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0730" windowHeight="11160" tabRatio="708"/>
  </bookViews>
  <sheets>
    <sheet name="CALCULADORA" sheetId="22" r:id="rId1"/>
    <sheet name="BORRADOR" sheetId="14" state="hidden" r:id="rId2"/>
    <sheet name="CUADRO" sheetId="10" r:id="rId3"/>
    <sheet name="SALIDAS" sheetId="17" r:id="rId4"/>
    <sheet name="AVERIAS" sheetId="18" r:id="rId5"/>
    <sheet name="CAMBIOS" sheetId="19" r:id="rId6"/>
    <sheet name="FLOTASNET" sheetId="24" state="hidden" r:id="rId7"/>
    <sheet name="H. INV." sheetId="20" r:id="rId8"/>
    <sheet name="H. VER." sheetId="21" r:id="rId9"/>
    <sheet name="CONDUCTORES" sheetId="25" r:id="rId10"/>
    <sheet name="IMPR. A3 V" sheetId="26" r:id="rId11"/>
    <sheet name="IMPR. A4 H" sheetId="27" r:id="rId12"/>
  </sheets>
  <definedNames>
    <definedName name="_xlnm._FilterDatabase" localSheetId="1" hidden="1">BORRADOR!$U$1:$Z$2</definedName>
    <definedName name="_xlnm._FilterDatabase" localSheetId="9" hidden="1">CONDUCTORES!$A$1:$AN$443</definedName>
    <definedName name="_xlnm._FilterDatabase" localSheetId="10" hidden="1">'IMPR. A3 V'!$A$1:$AL$155</definedName>
    <definedName name="_xlnm.Print_Area" localSheetId="4">AVERIAS!$A$1:$Q$67</definedName>
    <definedName name="_xlnm.Print_Area" localSheetId="0">CALCULADORA!$A$1:$N$24</definedName>
    <definedName name="_xlnm.Print_Area" localSheetId="5">CAMBIOS!$B$2:$G$51</definedName>
    <definedName name="_xlnm.Print_Area" localSheetId="2">CUADRO!$C$1:$AK$170</definedName>
    <definedName name="_xlnm.Print_Area" localSheetId="6">FLOTASNET!$A$1:$N$94</definedName>
    <definedName name="_xlnm.Print_Area" localSheetId="10">'IMPR. A3 V'!$C$1:$AL$155</definedName>
    <definedName name="_xlnm.Print_Area" localSheetId="11">'IMPR. A4 H'!$C$1:$AK$155</definedName>
    <definedName name="_xlnm.Print_Area" localSheetId="3">SALIDAS!$A$1:$J$118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3" i="10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C174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E6" i="2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5"/>
  <c r="D5" s="1"/>
  <c r="B5" i="10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4"/>
  <c r="V5" i="25"/>
  <c r="V6"/>
  <c r="V7"/>
  <c r="V8"/>
  <c r="V9"/>
  <c r="V14"/>
  <c r="V15"/>
  <c r="V16"/>
  <c r="V19"/>
  <c r="V20"/>
  <c r="V21"/>
  <c r="V22"/>
  <c r="V23"/>
  <c r="V24"/>
  <c r="V26"/>
  <c r="V27"/>
  <c r="V28"/>
  <c r="V29"/>
  <c r="V30"/>
  <c r="V31"/>
  <c r="V36"/>
  <c r="V37"/>
  <c r="V38"/>
  <c r="V39"/>
  <c r="V40"/>
  <c r="V41"/>
  <c r="V42"/>
  <c r="V44"/>
  <c r="V45"/>
  <c r="V46"/>
  <c r="V47"/>
  <c r="V48"/>
  <c r="V54"/>
  <c r="V55"/>
  <c r="V56"/>
  <c r="V57"/>
  <c r="V58"/>
  <c r="V59"/>
  <c r="V60"/>
  <c r="V61"/>
  <c r="V62"/>
  <c r="V63"/>
  <c r="V64"/>
  <c r="V67"/>
  <c r="V68"/>
  <c r="V70"/>
  <c r="V71"/>
  <c r="V72"/>
  <c r="V73"/>
  <c r="V77"/>
  <c r="V78"/>
  <c r="V79"/>
  <c r="V80"/>
  <c r="V81"/>
  <c r="V82"/>
  <c r="V84"/>
  <c r="V85"/>
  <c r="V86"/>
  <c r="V87"/>
  <c r="V88"/>
  <c r="V89"/>
  <c r="V90"/>
  <c r="V91"/>
  <c r="V93"/>
  <c r="V94"/>
  <c r="V97"/>
  <c r="V99"/>
  <c r="V101"/>
  <c r="V102"/>
  <c r="V103"/>
  <c r="V104"/>
  <c r="V108"/>
  <c r="V110"/>
  <c r="V112"/>
  <c r="V113"/>
  <c r="V114"/>
  <c r="V115"/>
  <c r="V116"/>
  <c r="V117"/>
  <c r="V118"/>
  <c r="V119"/>
  <c r="V122"/>
  <c r="V123"/>
  <c r="V124"/>
  <c r="V126"/>
  <c r="V127"/>
  <c r="V128"/>
  <c r="V129"/>
  <c r="V130"/>
  <c r="V131"/>
  <c r="V132"/>
  <c r="V133"/>
  <c r="V135"/>
  <c r="V136"/>
  <c r="V137"/>
  <c r="V138"/>
  <c r="V140"/>
  <c r="V141"/>
  <c r="V142"/>
  <c r="V143"/>
  <c r="V144"/>
  <c r="V145"/>
  <c r="V146"/>
  <c r="V147"/>
  <c r="V149"/>
  <c r="V150"/>
  <c r="V151"/>
  <c r="V155"/>
  <c r="V156"/>
  <c r="V157"/>
  <c r="V158"/>
  <c r="V160"/>
  <c r="V161"/>
  <c r="V163"/>
  <c r="V164"/>
  <c r="V165"/>
  <c r="V166"/>
  <c r="V167"/>
  <c r="V168"/>
  <c r="V169"/>
  <c r="V170"/>
  <c r="V171"/>
  <c r="V173"/>
  <c r="V175"/>
  <c r="V177"/>
  <c r="V186"/>
  <c r="V187"/>
  <c r="V188"/>
  <c r="V189"/>
  <c r="V190"/>
  <c r="V191"/>
  <c r="V197"/>
  <c r="V198"/>
  <c r="V204"/>
  <c r="V206"/>
  <c r="V210"/>
  <c r="V211"/>
  <c r="V212"/>
  <c r="V213"/>
  <c r="V214"/>
  <c r="V217"/>
  <c r="V218"/>
  <c r="V219"/>
  <c r="V220"/>
  <c r="V221"/>
  <c r="V227"/>
  <c r="V228"/>
  <c r="V229"/>
  <c r="V231"/>
  <c r="V232"/>
  <c r="V236"/>
  <c r="V237"/>
  <c r="V240"/>
  <c r="V241"/>
  <c r="V244"/>
  <c r="V245"/>
  <c r="V246"/>
  <c r="V247"/>
  <c r="V250"/>
  <c r="V253"/>
  <c r="V259"/>
  <c r="V260"/>
  <c r="V263"/>
  <c r="V269"/>
  <c r="V270"/>
  <c r="V271"/>
  <c r="V272"/>
  <c r="V276"/>
  <c r="V277"/>
  <c r="V278"/>
  <c r="V281"/>
  <c r="V285"/>
  <c r="V287"/>
  <c r="V291"/>
  <c r="V292"/>
  <c r="V293"/>
  <c r="V297"/>
  <c r="V298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"/>
  <c r="F9" i="20"/>
  <c r="AL9"/>
  <c r="V9"/>
  <c r="F9" i="21"/>
  <c r="H6" i="25"/>
  <c r="D154" i="27"/>
  <c r="AJ154" s="1"/>
  <c r="D153"/>
  <c r="AJ153" s="1"/>
  <c r="D152"/>
  <c r="AJ152" s="1"/>
  <c r="D151"/>
  <c r="K151" s="1"/>
  <c r="D150"/>
  <c r="AJ150" s="1"/>
  <c r="D149"/>
  <c r="K149" s="1"/>
  <c r="D148"/>
  <c r="AJ148" s="1"/>
  <c r="D147"/>
  <c r="AE147" s="1"/>
  <c r="D146"/>
  <c r="AF146" s="1"/>
  <c r="D145"/>
  <c r="AF145" s="1"/>
  <c r="D144"/>
  <c r="AF144" s="1"/>
  <c r="D143"/>
  <c r="AF143" s="1"/>
  <c r="D142"/>
  <c r="AF142" s="1"/>
  <c r="D141"/>
  <c r="AF141" s="1"/>
  <c r="D140"/>
  <c r="AF140" s="1"/>
  <c r="D139"/>
  <c r="AF139" s="1"/>
  <c r="D138"/>
  <c r="X138" s="1"/>
  <c r="D137"/>
  <c r="K137" s="1"/>
  <c r="D136"/>
  <c r="D135"/>
  <c r="AF135" s="1"/>
  <c r="D134"/>
  <c r="AF134" s="1"/>
  <c r="D133"/>
  <c r="AD133" s="1"/>
  <c r="D132"/>
  <c r="D131"/>
  <c r="T131" s="1"/>
  <c r="D130"/>
  <c r="AI130" s="1"/>
  <c r="D129"/>
  <c r="K129" s="1"/>
  <c r="D128"/>
  <c r="D127"/>
  <c r="AI127" s="1"/>
  <c r="D126"/>
  <c r="AI126" s="1"/>
  <c r="D125"/>
  <c r="Q125" s="1"/>
  <c r="D124"/>
  <c r="AF124" s="1"/>
  <c r="D123"/>
  <c r="AE123" s="1"/>
  <c r="D122"/>
  <c r="AK122" s="1"/>
  <c r="D121"/>
  <c r="K121" s="1"/>
  <c r="D120"/>
  <c r="D119"/>
  <c r="Y119" s="1"/>
  <c r="D118"/>
  <c r="M118" s="1"/>
  <c r="D117"/>
  <c r="D116"/>
  <c r="AK116" s="1"/>
  <c r="D115"/>
  <c r="AJ115" s="1"/>
  <c r="D114"/>
  <c r="AK114" s="1"/>
  <c r="D113"/>
  <c r="X113" s="1"/>
  <c r="D112"/>
  <c r="D111"/>
  <c r="D110"/>
  <c r="L110" s="1"/>
  <c r="D109"/>
  <c r="AF109" s="1"/>
  <c r="D108"/>
  <c r="T108" s="1"/>
  <c r="D107"/>
  <c r="H107" s="1"/>
  <c r="D106"/>
  <c r="D105"/>
  <c r="AF105" s="1"/>
  <c r="D104"/>
  <c r="L104" s="1"/>
  <c r="D103"/>
  <c r="AF103" s="1"/>
  <c r="D102"/>
  <c r="O102" s="1"/>
  <c r="D101"/>
  <c r="AF101" s="1"/>
  <c r="D100"/>
  <c r="R100" s="1"/>
  <c r="D99"/>
  <c r="AF99" s="1"/>
  <c r="D98"/>
  <c r="D97"/>
  <c r="AF97" s="1"/>
  <c r="D96"/>
  <c r="AB96" s="1"/>
  <c r="D95"/>
  <c r="AA95" s="1"/>
  <c r="D94"/>
  <c r="AA94" s="1"/>
  <c r="D93"/>
  <c r="AA93" s="1"/>
  <c r="D92"/>
  <c r="AA92" s="1"/>
  <c r="D91"/>
  <c r="AA91" s="1"/>
  <c r="D90"/>
  <c r="AA90" s="1"/>
  <c r="D89"/>
  <c r="AA89" s="1"/>
  <c r="D88"/>
  <c r="AA88" s="1"/>
  <c r="D87"/>
  <c r="AA87" s="1"/>
  <c r="D86"/>
  <c r="AA86" s="1"/>
  <c r="D85"/>
  <c r="AA85" s="1"/>
  <c r="D84"/>
  <c r="AA84" s="1"/>
  <c r="D83"/>
  <c r="AA83" s="1"/>
  <c r="D82"/>
  <c r="AA82" s="1"/>
  <c r="D81"/>
  <c r="AA81" s="1"/>
  <c r="D80"/>
  <c r="AA80" s="1"/>
  <c r="D79"/>
  <c r="AJ79" s="1"/>
  <c r="D78"/>
  <c r="AJ78" s="1"/>
  <c r="D77"/>
  <c r="AJ77" s="1"/>
  <c r="D76"/>
  <c r="J76" s="1"/>
  <c r="D75"/>
  <c r="AI75" s="1"/>
  <c r="D74"/>
  <c r="AI74" s="1"/>
  <c r="D73"/>
  <c r="J73" s="1"/>
  <c r="D72"/>
  <c r="AI72" s="1"/>
  <c r="D71"/>
  <c r="AI71" s="1"/>
  <c r="D70"/>
  <c r="AI70" s="1"/>
  <c r="D69"/>
  <c r="AI69" s="1"/>
  <c r="D68"/>
  <c r="AI68" s="1"/>
  <c r="D67"/>
  <c r="R67" s="1"/>
  <c r="D66"/>
  <c r="AI66" s="1"/>
  <c r="D65"/>
  <c r="AI65" s="1"/>
  <c r="D64"/>
  <c r="D63"/>
  <c r="AI63" s="1"/>
  <c r="D62"/>
  <c r="AI62" s="1"/>
  <c r="D61"/>
  <c r="D60"/>
  <c r="AI60" s="1"/>
  <c r="D59"/>
  <c r="AI59" s="1"/>
  <c r="D58"/>
  <c r="AI58" s="1"/>
  <c r="D57"/>
  <c r="AI57" s="1"/>
  <c r="D56"/>
  <c r="AI56" s="1"/>
  <c r="D55"/>
  <c r="AI55" s="1"/>
  <c r="D54"/>
  <c r="D53"/>
  <c r="AI53" s="1"/>
  <c r="D52"/>
  <c r="AI52" s="1"/>
  <c r="D51"/>
  <c r="J51" s="1"/>
  <c r="D50"/>
  <c r="AI50" s="1"/>
  <c r="D49"/>
  <c r="AI49" s="1"/>
  <c r="D48"/>
  <c r="Z48" s="1"/>
  <c r="D47"/>
  <c r="AI47" s="1"/>
  <c r="D46"/>
  <c r="AI46" s="1"/>
  <c r="D45"/>
  <c r="D44"/>
  <c r="AI44" s="1"/>
  <c r="D43"/>
  <c r="AK43" s="1"/>
  <c r="D42"/>
  <c r="D41"/>
  <c r="D40"/>
  <c r="V40" s="1"/>
  <c r="D39"/>
  <c r="AI39" s="1"/>
  <c r="D38"/>
  <c r="AK38" s="1"/>
  <c r="D37"/>
  <c r="AI37" s="1"/>
  <c r="D36"/>
  <c r="AC36" s="1"/>
  <c r="D35"/>
  <c r="Z35" s="1"/>
  <c r="D34"/>
  <c r="D33"/>
  <c r="AK33" s="1"/>
  <c r="D32"/>
  <c r="M32" s="1"/>
  <c r="D31"/>
  <c r="AF31" s="1"/>
  <c r="D30"/>
  <c r="AK30" s="1"/>
  <c r="D29"/>
  <c r="AK29" s="1"/>
  <c r="D28"/>
  <c r="D27"/>
  <c r="AK27" s="1"/>
  <c r="D26"/>
  <c r="AB26" s="1"/>
  <c r="D25"/>
  <c r="AK25" s="1"/>
  <c r="D24"/>
  <c r="H24" s="1"/>
  <c r="D23"/>
  <c r="AK23" s="1"/>
  <c r="D22"/>
  <c r="AK22" s="1"/>
  <c r="D21"/>
  <c r="AK21" s="1"/>
  <c r="D20"/>
  <c r="AH20" s="1"/>
  <c r="D19"/>
  <c r="AI19" s="1"/>
  <c r="D18"/>
  <c r="AI18" s="1"/>
  <c r="D17"/>
  <c r="AI17" s="1"/>
  <c r="D16"/>
  <c r="AI16" s="1"/>
  <c r="D15"/>
  <c r="AI15" s="1"/>
  <c r="D14"/>
  <c r="AI14" s="1"/>
  <c r="D13"/>
  <c r="AI13" s="1"/>
  <c r="D12"/>
  <c r="AI12" s="1"/>
  <c r="D11"/>
  <c r="AI11" s="1"/>
  <c r="D10"/>
  <c r="AI10" s="1"/>
  <c r="D9"/>
  <c r="AI9" s="1"/>
  <c r="D8"/>
  <c r="AI8" s="1"/>
  <c r="D7"/>
  <c r="AI7" s="1"/>
  <c r="D6"/>
  <c r="AI6" s="1"/>
  <c r="D5"/>
  <c r="AI5" s="1"/>
  <c r="F4"/>
  <c r="E4"/>
  <c r="E155" s="1"/>
  <c r="D4"/>
  <c r="D155" s="1"/>
  <c r="C4"/>
  <c r="C155" s="1"/>
  <c r="C2"/>
  <c r="AN5" i="25"/>
  <c r="AN6"/>
  <c r="AN7"/>
  <c r="AN8"/>
  <c r="AN9"/>
  <c r="AN14"/>
  <c r="AN15"/>
  <c r="AN16"/>
  <c r="AN19"/>
  <c r="AN20"/>
  <c r="AN21"/>
  <c r="AN22"/>
  <c r="AN23"/>
  <c r="AN24"/>
  <c r="AN26"/>
  <c r="AN27"/>
  <c r="AN28"/>
  <c r="AN29"/>
  <c r="AN30"/>
  <c r="AN31"/>
  <c r="AN36"/>
  <c r="AN37"/>
  <c r="AN38"/>
  <c r="AN39"/>
  <c r="AN40"/>
  <c r="AN41"/>
  <c r="AN42"/>
  <c r="AN44"/>
  <c r="AN45"/>
  <c r="AN46"/>
  <c r="AN47"/>
  <c r="AN48"/>
  <c r="AN54"/>
  <c r="AN55"/>
  <c r="AN56"/>
  <c r="AN57"/>
  <c r="AN58"/>
  <c r="AN59"/>
  <c r="AN60"/>
  <c r="AN61"/>
  <c r="AN62"/>
  <c r="AN63"/>
  <c r="AN64"/>
  <c r="AN67"/>
  <c r="AN68"/>
  <c r="AN70"/>
  <c r="AN71"/>
  <c r="AN72"/>
  <c r="AN73"/>
  <c r="AN77"/>
  <c r="AN78"/>
  <c r="AN79"/>
  <c r="AN80"/>
  <c r="AN81"/>
  <c r="AN82"/>
  <c r="AN84"/>
  <c r="AN85"/>
  <c r="AN86"/>
  <c r="AN87"/>
  <c r="AN88"/>
  <c r="AN89"/>
  <c r="AN90"/>
  <c r="AN91"/>
  <c r="AN93"/>
  <c r="AN94"/>
  <c r="AN97"/>
  <c r="AN99"/>
  <c r="AN101"/>
  <c r="AN102"/>
  <c r="AN103"/>
  <c r="AN104"/>
  <c r="AN108"/>
  <c r="AN110"/>
  <c r="AN112"/>
  <c r="AN113"/>
  <c r="AN114"/>
  <c r="AN115"/>
  <c r="AN116"/>
  <c r="AN117"/>
  <c r="AN118"/>
  <c r="AN119"/>
  <c r="AN122"/>
  <c r="AN123"/>
  <c r="AN124"/>
  <c r="AN126"/>
  <c r="AN127"/>
  <c r="AN128"/>
  <c r="AN129"/>
  <c r="AN130"/>
  <c r="AN131"/>
  <c r="AN132"/>
  <c r="AN133"/>
  <c r="AN135"/>
  <c r="AN136"/>
  <c r="AN137"/>
  <c r="AN138"/>
  <c r="AN140"/>
  <c r="AN141"/>
  <c r="AN142"/>
  <c r="AN143"/>
  <c r="AN144"/>
  <c r="AN145"/>
  <c r="AN146"/>
  <c r="AN147"/>
  <c r="AN149"/>
  <c r="AN150"/>
  <c r="AN151"/>
  <c r="AN155"/>
  <c r="AN156"/>
  <c r="AN157"/>
  <c r="AN158"/>
  <c r="AN160"/>
  <c r="AN161"/>
  <c r="AN163"/>
  <c r="AN164"/>
  <c r="AN165"/>
  <c r="AN166"/>
  <c r="AN167"/>
  <c r="AN168"/>
  <c r="AN169"/>
  <c r="AN170"/>
  <c r="AN171"/>
  <c r="AN173"/>
  <c r="AN175"/>
  <c r="AN177"/>
  <c r="AN186"/>
  <c r="AN187"/>
  <c r="AN188"/>
  <c r="AN189"/>
  <c r="AN190"/>
  <c r="AN191"/>
  <c r="AN197"/>
  <c r="AN198"/>
  <c r="AN204"/>
  <c r="AN206"/>
  <c r="AN210"/>
  <c r="AN211"/>
  <c r="AN212"/>
  <c r="AN213"/>
  <c r="AN214"/>
  <c r="AN217"/>
  <c r="AN218"/>
  <c r="AN219"/>
  <c r="AN220"/>
  <c r="AN221"/>
  <c r="AN227"/>
  <c r="AN228"/>
  <c r="AN229"/>
  <c r="AN231"/>
  <c r="AN232"/>
  <c r="AN236"/>
  <c r="AN237"/>
  <c r="AN240"/>
  <c r="AN241"/>
  <c r="AN244"/>
  <c r="AN245"/>
  <c r="AN246"/>
  <c r="AN247"/>
  <c r="AN250"/>
  <c r="AN253"/>
  <c r="AN259"/>
  <c r="AN260"/>
  <c r="AN263"/>
  <c r="AN269"/>
  <c r="AN270"/>
  <c r="AN271"/>
  <c r="AN272"/>
  <c r="AN276"/>
  <c r="AN277"/>
  <c r="AN278"/>
  <c r="AN281"/>
  <c r="AN285"/>
  <c r="AN287"/>
  <c r="AN291"/>
  <c r="AN292"/>
  <c r="AN293"/>
  <c r="AN297"/>
  <c r="AN298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"/>
  <c r="AI2"/>
  <c r="G3"/>
  <c r="I4"/>
  <c r="G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"/>
  <c r="AC404"/>
  <c r="AL404" s="1"/>
  <c r="AD404"/>
  <c r="AM404" s="1"/>
  <c r="AC405"/>
  <c r="AD405"/>
  <c r="AC406"/>
  <c r="AD406"/>
  <c r="AM406" s="1"/>
  <c r="AC407"/>
  <c r="AD407"/>
  <c r="AM407" s="1"/>
  <c r="AC408"/>
  <c r="AL408" s="1"/>
  <c r="AD408"/>
  <c r="AM408" s="1"/>
  <c r="AC409"/>
  <c r="AD409"/>
  <c r="AM409" s="1"/>
  <c r="AC410"/>
  <c r="AL410" s="1"/>
  <c r="AD410"/>
  <c r="AM410" s="1"/>
  <c r="AC411"/>
  <c r="AD411"/>
  <c r="AM411" s="1"/>
  <c r="AC412"/>
  <c r="AL412" s="1"/>
  <c r="AD412"/>
  <c r="AM412" s="1"/>
  <c r="AC413"/>
  <c r="AL413" s="1"/>
  <c r="AD413"/>
  <c r="AM413" s="1"/>
  <c r="AC414"/>
  <c r="AL414" s="1"/>
  <c r="AD414"/>
  <c r="AC415"/>
  <c r="AL415" s="1"/>
  <c r="AD415"/>
  <c r="AM415" s="1"/>
  <c r="AC416"/>
  <c r="AL416" s="1"/>
  <c r="AD416"/>
  <c r="AM416" s="1"/>
  <c r="AC417"/>
  <c r="AL417" s="1"/>
  <c r="AD417"/>
  <c r="AM417" s="1"/>
  <c r="AC418"/>
  <c r="AL418" s="1"/>
  <c r="AD418"/>
  <c r="AM418" s="1"/>
  <c r="AC419"/>
  <c r="AL419" s="1"/>
  <c r="AD419"/>
  <c r="AM419" s="1"/>
  <c r="AC420"/>
  <c r="AL420" s="1"/>
  <c r="AD420"/>
  <c r="AM420" s="1"/>
  <c r="AC421"/>
  <c r="AL421" s="1"/>
  <c r="AD421"/>
  <c r="AM421" s="1"/>
  <c r="AC422"/>
  <c r="AL422" s="1"/>
  <c r="AD422"/>
  <c r="AC423"/>
  <c r="AL423" s="1"/>
  <c r="AD423"/>
  <c r="AM423" s="1"/>
  <c r="AC424"/>
  <c r="AL424" s="1"/>
  <c r="AD424"/>
  <c r="AM424" s="1"/>
  <c r="AC425"/>
  <c r="AL425" s="1"/>
  <c r="AD425"/>
  <c r="AM425" s="1"/>
  <c r="AC426"/>
  <c r="AL426" s="1"/>
  <c r="AD426"/>
  <c r="AM426" s="1"/>
  <c r="AC427"/>
  <c r="AL427" s="1"/>
  <c r="AD427"/>
  <c r="AM427" s="1"/>
  <c r="AC428"/>
  <c r="AL428" s="1"/>
  <c r="AD428"/>
  <c r="AM428" s="1"/>
  <c r="AC429"/>
  <c r="AD429"/>
  <c r="AM429" s="1"/>
  <c r="AC430"/>
  <c r="AL430" s="1"/>
  <c r="AD430"/>
  <c r="AM430" s="1"/>
  <c r="AC431"/>
  <c r="AD431"/>
  <c r="AM431" s="1"/>
  <c r="AC432"/>
  <c r="AD432"/>
  <c r="AM432" s="1"/>
  <c r="AC433"/>
  <c r="AD433"/>
  <c r="AM433" s="1"/>
  <c r="AC434"/>
  <c r="AL434" s="1"/>
  <c r="AD434"/>
  <c r="AM434" s="1"/>
  <c r="AC435"/>
  <c r="AL435" s="1"/>
  <c r="AD435"/>
  <c r="AM435" s="1"/>
  <c r="AC436"/>
  <c r="AL436" s="1"/>
  <c r="AD436"/>
  <c r="AM436" s="1"/>
  <c r="AC437"/>
  <c r="AD437"/>
  <c r="AM437" s="1"/>
  <c r="AC438"/>
  <c r="AL438" s="1"/>
  <c r="AD438"/>
  <c r="AM438" s="1"/>
  <c r="AC439"/>
  <c r="AD439"/>
  <c r="AM439" s="1"/>
  <c r="AC440"/>
  <c r="AL440" s="1"/>
  <c r="AD440"/>
  <c r="AM440" s="1"/>
  <c r="AC441"/>
  <c r="AD441"/>
  <c r="AM441" s="1"/>
  <c r="AC442"/>
  <c r="AL442" s="1"/>
  <c r="AD442"/>
  <c r="AM442" s="1"/>
  <c r="AC443"/>
  <c r="AD443"/>
  <c r="AM443" s="1"/>
  <c r="AG404"/>
  <c r="AG405"/>
  <c r="AL405"/>
  <c r="AM405"/>
  <c r="AG406"/>
  <c r="AL406"/>
  <c r="AG407"/>
  <c r="AL407"/>
  <c r="AG408"/>
  <c r="AG409"/>
  <c r="AL409"/>
  <c r="AG410"/>
  <c r="AG411"/>
  <c r="AL411"/>
  <c r="AG412"/>
  <c r="AG413"/>
  <c r="AG414"/>
  <c r="AM414"/>
  <c r="AG415"/>
  <c r="AG416"/>
  <c r="AG417"/>
  <c r="AG418"/>
  <c r="AG419"/>
  <c r="AG420"/>
  <c r="AG421"/>
  <c r="AG422"/>
  <c r="AM422"/>
  <c r="AG423"/>
  <c r="AG424"/>
  <c r="AG425"/>
  <c r="AG426"/>
  <c r="AG427"/>
  <c r="AG428"/>
  <c r="AG429"/>
  <c r="AL429"/>
  <c r="AG430"/>
  <c r="AG431"/>
  <c r="AL431"/>
  <c r="AG432"/>
  <c r="AL432"/>
  <c r="AG433"/>
  <c r="AL433"/>
  <c r="AG434"/>
  <c r="AG435"/>
  <c r="AG436"/>
  <c r="AG437"/>
  <c r="AL437"/>
  <c r="AG438"/>
  <c r="AG439"/>
  <c r="AL439"/>
  <c r="AG440"/>
  <c r="AG441"/>
  <c r="AL441"/>
  <c r="AG442"/>
  <c r="AG443"/>
  <c r="AL443"/>
  <c r="D3"/>
  <c r="F3"/>
  <c r="E3"/>
  <c r="C3"/>
  <c r="G172" i="10" l="1"/>
  <c r="I74" i="27"/>
  <c r="AD71"/>
  <c r="F83"/>
  <c r="A83" s="1"/>
  <c r="K86"/>
  <c r="U13"/>
  <c r="F59"/>
  <c r="A59" s="1"/>
  <c r="Y70"/>
  <c r="G103"/>
  <c r="V20"/>
  <c r="Q39"/>
  <c r="F49"/>
  <c r="A49" s="1"/>
  <c r="E70"/>
  <c r="G77"/>
  <c r="M49"/>
  <c r="I75"/>
  <c r="S91"/>
  <c r="AB126"/>
  <c r="N133"/>
  <c r="N12"/>
  <c r="Z40"/>
  <c r="AG91"/>
  <c r="K94"/>
  <c r="F101"/>
  <c r="A101" s="1"/>
  <c r="X111"/>
  <c r="G111"/>
  <c r="AF120"/>
  <c r="AA120"/>
  <c r="AI45"/>
  <c r="I45"/>
  <c r="F45"/>
  <c r="A45" s="1"/>
  <c r="AI117"/>
  <c r="W117"/>
  <c r="AI42"/>
  <c r="V42"/>
  <c r="V12"/>
  <c r="Q75"/>
  <c r="M77"/>
  <c r="V86"/>
  <c r="S101"/>
  <c r="V133"/>
  <c r="J26"/>
  <c r="U11"/>
  <c r="F27"/>
  <c r="A27" s="1"/>
  <c r="E37"/>
  <c r="AC39"/>
  <c r="I47"/>
  <c r="J48"/>
  <c r="I53"/>
  <c r="V58"/>
  <c r="AH142"/>
  <c r="G152"/>
  <c r="M58"/>
  <c r="AG80"/>
  <c r="AG83"/>
  <c r="Y37"/>
  <c r="I39"/>
  <c r="Y47"/>
  <c r="AK49"/>
  <c r="AK52"/>
  <c r="AC56"/>
  <c r="F58"/>
  <c r="A58" s="1"/>
  <c r="AK58"/>
  <c r="Z67"/>
  <c r="I71"/>
  <c r="G78"/>
  <c r="M80"/>
  <c r="V82"/>
  <c r="S83"/>
  <c r="F91"/>
  <c r="A91" s="1"/>
  <c r="I95"/>
  <c r="L97"/>
  <c r="AE115"/>
  <c r="AK11"/>
  <c r="AK19"/>
  <c r="M27"/>
  <c r="N37"/>
  <c r="F39"/>
  <c r="A39" s="1"/>
  <c r="AD39"/>
  <c r="N44"/>
  <c r="V45"/>
  <c r="Q47"/>
  <c r="AC49"/>
  <c r="Y53"/>
  <c r="F56"/>
  <c r="A56" s="1"/>
  <c r="E58"/>
  <c r="AC58"/>
  <c r="V59"/>
  <c r="Q69"/>
  <c r="I72"/>
  <c r="AD74"/>
  <c r="G80"/>
  <c r="I83"/>
  <c r="H97"/>
  <c r="I115"/>
  <c r="G126"/>
  <c r="N138"/>
  <c r="H141"/>
  <c r="J150"/>
  <c r="J152"/>
  <c r="AC15"/>
  <c r="Y62"/>
  <c r="N65"/>
  <c r="AK65"/>
  <c r="AH79"/>
  <c r="V87"/>
  <c r="H146"/>
  <c r="AH6"/>
  <c r="N8"/>
  <c r="E11"/>
  <c r="I13"/>
  <c r="Y15"/>
  <c r="U19"/>
  <c r="N20"/>
  <c r="E26"/>
  <c r="F31"/>
  <c r="A31" s="1"/>
  <c r="AK37"/>
  <c r="U39"/>
  <c r="F40"/>
  <c r="A40" s="1"/>
  <c r="F42"/>
  <c r="A42" s="1"/>
  <c r="E44"/>
  <c r="Y45"/>
  <c r="E49"/>
  <c r="V49"/>
  <c r="I50"/>
  <c r="U52"/>
  <c r="F53"/>
  <c r="A53" s="1"/>
  <c r="U53"/>
  <c r="AK53"/>
  <c r="E56"/>
  <c r="Y56"/>
  <c r="U58"/>
  <c r="V62"/>
  <c r="I65"/>
  <c r="AD65"/>
  <c r="J67"/>
  <c r="I69"/>
  <c r="N70"/>
  <c r="F71"/>
  <c r="A71" s="1"/>
  <c r="Y71"/>
  <c r="Q72"/>
  <c r="F74"/>
  <c r="A74" s="1"/>
  <c r="Y74"/>
  <c r="AH78"/>
  <c r="AC79"/>
  <c r="K82"/>
  <c r="S87"/>
  <c r="V91"/>
  <c r="F95"/>
  <c r="A95" s="1"/>
  <c r="AG95"/>
  <c r="AF116"/>
  <c r="L117"/>
  <c r="P120"/>
  <c r="AG122"/>
  <c r="P124"/>
  <c r="AD127"/>
  <c r="AE150"/>
  <c r="W152"/>
  <c r="V154"/>
  <c r="F8"/>
  <c r="A8" s="1"/>
  <c r="E13"/>
  <c r="AK13"/>
  <c r="M15"/>
  <c r="F16"/>
  <c r="A16" s="1"/>
  <c r="E19"/>
  <c r="F20"/>
  <c r="A20" s="1"/>
  <c r="AF26"/>
  <c r="AH27"/>
  <c r="Z36"/>
  <c r="AC38"/>
  <c r="AK44"/>
  <c r="AK46"/>
  <c r="U49"/>
  <c r="E52"/>
  <c r="E53"/>
  <c r="Q53"/>
  <c r="AD53"/>
  <c r="Q56"/>
  <c r="I62"/>
  <c r="I63"/>
  <c r="F65"/>
  <c r="A65" s="1"/>
  <c r="V65"/>
  <c r="V71"/>
  <c r="V74"/>
  <c r="AH77"/>
  <c r="AC78"/>
  <c r="M79"/>
  <c r="I87"/>
  <c r="V90"/>
  <c r="V95"/>
  <c r="AA97"/>
  <c r="X107"/>
  <c r="X114"/>
  <c r="H117"/>
  <c r="AK117"/>
  <c r="X121"/>
  <c r="Q122"/>
  <c r="E124"/>
  <c r="K127"/>
  <c r="R129"/>
  <c r="H134"/>
  <c r="W142"/>
  <c r="Z150"/>
  <c r="V152"/>
  <c r="N154"/>
  <c r="Y13"/>
  <c r="I15"/>
  <c r="Z26"/>
  <c r="E36"/>
  <c r="R38"/>
  <c r="Y44"/>
  <c r="E46"/>
  <c r="N53"/>
  <c r="AC53"/>
  <c r="N56"/>
  <c r="AK56"/>
  <c r="F62"/>
  <c r="A62" s="1"/>
  <c r="E65"/>
  <c r="U65"/>
  <c r="AK70"/>
  <c r="N71"/>
  <c r="R73"/>
  <c r="N74"/>
  <c r="R76"/>
  <c r="AC77"/>
  <c r="M78"/>
  <c r="G79"/>
  <c r="V83"/>
  <c r="F87"/>
  <c r="A87" s="1"/>
  <c r="AG87"/>
  <c r="K90"/>
  <c r="I91"/>
  <c r="V94"/>
  <c r="S95"/>
  <c r="W97"/>
  <c r="AH101"/>
  <c r="O103"/>
  <c r="O111"/>
  <c r="O114"/>
  <c r="AA117"/>
  <c r="L122"/>
  <c r="K125"/>
  <c r="AD146"/>
  <c r="AA149"/>
  <c r="O150"/>
  <c r="AA151"/>
  <c r="F5"/>
  <c r="A5" s="1"/>
  <c r="Q5"/>
  <c r="AC5"/>
  <c r="I7"/>
  <c r="Y7"/>
  <c r="AD8"/>
  <c r="F9"/>
  <c r="A9" s="1"/>
  <c r="Q9"/>
  <c r="AC9"/>
  <c r="M11"/>
  <c r="AC11"/>
  <c r="F12"/>
  <c r="A12" s="1"/>
  <c r="Q13"/>
  <c r="AG13"/>
  <c r="E15"/>
  <c r="U15"/>
  <c r="AK15"/>
  <c r="V16"/>
  <c r="I17"/>
  <c r="Y17"/>
  <c r="M19"/>
  <c r="AC19"/>
  <c r="Q23"/>
  <c r="U26"/>
  <c r="AB27"/>
  <c r="X31"/>
  <c r="I35"/>
  <c r="U35"/>
  <c r="AK35"/>
  <c r="N36"/>
  <c r="AK36"/>
  <c r="I37"/>
  <c r="U37"/>
  <c r="AD37"/>
  <c r="I38"/>
  <c r="E39"/>
  <c r="N39"/>
  <c r="Y39"/>
  <c r="AK39"/>
  <c r="Q40"/>
  <c r="N42"/>
  <c r="AD42"/>
  <c r="Z43"/>
  <c r="I44"/>
  <c r="U44"/>
  <c r="AD44"/>
  <c r="Q45"/>
  <c r="AG45"/>
  <c r="U46"/>
  <c r="Y50"/>
  <c r="Z51"/>
  <c r="M52"/>
  <c r="AC52"/>
  <c r="F55"/>
  <c r="A55" s="1"/>
  <c r="V55"/>
  <c r="M56"/>
  <c r="V56"/>
  <c r="AG56"/>
  <c r="Q57"/>
  <c r="N59"/>
  <c r="AD59"/>
  <c r="Q60"/>
  <c r="Q62"/>
  <c r="AG62"/>
  <c r="Y63"/>
  <c r="Q66"/>
  <c r="F68"/>
  <c r="A68" s="1"/>
  <c r="Q68"/>
  <c r="AC68"/>
  <c r="AG69"/>
  <c r="I70"/>
  <c r="U70"/>
  <c r="AD70"/>
  <c r="AG72"/>
  <c r="AG75"/>
  <c r="W77"/>
  <c r="W78"/>
  <c r="W79"/>
  <c r="W80"/>
  <c r="I81"/>
  <c r="V81"/>
  <c r="Q83"/>
  <c r="AD83"/>
  <c r="V84"/>
  <c r="I85"/>
  <c r="V85"/>
  <c r="Q87"/>
  <c r="AD87"/>
  <c r="V88"/>
  <c r="I89"/>
  <c r="V89"/>
  <c r="Q91"/>
  <c r="AD91"/>
  <c r="V92"/>
  <c r="I93"/>
  <c r="V93"/>
  <c r="Q95"/>
  <c r="AD95"/>
  <c r="V96"/>
  <c r="F97"/>
  <c r="A97" s="1"/>
  <c r="S97"/>
  <c r="AH97"/>
  <c r="V99"/>
  <c r="L100"/>
  <c r="L101"/>
  <c r="AA101"/>
  <c r="AE103"/>
  <c r="O105"/>
  <c r="AE111"/>
  <c r="O113"/>
  <c r="G114"/>
  <c r="K116"/>
  <c r="E117"/>
  <c r="S117"/>
  <c r="AG117"/>
  <c r="AI118"/>
  <c r="E120"/>
  <c r="G122"/>
  <c r="AB122"/>
  <c r="AK124"/>
  <c r="Q126"/>
  <c r="X130"/>
  <c r="S131"/>
  <c r="G133"/>
  <c r="AI133"/>
  <c r="AD134"/>
  <c r="R137"/>
  <c r="AI138"/>
  <c r="W141"/>
  <c r="L142"/>
  <c r="H145"/>
  <c r="W145"/>
  <c r="S146"/>
  <c r="R148"/>
  <c r="S149"/>
  <c r="G150"/>
  <c r="W150"/>
  <c r="F152"/>
  <c r="A152" s="1"/>
  <c r="O152"/>
  <c r="AE152"/>
  <c r="J153"/>
  <c r="Z153"/>
  <c r="F154"/>
  <c r="A154" s="1"/>
  <c r="E5"/>
  <c r="N5"/>
  <c r="Y5"/>
  <c r="AK5"/>
  <c r="E7"/>
  <c r="U7"/>
  <c r="AK7"/>
  <c r="V8"/>
  <c r="E9"/>
  <c r="N9"/>
  <c r="Y9"/>
  <c r="AK9"/>
  <c r="I11"/>
  <c r="Y11"/>
  <c r="AD12"/>
  <c r="M13"/>
  <c r="AC13"/>
  <c r="Q15"/>
  <c r="AG15"/>
  <c r="N16"/>
  <c r="E17"/>
  <c r="U17"/>
  <c r="AK17"/>
  <c r="I19"/>
  <c r="Y19"/>
  <c r="AD20"/>
  <c r="F23"/>
  <c r="A23" s="1"/>
  <c r="P26"/>
  <c r="AK26"/>
  <c r="U27"/>
  <c r="P31"/>
  <c r="R32"/>
  <c r="E35"/>
  <c r="R35"/>
  <c r="AG35"/>
  <c r="J36"/>
  <c r="AD36"/>
  <c r="F37"/>
  <c r="A37" s="1"/>
  <c r="Q37"/>
  <c r="AC37"/>
  <c r="M39"/>
  <c r="V39"/>
  <c r="AG39"/>
  <c r="J40"/>
  <c r="AG40"/>
  <c r="I42"/>
  <c r="Y42"/>
  <c r="J43"/>
  <c r="F44"/>
  <c r="A44" s="1"/>
  <c r="Q44"/>
  <c r="AC44"/>
  <c r="N45"/>
  <c r="AD45"/>
  <c r="M46"/>
  <c r="AG47"/>
  <c r="N49"/>
  <c r="AD49"/>
  <c r="Q50"/>
  <c r="F52"/>
  <c r="A52" s="1"/>
  <c r="V52"/>
  <c r="M53"/>
  <c r="V53"/>
  <c r="AG53"/>
  <c r="E55"/>
  <c r="U55"/>
  <c r="AK55"/>
  <c r="I56"/>
  <c r="U56"/>
  <c r="AD56"/>
  <c r="I57"/>
  <c r="N58"/>
  <c r="AD58"/>
  <c r="I59"/>
  <c r="Y59"/>
  <c r="I60"/>
  <c r="N62"/>
  <c r="AD62"/>
  <c r="Q63"/>
  <c r="M65"/>
  <c r="AC65"/>
  <c r="I66"/>
  <c r="E68"/>
  <c r="N68"/>
  <c r="Y68"/>
  <c r="AK68"/>
  <c r="Y69"/>
  <c r="F70"/>
  <c r="A70" s="1"/>
  <c r="Q70"/>
  <c r="AC70"/>
  <c r="Q71"/>
  <c r="AG71"/>
  <c r="Y72"/>
  <c r="Q74"/>
  <c r="AG74"/>
  <c r="Y75"/>
  <c r="R77"/>
  <c r="R78"/>
  <c r="R79"/>
  <c r="R80"/>
  <c r="F81"/>
  <c r="A81" s="1"/>
  <c r="S81"/>
  <c r="AG81"/>
  <c r="AG82"/>
  <c r="K83"/>
  <c r="K84"/>
  <c r="F85"/>
  <c r="A85" s="1"/>
  <c r="S85"/>
  <c r="AG85"/>
  <c r="AG86"/>
  <c r="K87"/>
  <c r="K88"/>
  <c r="F89"/>
  <c r="A89" s="1"/>
  <c r="S89"/>
  <c r="AG89"/>
  <c r="AG90"/>
  <c r="K91"/>
  <c r="K92"/>
  <c r="F93"/>
  <c r="A93" s="1"/>
  <c r="S93"/>
  <c r="AG93"/>
  <c r="AG94"/>
  <c r="K95"/>
  <c r="K96"/>
  <c r="P97"/>
  <c r="AD97"/>
  <c r="K99"/>
  <c r="G100"/>
  <c r="AH100"/>
  <c r="H101"/>
  <c r="W101"/>
  <c r="W103"/>
  <c r="G105"/>
  <c r="L108"/>
  <c r="AB110"/>
  <c r="W111"/>
  <c r="G113"/>
  <c r="AI114"/>
  <c r="P117"/>
  <c r="AC117"/>
  <c r="X118"/>
  <c r="AK120"/>
  <c r="W122"/>
  <c r="O123"/>
  <c r="AA124"/>
  <c r="X125"/>
  <c r="L126"/>
  <c r="AJ126"/>
  <c r="N130"/>
  <c r="H131"/>
  <c r="AB133"/>
  <c r="S134"/>
  <c r="K140"/>
  <c r="P141"/>
  <c r="G145"/>
  <c r="V145"/>
  <c r="AI145"/>
  <c r="L146"/>
  <c r="AH146"/>
  <c r="J148"/>
  <c r="R150"/>
  <c r="AH150"/>
  <c r="N152"/>
  <c r="AD152"/>
  <c r="G153"/>
  <c r="W153"/>
  <c r="AD154"/>
  <c r="M5"/>
  <c r="V5"/>
  <c r="AG5"/>
  <c r="Q7"/>
  <c r="AG7"/>
  <c r="M9"/>
  <c r="V9"/>
  <c r="AG9"/>
  <c r="Q17"/>
  <c r="AG17"/>
  <c r="Q35"/>
  <c r="AC35"/>
  <c r="N55"/>
  <c r="AD55"/>
  <c r="AG57"/>
  <c r="AG60"/>
  <c r="AG66"/>
  <c r="M68"/>
  <c r="V68"/>
  <c r="AG68"/>
  <c r="Q81"/>
  <c r="AD81"/>
  <c r="Q85"/>
  <c r="AD85"/>
  <c r="Q89"/>
  <c r="AD89"/>
  <c r="Q93"/>
  <c r="AD93"/>
  <c r="AB100"/>
  <c r="AE105"/>
  <c r="AE113"/>
  <c r="P145"/>
  <c r="AD145"/>
  <c r="AH148"/>
  <c r="R153"/>
  <c r="AH153"/>
  <c r="I5"/>
  <c r="U5"/>
  <c r="AD5"/>
  <c r="M7"/>
  <c r="AC7"/>
  <c r="I9"/>
  <c r="U9"/>
  <c r="AD9"/>
  <c r="Q11"/>
  <c r="AG11"/>
  <c r="AD16"/>
  <c r="M17"/>
  <c r="AC17"/>
  <c r="Q19"/>
  <c r="AG19"/>
  <c r="AB23"/>
  <c r="AH31"/>
  <c r="J35"/>
  <c r="U36"/>
  <c r="M37"/>
  <c r="V37"/>
  <c r="AG37"/>
  <c r="Q42"/>
  <c r="AG42"/>
  <c r="M44"/>
  <c r="V44"/>
  <c r="AG44"/>
  <c r="AC46"/>
  <c r="AG50"/>
  <c r="N52"/>
  <c r="AD52"/>
  <c r="M55"/>
  <c r="AC55"/>
  <c r="Y57"/>
  <c r="Q59"/>
  <c r="AG59"/>
  <c r="Y60"/>
  <c r="AG63"/>
  <c r="Y66"/>
  <c r="I68"/>
  <c r="U68"/>
  <c r="AD68"/>
  <c r="M70"/>
  <c r="V70"/>
  <c r="AG70"/>
  <c r="K81"/>
  <c r="AG84"/>
  <c r="K85"/>
  <c r="AG88"/>
  <c r="K89"/>
  <c r="AG92"/>
  <c r="K93"/>
  <c r="AJ96"/>
  <c r="P101"/>
  <c r="AD101"/>
  <c r="W105"/>
  <c r="W113"/>
  <c r="W126"/>
  <c r="AD131"/>
  <c r="AD141"/>
  <c r="N145"/>
  <c r="AB145"/>
  <c r="W146"/>
  <c r="Z148"/>
  <c r="O153"/>
  <c r="AE153"/>
  <c r="AK34"/>
  <c r="Z34"/>
  <c r="P34"/>
  <c r="E34"/>
  <c r="AI41"/>
  <c r="AD41"/>
  <c r="AG41"/>
  <c r="Y41"/>
  <c r="Q41"/>
  <c r="I41"/>
  <c r="AI54"/>
  <c r="AK54"/>
  <c r="AC54"/>
  <c r="U54"/>
  <c r="M54"/>
  <c r="E54"/>
  <c r="AD54"/>
  <c r="V54"/>
  <c r="N54"/>
  <c r="F54"/>
  <c r="A54" s="1"/>
  <c r="AG54"/>
  <c r="Y54"/>
  <c r="Q54"/>
  <c r="I54"/>
  <c r="AI61"/>
  <c r="AK61"/>
  <c r="AC61"/>
  <c r="U61"/>
  <c r="M61"/>
  <c r="E61"/>
  <c r="AD61"/>
  <c r="V61"/>
  <c r="N61"/>
  <c r="F61"/>
  <c r="A61" s="1"/>
  <c r="AG61"/>
  <c r="Y61"/>
  <c r="Q61"/>
  <c r="I61"/>
  <c r="AI64"/>
  <c r="AK64"/>
  <c r="AC64"/>
  <c r="U64"/>
  <c r="M64"/>
  <c r="E64"/>
  <c r="AD64"/>
  <c r="V64"/>
  <c r="N64"/>
  <c r="F64"/>
  <c r="A64" s="1"/>
  <c r="AG64"/>
  <c r="Y64"/>
  <c r="Q64"/>
  <c r="I64"/>
  <c r="AJ98"/>
  <c r="J98"/>
  <c r="T98"/>
  <c r="O98"/>
  <c r="AE98"/>
  <c r="L112"/>
  <c r="T112"/>
  <c r="AI35"/>
  <c r="AD35"/>
  <c r="V35"/>
  <c r="N35"/>
  <c r="F35"/>
  <c r="A35" s="1"/>
  <c r="AI40"/>
  <c r="AK40"/>
  <c r="AC40"/>
  <c r="U40"/>
  <c r="M40"/>
  <c r="E40"/>
  <c r="AI48"/>
  <c r="AK48"/>
  <c r="AC48"/>
  <c r="U48"/>
  <c r="M48"/>
  <c r="E48"/>
  <c r="AD48"/>
  <c r="V48"/>
  <c r="N48"/>
  <c r="F48"/>
  <c r="A48" s="1"/>
  <c r="AG48"/>
  <c r="Y48"/>
  <c r="Q48"/>
  <c r="I48"/>
  <c r="AI51"/>
  <c r="AK51"/>
  <c r="AC51"/>
  <c r="U51"/>
  <c r="M51"/>
  <c r="E51"/>
  <c r="AD51"/>
  <c r="V51"/>
  <c r="N51"/>
  <c r="F51"/>
  <c r="A51" s="1"/>
  <c r="AG51"/>
  <c r="Y51"/>
  <c r="Q51"/>
  <c r="I51"/>
  <c r="W109"/>
  <c r="G109"/>
  <c r="AE109"/>
  <c r="O109"/>
  <c r="H109"/>
  <c r="P109"/>
  <c r="X109"/>
  <c r="R6"/>
  <c r="Z6"/>
  <c r="J10"/>
  <c r="R10"/>
  <c r="Z10"/>
  <c r="AH10"/>
  <c r="J14"/>
  <c r="R14"/>
  <c r="Z14"/>
  <c r="AH14"/>
  <c r="J18"/>
  <c r="R18"/>
  <c r="Z18"/>
  <c r="AH18"/>
  <c r="L22"/>
  <c r="V22"/>
  <c r="AG22"/>
  <c r="L30"/>
  <c r="V30"/>
  <c r="AG30"/>
  <c r="Q34"/>
  <c r="AF34"/>
  <c r="M41"/>
  <c r="V41"/>
  <c r="AK41"/>
  <c r="AH54"/>
  <c r="AH61"/>
  <c r="AH64"/>
  <c r="I6"/>
  <c r="Q6"/>
  <c r="Y6"/>
  <c r="AG6"/>
  <c r="J7"/>
  <c r="R7"/>
  <c r="Z7"/>
  <c r="AH7"/>
  <c r="E8"/>
  <c r="M8"/>
  <c r="U8"/>
  <c r="AC8"/>
  <c r="AK8"/>
  <c r="I10"/>
  <c r="Q10"/>
  <c r="Y10"/>
  <c r="AG10"/>
  <c r="J11"/>
  <c r="R11"/>
  <c r="Z11"/>
  <c r="AH11"/>
  <c r="E12"/>
  <c r="M12"/>
  <c r="U12"/>
  <c r="AC12"/>
  <c r="AK12"/>
  <c r="F13"/>
  <c r="A13" s="1"/>
  <c r="N13"/>
  <c r="V13"/>
  <c r="AD13"/>
  <c r="I14"/>
  <c r="Q14"/>
  <c r="Y14"/>
  <c r="AG14"/>
  <c r="J15"/>
  <c r="R15"/>
  <c r="Z15"/>
  <c r="AH15"/>
  <c r="E16"/>
  <c r="M16"/>
  <c r="U16"/>
  <c r="AC16"/>
  <c r="AK16"/>
  <c r="F17"/>
  <c r="A17" s="1"/>
  <c r="N17"/>
  <c r="V17"/>
  <c r="AD17"/>
  <c r="I18"/>
  <c r="Q18"/>
  <c r="Y18"/>
  <c r="AG18"/>
  <c r="J19"/>
  <c r="R19"/>
  <c r="Z19"/>
  <c r="AH19"/>
  <c r="E20"/>
  <c r="M20"/>
  <c r="U20"/>
  <c r="AC20"/>
  <c r="J22"/>
  <c r="U22"/>
  <c r="AF22"/>
  <c r="E23"/>
  <c r="M23"/>
  <c r="X23"/>
  <c r="AH23"/>
  <c r="L26"/>
  <c r="V26"/>
  <c r="AG26"/>
  <c r="E27"/>
  <c r="L27"/>
  <c r="R27"/>
  <c r="Z27"/>
  <c r="AG27"/>
  <c r="J30"/>
  <c r="U30"/>
  <c r="AF30"/>
  <c r="E31"/>
  <c r="M31"/>
  <c r="V31"/>
  <c r="L34"/>
  <c r="AB34"/>
  <c r="M35"/>
  <c r="Y35"/>
  <c r="AH35"/>
  <c r="F36"/>
  <c r="A36" s="1"/>
  <c r="R36"/>
  <c r="E38"/>
  <c r="Q38"/>
  <c r="Z38"/>
  <c r="N40"/>
  <c r="Y40"/>
  <c r="AH40"/>
  <c r="J41"/>
  <c r="U41"/>
  <c r="AH41"/>
  <c r="E43"/>
  <c r="U43"/>
  <c r="AH48"/>
  <c r="AH51"/>
  <c r="Z54"/>
  <c r="Z61"/>
  <c r="Z64"/>
  <c r="AG31"/>
  <c r="Z31"/>
  <c r="R31"/>
  <c r="L31"/>
  <c r="AC32"/>
  <c r="H32"/>
  <c r="AI38"/>
  <c r="AD38"/>
  <c r="V38"/>
  <c r="N38"/>
  <c r="F38"/>
  <c r="A38" s="1"/>
  <c r="AI43"/>
  <c r="AD43"/>
  <c r="V43"/>
  <c r="N43"/>
  <c r="F43"/>
  <c r="A43" s="1"/>
  <c r="AG43"/>
  <c r="Y43"/>
  <c r="Q43"/>
  <c r="I43"/>
  <c r="AI73"/>
  <c r="AK73"/>
  <c r="AC73"/>
  <c r="U73"/>
  <c r="M73"/>
  <c r="E73"/>
  <c r="AD73"/>
  <c r="V73"/>
  <c r="N73"/>
  <c r="F73"/>
  <c r="A73" s="1"/>
  <c r="AG73"/>
  <c r="Y73"/>
  <c r="Q73"/>
  <c r="I73"/>
  <c r="AG76"/>
  <c r="V76"/>
  <c r="M76"/>
  <c r="E76"/>
  <c r="AH76"/>
  <c r="W76"/>
  <c r="N76"/>
  <c r="F76"/>
  <c r="A76" s="1"/>
  <c r="AA76"/>
  <c r="Q76"/>
  <c r="I76"/>
  <c r="L106"/>
  <c r="AB106"/>
  <c r="AF136"/>
  <c r="AA136"/>
  <c r="F136"/>
  <c r="A136" s="1"/>
  <c r="K136"/>
  <c r="P136"/>
  <c r="V136"/>
  <c r="F6"/>
  <c r="A6" s="1"/>
  <c r="N6"/>
  <c r="V6"/>
  <c r="AD6"/>
  <c r="J8"/>
  <c r="R8"/>
  <c r="Z8"/>
  <c r="AH8"/>
  <c r="F10"/>
  <c r="A10" s="1"/>
  <c r="N10"/>
  <c r="V10"/>
  <c r="AD10"/>
  <c r="J12"/>
  <c r="R12"/>
  <c r="Z12"/>
  <c r="AH12"/>
  <c r="F14"/>
  <c r="A14" s="1"/>
  <c r="N14"/>
  <c r="V14"/>
  <c r="AD14"/>
  <c r="J16"/>
  <c r="R16"/>
  <c r="Z16"/>
  <c r="AH16"/>
  <c r="F18"/>
  <c r="A18" s="1"/>
  <c r="N18"/>
  <c r="V18"/>
  <c r="AD18"/>
  <c r="J20"/>
  <c r="R20"/>
  <c r="Z20"/>
  <c r="AJ20"/>
  <c r="F22"/>
  <c r="A22" s="1"/>
  <c r="Q22"/>
  <c r="AB22"/>
  <c r="L23"/>
  <c r="V23"/>
  <c r="AG23"/>
  <c r="J27"/>
  <c r="Q27"/>
  <c r="X27"/>
  <c r="AF27"/>
  <c r="F30"/>
  <c r="A30" s="1"/>
  <c r="Q30"/>
  <c r="AB30"/>
  <c r="J31"/>
  <c r="U31"/>
  <c r="AC31"/>
  <c r="AH32"/>
  <c r="J34"/>
  <c r="V34"/>
  <c r="M38"/>
  <c r="Y38"/>
  <c r="AH38"/>
  <c r="F41"/>
  <c r="A41" s="1"/>
  <c r="R41"/>
  <c r="AC41"/>
  <c r="R43"/>
  <c r="AH43"/>
  <c r="R54"/>
  <c r="R61"/>
  <c r="R64"/>
  <c r="AH73"/>
  <c r="AI36"/>
  <c r="AG36"/>
  <c r="Y36"/>
  <c r="Q36"/>
  <c r="I36"/>
  <c r="AI67"/>
  <c r="AK67"/>
  <c r="AC67"/>
  <c r="U67"/>
  <c r="M67"/>
  <c r="E67"/>
  <c r="AD67"/>
  <c r="V67"/>
  <c r="N67"/>
  <c r="F67"/>
  <c r="A67" s="1"/>
  <c r="AG67"/>
  <c r="Y67"/>
  <c r="Q67"/>
  <c r="I67"/>
  <c r="J6"/>
  <c r="J5"/>
  <c r="R5"/>
  <c r="Z5"/>
  <c r="AH5"/>
  <c r="E6"/>
  <c r="M6"/>
  <c r="U6"/>
  <c r="AC6"/>
  <c r="AK6"/>
  <c r="F7"/>
  <c r="A7" s="1"/>
  <c r="N7"/>
  <c r="V7"/>
  <c r="AD7"/>
  <c r="I8"/>
  <c r="Q8"/>
  <c r="Y8"/>
  <c r="AG8"/>
  <c r="J9"/>
  <c r="R9"/>
  <c r="Z9"/>
  <c r="AH9"/>
  <c r="E10"/>
  <c r="M10"/>
  <c r="U10"/>
  <c r="AC10"/>
  <c r="AK10"/>
  <c r="F11"/>
  <c r="A11" s="1"/>
  <c r="N11"/>
  <c r="V11"/>
  <c r="AD11"/>
  <c r="I12"/>
  <c r="Q12"/>
  <c r="Y12"/>
  <c r="AG12"/>
  <c r="J13"/>
  <c r="R13"/>
  <c r="Z13"/>
  <c r="AH13"/>
  <c r="E14"/>
  <c r="M14"/>
  <c r="U14"/>
  <c r="AC14"/>
  <c r="AK14"/>
  <c r="F15"/>
  <c r="A15" s="1"/>
  <c r="N15"/>
  <c r="V15"/>
  <c r="AD15"/>
  <c r="I16"/>
  <c r="Q16"/>
  <c r="Y16"/>
  <c r="AG16"/>
  <c r="J17"/>
  <c r="R17"/>
  <c r="Z17"/>
  <c r="AH17"/>
  <c r="E18"/>
  <c r="M18"/>
  <c r="U18"/>
  <c r="AC18"/>
  <c r="AK18"/>
  <c r="F19"/>
  <c r="A19" s="1"/>
  <c r="N19"/>
  <c r="V19"/>
  <c r="AD19"/>
  <c r="I20"/>
  <c r="Q20"/>
  <c r="Y20"/>
  <c r="E22"/>
  <c r="P22"/>
  <c r="Z22"/>
  <c r="H23"/>
  <c r="R23"/>
  <c r="AC23"/>
  <c r="F26"/>
  <c r="A26" s="1"/>
  <c r="Q26"/>
  <c r="H27"/>
  <c r="P27"/>
  <c r="V27"/>
  <c r="AC27"/>
  <c r="E30"/>
  <c r="P30"/>
  <c r="Z30"/>
  <c r="H31"/>
  <c r="Q31"/>
  <c r="AB31"/>
  <c r="AK31"/>
  <c r="X32"/>
  <c r="F34"/>
  <c r="A34" s="1"/>
  <c r="U34"/>
  <c r="AG34"/>
  <c r="M36"/>
  <c r="V36"/>
  <c r="AH36"/>
  <c r="J38"/>
  <c r="U38"/>
  <c r="AG38"/>
  <c r="I40"/>
  <c r="R40"/>
  <c r="AD40"/>
  <c r="E41"/>
  <c r="N41"/>
  <c r="Z41"/>
  <c r="M43"/>
  <c r="AC43"/>
  <c r="R48"/>
  <c r="R51"/>
  <c r="J54"/>
  <c r="J61"/>
  <c r="J64"/>
  <c r="AH67"/>
  <c r="Z73"/>
  <c r="AC76"/>
  <c r="AJ81"/>
  <c r="AK81"/>
  <c r="AE81"/>
  <c r="Z81"/>
  <c r="U81"/>
  <c r="O81"/>
  <c r="J81"/>
  <c r="E81"/>
  <c r="AH81"/>
  <c r="AC81"/>
  <c r="W81"/>
  <c r="R81"/>
  <c r="M81"/>
  <c r="G81"/>
  <c r="AJ83"/>
  <c r="AK83"/>
  <c r="AE83"/>
  <c r="Z83"/>
  <c r="U83"/>
  <c r="O83"/>
  <c r="J83"/>
  <c r="E83"/>
  <c r="AH83"/>
  <c r="AC83"/>
  <c r="W83"/>
  <c r="R83"/>
  <c r="M83"/>
  <c r="G83"/>
  <c r="AJ85"/>
  <c r="AK85"/>
  <c r="AE85"/>
  <c r="Z85"/>
  <c r="U85"/>
  <c r="O85"/>
  <c r="J85"/>
  <c r="E85"/>
  <c r="AH85"/>
  <c r="AC85"/>
  <c r="W85"/>
  <c r="R85"/>
  <c r="M85"/>
  <c r="G85"/>
  <c r="AJ87"/>
  <c r="AK87"/>
  <c r="AE87"/>
  <c r="Z87"/>
  <c r="U87"/>
  <c r="O87"/>
  <c r="J87"/>
  <c r="E87"/>
  <c r="AH87"/>
  <c r="AC87"/>
  <c r="W87"/>
  <c r="R87"/>
  <c r="M87"/>
  <c r="G87"/>
  <c r="AJ89"/>
  <c r="AK89"/>
  <c r="AE89"/>
  <c r="Z89"/>
  <c r="U89"/>
  <c r="O89"/>
  <c r="J89"/>
  <c r="E89"/>
  <c r="AH89"/>
  <c r="AC89"/>
  <c r="W89"/>
  <c r="R89"/>
  <c r="M89"/>
  <c r="G89"/>
  <c r="AJ91"/>
  <c r="AK91"/>
  <c r="AE91"/>
  <c r="Z91"/>
  <c r="U91"/>
  <c r="O91"/>
  <c r="J91"/>
  <c r="E91"/>
  <c r="AH91"/>
  <c r="AC91"/>
  <c r="W91"/>
  <c r="R91"/>
  <c r="M91"/>
  <c r="G91"/>
  <c r="AJ93"/>
  <c r="AK93"/>
  <c r="AE93"/>
  <c r="Z93"/>
  <c r="U93"/>
  <c r="O93"/>
  <c r="J93"/>
  <c r="E93"/>
  <c r="AH93"/>
  <c r="AC93"/>
  <c r="W93"/>
  <c r="R93"/>
  <c r="M93"/>
  <c r="G93"/>
  <c r="AJ95"/>
  <c r="AK95"/>
  <c r="AE95"/>
  <c r="Z95"/>
  <c r="U95"/>
  <c r="O95"/>
  <c r="J95"/>
  <c r="E95"/>
  <c r="AH95"/>
  <c r="AC95"/>
  <c r="W95"/>
  <c r="R95"/>
  <c r="M95"/>
  <c r="G95"/>
  <c r="P99"/>
  <c r="AA99"/>
  <c r="F99"/>
  <c r="A99" s="1"/>
  <c r="AF100"/>
  <c r="V100"/>
  <c r="K100"/>
  <c r="AA100"/>
  <c r="P100"/>
  <c r="F100"/>
  <c r="A100" s="1"/>
  <c r="AF130"/>
  <c r="AB130"/>
  <c r="R130"/>
  <c r="G130"/>
  <c r="AD130"/>
  <c r="S130"/>
  <c r="H130"/>
  <c r="AH130"/>
  <c r="W130"/>
  <c r="L130"/>
  <c r="F132"/>
  <c r="A132" s="1"/>
  <c r="P132"/>
  <c r="AA132"/>
  <c r="AF138"/>
  <c r="AB138"/>
  <c r="R138"/>
  <c r="G138"/>
  <c r="AD138"/>
  <c r="S138"/>
  <c r="H138"/>
  <c r="AH138"/>
  <c r="W138"/>
  <c r="L138"/>
  <c r="J46"/>
  <c r="R46"/>
  <c r="Z46"/>
  <c r="AH46"/>
  <c r="F47"/>
  <c r="A47" s="1"/>
  <c r="N47"/>
  <c r="V47"/>
  <c r="AD47"/>
  <c r="J49"/>
  <c r="R49"/>
  <c r="Z49"/>
  <c r="AH49"/>
  <c r="F50"/>
  <c r="A50" s="1"/>
  <c r="N50"/>
  <c r="V50"/>
  <c r="AD50"/>
  <c r="J52"/>
  <c r="R52"/>
  <c r="Z52"/>
  <c r="AH52"/>
  <c r="J55"/>
  <c r="R55"/>
  <c r="Z55"/>
  <c r="AH55"/>
  <c r="F57"/>
  <c r="A57" s="1"/>
  <c r="N57"/>
  <c r="V57"/>
  <c r="AD57"/>
  <c r="J58"/>
  <c r="R58"/>
  <c r="Z58"/>
  <c r="AH58"/>
  <c r="E59"/>
  <c r="M59"/>
  <c r="U59"/>
  <c r="AC59"/>
  <c r="AK59"/>
  <c r="F60"/>
  <c r="A60" s="1"/>
  <c r="N60"/>
  <c r="V60"/>
  <c r="AD60"/>
  <c r="E62"/>
  <c r="M62"/>
  <c r="U62"/>
  <c r="AC62"/>
  <c r="AK62"/>
  <c r="F63"/>
  <c r="A63" s="1"/>
  <c r="N63"/>
  <c r="V63"/>
  <c r="AD63"/>
  <c r="J65"/>
  <c r="R65"/>
  <c r="Z65"/>
  <c r="AH65"/>
  <c r="F66"/>
  <c r="A66" s="1"/>
  <c r="N66"/>
  <c r="V66"/>
  <c r="AD66"/>
  <c r="J68"/>
  <c r="R68"/>
  <c r="Z68"/>
  <c r="AH68"/>
  <c r="F69"/>
  <c r="A69" s="1"/>
  <c r="N69"/>
  <c r="V69"/>
  <c r="AD69"/>
  <c r="J70"/>
  <c r="R70"/>
  <c r="Z70"/>
  <c r="AH70"/>
  <c r="E71"/>
  <c r="M71"/>
  <c r="U71"/>
  <c r="AC71"/>
  <c r="AK71"/>
  <c r="F72"/>
  <c r="A72" s="1"/>
  <c r="N72"/>
  <c r="V72"/>
  <c r="AD72"/>
  <c r="E74"/>
  <c r="M74"/>
  <c r="U74"/>
  <c r="AC74"/>
  <c r="AK74"/>
  <c r="F75"/>
  <c r="A75" s="1"/>
  <c r="N75"/>
  <c r="V75"/>
  <c r="AD75"/>
  <c r="F77"/>
  <c r="A77" s="1"/>
  <c r="K77"/>
  <c r="Q77"/>
  <c r="V77"/>
  <c r="AA77"/>
  <c r="AG77"/>
  <c r="F78"/>
  <c r="A78" s="1"/>
  <c r="K78"/>
  <c r="Q78"/>
  <c r="V78"/>
  <c r="AA78"/>
  <c r="AG78"/>
  <c r="F79"/>
  <c r="A79" s="1"/>
  <c r="K79"/>
  <c r="Q79"/>
  <c r="V79"/>
  <c r="AA79"/>
  <c r="AG79"/>
  <c r="F80"/>
  <c r="A80" s="1"/>
  <c r="K80"/>
  <c r="Q80"/>
  <c r="V80"/>
  <c r="AD80"/>
  <c r="N81"/>
  <c r="Y81"/>
  <c r="AI81"/>
  <c r="I82"/>
  <c r="S82"/>
  <c r="AD82"/>
  <c r="N83"/>
  <c r="Y83"/>
  <c r="AI83"/>
  <c r="I84"/>
  <c r="S84"/>
  <c r="AD84"/>
  <c r="N85"/>
  <c r="Y85"/>
  <c r="AI85"/>
  <c r="I86"/>
  <c r="S86"/>
  <c r="AD86"/>
  <c r="N87"/>
  <c r="Y87"/>
  <c r="AI87"/>
  <c r="I88"/>
  <c r="S88"/>
  <c r="AD88"/>
  <c r="N89"/>
  <c r="Y89"/>
  <c r="AI89"/>
  <c r="I90"/>
  <c r="S90"/>
  <c r="AD90"/>
  <c r="N91"/>
  <c r="Y91"/>
  <c r="AI91"/>
  <c r="I92"/>
  <c r="S92"/>
  <c r="AD92"/>
  <c r="N93"/>
  <c r="Y93"/>
  <c r="AI93"/>
  <c r="I94"/>
  <c r="S94"/>
  <c r="AD94"/>
  <c r="N95"/>
  <c r="Y95"/>
  <c r="AI95"/>
  <c r="I96"/>
  <c r="S96"/>
  <c r="AF96"/>
  <c r="W100"/>
  <c r="AJ102"/>
  <c r="P107"/>
  <c r="Q121"/>
  <c r="S151"/>
  <c r="AK118"/>
  <c r="AB118"/>
  <c r="Q118"/>
  <c r="G118"/>
  <c r="AC118"/>
  <c r="S118"/>
  <c r="H118"/>
  <c r="AG118"/>
  <c r="W118"/>
  <c r="L118"/>
  <c r="AH129"/>
  <c r="AA129"/>
  <c r="S129"/>
  <c r="L129"/>
  <c r="F129"/>
  <c r="A129" s="1"/>
  <c r="AI129"/>
  <c r="AB129"/>
  <c r="V129"/>
  <c r="N129"/>
  <c r="G129"/>
  <c r="AD129"/>
  <c r="W129"/>
  <c r="P129"/>
  <c r="H129"/>
  <c r="AH137"/>
  <c r="AA137"/>
  <c r="S137"/>
  <c r="L137"/>
  <c r="F137"/>
  <c r="A137" s="1"/>
  <c r="AI137"/>
  <c r="AB137"/>
  <c r="V137"/>
  <c r="N137"/>
  <c r="G137"/>
  <c r="AD137"/>
  <c r="W137"/>
  <c r="P137"/>
  <c r="H137"/>
  <c r="AJ149"/>
  <c r="AD149"/>
  <c r="V149"/>
  <c r="N149"/>
  <c r="F149"/>
  <c r="A149" s="1"/>
  <c r="AE149"/>
  <c r="W149"/>
  <c r="O149"/>
  <c r="G149"/>
  <c r="AH149"/>
  <c r="Z149"/>
  <c r="R149"/>
  <c r="J149"/>
  <c r="J37"/>
  <c r="R37"/>
  <c r="Z37"/>
  <c r="AH37"/>
  <c r="J39"/>
  <c r="R39"/>
  <c r="Z39"/>
  <c r="AH39"/>
  <c r="E42"/>
  <c r="M42"/>
  <c r="U42"/>
  <c r="AC42"/>
  <c r="AK42"/>
  <c r="J44"/>
  <c r="R44"/>
  <c r="Z44"/>
  <c r="AH44"/>
  <c r="E45"/>
  <c r="M45"/>
  <c r="U45"/>
  <c r="AC45"/>
  <c r="AK45"/>
  <c r="I46"/>
  <c r="Q46"/>
  <c r="Y46"/>
  <c r="AG46"/>
  <c r="E47"/>
  <c r="M47"/>
  <c r="U47"/>
  <c r="AC47"/>
  <c r="AK47"/>
  <c r="I49"/>
  <c r="Q49"/>
  <c r="Y49"/>
  <c r="AG49"/>
  <c r="E50"/>
  <c r="M50"/>
  <c r="U50"/>
  <c r="AC50"/>
  <c r="AK50"/>
  <c r="I52"/>
  <c r="Q52"/>
  <c r="Y52"/>
  <c r="AG52"/>
  <c r="J53"/>
  <c r="R53"/>
  <c r="Z53"/>
  <c r="AH53"/>
  <c r="I55"/>
  <c r="Q55"/>
  <c r="Y55"/>
  <c r="AG55"/>
  <c r="J56"/>
  <c r="R56"/>
  <c r="Z56"/>
  <c r="AH56"/>
  <c r="E57"/>
  <c r="M57"/>
  <c r="U57"/>
  <c r="AC57"/>
  <c r="AK57"/>
  <c r="I58"/>
  <c r="Q58"/>
  <c r="Y58"/>
  <c r="AG58"/>
  <c r="J59"/>
  <c r="R59"/>
  <c r="Z59"/>
  <c r="AH59"/>
  <c r="E60"/>
  <c r="M60"/>
  <c r="U60"/>
  <c r="AC60"/>
  <c r="AK60"/>
  <c r="J62"/>
  <c r="R62"/>
  <c r="Z62"/>
  <c r="AH62"/>
  <c r="E63"/>
  <c r="M63"/>
  <c r="U63"/>
  <c r="AC63"/>
  <c r="AK63"/>
  <c r="Q65"/>
  <c r="Y65"/>
  <c r="AG65"/>
  <c r="E66"/>
  <c r="M66"/>
  <c r="U66"/>
  <c r="AC66"/>
  <c r="AK66"/>
  <c r="E69"/>
  <c r="M69"/>
  <c r="U69"/>
  <c r="AC69"/>
  <c r="AK69"/>
  <c r="J71"/>
  <c r="R71"/>
  <c r="Z71"/>
  <c r="AH71"/>
  <c r="E72"/>
  <c r="M72"/>
  <c r="U72"/>
  <c r="AC72"/>
  <c r="AK72"/>
  <c r="J74"/>
  <c r="R74"/>
  <c r="Z74"/>
  <c r="AH74"/>
  <c r="E75"/>
  <c r="M75"/>
  <c r="U75"/>
  <c r="AC75"/>
  <c r="AK75"/>
  <c r="E77"/>
  <c r="J77"/>
  <c r="O77"/>
  <c r="U77"/>
  <c r="Z77"/>
  <c r="AE77"/>
  <c r="AK77"/>
  <c r="E78"/>
  <c r="J78"/>
  <c r="O78"/>
  <c r="U78"/>
  <c r="Z78"/>
  <c r="AE78"/>
  <c r="AK78"/>
  <c r="E79"/>
  <c r="J79"/>
  <c r="O79"/>
  <c r="U79"/>
  <c r="Z79"/>
  <c r="AE79"/>
  <c r="AK79"/>
  <c r="E80"/>
  <c r="J80"/>
  <c r="O80"/>
  <c r="U80"/>
  <c r="F82"/>
  <c r="A82" s="1"/>
  <c r="Q82"/>
  <c r="F84"/>
  <c r="A84" s="1"/>
  <c r="Q84"/>
  <c r="F86"/>
  <c r="A86" s="1"/>
  <c r="Q86"/>
  <c r="F88"/>
  <c r="A88" s="1"/>
  <c r="Q88"/>
  <c r="F90"/>
  <c r="A90" s="1"/>
  <c r="Q90"/>
  <c r="F92"/>
  <c r="A92" s="1"/>
  <c r="Q92"/>
  <c r="F94"/>
  <c r="A94" s="1"/>
  <c r="Q94"/>
  <c r="F96"/>
  <c r="A96" s="1"/>
  <c r="Q96"/>
  <c r="T104"/>
  <c r="AF129"/>
  <c r="AF137"/>
  <c r="AI149"/>
  <c r="AJ80"/>
  <c r="AK80"/>
  <c r="AE80"/>
  <c r="Z80"/>
  <c r="AH80"/>
  <c r="AC80"/>
  <c r="AJ82"/>
  <c r="AK82"/>
  <c r="AE82"/>
  <c r="Z82"/>
  <c r="U82"/>
  <c r="O82"/>
  <c r="J82"/>
  <c r="E82"/>
  <c r="AH82"/>
  <c r="AC82"/>
  <c r="W82"/>
  <c r="R82"/>
  <c r="M82"/>
  <c r="G82"/>
  <c r="AJ84"/>
  <c r="AK84"/>
  <c r="AE84"/>
  <c r="Z84"/>
  <c r="U84"/>
  <c r="O84"/>
  <c r="J84"/>
  <c r="E84"/>
  <c r="AH84"/>
  <c r="AC84"/>
  <c r="W84"/>
  <c r="R84"/>
  <c r="M84"/>
  <c r="G84"/>
  <c r="AJ86"/>
  <c r="AK86"/>
  <c r="AE86"/>
  <c r="Z86"/>
  <c r="U86"/>
  <c r="O86"/>
  <c r="J86"/>
  <c r="E86"/>
  <c r="AH86"/>
  <c r="AC86"/>
  <c r="W86"/>
  <c r="R86"/>
  <c r="M86"/>
  <c r="G86"/>
  <c r="AJ88"/>
  <c r="AK88"/>
  <c r="AE88"/>
  <c r="Z88"/>
  <c r="U88"/>
  <c r="O88"/>
  <c r="J88"/>
  <c r="E88"/>
  <c r="AH88"/>
  <c r="AC88"/>
  <c r="W88"/>
  <c r="R88"/>
  <c r="M88"/>
  <c r="G88"/>
  <c r="AJ90"/>
  <c r="AK90"/>
  <c r="AE90"/>
  <c r="Z90"/>
  <c r="U90"/>
  <c r="O90"/>
  <c r="J90"/>
  <c r="E90"/>
  <c r="AH90"/>
  <c r="AC90"/>
  <c r="W90"/>
  <c r="R90"/>
  <c r="M90"/>
  <c r="G90"/>
  <c r="AJ92"/>
  <c r="AK92"/>
  <c r="AE92"/>
  <c r="Z92"/>
  <c r="U92"/>
  <c r="O92"/>
  <c r="J92"/>
  <c r="E92"/>
  <c r="AH92"/>
  <c r="AC92"/>
  <c r="W92"/>
  <c r="R92"/>
  <c r="M92"/>
  <c r="G92"/>
  <c r="AJ94"/>
  <c r="AK94"/>
  <c r="AE94"/>
  <c r="Z94"/>
  <c r="U94"/>
  <c r="O94"/>
  <c r="J94"/>
  <c r="E94"/>
  <c r="AH94"/>
  <c r="AC94"/>
  <c r="W94"/>
  <c r="R94"/>
  <c r="M94"/>
  <c r="G94"/>
  <c r="AH96"/>
  <c r="AA96"/>
  <c r="U96"/>
  <c r="O96"/>
  <c r="J96"/>
  <c r="E96"/>
  <c r="AE96"/>
  <c r="W96"/>
  <c r="R96"/>
  <c r="M96"/>
  <c r="G96"/>
  <c r="J102"/>
  <c r="AE102"/>
  <c r="W107"/>
  <c r="G107"/>
  <c r="AE107"/>
  <c r="O107"/>
  <c r="AG121"/>
  <c r="AA121"/>
  <c r="S121"/>
  <c r="L121"/>
  <c r="E121"/>
  <c r="AI121"/>
  <c r="AB121"/>
  <c r="U121"/>
  <c r="M121"/>
  <c r="G121"/>
  <c r="AK121"/>
  <c r="AC121"/>
  <c r="W121"/>
  <c r="P121"/>
  <c r="H121"/>
  <c r="AG125"/>
  <c r="AA125"/>
  <c r="S125"/>
  <c r="L125"/>
  <c r="E125"/>
  <c r="AI125"/>
  <c r="AB125"/>
  <c r="U125"/>
  <c r="M125"/>
  <c r="G125"/>
  <c r="AK125"/>
  <c r="AC125"/>
  <c r="W125"/>
  <c r="P125"/>
  <c r="H125"/>
  <c r="AJ151"/>
  <c r="AD151"/>
  <c r="V151"/>
  <c r="N151"/>
  <c r="F151"/>
  <c r="A151" s="1"/>
  <c r="AE151"/>
  <c r="W151"/>
  <c r="O151"/>
  <c r="G151"/>
  <c r="AH151"/>
  <c r="Z151"/>
  <c r="R151"/>
  <c r="J151"/>
  <c r="J42"/>
  <c r="R42"/>
  <c r="Z42"/>
  <c r="AH42"/>
  <c r="J45"/>
  <c r="R45"/>
  <c r="Z45"/>
  <c r="AH45"/>
  <c r="F46"/>
  <c r="A46" s="1"/>
  <c r="N46"/>
  <c r="V46"/>
  <c r="AD46"/>
  <c r="J47"/>
  <c r="R47"/>
  <c r="Z47"/>
  <c r="AH47"/>
  <c r="J50"/>
  <c r="R50"/>
  <c r="Z50"/>
  <c r="AH50"/>
  <c r="J57"/>
  <c r="R57"/>
  <c r="Z57"/>
  <c r="AH57"/>
  <c r="J60"/>
  <c r="R60"/>
  <c r="Z60"/>
  <c r="AH60"/>
  <c r="J63"/>
  <c r="R63"/>
  <c r="Z63"/>
  <c r="AH63"/>
  <c r="J66"/>
  <c r="R66"/>
  <c r="Z66"/>
  <c r="AH66"/>
  <c r="J69"/>
  <c r="R69"/>
  <c r="Z69"/>
  <c r="AH69"/>
  <c r="J72"/>
  <c r="R72"/>
  <c r="Z72"/>
  <c r="AH72"/>
  <c r="J75"/>
  <c r="R75"/>
  <c r="Z75"/>
  <c r="AH75"/>
  <c r="I77"/>
  <c r="N77"/>
  <c r="S77"/>
  <c r="Y77"/>
  <c r="AD77"/>
  <c r="AI77"/>
  <c r="I78"/>
  <c r="N78"/>
  <c r="S78"/>
  <c r="Y78"/>
  <c r="AD78"/>
  <c r="AI78"/>
  <c r="I79"/>
  <c r="N79"/>
  <c r="S79"/>
  <c r="Y79"/>
  <c r="AD79"/>
  <c r="AI79"/>
  <c r="I80"/>
  <c r="N80"/>
  <c r="S80"/>
  <c r="Y80"/>
  <c r="AI80"/>
  <c r="N82"/>
  <c r="Y82"/>
  <c r="AI82"/>
  <c r="N84"/>
  <c r="Y84"/>
  <c r="AI84"/>
  <c r="N86"/>
  <c r="Y86"/>
  <c r="AI86"/>
  <c r="N88"/>
  <c r="Y88"/>
  <c r="AI88"/>
  <c r="N90"/>
  <c r="Y90"/>
  <c r="AI90"/>
  <c r="N92"/>
  <c r="Y92"/>
  <c r="AI92"/>
  <c r="N94"/>
  <c r="Y94"/>
  <c r="AI94"/>
  <c r="N96"/>
  <c r="Z96"/>
  <c r="AF107"/>
  <c r="AF121"/>
  <c r="AF125"/>
  <c r="X129"/>
  <c r="X137"/>
  <c r="AI151"/>
  <c r="G97"/>
  <c r="N97"/>
  <c r="V97"/>
  <c r="AB97"/>
  <c r="AI97"/>
  <c r="G101"/>
  <c r="N101"/>
  <c r="V101"/>
  <c r="AB101"/>
  <c r="AI101"/>
  <c r="H103"/>
  <c r="X103"/>
  <c r="H105"/>
  <c r="X105"/>
  <c r="P111"/>
  <c r="AF111"/>
  <c r="P113"/>
  <c r="AI113"/>
  <c r="F114"/>
  <c r="A114" s="1"/>
  <c r="N114"/>
  <c r="W114"/>
  <c r="AG114"/>
  <c r="O115"/>
  <c r="E116"/>
  <c r="AA116"/>
  <c r="K117"/>
  <c r="Q117"/>
  <c r="X117"/>
  <c r="AF117"/>
  <c r="U120"/>
  <c r="H122"/>
  <c r="S122"/>
  <c r="AC122"/>
  <c r="I123"/>
  <c r="U124"/>
  <c r="H126"/>
  <c r="S126"/>
  <c r="AE126"/>
  <c r="H127"/>
  <c r="Z127"/>
  <c r="J131"/>
  <c r="AE131"/>
  <c r="F133"/>
  <c r="A133" s="1"/>
  <c r="L133"/>
  <c r="S133"/>
  <c r="AA133"/>
  <c r="AH133"/>
  <c r="G134"/>
  <c r="R134"/>
  <c r="AB134"/>
  <c r="F140"/>
  <c r="A140" s="1"/>
  <c r="G141"/>
  <c r="N141"/>
  <c r="V141"/>
  <c r="AB141"/>
  <c r="AI141"/>
  <c r="H142"/>
  <c r="S142"/>
  <c r="AD142"/>
  <c r="F145"/>
  <c r="A145" s="1"/>
  <c r="L145"/>
  <c r="S145"/>
  <c r="AA145"/>
  <c r="AH145"/>
  <c r="G146"/>
  <c r="R146"/>
  <c r="AB146"/>
  <c r="G148"/>
  <c r="O148"/>
  <c r="W148"/>
  <c r="AE148"/>
  <c r="F150"/>
  <c r="A150" s="1"/>
  <c r="N150"/>
  <c r="V150"/>
  <c r="AD150"/>
  <c r="K154"/>
  <c r="S154"/>
  <c r="AA154"/>
  <c r="AI154"/>
  <c r="K114"/>
  <c r="S114"/>
  <c r="AC114"/>
  <c r="U116"/>
  <c r="AJ123"/>
  <c r="S127"/>
  <c r="K133"/>
  <c r="R133"/>
  <c r="X133"/>
  <c r="AF133"/>
  <c r="N134"/>
  <c r="X134"/>
  <c r="AI134"/>
  <c r="V140"/>
  <c r="F141"/>
  <c r="A141" s="1"/>
  <c r="L141"/>
  <c r="S141"/>
  <c r="AA141"/>
  <c r="AH141"/>
  <c r="G142"/>
  <c r="R142"/>
  <c r="AB142"/>
  <c r="K145"/>
  <c r="R145"/>
  <c r="X145"/>
  <c r="N146"/>
  <c r="X146"/>
  <c r="AI146"/>
  <c r="F148"/>
  <c r="A148" s="1"/>
  <c r="N148"/>
  <c r="V148"/>
  <c r="AD148"/>
  <c r="K150"/>
  <c r="S150"/>
  <c r="AA150"/>
  <c r="AI150"/>
  <c r="K152"/>
  <c r="S152"/>
  <c r="AA152"/>
  <c r="AI152"/>
  <c r="F153"/>
  <c r="A153" s="1"/>
  <c r="N153"/>
  <c r="V153"/>
  <c r="AD153"/>
  <c r="J154"/>
  <c r="R154"/>
  <c r="Z154"/>
  <c r="AH154"/>
  <c r="K97"/>
  <c r="R97"/>
  <c r="X97"/>
  <c r="K101"/>
  <c r="R101"/>
  <c r="X101"/>
  <c r="P103"/>
  <c r="P105"/>
  <c r="H111"/>
  <c r="H113"/>
  <c r="J114"/>
  <c r="R114"/>
  <c r="AB114"/>
  <c r="P116"/>
  <c r="G117"/>
  <c r="M117"/>
  <c r="U117"/>
  <c r="AB117"/>
  <c r="K120"/>
  <c r="M122"/>
  <c r="X122"/>
  <c r="AI122"/>
  <c r="K124"/>
  <c r="M126"/>
  <c r="X126"/>
  <c r="P127"/>
  <c r="AJ127"/>
  <c r="H133"/>
  <c r="P133"/>
  <c r="W133"/>
  <c r="L134"/>
  <c r="W134"/>
  <c r="AH134"/>
  <c r="P140"/>
  <c r="K141"/>
  <c r="R141"/>
  <c r="X141"/>
  <c r="N142"/>
  <c r="X142"/>
  <c r="AI142"/>
  <c r="K148"/>
  <c r="S148"/>
  <c r="AA148"/>
  <c r="AI148"/>
  <c r="R152"/>
  <c r="Z152"/>
  <c r="AH152"/>
  <c r="K153"/>
  <c r="S153"/>
  <c r="AA153"/>
  <c r="AI153"/>
  <c r="G154"/>
  <c r="O154"/>
  <c r="W154"/>
  <c r="AE154"/>
  <c r="AI24"/>
  <c r="AE24"/>
  <c r="AA24"/>
  <c r="W24"/>
  <c r="S24"/>
  <c r="O24"/>
  <c r="K24"/>
  <c r="G24"/>
  <c r="AI28"/>
  <c r="AE28"/>
  <c r="AA28"/>
  <c r="W28"/>
  <c r="S28"/>
  <c r="O28"/>
  <c r="K28"/>
  <c r="G28"/>
  <c r="AI32"/>
  <c r="AE32"/>
  <c r="AA32"/>
  <c r="W32"/>
  <c r="S32"/>
  <c r="O32"/>
  <c r="K32"/>
  <c r="G32"/>
  <c r="E21"/>
  <c r="J21"/>
  <c r="P21"/>
  <c r="U21"/>
  <c r="Z21"/>
  <c r="AF21"/>
  <c r="I24"/>
  <c r="N24"/>
  <c r="T24"/>
  <c r="Y24"/>
  <c r="AD24"/>
  <c r="AJ24"/>
  <c r="E25"/>
  <c r="J25"/>
  <c r="P25"/>
  <c r="U25"/>
  <c r="Z25"/>
  <c r="AF25"/>
  <c r="I28"/>
  <c r="N28"/>
  <c r="T28"/>
  <c r="Y28"/>
  <c r="AD28"/>
  <c r="AJ28"/>
  <c r="E29"/>
  <c r="J29"/>
  <c r="P29"/>
  <c r="U29"/>
  <c r="Z29"/>
  <c r="AF29"/>
  <c r="I32"/>
  <c r="N32"/>
  <c r="T32"/>
  <c r="Y32"/>
  <c r="AD32"/>
  <c r="AJ32"/>
  <c r="E33"/>
  <c r="J33"/>
  <c r="P33"/>
  <c r="U33"/>
  <c r="Z33"/>
  <c r="AF33"/>
  <c r="AI21"/>
  <c r="AE21"/>
  <c r="AA21"/>
  <c r="W21"/>
  <c r="S21"/>
  <c r="O21"/>
  <c r="K21"/>
  <c r="G21"/>
  <c r="AI25"/>
  <c r="AE25"/>
  <c r="AA25"/>
  <c r="W25"/>
  <c r="S25"/>
  <c r="O25"/>
  <c r="K25"/>
  <c r="G25"/>
  <c r="AI29"/>
  <c r="AE29"/>
  <c r="AA29"/>
  <c r="W29"/>
  <c r="S29"/>
  <c r="O29"/>
  <c r="K29"/>
  <c r="G29"/>
  <c r="AI33"/>
  <c r="AE33"/>
  <c r="AA33"/>
  <c r="W33"/>
  <c r="S33"/>
  <c r="O33"/>
  <c r="K33"/>
  <c r="G33"/>
  <c r="I21"/>
  <c r="N21"/>
  <c r="T21"/>
  <c r="Y21"/>
  <c r="AD21"/>
  <c r="AJ21"/>
  <c r="M24"/>
  <c r="R24"/>
  <c r="X24"/>
  <c r="AC24"/>
  <c r="AH24"/>
  <c r="I25"/>
  <c r="N25"/>
  <c r="T25"/>
  <c r="Y25"/>
  <c r="AD25"/>
  <c r="AJ25"/>
  <c r="H28"/>
  <c r="M28"/>
  <c r="R28"/>
  <c r="X28"/>
  <c r="AC28"/>
  <c r="AH28"/>
  <c r="I29"/>
  <c r="N29"/>
  <c r="T29"/>
  <c r="Y29"/>
  <c r="AD29"/>
  <c r="AJ29"/>
  <c r="I33"/>
  <c r="N33"/>
  <c r="T33"/>
  <c r="Y33"/>
  <c r="AD33"/>
  <c r="AJ33"/>
  <c r="AI20"/>
  <c r="AE20"/>
  <c r="AI22"/>
  <c r="AE22"/>
  <c r="AA22"/>
  <c r="W22"/>
  <c r="S22"/>
  <c r="O22"/>
  <c r="K22"/>
  <c r="G22"/>
  <c r="AI26"/>
  <c r="AE26"/>
  <c r="AA26"/>
  <c r="W26"/>
  <c r="S26"/>
  <c r="O26"/>
  <c r="K26"/>
  <c r="G26"/>
  <c r="AI30"/>
  <c r="AE30"/>
  <c r="AA30"/>
  <c r="W30"/>
  <c r="S30"/>
  <c r="O30"/>
  <c r="K30"/>
  <c r="G30"/>
  <c r="AI34"/>
  <c r="AE34"/>
  <c r="AA34"/>
  <c r="W34"/>
  <c r="S34"/>
  <c r="O34"/>
  <c r="K34"/>
  <c r="G34"/>
  <c r="H5"/>
  <c r="L5"/>
  <c r="P5"/>
  <c r="T5"/>
  <c r="X5"/>
  <c r="AB5"/>
  <c r="AF5"/>
  <c r="AJ5"/>
  <c r="H6"/>
  <c r="L6"/>
  <c r="P6"/>
  <c r="T6"/>
  <c r="X6"/>
  <c r="AB6"/>
  <c r="AF6"/>
  <c r="AJ6"/>
  <c r="H7"/>
  <c r="L7"/>
  <c r="P7"/>
  <c r="T7"/>
  <c r="X7"/>
  <c r="AB7"/>
  <c r="AF7"/>
  <c r="AJ7"/>
  <c r="H8"/>
  <c r="L8"/>
  <c r="P8"/>
  <c r="T8"/>
  <c r="X8"/>
  <c r="AB8"/>
  <c r="AF8"/>
  <c r="AJ8"/>
  <c r="H9"/>
  <c r="L9"/>
  <c r="P9"/>
  <c r="T9"/>
  <c r="X9"/>
  <c r="AB9"/>
  <c r="AF9"/>
  <c r="AJ9"/>
  <c r="H10"/>
  <c r="L10"/>
  <c r="P10"/>
  <c r="T10"/>
  <c r="X10"/>
  <c r="AB10"/>
  <c r="AF10"/>
  <c r="AJ10"/>
  <c r="H11"/>
  <c r="L11"/>
  <c r="P11"/>
  <c r="T11"/>
  <c r="X11"/>
  <c r="AB11"/>
  <c r="AF11"/>
  <c r="AJ11"/>
  <c r="H12"/>
  <c r="L12"/>
  <c r="P12"/>
  <c r="T12"/>
  <c r="X12"/>
  <c r="AB12"/>
  <c r="AF12"/>
  <c r="AJ12"/>
  <c r="H13"/>
  <c r="L13"/>
  <c r="P13"/>
  <c r="T13"/>
  <c r="X13"/>
  <c r="AB13"/>
  <c r="AF13"/>
  <c r="AJ13"/>
  <c r="H14"/>
  <c r="L14"/>
  <c r="P14"/>
  <c r="T14"/>
  <c r="X14"/>
  <c r="AB14"/>
  <c r="AF14"/>
  <c r="AJ14"/>
  <c r="H15"/>
  <c r="L15"/>
  <c r="P15"/>
  <c r="T15"/>
  <c r="X15"/>
  <c r="AB15"/>
  <c r="AF15"/>
  <c r="AJ15"/>
  <c r="H16"/>
  <c r="L16"/>
  <c r="P16"/>
  <c r="T16"/>
  <c r="X16"/>
  <c r="AB16"/>
  <c r="AF16"/>
  <c r="AJ16"/>
  <c r="H17"/>
  <c r="L17"/>
  <c r="P17"/>
  <c r="T17"/>
  <c r="X17"/>
  <c r="AB17"/>
  <c r="AF17"/>
  <c r="AJ17"/>
  <c r="H18"/>
  <c r="L18"/>
  <c r="P18"/>
  <c r="T18"/>
  <c r="X18"/>
  <c r="AB18"/>
  <c r="AF18"/>
  <c r="AJ18"/>
  <c r="H19"/>
  <c r="L19"/>
  <c r="P19"/>
  <c r="T19"/>
  <c r="X19"/>
  <c r="AB19"/>
  <c r="AF19"/>
  <c r="AJ19"/>
  <c r="H20"/>
  <c r="L20"/>
  <c r="P20"/>
  <c r="T20"/>
  <c r="X20"/>
  <c r="AB20"/>
  <c r="AG20"/>
  <c r="H21"/>
  <c r="M21"/>
  <c r="R21"/>
  <c r="X21"/>
  <c r="AC21"/>
  <c r="AH21"/>
  <c r="I22"/>
  <c r="N22"/>
  <c r="T22"/>
  <c r="Y22"/>
  <c r="AD22"/>
  <c r="AJ22"/>
  <c r="J23"/>
  <c r="P23"/>
  <c r="U23"/>
  <c r="Z23"/>
  <c r="AF23"/>
  <c r="F24"/>
  <c r="A24" s="1"/>
  <c r="L24"/>
  <c r="Q24"/>
  <c r="V24"/>
  <c r="AB24"/>
  <c r="AG24"/>
  <c r="H25"/>
  <c r="M25"/>
  <c r="R25"/>
  <c r="X25"/>
  <c r="AC25"/>
  <c r="AH25"/>
  <c r="I26"/>
  <c r="N26"/>
  <c r="T26"/>
  <c r="Y26"/>
  <c r="AD26"/>
  <c r="AJ26"/>
  <c r="F28"/>
  <c r="A28" s="1"/>
  <c r="L28"/>
  <c r="Q28"/>
  <c r="V28"/>
  <c r="AB28"/>
  <c r="AG28"/>
  <c r="H29"/>
  <c r="M29"/>
  <c r="R29"/>
  <c r="X29"/>
  <c r="AC29"/>
  <c r="AH29"/>
  <c r="I30"/>
  <c r="N30"/>
  <c r="T30"/>
  <c r="Y30"/>
  <c r="AD30"/>
  <c r="AJ30"/>
  <c r="F32"/>
  <c r="A32" s="1"/>
  <c r="L32"/>
  <c r="Q32"/>
  <c r="V32"/>
  <c r="AB32"/>
  <c r="AG32"/>
  <c r="H33"/>
  <c r="M33"/>
  <c r="R33"/>
  <c r="X33"/>
  <c r="AC33"/>
  <c r="AH33"/>
  <c r="I34"/>
  <c r="N34"/>
  <c r="T34"/>
  <c r="Y34"/>
  <c r="AD34"/>
  <c r="AJ34"/>
  <c r="AI23"/>
  <c r="AE23"/>
  <c r="AA23"/>
  <c r="W23"/>
  <c r="S23"/>
  <c r="O23"/>
  <c r="K23"/>
  <c r="G23"/>
  <c r="AI27"/>
  <c r="AE27"/>
  <c r="AA27"/>
  <c r="W27"/>
  <c r="S27"/>
  <c r="O27"/>
  <c r="K27"/>
  <c r="G27"/>
  <c r="AI31"/>
  <c r="AE31"/>
  <c r="AA31"/>
  <c r="W31"/>
  <c r="S31"/>
  <c r="O31"/>
  <c r="K31"/>
  <c r="G31"/>
  <c r="B2"/>
  <c r="G5"/>
  <c r="K5"/>
  <c r="O5"/>
  <c r="S5"/>
  <c r="W5"/>
  <c r="AA5"/>
  <c r="AE5"/>
  <c r="G6"/>
  <c r="K6"/>
  <c r="O6"/>
  <c r="S6"/>
  <c r="W6"/>
  <c r="AA6"/>
  <c r="AE6"/>
  <c r="G7"/>
  <c r="K7"/>
  <c r="O7"/>
  <c r="S7"/>
  <c r="W7"/>
  <c r="AA7"/>
  <c r="AE7"/>
  <c r="G8"/>
  <c r="K8"/>
  <c r="O8"/>
  <c r="S8"/>
  <c r="W8"/>
  <c r="AA8"/>
  <c r="AE8"/>
  <c r="G9"/>
  <c r="K9"/>
  <c r="O9"/>
  <c r="S9"/>
  <c r="W9"/>
  <c r="AA9"/>
  <c r="AE9"/>
  <c r="G10"/>
  <c r="K10"/>
  <c r="O10"/>
  <c r="S10"/>
  <c r="W10"/>
  <c r="AA10"/>
  <c r="AE10"/>
  <c r="G11"/>
  <c r="K11"/>
  <c r="O11"/>
  <c r="S11"/>
  <c r="W11"/>
  <c r="AA11"/>
  <c r="AE11"/>
  <c r="G12"/>
  <c r="K12"/>
  <c r="O12"/>
  <c r="S12"/>
  <c r="W12"/>
  <c r="AA12"/>
  <c r="AE12"/>
  <c r="G13"/>
  <c r="K13"/>
  <c r="O13"/>
  <c r="S13"/>
  <c r="W13"/>
  <c r="AA13"/>
  <c r="AE13"/>
  <c r="G14"/>
  <c r="K14"/>
  <c r="O14"/>
  <c r="S14"/>
  <c r="W14"/>
  <c r="AA14"/>
  <c r="AE14"/>
  <c r="G15"/>
  <c r="K15"/>
  <c r="O15"/>
  <c r="S15"/>
  <c r="W15"/>
  <c r="AA15"/>
  <c r="AE15"/>
  <c r="G16"/>
  <c r="K16"/>
  <c r="O16"/>
  <c r="S16"/>
  <c r="W16"/>
  <c r="AA16"/>
  <c r="AE16"/>
  <c r="G17"/>
  <c r="K17"/>
  <c r="O17"/>
  <c r="S17"/>
  <c r="W17"/>
  <c r="AA17"/>
  <c r="AE17"/>
  <c r="G18"/>
  <c r="K18"/>
  <c r="O18"/>
  <c r="S18"/>
  <c r="W18"/>
  <c r="AA18"/>
  <c r="AE18"/>
  <c r="G19"/>
  <c r="K19"/>
  <c r="O19"/>
  <c r="S19"/>
  <c r="W19"/>
  <c r="AA19"/>
  <c r="AE19"/>
  <c r="G20"/>
  <c r="K20"/>
  <c r="O20"/>
  <c r="S20"/>
  <c r="W20"/>
  <c r="AA20"/>
  <c r="AF20"/>
  <c r="AK20"/>
  <c r="F21"/>
  <c r="A21" s="1"/>
  <c r="L21"/>
  <c r="Q21"/>
  <c r="V21"/>
  <c r="AB21"/>
  <c r="AG21"/>
  <c r="H22"/>
  <c r="M22"/>
  <c r="R22"/>
  <c r="X22"/>
  <c r="AC22"/>
  <c r="AH22"/>
  <c r="I23"/>
  <c r="N23"/>
  <c r="T23"/>
  <c r="Y23"/>
  <c r="AD23"/>
  <c r="AJ23"/>
  <c r="E24"/>
  <c r="J24"/>
  <c r="P24"/>
  <c r="U24"/>
  <c r="Z24"/>
  <c r="AF24"/>
  <c r="AK24"/>
  <c r="F25"/>
  <c r="A25" s="1"/>
  <c r="L25"/>
  <c r="Q25"/>
  <c r="V25"/>
  <c r="AB25"/>
  <c r="AG25"/>
  <c r="H26"/>
  <c r="M26"/>
  <c r="R26"/>
  <c r="X26"/>
  <c r="AC26"/>
  <c r="AH26"/>
  <c r="I27"/>
  <c r="N27"/>
  <c r="T27"/>
  <c r="Y27"/>
  <c r="AD27"/>
  <c r="AJ27"/>
  <c r="E28"/>
  <c r="J28"/>
  <c r="P28"/>
  <c r="U28"/>
  <c r="Z28"/>
  <c r="AF28"/>
  <c r="AK28"/>
  <c r="F29"/>
  <c r="A29" s="1"/>
  <c r="L29"/>
  <c r="Q29"/>
  <c r="V29"/>
  <c r="AB29"/>
  <c r="AG29"/>
  <c r="H30"/>
  <c r="M30"/>
  <c r="R30"/>
  <c r="X30"/>
  <c r="AC30"/>
  <c r="AH30"/>
  <c r="I31"/>
  <c r="N31"/>
  <c r="T31"/>
  <c r="Y31"/>
  <c r="AD31"/>
  <c r="AJ31"/>
  <c r="E32"/>
  <c r="J32"/>
  <c r="P32"/>
  <c r="U32"/>
  <c r="Z32"/>
  <c r="AF32"/>
  <c r="AK32"/>
  <c r="F33"/>
  <c r="A33" s="1"/>
  <c r="L33"/>
  <c r="Q33"/>
  <c r="V33"/>
  <c r="AB33"/>
  <c r="AG33"/>
  <c r="H34"/>
  <c r="M34"/>
  <c r="R34"/>
  <c r="X34"/>
  <c r="AC34"/>
  <c r="AH34"/>
  <c r="AJ76"/>
  <c r="AF76"/>
  <c r="AB76"/>
  <c r="X76"/>
  <c r="T76"/>
  <c r="AK102"/>
  <c r="AG102"/>
  <c r="AC102"/>
  <c r="Y102"/>
  <c r="U102"/>
  <c r="Q102"/>
  <c r="M102"/>
  <c r="I102"/>
  <c r="E102"/>
  <c r="AF102"/>
  <c r="AA102"/>
  <c r="V102"/>
  <c r="P102"/>
  <c r="K102"/>
  <c r="F102"/>
  <c r="A102" s="1"/>
  <c r="AH102"/>
  <c r="AB102"/>
  <c r="W102"/>
  <c r="R102"/>
  <c r="L102"/>
  <c r="G102"/>
  <c r="AI102"/>
  <c r="AD102"/>
  <c r="X102"/>
  <c r="S102"/>
  <c r="N102"/>
  <c r="H102"/>
  <c r="AK104"/>
  <c r="AG104"/>
  <c r="AC104"/>
  <c r="Y104"/>
  <c r="U104"/>
  <c r="Q104"/>
  <c r="M104"/>
  <c r="I104"/>
  <c r="E104"/>
  <c r="AH104"/>
  <c r="AD104"/>
  <c r="Z104"/>
  <c r="V104"/>
  <c r="R104"/>
  <c r="N104"/>
  <c r="J104"/>
  <c r="F104"/>
  <c r="A104" s="1"/>
  <c r="AE104"/>
  <c r="W104"/>
  <c r="O104"/>
  <c r="G104"/>
  <c r="AF104"/>
  <c r="X104"/>
  <c r="P104"/>
  <c r="H104"/>
  <c r="AI104"/>
  <c r="AA104"/>
  <c r="S104"/>
  <c r="K104"/>
  <c r="AK108"/>
  <c r="AG108"/>
  <c r="AC108"/>
  <c r="Y108"/>
  <c r="U108"/>
  <c r="Q108"/>
  <c r="M108"/>
  <c r="I108"/>
  <c r="E108"/>
  <c r="AH108"/>
  <c r="AD108"/>
  <c r="Z108"/>
  <c r="V108"/>
  <c r="R108"/>
  <c r="N108"/>
  <c r="J108"/>
  <c r="F108"/>
  <c r="A108" s="1"/>
  <c r="AE108"/>
  <c r="W108"/>
  <c r="O108"/>
  <c r="G108"/>
  <c r="AF108"/>
  <c r="X108"/>
  <c r="P108"/>
  <c r="H108"/>
  <c r="AI108"/>
  <c r="AA108"/>
  <c r="S108"/>
  <c r="K108"/>
  <c r="AK112"/>
  <c r="AG112"/>
  <c r="AC112"/>
  <c r="Y112"/>
  <c r="U112"/>
  <c r="Q112"/>
  <c r="M112"/>
  <c r="I112"/>
  <c r="E112"/>
  <c r="AH112"/>
  <c r="AD112"/>
  <c r="Z112"/>
  <c r="V112"/>
  <c r="R112"/>
  <c r="N112"/>
  <c r="J112"/>
  <c r="F112"/>
  <c r="A112" s="1"/>
  <c r="AE112"/>
  <c r="W112"/>
  <c r="O112"/>
  <c r="G112"/>
  <c r="AF112"/>
  <c r="X112"/>
  <c r="P112"/>
  <c r="H112"/>
  <c r="AI112"/>
  <c r="AA112"/>
  <c r="S112"/>
  <c r="K112"/>
  <c r="AK128"/>
  <c r="AG128"/>
  <c r="AC128"/>
  <c r="Y128"/>
  <c r="U128"/>
  <c r="Q128"/>
  <c r="M128"/>
  <c r="I128"/>
  <c r="E128"/>
  <c r="AH128"/>
  <c r="AB128"/>
  <c r="W128"/>
  <c r="R128"/>
  <c r="L128"/>
  <c r="G128"/>
  <c r="AI128"/>
  <c r="AD128"/>
  <c r="X128"/>
  <c r="S128"/>
  <c r="N128"/>
  <c r="H128"/>
  <c r="AA128"/>
  <c r="P128"/>
  <c r="F128"/>
  <c r="A128" s="1"/>
  <c r="AE128"/>
  <c r="T128"/>
  <c r="J128"/>
  <c r="AF128"/>
  <c r="V128"/>
  <c r="K128"/>
  <c r="O128"/>
  <c r="Z128"/>
  <c r="AJ128"/>
  <c r="H35"/>
  <c r="L35"/>
  <c r="P35"/>
  <c r="T35"/>
  <c r="X35"/>
  <c r="AB35"/>
  <c r="AF35"/>
  <c r="AJ35"/>
  <c r="H36"/>
  <c r="L36"/>
  <c r="P36"/>
  <c r="T36"/>
  <c r="X36"/>
  <c r="AB36"/>
  <c r="AF36"/>
  <c r="AJ36"/>
  <c r="H37"/>
  <c r="L37"/>
  <c r="P37"/>
  <c r="T37"/>
  <c r="X37"/>
  <c r="AB37"/>
  <c r="AF37"/>
  <c r="AJ37"/>
  <c r="H38"/>
  <c r="L38"/>
  <c r="P38"/>
  <c r="T38"/>
  <c r="X38"/>
  <c r="AB38"/>
  <c r="AF38"/>
  <c r="AJ38"/>
  <c r="H39"/>
  <c r="L39"/>
  <c r="P39"/>
  <c r="T39"/>
  <c r="X39"/>
  <c r="AB39"/>
  <c r="AF39"/>
  <c r="AJ39"/>
  <c r="H40"/>
  <c r="L40"/>
  <c r="P40"/>
  <c r="T40"/>
  <c r="X40"/>
  <c r="AB40"/>
  <c r="AF40"/>
  <c r="AJ40"/>
  <c r="H41"/>
  <c r="L41"/>
  <c r="P41"/>
  <c r="T41"/>
  <c r="X41"/>
  <c r="AB41"/>
  <c r="AF41"/>
  <c r="AJ41"/>
  <c r="H42"/>
  <c r="L42"/>
  <c r="P42"/>
  <c r="T42"/>
  <c r="X42"/>
  <c r="AB42"/>
  <c r="AF42"/>
  <c r="AJ42"/>
  <c r="H43"/>
  <c r="L43"/>
  <c r="P43"/>
  <c r="T43"/>
  <c r="X43"/>
  <c r="AB43"/>
  <c r="AF43"/>
  <c r="AJ43"/>
  <c r="H44"/>
  <c r="L44"/>
  <c r="P44"/>
  <c r="T44"/>
  <c r="X44"/>
  <c r="AB44"/>
  <c r="AF44"/>
  <c r="AJ44"/>
  <c r="H45"/>
  <c r="L45"/>
  <c r="P45"/>
  <c r="T45"/>
  <c r="X45"/>
  <c r="AB45"/>
  <c r="AF45"/>
  <c r="AJ45"/>
  <c r="H46"/>
  <c r="L46"/>
  <c r="P46"/>
  <c r="T46"/>
  <c r="X46"/>
  <c r="AB46"/>
  <c r="AF46"/>
  <c r="AJ46"/>
  <c r="H47"/>
  <c r="L47"/>
  <c r="P47"/>
  <c r="T47"/>
  <c r="X47"/>
  <c r="AB47"/>
  <c r="AF47"/>
  <c r="AJ47"/>
  <c r="H48"/>
  <c r="L48"/>
  <c r="P48"/>
  <c r="T48"/>
  <c r="X48"/>
  <c r="AB48"/>
  <c r="AF48"/>
  <c r="AJ48"/>
  <c r="H49"/>
  <c r="L49"/>
  <c r="P49"/>
  <c r="T49"/>
  <c r="X49"/>
  <c r="AB49"/>
  <c r="AF49"/>
  <c r="AJ49"/>
  <c r="H50"/>
  <c r="L50"/>
  <c r="P50"/>
  <c r="T50"/>
  <c r="X50"/>
  <c r="AB50"/>
  <c r="AF50"/>
  <c r="AJ50"/>
  <c r="H51"/>
  <c r="L51"/>
  <c r="P51"/>
  <c r="T51"/>
  <c r="X51"/>
  <c r="AB51"/>
  <c r="AF51"/>
  <c r="AJ51"/>
  <c r="H52"/>
  <c r="L52"/>
  <c r="P52"/>
  <c r="T52"/>
  <c r="X52"/>
  <c r="AB52"/>
  <c r="AF52"/>
  <c r="AJ52"/>
  <c r="H53"/>
  <c r="L53"/>
  <c r="P53"/>
  <c r="T53"/>
  <c r="X53"/>
  <c r="AB53"/>
  <c r="AF53"/>
  <c r="AJ53"/>
  <c r="H54"/>
  <c r="L54"/>
  <c r="P54"/>
  <c r="T54"/>
  <c r="X54"/>
  <c r="AB54"/>
  <c r="AF54"/>
  <c r="AJ54"/>
  <c r="H55"/>
  <c r="L55"/>
  <c r="P55"/>
  <c r="T55"/>
  <c r="X55"/>
  <c r="AB55"/>
  <c r="AF55"/>
  <c r="AJ55"/>
  <c r="H56"/>
  <c r="L56"/>
  <c r="P56"/>
  <c r="T56"/>
  <c r="X56"/>
  <c r="AB56"/>
  <c r="AF56"/>
  <c r="AJ56"/>
  <c r="H57"/>
  <c r="L57"/>
  <c r="P57"/>
  <c r="T57"/>
  <c r="X57"/>
  <c r="AB57"/>
  <c r="AF57"/>
  <c r="AJ57"/>
  <c r="H58"/>
  <c r="L58"/>
  <c r="P58"/>
  <c r="T58"/>
  <c r="X58"/>
  <c r="AB58"/>
  <c r="AF58"/>
  <c r="AJ58"/>
  <c r="H59"/>
  <c r="L59"/>
  <c r="P59"/>
  <c r="T59"/>
  <c r="X59"/>
  <c r="AB59"/>
  <c r="AF59"/>
  <c r="AJ59"/>
  <c r="H60"/>
  <c r="L60"/>
  <c r="P60"/>
  <c r="T60"/>
  <c r="X60"/>
  <c r="AB60"/>
  <c r="AF60"/>
  <c r="AJ60"/>
  <c r="H61"/>
  <c r="L61"/>
  <c r="P61"/>
  <c r="T61"/>
  <c r="X61"/>
  <c r="AB61"/>
  <c r="AF61"/>
  <c r="AJ61"/>
  <c r="H62"/>
  <c r="L62"/>
  <c r="P62"/>
  <c r="T62"/>
  <c r="X62"/>
  <c r="AB62"/>
  <c r="AF62"/>
  <c r="AJ62"/>
  <c r="H63"/>
  <c r="L63"/>
  <c r="P63"/>
  <c r="T63"/>
  <c r="X63"/>
  <c r="AB63"/>
  <c r="AF63"/>
  <c r="AJ63"/>
  <c r="H64"/>
  <c r="L64"/>
  <c r="P64"/>
  <c r="T64"/>
  <c r="X64"/>
  <c r="AB64"/>
  <c r="AF64"/>
  <c r="AJ64"/>
  <c r="H65"/>
  <c r="L65"/>
  <c r="P65"/>
  <c r="T65"/>
  <c r="X65"/>
  <c r="AB65"/>
  <c r="AF65"/>
  <c r="AJ65"/>
  <c r="H66"/>
  <c r="L66"/>
  <c r="P66"/>
  <c r="T66"/>
  <c r="X66"/>
  <c r="AB66"/>
  <c r="AF66"/>
  <c r="AJ66"/>
  <c r="H67"/>
  <c r="L67"/>
  <c r="P67"/>
  <c r="T67"/>
  <c r="X67"/>
  <c r="AB67"/>
  <c r="AF67"/>
  <c r="AJ67"/>
  <c r="H68"/>
  <c r="L68"/>
  <c r="P68"/>
  <c r="T68"/>
  <c r="X68"/>
  <c r="AB68"/>
  <c r="AF68"/>
  <c r="AJ68"/>
  <c r="H69"/>
  <c r="L69"/>
  <c r="P69"/>
  <c r="T69"/>
  <c r="X69"/>
  <c r="AB69"/>
  <c r="AF69"/>
  <c r="AJ69"/>
  <c r="H70"/>
  <c r="L70"/>
  <c r="P70"/>
  <c r="T70"/>
  <c r="X70"/>
  <c r="AB70"/>
  <c r="AF70"/>
  <c r="AJ70"/>
  <c r="H71"/>
  <c r="L71"/>
  <c r="P71"/>
  <c r="T71"/>
  <c r="X71"/>
  <c r="AB71"/>
  <c r="AF71"/>
  <c r="AJ71"/>
  <c r="H72"/>
  <c r="L72"/>
  <c r="P72"/>
  <c r="T72"/>
  <c r="X72"/>
  <c r="AB72"/>
  <c r="AF72"/>
  <c r="AJ72"/>
  <c r="H73"/>
  <c r="L73"/>
  <c r="P73"/>
  <c r="T73"/>
  <c r="X73"/>
  <c r="AB73"/>
  <c r="AF73"/>
  <c r="AJ73"/>
  <c r="H74"/>
  <c r="L74"/>
  <c r="P74"/>
  <c r="T74"/>
  <c r="X74"/>
  <c r="AB74"/>
  <c r="AF74"/>
  <c r="AJ74"/>
  <c r="H75"/>
  <c r="L75"/>
  <c r="P75"/>
  <c r="T75"/>
  <c r="X75"/>
  <c r="AB75"/>
  <c r="AF75"/>
  <c r="AJ75"/>
  <c r="H76"/>
  <c r="L76"/>
  <c r="P76"/>
  <c r="U76"/>
  <c r="Z76"/>
  <c r="AE76"/>
  <c r="AK76"/>
  <c r="Z102"/>
  <c r="AJ104"/>
  <c r="T106"/>
  <c r="AJ108"/>
  <c r="T110"/>
  <c r="AJ112"/>
  <c r="AK98"/>
  <c r="AG98"/>
  <c r="AC98"/>
  <c r="Y98"/>
  <c r="U98"/>
  <c r="Q98"/>
  <c r="M98"/>
  <c r="I98"/>
  <c r="E98"/>
  <c r="AF98"/>
  <c r="AA98"/>
  <c r="V98"/>
  <c r="P98"/>
  <c r="K98"/>
  <c r="F98"/>
  <c r="A98" s="1"/>
  <c r="AH98"/>
  <c r="AB98"/>
  <c r="W98"/>
  <c r="R98"/>
  <c r="L98"/>
  <c r="G98"/>
  <c r="AI98"/>
  <c r="AD98"/>
  <c r="X98"/>
  <c r="S98"/>
  <c r="N98"/>
  <c r="H98"/>
  <c r="AH119"/>
  <c r="AD119"/>
  <c r="Z119"/>
  <c r="V119"/>
  <c r="R119"/>
  <c r="N119"/>
  <c r="J119"/>
  <c r="F119"/>
  <c r="A119" s="1"/>
  <c r="AK119"/>
  <c r="AF119"/>
  <c r="AA119"/>
  <c r="U119"/>
  <c r="P119"/>
  <c r="K119"/>
  <c r="E119"/>
  <c r="AG119"/>
  <c r="AB119"/>
  <c r="W119"/>
  <c r="Q119"/>
  <c r="L119"/>
  <c r="G119"/>
  <c r="AI119"/>
  <c r="AC119"/>
  <c r="X119"/>
  <c r="S119"/>
  <c r="M119"/>
  <c r="H119"/>
  <c r="AE119"/>
  <c r="I119"/>
  <c r="AJ119"/>
  <c r="O119"/>
  <c r="T119"/>
  <c r="G35"/>
  <c r="K35"/>
  <c r="O35"/>
  <c r="S35"/>
  <c r="W35"/>
  <c r="AA35"/>
  <c r="AE35"/>
  <c r="G36"/>
  <c r="K36"/>
  <c r="O36"/>
  <c r="S36"/>
  <c r="W36"/>
  <c r="AA36"/>
  <c r="AE36"/>
  <c r="G37"/>
  <c r="K37"/>
  <c r="O37"/>
  <c r="S37"/>
  <c r="W37"/>
  <c r="AA37"/>
  <c r="AE37"/>
  <c r="G38"/>
  <c r="K38"/>
  <c r="O38"/>
  <c r="S38"/>
  <c r="W38"/>
  <c r="AA38"/>
  <c r="AE38"/>
  <c r="G39"/>
  <c r="K39"/>
  <c r="O39"/>
  <c r="S39"/>
  <c r="W39"/>
  <c r="AA39"/>
  <c r="AE39"/>
  <c r="G40"/>
  <c r="K40"/>
  <c r="O40"/>
  <c r="S40"/>
  <c r="W40"/>
  <c r="AA40"/>
  <c r="AE40"/>
  <c r="G41"/>
  <c r="K41"/>
  <c r="O41"/>
  <c r="S41"/>
  <c r="W41"/>
  <c r="AA41"/>
  <c r="AE41"/>
  <c r="G42"/>
  <c r="K42"/>
  <c r="O42"/>
  <c r="S42"/>
  <c r="W42"/>
  <c r="AA42"/>
  <c r="AE42"/>
  <c r="G43"/>
  <c r="K43"/>
  <c r="O43"/>
  <c r="S43"/>
  <c r="W43"/>
  <c r="AA43"/>
  <c r="AE43"/>
  <c r="G44"/>
  <c r="K44"/>
  <c r="O44"/>
  <c r="S44"/>
  <c r="W44"/>
  <c r="AA44"/>
  <c r="AE44"/>
  <c r="G45"/>
  <c r="K45"/>
  <c r="O45"/>
  <c r="S45"/>
  <c r="W45"/>
  <c r="AA45"/>
  <c r="AE45"/>
  <c r="G46"/>
  <c r="K46"/>
  <c r="O46"/>
  <c r="S46"/>
  <c r="W46"/>
  <c r="AA46"/>
  <c r="AE46"/>
  <c r="G47"/>
  <c r="K47"/>
  <c r="O47"/>
  <c r="S47"/>
  <c r="W47"/>
  <c r="AA47"/>
  <c r="AE47"/>
  <c r="G48"/>
  <c r="K48"/>
  <c r="O48"/>
  <c r="S48"/>
  <c r="W48"/>
  <c r="AA48"/>
  <c r="AE48"/>
  <c r="G49"/>
  <c r="K49"/>
  <c r="O49"/>
  <c r="S49"/>
  <c r="W49"/>
  <c r="AA49"/>
  <c r="AE49"/>
  <c r="G50"/>
  <c r="K50"/>
  <c r="O50"/>
  <c r="S50"/>
  <c r="W50"/>
  <c r="AA50"/>
  <c r="AE50"/>
  <c r="G51"/>
  <c r="K51"/>
  <c r="O51"/>
  <c r="S51"/>
  <c r="W51"/>
  <c r="AA51"/>
  <c r="AE51"/>
  <c r="G52"/>
  <c r="K52"/>
  <c r="O52"/>
  <c r="S52"/>
  <c r="W52"/>
  <c r="AA52"/>
  <c r="AE52"/>
  <c r="G53"/>
  <c r="K53"/>
  <c r="O53"/>
  <c r="S53"/>
  <c r="W53"/>
  <c r="AA53"/>
  <c r="AE53"/>
  <c r="G54"/>
  <c r="K54"/>
  <c r="O54"/>
  <c r="S54"/>
  <c r="W54"/>
  <c r="AA54"/>
  <c r="AE54"/>
  <c r="G55"/>
  <c r="K55"/>
  <c r="O55"/>
  <c r="S55"/>
  <c r="W55"/>
  <c r="AA55"/>
  <c r="AE55"/>
  <c r="G56"/>
  <c r="K56"/>
  <c r="O56"/>
  <c r="S56"/>
  <c r="W56"/>
  <c r="AA56"/>
  <c r="AE56"/>
  <c r="G57"/>
  <c r="K57"/>
  <c r="O57"/>
  <c r="S57"/>
  <c r="W57"/>
  <c r="AA57"/>
  <c r="AE57"/>
  <c r="G58"/>
  <c r="K58"/>
  <c r="O58"/>
  <c r="S58"/>
  <c r="W58"/>
  <c r="AA58"/>
  <c r="AE58"/>
  <c r="G59"/>
  <c r="K59"/>
  <c r="O59"/>
  <c r="S59"/>
  <c r="W59"/>
  <c r="AA59"/>
  <c r="AE59"/>
  <c r="G60"/>
  <c r="K60"/>
  <c r="O60"/>
  <c r="S60"/>
  <c r="W60"/>
  <c r="AA60"/>
  <c r="AE60"/>
  <c r="G61"/>
  <c r="K61"/>
  <c r="O61"/>
  <c r="S61"/>
  <c r="W61"/>
  <c r="AA61"/>
  <c r="AE61"/>
  <c r="G62"/>
  <c r="K62"/>
  <c r="O62"/>
  <c r="S62"/>
  <c r="W62"/>
  <c r="AA62"/>
  <c r="AE62"/>
  <c r="G63"/>
  <c r="K63"/>
  <c r="O63"/>
  <c r="S63"/>
  <c r="W63"/>
  <c r="AA63"/>
  <c r="AE63"/>
  <c r="G64"/>
  <c r="K64"/>
  <c r="O64"/>
  <c r="S64"/>
  <c r="W64"/>
  <c r="AA64"/>
  <c r="AE64"/>
  <c r="G65"/>
  <c r="K65"/>
  <c r="O65"/>
  <c r="S65"/>
  <c r="W65"/>
  <c r="AA65"/>
  <c r="AE65"/>
  <c r="G66"/>
  <c r="K66"/>
  <c r="O66"/>
  <c r="S66"/>
  <c r="W66"/>
  <c r="AA66"/>
  <c r="AE66"/>
  <c r="G67"/>
  <c r="K67"/>
  <c r="O67"/>
  <c r="S67"/>
  <c r="W67"/>
  <c r="AA67"/>
  <c r="AE67"/>
  <c r="G68"/>
  <c r="K68"/>
  <c r="O68"/>
  <c r="S68"/>
  <c r="W68"/>
  <c r="AA68"/>
  <c r="AE68"/>
  <c r="G69"/>
  <c r="K69"/>
  <c r="O69"/>
  <c r="S69"/>
  <c r="W69"/>
  <c r="AA69"/>
  <c r="AE69"/>
  <c r="G70"/>
  <c r="K70"/>
  <c r="O70"/>
  <c r="S70"/>
  <c r="W70"/>
  <c r="AA70"/>
  <c r="AE70"/>
  <c r="G71"/>
  <c r="K71"/>
  <c r="O71"/>
  <c r="S71"/>
  <c r="W71"/>
  <c r="AA71"/>
  <c r="AE71"/>
  <c r="G72"/>
  <c r="K72"/>
  <c r="O72"/>
  <c r="S72"/>
  <c r="W72"/>
  <c r="AA72"/>
  <c r="AE72"/>
  <c r="G73"/>
  <c r="K73"/>
  <c r="O73"/>
  <c r="S73"/>
  <c r="W73"/>
  <c r="AA73"/>
  <c r="AE73"/>
  <c r="G74"/>
  <c r="K74"/>
  <c r="O74"/>
  <c r="S74"/>
  <c r="W74"/>
  <c r="AA74"/>
  <c r="AE74"/>
  <c r="G75"/>
  <c r="K75"/>
  <c r="O75"/>
  <c r="S75"/>
  <c r="W75"/>
  <c r="AA75"/>
  <c r="AE75"/>
  <c r="G76"/>
  <c r="K76"/>
  <c r="O76"/>
  <c r="S76"/>
  <c r="Y76"/>
  <c r="AD76"/>
  <c r="AI76"/>
  <c r="Z98"/>
  <c r="T102"/>
  <c r="AB104"/>
  <c r="AB108"/>
  <c r="AB112"/>
  <c r="AK106"/>
  <c r="AG106"/>
  <c r="AC106"/>
  <c r="Y106"/>
  <c r="U106"/>
  <c r="Q106"/>
  <c r="M106"/>
  <c r="I106"/>
  <c r="E106"/>
  <c r="AH106"/>
  <c r="AD106"/>
  <c r="Z106"/>
  <c r="V106"/>
  <c r="R106"/>
  <c r="N106"/>
  <c r="J106"/>
  <c r="F106"/>
  <c r="A106" s="1"/>
  <c r="AE106"/>
  <c r="W106"/>
  <c r="O106"/>
  <c r="G106"/>
  <c r="AF106"/>
  <c r="X106"/>
  <c r="P106"/>
  <c r="H106"/>
  <c r="AI106"/>
  <c r="AA106"/>
  <c r="S106"/>
  <c r="K106"/>
  <c r="AK110"/>
  <c r="AG110"/>
  <c r="AC110"/>
  <c r="Y110"/>
  <c r="U110"/>
  <c r="Q110"/>
  <c r="M110"/>
  <c r="I110"/>
  <c r="E110"/>
  <c r="AH110"/>
  <c r="AD110"/>
  <c r="Z110"/>
  <c r="V110"/>
  <c r="R110"/>
  <c r="N110"/>
  <c r="J110"/>
  <c r="F110"/>
  <c r="A110" s="1"/>
  <c r="AE110"/>
  <c r="W110"/>
  <c r="O110"/>
  <c r="G110"/>
  <c r="AF110"/>
  <c r="X110"/>
  <c r="P110"/>
  <c r="H110"/>
  <c r="AI110"/>
  <c r="AA110"/>
  <c r="S110"/>
  <c r="K110"/>
  <c r="AJ106"/>
  <c r="AJ110"/>
  <c r="AK99"/>
  <c r="AG99"/>
  <c r="AC99"/>
  <c r="Y99"/>
  <c r="U99"/>
  <c r="Q99"/>
  <c r="M99"/>
  <c r="I99"/>
  <c r="E99"/>
  <c r="J99"/>
  <c r="O99"/>
  <c r="T99"/>
  <c r="Z99"/>
  <c r="AE99"/>
  <c r="AJ99"/>
  <c r="AK100"/>
  <c r="AG100"/>
  <c r="AC100"/>
  <c r="Y100"/>
  <c r="U100"/>
  <c r="Q100"/>
  <c r="M100"/>
  <c r="I100"/>
  <c r="E100"/>
  <c r="AK103"/>
  <c r="AG103"/>
  <c r="AC103"/>
  <c r="Y103"/>
  <c r="U103"/>
  <c r="Q103"/>
  <c r="M103"/>
  <c r="I103"/>
  <c r="E103"/>
  <c r="AH103"/>
  <c r="AD103"/>
  <c r="Z103"/>
  <c r="V103"/>
  <c r="R103"/>
  <c r="N103"/>
  <c r="J103"/>
  <c r="F103"/>
  <c r="A103" s="1"/>
  <c r="AK105"/>
  <c r="AG105"/>
  <c r="AC105"/>
  <c r="Y105"/>
  <c r="U105"/>
  <c r="Q105"/>
  <c r="M105"/>
  <c r="I105"/>
  <c r="E105"/>
  <c r="AH105"/>
  <c r="AD105"/>
  <c r="Z105"/>
  <c r="V105"/>
  <c r="R105"/>
  <c r="N105"/>
  <c r="J105"/>
  <c r="F105"/>
  <c r="A105" s="1"/>
  <c r="AK107"/>
  <c r="AG107"/>
  <c r="AC107"/>
  <c r="Y107"/>
  <c r="U107"/>
  <c r="Q107"/>
  <c r="M107"/>
  <c r="I107"/>
  <c r="E107"/>
  <c r="AH107"/>
  <c r="AD107"/>
  <c r="Z107"/>
  <c r="V107"/>
  <c r="R107"/>
  <c r="N107"/>
  <c r="J107"/>
  <c r="F107"/>
  <c r="A107" s="1"/>
  <c r="AK109"/>
  <c r="AG109"/>
  <c r="AC109"/>
  <c r="Y109"/>
  <c r="U109"/>
  <c r="Q109"/>
  <c r="M109"/>
  <c r="I109"/>
  <c r="E109"/>
  <c r="AH109"/>
  <c r="AD109"/>
  <c r="Z109"/>
  <c r="V109"/>
  <c r="R109"/>
  <c r="N109"/>
  <c r="J109"/>
  <c r="F109"/>
  <c r="A109" s="1"/>
  <c r="AK111"/>
  <c r="AG111"/>
  <c r="AC111"/>
  <c r="Y111"/>
  <c r="U111"/>
  <c r="Q111"/>
  <c r="M111"/>
  <c r="I111"/>
  <c r="E111"/>
  <c r="AH111"/>
  <c r="AD111"/>
  <c r="Z111"/>
  <c r="V111"/>
  <c r="R111"/>
  <c r="N111"/>
  <c r="J111"/>
  <c r="F111"/>
  <c r="A111" s="1"/>
  <c r="AJ113"/>
  <c r="AF113"/>
  <c r="AK113"/>
  <c r="AG113"/>
  <c r="AC113"/>
  <c r="Y113"/>
  <c r="U113"/>
  <c r="Q113"/>
  <c r="M113"/>
  <c r="I113"/>
  <c r="E113"/>
  <c r="AH113"/>
  <c r="AD113"/>
  <c r="Z113"/>
  <c r="V113"/>
  <c r="R113"/>
  <c r="N113"/>
  <c r="J113"/>
  <c r="F113"/>
  <c r="A113" s="1"/>
  <c r="AH115"/>
  <c r="AD115"/>
  <c r="Z115"/>
  <c r="V115"/>
  <c r="R115"/>
  <c r="N115"/>
  <c r="J115"/>
  <c r="F115"/>
  <c r="A115" s="1"/>
  <c r="AK115"/>
  <c r="AF115"/>
  <c r="AA115"/>
  <c r="U115"/>
  <c r="P115"/>
  <c r="K115"/>
  <c r="E115"/>
  <c r="AG115"/>
  <c r="AB115"/>
  <c r="W115"/>
  <c r="Q115"/>
  <c r="L115"/>
  <c r="G115"/>
  <c r="AI115"/>
  <c r="AC115"/>
  <c r="X115"/>
  <c r="S115"/>
  <c r="M115"/>
  <c r="H115"/>
  <c r="AH123"/>
  <c r="AD123"/>
  <c r="Z123"/>
  <c r="V123"/>
  <c r="R123"/>
  <c r="N123"/>
  <c r="J123"/>
  <c r="F123"/>
  <c r="A123" s="1"/>
  <c r="AK123"/>
  <c r="AF123"/>
  <c r="AA123"/>
  <c r="U123"/>
  <c r="P123"/>
  <c r="K123"/>
  <c r="E123"/>
  <c r="AG123"/>
  <c r="AB123"/>
  <c r="W123"/>
  <c r="Q123"/>
  <c r="L123"/>
  <c r="G123"/>
  <c r="AI123"/>
  <c r="AC123"/>
  <c r="X123"/>
  <c r="S123"/>
  <c r="M123"/>
  <c r="H123"/>
  <c r="H99"/>
  <c r="N99"/>
  <c r="S99"/>
  <c r="X99"/>
  <c r="AD99"/>
  <c r="AI99"/>
  <c r="J100"/>
  <c r="O100"/>
  <c r="T100"/>
  <c r="Z100"/>
  <c r="AE100"/>
  <c r="AJ100"/>
  <c r="L103"/>
  <c r="T103"/>
  <c r="AB103"/>
  <c r="AJ103"/>
  <c r="L105"/>
  <c r="T105"/>
  <c r="AB105"/>
  <c r="AJ105"/>
  <c r="L107"/>
  <c r="T107"/>
  <c r="AB107"/>
  <c r="AJ107"/>
  <c r="L109"/>
  <c r="T109"/>
  <c r="AB109"/>
  <c r="AJ109"/>
  <c r="L111"/>
  <c r="T111"/>
  <c r="AB111"/>
  <c r="AJ111"/>
  <c r="L113"/>
  <c r="T113"/>
  <c r="AB113"/>
  <c r="Y115"/>
  <c r="Y123"/>
  <c r="AK96"/>
  <c r="AG96"/>
  <c r="AC96"/>
  <c r="Y96"/>
  <c r="AK97"/>
  <c r="AG97"/>
  <c r="AC97"/>
  <c r="Y97"/>
  <c r="U97"/>
  <c r="Q97"/>
  <c r="M97"/>
  <c r="I97"/>
  <c r="E97"/>
  <c r="AK101"/>
  <c r="AG101"/>
  <c r="AC101"/>
  <c r="Y101"/>
  <c r="U101"/>
  <c r="Q101"/>
  <c r="M101"/>
  <c r="I101"/>
  <c r="E101"/>
  <c r="H77"/>
  <c r="L77"/>
  <c r="P77"/>
  <c r="T77"/>
  <c r="X77"/>
  <c r="AB77"/>
  <c r="AF77"/>
  <c r="H78"/>
  <c r="L78"/>
  <c r="P78"/>
  <c r="T78"/>
  <c r="X78"/>
  <c r="AB78"/>
  <c r="AF78"/>
  <c r="H79"/>
  <c r="L79"/>
  <c r="P79"/>
  <c r="T79"/>
  <c r="X79"/>
  <c r="AB79"/>
  <c r="AF79"/>
  <c r="H80"/>
  <c r="L80"/>
  <c r="P80"/>
  <c r="T80"/>
  <c r="X80"/>
  <c r="AB80"/>
  <c r="AF80"/>
  <c r="H81"/>
  <c r="L81"/>
  <c r="P81"/>
  <c r="T81"/>
  <c r="X81"/>
  <c r="AB81"/>
  <c r="AF81"/>
  <c r="H82"/>
  <c r="L82"/>
  <c r="P82"/>
  <c r="T82"/>
  <c r="X82"/>
  <c r="AB82"/>
  <c r="AF82"/>
  <c r="H83"/>
  <c r="L83"/>
  <c r="P83"/>
  <c r="T83"/>
  <c r="X83"/>
  <c r="AB83"/>
  <c r="AF83"/>
  <c r="H84"/>
  <c r="L84"/>
  <c r="P84"/>
  <c r="T84"/>
  <c r="X84"/>
  <c r="AB84"/>
  <c r="AF84"/>
  <c r="H85"/>
  <c r="L85"/>
  <c r="P85"/>
  <c r="T85"/>
  <c r="X85"/>
  <c r="AB85"/>
  <c r="AF85"/>
  <c r="H86"/>
  <c r="L86"/>
  <c r="P86"/>
  <c r="T86"/>
  <c r="X86"/>
  <c r="AB86"/>
  <c r="AF86"/>
  <c r="H87"/>
  <c r="L87"/>
  <c r="P87"/>
  <c r="T87"/>
  <c r="X87"/>
  <c r="AB87"/>
  <c r="AF87"/>
  <c r="H88"/>
  <c r="L88"/>
  <c r="P88"/>
  <c r="T88"/>
  <c r="X88"/>
  <c r="AB88"/>
  <c r="AF88"/>
  <c r="H89"/>
  <c r="L89"/>
  <c r="P89"/>
  <c r="T89"/>
  <c r="X89"/>
  <c r="AB89"/>
  <c r="AF89"/>
  <c r="H90"/>
  <c r="L90"/>
  <c r="P90"/>
  <c r="T90"/>
  <c r="X90"/>
  <c r="AB90"/>
  <c r="AF90"/>
  <c r="H91"/>
  <c r="L91"/>
  <c r="P91"/>
  <c r="T91"/>
  <c r="X91"/>
  <c r="AB91"/>
  <c r="AF91"/>
  <c r="H92"/>
  <c r="L92"/>
  <c r="P92"/>
  <c r="T92"/>
  <c r="X92"/>
  <c r="AB92"/>
  <c r="AF92"/>
  <c r="H93"/>
  <c r="L93"/>
  <c r="P93"/>
  <c r="T93"/>
  <c r="X93"/>
  <c r="AB93"/>
  <c r="AF93"/>
  <c r="H94"/>
  <c r="L94"/>
  <c r="P94"/>
  <c r="T94"/>
  <c r="X94"/>
  <c r="AB94"/>
  <c r="AF94"/>
  <c r="H95"/>
  <c r="L95"/>
  <c r="P95"/>
  <c r="T95"/>
  <c r="X95"/>
  <c r="AB95"/>
  <c r="AF95"/>
  <c r="H96"/>
  <c r="L96"/>
  <c r="P96"/>
  <c r="T96"/>
  <c r="X96"/>
  <c r="AD96"/>
  <c r="AI96"/>
  <c r="J97"/>
  <c r="O97"/>
  <c r="T97"/>
  <c r="Z97"/>
  <c r="AE97"/>
  <c r="AJ97"/>
  <c r="G99"/>
  <c r="L99"/>
  <c r="R99"/>
  <c r="W99"/>
  <c r="AB99"/>
  <c r="AH99"/>
  <c r="H100"/>
  <c r="N100"/>
  <c r="S100"/>
  <c r="X100"/>
  <c r="AD100"/>
  <c r="AI100"/>
  <c r="J101"/>
  <c r="O101"/>
  <c r="T101"/>
  <c r="Z101"/>
  <c r="AE101"/>
  <c r="AJ101"/>
  <c r="K103"/>
  <c r="S103"/>
  <c r="AA103"/>
  <c r="AI103"/>
  <c r="K105"/>
  <c r="S105"/>
  <c r="AA105"/>
  <c r="AI105"/>
  <c r="K107"/>
  <c r="S107"/>
  <c r="AA107"/>
  <c r="AI107"/>
  <c r="K109"/>
  <c r="S109"/>
  <c r="AA109"/>
  <c r="AI109"/>
  <c r="K111"/>
  <c r="S111"/>
  <c r="AA111"/>
  <c r="AI111"/>
  <c r="K113"/>
  <c r="S113"/>
  <c r="AA113"/>
  <c r="T115"/>
  <c r="T123"/>
  <c r="AH116"/>
  <c r="AD116"/>
  <c r="Z116"/>
  <c r="V116"/>
  <c r="R116"/>
  <c r="N116"/>
  <c r="J116"/>
  <c r="F116"/>
  <c r="A116" s="1"/>
  <c r="AH120"/>
  <c r="AD120"/>
  <c r="Z120"/>
  <c r="V120"/>
  <c r="R120"/>
  <c r="N120"/>
  <c r="J120"/>
  <c r="F120"/>
  <c r="A120" s="1"/>
  <c r="AH124"/>
  <c r="AD124"/>
  <c r="Z124"/>
  <c r="V124"/>
  <c r="R124"/>
  <c r="N124"/>
  <c r="J124"/>
  <c r="F124"/>
  <c r="A124" s="1"/>
  <c r="AK132"/>
  <c r="AG132"/>
  <c r="AC132"/>
  <c r="Y132"/>
  <c r="U132"/>
  <c r="Q132"/>
  <c r="M132"/>
  <c r="I132"/>
  <c r="E132"/>
  <c r="AH132"/>
  <c r="AB132"/>
  <c r="W132"/>
  <c r="R132"/>
  <c r="L132"/>
  <c r="G132"/>
  <c r="AI132"/>
  <c r="AD132"/>
  <c r="X132"/>
  <c r="S132"/>
  <c r="N132"/>
  <c r="H132"/>
  <c r="I116"/>
  <c r="O116"/>
  <c r="T116"/>
  <c r="Y116"/>
  <c r="AE116"/>
  <c r="AJ116"/>
  <c r="I120"/>
  <c r="O120"/>
  <c r="T120"/>
  <c r="Y120"/>
  <c r="AE120"/>
  <c r="AJ120"/>
  <c r="I124"/>
  <c r="O124"/>
  <c r="T124"/>
  <c r="Y124"/>
  <c r="AE124"/>
  <c r="AJ124"/>
  <c r="O132"/>
  <c r="Z132"/>
  <c r="AJ132"/>
  <c r="AH117"/>
  <c r="AD117"/>
  <c r="Z117"/>
  <c r="V117"/>
  <c r="R117"/>
  <c r="N117"/>
  <c r="J117"/>
  <c r="F117"/>
  <c r="A117" s="1"/>
  <c r="AH121"/>
  <c r="AD121"/>
  <c r="Z121"/>
  <c r="V121"/>
  <c r="R121"/>
  <c r="N121"/>
  <c r="J121"/>
  <c r="F121"/>
  <c r="A121" s="1"/>
  <c r="AH125"/>
  <c r="AD125"/>
  <c r="Z125"/>
  <c r="V125"/>
  <c r="R125"/>
  <c r="N125"/>
  <c r="J125"/>
  <c r="F125"/>
  <c r="A125" s="1"/>
  <c r="AK131"/>
  <c r="AG131"/>
  <c r="AC131"/>
  <c r="Y131"/>
  <c r="U131"/>
  <c r="Q131"/>
  <c r="M131"/>
  <c r="I131"/>
  <c r="E131"/>
  <c r="AF131"/>
  <c r="AA131"/>
  <c r="V131"/>
  <c r="P131"/>
  <c r="K131"/>
  <c r="F131"/>
  <c r="A131" s="1"/>
  <c r="AH131"/>
  <c r="AB131"/>
  <c r="W131"/>
  <c r="R131"/>
  <c r="L131"/>
  <c r="G131"/>
  <c r="E114"/>
  <c r="I114"/>
  <c r="M114"/>
  <c r="Q114"/>
  <c r="U114"/>
  <c r="AA114"/>
  <c r="AF114"/>
  <c r="H116"/>
  <c r="M116"/>
  <c r="S116"/>
  <c r="X116"/>
  <c r="AC116"/>
  <c r="AI116"/>
  <c r="I117"/>
  <c r="O117"/>
  <c r="T117"/>
  <c r="Y117"/>
  <c r="AE117"/>
  <c r="AJ117"/>
  <c r="E118"/>
  <c r="K118"/>
  <c r="P118"/>
  <c r="U118"/>
  <c r="AA118"/>
  <c r="AF118"/>
  <c r="H120"/>
  <c r="M120"/>
  <c r="S120"/>
  <c r="X120"/>
  <c r="AC120"/>
  <c r="AI120"/>
  <c r="I121"/>
  <c r="O121"/>
  <c r="T121"/>
  <c r="Y121"/>
  <c r="AE121"/>
  <c r="AJ121"/>
  <c r="E122"/>
  <c r="K122"/>
  <c r="P122"/>
  <c r="U122"/>
  <c r="AA122"/>
  <c r="AF122"/>
  <c r="H124"/>
  <c r="M124"/>
  <c r="S124"/>
  <c r="X124"/>
  <c r="AC124"/>
  <c r="AI124"/>
  <c r="I125"/>
  <c r="O125"/>
  <c r="T125"/>
  <c r="Y125"/>
  <c r="AE125"/>
  <c r="AJ125"/>
  <c r="E126"/>
  <c r="K126"/>
  <c r="P126"/>
  <c r="U126"/>
  <c r="AA126"/>
  <c r="G127"/>
  <c r="O127"/>
  <c r="X127"/>
  <c r="O131"/>
  <c r="Z131"/>
  <c r="AJ131"/>
  <c r="K132"/>
  <c r="V132"/>
  <c r="AF132"/>
  <c r="AH114"/>
  <c r="AD114"/>
  <c r="Z114"/>
  <c r="V114"/>
  <c r="AH118"/>
  <c r="AD118"/>
  <c r="Z118"/>
  <c r="V118"/>
  <c r="R118"/>
  <c r="N118"/>
  <c r="J118"/>
  <c r="F118"/>
  <c r="A118" s="1"/>
  <c r="AH122"/>
  <c r="AD122"/>
  <c r="Z122"/>
  <c r="V122"/>
  <c r="R122"/>
  <c r="N122"/>
  <c r="J122"/>
  <c r="F122"/>
  <c r="A122" s="1"/>
  <c r="AK126"/>
  <c r="AG126"/>
  <c r="AC126"/>
  <c r="AH126"/>
  <c r="AD126"/>
  <c r="Z126"/>
  <c r="V126"/>
  <c r="R126"/>
  <c r="N126"/>
  <c r="J126"/>
  <c r="F126"/>
  <c r="A126" s="1"/>
  <c r="AK127"/>
  <c r="AG127"/>
  <c r="AC127"/>
  <c r="Y127"/>
  <c r="U127"/>
  <c r="AF127"/>
  <c r="AA127"/>
  <c r="V127"/>
  <c r="Q127"/>
  <c r="M127"/>
  <c r="I127"/>
  <c r="E127"/>
  <c r="AH127"/>
  <c r="AB127"/>
  <c r="W127"/>
  <c r="R127"/>
  <c r="N127"/>
  <c r="J127"/>
  <c r="F127"/>
  <c r="A127" s="1"/>
  <c r="H114"/>
  <c r="L114"/>
  <c r="P114"/>
  <c r="T114"/>
  <c r="Y114"/>
  <c r="AE114"/>
  <c r="AJ114"/>
  <c r="G116"/>
  <c r="L116"/>
  <c r="Q116"/>
  <c r="W116"/>
  <c r="AB116"/>
  <c r="AG116"/>
  <c r="I118"/>
  <c r="O118"/>
  <c r="T118"/>
  <c r="Y118"/>
  <c r="AE118"/>
  <c r="AJ118"/>
  <c r="G120"/>
  <c r="L120"/>
  <c r="Q120"/>
  <c r="W120"/>
  <c r="AB120"/>
  <c r="AG120"/>
  <c r="I122"/>
  <c r="O122"/>
  <c r="T122"/>
  <c r="Y122"/>
  <c r="AE122"/>
  <c r="AJ122"/>
  <c r="G124"/>
  <c r="L124"/>
  <c r="Q124"/>
  <c r="W124"/>
  <c r="AB124"/>
  <c r="AG124"/>
  <c r="I126"/>
  <c r="O126"/>
  <c r="T126"/>
  <c r="Y126"/>
  <c r="AF126"/>
  <c r="L127"/>
  <c r="T127"/>
  <c r="AE127"/>
  <c r="N131"/>
  <c r="X131"/>
  <c r="AI131"/>
  <c r="J132"/>
  <c r="T132"/>
  <c r="AE132"/>
  <c r="AK129"/>
  <c r="AG129"/>
  <c r="AC129"/>
  <c r="Y129"/>
  <c r="U129"/>
  <c r="Q129"/>
  <c r="M129"/>
  <c r="I129"/>
  <c r="E129"/>
  <c r="AK133"/>
  <c r="AG133"/>
  <c r="AC133"/>
  <c r="Y133"/>
  <c r="U133"/>
  <c r="Q133"/>
  <c r="M133"/>
  <c r="I133"/>
  <c r="E133"/>
  <c r="AK137"/>
  <c r="AG137"/>
  <c r="AC137"/>
  <c r="Y137"/>
  <c r="U137"/>
  <c r="Q137"/>
  <c r="M137"/>
  <c r="I137"/>
  <c r="E137"/>
  <c r="AK141"/>
  <c r="AG141"/>
  <c r="AC141"/>
  <c r="Y141"/>
  <c r="U141"/>
  <c r="Q141"/>
  <c r="M141"/>
  <c r="I141"/>
  <c r="E141"/>
  <c r="AK145"/>
  <c r="AG145"/>
  <c r="AC145"/>
  <c r="Y145"/>
  <c r="U145"/>
  <c r="Q145"/>
  <c r="M145"/>
  <c r="I145"/>
  <c r="E145"/>
  <c r="J129"/>
  <c r="O129"/>
  <c r="T129"/>
  <c r="Z129"/>
  <c r="AE129"/>
  <c r="AJ129"/>
  <c r="F130"/>
  <c r="A130" s="1"/>
  <c r="K130"/>
  <c r="P130"/>
  <c r="V130"/>
  <c r="AA130"/>
  <c r="J133"/>
  <c r="O133"/>
  <c r="T133"/>
  <c r="Z133"/>
  <c r="AE133"/>
  <c r="AJ133"/>
  <c r="F134"/>
  <c r="A134" s="1"/>
  <c r="K134"/>
  <c r="P134"/>
  <c r="V134"/>
  <c r="AA134"/>
  <c r="G135"/>
  <c r="L135"/>
  <c r="R135"/>
  <c r="W135"/>
  <c r="AB135"/>
  <c r="AH135"/>
  <c r="H136"/>
  <c r="N136"/>
  <c r="S136"/>
  <c r="X136"/>
  <c r="AD136"/>
  <c r="AI136"/>
  <c r="J137"/>
  <c r="O137"/>
  <c r="T137"/>
  <c r="Z137"/>
  <c r="AE137"/>
  <c r="AJ137"/>
  <c r="F138"/>
  <c r="A138" s="1"/>
  <c r="K138"/>
  <c r="P138"/>
  <c r="V138"/>
  <c r="AA138"/>
  <c r="G139"/>
  <c r="L139"/>
  <c r="R139"/>
  <c r="W139"/>
  <c r="AB139"/>
  <c r="AH139"/>
  <c r="H140"/>
  <c r="N140"/>
  <c r="S140"/>
  <c r="X140"/>
  <c r="AD140"/>
  <c r="AI140"/>
  <c r="J141"/>
  <c r="O141"/>
  <c r="T141"/>
  <c r="Z141"/>
  <c r="AE141"/>
  <c r="AJ141"/>
  <c r="F142"/>
  <c r="A142" s="1"/>
  <c r="K142"/>
  <c r="P142"/>
  <c r="V142"/>
  <c r="AA142"/>
  <c r="G143"/>
  <c r="L143"/>
  <c r="R143"/>
  <c r="W143"/>
  <c r="AB143"/>
  <c r="AH143"/>
  <c r="H144"/>
  <c r="N144"/>
  <c r="S144"/>
  <c r="X144"/>
  <c r="AD144"/>
  <c r="AI144"/>
  <c r="J145"/>
  <c r="O145"/>
  <c r="T145"/>
  <c r="Z145"/>
  <c r="AE145"/>
  <c r="AJ145"/>
  <c r="F146"/>
  <c r="A146" s="1"/>
  <c r="K146"/>
  <c r="P146"/>
  <c r="V146"/>
  <c r="AA146"/>
  <c r="G147"/>
  <c r="L147"/>
  <c r="R147"/>
  <c r="Z147"/>
  <c r="AH147"/>
  <c r="AK130"/>
  <c r="AG130"/>
  <c r="AC130"/>
  <c r="Y130"/>
  <c r="U130"/>
  <c r="Q130"/>
  <c r="M130"/>
  <c r="I130"/>
  <c r="E130"/>
  <c r="AK134"/>
  <c r="AG134"/>
  <c r="AC134"/>
  <c r="Y134"/>
  <c r="U134"/>
  <c r="Q134"/>
  <c r="M134"/>
  <c r="I134"/>
  <c r="E134"/>
  <c r="AK138"/>
  <c r="AG138"/>
  <c r="AC138"/>
  <c r="Y138"/>
  <c r="U138"/>
  <c r="Q138"/>
  <c r="M138"/>
  <c r="I138"/>
  <c r="E138"/>
  <c r="AK142"/>
  <c r="AG142"/>
  <c r="AC142"/>
  <c r="Y142"/>
  <c r="U142"/>
  <c r="Q142"/>
  <c r="M142"/>
  <c r="I142"/>
  <c r="E142"/>
  <c r="AK146"/>
  <c r="AG146"/>
  <c r="AC146"/>
  <c r="Y146"/>
  <c r="U146"/>
  <c r="Q146"/>
  <c r="M146"/>
  <c r="I146"/>
  <c r="E146"/>
  <c r="J130"/>
  <c r="O130"/>
  <c r="T130"/>
  <c r="Z130"/>
  <c r="AE130"/>
  <c r="AJ130"/>
  <c r="J134"/>
  <c r="O134"/>
  <c r="T134"/>
  <c r="Z134"/>
  <c r="AE134"/>
  <c r="AJ134"/>
  <c r="F135"/>
  <c r="A135" s="1"/>
  <c r="K135"/>
  <c r="P135"/>
  <c r="V135"/>
  <c r="AA135"/>
  <c r="G136"/>
  <c r="L136"/>
  <c r="R136"/>
  <c r="W136"/>
  <c r="AB136"/>
  <c r="AH136"/>
  <c r="J138"/>
  <c r="O138"/>
  <c r="T138"/>
  <c r="Z138"/>
  <c r="AE138"/>
  <c r="AJ138"/>
  <c r="F139"/>
  <c r="A139" s="1"/>
  <c r="K139"/>
  <c r="P139"/>
  <c r="V139"/>
  <c r="AA139"/>
  <c r="G140"/>
  <c r="L140"/>
  <c r="R140"/>
  <c r="W140"/>
  <c r="AB140"/>
  <c r="AH140"/>
  <c r="J142"/>
  <c r="O142"/>
  <c r="T142"/>
  <c r="Z142"/>
  <c r="AE142"/>
  <c r="AJ142"/>
  <c r="F143"/>
  <c r="A143" s="1"/>
  <c r="K143"/>
  <c r="P143"/>
  <c r="V143"/>
  <c r="AA143"/>
  <c r="G144"/>
  <c r="L144"/>
  <c r="R144"/>
  <c r="W144"/>
  <c r="AB144"/>
  <c r="AH144"/>
  <c r="J146"/>
  <c r="O146"/>
  <c r="T146"/>
  <c r="Z146"/>
  <c r="AE146"/>
  <c r="AJ146"/>
  <c r="F147"/>
  <c r="A147" s="1"/>
  <c r="K147"/>
  <c r="P147"/>
  <c r="W147"/>
  <c r="AK135"/>
  <c r="AG135"/>
  <c r="AC135"/>
  <c r="Y135"/>
  <c r="U135"/>
  <c r="Q135"/>
  <c r="M135"/>
  <c r="I135"/>
  <c r="E135"/>
  <c r="AK139"/>
  <c r="AG139"/>
  <c r="AC139"/>
  <c r="Y139"/>
  <c r="U139"/>
  <c r="Q139"/>
  <c r="M139"/>
  <c r="I139"/>
  <c r="E139"/>
  <c r="AK143"/>
  <c r="AG143"/>
  <c r="AC143"/>
  <c r="Y143"/>
  <c r="U143"/>
  <c r="Q143"/>
  <c r="M143"/>
  <c r="I143"/>
  <c r="E143"/>
  <c r="AJ147"/>
  <c r="AF147"/>
  <c r="AB147"/>
  <c r="X147"/>
  <c r="T147"/>
  <c r="AK147"/>
  <c r="AG147"/>
  <c r="AC147"/>
  <c r="Y147"/>
  <c r="U147"/>
  <c r="Q147"/>
  <c r="M147"/>
  <c r="I147"/>
  <c r="E147"/>
  <c r="J135"/>
  <c r="O135"/>
  <c r="T135"/>
  <c r="Z135"/>
  <c r="AE135"/>
  <c r="AJ135"/>
  <c r="J139"/>
  <c r="O139"/>
  <c r="T139"/>
  <c r="Z139"/>
  <c r="AE139"/>
  <c r="AJ139"/>
  <c r="AA140"/>
  <c r="J143"/>
  <c r="O143"/>
  <c r="T143"/>
  <c r="Z143"/>
  <c r="AE143"/>
  <c r="AJ143"/>
  <c r="F144"/>
  <c r="A144" s="1"/>
  <c r="K144"/>
  <c r="P144"/>
  <c r="V144"/>
  <c r="AA144"/>
  <c r="J147"/>
  <c r="O147"/>
  <c r="V147"/>
  <c r="AD147"/>
  <c r="AK136"/>
  <c r="AG136"/>
  <c r="AC136"/>
  <c r="Y136"/>
  <c r="U136"/>
  <c r="Q136"/>
  <c r="M136"/>
  <c r="I136"/>
  <c r="E136"/>
  <c r="AK140"/>
  <c r="AG140"/>
  <c r="AC140"/>
  <c r="Y140"/>
  <c r="U140"/>
  <c r="Q140"/>
  <c r="M140"/>
  <c r="I140"/>
  <c r="E140"/>
  <c r="AK144"/>
  <c r="AG144"/>
  <c r="AC144"/>
  <c r="Y144"/>
  <c r="U144"/>
  <c r="Q144"/>
  <c r="M144"/>
  <c r="I144"/>
  <c r="E144"/>
  <c r="H135"/>
  <c r="N135"/>
  <c r="S135"/>
  <c r="X135"/>
  <c r="AD135"/>
  <c r="AI135"/>
  <c r="J136"/>
  <c r="O136"/>
  <c r="T136"/>
  <c r="Z136"/>
  <c r="AE136"/>
  <c r="AJ136"/>
  <c r="H139"/>
  <c r="N139"/>
  <c r="S139"/>
  <c r="X139"/>
  <c r="AD139"/>
  <c r="AI139"/>
  <c r="J140"/>
  <c r="O140"/>
  <c r="T140"/>
  <c r="Z140"/>
  <c r="AE140"/>
  <c r="AJ140"/>
  <c r="H143"/>
  <c r="N143"/>
  <c r="S143"/>
  <c r="X143"/>
  <c r="AD143"/>
  <c r="AI143"/>
  <c r="J144"/>
  <c r="O144"/>
  <c r="T144"/>
  <c r="Z144"/>
  <c r="AE144"/>
  <c r="AJ144"/>
  <c r="H147"/>
  <c r="N147"/>
  <c r="S147"/>
  <c r="AA147"/>
  <c r="AI147"/>
  <c r="E148"/>
  <c r="I148"/>
  <c r="M148"/>
  <c r="Q148"/>
  <c r="U148"/>
  <c r="Y148"/>
  <c r="AC148"/>
  <c r="AG148"/>
  <c r="AK148"/>
  <c r="E149"/>
  <c r="I149"/>
  <c r="M149"/>
  <c r="Q149"/>
  <c r="U149"/>
  <c r="Y149"/>
  <c r="AC149"/>
  <c r="AG149"/>
  <c r="AK149"/>
  <c r="E150"/>
  <c r="I150"/>
  <c r="M150"/>
  <c r="Q150"/>
  <c r="U150"/>
  <c r="Y150"/>
  <c r="AC150"/>
  <c r="AG150"/>
  <c r="AK150"/>
  <c r="E151"/>
  <c r="I151"/>
  <c r="M151"/>
  <c r="Q151"/>
  <c r="U151"/>
  <c r="Y151"/>
  <c r="AC151"/>
  <c r="AG151"/>
  <c r="AK151"/>
  <c r="E152"/>
  <c r="I152"/>
  <c r="M152"/>
  <c r="Q152"/>
  <c r="U152"/>
  <c r="Y152"/>
  <c r="AC152"/>
  <c r="AG152"/>
  <c r="AK152"/>
  <c r="E153"/>
  <c r="I153"/>
  <c r="M153"/>
  <c r="Q153"/>
  <c r="U153"/>
  <c r="Y153"/>
  <c r="AC153"/>
  <c r="AG153"/>
  <c r="AK153"/>
  <c r="E154"/>
  <c r="I154"/>
  <c r="M154"/>
  <c r="Q154"/>
  <c r="U154"/>
  <c r="Y154"/>
  <c r="AC154"/>
  <c r="AG154"/>
  <c r="AK154"/>
  <c r="H148"/>
  <c r="L148"/>
  <c r="P148"/>
  <c r="T148"/>
  <c r="X148"/>
  <c r="AB148"/>
  <c r="AF148"/>
  <c r="H149"/>
  <c r="L149"/>
  <c r="P149"/>
  <c r="T149"/>
  <c r="X149"/>
  <c r="AB149"/>
  <c r="AF149"/>
  <c r="H150"/>
  <c r="L150"/>
  <c r="P150"/>
  <c r="T150"/>
  <c r="X150"/>
  <c r="AB150"/>
  <c r="AF150"/>
  <c r="H151"/>
  <c r="L151"/>
  <c r="P151"/>
  <c r="T151"/>
  <c r="X151"/>
  <c r="AB151"/>
  <c r="AF151"/>
  <c r="H152"/>
  <c r="L152"/>
  <c r="P152"/>
  <c r="T152"/>
  <c r="X152"/>
  <c r="AB152"/>
  <c r="AF152"/>
  <c r="H153"/>
  <c r="L153"/>
  <c r="P153"/>
  <c r="T153"/>
  <c r="X153"/>
  <c r="AB153"/>
  <c r="AF153"/>
  <c r="H154"/>
  <c r="L154"/>
  <c r="P154"/>
  <c r="T154"/>
  <c r="X154"/>
  <c r="AB154"/>
  <c r="AF154"/>
  <c r="H5" i="25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"/>
  <c r="I414"/>
  <c r="J414" s="1"/>
  <c r="K414" s="1"/>
  <c r="Y414" s="1"/>
  <c r="AH414" s="1"/>
  <c r="I415"/>
  <c r="J415" s="1"/>
  <c r="K415" s="1"/>
  <c r="Y415" s="1"/>
  <c r="AH415" s="1"/>
  <c r="I416"/>
  <c r="J416" s="1"/>
  <c r="K416" s="1"/>
  <c r="Y416" s="1"/>
  <c r="AH416" s="1"/>
  <c r="I417"/>
  <c r="J417" s="1"/>
  <c r="K417" s="1"/>
  <c r="Y417" s="1"/>
  <c r="AH417" s="1"/>
  <c r="I418"/>
  <c r="J418" s="1"/>
  <c r="K418" s="1"/>
  <c r="Y418" s="1"/>
  <c r="AH418" s="1"/>
  <c r="I419"/>
  <c r="J419" s="1"/>
  <c r="K419" s="1"/>
  <c r="Y419" s="1"/>
  <c r="AH419" s="1"/>
  <c r="I420"/>
  <c r="J420" s="1"/>
  <c r="K420" s="1"/>
  <c r="Y420" s="1"/>
  <c r="AH420" s="1"/>
  <c r="I421"/>
  <c r="J421" s="1"/>
  <c r="K421" s="1"/>
  <c r="Y421" s="1"/>
  <c r="AH421" s="1"/>
  <c r="I422"/>
  <c r="J422" s="1"/>
  <c r="K422" s="1"/>
  <c r="Y422" s="1"/>
  <c r="AH422" s="1"/>
  <c r="I423"/>
  <c r="J423" s="1"/>
  <c r="K423" s="1"/>
  <c r="Y423" s="1"/>
  <c r="AH423" s="1"/>
  <c r="I424"/>
  <c r="J424" s="1"/>
  <c r="K424" s="1"/>
  <c r="Y424" s="1"/>
  <c r="AH424" s="1"/>
  <c r="I425"/>
  <c r="J425" s="1"/>
  <c r="K425" s="1"/>
  <c r="Y425" s="1"/>
  <c r="AH425" s="1"/>
  <c r="I426"/>
  <c r="J426" s="1"/>
  <c r="K426" s="1"/>
  <c r="Y426" s="1"/>
  <c r="AH426" s="1"/>
  <c r="I427"/>
  <c r="J427" s="1"/>
  <c r="K427" s="1"/>
  <c r="Y427" s="1"/>
  <c r="AH427" s="1"/>
  <c r="I428"/>
  <c r="J428" s="1"/>
  <c r="K428" s="1"/>
  <c r="Y428" s="1"/>
  <c r="AH428" s="1"/>
  <c r="I429"/>
  <c r="J429" s="1"/>
  <c r="K429" s="1"/>
  <c r="Y429" s="1"/>
  <c r="AH429" s="1"/>
  <c r="I430"/>
  <c r="J430" s="1"/>
  <c r="K430" s="1"/>
  <c r="Y430" s="1"/>
  <c r="AH430" s="1"/>
  <c r="I431"/>
  <c r="J431" s="1"/>
  <c r="K431" s="1"/>
  <c r="Y431" s="1"/>
  <c r="AH431" s="1"/>
  <c r="I432"/>
  <c r="J432" s="1"/>
  <c r="K432" s="1"/>
  <c r="Y432" s="1"/>
  <c r="AH432" s="1"/>
  <c r="I433"/>
  <c r="J433" s="1"/>
  <c r="K433" s="1"/>
  <c r="Y433" s="1"/>
  <c r="AH433" s="1"/>
  <c r="I434"/>
  <c r="J434" s="1"/>
  <c r="K434" s="1"/>
  <c r="Y434" s="1"/>
  <c r="AH434" s="1"/>
  <c r="I435"/>
  <c r="J435" s="1"/>
  <c r="K435" s="1"/>
  <c r="Y435" s="1"/>
  <c r="AH435" s="1"/>
  <c r="I436"/>
  <c r="J436" s="1"/>
  <c r="K436" s="1"/>
  <c r="Y436" s="1"/>
  <c r="AH436" s="1"/>
  <c r="I437"/>
  <c r="J437" s="1"/>
  <c r="K437" s="1"/>
  <c r="Y437" s="1"/>
  <c r="AH437" s="1"/>
  <c r="I438"/>
  <c r="J438" s="1"/>
  <c r="K438" s="1"/>
  <c r="Y438" s="1"/>
  <c r="AH438" s="1"/>
  <c r="I439"/>
  <c r="J439" s="1"/>
  <c r="K439" s="1"/>
  <c r="Y439" s="1"/>
  <c r="AH439" s="1"/>
  <c r="I440"/>
  <c r="J440" s="1"/>
  <c r="K440" s="1"/>
  <c r="Y440" s="1"/>
  <c r="AH440" s="1"/>
  <c r="I441"/>
  <c r="J441" s="1"/>
  <c r="K441" s="1"/>
  <c r="Y441" s="1"/>
  <c r="AH441" s="1"/>
  <c r="I442"/>
  <c r="J442" s="1"/>
  <c r="K442" s="1"/>
  <c r="Y442" s="1"/>
  <c r="AH442" s="1"/>
  <c r="I443"/>
  <c r="J443" s="1"/>
  <c r="K443" s="1"/>
  <c r="Y443" s="1"/>
  <c r="AH443" s="1"/>
  <c r="I5"/>
  <c r="J5" s="1"/>
  <c r="K5" s="1"/>
  <c r="Y5" s="1"/>
  <c r="AH5" s="1"/>
  <c r="L5"/>
  <c r="M5" s="1"/>
  <c r="N5" s="1"/>
  <c r="Z5" s="1"/>
  <c r="AI5" s="1"/>
  <c r="O5"/>
  <c r="P5" s="1"/>
  <c r="Q5" s="1"/>
  <c r="AA5" s="1"/>
  <c r="AJ5" s="1"/>
  <c r="R5"/>
  <c r="S5" s="1"/>
  <c r="T5" s="1"/>
  <c r="AB5" s="1"/>
  <c r="AK5" s="1"/>
  <c r="U5"/>
  <c r="I6"/>
  <c r="J6" s="1"/>
  <c r="K6" s="1"/>
  <c r="Y6" s="1"/>
  <c r="AH6" s="1"/>
  <c r="L6"/>
  <c r="M6" s="1"/>
  <c r="N6" s="1"/>
  <c r="Z6" s="1"/>
  <c r="AI6" s="1"/>
  <c r="O6"/>
  <c r="P6" s="1"/>
  <c r="Q6" s="1"/>
  <c r="AA6" s="1"/>
  <c r="AJ6" s="1"/>
  <c r="R6"/>
  <c r="S6" s="1"/>
  <c r="T6" s="1"/>
  <c r="AB6" s="1"/>
  <c r="AK6" s="1"/>
  <c r="U6"/>
  <c r="I7"/>
  <c r="J7" s="1"/>
  <c r="K7" s="1"/>
  <c r="Y7" s="1"/>
  <c r="AH7" s="1"/>
  <c r="L7"/>
  <c r="M7" s="1"/>
  <c r="N7" s="1"/>
  <c r="Z7" s="1"/>
  <c r="AI7" s="1"/>
  <c r="O7"/>
  <c r="P7" s="1"/>
  <c r="Q7" s="1"/>
  <c r="AA7" s="1"/>
  <c r="AJ7" s="1"/>
  <c r="R7"/>
  <c r="S7" s="1"/>
  <c r="T7" s="1"/>
  <c r="AB7" s="1"/>
  <c r="AK7" s="1"/>
  <c r="U7"/>
  <c r="I8"/>
  <c r="J8" s="1"/>
  <c r="K8" s="1"/>
  <c r="Y8" s="1"/>
  <c r="AH8" s="1"/>
  <c r="L8"/>
  <c r="M8" s="1"/>
  <c r="N8" s="1"/>
  <c r="Z8" s="1"/>
  <c r="AI8" s="1"/>
  <c r="O8"/>
  <c r="P8" s="1"/>
  <c r="Q8" s="1"/>
  <c r="AA8" s="1"/>
  <c r="AJ8" s="1"/>
  <c r="R8"/>
  <c r="S8" s="1"/>
  <c r="T8" s="1"/>
  <c r="AB8" s="1"/>
  <c r="AK8" s="1"/>
  <c r="U8"/>
  <c r="I9"/>
  <c r="J9" s="1"/>
  <c r="K9" s="1"/>
  <c r="Y9" s="1"/>
  <c r="AH9" s="1"/>
  <c r="L9"/>
  <c r="M9" s="1"/>
  <c r="N9" s="1"/>
  <c r="Z9" s="1"/>
  <c r="AI9" s="1"/>
  <c r="O9"/>
  <c r="P9" s="1"/>
  <c r="Q9" s="1"/>
  <c r="AA9" s="1"/>
  <c r="AJ9" s="1"/>
  <c r="R9"/>
  <c r="S9" s="1"/>
  <c r="T9" s="1"/>
  <c r="AB9" s="1"/>
  <c r="AK9" s="1"/>
  <c r="U9"/>
  <c r="L10"/>
  <c r="M10" s="1"/>
  <c r="N10" s="1"/>
  <c r="Z10" s="1"/>
  <c r="AI10" s="1"/>
  <c r="O10"/>
  <c r="P10" s="1"/>
  <c r="Q10" s="1"/>
  <c r="AA10" s="1"/>
  <c r="AJ10" s="1"/>
  <c r="R10"/>
  <c r="S10" s="1"/>
  <c r="T10" s="1"/>
  <c r="AB10" s="1"/>
  <c r="AK10" s="1"/>
  <c r="U10"/>
  <c r="L11"/>
  <c r="M11" s="1"/>
  <c r="N11" s="1"/>
  <c r="Z11" s="1"/>
  <c r="AI11" s="1"/>
  <c r="O11"/>
  <c r="P11" s="1"/>
  <c r="Q11" s="1"/>
  <c r="AA11" s="1"/>
  <c r="AJ11" s="1"/>
  <c r="R11"/>
  <c r="S11" s="1"/>
  <c r="T11" s="1"/>
  <c r="AB11" s="1"/>
  <c r="AK11" s="1"/>
  <c r="U11"/>
  <c r="L12"/>
  <c r="M12" s="1"/>
  <c r="N12" s="1"/>
  <c r="Z12" s="1"/>
  <c r="AI12" s="1"/>
  <c r="O12"/>
  <c r="P12" s="1"/>
  <c r="Q12" s="1"/>
  <c r="AA12" s="1"/>
  <c r="AJ12" s="1"/>
  <c r="R12"/>
  <c r="S12" s="1"/>
  <c r="T12" s="1"/>
  <c r="AB12" s="1"/>
  <c r="AK12" s="1"/>
  <c r="U12"/>
  <c r="L13"/>
  <c r="M13" s="1"/>
  <c r="N13" s="1"/>
  <c r="Z13" s="1"/>
  <c r="AI13" s="1"/>
  <c r="O13"/>
  <c r="P13" s="1"/>
  <c r="Q13" s="1"/>
  <c r="AA13" s="1"/>
  <c r="AJ13" s="1"/>
  <c r="R13"/>
  <c r="S13" s="1"/>
  <c r="T13" s="1"/>
  <c r="AB13" s="1"/>
  <c r="AK13" s="1"/>
  <c r="U13"/>
  <c r="I14"/>
  <c r="J14" s="1"/>
  <c r="K14" s="1"/>
  <c r="Y14" s="1"/>
  <c r="AH14" s="1"/>
  <c r="L14"/>
  <c r="M14" s="1"/>
  <c r="N14" s="1"/>
  <c r="Z14" s="1"/>
  <c r="AI14" s="1"/>
  <c r="O14"/>
  <c r="P14" s="1"/>
  <c r="Q14" s="1"/>
  <c r="AA14" s="1"/>
  <c r="AJ14" s="1"/>
  <c r="R14"/>
  <c r="S14" s="1"/>
  <c r="T14" s="1"/>
  <c r="AB14" s="1"/>
  <c r="AK14" s="1"/>
  <c r="U14"/>
  <c r="I15"/>
  <c r="J15" s="1"/>
  <c r="K15" s="1"/>
  <c r="Y15" s="1"/>
  <c r="AH15" s="1"/>
  <c r="L15"/>
  <c r="M15" s="1"/>
  <c r="N15" s="1"/>
  <c r="Z15" s="1"/>
  <c r="AI15" s="1"/>
  <c r="O15"/>
  <c r="P15" s="1"/>
  <c r="Q15" s="1"/>
  <c r="AA15" s="1"/>
  <c r="AJ15" s="1"/>
  <c r="R15"/>
  <c r="S15" s="1"/>
  <c r="T15" s="1"/>
  <c r="AB15" s="1"/>
  <c r="AK15" s="1"/>
  <c r="U15"/>
  <c r="I16"/>
  <c r="J16" s="1"/>
  <c r="K16" s="1"/>
  <c r="Y16" s="1"/>
  <c r="AH16" s="1"/>
  <c r="L16"/>
  <c r="M16" s="1"/>
  <c r="N16" s="1"/>
  <c r="Z16" s="1"/>
  <c r="AI16" s="1"/>
  <c r="O16"/>
  <c r="P16" s="1"/>
  <c r="Q16" s="1"/>
  <c r="AA16" s="1"/>
  <c r="AJ16" s="1"/>
  <c r="R16"/>
  <c r="S16" s="1"/>
  <c r="T16" s="1"/>
  <c r="AB16" s="1"/>
  <c r="AK16" s="1"/>
  <c r="U16"/>
  <c r="L17"/>
  <c r="M17" s="1"/>
  <c r="N17" s="1"/>
  <c r="Z17" s="1"/>
  <c r="AI17" s="1"/>
  <c r="O17"/>
  <c r="P17" s="1"/>
  <c r="Q17" s="1"/>
  <c r="AA17" s="1"/>
  <c r="AJ17" s="1"/>
  <c r="R17"/>
  <c r="S17" s="1"/>
  <c r="T17" s="1"/>
  <c r="AB17" s="1"/>
  <c r="AK17" s="1"/>
  <c r="U17"/>
  <c r="L18"/>
  <c r="M18" s="1"/>
  <c r="N18" s="1"/>
  <c r="Z18" s="1"/>
  <c r="AI18" s="1"/>
  <c r="O18"/>
  <c r="P18" s="1"/>
  <c r="Q18" s="1"/>
  <c r="AA18" s="1"/>
  <c r="AJ18" s="1"/>
  <c r="R18"/>
  <c r="S18" s="1"/>
  <c r="T18" s="1"/>
  <c r="AB18" s="1"/>
  <c r="AK18" s="1"/>
  <c r="U18"/>
  <c r="I19"/>
  <c r="J19" s="1"/>
  <c r="K19" s="1"/>
  <c r="Y19" s="1"/>
  <c r="AH19" s="1"/>
  <c r="L19"/>
  <c r="M19" s="1"/>
  <c r="N19" s="1"/>
  <c r="Z19" s="1"/>
  <c r="AI19" s="1"/>
  <c r="O19"/>
  <c r="P19" s="1"/>
  <c r="Q19" s="1"/>
  <c r="AA19" s="1"/>
  <c r="AJ19" s="1"/>
  <c r="R19"/>
  <c r="S19" s="1"/>
  <c r="T19" s="1"/>
  <c r="AB19" s="1"/>
  <c r="AK19" s="1"/>
  <c r="U19"/>
  <c r="I20"/>
  <c r="J20" s="1"/>
  <c r="K20" s="1"/>
  <c r="Y20" s="1"/>
  <c r="AH20" s="1"/>
  <c r="L20"/>
  <c r="M20" s="1"/>
  <c r="N20" s="1"/>
  <c r="Z20" s="1"/>
  <c r="AI20" s="1"/>
  <c r="O20"/>
  <c r="P20" s="1"/>
  <c r="Q20" s="1"/>
  <c r="AA20" s="1"/>
  <c r="AJ20" s="1"/>
  <c r="R20"/>
  <c r="S20" s="1"/>
  <c r="T20" s="1"/>
  <c r="AB20" s="1"/>
  <c r="AK20" s="1"/>
  <c r="U20"/>
  <c r="I21"/>
  <c r="J21" s="1"/>
  <c r="K21" s="1"/>
  <c r="Y21" s="1"/>
  <c r="AH21" s="1"/>
  <c r="L21"/>
  <c r="M21" s="1"/>
  <c r="N21" s="1"/>
  <c r="Z21" s="1"/>
  <c r="AI21" s="1"/>
  <c r="O21"/>
  <c r="P21" s="1"/>
  <c r="Q21" s="1"/>
  <c r="AA21" s="1"/>
  <c r="AJ21" s="1"/>
  <c r="R21"/>
  <c r="S21" s="1"/>
  <c r="T21" s="1"/>
  <c r="AB21" s="1"/>
  <c r="AK21" s="1"/>
  <c r="U21"/>
  <c r="I22"/>
  <c r="J22" s="1"/>
  <c r="K22" s="1"/>
  <c r="Y22" s="1"/>
  <c r="AH22" s="1"/>
  <c r="L22"/>
  <c r="M22" s="1"/>
  <c r="N22" s="1"/>
  <c r="Z22" s="1"/>
  <c r="AI22" s="1"/>
  <c r="O22"/>
  <c r="P22" s="1"/>
  <c r="Q22" s="1"/>
  <c r="AA22" s="1"/>
  <c r="AJ22" s="1"/>
  <c r="R22"/>
  <c r="S22" s="1"/>
  <c r="T22" s="1"/>
  <c r="AB22" s="1"/>
  <c r="AK22" s="1"/>
  <c r="U22"/>
  <c r="I23"/>
  <c r="J23" s="1"/>
  <c r="K23" s="1"/>
  <c r="Y23" s="1"/>
  <c r="AH23" s="1"/>
  <c r="L23"/>
  <c r="M23" s="1"/>
  <c r="N23" s="1"/>
  <c r="Z23" s="1"/>
  <c r="AI23" s="1"/>
  <c r="O23"/>
  <c r="P23" s="1"/>
  <c r="Q23" s="1"/>
  <c r="AA23" s="1"/>
  <c r="AJ23" s="1"/>
  <c r="R23"/>
  <c r="S23" s="1"/>
  <c r="T23" s="1"/>
  <c r="AB23" s="1"/>
  <c r="AK23" s="1"/>
  <c r="U23"/>
  <c r="I24"/>
  <c r="J24" s="1"/>
  <c r="K24" s="1"/>
  <c r="Y24" s="1"/>
  <c r="AH24" s="1"/>
  <c r="L24"/>
  <c r="M24" s="1"/>
  <c r="N24" s="1"/>
  <c r="Z24" s="1"/>
  <c r="AI24" s="1"/>
  <c r="O24"/>
  <c r="P24" s="1"/>
  <c r="Q24" s="1"/>
  <c r="AA24" s="1"/>
  <c r="AJ24" s="1"/>
  <c r="R24"/>
  <c r="S24" s="1"/>
  <c r="T24" s="1"/>
  <c r="AB24" s="1"/>
  <c r="AK24" s="1"/>
  <c r="U24"/>
  <c r="L25"/>
  <c r="M25" s="1"/>
  <c r="N25" s="1"/>
  <c r="Z25" s="1"/>
  <c r="AI25" s="1"/>
  <c r="O25"/>
  <c r="P25" s="1"/>
  <c r="Q25" s="1"/>
  <c r="AA25" s="1"/>
  <c r="AJ25" s="1"/>
  <c r="R25"/>
  <c r="S25" s="1"/>
  <c r="T25" s="1"/>
  <c r="AB25" s="1"/>
  <c r="AK25" s="1"/>
  <c r="U25"/>
  <c r="I26"/>
  <c r="J26" s="1"/>
  <c r="K26" s="1"/>
  <c r="Y26" s="1"/>
  <c r="AH26" s="1"/>
  <c r="L26"/>
  <c r="M26" s="1"/>
  <c r="N26" s="1"/>
  <c r="Z26" s="1"/>
  <c r="AI26" s="1"/>
  <c r="O26"/>
  <c r="P26" s="1"/>
  <c r="Q26" s="1"/>
  <c r="AA26" s="1"/>
  <c r="AJ26" s="1"/>
  <c r="R26"/>
  <c r="S26" s="1"/>
  <c r="T26" s="1"/>
  <c r="AB26" s="1"/>
  <c r="AK26" s="1"/>
  <c r="U26"/>
  <c r="I27"/>
  <c r="J27" s="1"/>
  <c r="K27" s="1"/>
  <c r="Y27" s="1"/>
  <c r="AH27" s="1"/>
  <c r="L27"/>
  <c r="M27" s="1"/>
  <c r="N27" s="1"/>
  <c r="Z27" s="1"/>
  <c r="AI27" s="1"/>
  <c r="O27"/>
  <c r="P27" s="1"/>
  <c r="Q27" s="1"/>
  <c r="AA27" s="1"/>
  <c r="AJ27" s="1"/>
  <c r="R27"/>
  <c r="S27" s="1"/>
  <c r="T27" s="1"/>
  <c r="AB27" s="1"/>
  <c r="AK27" s="1"/>
  <c r="U27"/>
  <c r="I28"/>
  <c r="J28" s="1"/>
  <c r="K28" s="1"/>
  <c r="Y28" s="1"/>
  <c r="AH28" s="1"/>
  <c r="L28"/>
  <c r="M28" s="1"/>
  <c r="N28" s="1"/>
  <c r="Z28" s="1"/>
  <c r="AI28" s="1"/>
  <c r="O28"/>
  <c r="P28" s="1"/>
  <c r="Q28" s="1"/>
  <c r="AA28" s="1"/>
  <c r="AJ28" s="1"/>
  <c r="R28"/>
  <c r="S28" s="1"/>
  <c r="T28" s="1"/>
  <c r="AB28" s="1"/>
  <c r="AK28" s="1"/>
  <c r="U28"/>
  <c r="I29"/>
  <c r="J29" s="1"/>
  <c r="K29" s="1"/>
  <c r="Y29" s="1"/>
  <c r="AH29" s="1"/>
  <c r="L29"/>
  <c r="M29" s="1"/>
  <c r="N29" s="1"/>
  <c r="Z29" s="1"/>
  <c r="AI29" s="1"/>
  <c r="O29"/>
  <c r="P29" s="1"/>
  <c r="Q29" s="1"/>
  <c r="AA29" s="1"/>
  <c r="AJ29" s="1"/>
  <c r="R29"/>
  <c r="S29" s="1"/>
  <c r="T29" s="1"/>
  <c r="AB29" s="1"/>
  <c r="AK29" s="1"/>
  <c r="U29"/>
  <c r="I30"/>
  <c r="J30" s="1"/>
  <c r="K30" s="1"/>
  <c r="Y30" s="1"/>
  <c r="AH30" s="1"/>
  <c r="L30"/>
  <c r="M30" s="1"/>
  <c r="N30" s="1"/>
  <c r="Z30" s="1"/>
  <c r="AI30" s="1"/>
  <c r="O30"/>
  <c r="P30" s="1"/>
  <c r="Q30" s="1"/>
  <c r="AA30" s="1"/>
  <c r="AJ30" s="1"/>
  <c r="R30"/>
  <c r="S30" s="1"/>
  <c r="T30" s="1"/>
  <c r="AB30" s="1"/>
  <c r="AK30" s="1"/>
  <c r="U30"/>
  <c r="I31"/>
  <c r="J31" s="1"/>
  <c r="K31" s="1"/>
  <c r="Y31" s="1"/>
  <c r="AH31" s="1"/>
  <c r="L31"/>
  <c r="M31" s="1"/>
  <c r="N31" s="1"/>
  <c r="Z31" s="1"/>
  <c r="AI31" s="1"/>
  <c r="O31"/>
  <c r="P31" s="1"/>
  <c r="Q31" s="1"/>
  <c r="AA31" s="1"/>
  <c r="AJ31" s="1"/>
  <c r="R31"/>
  <c r="S31" s="1"/>
  <c r="T31" s="1"/>
  <c r="AB31" s="1"/>
  <c r="AK31" s="1"/>
  <c r="U31"/>
  <c r="L32"/>
  <c r="M32" s="1"/>
  <c r="N32" s="1"/>
  <c r="Z32" s="1"/>
  <c r="AI32" s="1"/>
  <c r="O32"/>
  <c r="P32" s="1"/>
  <c r="Q32" s="1"/>
  <c r="AA32" s="1"/>
  <c r="AJ32" s="1"/>
  <c r="R32"/>
  <c r="S32" s="1"/>
  <c r="T32" s="1"/>
  <c r="AB32" s="1"/>
  <c r="AK32" s="1"/>
  <c r="U32"/>
  <c r="L33"/>
  <c r="M33" s="1"/>
  <c r="N33" s="1"/>
  <c r="Z33" s="1"/>
  <c r="AI33" s="1"/>
  <c r="O33"/>
  <c r="P33" s="1"/>
  <c r="Q33" s="1"/>
  <c r="AA33" s="1"/>
  <c r="AJ33" s="1"/>
  <c r="R33"/>
  <c r="S33" s="1"/>
  <c r="T33" s="1"/>
  <c r="AB33" s="1"/>
  <c r="AK33" s="1"/>
  <c r="U33"/>
  <c r="L34"/>
  <c r="M34" s="1"/>
  <c r="N34" s="1"/>
  <c r="Z34" s="1"/>
  <c r="AI34" s="1"/>
  <c r="O34"/>
  <c r="P34" s="1"/>
  <c r="Q34" s="1"/>
  <c r="AA34" s="1"/>
  <c r="AJ34" s="1"/>
  <c r="R34"/>
  <c r="S34" s="1"/>
  <c r="T34" s="1"/>
  <c r="AB34" s="1"/>
  <c r="AK34" s="1"/>
  <c r="U34"/>
  <c r="I35"/>
  <c r="J35" s="1"/>
  <c r="K35" s="1"/>
  <c r="Y35" s="1"/>
  <c r="AH35" s="1"/>
  <c r="L35"/>
  <c r="M35" s="1"/>
  <c r="N35" s="1"/>
  <c r="Z35" s="1"/>
  <c r="AI35" s="1"/>
  <c r="O35"/>
  <c r="P35" s="1"/>
  <c r="Q35" s="1"/>
  <c r="AA35" s="1"/>
  <c r="AJ35" s="1"/>
  <c r="R35"/>
  <c r="S35" s="1"/>
  <c r="T35" s="1"/>
  <c r="AB35" s="1"/>
  <c r="AK35" s="1"/>
  <c r="U35"/>
  <c r="I36"/>
  <c r="J36" s="1"/>
  <c r="K36" s="1"/>
  <c r="Y36" s="1"/>
  <c r="AH36" s="1"/>
  <c r="L36"/>
  <c r="M36" s="1"/>
  <c r="N36" s="1"/>
  <c r="Z36" s="1"/>
  <c r="AI36" s="1"/>
  <c r="O36"/>
  <c r="P36" s="1"/>
  <c r="Q36" s="1"/>
  <c r="AA36" s="1"/>
  <c r="AJ36" s="1"/>
  <c r="R36"/>
  <c r="S36" s="1"/>
  <c r="T36" s="1"/>
  <c r="AB36" s="1"/>
  <c r="AK36" s="1"/>
  <c r="U36"/>
  <c r="I37"/>
  <c r="J37" s="1"/>
  <c r="K37" s="1"/>
  <c r="Y37" s="1"/>
  <c r="AH37" s="1"/>
  <c r="L37"/>
  <c r="M37" s="1"/>
  <c r="N37" s="1"/>
  <c r="Z37" s="1"/>
  <c r="AI37" s="1"/>
  <c r="O37"/>
  <c r="P37" s="1"/>
  <c r="Q37" s="1"/>
  <c r="AA37" s="1"/>
  <c r="AJ37" s="1"/>
  <c r="R37"/>
  <c r="S37" s="1"/>
  <c r="T37" s="1"/>
  <c r="AB37" s="1"/>
  <c r="AK37" s="1"/>
  <c r="U37"/>
  <c r="I38"/>
  <c r="J38" s="1"/>
  <c r="K38" s="1"/>
  <c r="Y38" s="1"/>
  <c r="AH38" s="1"/>
  <c r="L38"/>
  <c r="M38" s="1"/>
  <c r="N38" s="1"/>
  <c r="Z38" s="1"/>
  <c r="AI38" s="1"/>
  <c r="O38"/>
  <c r="P38" s="1"/>
  <c r="Q38" s="1"/>
  <c r="AA38" s="1"/>
  <c r="AJ38" s="1"/>
  <c r="R38"/>
  <c r="S38" s="1"/>
  <c r="T38" s="1"/>
  <c r="AB38" s="1"/>
  <c r="AK38" s="1"/>
  <c r="U38"/>
  <c r="I39"/>
  <c r="J39" s="1"/>
  <c r="K39" s="1"/>
  <c r="Y39" s="1"/>
  <c r="AH39" s="1"/>
  <c r="L39"/>
  <c r="M39" s="1"/>
  <c r="N39" s="1"/>
  <c r="Z39" s="1"/>
  <c r="AI39" s="1"/>
  <c r="O39"/>
  <c r="P39" s="1"/>
  <c r="Q39" s="1"/>
  <c r="AA39" s="1"/>
  <c r="AJ39" s="1"/>
  <c r="R39"/>
  <c r="S39" s="1"/>
  <c r="T39" s="1"/>
  <c r="AB39" s="1"/>
  <c r="AK39" s="1"/>
  <c r="U39"/>
  <c r="I40"/>
  <c r="J40" s="1"/>
  <c r="K40" s="1"/>
  <c r="Y40" s="1"/>
  <c r="AH40" s="1"/>
  <c r="L40"/>
  <c r="M40" s="1"/>
  <c r="N40" s="1"/>
  <c r="Z40" s="1"/>
  <c r="AI40" s="1"/>
  <c r="O40"/>
  <c r="P40" s="1"/>
  <c r="Q40" s="1"/>
  <c r="AA40" s="1"/>
  <c r="AJ40" s="1"/>
  <c r="R40"/>
  <c r="S40" s="1"/>
  <c r="T40" s="1"/>
  <c r="AB40" s="1"/>
  <c r="AK40" s="1"/>
  <c r="U40"/>
  <c r="I41"/>
  <c r="J41" s="1"/>
  <c r="K41" s="1"/>
  <c r="Y41" s="1"/>
  <c r="AH41" s="1"/>
  <c r="L41"/>
  <c r="M41" s="1"/>
  <c r="N41" s="1"/>
  <c r="Z41" s="1"/>
  <c r="AI41" s="1"/>
  <c r="O41"/>
  <c r="P41" s="1"/>
  <c r="Q41" s="1"/>
  <c r="AA41" s="1"/>
  <c r="AJ41" s="1"/>
  <c r="R41"/>
  <c r="S41" s="1"/>
  <c r="T41" s="1"/>
  <c r="AB41" s="1"/>
  <c r="AK41" s="1"/>
  <c r="U41"/>
  <c r="I42"/>
  <c r="J42" s="1"/>
  <c r="K42" s="1"/>
  <c r="Y42" s="1"/>
  <c r="AH42" s="1"/>
  <c r="L42"/>
  <c r="M42" s="1"/>
  <c r="N42" s="1"/>
  <c r="Z42" s="1"/>
  <c r="AI42" s="1"/>
  <c r="O42"/>
  <c r="P42" s="1"/>
  <c r="Q42" s="1"/>
  <c r="AA42" s="1"/>
  <c r="AJ42" s="1"/>
  <c r="R42"/>
  <c r="S42" s="1"/>
  <c r="T42" s="1"/>
  <c r="AB42" s="1"/>
  <c r="AK42" s="1"/>
  <c r="U42"/>
  <c r="L43"/>
  <c r="M43" s="1"/>
  <c r="N43" s="1"/>
  <c r="Z43" s="1"/>
  <c r="AI43" s="1"/>
  <c r="O43"/>
  <c r="P43" s="1"/>
  <c r="Q43" s="1"/>
  <c r="AA43" s="1"/>
  <c r="AJ43" s="1"/>
  <c r="R43"/>
  <c r="S43" s="1"/>
  <c r="T43" s="1"/>
  <c r="AB43" s="1"/>
  <c r="AK43" s="1"/>
  <c r="U43"/>
  <c r="I44"/>
  <c r="J44" s="1"/>
  <c r="K44" s="1"/>
  <c r="Y44" s="1"/>
  <c r="AH44" s="1"/>
  <c r="L44"/>
  <c r="M44" s="1"/>
  <c r="N44" s="1"/>
  <c r="Z44" s="1"/>
  <c r="AI44" s="1"/>
  <c r="O44"/>
  <c r="P44" s="1"/>
  <c r="Q44" s="1"/>
  <c r="AA44" s="1"/>
  <c r="AJ44" s="1"/>
  <c r="R44"/>
  <c r="S44" s="1"/>
  <c r="T44" s="1"/>
  <c r="AB44" s="1"/>
  <c r="AK44" s="1"/>
  <c r="U44"/>
  <c r="I45"/>
  <c r="J45" s="1"/>
  <c r="K45" s="1"/>
  <c r="Y45" s="1"/>
  <c r="AH45" s="1"/>
  <c r="L45"/>
  <c r="M45" s="1"/>
  <c r="N45" s="1"/>
  <c r="Z45" s="1"/>
  <c r="AI45" s="1"/>
  <c r="O45"/>
  <c r="P45" s="1"/>
  <c r="Q45" s="1"/>
  <c r="AA45" s="1"/>
  <c r="AJ45" s="1"/>
  <c r="R45"/>
  <c r="S45" s="1"/>
  <c r="T45" s="1"/>
  <c r="AB45" s="1"/>
  <c r="AK45" s="1"/>
  <c r="U45"/>
  <c r="I46"/>
  <c r="J46" s="1"/>
  <c r="K46" s="1"/>
  <c r="Y46" s="1"/>
  <c r="AH46" s="1"/>
  <c r="L46"/>
  <c r="M46" s="1"/>
  <c r="N46" s="1"/>
  <c r="Z46" s="1"/>
  <c r="AI46" s="1"/>
  <c r="O46"/>
  <c r="P46" s="1"/>
  <c r="Q46" s="1"/>
  <c r="AA46" s="1"/>
  <c r="AJ46" s="1"/>
  <c r="R46"/>
  <c r="S46" s="1"/>
  <c r="T46" s="1"/>
  <c r="AB46" s="1"/>
  <c r="AK46" s="1"/>
  <c r="U46"/>
  <c r="I47"/>
  <c r="J47" s="1"/>
  <c r="K47" s="1"/>
  <c r="Y47" s="1"/>
  <c r="AH47" s="1"/>
  <c r="L47"/>
  <c r="M47" s="1"/>
  <c r="N47" s="1"/>
  <c r="Z47" s="1"/>
  <c r="AI47" s="1"/>
  <c r="O47"/>
  <c r="P47" s="1"/>
  <c r="Q47" s="1"/>
  <c r="AA47" s="1"/>
  <c r="AJ47" s="1"/>
  <c r="R47"/>
  <c r="S47" s="1"/>
  <c r="T47" s="1"/>
  <c r="AB47" s="1"/>
  <c r="AK47" s="1"/>
  <c r="U47"/>
  <c r="I48"/>
  <c r="J48" s="1"/>
  <c r="K48" s="1"/>
  <c r="Y48" s="1"/>
  <c r="AH48" s="1"/>
  <c r="L48"/>
  <c r="M48" s="1"/>
  <c r="N48" s="1"/>
  <c r="Z48" s="1"/>
  <c r="AI48" s="1"/>
  <c r="O48"/>
  <c r="P48" s="1"/>
  <c r="Q48" s="1"/>
  <c r="AA48" s="1"/>
  <c r="AJ48" s="1"/>
  <c r="R48"/>
  <c r="S48" s="1"/>
  <c r="T48" s="1"/>
  <c r="AB48" s="1"/>
  <c r="AK48" s="1"/>
  <c r="U48"/>
  <c r="L49"/>
  <c r="M49" s="1"/>
  <c r="N49" s="1"/>
  <c r="Z49" s="1"/>
  <c r="AI49" s="1"/>
  <c r="O49"/>
  <c r="P49" s="1"/>
  <c r="Q49" s="1"/>
  <c r="AA49" s="1"/>
  <c r="AJ49" s="1"/>
  <c r="R49"/>
  <c r="S49" s="1"/>
  <c r="T49" s="1"/>
  <c r="AB49" s="1"/>
  <c r="AK49" s="1"/>
  <c r="U49"/>
  <c r="L50"/>
  <c r="M50" s="1"/>
  <c r="N50" s="1"/>
  <c r="Z50" s="1"/>
  <c r="AI50" s="1"/>
  <c r="O50"/>
  <c r="P50" s="1"/>
  <c r="Q50" s="1"/>
  <c r="AA50" s="1"/>
  <c r="AJ50" s="1"/>
  <c r="R50"/>
  <c r="S50" s="1"/>
  <c r="T50" s="1"/>
  <c r="AB50" s="1"/>
  <c r="AK50" s="1"/>
  <c r="U50"/>
  <c r="L51"/>
  <c r="M51" s="1"/>
  <c r="N51" s="1"/>
  <c r="Z51" s="1"/>
  <c r="AI51" s="1"/>
  <c r="O51"/>
  <c r="P51" s="1"/>
  <c r="Q51" s="1"/>
  <c r="AA51" s="1"/>
  <c r="AJ51" s="1"/>
  <c r="R51"/>
  <c r="S51" s="1"/>
  <c r="T51" s="1"/>
  <c r="AB51" s="1"/>
  <c r="AK51" s="1"/>
  <c r="U51"/>
  <c r="L52"/>
  <c r="M52" s="1"/>
  <c r="N52" s="1"/>
  <c r="Z52" s="1"/>
  <c r="AI52" s="1"/>
  <c r="O52"/>
  <c r="P52" s="1"/>
  <c r="Q52" s="1"/>
  <c r="AA52" s="1"/>
  <c r="AJ52" s="1"/>
  <c r="R52"/>
  <c r="S52" s="1"/>
  <c r="T52" s="1"/>
  <c r="AB52" s="1"/>
  <c r="AK52" s="1"/>
  <c r="U52"/>
  <c r="L53"/>
  <c r="M53" s="1"/>
  <c r="N53" s="1"/>
  <c r="Z53" s="1"/>
  <c r="AI53" s="1"/>
  <c r="O53"/>
  <c r="P53" s="1"/>
  <c r="Q53" s="1"/>
  <c r="AA53" s="1"/>
  <c r="AJ53" s="1"/>
  <c r="R53"/>
  <c r="S53" s="1"/>
  <c r="T53" s="1"/>
  <c r="AB53" s="1"/>
  <c r="AK53" s="1"/>
  <c r="U53"/>
  <c r="I54"/>
  <c r="J54" s="1"/>
  <c r="K54" s="1"/>
  <c r="Y54" s="1"/>
  <c r="AH54" s="1"/>
  <c r="L54"/>
  <c r="M54" s="1"/>
  <c r="N54" s="1"/>
  <c r="Z54" s="1"/>
  <c r="AI54" s="1"/>
  <c r="O54"/>
  <c r="P54" s="1"/>
  <c r="Q54" s="1"/>
  <c r="AA54" s="1"/>
  <c r="AJ54" s="1"/>
  <c r="R54"/>
  <c r="S54" s="1"/>
  <c r="T54" s="1"/>
  <c r="AB54" s="1"/>
  <c r="AK54" s="1"/>
  <c r="U54"/>
  <c r="I55"/>
  <c r="J55" s="1"/>
  <c r="K55" s="1"/>
  <c r="Y55" s="1"/>
  <c r="AH55" s="1"/>
  <c r="L55"/>
  <c r="M55" s="1"/>
  <c r="N55" s="1"/>
  <c r="Z55" s="1"/>
  <c r="AI55" s="1"/>
  <c r="O55"/>
  <c r="P55" s="1"/>
  <c r="Q55" s="1"/>
  <c r="AA55" s="1"/>
  <c r="AJ55" s="1"/>
  <c r="R55"/>
  <c r="S55" s="1"/>
  <c r="T55" s="1"/>
  <c r="AB55" s="1"/>
  <c r="AK55" s="1"/>
  <c r="U55"/>
  <c r="I56"/>
  <c r="J56" s="1"/>
  <c r="K56" s="1"/>
  <c r="Y56" s="1"/>
  <c r="AH56" s="1"/>
  <c r="L56"/>
  <c r="M56" s="1"/>
  <c r="N56" s="1"/>
  <c r="Z56" s="1"/>
  <c r="AI56" s="1"/>
  <c r="O56"/>
  <c r="P56" s="1"/>
  <c r="Q56" s="1"/>
  <c r="AA56" s="1"/>
  <c r="AJ56" s="1"/>
  <c r="R56"/>
  <c r="S56" s="1"/>
  <c r="T56" s="1"/>
  <c r="AB56" s="1"/>
  <c r="AK56" s="1"/>
  <c r="U56"/>
  <c r="I57"/>
  <c r="J57" s="1"/>
  <c r="K57" s="1"/>
  <c r="Y57" s="1"/>
  <c r="AH57" s="1"/>
  <c r="L57"/>
  <c r="M57" s="1"/>
  <c r="N57" s="1"/>
  <c r="Z57" s="1"/>
  <c r="AI57" s="1"/>
  <c r="O57"/>
  <c r="P57" s="1"/>
  <c r="Q57" s="1"/>
  <c r="AA57" s="1"/>
  <c r="AJ57" s="1"/>
  <c r="R57"/>
  <c r="S57" s="1"/>
  <c r="T57" s="1"/>
  <c r="AB57" s="1"/>
  <c r="AK57" s="1"/>
  <c r="U57"/>
  <c r="I58"/>
  <c r="J58" s="1"/>
  <c r="K58" s="1"/>
  <c r="Y58" s="1"/>
  <c r="AH58" s="1"/>
  <c r="L58"/>
  <c r="M58" s="1"/>
  <c r="N58" s="1"/>
  <c r="Z58" s="1"/>
  <c r="AI58" s="1"/>
  <c r="O58"/>
  <c r="P58" s="1"/>
  <c r="Q58" s="1"/>
  <c r="AA58" s="1"/>
  <c r="AJ58" s="1"/>
  <c r="R58"/>
  <c r="S58" s="1"/>
  <c r="T58" s="1"/>
  <c r="AB58" s="1"/>
  <c r="AK58" s="1"/>
  <c r="U58"/>
  <c r="I59"/>
  <c r="J59" s="1"/>
  <c r="K59" s="1"/>
  <c r="Y59" s="1"/>
  <c r="AH59" s="1"/>
  <c r="L59"/>
  <c r="M59" s="1"/>
  <c r="N59" s="1"/>
  <c r="Z59" s="1"/>
  <c r="AI59" s="1"/>
  <c r="O59"/>
  <c r="P59" s="1"/>
  <c r="Q59" s="1"/>
  <c r="AA59" s="1"/>
  <c r="AJ59" s="1"/>
  <c r="R59"/>
  <c r="S59" s="1"/>
  <c r="T59" s="1"/>
  <c r="AB59" s="1"/>
  <c r="AK59" s="1"/>
  <c r="U59"/>
  <c r="I60"/>
  <c r="J60" s="1"/>
  <c r="K60" s="1"/>
  <c r="Y60" s="1"/>
  <c r="AH60" s="1"/>
  <c r="L60"/>
  <c r="M60" s="1"/>
  <c r="N60" s="1"/>
  <c r="Z60" s="1"/>
  <c r="AI60" s="1"/>
  <c r="O60"/>
  <c r="P60" s="1"/>
  <c r="Q60" s="1"/>
  <c r="AA60" s="1"/>
  <c r="AJ60" s="1"/>
  <c r="R60"/>
  <c r="S60" s="1"/>
  <c r="T60" s="1"/>
  <c r="AB60" s="1"/>
  <c r="AK60" s="1"/>
  <c r="U60"/>
  <c r="I61"/>
  <c r="J61" s="1"/>
  <c r="K61" s="1"/>
  <c r="Y61" s="1"/>
  <c r="AH61" s="1"/>
  <c r="L61"/>
  <c r="M61" s="1"/>
  <c r="N61" s="1"/>
  <c r="Z61" s="1"/>
  <c r="AI61" s="1"/>
  <c r="O61"/>
  <c r="P61" s="1"/>
  <c r="Q61" s="1"/>
  <c r="AA61" s="1"/>
  <c r="AJ61" s="1"/>
  <c r="R61"/>
  <c r="S61" s="1"/>
  <c r="T61" s="1"/>
  <c r="AB61" s="1"/>
  <c r="AK61" s="1"/>
  <c r="U61"/>
  <c r="I62"/>
  <c r="J62" s="1"/>
  <c r="K62" s="1"/>
  <c r="Y62" s="1"/>
  <c r="AH62" s="1"/>
  <c r="L62"/>
  <c r="M62" s="1"/>
  <c r="N62" s="1"/>
  <c r="Z62" s="1"/>
  <c r="AI62" s="1"/>
  <c r="O62"/>
  <c r="P62" s="1"/>
  <c r="Q62" s="1"/>
  <c r="AA62" s="1"/>
  <c r="AJ62" s="1"/>
  <c r="R62"/>
  <c r="S62" s="1"/>
  <c r="T62" s="1"/>
  <c r="AB62" s="1"/>
  <c r="AK62" s="1"/>
  <c r="U62"/>
  <c r="I63"/>
  <c r="J63" s="1"/>
  <c r="K63" s="1"/>
  <c r="Y63" s="1"/>
  <c r="AH63" s="1"/>
  <c r="L63"/>
  <c r="M63" s="1"/>
  <c r="N63" s="1"/>
  <c r="Z63" s="1"/>
  <c r="AI63" s="1"/>
  <c r="O63"/>
  <c r="P63" s="1"/>
  <c r="Q63" s="1"/>
  <c r="AA63" s="1"/>
  <c r="AJ63" s="1"/>
  <c r="R63"/>
  <c r="S63" s="1"/>
  <c r="T63" s="1"/>
  <c r="AB63" s="1"/>
  <c r="AK63" s="1"/>
  <c r="U63"/>
  <c r="I64"/>
  <c r="J64" s="1"/>
  <c r="K64" s="1"/>
  <c r="Y64" s="1"/>
  <c r="AH64" s="1"/>
  <c r="L64"/>
  <c r="M64" s="1"/>
  <c r="N64" s="1"/>
  <c r="Z64" s="1"/>
  <c r="AI64" s="1"/>
  <c r="O64"/>
  <c r="P64" s="1"/>
  <c r="Q64" s="1"/>
  <c r="AA64" s="1"/>
  <c r="AJ64" s="1"/>
  <c r="R64"/>
  <c r="S64" s="1"/>
  <c r="T64" s="1"/>
  <c r="AB64" s="1"/>
  <c r="AK64" s="1"/>
  <c r="U64"/>
  <c r="L65"/>
  <c r="M65" s="1"/>
  <c r="N65" s="1"/>
  <c r="Z65" s="1"/>
  <c r="AI65" s="1"/>
  <c r="O65"/>
  <c r="P65" s="1"/>
  <c r="Q65" s="1"/>
  <c r="AA65" s="1"/>
  <c r="AJ65" s="1"/>
  <c r="R65"/>
  <c r="S65" s="1"/>
  <c r="T65" s="1"/>
  <c r="AB65" s="1"/>
  <c r="AK65" s="1"/>
  <c r="U65"/>
  <c r="L66"/>
  <c r="M66" s="1"/>
  <c r="N66" s="1"/>
  <c r="Z66" s="1"/>
  <c r="AI66" s="1"/>
  <c r="O66"/>
  <c r="P66" s="1"/>
  <c r="Q66" s="1"/>
  <c r="AA66" s="1"/>
  <c r="AJ66" s="1"/>
  <c r="R66"/>
  <c r="S66" s="1"/>
  <c r="T66" s="1"/>
  <c r="AB66" s="1"/>
  <c r="AK66" s="1"/>
  <c r="U66"/>
  <c r="I67"/>
  <c r="J67" s="1"/>
  <c r="K67" s="1"/>
  <c r="Y67" s="1"/>
  <c r="AH67" s="1"/>
  <c r="L67"/>
  <c r="M67" s="1"/>
  <c r="N67" s="1"/>
  <c r="Z67" s="1"/>
  <c r="AI67" s="1"/>
  <c r="O67"/>
  <c r="P67" s="1"/>
  <c r="Q67" s="1"/>
  <c r="AA67" s="1"/>
  <c r="AJ67" s="1"/>
  <c r="R67"/>
  <c r="S67" s="1"/>
  <c r="T67" s="1"/>
  <c r="AB67" s="1"/>
  <c r="AK67" s="1"/>
  <c r="U67"/>
  <c r="I68"/>
  <c r="J68" s="1"/>
  <c r="K68" s="1"/>
  <c r="Y68" s="1"/>
  <c r="AH68" s="1"/>
  <c r="L68"/>
  <c r="M68" s="1"/>
  <c r="N68" s="1"/>
  <c r="Z68" s="1"/>
  <c r="AI68" s="1"/>
  <c r="O68"/>
  <c r="P68" s="1"/>
  <c r="Q68" s="1"/>
  <c r="AA68" s="1"/>
  <c r="AJ68" s="1"/>
  <c r="R68"/>
  <c r="S68" s="1"/>
  <c r="T68" s="1"/>
  <c r="AB68" s="1"/>
  <c r="AK68" s="1"/>
  <c r="U68"/>
  <c r="L69"/>
  <c r="M69" s="1"/>
  <c r="N69" s="1"/>
  <c r="Z69" s="1"/>
  <c r="AI69" s="1"/>
  <c r="O69"/>
  <c r="P69" s="1"/>
  <c r="Q69" s="1"/>
  <c r="AA69" s="1"/>
  <c r="AJ69" s="1"/>
  <c r="R69"/>
  <c r="S69" s="1"/>
  <c r="T69" s="1"/>
  <c r="AB69" s="1"/>
  <c r="AK69" s="1"/>
  <c r="U69"/>
  <c r="I70"/>
  <c r="J70" s="1"/>
  <c r="K70" s="1"/>
  <c r="Y70" s="1"/>
  <c r="AH70" s="1"/>
  <c r="L70"/>
  <c r="M70" s="1"/>
  <c r="N70" s="1"/>
  <c r="Z70" s="1"/>
  <c r="AI70" s="1"/>
  <c r="O70"/>
  <c r="P70" s="1"/>
  <c r="Q70" s="1"/>
  <c r="AA70" s="1"/>
  <c r="AJ70" s="1"/>
  <c r="R70"/>
  <c r="S70" s="1"/>
  <c r="T70" s="1"/>
  <c r="AB70" s="1"/>
  <c r="AK70" s="1"/>
  <c r="U70"/>
  <c r="I71"/>
  <c r="J71" s="1"/>
  <c r="K71" s="1"/>
  <c r="Y71" s="1"/>
  <c r="AH71" s="1"/>
  <c r="L71"/>
  <c r="M71" s="1"/>
  <c r="N71" s="1"/>
  <c r="Z71" s="1"/>
  <c r="AI71" s="1"/>
  <c r="O71"/>
  <c r="P71" s="1"/>
  <c r="Q71" s="1"/>
  <c r="AA71" s="1"/>
  <c r="AJ71" s="1"/>
  <c r="R71"/>
  <c r="S71" s="1"/>
  <c r="T71" s="1"/>
  <c r="AB71" s="1"/>
  <c r="AK71" s="1"/>
  <c r="U71"/>
  <c r="I72"/>
  <c r="J72" s="1"/>
  <c r="K72" s="1"/>
  <c r="Y72" s="1"/>
  <c r="AH72" s="1"/>
  <c r="L72"/>
  <c r="M72" s="1"/>
  <c r="N72" s="1"/>
  <c r="Z72" s="1"/>
  <c r="AI72" s="1"/>
  <c r="O72"/>
  <c r="P72" s="1"/>
  <c r="Q72" s="1"/>
  <c r="AA72" s="1"/>
  <c r="AJ72" s="1"/>
  <c r="R72"/>
  <c r="S72" s="1"/>
  <c r="T72" s="1"/>
  <c r="AB72" s="1"/>
  <c r="AK72" s="1"/>
  <c r="U72"/>
  <c r="I73"/>
  <c r="J73" s="1"/>
  <c r="K73" s="1"/>
  <c r="Y73" s="1"/>
  <c r="AH73" s="1"/>
  <c r="L73"/>
  <c r="M73" s="1"/>
  <c r="N73" s="1"/>
  <c r="Z73" s="1"/>
  <c r="AI73" s="1"/>
  <c r="O73"/>
  <c r="P73" s="1"/>
  <c r="Q73" s="1"/>
  <c r="AA73" s="1"/>
  <c r="AJ73" s="1"/>
  <c r="R73"/>
  <c r="S73" s="1"/>
  <c r="T73" s="1"/>
  <c r="AB73" s="1"/>
  <c r="AK73" s="1"/>
  <c r="U73"/>
  <c r="L74"/>
  <c r="M74" s="1"/>
  <c r="N74" s="1"/>
  <c r="Z74" s="1"/>
  <c r="AI74" s="1"/>
  <c r="O74"/>
  <c r="P74" s="1"/>
  <c r="Q74" s="1"/>
  <c r="AA74" s="1"/>
  <c r="AJ74" s="1"/>
  <c r="R74"/>
  <c r="S74" s="1"/>
  <c r="T74" s="1"/>
  <c r="AB74" s="1"/>
  <c r="AK74" s="1"/>
  <c r="U74"/>
  <c r="L75"/>
  <c r="M75" s="1"/>
  <c r="N75" s="1"/>
  <c r="Z75" s="1"/>
  <c r="AI75" s="1"/>
  <c r="O75"/>
  <c r="P75" s="1"/>
  <c r="Q75" s="1"/>
  <c r="AA75" s="1"/>
  <c r="AJ75" s="1"/>
  <c r="R75"/>
  <c r="S75" s="1"/>
  <c r="T75" s="1"/>
  <c r="AB75" s="1"/>
  <c r="AK75" s="1"/>
  <c r="U75"/>
  <c r="L76"/>
  <c r="M76" s="1"/>
  <c r="N76" s="1"/>
  <c r="Z76" s="1"/>
  <c r="AI76" s="1"/>
  <c r="O76"/>
  <c r="P76" s="1"/>
  <c r="Q76" s="1"/>
  <c r="AA76" s="1"/>
  <c r="AJ76" s="1"/>
  <c r="R76"/>
  <c r="S76" s="1"/>
  <c r="T76" s="1"/>
  <c r="AB76" s="1"/>
  <c r="AK76" s="1"/>
  <c r="U76"/>
  <c r="I77"/>
  <c r="J77" s="1"/>
  <c r="K77" s="1"/>
  <c r="Y77" s="1"/>
  <c r="AH77" s="1"/>
  <c r="L77"/>
  <c r="M77" s="1"/>
  <c r="N77" s="1"/>
  <c r="Z77" s="1"/>
  <c r="AI77" s="1"/>
  <c r="O77"/>
  <c r="P77" s="1"/>
  <c r="Q77" s="1"/>
  <c r="AA77" s="1"/>
  <c r="AJ77" s="1"/>
  <c r="R77"/>
  <c r="S77" s="1"/>
  <c r="T77" s="1"/>
  <c r="AB77" s="1"/>
  <c r="AK77" s="1"/>
  <c r="U77"/>
  <c r="I78"/>
  <c r="J78" s="1"/>
  <c r="K78" s="1"/>
  <c r="Y78" s="1"/>
  <c r="AH78" s="1"/>
  <c r="L78"/>
  <c r="M78" s="1"/>
  <c r="N78" s="1"/>
  <c r="Z78" s="1"/>
  <c r="AI78" s="1"/>
  <c r="O78"/>
  <c r="P78" s="1"/>
  <c r="Q78" s="1"/>
  <c r="AA78" s="1"/>
  <c r="AJ78" s="1"/>
  <c r="R78"/>
  <c r="S78" s="1"/>
  <c r="T78" s="1"/>
  <c r="AB78" s="1"/>
  <c r="AK78" s="1"/>
  <c r="U78"/>
  <c r="I79"/>
  <c r="J79" s="1"/>
  <c r="K79" s="1"/>
  <c r="Y79" s="1"/>
  <c r="AH79" s="1"/>
  <c r="L79"/>
  <c r="M79" s="1"/>
  <c r="N79" s="1"/>
  <c r="Z79" s="1"/>
  <c r="AI79" s="1"/>
  <c r="O79"/>
  <c r="P79" s="1"/>
  <c r="Q79" s="1"/>
  <c r="AA79" s="1"/>
  <c r="AJ79" s="1"/>
  <c r="R79"/>
  <c r="S79" s="1"/>
  <c r="T79" s="1"/>
  <c r="AB79" s="1"/>
  <c r="AK79" s="1"/>
  <c r="U79"/>
  <c r="I80"/>
  <c r="J80" s="1"/>
  <c r="K80" s="1"/>
  <c r="Y80" s="1"/>
  <c r="AH80" s="1"/>
  <c r="L80"/>
  <c r="M80" s="1"/>
  <c r="N80" s="1"/>
  <c r="Z80" s="1"/>
  <c r="AI80" s="1"/>
  <c r="O80"/>
  <c r="P80" s="1"/>
  <c r="Q80" s="1"/>
  <c r="AA80" s="1"/>
  <c r="AJ80" s="1"/>
  <c r="R80"/>
  <c r="S80" s="1"/>
  <c r="T80" s="1"/>
  <c r="AB80" s="1"/>
  <c r="AK80" s="1"/>
  <c r="U80"/>
  <c r="I81"/>
  <c r="J81" s="1"/>
  <c r="K81" s="1"/>
  <c r="Y81" s="1"/>
  <c r="AH81" s="1"/>
  <c r="L81"/>
  <c r="M81" s="1"/>
  <c r="N81" s="1"/>
  <c r="Z81" s="1"/>
  <c r="AI81" s="1"/>
  <c r="O81"/>
  <c r="P81" s="1"/>
  <c r="Q81" s="1"/>
  <c r="AA81" s="1"/>
  <c r="AJ81" s="1"/>
  <c r="R81"/>
  <c r="S81" s="1"/>
  <c r="T81" s="1"/>
  <c r="AB81" s="1"/>
  <c r="AK81" s="1"/>
  <c r="U81"/>
  <c r="I82"/>
  <c r="J82" s="1"/>
  <c r="K82" s="1"/>
  <c r="Y82" s="1"/>
  <c r="AH82" s="1"/>
  <c r="L82"/>
  <c r="M82" s="1"/>
  <c r="N82" s="1"/>
  <c r="Z82" s="1"/>
  <c r="AI82" s="1"/>
  <c r="O82"/>
  <c r="P82" s="1"/>
  <c r="Q82" s="1"/>
  <c r="AA82" s="1"/>
  <c r="AJ82" s="1"/>
  <c r="R82"/>
  <c r="S82" s="1"/>
  <c r="T82" s="1"/>
  <c r="AB82" s="1"/>
  <c r="AK82" s="1"/>
  <c r="U82"/>
  <c r="L83"/>
  <c r="M83" s="1"/>
  <c r="N83" s="1"/>
  <c r="Z83" s="1"/>
  <c r="AI83" s="1"/>
  <c r="O83"/>
  <c r="P83" s="1"/>
  <c r="Q83" s="1"/>
  <c r="AA83" s="1"/>
  <c r="AJ83" s="1"/>
  <c r="R83"/>
  <c r="S83" s="1"/>
  <c r="T83" s="1"/>
  <c r="AB83" s="1"/>
  <c r="AK83" s="1"/>
  <c r="U83"/>
  <c r="I84"/>
  <c r="J84" s="1"/>
  <c r="K84" s="1"/>
  <c r="Y84" s="1"/>
  <c r="AH84" s="1"/>
  <c r="L84"/>
  <c r="M84" s="1"/>
  <c r="N84" s="1"/>
  <c r="Z84" s="1"/>
  <c r="AI84" s="1"/>
  <c r="O84"/>
  <c r="P84" s="1"/>
  <c r="Q84" s="1"/>
  <c r="AA84" s="1"/>
  <c r="AJ84" s="1"/>
  <c r="R84"/>
  <c r="S84" s="1"/>
  <c r="T84" s="1"/>
  <c r="AB84" s="1"/>
  <c r="AK84" s="1"/>
  <c r="U84"/>
  <c r="I85"/>
  <c r="J85" s="1"/>
  <c r="K85" s="1"/>
  <c r="Y85" s="1"/>
  <c r="AH85" s="1"/>
  <c r="L85"/>
  <c r="M85" s="1"/>
  <c r="N85" s="1"/>
  <c r="Z85" s="1"/>
  <c r="AI85" s="1"/>
  <c r="O85"/>
  <c r="P85" s="1"/>
  <c r="Q85" s="1"/>
  <c r="AA85" s="1"/>
  <c r="AJ85" s="1"/>
  <c r="R85"/>
  <c r="S85" s="1"/>
  <c r="T85" s="1"/>
  <c r="AB85" s="1"/>
  <c r="AK85" s="1"/>
  <c r="U85"/>
  <c r="I86"/>
  <c r="J86" s="1"/>
  <c r="K86" s="1"/>
  <c r="Y86" s="1"/>
  <c r="AH86" s="1"/>
  <c r="L86"/>
  <c r="M86" s="1"/>
  <c r="N86" s="1"/>
  <c r="Z86" s="1"/>
  <c r="AI86" s="1"/>
  <c r="O86"/>
  <c r="P86" s="1"/>
  <c r="Q86" s="1"/>
  <c r="AA86" s="1"/>
  <c r="AJ86" s="1"/>
  <c r="R86"/>
  <c r="S86" s="1"/>
  <c r="T86" s="1"/>
  <c r="AB86" s="1"/>
  <c r="AK86" s="1"/>
  <c r="U86"/>
  <c r="I87"/>
  <c r="J87" s="1"/>
  <c r="K87" s="1"/>
  <c r="Y87" s="1"/>
  <c r="AH87" s="1"/>
  <c r="L87"/>
  <c r="M87" s="1"/>
  <c r="N87" s="1"/>
  <c r="Z87" s="1"/>
  <c r="AI87" s="1"/>
  <c r="O87"/>
  <c r="P87" s="1"/>
  <c r="Q87" s="1"/>
  <c r="AA87" s="1"/>
  <c r="AJ87" s="1"/>
  <c r="R87"/>
  <c r="S87" s="1"/>
  <c r="T87" s="1"/>
  <c r="AB87" s="1"/>
  <c r="AK87" s="1"/>
  <c r="U87"/>
  <c r="I88"/>
  <c r="J88" s="1"/>
  <c r="K88" s="1"/>
  <c r="Y88" s="1"/>
  <c r="AH88" s="1"/>
  <c r="L88"/>
  <c r="M88" s="1"/>
  <c r="N88" s="1"/>
  <c r="Z88" s="1"/>
  <c r="AI88" s="1"/>
  <c r="O88"/>
  <c r="P88" s="1"/>
  <c r="Q88" s="1"/>
  <c r="AA88" s="1"/>
  <c r="AJ88" s="1"/>
  <c r="R88"/>
  <c r="S88" s="1"/>
  <c r="T88" s="1"/>
  <c r="AB88" s="1"/>
  <c r="AK88" s="1"/>
  <c r="U88"/>
  <c r="I89"/>
  <c r="J89" s="1"/>
  <c r="K89" s="1"/>
  <c r="Y89" s="1"/>
  <c r="AH89" s="1"/>
  <c r="L89"/>
  <c r="M89" s="1"/>
  <c r="N89" s="1"/>
  <c r="Z89" s="1"/>
  <c r="AI89" s="1"/>
  <c r="O89"/>
  <c r="P89" s="1"/>
  <c r="Q89" s="1"/>
  <c r="AA89" s="1"/>
  <c r="AJ89" s="1"/>
  <c r="R89"/>
  <c r="S89" s="1"/>
  <c r="T89" s="1"/>
  <c r="AB89" s="1"/>
  <c r="AK89" s="1"/>
  <c r="U89"/>
  <c r="I90"/>
  <c r="J90" s="1"/>
  <c r="K90" s="1"/>
  <c r="Y90" s="1"/>
  <c r="AH90" s="1"/>
  <c r="L90"/>
  <c r="M90" s="1"/>
  <c r="N90" s="1"/>
  <c r="Z90" s="1"/>
  <c r="AI90" s="1"/>
  <c r="O90"/>
  <c r="P90" s="1"/>
  <c r="Q90" s="1"/>
  <c r="AA90" s="1"/>
  <c r="AJ90" s="1"/>
  <c r="R90"/>
  <c r="S90" s="1"/>
  <c r="T90" s="1"/>
  <c r="AB90" s="1"/>
  <c r="AK90" s="1"/>
  <c r="U90"/>
  <c r="I91"/>
  <c r="J91" s="1"/>
  <c r="K91" s="1"/>
  <c r="Y91" s="1"/>
  <c r="AH91" s="1"/>
  <c r="L91"/>
  <c r="M91" s="1"/>
  <c r="N91" s="1"/>
  <c r="Z91" s="1"/>
  <c r="AI91" s="1"/>
  <c r="O91"/>
  <c r="P91" s="1"/>
  <c r="Q91" s="1"/>
  <c r="AA91" s="1"/>
  <c r="AJ91" s="1"/>
  <c r="R91"/>
  <c r="S91" s="1"/>
  <c r="T91" s="1"/>
  <c r="AB91" s="1"/>
  <c r="AK91" s="1"/>
  <c r="U91"/>
  <c r="L92"/>
  <c r="M92" s="1"/>
  <c r="N92" s="1"/>
  <c r="Z92" s="1"/>
  <c r="AI92" s="1"/>
  <c r="O92"/>
  <c r="P92" s="1"/>
  <c r="Q92" s="1"/>
  <c r="AA92" s="1"/>
  <c r="AJ92" s="1"/>
  <c r="R92"/>
  <c r="S92" s="1"/>
  <c r="T92" s="1"/>
  <c r="AB92" s="1"/>
  <c r="AK92" s="1"/>
  <c r="U92"/>
  <c r="I93"/>
  <c r="J93" s="1"/>
  <c r="K93" s="1"/>
  <c r="Y93" s="1"/>
  <c r="AH93" s="1"/>
  <c r="L93"/>
  <c r="M93" s="1"/>
  <c r="N93" s="1"/>
  <c r="Z93" s="1"/>
  <c r="AI93" s="1"/>
  <c r="O93"/>
  <c r="P93" s="1"/>
  <c r="Q93" s="1"/>
  <c r="AA93" s="1"/>
  <c r="AJ93" s="1"/>
  <c r="R93"/>
  <c r="S93" s="1"/>
  <c r="T93" s="1"/>
  <c r="AB93" s="1"/>
  <c r="AK93" s="1"/>
  <c r="U93"/>
  <c r="I94"/>
  <c r="J94" s="1"/>
  <c r="K94" s="1"/>
  <c r="Y94" s="1"/>
  <c r="AH94" s="1"/>
  <c r="L94"/>
  <c r="M94" s="1"/>
  <c r="N94" s="1"/>
  <c r="Z94" s="1"/>
  <c r="AI94" s="1"/>
  <c r="O94"/>
  <c r="P94" s="1"/>
  <c r="Q94" s="1"/>
  <c r="AA94" s="1"/>
  <c r="AJ94" s="1"/>
  <c r="R94"/>
  <c r="S94" s="1"/>
  <c r="T94" s="1"/>
  <c r="AB94" s="1"/>
  <c r="AK94" s="1"/>
  <c r="U94"/>
  <c r="L95"/>
  <c r="M95" s="1"/>
  <c r="N95" s="1"/>
  <c r="Z95" s="1"/>
  <c r="AI95" s="1"/>
  <c r="O95"/>
  <c r="P95" s="1"/>
  <c r="Q95" s="1"/>
  <c r="AA95" s="1"/>
  <c r="AJ95" s="1"/>
  <c r="R95"/>
  <c r="S95" s="1"/>
  <c r="T95" s="1"/>
  <c r="AB95" s="1"/>
  <c r="AK95" s="1"/>
  <c r="U95"/>
  <c r="L96"/>
  <c r="M96" s="1"/>
  <c r="N96" s="1"/>
  <c r="Z96" s="1"/>
  <c r="AI96" s="1"/>
  <c r="O96"/>
  <c r="P96" s="1"/>
  <c r="Q96" s="1"/>
  <c r="AA96" s="1"/>
  <c r="AJ96" s="1"/>
  <c r="R96"/>
  <c r="S96" s="1"/>
  <c r="T96" s="1"/>
  <c r="AB96" s="1"/>
  <c r="AK96" s="1"/>
  <c r="U96"/>
  <c r="I97"/>
  <c r="J97" s="1"/>
  <c r="K97" s="1"/>
  <c r="Y97" s="1"/>
  <c r="AH97" s="1"/>
  <c r="L97"/>
  <c r="M97" s="1"/>
  <c r="N97" s="1"/>
  <c r="Z97" s="1"/>
  <c r="AI97" s="1"/>
  <c r="O97"/>
  <c r="P97" s="1"/>
  <c r="Q97" s="1"/>
  <c r="AA97" s="1"/>
  <c r="AJ97" s="1"/>
  <c r="R97"/>
  <c r="S97" s="1"/>
  <c r="T97" s="1"/>
  <c r="AB97" s="1"/>
  <c r="AK97" s="1"/>
  <c r="U97"/>
  <c r="L98"/>
  <c r="M98" s="1"/>
  <c r="N98" s="1"/>
  <c r="Z98" s="1"/>
  <c r="AI98" s="1"/>
  <c r="O98"/>
  <c r="P98" s="1"/>
  <c r="Q98" s="1"/>
  <c r="AA98" s="1"/>
  <c r="AJ98" s="1"/>
  <c r="R98"/>
  <c r="S98" s="1"/>
  <c r="T98" s="1"/>
  <c r="AB98" s="1"/>
  <c r="AK98" s="1"/>
  <c r="U98"/>
  <c r="I99"/>
  <c r="J99" s="1"/>
  <c r="K99" s="1"/>
  <c r="Y99" s="1"/>
  <c r="AH99" s="1"/>
  <c r="L99"/>
  <c r="M99" s="1"/>
  <c r="N99" s="1"/>
  <c r="Z99" s="1"/>
  <c r="AI99" s="1"/>
  <c r="O99"/>
  <c r="P99" s="1"/>
  <c r="Q99" s="1"/>
  <c r="AA99" s="1"/>
  <c r="AJ99" s="1"/>
  <c r="R99"/>
  <c r="S99" s="1"/>
  <c r="T99" s="1"/>
  <c r="AB99" s="1"/>
  <c r="AK99" s="1"/>
  <c r="U99"/>
  <c r="L100"/>
  <c r="M100" s="1"/>
  <c r="N100" s="1"/>
  <c r="Z100" s="1"/>
  <c r="AI100" s="1"/>
  <c r="O100"/>
  <c r="P100" s="1"/>
  <c r="Q100" s="1"/>
  <c r="AA100" s="1"/>
  <c r="AJ100" s="1"/>
  <c r="R100"/>
  <c r="S100" s="1"/>
  <c r="T100" s="1"/>
  <c r="AB100" s="1"/>
  <c r="AK100" s="1"/>
  <c r="U100"/>
  <c r="I101"/>
  <c r="J101" s="1"/>
  <c r="K101" s="1"/>
  <c r="Y101" s="1"/>
  <c r="AH101" s="1"/>
  <c r="L101"/>
  <c r="M101" s="1"/>
  <c r="N101" s="1"/>
  <c r="Z101" s="1"/>
  <c r="AI101" s="1"/>
  <c r="O101"/>
  <c r="P101" s="1"/>
  <c r="Q101" s="1"/>
  <c r="AA101" s="1"/>
  <c r="AJ101" s="1"/>
  <c r="R101"/>
  <c r="S101" s="1"/>
  <c r="T101" s="1"/>
  <c r="AB101" s="1"/>
  <c r="AK101" s="1"/>
  <c r="U101"/>
  <c r="I102"/>
  <c r="J102" s="1"/>
  <c r="K102" s="1"/>
  <c r="Y102" s="1"/>
  <c r="AH102" s="1"/>
  <c r="L102"/>
  <c r="M102" s="1"/>
  <c r="N102" s="1"/>
  <c r="Z102" s="1"/>
  <c r="AI102" s="1"/>
  <c r="O102"/>
  <c r="P102" s="1"/>
  <c r="Q102" s="1"/>
  <c r="AA102" s="1"/>
  <c r="AJ102" s="1"/>
  <c r="R102"/>
  <c r="S102" s="1"/>
  <c r="T102" s="1"/>
  <c r="AB102" s="1"/>
  <c r="AK102" s="1"/>
  <c r="U102"/>
  <c r="I103"/>
  <c r="J103" s="1"/>
  <c r="K103" s="1"/>
  <c r="Y103" s="1"/>
  <c r="AH103" s="1"/>
  <c r="L103"/>
  <c r="M103" s="1"/>
  <c r="N103" s="1"/>
  <c r="Z103" s="1"/>
  <c r="AI103" s="1"/>
  <c r="O103"/>
  <c r="P103" s="1"/>
  <c r="Q103" s="1"/>
  <c r="AA103" s="1"/>
  <c r="AJ103" s="1"/>
  <c r="R103"/>
  <c r="S103" s="1"/>
  <c r="T103" s="1"/>
  <c r="AB103" s="1"/>
  <c r="AK103" s="1"/>
  <c r="U103"/>
  <c r="I104"/>
  <c r="J104" s="1"/>
  <c r="K104" s="1"/>
  <c r="Y104" s="1"/>
  <c r="AH104" s="1"/>
  <c r="L104"/>
  <c r="M104" s="1"/>
  <c r="N104" s="1"/>
  <c r="Z104" s="1"/>
  <c r="AI104" s="1"/>
  <c r="O104"/>
  <c r="P104" s="1"/>
  <c r="Q104" s="1"/>
  <c r="AA104" s="1"/>
  <c r="AJ104" s="1"/>
  <c r="R104"/>
  <c r="S104" s="1"/>
  <c r="T104" s="1"/>
  <c r="AB104" s="1"/>
  <c r="AK104" s="1"/>
  <c r="U104"/>
  <c r="L105"/>
  <c r="M105" s="1"/>
  <c r="N105" s="1"/>
  <c r="Z105" s="1"/>
  <c r="AI105" s="1"/>
  <c r="O105"/>
  <c r="P105" s="1"/>
  <c r="Q105" s="1"/>
  <c r="AA105" s="1"/>
  <c r="AJ105" s="1"/>
  <c r="R105"/>
  <c r="S105" s="1"/>
  <c r="T105" s="1"/>
  <c r="AB105" s="1"/>
  <c r="AK105" s="1"/>
  <c r="U105"/>
  <c r="L106"/>
  <c r="M106" s="1"/>
  <c r="N106" s="1"/>
  <c r="Z106" s="1"/>
  <c r="AI106" s="1"/>
  <c r="O106"/>
  <c r="P106" s="1"/>
  <c r="Q106" s="1"/>
  <c r="AA106" s="1"/>
  <c r="AJ106" s="1"/>
  <c r="R106"/>
  <c r="S106" s="1"/>
  <c r="T106" s="1"/>
  <c r="AB106" s="1"/>
  <c r="AK106" s="1"/>
  <c r="U106"/>
  <c r="L107"/>
  <c r="M107" s="1"/>
  <c r="N107" s="1"/>
  <c r="Z107" s="1"/>
  <c r="AI107" s="1"/>
  <c r="O107"/>
  <c r="P107" s="1"/>
  <c r="Q107" s="1"/>
  <c r="AA107" s="1"/>
  <c r="AJ107" s="1"/>
  <c r="R107"/>
  <c r="S107" s="1"/>
  <c r="T107" s="1"/>
  <c r="AB107" s="1"/>
  <c r="AK107" s="1"/>
  <c r="U107"/>
  <c r="I108"/>
  <c r="J108" s="1"/>
  <c r="K108" s="1"/>
  <c r="Y108" s="1"/>
  <c r="AH108" s="1"/>
  <c r="L108"/>
  <c r="M108" s="1"/>
  <c r="N108" s="1"/>
  <c r="Z108" s="1"/>
  <c r="AI108" s="1"/>
  <c r="O108"/>
  <c r="P108" s="1"/>
  <c r="Q108" s="1"/>
  <c r="AA108" s="1"/>
  <c r="AJ108" s="1"/>
  <c r="R108"/>
  <c r="S108" s="1"/>
  <c r="T108" s="1"/>
  <c r="AB108" s="1"/>
  <c r="AK108" s="1"/>
  <c r="U108"/>
  <c r="L109"/>
  <c r="M109" s="1"/>
  <c r="N109" s="1"/>
  <c r="Z109" s="1"/>
  <c r="AI109" s="1"/>
  <c r="O109"/>
  <c r="P109" s="1"/>
  <c r="Q109" s="1"/>
  <c r="AA109" s="1"/>
  <c r="AJ109" s="1"/>
  <c r="R109"/>
  <c r="S109" s="1"/>
  <c r="T109" s="1"/>
  <c r="AB109" s="1"/>
  <c r="AK109" s="1"/>
  <c r="U109"/>
  <c r="I110"/>
  <c r="J110" s="1"/>
  <c r="K110" s="1"/>
  <c r="Y110" s="1"/>
  <c r="AH110" s="1"/>
  <c r="L110"/>
  <c r="M110" s="1"/>
  <c r="N110" s="1"/>
  <c r="Z110" s="1"/>
  <c r="AI110" s="1"/>
  <c r="O110"/>
  <c r="P110" s="1"/>
  <c r="Q110" s="1"/>
  <c r="AA110" s="1"/>
  <c r="AJ110" s="1"/>
  <c r="R110"/>
  <c r="S110" s="1"/>
  <c r="T110" s="1"/>
  <c r="AB110" s="1"/>
  <c r="AK110" s="1"/>
  <c r="U110"/>
  <c r="L111"/>
  <c r="M111" s="1"/>
  <c r="N111" s="1"/>
  <c r="Z111" s="1"/>
  <c r="AI111" s="1"/>
  <c r="O111"/>
  <c r="P111" s="1"/>
  <c r="Q111" s="1"/>
  <c r="AA111" s="1"/>
  <c r="AJ111" s="1"/>
  <c r="R111"/>
  <c r="S111" s="1"/>
  <c r="T111" s="1"/>
  <c r="AB111" s="1"/>
  <c r="AK111" s="1"/>
  <c r="U111"/>
  <c r="I112"/>
  <c r="J112" s="1"/>
  <c r="K112" s="1"/>
  <c r="Y112" s="1"/>
  <c r="AH112" s="1"/>
  <c r="L112"/>
  <c r="M112" s="1"/>
  <c r="N112" s="1"/>
  <c r="Z112" s="1"/>
  <c r="AI112" s="1"/>
  <c r="O112"/>
  <c r="P112" s="1"/>
  <c r="Q112" s="1"/>
  <c r="AA112" s="1"/>
  <c r="AJ112" s="1"/>
  <c r="R112"/>
  <c r="S112" s="1"/>
  <c r="T112" s="1"/>
  <c r="AB112" s="1"/>
  <c r="AK112" s="1"/>
  <c r="U112"/>
  <c r="I113"/>
  <c r="J113" s="1"/>
  <c r="K113" s="1"/>
  <c r="Y113" s="1"/>
  <c r="AH113" s="1"/>
  <c r="L113"/>
  <c r="M113" s="1"/>
  <c r="N113" s="1"/>
  <c r="Z113" s="1"/>
  <c r="AI113" s="1"/>
  <c r="O113"/>
  <c r="P113" s="1"/>
  <c r="Q113" s="1"/>
  <c r="AA113" s="1"/>
  <c r="AJ113" s="1"/>
  <c r="R113"/>
  <c r="S113" s="1"/>
  <c r="T113" s="1"/>
  <c r="AB113" s="1"/>
  <c r="AK113" s="1"/>
  <c r="U113"/>
  <c r="I114"/>
  <c r="J114" s="1"/>
  <c r="K114" s="1"/>
  <c r="Y114" s="1"/>
  <c r="AH114" s="1"/>
  <c r="L114"/>
  <c r="M114" s="1"/>
  <c r="N114" s="1"/>
  <c r="Z114" s="1"/>
  <c r="AI114" s="1"/>
  <c r="O114"/>
  <c r="P114" s="1"/>
  <c r="Q114" s="1"/>
  <c r="AA114" s="1"/>
  <c r="AJ114" s="1"/>
  <c r="R114"/>
  <c r="S114" s="1"/>
  <c r="T114" s="1"/>
  <c r="AB114" s="1"/>
  <c r="AK114" s="1"/>
  <c r="U114"/>
  <c r="I115"/>
  <c r="J115" s="1"/>
  <c r="K115" s="1"/>
  <c r="Y115" s="1"/>
  <c r="AH115" s="1"/>
  <c r="L115"/>
  <c r="M115" s="1"/>
  <c r="N115" s="1"/>
  <c r="Z115" s="1"/>
  <c r="AI115" s="1"/>
  <c r="O115"/>
  <c r="P115" s="1"/>
  <c r="Q115" s="1"/>
  <c r="AA115" s="1"/>
  <c r="AJ115" s="1"/>
  <c r="R115"/>
  <c r="S115" s="1"/>
  <c r="T115" s="1"/>
  <c r="AB115" s="1"/>
  <c r="AK115" s="1"/>
  <c r="U115"/>
  <c r="I116"/>
  <c r="J116" s="1"/>
  <c r="K116" s="1"/>
  <c r="Y116" s="1"/>
  <c r="AH116" s="1"/>
  <c r="L116"/>
  <c r="M116" s="1"/>
  <c r="N116" s="1"/>
  <c r="Z116" s="1"/>
  <c r="AI116" s="1"/>
  <c r="O116"/>
  <c r="P116" s="1"/>
  <c r="Q116" s="1"/>
  <c r="AA116" s="1"/>
  <c r="AJ116" s="1"/>
  <c r="R116"/>
  <c r="S116" s="1"/>
  <c r="T116" s="1"/>
  <c r="AB116" s="1"/>
  <c r="AK116" s="1"/>
  <c r="U116"/>
  <c r="I117"/>
  <c r="J117" s="1"/>
  <c r="K117" s="1"/>
  <c r="Y117" s="1"/>
  <c r="AH117" s="1"/>
  <c r="L117"/>
  <c r="M117" s="1"/>
  <c r="N117" s="1"/>
  <c r="Z117" s="1"/>
  <c r="AI117" s="1"/>
  <c r="O117"/>
  <c r="P117" s="1"/>
  <c r="Q117" s="1"/>
  <c r="AA117" s="1"/>
  <c r="AJ117" s="1"/>
  <c r="R117"/>
  <c r="S117" s="1"/>
  <c r="T117" s="1"/>
  <c r="AB117" s="1"/>
  <c r="AK117" s="1"/>
  <c r="U117"/>
  <c r="I118"/>
  <c r="J118" s="1"/>
  <c r="K118" s="1"/>
  <c r="Y118" s="1"/>
  <c r="AH118" s="1"/>
  <c r="L118"/>
  <c r="M118" s="1"/>
  <c r="N118" s="1"/>
  <c r="Z118" s="1"/>
  <c r="AI118" s="1"/>
  <c r="O118"/>
  <c r="P118" s="1"/>
  <c r="Q118" s="1"/>
  <c r="AA118" s="1"/>
  <c r="AJ118" s="1"/>
  <c r="R118"/>
  <c r="S118" s="1"/>
  <c r="T118" s="1"/>
  <c r="AB118" s="1"/>
  <c r="AK118" s="1"/>
  <c r="U118"/>
  <c r="I119"/>
  <c r="J119" s="1"/>
  <c r="K119" s="1"/>
  <c r="Y119" s="1"/>
  <c r="AH119" s="1"/>
  <c r="L119"/>
  <c r="M119" s="1"/>
  <c r="N119" s="1"/>
  <c r="Z119" s="1"/>
  <c r="AI119" s="1"/>
  <c r="O119"/>
  <c r="P119" s="1"/>
  <c r="Q119" s="1"/>
  <c r="AA119" s="1"/>
  <c r="AJ119" s="1"/>
  <c r="R119"/>
  <c r="S119" s="1"/>
  <c r="T119" s="1"/>
  <c r="AB119" s="1"/>
  <c r="AK119" s="1"/>
  <c r="U119"/>
  <c r="L120"/>
  <c r="M120" s="1"/>
  <c r="N120" s="1"/>
  <c r="Z120" s="1"/>
  <c r="AI120" s="1"/>
  <c r="O120"/>
  <c r="P120" s="1"/>
  <c r="Q120" s="1"/>
  <c r="AA120" s="1"/>
  <c r="AJ120" s="1"/>
  <c r="R120"/>
  <c r="S120" s="1"/>
  <c r="T120" s="1"/>
  <c r="AB120" s="1"/>
  <c r="AK120" s="1"/>
  <c r="U120"/>
  <c r="L121"/>
  <c r="M121" s="1"/>
  <c r="N121" s="1"/>
  <c r="Z121" s="1"/>
  <c r="AI121" s="1"/>
  <c r="O121"/>
  <c r="P121" s="1"/>
  <c r="Q121" s="1"/>
  <c r="AA121" s="1"/>
  <c r="AJ121" s="1"/>
  <c r="R121"/>
  <c r="S121" s="1"/>
  <c r="T121" s="1"/>
  <c r="AB121" s="1"/>
  <c r="AK121" s="1"/>
  <c r="U121"/>
  <c r="I122"/>
  <c r="J122" s="1"/>
  <c r="K122" s="1"/>
  <c r="Y122" s="1"/>
  <c r="AH122" s="1"/>
  <c r="L122"/>
  <c r="M122" s="1"/>
  <c r="N122" s="1"/>
  <c r="Z122" s="1"/>
  <c r="AI122" s="1"/>
  <c r="O122"/>
  <c r="P122" s="1"/>
  <c r="Q122" s="1"/>
  <c r="AA122" s="1"/>
  <c r="AJ122" s="1"/>
  <c r="R122"/>
  <c r="S122" s="1"/>
  <c r="T122" s="1"/>
  <c r="AB122" s="1"/>
  <c r="AK122" s="1"/>
  <c r="U122"/>
  <c r="I123"/>
  <c r="J123" s="1"/>
  <c r="K123" s="1"/>
  <c r="Y123" s="1"/>
  <c r="AH123" s="1"/>
  <c r="L123"/>
  <c r="M123" s="1"/>
  <c r="N123" s="1"/>
  <c r="Z123" s="1"/>
  <c r="AI123" s="1"/>
  <c r="O123"/>
  <c r="P123" s="1"/>
  <c r="Q123" s="1"/>
  <c r="AA123" s="1"/>
  <c r="AJ123" s="1"/>
  <c r="R123"/>
  <c r="S123" s="1"/>
  <c r="T123" s="1"/>
  <c r="AB123" s="1"/>
  <c r="AK123" s="1"/>
  <c r="U123"/>
  <c r="I124"/>
  <c r="J124" s="1"/>
  <c r="K124" s="1"/>
  <c r="Y124" s="1"/>
  <c r="AH124" s="1"/>
  <c r="L124"/>
  <c r="M124" s="1"/>
  <c r="N124" s="1"/>
  <c r="Z124" s="1"/>
  <c r="AI124" s="1"/>
  <c r="O124"/>
  <c r="P124" s="1"/>
  <c r="Q124" s="1"/>
  <c r="AA124" s="1"/>
  <c r="AJ124" s="1"/>
  <c r="R124"/>
  <c r="S124" s="1"/>
  <c r="T124" s="1"/>
  <c r="AB124" s="1"/>
  <c r="AK124" s="1"/>
  <c r="U124"/>
  <c r="L125"/>
  <c r="M125" s="1"/>
  <c r="N125" s="1"/>
  <c r="Z125" s="1"/>
  <c r="AI125" s="1"/>
  <c r="O125"/>
  <c r="P125" s="1"/>
  <c r="Q125" s="1"/>
  <c r="AA125" s="1"/>
  <c r="AJ125" s="1"/>
  <c r="R125"/>
  <c r="S125" s="1"/>
  <c r="T125" s="1"/>
  <c r="AB125" s="1"/>
  <c r="AK125" s="1"/>
  <c r="U125"/>
  <c r="I126"/>
  <c r="J126" s="1"/>
  <c r="K126" s="1"/>
  <c r="Y126" s="1"/>
  <c r="AH126" s="1"/>
  <c r="L126"/>
  <c r="M126" s="1"/>
  <c r="N126" s="1"/>
  <c r="Z126" s="1"/>
  <c r="AI126" s="1"/>
  <c r="O126"/>
  <c r="P126" s="1"/>
  <c r="Q126" s="1"/>
  <c r="AA126" s="1"/>
  <c r="AJ126" s="1"/>
  <c r="R126"/>
  <c r="S126" s="1"/>
  <c r="T126" s="1"/>
  <c r="AB126" s="1"/>
  <c r="AK126" s="1"/>
  <c r="U126"/>
  <c r="I127"/>
  <c r="J127" s="1"/>
  <c r="K127" s="1"/>
  <c r="Y127" s="1"/>
  <c r="AH127" s="1"/>
  <c r="L127"/>
  <c r="M127" s="1"/>
  <c r="N127" s="1"/>
  <c r="Z127" s="1"/>
  <c r="AI127" s="1"/>
  <c r="O127"/>
  <c r="P127" s="1"/>
  <c r="Q127" s="1"/>
  <c r="AA127" s="1"/>
  <c r="AJ127" s="1"/>
  <c r="R127"/>
  <c r="S127" s="1"/>
  <c r="T127" s="1"/>
  <c r="AB127" s="1"/>
  <c r="AK127" s="1"/>
  <c r="U127"/>
  <c r="I128"/>
  <c r="J128" s="1"/>
  <c r="K128" s="1"/>
  <c r="Y128" s="1"/>
  <c r="AH128" s="1"/>
  <c r="L128"/>
  <c r="M128" s="1"/>
  <c r="N128" s="1"/>
  <c r="Z128" s="1"/>
  <c r="AI128" s="1"/>
  <c r="O128"/>
  <c r="P128" s="1"/>
  <c r="Q128" s="1"/>
  <c r="AA128" s="1"/>
  <c r="AJ128" s="1"/>
  <c r="R128"/>
  <c r="S128" s="1"/>
  <c r="T128" s="1"/>
  <c r="AB128" s="1"/>
  <c r="AK128" s="1"/>
  <c r="U128"/>
  <c r="I129"/>
  <c r="J129" s="1"/>
  <c r="K129" s="1"/>
  <c r="Y129" s="1"/>
  <c r="AH129" s="1"/>
  <c r="L129"/>
  <c r="M129" s="1"/>
  <c r="N129" s="1"/>
  <c r="Z129" s="1"/>
  <c r="AI129" s="1"/>
  <c r="O129"/>
  <c r="P129" s="1"/>
  <c r="Q129" s="1"/>
  <c r="AA129" s="1"/>
  <c r="AJ129" s="1"/>
  <c r="R129"/>
  <c r="S129" s="1"/>
  <c r="T129" s="1"/>
  <c r="AB129" s="1"/>
  <c r="AK129" s="1"/>
  <c r="U129"/>
  <c r="I130"/>
  <c r="J130" s="1"/>
  <c r="K130" s="1"/>
  <c r="Y130" s="1"/>
  <c r="AH130" s="1"/>
  <c r="L130"/>
  <c r="M130" s="1"/>
  <c r="N130" s="1"/>
  <c r="Z130" s="1"/>
  <c r="AI130" s="1"/>
  <c r="O130"/>
  <c r="P130" s="1"/>
  <c r="Q130" s="1"/>
  <c r="AA130" s="1"/>
  <c r="AJ130" s="1"/>
  <c r="R130"/>
  <c r="S130" s="1"/>
  <c r="T130" s="1"/>
  <c r="AB130" s="1"/>
  <c r="AK130" s="1"/>
  <c r="U130"/>
  <c r="I131"/>
  <c r="J131" s="1"/>
  <c r="K131" s="1"/>
  <c r="Y131" s="1"/>
  <c r="AH131" s="1"/>
  <c r="L131"/>
  <c r="M131" s="1"/>
  <c r="N131" s="1"/>
  <c r="Z131" s="1"/>
  <c r="AI131" s="1"/>
  <c r="O131"/>
  <c r="P131" s="1"/>
  <c r="Q131" s="1"/>
  <c r="AA131" s="1"/>
  <c r="AJ131" s="1"/>
  <c r="R131"/>
  <c r="S131" s="1"/>
  <c r="T131" s="1"/>
  <c r="AB131" s="1"/>
  <c r="AK131" s="1"/>
  <c r="U131"/>
  <c r="I132"/>
  <c r="J132" s="1"/>
  <c r="K132" s="1"/>
  <c r="Y132" s="1"/>
  <c r="AH132" s="1"/>
  <c r="L132"/>
  <c r="M132" s="1"/>
  <c r="N132" s="1"/>
  <c r="Z132" s="1"/>
  <c r="AI132" s="1"/>
  <c r="O132"/>
  <c r="P132" s="1"/>
  <c r="Q132" s="1"/>
  <c r="AA132" s="1"/>
  <c r="AJ132" s="1"/>
  <c r="R132"/>
  <c r="S132" s="1"/>
  <c r="T132" s="1"/>
  <c r="AB132" s="1"/>
  <c r="AK132" s="1"/>
  <c r="U132"/>
  <c r="I133"/>
  <c r="J133" s="1"/>
  <c r="K133" s="1"/>
  <c r="Y133" s="1"/>
  <c r="AH133" s="1"/>
  <c r="L133"/>
  <c r="M133" s="1"/>
  <c r="N133" s="1"/>
  <c r="Z133" s="1"/>
  <c r="AI133" s="1"/>
  <c r="O133"/>
  <c r="P133" s="1"/>
  <c r="Q133" s="1"/>
  <c r="AA133" s="1"/>
  <c r="AJ133" s="1"/>
  <c r="R133"/>
  <c r="S133" s="1"/>
  <c r="T133" s="1"/>
  <c r="AB133" s="1"/>
  <c r="AK133" s="1"/>
  <c r="U133"/>
  <c r="L134"/>
  <c r="M134" s="1"/>
  <c r="N134" s="1"/>
  <c r="Z134" s="1"/>
  <c r="AI134" s="1"/>
  <c r="O134"/>
  <c r="P134" s="1"/>
  <c r="Q134" s="1"/>
  <c r="AA134" s="1"/>
  <c r="AJ134" s="1"/>
  <c r="R134"/>
  <c r="S134" s="1"/>
  <c r="T134" s="1"/>
  <c r="AB134" s="1"/>
  <c r="AK134" s="1"/>
  <c r="U134"/>
  <c r="I135"/>
  <c r="J135" s="1"/>
  <c r="K135" s="1"/>
  <c r="Y135" s="1"/>
  <c r="AH135" s="1"/>
  <c r="L135"/>
  <c r="M135" s="1"/>
  <c r="N135" s="1"/>
  <c r="Z135" s="1"/>
  <c r="AI135" s="1"/>
  <c r="O135"/>
  <c r="P135" s="1"/>
  <c r="Q135" s="1"/>
  <c r="AA135" s="1"/>
  <c r="AJ135" s="1"/>
  <c r="R135"/>
  <c r="S135" s="1"/>
  <c r="T135" s="1"/>
  <c r="AB135" s="1"/>
  <c r="AK135" s="1"/>
  <c r="U135"/>
  <c r="I136"/>
  <c r="J136" s="1"/>
  <c r="K136" s="1"/>
  <c r="Y136" s="1"/>
  <c r="AH136" s="1"/>
  <c r="L136"/>
  <c r="M136" s="1"/>
  <c r="N136" s="1"/>
  <c r="Z136" s="1"/>
  <c r="AI136" s="1"/>
  <c r="O136"/>
  <c r="P136" s="1"/>
  <c r="Q136" s="1"/>
  <c r="AA136" s="1"/>
  <c r="AJ136" s="1"/>
  <c r="R136"/>
  <c r="S136" s="1"/>
  <c r="T136" s="1"/>
  <c r="AB136" s="1"/>
  <c r="AK136" s="1"/>
  <c r="U136"/>
  <c r="I137"/>
  <c r="J137" s="1"/>
  <c r="K137" s="1"/>
  <c r="Y137" s="1"/>
  <c r="AH137" s="1"/>
  <c r="L137"/>
  <c r="M137" s="1"/>
  <c r="N137" s="1"/>
  <c r="Z137" s="1"/>
  <c r="AI137" s="1"/>
  <c r="O137"/>
  <c r="P137" s="1"/>
  <c r="Q137" s="1"/>
  <c r="AA137" s="1"/>
  <c r="AJ137" s="1"/>
  <c r="R137"/>
  <c r="S137" s="1"/>
  <c r="T137" s="1"/>
  <c r="AB137" s="1"/>
  <c r="AK137" s="1"/>
  <c r="U137"/>
  <c r="I138"/>
  <c r="J138" s="1"/>
  <c r="K138" s="1"/>
  <c r="Y138" s="1"/>
  <c r="AH138" s="1"/>
  <c r="L138"/>
  <c r="M138" s="1"/>
  <c r="N138" s="1"/>
  <c r="Z138" s="1"/>
  <c r="AI138" s="1"/>
  <c r="O138"/>
  <c r="P138" s="1"/>
  <c r="Q138" s="1"/>
  <c r="AA138" s="1"/>
  <c r="AJ138" s="1"/>
  <c r="R138"/>
  <c r="S138" s="1"/>
  <c r="T138" s="1"/>
  <c r="AB138" s="1"/>
  <c r="AK138" s="1"/>
  <c r="U138"/>
  <c r="L139"/>
  <c r="M139" s="1"/>
  <c r="N139" s="1"/>
  <c r="Z139" s="1"/>
  <c r="AI139" s="1"/>
  <c r="O139"/>
  <c r="P139" s="1"/>
  <c r="Q139" s="1"/>
  <c r="AA139" s="1"/>
  <c r="AJ139" s="1"/>
  <c r="R139"/>
  <c r="S139" s="1"/>
  <c r="T139" s="1"/>
  <c r="AB139" s="1"/>
  <c r="AK139" s="1"/>
  <c r="U139"/>
  <c r="I140"/>
  <c r="J140" s="1"/>
  <c r="K140" s="1"/>
  <c r="Y140" s="1"/>
  <c r="AH140" s="1"/>
  <c r="L140"/>
  <c r="M140" s="1"/>
  <c r="N140" s="1"/>
  <c r="Z140" s="1"/>
  <c r="AI140" s="1"/>
  <c r="O140"/>
  <c r="P140" s="1"/>
  <c r="Q140" s="1"/>
  <c r="AA140" s="1"/>
  <c r="AJ140" s="1"/>
  <c r="R140"/>
  <c r="S140" s="1"/>
  <c r="T140" s="1"/>
  <c r="AB140" s="1"/>
  <c r="AK140" s="1"/>
  <c r="U140"/>
  <c r="I141"/>
  <c r="J141" s="1"/>
  <c r="K141" s="1"/>
  <c r="Y141" s="1"/>
  <c r="AH141" s="1"/>
  <c r="L141"/>
  <c r="M141" s="1"/>
  <c r="N141" s="1"/>
  <c r="Z141" s="1"/>
  <c r="AI141" s="1"/>
  <c r="O141"/>
  <c r="P141" s="1"/>
  <c r="Q141" s="1"/>
  <c r="AA141" s="1"/>
  <c r="AJ141" s="1"/>
  <c r="R141"/>
  <c r="S141" s="1"/>
  <c r="T141" s="1"/>
  <c r="AB141" s="1"/>
  <c r="AK141" s="1"/>
  <c r="U141"/>
  <c r="I142"/>
  <c r="J142" s="1"/>
  <c r="K142" s="1"/>
  <c r="Y142" s="1"/>
  <c r="AH142" s="1"/>
  <c r="L142"/>
  <c r="M142" s="1"/>
  <c r="N142" s="1"/>
  <c r="Z142" s="1"/>
  <c r="AI142" s="1"/>
  <c r="O142"/>
  <c r="P142" s="1"/>
  <c r="Q142" s="1"/>
  <c r="AA142" s="1"/>
  <c r="AJ142" s="1"/>
  <c r="R142"/>
  <c r="S142" s="1"/>
  <c r="T142" s="1"/>
  <c r="AB142" s="1"/>
  <c r="AK142" s="1"/>
  <c r="U142"/>
  <c r="I143"/>
  <c r="J143" s="1"/>
  <c r="K143" s="1"/>
  <c r="Y143" s="1"/>
  <c r="AH143" s="1"/>
  <c r="L143"/>
  <c r="M143" s="1"/>
  <c r="N143" s="1"/>
  <c r="Z143" s="1"/>
  <c r="AI143" s="1"/>
  <c r="O143"/>
  <c r="P143" s="1"/>
  <c r="Q143" s="1"/>
  <c r="AA143" s="1"/>
  <c r="AJ143" s="1"/>
  <c r="R143"/>
  <c r="S143" s="1"/>
  <c r="T143" s="1"/>
  <c r="AB143" s="1"/>
  <c r="AK143" s="1"/>
  <c r="U143"/>
  <c r="I144"/>
  <c r="J144" s="1"/>
  <c r="K144" s="1"/>
  <c r="Y144" s="1"/>
  <c r="AH144" s="1"/>
  <c r="L144"/>
  <c r="M144" s="1"/>
  <c r="N144" s="1"/>
  <c r="Z144" s="1"/>
  <c r="AI144" s="1"/>
  <c r="O144"/>
  <c r="P144" s="1"/>
  <c r="Q144" s="1"/>
  <c r="AA144" s="1"/>
  <c r="AJ144" s="1"/>
  <c r="R144"/>
  <c r="S144" s="1"/>
  <c r="T144" s="1"/>
  <c r="AB144" s="1"/>
  <c r="AK144" s="1"/>
  <c r="U144"/>
  <c r="I145"/>
  <c r="J145" s="1"/>
  <c r="K145" s="1"/>
  <c r="Y145" s="1"/>
  <c r="AH145" s="1"/>
  <c r="L145"/>
  <c r="M145" s="1"/>
  <c r="N145" s="1"/>
  <c r="Z145" s="1"/>
  <c r="AI145" s="1"/>
  <c r="O145"/>
  <c r="P145" s="1"/>
  <c r="Q145" s="1"/>
  <c r="AA145" s="1"/>
  <c r="AJ145" s="1"/>
  <c r="R145"/>
  <c r="S145" s="1"/>
  <c r="T145" s="1"/>
  <c r="AB145" s="1"/>
  <c r="AK145" s="1"/>
  <c r="U145"/>
  <c r="I146"/>
  <c r="J146" s="1"/>
  <c r="K146" s="1"/>
  <c r="Y146" s="1"/>
  <c r="AH146" s="1"/>
  <c r="L146"/>
  <c r="M146" s="1"/>
  <c r="N146" s="1"/>
  <c r="Z146" s="1"/>
  <c r="AI146" s="1"/>
  <c r="O146"/>
  <c r="P146" s="1"/>
  <c r="Q146" s="1"/>
  <c r="AA146" s="1"/>
  <c r="AJ146" s="1"/>
  <c r="R146"/>
  <c r="S146" s="1"/>
  <c r="T146" s="1"/>
  <c r="AB146" s="1"/>
  <c r="AK146" s="1"/>
  <c r="U146"/>
  <c r="I147"/>
  <c r="J147" s="1"/>
  <c r="K147" s="1"/>
  <c r="Y147" s="1"/>
  <c r="AH147" s="1"/>
  <c r="L147"/>
  <c r="M147" s="1"/>
  <c r="N147" s="1"/>
  <c r="Z147" s="1"/>
  <c r="AI147" s="1"/>
  <c r="O147"/>
  <c r="P147" s="1"/>
  <c r="Q147" s="1"/>
  <c r="AA147" s="1"/>
  <c r="AJ147" s="1"/>
  <c r="R147"/>
  <c r="S147" s="1"/>
  <c r="T147" s="1"/>
  <c r="AB147" s="1"/>
  <c r="AK147" s="1"/>
  <c r="U147"/>
  <c r="L148"/>
  <c r="M148" s="1"/>
  <c r="N148" s="1"/>
  <c r="Z148" s="1"/>
  <c r="AI148" s="1"/>
  <c r="O148"/>
  <c r="P148" s="1"/>
  <c r="Q148" s="1"/>
  <c r="AA148" s="1"/>
  <c r="AJ148" s="1"/>
  <c r="R148"/>
  <c r="S148" s="1"/>
  <c r="T148" s="1"/>
  <c r="AB148" s="1"/>
  <c r="AK148" s="1"/>
  <c r="U148"/>
  <c r="I149"/>
  <c r="J149" s="1"/>
  <c r="K149" s="1"/>
  <c r="Y149" s="1"/>
  <c r="AH149" s="1"/>
  <c r="L149"/>
  <c r="M149" s="1"/>
  <c r="N149" s="1"/>
  <c r="Z149" s="1"/>
  <c r="AI149" s="1"/>
  <c r="O149"/>
  <c r="P149" s="1"/>
  <c r="Q149" s="1"/>
  <c r="AA149" s="1"/>
  <c r="AJ149" s="1"/>
  <c r="R149"/>
  <c r="S149" s="1"/>
  <c r="T149" s="1"/>
  <c r="AB149" s="1"/>
  <c r="AK149" s="1"/>
  <c r="U149"/>
  <c r="I150"/>
  <c r="J150" s="1"/>
  <c r="K150" s="1"/>
  <c r="Y150" s="1"/>
  <c r="AH150" s="1"/>
  <c r="L150"/>
  <c r="M150" s="1"/>
  <c r="N150" s="1"/>
  <c r="Z150" s="1"/>
  <c r="AI150" s="1"/>
  <c r="O150"/>
  <c r="P150" s="1"/>
  <c r="Q150" s="1"/>
  <c r="AA150" s="1"/>
  <c r="AJ150" s="1"/>
  <c r="R150"/>
  <c r="S150" s="1"/>
  <c r="T150" s="1"/>
  <c r="AB150" s="1"/>
  <c r="AK150" s="1"/>
  <c r="U150"/>
  <c r="I151"/>
  <c r="J151" s="1"/>
  <c r="K151" s="1"/>
  <c r="Y151" s="1"/>
  <c r="AH151" s="1"/>
  <c r="L151"/>
  <c r="M151" s="1"/>
  <c r="N151" s="1"/>
  <c r="Z151" s="1"/>
  <c r="AI151" s="1"/>
  <c r="O151"/>
  <c r="P151" s="1"/>
  <c r="Q151" s="1"/>
  <c r="AA151" s="1"/>
  <c r="AJ151" s="1"/>
  <c r="R151"/>
  <c r="S151" s="1"/>
  <c r="T151" s="1"/>
  <c r="AB151" s="1"/>
  <c r="AK151" s="1"/>
  <c r="U151"/>
  <c r="L152"/>
  <c r="M152" s="1"/>
  <c r="N152" s="1"/>
  <c r="Z152" s="1"/>
  <c r="AI152" s="1"/>
  <c r="O152"/>
  <c r="P152" s="1"/>
  <c r="Q152" s="1"/>
  <c r="AA152" s="1"/>
  <c r="AJ152" s="1"/>
  <c r="R152"/>
  <c r="S152" s="1"/>
  <c r="T152" s="1"/>
  <c r="AB152" s="1"/>
  <c r="AK152" s="1"/>
  <c r="U152"/>
  <c r="L153"/>
  <c r="M153" s="1"/>
  <c r="N153" s="1"/>
  <c r="Z153" s="1"/>
  <c r="AI153" s="1"/>
  <c r="O153"/>
  <c r="P153" s="1"/>
  <c r="Q153" s="1"/>
  <c r="AA153" s="1"/>
  <c r="AJ153" s="1"/>
  <c r="R153"/>
  <c r="S153" s="1"/>
  <c r="T153" s="1"/>
  <c r="AB153" s="1"/>
  <c r="AK153" s="1"/>
  <c r="U153"/>
  <c r="L154"/>
  <c r="M154" s="1"/>
  <c r="N154" s="1"/>
  <c r="Z154" s="1"/>
  <c r="AI154" s="1"/>
  <c r="O154"/>
  <c r="P154" s="1"/>
  <c r="Q154" s="1"/>
  <c r="AA154" s="1"/>
  <c r="AJ154" s="1"/>
  <c r="R154"/>
  <c r="S154" s="1"/>
  <c r="T154" s="1"/>
  <c r="AB154" s="1"/>
  <c r="AK154" s="1"/>
  <c r="U154"/>
  <c r="I155"/>
  <c r="J155" s="1"/>
  <c r="K155" s="1"/>
  <c r="Y155" s="1"/>
  <c r="AH155" s="1"/>
  <c r="L155"/>
  <c r="M155" s="1"/>
  <c r="N155" s="1"/>
  <c r="Z155" s="1"/>
  <c r="AI155" s="1"/>
  <c r="O155"/>
  <c r="P155" s="1"/>
  <c r="Q155" s="1"/>
  <c r="AA155" s="1"/>
  <c r="AJ155" s="1"/>
  <c r="R155"/>
  <c r="S155" s="1"/>
  <c r="T155" s="1"/>
  <c r="AB155" s="1"/>
  <c r="AK155" s="1"/>
  <c r="U155"/>
  <c r="I156"/>
  <c r="J156" s="1"/>
  <c r="K156" s="1"/>
  <c r="Y156" s="1"/>
  <c r="AH156" s="1"/>
  <c r="L156"/>
  <c r="M156" s="1"/>
  <c r="N156" s="1"/>
  <c r="Z156" s="1"/>
  <c r="AI156" s="1"/>
  <c r="O156"/>
  <c r="P156" s="1"/>
  <c r="Q156" s="1"/>
  <c r="AA156" s="1"/>
  <c r="AJ156" s="1"/>
  <c r="R156"/>
  <c r="S156" s="1"/>
  <c r="T156" s="1"/>
  <c r="AB156" s="1"/>
  <c r="AK156" s="1"/>
  <c r="U156"/>
  <c r="I157"/>
  <c r="J157" s="1"/>
  <c r="K157" s="1"/>
  <c r="Y157" s="1"/>
  <c r="AH157" s="1"/>
  <c r="L157"/>
  <c r="M157" s="1"/>
  <c r="N157" s="1"/>
  <c r="Z157" s="1"/>
  <c r="AI157" s="1"/>
  <c r="O157"/>
  <c r="P157" s="1"/>
  <c r="Q157" s="1"/>
  <c r="AA157" s="1"/>
  <c r="AJ157" s="1"/>
  <c r="R157"/>
  <c r="S157" s="1"/>
  <c r="T157" s="1"/>
  <c r="AB157" s="1"/>
  <c r="AK157" s="1"/>
  <c r="U157"/>
  <c r="I158"/>
  <c r="J158" s="1"/>
  <c r="K158" s="1"/>
  <c r="Y158" s="1"/>
  <c r="AH158" s="1"/>
  <c r="L158"/>
  <c r="M158" s="1"/>
  <c r="N158" s="1"/>
  <c r="Z158" s="1"/>
  <c r="AI158" s="1"/>
  <c r="O158"/>
  <c r="P158" s="1"/>
  <c r="Q158" s="1"/>
  <c r="AA158" s="1"/>
  <c r="AJ158" s="1"/>
  <c r="R158"/>
  <c r="S158" s="1"/>
  <c r="T158" s="1"/>
  <c r="AB158" s="1"/>
  <c r="AK158" s="1"/>
  <c r="U158"/>
  <c r="L159"/>
  <c r="M159" s="1"/>
  <c r="N159" s="1"/>
  <c r="Z159" s="1"/>
  <c r="AI159" s="1"/>
  <c r="O159"/>
  <c r="P159" s="1"/>
  <c r="Q159" s="1"/>
  <c r="AA159" s="1"/>
  <c r="AJ159" s="1"/>
  <c r="R159"/>
  <c r="S159" s="1"/>
  <c r="T159" s="1"/>
  <c r="AB159" s="1"/>
  <c r="AK159" s="1"/>
  <c r="U159"/>
  <c r="I160"/>
  <c r="J160" s="1"/>
  <c r="K160" s="1"/>
  <c r="Y160" s="1"/>
  <c r="AH160" s="1"/>
  <c r="L160"/>
  <c r="M160" s="1"/>
  <c r="N160" s="1"/>
  <c r="Z160" s="1"/>
  <c r="AI160" s="1"/>
  <c r="O160"/>
  <c r="P160" s="1"/>
  <c r="Q160" s="1"/>
  <c r="AA160" s="1"/>
  <c r="AJ160" s="1"/>
  <c r="R160"/>
  <c r="S160" s="1"/>
  <c r="T160" s="1"/>
  <c r="AB160" s="1"/>
  <c r="AK160" s="1"/>
  <c r="U160"/>
  <c r="I161"/>
  <c r="J161" s="1"/>
  <c r="K161" s="1"/>
  <c r="Y161" s="1"/>
  <c r="AH161" s="1"/>
  <c r="L161"/>
  <c r="M161" s="1"/>
  <c r="N161" s="1"/>
  <c r="Z161" s="1"/>
  <c r="AI161" s="1"/>
  <c r="O161"/>
  <c r="P161" s="1"/>
  <c r="Q161" s="1"/>
  <c r="AA161" s="1"/>
  <c r="AJ161" s="1"/>
  <c r="R161"/>
  <c r="S161" s="1"/>
  <c r="T161" s="1"/>
  <c r="AB161" s="1"/>
  <c r="AK161" s="1"/>
  <c r="U161"/>
  <c r="L162"/>
  <c r="M162" s="1"/>
  <c r="N162" s="1"/>
  <c r="Z162" s="1"/>
  <c r="AI162" s="1"/>
  <c r="O162"/>
  <c r="P162" s="1"/>
  <c r="Q162" s="1"/>
  <c r="AA162" s="1"/>
  <c r="AJ162" s="1"/>
  <c r="R162"/>
  <c r="S162" s="1"/>
  <c r="T162" s="1"/>
  <c r="AB162" s="1"/>
  <c r="AK162" s="1"/>
  <c r="U162"/>
  <c r="I163"/>
  <c r="J163" s="1"/>
  <c r="K163" s="1"/>
  <c r="Y163" s="1"/>
  <c r="AH163" s="1"/>
  <c r="L163"/>
  <c r="M163" s="1"/>
  <c r="N163" s="1"/>
  <c r="Z163" s="1"/>
  <c r="AI163" s="1"/>
  <c r="O163"/>
  <c r="P163" s="1"/>
  <c r="Q163" s="1"/>
  <c r="AA163" s="1"/>
  <c r="AJ163" s="1"/>
  <c r="R163"/>
  <c r="S163" s="1"/>
  <c r="T163" s="1"/>
  <c r="AB163" s="1"/>
  <c r="AK163" s="1"/>
  <c r="U163"/>
  <c r="I164"/>
  <c r="J164" s="1"/>
  <c r="K164" s="1"/>
  <c r="Y164" s="1"/>
  <c r="AH164" s="1"/>
  <c r="L164"/>
  <c r="M164" s="1"/>
  <c r="N164" s="1"/>
  <c r="Z164" s="1"/>
  <c r="AI164" s="1"/>
  <c r="O164"/>
  <c r="P164" s="1"/>
  <c r="Q164" s="1"/>
  <c r="AA164" s="1"/>
  <c r="AJ164" s="1"/>
  <c r="R164"/>
  <c r="S164" s="1"/>
  <c r="T164" s="1"/>
  <c r="AB164" s="1"/>
  <c r="AK164" s="1"/>
  <c r="U164"/>
  <c r="I165"/>
  <c r="J165" s="1"/>
  <c r="K165" s="1"/>
  <c r="Y165" s="1"/>
  <c r="AH165" s="1"/>
  <c r="L165"/>
  <c r="M165" s="1"/>
  <c r="N165" s="1"/>
  <c r="Z165" s="1"/>
  <c r="AI165" s="1"/>
  <c r="O165"/>
  <c r="P165" s="1"/>
  <c r="Q165" s="1"/>
  <c r="AA165" s="1"/>
  <c r="AJ165" s="1"/>
  <c r="R165"/>
  <c r="S165" s="1"/>
  <c r="T165" s="1"/>
  <c r="AB165" s="1"/>
  <c r="AK165" s="1"/>
  <c r="U165"/>
  <c r="I166"/>
  <c r="J166" s="1"/>
  <c r="K166" s="1"/>
  <c r="Y166" s="1"/>
  <c r="AH166" s="1"/>
  <c r="L166"/>
  <c r="M166" s="1"/>
  <c r="N166" s="1"/>
  <c r="Z166" s="1"/>
  <c r="AI166" s="1"/>
  <c r="O166"/>
  <c r="P166" s="1"/>
  <c r="Q166" s="1"/>
  <c r="AA166" s="1"/>
  <c r="AJ166" s="1"/>
  <c r="R166"/>
  <c r="S166" s="1"/>
  <c r="T166" s="1"/>
  <c r="AB166" s="1"/>
  <c r="AK166" s="1"/>
  <c r="U166"/>
  <c r="I167"/>
  <c r="J167" s="1"/>
  <c r="K167" s="1"/>
  <c r="Y167" s="1"/>
  <c r="AH167" s="1"/>
  <c r="L167"/>
  <c r="M167" s="1"/>
  <c r="N167" s="1"/>
  <c r="Z167" s="1"/>
  <c r="AI167" s="1"/>
  <c r="O167"/>
  <c r="P167" s="1"/>
  <c r="Q167" s="1"/>
  <c r="AA167" s="1"/>
  <c r="AJ167" s="1"/>
  <c r="R167"/>
  <c r="S167" s="1"/>
  <c r="T167" s="1"/>
  <c r="AB167" s="1"/>
  <c r="AK167" s="1"/>
  <c r="U167"/>
  <c r="I168"/>
  <c r="J168" s="1"/>
  <c r="K168" s="1"/>
  <c r="Y168" s="1"/>
  <c r="AH168" s="1"/>
  <c r="L168"/>
  <c r="M168" s="1"/>
  <c r="N168" s="1"/>
  <c r="Z168" s="1"/>
  <c r="AI168" s="1"/>
  <c r="O168"/>
  <c r="P168" s="1"/>
  <c r="Q168" s="1"/>
  <c r="AA168" s="1"/>
  <c r="AJ168" s="1"/>
  <c r="R168"/>
  <c r="S168" s="1"/>
  <c r="T168" s="1"/>
  <c r="AB168" s="1"/>
  <c r="AK168" s="1"/>
  <c r="U168"/>
  <c r="I169"/>
  <c r="J169" s="1"/>
  <c r="K169" s="1"/>
  <c r="Y169" s="1"/>
  <c r="AH169" s="1"/>
  <c r="L169"/>
  <c r="M169" s="1"/>
  <c r="N169" s="1"/>
  <c r="Z169" s="1"/>
  <c r="AI169" s="1"/>
  <c r="O169"/>
  <c r="P169" s="1"/>
  <c r="Q169" s="1"/>
  <c r="AA169" s="1"/>
  <c r="AJ169" s="1"/>
  <c r="R169"/>
  <c r="S169" s="1"/>
  <c r="T169" s="1"/>
  <c r="AB169" s="1"/>
  <c r="AK169" s="1"/>
  <c r="U169"/>
  <c r="I170"/>
  <c r="J170" s="1"/>
  <c r="K170" s="1"/>
  <c r="Y170" s="1"/>
  <c r="AH170" s="1"/>
  <c r="L170"/>
  <c r="M170" s="1"/>
  <c r="N170" s="1"/>
  <c r="Z170" s="1"/>
  <c r="AI170" s="1"/>
  <c r="O170"/>
  <c r="P170" s="1"/>
  <c r="Q170" s="1"/>
  <c r="AA170" s="1"/>
  <c r="AJ170" s="1"/>
  <c r="R170"/>
  <c r="S170" s="1"/>
  <c r="T170" s="1"/>
  <c r="AB170" s="1"/>
  <c r="AK170" s="1"/>
  <c r="U170"/>
  <c r="I171"/>
  <c r="J171" s="1"/>
  <c r="K171" s="1"/>
  <c r="Y171" s="1"/>
  <c r="AH171" s="1"/>
  <c r="L171"/>
  <c r="M171" s="1"/>
  <c r="N171" s="1"/>
  <c r="Z171" s="1"/>
  <c r="AI171" s="1"/>
  <c r="O171"/>
  <c r="P171" s="1"/>
  <c r="Q171" s="1"/>
  <c r="AA171" s="1"/>
  <c r="AJ171" s="1"/>
  <c r="R171"/>
  <c r="S171" s="1"/>
  <c r="T171" s="1"/>
  <c r="AB171" s="1"/>
  <c r="AK171" s="1"/>
  <c r="U171"/>
  <c r="L172"/>
  <c r="M172" s="1"/>
  <c r="N172" s="1"/>
  <c r="Z172" s="1"/>
  <c r="AI172" s="1"/>
  <c r="O172"/>
  <c r="P172" s="1"/>
  <c r="Q172" s="1"/>
  <c r="AA172" s="1"/>
  <c r="AJ172" s="1"/>
  <c r="R172"/>
  <c r="S172" s="1"/>
  <c r="T172" s="1"/>
  <c r="AB172" s="1"/>
  <c r="AK172" s="1"/>
  <c r="U172"/>
  <c r="I173"/>
  <c r="J173" s="1"/>
  <c r="K173" s="1"/>
  <c r="Y173" s="1"/>
  <c r="AH173" s="1"/>
  <c r="L173"/>
  <c r="M173" s="1"/>
  <c r="N173" s="1"/>
  <c r="Z173" s="1"/>
  <c r="AI173" s="1"/>
  <c r="O173"/>
  <c r="P173" s="1"/>
  <c r="Q173" s="1"/>
  <c r="AA173" s="1"/>
  <c r="AJ173" s="1"/>
  <c r="R173"/>
  <c r="S173" s="1"/>
  <c r="T173" s="1"/>
  <c r="AB173" s="1"/>
  <c r="AK173" s="1"/>
  <c r="U173"/>
  <c r="L174"/>
  <c r="M174" s="1"/>
  <c r="N174" s="1"/>
  <c r="Z174" s="1"/>
  <c r="AI174" s="1"/>
  <c r="O174"/>
  <c r="P174" s="1"/>
  <c r="Q174" s="1"/>
  <c r="AA174" s="1"/>
  <c r="AJ174" s="1"/>
  <c r="R174"/>
  <c r="S174" s="1"/>
  <c r="T174" s="1"/>
  <c r="AB174" s="1"/>
  <c r="AK174" s="1"/>
  <c r="U174"/>
  <c r="I175"/>
  <c r="J175" s="1"/>
  <c r="K175" s="1"/>
  <c r="Y175" s="1"/>
  <c r="AH175" s="1"/>
  <c r="L175"/>
  <c r="M175" s="1"/>
  <c r="N175" s="1"/>
  <c r="Z175" s="1"/>
  <c r="AI175" s="1"/>
  <c r="O175"/>
  <c r="P175" s="1"/>
  <c r="Q175" s="1"/>
  <c r="AA175" s="1"/>
  <c r="AJ175" s="1"/>
  <c r="R175"/>
  <c r="S175" s="1"/>
  <c r="T175" s="1"/>
  <c r="AB175" s="1"/>
  <c r="AK175" s="1"/>
  <c r="U175"/>
  <c r="L176"/>
  <c r="M176" s="1"/>
  <c r="N176" s="1"/>
  <c r="Z176" s="1"/>
  <c r="AI176" s="1"/>
  <c r="O176"/>
  <c r="P176" s="1"/>
  <c r="Q176" s="1"/>
  <c r="AA176" s="1"/>
  <c r="AJ176" s="1"/>
  <c r="R176"/>
  <c r="S176" s="1"/>
  <c r="T176" s="1"/>
  <c r="AB176" s="1"/>
  <c r="AK176" s="1"/>
  <c r="U176"/>
  <c r="I177"/>
  <c r="J177" s="1"/>
  <c r="K177" s="1"/>
  <c r="Y177" s="1"/>
  <c r="AH177" s="1"/>
  <c r="L177"/>
  <c r="M177" s="1"/>
  <c r="N177" s="1"/>
  <c r="Z177" s="1"/>
  <c r="AI177" s="1"/>
  <c r="O177"/>
  <c r="P177" s="1"/>
  <c r="Q177" s="1"/>
  <c r="AA177" s="1"/>
  <c r="AJ177" s="1"/>
  <c r="R177"/>
  <c r="S177" s="1"/>
  <c r="T177" s="1"/>
  <c r="AB177" s="1"/>
  <c r="AK177" s="1"/>
  <c r="U177"/>
  <c r="L178"/>
  <c r="M178" s="1"/>
  <c r="N178" s="1"/>
  <c r="Z178" s="1"/>
  <c r="AI178" s="1"/>
  <c r="O178"/>
  <c r="P178" s="1"/>
  <c r="Q178" s="1"/>
  <c r="AA178" s="1"/>
  <c r="AJ178" s="1"/>
  <c r="R178"/>
  <c r="S178" s="1"/>
  <c r="T178" s="1"/>
  <c r="AB178" s="1"/>
  <c r="AK178" s="1"/>
  <c r="U178"/>
  <c r="L179"/>
  <c r="M179" s="1"/>
  <c r="N179" s="1"/>
  <c r="Z179" s="1"/>
  <c r="AI179" s="1"/>
  <c r="O179"/>
  <c r="P179" s="1"/>
  <c r="Q179" s="1"/>
  <c r="AA179" s="1"/>
  <c r="AJ179" s="1"/>
  <c r="R179"/>
  <c r="S179" s="1"/>
  <c r="T179" s="1"/>
  <c r="AB179" s="1"/>
  <c r="AK179" s="1"/>
  <c r="U179"/>
  <c r="L180"/>
  <c r="M180" s="1"/>
  <c r="N180" s="1"/>
  <c r="Z180" s="1"/>
  <c r="AI180" s="1"/>
  <c r="O180"/>
  <c r="P180" s="1"/>
  <c r="Q180" s="1"/>
  <c r="AA180" s="1"/>
  <c r="AJ180" s="1"/>
  <c r="R180"/>
  <c r="S180" s="1"/>
  <c r="T180" s="1"/>
  <c r="AB180" s="1"/>
  <c r="AK180" s="1"/>
  <c r="U180"/>
  <c r="L181"/>
  <c r="M181" s="1"/>
  <c r="N181" s="1"/>
  <c r="Z181" s="1"/>
  <c r="AI181" s="1"/>
  <c r="O181"/>
  <c r="P181" s="1"/>
  <c r="Q181" s="1"/>
  <c r="AA181" s="1"/>
  <c r="AJ181" s="1"/>
  <c r="R181"/>
  <c r="S181" s="1"/>
  <c r="T181" s="1"/>
  <c r="AB181" s="1"/>
  <c r="AK181" s="1"/>
  <c r="U181"/>
  <c r="L182"/>
  <c r="M182" s="1"/>
  <c r="N182" s="1"/>
  <c r="Z182" s="1"/>
  <c r="AI182" s="1"/>
  <c r="O182"/>
  <c r="P182" s="1"/>
  <c r="Q182" s="1"/>
  <c r="AA182" s="1"/>
  <c r="AJ182" s="1"/>
  <c r="R182"/>
  <c r="S182" s="1"/>
  <c r="T182" s="1"/>
  <c r="AB182" s="1"/>
  <c r="AK182" s="1"/>
  <c r="U182"/>
  <c r="L183"/>
  <c r="M183" s="1"/>
  <c r="N183" s="1"/>
  <c r="Z183" s="1"/>
  <c r="AI183" s="1"/>
  <c r="O183"/>
  <c r="P183" s="1"/>
  <c r="Q183" s="1"/>
  <c r="AA183" s="1"/>
  <c r="AJ183" s="1"/>
  <c r="R183"/>
  <c r="S183" s="1"/>
  <c r="T183" s="1"/>
  <c r="AB183" s="1"/>
  <c r="AK183" s="1"/>
  <c r="U183"/>
  <c r="L184"/>
  <c r="M184" s="1"/>
  <c r="N184" s="1"/>
  <c r="Z184" s="1"/>
  <c r="AI184" s="1"/>
  <c r="O184"/>
  <c r="P184" s="1"/>
  <c r="Q184" s="1"/>
  <c r="AA184" s="1"/>
  <c r="AJ184" s="1"/>
  <c r="R184"/>
  <c r="S184" s="1"/>
  <c r="T184" s="1"/>
  <c r="AB184" s="1"/>
  <c r="AK184" s="1"/>
  <c r="U184"/>
  <c r="L185"/>
  <c r="M185" s="1"/>
  <c r="N185" s="1"/>
  <c r="Z185" s="1"/>
  <c r="AI185" s="1"/>
  <c r="O185"/>
  <c r="P185" s="1"/>
  <c r="Q185" s="1"/>
  <c r="AA185" s="1"/>
  <c r="AJ185" s="1"/>
  <c r="R185"/>
  <c r="S185" s="1"/>
  <c r="T185" s="1"/>
  <c r="AB185" s="1"/>
  <c r="AK185" s="1"/>
  <c r="U185"/>
  <c r="I186"/>
  <c r="J186" s="1"/>
  <c r="K186" s="1"/>
  <c r="Y186" s="1"/>
  <c r="AH186" s="1"/>
  <c r="L186"/>
  <c r="M186" s="1"/>
  <c r="N186" s="1"/>
  <c r="Z186" s="1"/>
  <c r="AI186" s="1"/>
  <c r="O186"/>
  <c r="P186" s="1"/>
  <c r="Q186" s="1"/>
  <c r="AA186" s="1"/>
  <c r="AJ186" s="1"/>
  <c r="R186"/>
  <c r="S186" s="1"/>
  <c r="T186" s="1"/>
  <c r="AB186" s="1"/>
  <c r="AK186" s="1"/>
  <c r="U186"/>
  <c r="I187"/>
  <c r="J187" s="1"/>
  <c r="K187" s="1"/>
  <c r="Y187" s="1"/>
  <c r="AH187" s="1"/>
  <c r="L187"/>
  <c r="M187" s="1"/>
  <c r="N187" s="1"/>
  <c r="Z187" s="1"/>
  <c r="AI187" s="1"/>
  <c r="O187"/>
  <c r="P187" s="1"/>
  <c r="Q187" s="1"/>
  <c r="AA187" s="1"/>
  <c r="AJ187" s="1"/>
  <c r="R187"/>
  <c r="S187" s="1"/>
  <c r="T187" s="1"/>
  <c r="AB187" s="1"/>
  <c r="AK187" s="1"/>
  <c r="U187"/>
  <c r="I188"/>
  <c r="J188" s="1"/>
  <c r="K188" s="1"/>
  <c r="Y188" s="1"/>
  <c r="AH188" s="1"/>
  <c r="L188"/>
  <c r="M188" s="1"/>
  <c r="N188" s="1"/>
  <c r="Z188" s="1"/>
  <c r="AI188" s="1"/>
  <c r="O188"/>
  <c r="P188" s="1"/>
  <c r="Q188" s="1"/>
  <c r="AA188" s="1"/>
  <c r="AJ188" s="1"/>
  <c r="R188"/>
  <c r="S188" s="1"/>
  <c r="T188" s="1"/>
  <c r="AB188" s="1"/>
  <c r="AK188" s="1"/>
  <c r="U188"/>
  <c r="I189"/>
  <c r="J189" s="1"/>
  <c r="K189" s="1"/>
  <c r="Y189" s="1"/>
  <c r="AH189" s="1"/>
  <c r="L189"/>
  <c r="M189" s="1"/>
  <c r="N189" s="1"/>
  <c r="Z189" s="1"/>
  <c r="AI189" s="1"/>
  <c r="O189"/>
  <c r="P189" s="1"/>
  <c r="Q189" s="1"/>
  <c r="AA189" s="1"/>
  <c r="AJ189" s="1"/>
  <c r="R189"/>
  <c r="S189" s="1"/>
  <c r="T189" s="1"/>
  <c r="AB189" s="1"/>
  <c r="AK189" s="1"/>
  <c r="U189"/>
  <c r="I190"/>
  <c r="J190" s="1"/>
  <c r="K190" s="1"/>
  <c r="Y190" s="1"/>
  <c r="AH190" s="1"/>
  <c r="L190"/>
  <c r="M190" s="1"/>
  <c r="N190" s="1"/>
  <c r="Z190" s="1"/>
  <c r="AI190" s="1"/>
  <c r="O190"/>
  <c r="P190" s="1"/>
  <c r="Q190" s="1"/>
  <c r="AA190" s="1"/>
  <c r="AJ190" s="1"/>
  <c r="R190"/>
  <c r="S190" s="1"/>
  <c r="T190" s="1"/>
  <c r="AB190" s="1"/>
  <c r="AK190" s="1"/>
  <c r="U190"/>
  <c r="I191"/>
  <c r="J191" s="1"/>
  <c r="K191" s="1"/>
  <c r="Y191" s="1"/>
  <c r="AH191" s="1"/>
  <c r="L191"/>
  <c r="M191" s="1"/>
  <c r="N191" s="1"/>
  <c r="Z191" s="1"/>
  <c r="AI191" s="1"/>
  <c r="O191"/>
  <c r="P191" s="1"/>
  <c r="Q191" s="1"/>
  <c r="AA191" s="1"/>
  <c r="AJ191" s="1"/>
  <c r="R191"/>
  <c r="S191" s="1"/>
  <c r="T191" s="1"/>
  <c r="AB191" s="1"/>
  <c r="AK191" s="1"/>
  <c r="U191"/>
  <c r="I192"/>
  <c r="J192" s="1"/>
  <c r="K192" s="1"/>
  <c r="Y192" s="1"/>
  <c r="AH192" s="1"/>
  <c r="O192"/>
  <c r="P192" s="1"/>
  <c r="Q192" s="1"/>
  <c r="AA192" s="1"/>
  <c r="AJ192" s="1"/>
  <c r="R192"/>
  <c r="S192" s="1"/>
  <c r="T192" s="1"/>
  <c r="AB192" s="1"/>
  <c r="AK192" s="1"/>
  <c r="U192"/>
  <c r="I193"/>
  <c r="J193" s="1"/>
  <c r="K193" s="1"/>
  <c r="Y193" s="1"/>
  <c r="AH193" s="1"/>
  <c r="O193"/>
  <c r="P193" s="1"/>
  <c r="Q193" s="1"/>
  <c r="AA193" s="1"/>
  <c r="AJ193" s="1"/>
  <c r="R193"/>
  <c r="S193" s="1"/>
  <c r="T193" s="1"/>
  <c r="AB193" s="1"/>
  <c r="AK193" s="1"/>
  <c r="U193"/>
  <c r="I194"/>
  <c r="J194" s="1"/>
  <c r="K194" s="1"/>
  <c r="Y194" s="1"/>
  <c r="AH194" s="1"/>
  <c r="O194"/>
  <c r="P194" s="1"/>
  <c r="Q194" s="1"/>
  <c r="AA194" s="1"/>
  <c r="AJ194" s="1"/>
  <c r="R194"/>
  <c r="S194" s="1"/>
  <c r="T194" s="1"/>
  <c r="AB194" s="1"/>
  <c r="AK194" s="1"/>
  <c r="U194"/>
  <c r="I195"/>
  <c r="J195" s="1"/>
  <c r="K195" s="1"/>
  <c r="Y195" s="1"/>
  <c r="AH195" s="1"/>
  <c r="O195"/>
  <c r="P195" s="1"/>
  <c r="Q195" s="1"/>
  <c r="AA195" s="1"/>
  <c r="AJ195" s="1"/>
  <c r="R195"/>
  <c r="S195" s="1"/>
  <c r="T195" s="1"/>
  <c r="AB195" s="1"/>
  <c r="AK195" s="1"/>
  <c r="U195"/>
  <c r="I196"/>
  <c r="J196" s="1"/>
  <c r="K196" s="1"/>
  <c r="Y196" s="1"/>
  <c r="AH196" s="1"/>
  <c r="O196"/>
  <c r="P196" s="1"/>
  <c r="Q196" s="1"/>
  <c r="AA196" s="1"/>
  <c r="AJ196" s="1"/>
  <c r="R196"/>
  <c r="S196" s="1"/>
  <c r="T196" s="1"/>
  <c r="AB196" s="1"/>
  <c r="AK196" s="1"/>
  <c r="U196"/>
  <c r="I197"/>
  <c r="J197" s="1"/>
  <c r="K197" s="1"/>
  <c r="Y197" s="1"/>
  <c r="AH197" s="1"/>
  <c r="L197"/>
  <c r="M197" s="1"/>
  <c r="N197" s="1"/>
  <c r="Z197" s="1"/>
  <c r="AI197" s="1"/>
  <c r="O197"/>
  <c r="P197" s="1"/>
  <c r="Q197" s="1"/>
  <c r="AA197" s="1"/>
  <c r="AJ197" s="1"/>
  <c r="R197"/>
  <c r="S197" s="1"/>
  <c r="T197" s="1"/>
  <c r="AB197" s="1"/>
  <c r="AK197" s="1"/>
  <c r="U197"/>
  <c r="I198"/>
  <c r="J198" s="1"/>
  <c r="K198" s="1"/>
  <c r="Y198" s="1"/>
  <c r="AH198" s="1"/>
  <c r="L198"/>
  <c r="M198" s="1"/>
  <c r="N198" s="1"/>
  <c r="Z198" s="1"/>
  <c r="AI198" s="1"/>
  <c r="O198"/>
  <c r="P198" s="1"/>
  <c r="Q198" s="1"/>
  <c r="AA198" s="1"/>
  <c r="AJ198" s="1"/>
  <c r="R198"/>
  <c r="S198" s="1"/>
  <c r="T198" s="1"/>
  <c r="AB198" s="1"/>
  <c r="AK198" s="1"/>
  <c r="U198"/>
  <c r="I199"/>
  <c r="J199" s="1"/>
  <c r="K199" s="1"/>
  <c r="Y199" s="1"/>
  <c r="AH199" s="1"/>
  <c r="O199"/>
  <c r="P199" s="1"/>
  <c r="Q199" s="1"/>
  <c r="AA199" s="1"/>
  <c r="AJ199" s="1"/>
  <c r="R199"/>
  <c r="S199" s="1"/>
  <c r="T199" s="1"/>
  <c r="AB199" s="1"/>
  <c r="AK199" s="1"/>
  <c r="U199"/>
  <c r="I200"/>
  <c r="J200" s="1"/>
  <c r="K200" s="1"/>
  <c r="Y200" s="1"/>
  <c r="AH200" s="1"/>
  <c r="O200"/>
  <c r="P200" s="1"/>
  <c r="Q200" s="1"/>
  <c r="AA200" s="1"/>
  <c r="AJ200" s="1"/>
  <c r="R200"/>
  <c r="S200" s="1"/>
  <c r="T200" s="1"/>
  <c r="AB200" s="1"/>
  <c r="AK200" s="1"/>
  <c r="U200"/>
  <c r="I201"/>
  <c r="J201" s="1"/>
  <c r="K201" s="1"/>
  <c r="Y201" s="1"/>
  <c r="AH201" s="1"/>
  <c r="O201"/>
  <c r="P201" s="1"/>
  <c r="Q201" s="1"/>
  <c r="AA201" s="1"/>
  <c r="AJ201" s="1"/>
  <c r="R201"/>
  <c r="S201" s="1"/>
  <c r="T201" s="1"/>
  <c r="AB201" s="1"/>
  <c r="AK201" s="1"/>
  <c r="U201"/>
  <c r="I202"/>
  <c r="J202" s="1"/>
  <c r="K202" s="1"/>
  <c r="Y202" s="1"/>
  <c r="AH202" s="1"/>
  <c r="O202"/>
  <c r="P202" s="1"/>
  <c r="Q202" s="1"/>
  <c r="AA202" s="1"/>
  <c r="AJ202" s="1"/>
  <c r="R202"/>
  <c r="S202" s="1"/>
  <c r="T202" s="1"/>
  <c r="AB202" s="1"/>
  <c r="AK202" s="1"/>
  <c r="U202"/>
  <c r="I203"/>
  <c r="J203" s="1"/>
  <c r="K203" s="1"/>
  <c r="Y203" s="1"/>
  <c r="AH203" s="1"/>
  <c r="O203"/>
  <c r="P203" s="1"/>
  <c r="Q203" s="1"/>
  <c r="AA203" s="1"/>
  <c r="AJ203" s="1"/>
  <c r="R203"/>
  <c r="S203" s="1"/>
  <c r="T203" s="1"/>
  <c r="AB203" s="1"/>
  <c r="AK203" s="1"/>
  <c r="U203"/>
  <c r="I204"/>
  <c r="J204" s="1"/>
  <c r="K204" s="1"/>
  <c r="Y204" s="1"/>
  <c r="AH204" s="1"/>
  <c r="L204"/>
  <c r="M204" s="1"/>
  <c r="N204" s="1"/>
  <c r="Z204" s="1"/>
  <c r="AI204" s="1"/>
  <c r="O204"/>
  <c r="P204" s="1"/>
  <c r="Q204" s="1"/>
  <c r="AA204" s="1"/>
  <c r="AJ204" s="1"/>
  <c r="R204"/>
  <c r="S204" s="1"/>
  <c r="T204" s="1"/>
  <c r="AB204" s="1"/>
  <c r="AK204" s="1"/>
  <c r="U204"/>
  <c r="L205"/>
  <c r="M205" s="1"/>
  <c r="N205" s="1"/>
  <c r="Z205" s="1"/>
  <c r="AI205" s="1"/>
  <c r="O205"/>
  <c r="P205" s="1"/>
  <c r="Q205" s="1"/>
  <c r="AA205" s="1"/>
  <c r="AJ205" s="1"/>
  <c r="R205"/>
  <c r="S205" s="1"/>
  <c r="T205" s="1"/>
  <c r="AB205" s="1"/>
  <c r="AK205" s="1"/>
  <c r="U205"/>
  <c r="I206"/>
  <c r="J206" s="1"/>
  <c r="K206" s="1"/>
  <c r="Y206" s="1"/>
  <c r="AH206" s="1"/>
  <c r="L206"/>
  <c r="M206" s="1"/>
  <c r="N206" s="1"/>
  <c r="Z206" s="1"/>
  <c r="AI206" s="1"/>
  <c r="O206"/>
  <c r="P206" s="1"/>
  <c r="Q206" s="1"/>
  <c r="AA206" s="1"/>
  <c r="AJ206" s="1"/>
  <c r="R206"/>
  <c r="S206" s="1"/>
  <c r="T206" s="1"/>
  <c r="AB206" s="1"/>
  <c r="AK206" s="1"/>
  <c r="U206"/>
  <c r="L207"/>
  <c r="M207" s="1"/>
  <c r="N207" s="1"/>
  <c r="Z207" s="1"/>
  <c r="AI207" s="1"/>
  <c r="O207"/>
  <c r="P207" s="1"/>
  <c r="Q207" s="1"/>
  <c r="AA207" s="1"/>
  <c r="AJ207" s="1"/>
  <c r="R207"/>
  <c r="S207" s="1"/>
  <c r="T207" s="1"/>
  <c r="AB207" s="1"/>
  <c r="AK207" s="1"/>
  <c r="U207"/>
  <c r="L208"/>
  <c r="M208" s="1"/>
  <c r="N208" s="1"/>
  <c r="Z208" s="1"/>
  <c r="AI208" s="1"/>
  <c r="O208"/>
  <c r="P208" s="1"/>
  <c r="Q208" s="1"/>
  <c r="AA208" s="1"/>
  <c r="AJ208" s="1"/>
  <c r="R208"/>
  <c r="S208" s="1"/>
  <c r="T208" s="1"/>
  <c r="AB208" s="1"/>
  <c r="AK208" s="1"/>
  <c r="U208"/>
  <c r="L209"/>
  <c r="M209" s="1"/>
  <c r="N209" s="1"/>
  <c r="Z209" s="1"/>
  <c r="AI209" s="1"/>
  <c r="O209"/>
  <c r="P209" s="1"/>
  <c r="Q209" s="1"/>
  <c r="AA209" s="1"/>
  <c r="AJ209" s="1"/>
  <c r="R209"/>
  <c r="S209" s="1"/>
  <c r="T209" s="1"/>
  <c r="AB209" s="1"/>
  <c r="AK209" s="1"/>
  <c r="U209"/>
  <c r="I210"/>
  <c r="J210" s="1"/>
  <c r="K210" s="1"/>
  <c r="Y210" s="1"/>
  <c r="AH210" s="1"/>
  <c r="L210"/>
  <c r="M210" s="1"/>
  <c r="N210" s="1"/>
  <c r="Z210" s="1"/>
  <c r="AI210" s="1"/>
  <c r="O210"/>
  <c r="P210" s="1"/>
  <c r="Q210" s="1"/>
  <c r="AA210" s="1"/>
  <c r="AJ210" s="1"/>
  <c r="R210"/>
  <c r="S210" s="1"/>
  <c r="T210" s="1"/>
  <c r="AB210" s="1"/>
  <c r="AK210" s="1"/>
  <c r="U210"/>
  <c r="I211"/>
  <c r="J211" s="1"/>
  <c r="K211" s="1"/>
  <c r="Y211" s="1"/>
  <c r="AH211" s="1"/>
  <c r="L211"/>
  <c r="M211" s="1"/>
  <c r="N211" s="1"/>
  <c r="Z211" s="1"/>
  <c r="AI211" s="1"/>
  <c r="O211"/>
  <c r="P211" s="1"/>
  <c r="Q211" s="1"/>
  <c r="AA211" s="1"/>
  <c r="AJ211" s="1"/>
  <c r="R211"/>
  <c r="S211" s="1"/>
  <c r="T211" s="1"/>
  <c r="AB211" s="1"/>
  <c r="AK211" s="1"/>
  <c r="U211"/>
  <c r="I212"/>
  <c r="J212" s="1"/>
  <c r="K212" s="1"/>
  <c r="Y212" s="1"/>
  <c r="AH212" s="1"/>
  <c r="L212"/>
  <c r="M212" s="1"/>
  <c r="N212" s="1"/>
  <c r="Z212" s="1"/>
  <c r="AI212" s="1"/>
  <c r="O212"/>
  <c r="P212" s="1"/>
  <c r="Q212" s="1"/>
  <c r="AA212" s="1"/>
  <c r="AJ212" s="1"/>
  <c r="R212"/>
  <c r="S212" s="1"/>
  <c r="T212" s="1"/>
  <c r="AB212" s="1"/>
  <c r="AK212" s="1"/>
  <c r="U212"/>
  <c r="I213"/>
  <c r="J213" s="1"/>
  <c r="K213" s="1"/>
  <c r="Y213" s="1"/>
  <c r="AH213" s="1"/>
  <c r="L213"/>
  <c r="M213" s="1"/>
  <c r="N213" s="1"/>
  <c r="Z213" s="1"/>
  <c r="AI213" s="1"/>
  <c r="O213"/>
  <c r="P213" s="1"/>
  <c r="Q213" s="1"/>
  <c r="AA213" s="1"/>
  <c r="AJ213" s="1"/>
  <c r="R213"/>
  <c r="S213" s="1"/>
  <c r="T213" s="1"/>
  <c r="AB213" s="1"/>
  <c r="AK213" s="1"/>
  <c r="U213"/>
  <c r="I214"/>
  <c r="J214" s="1"/>
  <c r="K214" s="1"/>
  <c r="Y214" s="1"/>
  <c r="AH214" s="1"/>
  <c r="L214"/>
  <c r="M214" s="1"/>
  <c r="N214" s="1"/>
  <c r="Z214" s="1"/>
  <c r="AI214" s="1"/>
  <c r="O214"/>
  <c r="P214" s="1"/>
  <c r="Q214" s="1"/>
  <c r="AA214" s="1"/>
  <c r="AJ214" s="1"/>
  <c r="R214"/>
  <c r="S214" s="1"/>
  <c r="T214" s="1"/>
  <c r="AB214" s="1"/>
  <c r="AK214" s="1"/>
  <c r="U214"/>
  <c r="I215"/>
  <c r="J215" s="1"/>
  <c r="K215" s="1"/>
  <c r="Y215" s="1"/>
  <c r="AH215" s="1"/>
  <c r="L215"/>
  <c r="M215" s="1"/>
  <c r="N215" s="1"/>
  <c r="Z215" s="1"/>
  <c r="AI215" s="1"/>
  <c r="O215"/>
  <c r="P215" s="1"/>
  <c r="Q215" s="1"/>
  <c r="AA215" s="1"/>
  <c r="AJ215" s="1"/>
  <c r="U215"/>
  <c r="L216"/>
  <c r="M216" s="1"/>
  <c r="N216" s="1"/>
  <c r="Z216" s="1"/>
  <c r="AI216" s="1"/>
  <c r="O216"/>
  <c r="P216" s="1"/>
  <c r="Q216" s="1"/>
  <c r="AA216" s="1"/>
  <c r="AJ216" s="1"/>
  <c r="R216"/>
  <c r="S216" s="1"/>
  <c r="T216" s="1"/>
  <c r="AB216" s="1"/>
  <c r="AK216" s="1"/>
  <c r="U216"/>
  <c r="I217"/>
  <c r="J217" s="1"/>
  <c r="K217" s="1"/>
  <c r="Y217" s="1"/>
  <c r="AH217" s="1"/>
  <c r="L217"/>
  <c r="M217" s="1"/>
  <c r="N217" s="1"/>
  <c r="Z217" s="1"/>
  <c r="AI217" s="1"/>
  <c r="O217"/>
  <c r="P217" s="1"/>
  <c r="Q217" s="1"/>
  <c r="AA217" s="1"/>
  <c r="AJ217" s="1"/>
  <c r="R217"/>
  <c r="S217" s="1"/>
  <c r="T217" s="1"/>
  <c r="AB217" s="1"/>
  <c r="AK217" s="1"/>
  <c r="U217"/>
  <c r="I218"/>
  <c r="J218" s="1"/>
  <c r="K218" s="1"/>
  <c r="Y218" s="1"/>
  <c r="AH218" s="1"/>
  <c r="L218"/>
  <c r="M218" s="1"/>
  <c r="N218" s="1"/>
  <c r="Z218" s="1"/>
  <c r="AI218" s="1"/>
  <c r="O218"/>
  <c r="P218" s="1"/>
  <c r="Q218" s="1"/>
  <c r="AA218" s="1"/>
  <c r="AJ218" s="1"/>
  <c r="R218"/>
  <c r="S218" s="1"/>
  <c r="T218" s="1"/>
  <c r="AB218" s="1"/>
  <c r="AK218" s="1"/>
  <c r="U218"/>
  <c r="I219"/>
  <c r="J219" s="1"/>
  <c r="K219" s="1"/>
  <c r="Y219" s="1"/>
  <c r="AH219" s="1"/>
  <c r="L219"/>
  <c r="M219" s="1"/>
  <c r="N219" s="1"/>
  <c r="Z219" s="1"/>
  <c r="AI219" s="1"/>
  <c r="O219"/>
  <c r="P219" s="1"/>
  <c r="Q219" s="1"/>
  <c r="AA219" s="1"/>
  <c r="AJ219" s="1"/>
  <c r="R219"/>
  <c r="S219" s="1"/>
  <c r="T219" s="1"/>
  <c r="AB219" s="1"/>
  <c r="AK219" s="1"/>
  <c r="U219"/>
  <c r="I220"/>
  <c r="J220" s="1"/>
  <c r="K220" s="1"/>
  <c r="Y220" s="1"/>
  <c r="AH220" s="1"/>
  <c r="L220"/>
  <c r="M220" s="1"/>
  <c r="N220" s="1"/>
  <c r="Z220" s="1"/>
  <c r="AI220" s="1"/>
  <c r="O220"/>
  <c r="P220" s="1"/>
  <c r="Q220" s="1"/>
  <c r="AA220" s="1"/>
  <c r="AJ220" s="1"/>
  <c r="R220"/>
  <c r="S220" s="1"/>
  <c r="T220" s="1"/>
  <c r="AB220" s="1"/>
  <c r="AK220" s="1"/>
  <c r="U220"/>
  <c r="I221"/>
  <c r="J221" s="1"/>
  <c r="K221" s="1"/>
  <c r="Y221" s="1"/>
  <c r="AH221" s="1"/>
  <c r="L221"/>
  <c r="M221" s="1"/>
  <c r="N221" s="1"/>
  <c r="Z221" s="1"/>
  <c r="AI221" s="1"/>
  <c r="O221"/>
  <c r="P221" s="1"/>
  <c r="Q221" s="1"/>
  <c r="AA221" s="1"/>
  <c r="AJ221" s="1"/>
  <c r="R221"/>
  <c r="S221" s="1"/>
  <c r="T221" s="1"/>
  <c r="AB221" s="1"/>
  <c r="AK221" s="1"/>
  <c r="U221"/>
  <c r="I222"/>
  <c r="J222" s="1"/>
  <c r="K222" s="1"/>
  <c r="Y222" s="1"/>
  <c r="AH222" s="1"/>
  <c r="L222"/>
  <c r="M222" s="1"/>
  <c r="N222" s="1"/>
  <c r="Z222" s="1"/>
  <c r="AI222" s="1"/>
  <c r="O222"/>
  <c r="P222" s="1"/>
  <c r="Q222" s="1"/>
  <c r="AA222" s="1"/>
  <c r="AJ222" s="1"/>
  <c r="R222"/>
  <c r="S222" s="1"/>
  <c r="T222" s="1"/>
  <c r="AB222" s="1"/>
  <c r="AK222" s="1"/>
  <c r="U222"/>
  <c r="I223"/>
  <c r="J223" s="1"/>
  <c r="K223" s="1"/>
  <c r="Y223" s="1"/>
  <c r="AH223" s="1"/>
  <c r="O223"/>
  <c r="P223" s="1"/>
  <c r="Q223" s="1"/>
  <c r="AA223" s="1"/>
  <c r="AJ223" s="1"/>
  <c r="R223"/>
  <c r="S223" s="1"/>
  <c r="T223" s="1"/>
  <c r="AB223" s="1"/>
  <c r="AK223" s="1"/>
  <c r="U223"/>
  <c r="I224"/>
  <c r="J224" s="1"/>
  <c r="K224" s="1"/>
  <c r="Y224" s="1"/>
  <c r="AH224" s="1"/>
  <c r="L224"/>
  <c r="M224" s="1"/>
  <c r="N224" s="1"/>
  <c r="Z224" s="1"/>
  <c r="AI224" s="1"/>
  <c r="O224"/>
  <c r="P224" s="1"/>
  <c r="Q224" s="1"/>
  <c r="AA224" s="1"/>
  <c r="AJ224" s="1"/>
  <c r="U224"/>
  <c r="I225"/>
  <c r="J225" s="1"/>
  <c r="K225" s="1"/>
  <c r="Y225" s="1"/>
  <c r="AH225" s="1"/>
  <c r="L225"/>
  <c r="M225" s="1"/>
  <c r="N225" s="1"/>
  <c r="Z225" s="1"/>
  <c r="AI225" s="1"/>
  <c r="O225"/>
  <c r="P225" s="1"/>
  <c r="Q225" s="1"/>
  <c r="AA225" s="1"/>
  <c r="AJ225" s="1"/>
  <c r="U225"/>
  <c r="L226"/>
  <c r="M226" s="1"/>
  <c r="N226" s="1"/>
  <c r="Z226" s="1"/>
  <c r="AI226" s="1"/>
  <c r="O226"/>
  <c r="P226" s="1"/>
  <c r="Q226" s="1"/>
  <c r="AA226" s="1"/>
  <c r="AJ226" s="1"/>
  <c r="R226"/>
  <c r="S226" s="1"/>
  <c r="T226" s="1"/>
  <c r="AB226" s="1"/>
  <c r="AK226" s="1"/>
  <c r="U226"/>
  <c r="I227"/>
  <c r="J227" s="1"/>
  <c r="K227" s="1"/>
  <c r="Y227" s="1"/>
  <c r="AH227" s="1"/>
  <c r="L227"/>
  <c r="M227" s="1"/>
  <c r="N227" s="1"/>
  <c r="Z227" s="1"/>
  <c r="AI227" s="1"/>
  <c r="O227"/>
  <c r="P227" s="1"/>
  <c r="Q227" s="1"/>
  <c r="AA227" s="1"/>
  <c r="AJ227" s="1"/>
  <c r="R227"/>
  <c r="S227" s="1"/>
  <c r="T227" s="1"/>
  <c r="AB227" s="1"/>
  <c r="AK227" s="1"/>
  <c r="U227"/>
  <c r="I228"/>
  <c r="J228" s="1"/>
  <c r="K228" s="1"/>
  <c r="Y228" s="1"/>
  <c r="AH228" s="1"/>
  <c r="L228"/>
  <c r="M228" s="1"/>
  <c r="N228" s="1"/>
  <c r="Z228" s="1"/>
  <c r="AI228" s="1"/>
  <c r="O228"/>
  <c r="P228" s="1"/>
  <c r="Q228" s="1"/>
  <c r="AA228" s="1"/>
  <c r="AJ228" s="1"/>
  <c r="R228"/>
  <c r="S228" s="1"/>
  <c r="T228" s="1"/>
  <c r="AB228" s="1"/>
  <c r="AK228" s="1"/>
  <c r="U228"/>
  <c r="I229"/>
  <c r="J229" s="1"/>
  <c r="K229" s="1"/>
  <c r="Y229" s="1"/>
  <c r="AH229" s="1"/>
  <c r="L229"/>
  <c r="M229" s="1"/>
  <c r="N229" s="1"/>
  <c r="Z229" s="1"/>
  <c r="AI229" s="1"/>
  <c r="O229"/>
  <c r="P229" s="1"/>
  <c r="Q229" s="1"/>
  <c r="AA229" s="1"/>
  <c r="AJ229" s="1"/>
  <c r="R229"/>
  <c r="S229" s="1"/>
  <c r="T229" s="1"/>
  <c r="AB229" s="1"/>
  <c r="AK229" s="1"/>
  <c r="U229"/>
  <c r="I230"/>
  <c r="J230" s="1"/>
  <c r="K230" s="1"/>
  <c r="Y230" s="1"/>
  <c r="AH230" s="1"/>
  <c r="L230"/>
  <c r="M230" s="1"/>
  <c r="N230" s="1"/>
  <c r="Z230" s="1"/>
  <c r="AI230" s="1"/>
  <c r="R230"/>
  <c r="S230" s="1"/>
  <c r="T230" s="1"/>
  <c r="AB230" s="1"/>
  <c r="AK230" s="1"/>
  <c r="U230"/>
  <c r="I231"/>
  <c r="J231" s="1"/>
  <c r="K231" s="1"/>
  <c r="Y231" s="1"/>
  <c r="AH231" s="1"/>
  <c r="L231"/>
  <c r="M231" s="1"/>
  <c r="N231" s="1"/>
  <c r="Z231" s="1"/>
  <c r="AI231" s="1"/>
  <c r="O231"/>
  <c r="P231" s="1"/>
  <c r="Q231" s="1"/>
  <c r="AA231" s="1"/>
  <c r="AJ231" s="1"/>
  <c r="R231"/>
  <c r="S231" s="1"/>
  <c r="T231" s="1"/>
  <c r="AB231" s="1"/>
  <c r="AK231" s="1"/>
  <c r="U231"/>
  <c r="I232"/>
  <c r="J232" s="1"/>
  <c r="K232" s="1"/>
  <c r="Y232" s="1"/>
  <c r="AH232" s="1"/>
  <c r="L232"/>
  <c r="M232" s="1"/>
  <c r="N232" s="1"/>
  <c r="Z232" s="1"/>
  <c r="AI232" s="1"/>
  <c r="O232"/>
  <c r="P232" s="1"/>
  <c r="Q232" s="1"/>
  <c r="AA232" s="1"/>
  <c r="AJ232" s="1"/>
  <c r="R232"/>
  <c r="S232" s="1"/>
  <c r="T232" s="1"/>
  <c r="AB232" s="1"/>
  <c r="AK232" s="1"/>
  <c r="U232"/>
  <c r="L233"/>
  <c r="M233" s="1"/>
  <c r="N233" s="1"/>
  <c r="Z233" s="1"/>
  <c r="AI233" s="1"/>
  <c r="O233"/>
  <c r="P233" s="1"/>
  <c r="Q233" s="1"/>
  <c r="AA233" s="1"/>
  <c r="AJ233" s="1"/>
  <c r="R233"/>
  <c r="S233" s="1"/>
  <c r="T233" s="1"/>
  <c r="AB233" s="1"/>
  <c r="AK233" s="1"/>
  <c r="U233"/>
  <c r="L234"/>
  <c r="M234" s="1"/>
  <c r="N234" s="1"/>
  <c r="Z234" s="1"/>
  <c r="AI234" s="1"/>
  <c r="O234"/>
  <c r="P234" s="1"/>
  <c r="Q234" s="1"/>
  <c r="AA234" s="1"/>
  <c r="AJ234" s="1"/>
  <c r="R234"/>
  <c r="S234" s="1"/>
  <c r="T234" s="1"/>
  <c r="AB234" s="1"/>
  <c r="AK234" s="1"/>
  <c r="U234"/>
  <c r="I235"/>
  <c r="J235" s="1"/>
  <c r="K235" s="1"/>
  <c r="Y235" s="1"/>
  <c r="AH235" s="1"/>
  <c r="L235"/>
  <c r="M235" s="1"/>
  <c r="N235" s="1"/>
  <c r="Z235" s="1"/>
  <c r="AI235" s="1"/>
  <c r="R235"/>
  <c r="S235" s="1"/>
  <c r="T235" s="1"/>
  <c r="AB235" s="1"/>
  <c r="AK235" s="1"/>
  <c r="U235"/>
  <c r="I236"/>
  <c r="J236" s="1"/>
  <c r="K236" s="1"/>
  <c r="Y236" s="1"/>
  <c r="AH236" s="1"/>
  <c r="L236"/>
  <c r="M236" s="1"/>
  <c r="N236" s="1"/>
  <c r="Z236" s="1"/>
  <c r="AI236" s="1"/>
  <c r="O236"/>
  <c r="P236" s="1"/>
  <c r="Q236" s="1"/>
  <c r="AA236" s="1"/>
  <c r="AJ236" s="1"/>
  <c r="R236"/>
  <c r="S236" s="1"/>
  <c r="T236" s="1"/>
  <c r="AB236" s="1"/>
  <c r="AK236" s="1"/>
  <c r="U236"/>
  <c r="I237"/>
  <c r="J237" s="1"/>
  <c r="K237" s="1"/>
  <c r="Y237" s="1"/>
  <c r="AH237" s="1"/>
  <c r="L237"/>
  <c r="M237" s="1"/>
  <c r="N237" s="1"/>
  <c r="Z237" s="1"/>
  <c r="AI237" s="1"/>
  <c r="O237"/>
  <c r="P237" s="1"/>
  <c r="Q237" s="1"/>
  <c r="AA237" s="1"/>
  <c r="AJ237" s="1"/>
  <c r="R237"/>
  <c r="S237" s="1"/>
  <c r="T237" s="1"/>
  <c r="AB237" s="1"/>
  <c r="AK237" s="1"/>
  <c r="U237"/>
  <c r="L238"/>
  <c r="M238" s="1"/>
  <c r="N238" s="1"/>
  <c r="Z238" s="1"/>
  <c r="AI238" s="1"/>
  <c r="O238"/>
  <c r="P238" s="1"/>
  <c r="Q238" s="1"/>
  <c r="AA238" s="1"/>
  <c r="AJ238" s="1"/>
  <c r="R238"/>
  <c r="S238" s="1"/>
  <c r="T238" s="1"/>
  <c r="AB238" s="1"/>
  <c r="AK238" s="1"/>
  <c r="U238"/>
  <c r="I239"/>
  <c r="J239" s="1"/>
  <c r="K239" s="1"/>
  <c r="Y239" s="1"/>
  <c r="AH239" s="1"/>
  <c r="L239"/>
  <c r="M239" s="1"/>
  <c r="N239" s="1"/>
  <c r="Z239" s="1"/>
  <c r="AI239" s="1"/>
  <c r="R239"/>
  <c r="S239" s="1"/>
  <c r="T239" s="1"/>
  <c r="AB239" s="1"/>
  <c r="AK239" s="1"/>
  <c r="U239"/>
  <c r="I240"/>
  <c r="J240" s="1"/>
  <c r="K240" s="1"/>
  <c r="Y240" s="1"/>
  <c r="AH240" s="1"/>
  <c r="L240"/>
  <c r="M240" s="1"/>
  <c r="N240" s="1"/>
  <c r="Z240" s="1"/>
  <c r="AI240" s="1"/>
  <c r="O240"/>
  <c r="P240" s="1"/>
  <c r="Q240" s="1"/>
  <c r="AA240" s="1"/>
  <c r="AJ240" s="1"/>
  <c r="R240"/>
  <c r="S240" s="1"/>
  <c r="T240" s="1"/>
  <c r="AB240" s="1"/>
  <c r="AK240" s="1"/>
  <c r="U240"/>
  <c r="I241"/>
  <c r="J241" s="1"/>
  <c r="K241" s="1"/>
  <c r="Y241" s="1"/>
  <c r="AH241" s="1"/>
  <c r="L241"/>
  <c r="M241" s="1"/>
  <c r="N241" s="1"/>
  <c r="Z241" s="1"/>
  <c r="AI241" s="1"/>
  <c r="O241"/>
  <c r="P241" s="1"/>
  <c r="Q241" s="1"/>
  <c r="AA241" s="1"/>
  <c r="AJ241" s="1"/>
  <c r="R241"/>
  <c r="S241" s="1"/>
  <c r="T241" s="1"/>
  <c r="AB241" s="1"/>
  <c r="AK241" s="1"/>
  <c r="U241"/>
  <c r="I242"/>
  <c r="J242" s="1"/>
  <c r="K242" s="1"/>
  <c r="Y242" s="1"/>
  <c r="AH242" s="1"/>
  <c r="L242"/>
  <c r="M242" s="1"/>
  <c r="N242" s="1"/>
  <c r="Z242" s="1"/>
  <c r="AI242" s="1"/>
  <c r="R242"/>
  <c r="S242" s="1"/>
  <c r="T242" s="1"/>
  <c r="AB242" s="1"/>
  <c r="AK242" s="1"/>
  <c r="U242"/>
  <c r="I243"/>
  <c r="J243" s="1"/>
  <c r="K243" s="1"/>
  <c r="Y243" s="1"/>
  <c r="AH243" s="1"/>
  <c r="L243"/>
  <c r="M243" s="1"/>
  <c r="N243" s="1"/>
  <c r="Z243" s="1"/>
  <c r="AI243" s="1"/>
  <c r="R243"/>
  <c r="S243" s="1"/>
  <c r="T243" s="1"/>
  <c r="AB243" s="1"/>
  <c r="AK243" s="1"/>
  <c r="U243"/>
  <c r="I244"/>
  <c r="J244" s="1"/>
  <c r="K244" s="1"/>
  <c r="Y244" s="1"/>
  <c r="AH244" s="1"/>
  <c r="L244"/>
  <c r="M244" s="1"/>
  <c r="N244" s="1"/>
  <c r="Z244" s="1"/>
  <c r="AI244" s="1"/>
  <c r="O244"/>
  <c r="P244" s="1"/>
  <c r="Q244" s="1"/>
  <c r="AA244" s="1"/>
  <c r="AJ244" s="1"/>
  <c r="R244"/>
  <c r="S244" s="1"/>
  <c r="T244" s="1"/>
  <c r="AB244" s="1"/>
  <c r="AK244" s="1"/>
  <c r="U244"/>
  <c r="I245"/>
  <c r="J245" s="1"/>
  <c r="K245" s="1"/>
  <c r="Y245" s="1"/>
  <c r="AH245" s="1"/>
  <c r="L245"/>
  <c r="M245" s="1"/>
  <c r="N245" s="1"/>
  <c r="Z245" s="1"/>
  <c r="AI245" s="1"/>
  <c r="O245"/>
  <c r="P245" s="1"/>
  <c r="Q245" s="1"/>
  <c r="AA245" s="1"/>
  <c r="AJ245" s="1"/>
  <c r="R245"/>
  <c r="S245" s="1"/>
  <c r="T245" s="1"/>
  <c r="AB245" s="1"/>
  <c r="AK245" s="1"/>
  <c r="U245"/>
  <c r="I246"/>
  <c r="J246" s="1"/>
  <c r="K246" s="1"/>
  <c r="Y246" s="1"/>
  <c r="AH246" s="1"/>
  <c r="L246"/>
  <c r="M246" s="1"/>
  <c r="N246" s="1"/>
  <c r="Z246" s="1"/>
  <c r="AI246" s="1"/>
  <c r="O246"/>
  <c r="P246" s="1"/>
  <c r="Q246" s="1"/>
  <c r="AA246" s="1"/>
  <c r="AJ246" s="1"/>
  <c r="R246"/>
  <c r="S246" s="1"/>
  <c r="T246" s="1"/>
  <c r="AB246" s="1"/>
  <c r="AK246" s="1"/>
  <c r="U246"/>
  <c r="I247"/>
  <c r="J247" s="1"/>
  <c r="K247" s="1"/>
  <c r="Y247" s="1"/>
  <c r="AH247" s="1"/>
  <c r="L247"/>
  <c r="M247" s="1"/>
  <c r="N247" s="1"/>
  <c r="Z247" s="1"/>
  <c r="AI247" s="1"/>
  <c r="O247"/>
  <c r="P247" s="1"/>
  <c r="Q247" s="1"/>
  <c r="AA247" s="1"/>
  <c r="AJ247" s="1"/>
  <c r="R247"/>
  <c r="S247" s="1"/>
  <c r="T247" s="1"/>
  <c r="AB247" s="1"/>
  <c r="AK247" s="1"/>
  <c r="U247"/>
  <c r="I248"/>
  <c r="J248" s="1"/>
  <c r="K248" s="1"/>
  <c r="Y248" s="1"/>
  <c r="AH248" s="1"/>
  <c r="L248"/>
  <c r="M248" s="1"/>
  <c r="N248" s="1"/>
  <c r="Z248" s="1"/>
  <c r="AI248" s="1"/>
  <c r="O248"/>
  <c r="P248" s="1"/>
  <c r="Q248" s="1"/>
  <c r="AA248" s="1"/>
  <c r="AJ248" s="1"/>
  <c r="U248"/>
  <c r="I249"/>
  <c r="J249" s="1"/>
  <c r="K249" s="1"/>
  <c r="Y249" s="1"/>
  <c r="AH249" s="1"/>
  <c r="O249"/>
  <c r="P249" s="1"/>
  <c r="Q249" s="1"/>
  <c r="AA249" s="1"/>
  <c r="AJ249" s="1"/>
  <c r="R249"/>
  <c r="S249" s="1"/>
  <c r="T249" s="1"/>
  <c r="AB249" s="1"/>
  <c r="AK249" s="1"/>
  <c r="U249"/>
  <c r="I250"/>
  <c r="J250" s="1"/>
  <c r="K250" s="1"/>
  <c r="Y250" s="1"/>
  <c r="AH250" s="1"/>
  <c r="L250"/>
  <c r="M250" s="1"/>
  <c r="N250" s="1"/>
  <c r="Z250" s="1"/>
  <c r="AI250" s="1"/>
  <c r="O250"/>
  <c r="P250" s="1"/>
  <c r="Q250" s="1"/>
  <c r="AA250" s="1"/>
  <c r="AJ250" s="1"/>
  <c r="R250"/>
  <c r="S250" s="1"/>
  <c r="T250" s="1"/>
  <c r="AB250" s="1"/>
  <c r="AK250" s="1"/>
  <c r="U250"/>
  <c r="I251"/>
  <c r="J251" s="1"/>
  <c r="K251" s="1"/>
  <c r="Y251" s="1"/>
  <c r="AH251" s="1"/>
  <c r="L251"/>
  <c r="M251" s="1"/>
  <c r="N251" s="1"/>
  <c r="Z251" s="1"/>
  <c r="AI251" s="1"/>
  <c r="O251"/>
  <c r="P251" s="1"/>
  <c r="Q251" s="1"/>
  <c r="AA251" s="1"/>
  <c r="AJ251" s="1"/>
  <c r="U251"/>
  <c r="I252"/>
  <c r="J252" s="1"/>
  <c r="K252" s="1"/>
  <c r="Y252" s="1"/>
  <c r="AH252" s="1"/>
  <c r="L252"/>
  <c r="M252" s="1"/>
  <c r="N252" s="1"/>
  <c r="Z252" s="1"/>
  <c r="AI252" s="1"/>
  <c r="R252"/>
  <c r="S252" s="1"/>
  <c r="T252" s="1"/>
  <c r="AB252" s="1"/>
  <c r="AK252" s="1"/>
  <c r="U252"/>
  <c r="I253"/>
  <c r="J253" s="1"/>
  <c r="K253" s="1"/>
  <c r="Y253" s="1"/>
  <c r="AH253" s="1"/>
  <c r="L253"/>
  <c r="M253" s="1"/>
  <c r="N253" s="1"/>
  <c r="Z253" s="1"/>
  <c r="AI253" s="1"/>
  <c r="O253"/>
  <c r="P253" s="1"/>
  <c r="Q253" s="1"/>
  <c r="AA253" s="1"/>
  <c r="AJ253" s="1"/>
  <c r="R253"/>
  <c r="S253" s="1"/>
  <c r="T253" s="1"/>
  <c r="AB253" s="1"/>
  <c r="AK253" s="1"/>
  <c r="U253"/>
  <c r="I254"/>
  <c r="J254" s="1"/>
  <c r="K254" s="1"/>
  <c r="Y254" s="1"/>
  <c r="AH254" s="1"/>
  <c r="L254"/>
  <c r="M254" s="1"/>
  <c r="N254" s="1"/>
  <c r="Z254" s="1"/>
  <c r="AI254" s="1"/>
  <c r="O254"/>
  <c r="P254" s="1"/>
  <c r="Q254" s="1"/>
  <c r="AA254" s="1"/>
  <c r="AJ254" s="1"/>
  <c r="U254"/>
  <c r="I255"/>
  <c r="J255" s="1"/>
  <c r="K255" s="1"/>
  <c r="Y255" s="1"/>
  <c r="AH255" s="1"/>
  <c r="L255"/>
  <c r="M255" s="1"/>
  <c r="N255" s="1"/>
  <c r="Z255" s="1"/>
  <c r="AI255" s="1"/>
  <c r="O255"/>
  <c r="P255" s="1"/>
  <c r="Q255" s="1"/>
  <c r="AA255" s="1"/>
  <c r="AJ255" s="1"/>
  <c r="U255"/>
  <c r="I256"/>
  <c r="J256" s="1"/>
  <c r="K256" s="1"/>
  <c r="Y256" s="1"/>
  <c r="AH256" s="1"/>
  <c r="L256"/>
  <c r="M256" s="1"/>
  <c r="N256" s="1"/>
  <c r="Z256" s="1"/>
  <c r="AI256" s="1"/>
  <c r="O256"/>
  <c r="P256" s="1"/>
  <c r="Q256" s="1"/>
  <c r="AA256" s="1"/>
  <c r="AJ256" s="1"/>
  <c r="U256"/>
  <c r="I257"/>
  <c r="J257" s="1"/>
  <c r="K257" s="1"/>
  <c r="Y257" s="1"/>
  <c r="AH257" s="1"/>
  <c r="L257"/>
  <c r="M257" s="1"/>
  <c r="N257" s="1"/>
  <c r="Z257" s="1"/>
  <c r="AI257" s="1"/>
  <c r="O257"/>
  <c r="P257" s="1"/>
  <c r="Q257" s="1"/>
  <c r="AA257" s="1"/>
  <c r="AJ257" s="1"/>
  <c r="U257"/>
  <c r="I258"/>
  <c r="J258" s="1"/>
  <c r="K258" s="1"/>
  <c r="Y258" s="1"/>
  <c r="AH258" s="1"/>
  <c r="O258"/>
  <c r="P258" s="1"/>
  <c r="Q258" s="1"/>
  <c r="AA258" s="1"/>
  <c r="AJ258" s="1"/>
  <c r="R258"/>
  <c r="S258" s="1"/>
  <c r="T258" s="1"/>
  <c r="AB258" s="1"/>
  <c r="AK258" s="1"/>
  <c r="U258"/>
  <c r="I259"/>
  <c r="J259" s="1"/>
  <c r="K259" s="1"/>
  <c r="Y259" s="1"/>
  <c r="AH259" s="1"/>
  <c r="L259"/>
  <c r="M259" s="1"/>
  <c r="N259" s="1"/>
  <c r="Z259" s="1"/>
  <c r="AI259" s="1"/>
  <c r="O259"/>
  <c r="P259" s="1"/>
  <c r="Q259" s="1"/>
  <c r="AA259" s="1"/>
  <c r="AJ259" s="1"/>
  <c r="R259"/>
  <c r="S259" s="1"/>
  <c r="T259" s="1"/>
  <c r="AB259" s="1"/>
  <c r="AK259" s="1"/>
  <c r="U259"/>
  <c r="I260"/>
  <c r="J260" s="1"/>
  <c r="K260" s="1"/>
  <c r="Y260" s="1"/>
  <c r="AH260" s="1"/>
  <c r="L260"/>
  <c r="M260" s="1"/>
  <c r="N260" s="1"/>
  <c r="Z260" s="1"/>
  <c r="AI260" s="1"/>
  <c r="O260"/>
  <c r="P260" s="1"/>
  <c r="Q260" s="1"/>
  <c r="AA260" s="1"/>
  <c r="AJ260" s="1"/>
  <c r="R260"/>
  <c r="S260" s="1"/>
  <c r="T260" s="1"/>
  <c r="AB260" s="1"/>
  <c r="AK260" s="1"/>
  <c r="U260"/>
  <c r="I261"/>
  <c r="J261" s="1"/>
  <c r="K261" s="1"/>
  <c r="Y261" s="1"/>
  <c r="AH261" s="1"/>
  <c r="L261"/>
  <c r="M261" s="1"/>
  <c r="N261" s="1"/>
  <c r="Z261" s="1"/>
  <c r="AI261" s="1"/>
  <c r="R261"/>
  <c r="S261" s="1"/>
  <c r="T261" s="1"/>
  <c r="AB261" s="1"/>
  <c r="AK261" s="1"/>
  <c r="U261"/>
  <c r="I262"/>
  <c r="J262" s="1"/>
  <c r="K262" s="1"/>
  <c r="Y262" s="1"/>
  <c r="AH262" s="1"/>
  <c r="L262"/>
  <c r="M262" s="1"/>
  <c r="N262" s="1"/>
  <c r="Z262" s="1"/>
  <c r="AI262" s="1"/>
  <c r="R262"/>
  <c r="S262" s="1"/>
  <c r="T262" s="1"/>
  <c r="AB262" s="1"/>
  <c r="AK262" s="1"/>
  <c r="U262"/>
  <c r="I263"/>
  <c r="J263" s="1"/>
  <c r="K263" s="1"/>
  <c r="Y263" s="1"/>
  <c r="AH263" s="1"/>
  <c r="L263"/>
  <c r="M263" s="1"/>
  <c r="N263" s="1"/>
  <c r="Z263" s="1"/>
  <c r="AI263" s="1"/>
  <c r="O263"/>
  <c r="P263" s="1"/>
  <c r="Q263" s="1"/>
  <c r="AA263" s="1"/>
  <c r="AJ263" s="1"/>
  <c r="R263"/>
  <c r="S263" s="1"/>
  <c r="T263" s="1"/>
  <c r="AB263" s="1"/>
  <c r="AK263" s="1"/>
  <c r="U263"/>
  <c r="I264"/>
  <c r="J264" s="1"/>
  <c r="K264" s="1"/>
  <c r="Y264" s="1"/>
  <c r="AH264" s="1"/>
  <c r="O264"/>
  <c r="P264" s="1"/>
  <c r="Q264" s="1"/>
  <c r="AA264" s="1"/>
  <c r="AJ264" s="1"/>
  <c r="R264"/>
  <c r="S264" s="1"/>
  <c r="T264" s="1"/>
  <c r="AB264" s="1"/>
  <c r="AK264" s="1"/>
  <c r="U264"/>
  <c r="I265"/>
  <c r="J265" s="1"/>
  <c r="K265" s="1"/>
  <c r="Y265" s="1"/>
  <c r="AH265" s="1"/>
  <c r="O265"/>
  <c r="P265" s="1"/>
  <c r="Q265" s="1"/>
  <c r="AA265" s="1"/>
  <c r="AJ265" s="1"/>
  <c r="R265"/>
  <c r="S265" s="1"/>
  <c r="T265" s="1"/>
  <c r="AB265" s="1"/>
  <c r="AK265" s="1"/>
  <c r="U265"/>
  <c r="I266"/>
  <c r="J266" s="1"/>
  <c r="K266" s="1"/>
  <c r="Y266" s="1"/>
  <c r="AH266" s="1"/>
  <c r="O266"/>
  <c r="P266" s="1"/>
  <c r="Q266" s="1"/>
  <c r="AA266" s="1"/>
  <c r="AJ266" s="1"/>
  <c r="R266"/>
  <c r="S266" s="1"/>
  <c r="T266" s="1"/>
  <c r="AB266" s="1"/>
  <c r="AK266" s="1"/>
  <c r="U266"/>
  <c r="I267"/>
  <c r="J267" s="1"/>
  <c r="K267" s="1"/>
  <c r="Y267" s="1"/>
  <c r="AH267" s="1"/>
  <c r="O267"/>
  <c r="P267" s="1"/>
  <c r="Q267" s="1"/>
  <c r="AA267" s="1"/>
  <c r="AJ267" s="1"/>
  <c r="R267"/>
  <c r="S267" s="1"/>
  <c r="T267" s="1"/>
  <c r="AB267" s="1"/>
  <c r="AK267" s="1"/>
  <c r="U267"/>
  <c r="I268"/>
  <c r="J268" s="1"/>
  <c r="K268" s="1"/>
  <c r="Y268" s="1"/>
  <c r="AH268" s="1"/>
  <c r="L268"/>
  <c r="M268" s="1"/>
  <c r="N268" s="1"/>
  <c r="Z268" s="1"/>
  <c r="AI268" s="1"/>
  <c r="R268"/>
  <c r="S268" s="1"/>
  <c r="T268" s="1"/>
  <c r="AB268" s="1"/>
  <c r="AK268" s="1"/>
  <c r="U268"/>
  <c r="I269"/>
  <c r="J269" s="1"/>
  <c r="K269" s="1"/>
  <c r="Y269" s="1"/>
  <c r="AH269" s="1"/>
  <c r="L269"/>
  <c r="M269" s="1"/>
  <c r="N269" s="1"/>
  <c r="Z269" s="1"/>
  <c r="AI269" s="1"/>
  <c r="O269"/>
  <c r="P269" s="1"/>
  <c r="Q269" s="1"/>
  <c r="AA269" s="1"/>
  <c r="AJ269" s="1"/>
  <c r="R269"/>
  <c r="S269" s="1"/>
  <c r="T269" s="1"/>
  <c r="AB269" s="1"/>
  <c r="AK269" s="1"/>
  <c r="U269"/>
  <c r="I270"/>
  <c r="J270" s="1"/>
  <c r="K270" s="1"/>
  <c r="Y270" s="1"/>
  <c r="AH270" s="1"/>
  <c r="L270"/>
  <c r="M270" s="1"/>
  <c r="N270" s="1"/>
  <c r="Z270" s="1"/>
  <c r="AI270" s="1"/>
  <c r="O270"/>
  <c r="P270" s="1"/>
  <c r="Q270" s="1"/>
  <c r="AA270" s="1"/>
  <c r="AJ270" s="1"/>
  <c r="R270"/>
  <c r="S270" s="1"/>
  <c r="T270" s="1"/>
  <c r="AB270" s="1"/>
  <c r="AK270" s="1"/>
  <c r="U270"/>
  <c r="I271"/>
  <c r="J271" s="1"/>
  <c r="K271" s="1"/>
  <c r="Y271" s="1"/>
  <c r="AH271" s="1"/>
  <c r="L271"/>
  <c r="M271" s="1"/>
  <c r="N271" s="1"/>
  <c r="Z271" s="1"/>
  <c r="AI271" s="1"/>
  <c r="O271"/>
  <c r="P271" s="1"/>
  <c r="Q271" s="1"/>
  <c r="AA271" s="1"/>
  <c r="AJ271" s="1"/>
  <c r="R271"/>
  <c r="S271" s="1"/>
  <c r="T271" s="1"/>
  <c r="AB271" s="1"/>
  <c r="AK271" s="1"/>
  <c r="U271"/>
  <c r="I272"/>
  <c r="J272" s="1"/>
  <c r="K272" s="1"/>
  <c r="Y272" s="1"/>
  <c r="AH272" s="1"/>
  <c r="L272"/>
  <c r="M272" s="1"/>
  <c r="N272" s="1"/>
  <c r="Z272" s="1"/>
  <c r="AI272" s="1"/>
  <c r="O272"/>
  <c r="P272" s="1"/>
  <c r="Q272" s="1"/>
  <c r="AA272" s="1"/>
  <c r="AJ272" s="1"/>
  <c r="R272"/>
  <c r="S272" s="1"/>
  <c r="T272" s="1"/>
  <c r="AB272" s="1"/>
  <c r="AK272" s="1"/>
  <c r="U272"/>
  <c r="I273"/>
  <c r="J273" s="1"/>
  <c r="K273" s="1"/>
  <c r="Y273" s="1"/>
  <c r="AH273" s="1"/>
  <c r="O273"/>
  <c r="P273" s="1"/>
  <c r="Q273" s="1"/>
  <c r="AA273" s="1"/>
  <c r="AJ273" s="1"/>
  <c r="R273"/>
  <c r="S273" s="1"/>
  <c r="T273" s="1"/>
  <c r="AB273" s="1"/>
  <c r="AK273" s="1"/>
  <c r="U273"/>
  <c r="I274"/>
  <c r="J274" s="1"/>
  <c r="K274" s="1"/>
  <c r="Y274" s="1"/>
  <c r="AH274" s="1"/>
  <c r="O274"/>
  <c r="P274" s="1"/>
  <c r="Q274" s="1"/>
  <c r="AA274" s="1"/>
  <c r="AJ274" s="1"/>
  <c r="R274"/>
  <c r="S274" s="1"/>
  <c r="T274" s="1"/>
  <c r="AB274" s="1"/>
  <c r="AK274" s="1"/>
  <c r="U274"/>
  <c r="I275"/>
  <c r="J275" s="1"/>
  <c r="K275" s="1"/>
  <c r="Y275" s="1"/>
  <c r="AH275" s="1"/>
  <c r="O275"/>
  <c r="P275" s="1"/>
  <c r="Q275" s="1"/>
  <c r="AA275" s="1"/>
  <c r="AJ275" s="1"/>
  <c r="R275"/>
  <c r="S275" s="1"/>
  <c r="T275" s="1"/>
  <c r="AB275" s="1"/>
  <c r="AK275" s="1"/>
  <c r="U275"/>
  <c r="I276"/>
  <c r="J276" s="1"/>
  <c r="K276" s="1"/>
  <c r="Y276" s="1"/>
  <c r="AH276" s="1"/>
  <c r="L276"/>
  <c r="M276" s="1"/>
  <c r="N276" s="1"/>
  <c r="Z276" s="1"/>
  <c r="AI276" s="1"/>
  <c r="O276"/>
  <c r="P276" s="1"/>
  <c r="Q276" s="1"/>
  <c r="AA276" s="1"/>
  <c r="AJ276" s="1"/>
  <c r="R276"/>
  <c r="S276" s="1"/>
  <c r="T276" s="1"/>
  <c r="AB276" s="1"/>
  <c r="AK276" s="1"/>
  <c r="U276"/>
  <c r="I277"/>
  <c r="J277" s="1"/>
  <c r="K277" s="1"/>
  <c r="Y277" s="1"/>
  <c r="AH277" s="1"/>
  <c r="L277"/>
  <c r="M277" s="1"/>
  <c r="N277" s="1"/>
  <c r="Z277" s="1"/>
  <c r="AI277" s="1"/>
  <c r="O277"/>
  <c r="P277" s="1"/>
  <c r="Q277" s="1"/>
  <c r="AA277" s="1"/>
  <c r="AJ277" s="1"/>
  <c r="R277"/>
  <c r="S277" s="1"/>
  <c r="T277" s="1"/>
  <c r="AB277" s="1"/>
  <c r="AK277" s="1"/>
  <c r="U277"/>
  <c r="I278"/>
  <c r="J278" s="1"/>
  <c r="K278" s="1"/>
  <c r="Y278" s="1"/>
  <c r="AH278" s="1"/>
  <c r="L278"/>
  <c r="M278" s="1"/>
  <c r="N278" s="1"/>
  <c r="Z278" s="1"/>
  <c r="AI278" s="1"/>
  <c r="O278"/>
  <c r="P278" s="1"/>
  <c r="Q278" s="1"/>
  <c r="AA278" s="1"/>
  <c r="AJ278" s="1"/>
  <c r="R278"/>
  <c r="S278" s="1"/>
  <c r="T278" s="1"/>
  <c r="AB278" s="1"/>
  <c r="AK278" s="1"/>
  <c r="U278"/>
  <c r="I279"/>
  <c r="J279" s="1"/>
  <c r="K279" s="1"/>
  <c r="Y279" s="1"/>
  <c r="AH279" s="1"/>
  <c r="L279"/>
  <c r="M279" s="1"/>
  <c r="N279" s="1"/>
  <c r="Z279" s="1"/>
  <c r="AI279" s="1"/>
  <c r="O279"/>
  <c r="P279" s="1"/>
  <c r="Q279" s="1"/>
  <c r="AA279" s="1"/>
  <c r="AJ279" s="1"/>
  <c r="U279"/>
  <c r="I280"/>
  <c r="J280" s="1"/>
  <c r="K280" s="1"/>
  <c r="Y280" s="1"/>
  <c r="AH280" s="1"/>
  <c r="L280"/>
  <c r="M280" s="1"/>
  <c r="N280" s="1"/>
  <c r="Z280" s="1"/>
  <c r="AI280" s="1"/>
  <c r="O280"/>
  <c r="P280" s="1"/>
  <c r="Q280" s="1"/>
  <c r="AA280" s="1"/>
  <c r="AJ280" s="1"/>
  <c r="U280"/>
  <c r="I281"/>
  <c r="J281" s="1"/>
  <c r="K281" s="1"/>
  <c r="Y281" s="1"/>
  <c r="AH281" s="1"/>
  <c r="L281"/>
  <c r="M281" s="1"/>
  <c r="N281" s="1"/>
  <c r="Z281" s="1"/>
  <c r="AI281" s="1"/>
  <c r="O281"/>
  <c r="P281" s="1"/>
  <c r="Q281" s="1"/>
  <c r="AA281" s="1"/>
  <c r="AJ281" s="1"/>
  <c r="R281"/>
  <c r="S281" s="1"/>
  <c r="T281" s="1"/>
  <c r="AB281" s="1"/>
  <c r="AK281" s="1"/>
  <c r="U281"/>
  <c r="I282"/>
  <c r="J282" s="1"/>
  <c r="K282" s="1"/>
  <c r="Y282" s="1"/>
  <c r="AH282" s="1"/>
  <c r="L282"/>
  <c r="M282" s="1"/>
  <c r="N282" s="1"/>
  <c r="Z282" s="1"/>
  <c r="AI282" s="1"/>
  <c r="O282"/>
  <c r="P282" s="1"/>
  <c r="Q282" s="1"/>
  <c r="AA282" s="1"/>
  <c r="AJ282" s="1"/>
  <c r="U282"/>
  <c r="L283"/>
  <c r="M283" s="1"/>
  <c r="N283" s="1"/>
  <c r="Z283" s="1"/>
  <c r="AI283" s="1"/>
  <c r="O283"/>
  <c r="P283" s="1"/>
  <c r="Q283" s="1"/>
  <c r="AA283" s="1"/>
  <c r="AJ283" s="1"/>
  <c r="R283"/>
  <c r="S283" s="1"/>
  <c r="T283" s="1"/>
  <c r="AB283" s="1"/>
  <c r="AK283" s="1"/>
  <c r="U283"/>
  <c r="I284"/>
  <c r="J284" s="1"/>
  <c r="K284" s="1"/>
  <c r="Y284" s="1"/>
  <c r="AH284" s="1"/>
  <c r="L284"/>
  <c r="M284" s="1"/>
  <c r="N284" s="1"/>
  <c r="Z284" s="1"/>
  <c r="AI284" s="1"/>
  <c r="O284"/>
  <c r="P284" s="1"/>
  <c r="Q284" s="1"/>
  <c r="AA284" s="1"/>
  <c r="AJ284" s="1"/>
  <c r="U284"/>
  <c r="I285"/>
  <c r="J285" s="1"/>
  <c r="K285" s="1"/>
  <c r="Y285" s="1"/>
  <c r="AH285" s="1"/>
  <c r="L285"/>
  <c r="M285" s="1"/>
  <c r="N285" s="1"/>
  <c r="Z285" s="1"/>
  <c r="AI285" s="1"/>
  <c r="O285"/>
  <c r="P285" s="1"/>
  <c r="Q285" s="1"/>
  <c r="AA285" s="1"/>
  <c r="AJ285" s="1"/>
  <c r="R285"/>
  <c r="S285" s="1"/>
  <c r="T285" s="1"/>
  <c r="AB285" s="1"/>
  <c r="AK285" s="1"/>
  <c r="U285"/>
  <c r="I286"/>
  <c r="J286" s="1"/>
  <c r="K286" s="1"/>
  <c r="Y286" s="1"/>
  <c r="AH286" s="1"/>
  <c r="O286"/>
  <c r="P286" s="1"/>
  <c r="Q286" s="1"/>
  <c r="AA286" s="1"/>
  <c r="AJ286" s="1"/>
  <c r="R286"/>
  <c r="S286" s="1"/>
  <c r="T286" s="1"/>
  <c r="AB286" s="1"/>
  <c r="AK286" s="1"/>
  <c r="U286"/>
  <c r="I287"/>
  <c r="J287" s="1"/>
  <c r="K287" s="1"/>
  <c r="Y287" s="1"/>
  <c r="AH287" s="1"/>
  <c r="L287"/>
  <c r="M287" s="1"/>
  <c r="N287" s="1"/>
  <c r="Z287" s="1"/>
  <c r="AI287" s="1"/>
  <c r="O287"/>
  <c r="P287" s="1"/>
  <c r="Q287" s="1"/>
  <c r="AA287" s="1"/>
  <c r="AJ287" s="1"/>
  <c r="R287"/>
  <c r="S287" s="1"/>
  <c r="T287" s="1"/>
  <c r="AB287" s="1"/>
  <c r="AK287" s="1"/>
  <c r="U287"/>
  <c r="I288"/>
  <c r="J288" s="1"/>
  <c r="K288" s="1"/>
  <c r="Y288" s="1"/>
  <c r="AH288" s="1"/>
  <c r="L288"/>
  <c r="M288" s="1"/>
  <c r="N288" s="1"/>
  <c r="Z288" s="1"/>
  <c r="AI288" s="1"/>
  <c r="O288"/>
  <c r="P288" s="1"/>
  <c r="Q288" s="1"/>
  <c r="AA288" s="1"/>
  <c r="AJ288" s="1"/>
  <c r="U288"/>
  <c r="I289"/>
  <c r="J289" s="1"/>
  <c r="K289" s="1"/>
  <c r="Y289" s="1"/>
  <c r="AH289" s="1"/>
  <c r="L289"/>
  <c r="M289" s="1"/>
  <c r="N289" s="1"/>
  <c r="Z289" s="1"/>
  <c r="AI289" s="1"/>
  <c r="O289"/>
  <c r="P289" s="1"/>
  <c r="Q289" s="1"/>
  <c r="AA289" s="1"/>
  <c r="AJ289" s="1"/>
  <c r="U289"/>
  <c r="I290"/>
  <c r="J290" s="1"/>
  <c r="K290" s="1"/>
  <c r="Y290" s="1"/>
  <c r="AH290" s="1"/>
  <c r="L290"/>
  <c r="M290" s="1"/>
  <c r="N290" s="1"/>
  <c r="Z290" s="1"/>
  <c r="AI290" s="1"/>
  <c r="O290"/>
  <c r="P290" s="1"/>
  <c r="Q290" s="1"/>
  <c r="AA290" s="1"/>
  <c r="AJ290" s="1"/>
  <c r="U290"/>
  <c r="I291"/>
  <c r="J291" s="1"/>
  <c r="K291" s="1"/>
  <c r="Y291" s="1"/>
  <c r="AH291" s="1"/>
  <c r="L291"/>
  <c r="M291" s="1"/>
  <c r="N291" s="1"/>
  <c r="Z291" s="1"/>
  <c r="AI291" s="1"/>
  <c r="O291"/>
  <c r="P291" s="1"/>
  <c r="Q291" s="1"/>
  <c r="AA291" s="1"/>
  <c r="AJ291" s="1"/>
  <c r="R291"/>
  <c r="S291" s="1"/>
  <c r="T291" s="1"/>
  <c r="AB291" s="1"/>
  <c r="AK291" s="1"/>
  <c r="U291"/>
  <c r="I292"/>
  <c r="J292" s="1"/>
  <c r="K292" s="1"/>
  <c r="Y292" s="1"/>
  <c r="AH292" s="1"/>
  <c r="L292"/>
  <c r="M292" s="1"/>
  <c r="N292" s="1"/>
  <c r="Z292" s="1"/>
  <c r="AI292" s="1"/>
  <c r="O292"/>
  <c r="P292" s="1"/>
  <c r="Q292" s="1"/>
  <c r="AA292" s="1"/>
  <c r="AJ292" s="1"/>
  <c r="R292"/>
  <c r="S292" s="1"/>
  <c r="T292" s="1"/>
  <c r="AB292" s="1"/>
  <c r="AK292" s="1"/>
  <c r="U292"/>
  <c r="I293"/>
  <c r="J293" s="1"/>
  <c r="K293" s="1"/>
  <c r="Y293" s="1"/>
  <c r="AH293" s="1"/>
  <c r="L293"/>
  <c r="M293" s="1"/>
  <c r="N293" s="1"/>
  <c r="Z293" s="1"/>
  <c r="AI293" s="1"/>
  <c r="O293"/>
  <c r="P293" s="1"/>
  <c r="Q293" s="1"/>
  <c r="AA293" s="1"/>
  <c r="AJ293" s="1"/>
  <c r="R293"/>
  <c r="S293" s="1"/>
  <c r="T293" s="1"/>
  <c r="AB293" s="1"/>
  <c r="AK293" s="1"/>
  <c r="U293"/>
  <c r="I294"/>
  <c r="J294" s="1"/>
  <c r="K294" s="1"/>
  <c r="Y294" s="1"/>
  <c r="AH294" s="1"/>
  <c r="L294"/>
  <c r="M294" s="1"/>
  <c r="N294" s="1"/>
  <c r="Z294" s="1"/>
  <c r="AI294" s="1"/>
  <c r="O294"/>
  <c r="P294" s="1"/>
  <c r="Q294" s="1"/>
  <c r="AA294" s="1"/>
  <c r="AJ294" s="1"/>
  <c r="U294"/>
  <c r="I295"/>
  <c r="J295" s="1"/>
  <c r="K295" s="1"/>
  <c r="Y295" s="1"/>
  <c r="AH295" s="1"/>
  <c r="L295"/>
  <c r="M295" s="1"/>
  <c r="N295" s="1"/>
  <c r="Z295" s="1"/>
  <c r="AI295" s="1"/>
  <c r="O295"/>
  <c r="P295" s="1"/>
  <c r="Q295" s="1"/>
  <c r="AA295" s="1"/>
  <c r="AJ295" s="1"/>
  <c r="U295"/>
  <c r="I296"/>
  <c r="J296" s="1"/>
  <c r="K296" s="1"/>
  <c r="Y296" s="1"/>
  <c r="AH296" s="1"/>
  <c r="L296"/>
  <c r="M296" s="1"/>
  <c r="N296" s="1"/>
  <c r="Z296" s="1"/>
  <c r="AI296" s="1"/>
  <c r="O296"/>
  <c r="P296" s="1"/>
  <c r="Q296" s="1"/>
  <c r="AA296" s="1"/>
  <c r="AJ296" s="1"/>
  <c r="U296"/>
  <c r="I297"/>
  <c r="J297" s="1"/>
  <c r="K297" s="1"/>
  <c r="Y297" s="1"/>
  <c r="AH297" s="1"/>
  <c r="L297"/>
  <c r="M297" s="1"/>
  <c r="N297" s="1"/>
  <c r="Z297" s="1"/>
  <c r="AI297" s="1"/>
  <c r="O297"/>
  <c r="P297" s="1"/>
  <c r="Q297" s="1"/>
  <c r="AA297" s="1"/>
  <c r="AJ297" s="1"/>
  <c r="R297"/>
  <c r="S297" s="1"/>
  <c r="T297" s="1"/>
  <c r="AB297" s="1"/>
  <c r="AK297" s="1"/>
  <c r="U297"/>
  <c r="I298"/>
  <c r="J298" s="1"/>
  <c r="K298" s="1"/>
  <c r="Y298" s="1"/>
  <c r="AH298" s="1"/>
  <c r="L298"/>
  <c r="M298" s="1"/>
  <c r="N298" s="1"/>
  <c r="Z298" s="1"/>
  <c r="AI298" s="1"/>
  <c r="O298"/>
  <c r="P298" s="1"/>
  <c r="Q298" s="1"/>
  <c r="AA298" s="1"/>
  <c r="AJ298" s="1"/>
  <c r="R298"/>
  <c r="S298" s="1"/>
  <c r="T298" s="1"/>
  <c r="AB298" s="1"/>
  <c r="AK298" s="1"/>
  <c r="U298"/>
  <c r="I299"/>
  <c r="J299" s="1"/>
  <c r="K299" s="1"/>
  <c r="Y299" s="1"/>
  <c r="AH299" s="1"/>
  <c r="L299"/>
  <c r="M299" s="1"/>
  <c r="N299" s="1"/>
  <c r="Z299" s="1"/>
  <c r="AI299" s="1"/>
  <c r="O299"/>
  <c r="P299" s="1"/>
  <c r="Q299" s="1"/>
  <c r="AA299" s="1"/>
  <c r="AJ299" s="1"/>
  <c r="U299"/>
  <c r="I300"/>
  <c r="J300" s="1"/>
  <c r="K300" s="1"/>
  <c r="Y300" s="1"/>
  <c r="AH300" s="1"/>
  <c r="L300"/>
  <c r="M300" s="1"/>
  <c r="N300" s="1"/>
  <c r="Z300" s="1"/>
  <c r="AI300" s="1"/>
  <c r="O300"/>
  <c r="P300" s="1"/>
  <c r="Q300" s="1"/>
  <c r="AA300" s="1"/>
  <c r="AJ300" s="1"/>
  <c r="R300"/>
  <c r="S300" s="1"/>
  <c r="T300" s="1"/>
  <c r="AB300" s="1"/>
  <c r="AK300" s="1"/>
  <c r="U300"/>
  <c r="I301"/>
  <c r="J301" s="1"/>
  <c r="K301" s="1"/>
  <c r="Y301" s="1"/>
  <c r="AH301" s="1"/>
  <c r="L301"/>
  <c r="M301" s="1"/>
  <c r="N301" s="1"/>
  <c r="Z301" s="1"/>
  <c r="AI301" s="1"/>
  <c r="O301"/>
  <c r="P301" s="1"/>
  <c r="Q301" s="1"/>
  <c r="AA301" s="1"/>
  <c r="AJ301" s="1"/>
  <c r="R301"/>
  <c r="S301" s="1"/>
  <c r="T301" s="1"/>
  <c r="AB301" s="1"/>
  <c r="AK301" s="1"/>
  <c r="U301"/>
  <c r="I302"/>
  <c r="J302" s="1"/>
  <c r="K302" s="1"/>
  <c r="Y302" s="1"/>
  <c r="AH302" s="1"/>
  <c r="L302"/>
  <c r="M302" s="1"/>
  <c r="N302" s="1"/>
  <c r="Z302" s="1"/>
  <c r="AI302" s="1"/>
  <c r="O302"/>
  <c r="P302" s="1"/>
  <c r="Q302" s="1"/>
  <c r="AA302" s="1"/>
  <c r="AJ302" s="1"/>
  <c r="R302"/>
  <c r="S302" s="1"/>
  <c r="T302" s="1"/>
  <c r="AB302" s="1"/>
  <c r="AK302" s="1"/>
  <c r="U302"/>
  <c r="I303"/>
  <c r="J303" s="1"/>
  <c r="K303" s="1"/>
  <c r="Y303" s="1"/>
  <c r="AH303" s="1"/>
  <c r="L303"/>
  <c r="M303" s="1"/>
  <c r="N303" s="1"/>
  <c r="Z303" s="1"/>
  <c r="AI303" s="1"/>
  <c r="O303"/>
  <c r="P303" s="1"/>
  <c r="Q303" s="1"/>
  <c r="AA303" s="1"/>
  <c r="AJ303" s="1"/>
  <c r="R303"/>
  <c r="S303" s="1"/>
  <c r="T303" s="1"/>
  <c r="AB303" s="1"/>
  <c r="AK303" s="1"/>
  <c r="U303"/>
  <c r="I304"/>
  <c r="J304" s="1"/>
  <c r="K304" s="1"/>
  <c r="Y304" s="1"/>
  <c r="AH304" s="1"/>
  <c r="L304"/>
  <c r="M304" s="1"/>
  <c r="N304" s="1"/>
  <c r="Z304" s="1"/>
  <c r="AI304" s="1"/>
  <c r="O304"/>
  <c r="P304" s="1"/>
  <c r="Q304" s="1"/>
  <c r="AA304" s="1"/>
  <c r="AJ304" s="1"/>
  <c r="R304"/>
  <c r="S304" s="1"/>
  <c r="T304" s="1"/>
  <c r="AB304" s="1"/>
  <c r="AK304" s="1"/>
  <c r="U304"/>
  <c r="I305"/>
  <c r="J305" s="1"/>
  <c r="K305" s="1"/>
  <c r="Y305" s="1"/>
  <c r="AH305" s="1"/>
  <c r="L305"/>
  <c r="M305" s="1"/>
  <c r="N305" s="1"/>
  <c r="Z305" s="1"/>
  <c r="AI305" s="1"/>
  <c r="O305"/>
  <c r="P305" s="1"/>
  <c r="Q305" s="1"/>
  <c r="AA305" s="1"/>
  <c r="AJ305" s="1"/>
  <c r="R305"/>
  <c r="S305" s="1"/>
  <c r="T305" s="1"/>
  <c r="AB305" s="1"/>
  <c r="AK305" s="1"/>
  <c r="U305"/>
  <c r="I306"/>
  <c r="J306" s="1"/>
  <c r="K306" s="1"/>
  <c r="Y306" s="1"/>
  <c r="AH306" s="1"/>
  <c r="L306"/>
  <c r="M306" s="1"/>
  <c r="N306" s="1"/>
  <c r="Z306" s="1"/>
  <c r="AI306" s="1"/>
  <c r="O306"/>
  <c r="P306" s="1"/>
  <c r="Q306" s="1"/>
  <c r="AA306" s="1"/>
  <c r="AJ306" s="1"/>
  <c r="R306"/>
  <c r="S306" s="1"/>
  <c r="T306" s="1"/>
  <c r="AB306" s="1"/>
  <c r="AK306" s="1"/>
  <c r="U306"/>
  <c r="I307"/>
  <c r="J307" s="1"/>
  <c r="K307" s="1"/>
  <c r="Y307" s="1"/>
  <c r="AH307" s="1"/>
  <c r="L307"/>
  <c r="M307" s="1"/>
  <c r="N307" s="1"/>
  <c r="Z307" s="1"/>
  <c r="AI307" s="1"/>
  <c r="O307"/>
  <c r="P307" s="1"/>
  <c r="Q307" s="1"/>
  <c r="AA307" s="1"/>
  <c r="AJ307" s="1"/>
  <c r="R307"/>
  <c r="S307" s="1"/>
  <c r="T307" s="1"/>
  <c r="AB307" s="1"/>
  <c r="AK307" s="1"/>
  <c r="U307"/>
  <c r="I308"/>
  <c r="J308" s="1"/>
  <c r="K308" s="1"/>
  <c r="Y308" s="1"/>
  <c r="AH308" s="1"/>
  <c r="L308"/>
  <c r="M308" s="1"/>
  <c r="N308" s="1"/>
  <c r="Z308" s="1"/>
  <c r="AI308" s="1"/>
  <c r="O308"/>
  <c r="P308" s="1"/>
  <c r="Q308" s="1"/>
  <c r="AA308" s="1"/>
  <c r="AJ308" s="1"/>
  <c r="R308"/>
  <c r="S308" s="1"/>
  <c r="T308" s="1"/>
  <c r="AB308" s="1"/>
  <c r="AK308" s="1"/>
  <c r="U308"/>
  <c r="I309"/>
  <c r="J309" s="1"/>
  <c r="K309" s="1"/>
  <c r="Y309" s="1"/>
  <c r="AH309" s="1"/>
  <c r="L309"/>
  <c r="M309" s="1"/>
  <c r="N309" s="1"/>
  <c r="Z309" s="1"/>
  <c r="AI309" s="1"/>
  <c r="O309"/>
  <c r="P309" s="1"/>
  <c r="Q309" s="1"/>
  <c r="AA309" s="1"/>
  <c r="AJ309" s="1"/>
  <c r="R309"/>
  <c r="S309" s="1"/>
  <c r="T309" s="1"/>
  <c r="AB309" s="1"/>
  <c r="AK309" s="1"/>
  <c r="U309"/>
  <c r="I310"/>
  <c r="J310" s="1"/>
  <c r="K310" s="1"/>
  <c r="Y310" s="1"/>
  <c r="AH310" s="1"/>
  <c r="L310"/>
  <c r="M310" s="1"/>
  <c r="N310" s="1"/>
  <c r="Z310" s="1"/>
  <c r="AI310" s="1"/>
  <c r="O310"/>
  <c r="P310" s="1"/>
  <c r="Q310" s="1"/>
  <c r="AA310" s="1"/>
  <c r="AJ310" s="1"/>
  <c r="R310"/>
  <c r="S310" s="1"/>
  <c r="T310" s="1"/>
  <c r="AB310" s="1"/>
  <c r="AK310" s="1"/>
  <c r="U310"/>
  <c r="I311"/>
  <c r="J311" s="1"/>
  <c r="K311" s="1"/>
  <c r="Y311" s="1"/>
  <c r="AH311" s="1"/>
  <c r="L311"/>
  <c r="M311" s="1"/>
  <c r="N311" s="1"/>
  <c r="Z311" s="1"/>
  <c r="AI311" s="1"/>
  <c r="O311"/>
  <c r="P311" s="1"/>
  <c r="Q311" s="1"/>
  <c r="AA311" s="1"/>
  <c r="AJ311" s="1"/>
  <c r="R311"/>
  <c r="S311" s="1"/>
  <c r="T311" s="1"/>
  <c r="AB311" s="1"/>
  <c r="AK311" s="1"/>
  <c r="U311"/>
  <c r="I312"/>
  <c r="J312" s="1"/>
  <c r="K312" s="1"/>
  <c r="Y312" s="1"/>
  <c r="AH312" s="1"/>
  <c r="L312"/>
  <c r="M312" s="1"/>
  <c r="N312" s="1"/>
  <c r="Z312" s="1"/>
  <c r="AI312" s="1"/>
  <c r="O312"/>
  <c r="P312" s="1"/>
  <c r="Q312" s="1"/>
  <c r="AA312" s="1"/>
  <c r="AJ312" s="1"/>
  <c r="R312"/>
  <c r="S312" s="1"/>
  <c r="T312" s="1"/>
  <c r="AB312" s="1"/>
  <c r="AK312" s="1"/>
  <c r="U312"/>
  <c r="I313"/>
  <c r="J313" s="1"/>
  <c r="K313" s="1"/>
  <c r="Y313" s="1"/>
  <c r="AH313" s="1"/>
  <c r="L313"/>
  <c r="M313" s="1"/>
  <c r="N313" s="1"/>
  <c r="Z313" s="1"/>
  <c r="AI313" s="1"/>
  <c r="O313"/>
  <c r="P313" s="1"/>
  <c r="Q313" s="1"/>
  <c r="AA313" s="1"/>
  <c r="AJ313" s="1"/>
  <c r="R313"/>
  <c r="S313" s="1"/>
  <c r="T313" s="1"/>
  <c r="AB313" s="1"/>
  <c r="AK313" s="1"/>
  <c r="U313"/>
  <c r="I314"/>
  <c r="J314" s="1"/>
  <c r="K314" s="1"/>
  <c r="Y314" s="1"/>
  <c r="AH314" s="1"/>
  <c r="L314"/>
  <c r="M314" s="1"/>
  <c r="N314" s="1"/>
  <c r="Z314" s="1"/>
  <c r="AI314" s="1"/>
  <c r="O314"/>
  <c r="P314" s="1"/>
  <c r="Q314" s="1"/>
  <c r="AA314" s="1"/>
  <c r="AJ314" s="1"/>
  <c r="R314"/>
  <c r="S314" s="1"/>
  <c r="T314" s="1"/>
  <c r="AB314" s="1"/>
  <c r="AK314" s="1"/>
  <c r="U314"/>
  <c r="I315"/>
  <c r="J315" s="1"/>
  <c r="K315" s="1"/>
  <c r="Y315" s="1"/>
  <c r="AH315" s="1"/>
  <c r="L315"/>
  <c r="M315" s="1"/>
  <c r="N315" s="1"/>
  <c r="Z315" s="1"/>
  <c r="AI315" s="1"/>
  <c r="O315"/>
  <c r="P315" s="1"/>
  <c r="Q315" s="1"/>
  <c r="AA315" s="1"/>
  <c r="AJ315" s="1"/>
  <c r="R315"/>
  <c r="S315" s="1"/>
  <c r="T315" s="1"/>
  <c r="AB315" s="1"/>
  <c r="AK315" s="1"/>
  <c r="U315"/>
  <c r="I316"/>
  <c r="J316" s="1"/>
  <c r="K316" s="1"/>
  <c r="Y316" s="1"/>
  <c r="AH316" s="1"/>
  <c r="L316"/>
  <c r="M316" s="1"/>
  <c r="N316" s="1"/>
  <c r="Z316" s="1"/>
  <c r="AI316" s="1"/>
  <c r="O316"/>
  <c r="P316" s="1"/>
  <c r="Q316" s="1"/>
  <c r="AA316" s="1"/>
  <c r="AJ316" s="1"/>
  <c r="R316"/>
  <c r="S316" s="1"/>
  <c r="T316" s="1"/>
  <c r="AB316" s="1"/>
  <c r="AK316" s="1"/>
  <c r="U316"/>
  <c r="I317"/>
  <c r="J317" s="1"/>
  <c r="K317" s="1"/>
  <c r="Y317" s="1"/>
  <c r="AH317" s="1"/>
  <c r="L317"/>
  <c r="M317" s="1"/>
  <c r="N317" s="1"/>
  <c r="Z317" s="1"/>
  <c r="AI317" s="1"/>
  <c r="O317"/>
  <c r="P317" s="1"/>
  <c r="Q317" s="1"/>
  <c r="AA317" s="1"/>
  <c r="AJ317" s="1"/>
  <c r="R317"/>
  <c r="S317" s="1"/>
  <c r="T317" s="1"/>
  <c r="AB317" s="1"/>
  <c r="AK317" s="1"/>
  <c r="U317"/>
  <c r="I318"/>
  <c r="J318" s="1"/>
  <c r="K318" s="1"/>
  <c r="Y318" s="1"/>
  <c r="AH318" s="1"/>
  <c r="L318"/>
  <c r="M318" s="1"/>
  <c r="N318" s="1"/>
  <c r="Z318" s="1"/>
  <c r="AI318" s="1"/>
  <c r="O318"/>
  <c r="P318" s="1"/>
  <c r="Q318" s="1"/>
  <c r="AA318" s="1"/>
  <c r="AJ318" s="1"/>
  <c r="R318"/>
  <c r="S318" s="1"/>
  <c r="T318" s="1"/>
  <c r="AB318" s="1"/>
  <c r="AK318" s="1"/>
  <c r="U318"/>
  <c r="I319"/>
  <c r="J319" s="1"/>
  <c r="K319" s="1"/>
  <c r="Y319" s="1"/>
  <c r="AH319" s="1"/>
  <c r="L319"/>
  <c r="M319" s="1"/>
  <c r="N319" s="1"/>
  <c r="Z319" s="1"/>
  <c r="AI319" s="1"/>
  <c r="O319"/>
  <c r="P319" s="1"/>
  <c r="Q319" s="1"/>
  <c r="AA319" s="1"/>
  <c r="AJ319" s="1"/>
  <c r="R319"/>
  <c r="S319" s="1"/>
  <c r="T319" s="1"/>
  <c r="AB319" s="1"/>
  <c r="AK319" s="1"/>
  <c r="U319"/>
  <c r="I320"/>
  <c r="J320" s="1"/>
  <c r="K320" s="1"/>
  <c r="Y320" s="1"/>
  <c r="AH320" s="1"/>
  <c r="L320"/>
  <c r="M320" s="1"/>
  <c r="N320" s="1"/>
  <c r="Z320" s="1"/>
  <c r="AI320" s="1"/>
  <c r="O320"/>
  <c r="P320" s="1"/>
  <c r="Q320" s="1"/>
  <c r="AA320" s="1"/>
  <c r="AJ320" s="1"/>
  <c r="R320"/>
  <c r="S320" s="1"/>
  <c r="T320" s="1"/>
  <c r="AB320" s="1"/>
  <c r="AK320" s="1"/>
  <c r="U320"/>
  <c r="I321"/>
  <c r="J321" s="1"/>
  <c r="K321" s="1"/>
  <c r="Y321" s="1"/>
  <c r="AH321" s="1"/>
  <c r="L321"/>
  <c r="M321" s="1"/>
  <c r="N321" s="1"/>
  <c r="Z321" s="1"/>
  <c r="AI321" s="1"/>
  <c r="O321"/>
  <c r="P321" s="1"/>
  <c r="Q321" s="1"/>
  <c r="AA321" s="1"/>
  <c r="AJ321" s="1"/>
  <c r="R321"/>
  <c r="S321" s="1"/>
  <c r="T321" s="1"/>
  <c r="AB321" s="1"/>
  <c r="AK321" s="1"/>
  <c r="U321"/>
  <c r="I322"/>
  <c r="J322" s="1"/>
  <c r="K322" s="1"/>
  <c r="Y322" s="1"/>
  <c r="AH322" s="1"/>
  <c r="L322"/>
  <c r="M322" s="1"/>
  <c r="N322" s="1"/>
  <c r="Z322" s="1"/>
  <c r="AI322" s="1"/>
  <c r="O322"/>
  <c r="P322" s="1"/>
  <c r="Q322" s="1"/>
  <c r="AA322" s="1"/>
  <c r="AJ322" s="1"/>
  <c r="R322"/>
  <c r="S322" s="1"/>
  <c r="T322" s="1"/>
  <c r="AB322" s="1"/>
  <c r="AK322" s="1"/>
  <c r="U322"/>
  <c r="I323"/>
  <c r="J323" s="1"/>
  <c r="K323" s="1"/>
  <c r="Y323" s="1"/>
  <c r="AH323" s="1"/>
  <c r="L323"/>
  <c r="M323" s="1"/>
  <c r="N323" s="1"/>
  <c r="Z323" s="1"/>
  <c r="AI323" s="1"/>
  <c r="O323"/>
  <c r="P323" s="1"/>
  <c r="Q323" s="1"/>
  <c r="AA323" s="1"/>
  <c r="AJ323" s="1"/>
  <c r="R323"/>
  <c r="S323" s="1"/>
  <c r="T323" s="1"/>
  <c r="AB323" s="1"/>
  <c r="AK323" s="1"/>
  <c r="U323"/>
  <c r="I324"/>
  <c r="J324" s="1"/>
  <c r="K324" s="1"/>
  <c r="Y324" s="1"/>
  <c r="AH324" s="1"/>
  <c r="L324"/>
  <c r="M324" s="1"/>
  <c r="N324" s="1"/>
  <c r="Z324" s="1"/>
  <c r="AI324" s="1"/>
  <c r="O324"/>
  <c r="P324" s="1"/>
  <c r="Q324" s="1"/>
  <c r="AA324" s="1"/>
  <c r="AJ324" s="1"/>
  <c r="R324"/>
  <c r="S324" s="1"/>
  <c r="T324" s="1"/>
  <c r="AB324" s="1"/>
  <c r="AK324" s="1"/>
  <c r="U324"/>
  <c r="I325"/>
  <c r="J325" s="1"/>
  <c r="K325" s="1"/>
  <c r="Y325" s="1"/>
  <c r="AH325" s="1"/>
  <c r="L325"/>
  <c r="M325" s="1"/>
  <c r="N325" s="1"/>
  <c r="Z325" s="1"/>
  <c r="AI325" s="1"/>
  <c r="O325"/>
  <c r="P325" s="1"/>
  <c r="Q325" s="1"/>
  <c r="AA325" s="1"/>
  <c r="AJ325" s="1"/>
  <c r="R325"/>
  <c r="S325" s="1"/>
  <c r="T325" s="1"/>
  <c r="AB325" s="1"/>
  <c r="AK325" s="1"/>
  <c r="U325"/>
  <c r="I326"/>
  <c r="J326" s="1"/>
  <c r="K326" s="1"/>
  <c r="Y326" s="1"/>
  <c r="AH326" s="1"/>
  <c r="L326"/>
  <c r="M326" s="1"/>
  <c r="N326" s="1"/>
  <c r="Z326" s="1"/>
  <c r="AI326" s="1"/>
  <c r="O326"/>
  <c r="P326" s="1"/>
  <c r="Q326" s="1"/>
  <c r="AA326" s="1"/>
  <c r="AJ326" s="1"/>
  <c r="R326"/>
  <c r="S326" s="1"/>
  <c r="T326" s="1"/>
  <c r="AB326" s="1"/>
  <c r="AK326" s="1"/>
  <c r="U326"/>
  <c r="I327"/>
  <c r="J327" s="1"/>
  <c r="K327" s="1"/>
  <c r="Y327" s="1"/>
  <c r="AH327" s="1"/>
  <c r="L327"/>
  <c r="M327" s="1"/>
  <c r="N327" s="1"/>
  <c r="Z327" s="1"/>
  <c r="AI327" s="1"/>
  <c r="O327"/>
  <c r="P327" s="1"/>
  <c r="Q327" s="1"/>
  <c r="AA327" s="1"/>
  <c r="AJ327" s="1"/>
  <c r="R327"/>
  <c r="S327" s="1"/>
  <c r="T327" s="1"/>
  <c r="AB327" s="1"/>
  <c r="AK327" s="1"/>
  <c r="U327"/>
  <c r="I328"/>
  <c r="J328" s="1"/>
  <c r="K328" s="1"/>
  <c r="Y328" s="1"/>
  <c r="AH328" s="1"/>
  <c r="L328"/>
  <c r="M328" s="1"/>
  <c r="N328" s="1"/>
  <c r="Z328" s="1"/>
  <c r="AI328" s="1"/>
  <c r="O328"/>
  <c r="P328" s="1"/>
  <c r="Q328" s="1"/>
  <c r="AA328" s="1"/>
  <c r="AJ328" s="1"/>
  <c r="R328"/>
  <c r="S328" s="1"/>
  <c r="T328" s="1"/>
  <c r="AB328" s="1"/>
  <c r="AK328" s="1"/>
  <c r="U328"/>
  <c r="I329"/>
  <c r="J329" s="1"/>
  <c r="K329" s="1"/>
  <c r="Y329" s="1"/>
  <c r="AH329" s="1"/>
  <c r="L329"/>
  <c r="M329" s="1"/>
  <c r="N329" s="1"/>
  <c r="Z329" s="1"/>
  <c r="AI329" s="1"/>
  <c r="O329"/>
  <c r="P329" s="1"/>
  <c r="Q329" s="1"/>
  <c r="AA329" s="1"/>
  <c r="AJ329" s="1"/>
  <c r="R329"/>
  <c r="S329" s="1"/>
  <c r="T329" s="1"/>
  <c r="AB329" s="1"/>
  <c r="AK329" s="1"/>
  <c r="U329"/>
  <c r="I330"/>
  <c r="J330" s="1"/>
  <c r="K330" s="1"/>
  <c r="Y330" s="1"/>
  <c r="AH330" s="1"/>
  <c r="L330"/>
  <c r="M330" s="1"/>
  <c r="N330" s="1"/>
  <c r="Z330" s="1"/>
  <c r="AI330" s="1"/>
  <c r="O330"/>
  <c r="P330" s="1"/>
  <c r="Q330" s="1"/>
  <c r="AA330" s="1"/>
  <c r="AJ330" s="1"/>
  <c r="R330"/>
  <c r="S330" s="1"/>
  <c r="T330" s="1"/>
  <c r="AB330" s="1"/>
  <c r="AK330" s="1"/>
  <c r="U330"/>
  <c r="I331"/>
  <c r="J331" s="1"/>
  <c r="K331" s="1"/>
  <c r="Y331" s="1"/>
  <c r="AH331" s="1"/>
  <c r="L331"/>
  <c r="M331" s="1"/>
  <c r="N331" s="1"/>
  <c r="Z331" s="1"/>
  <c r="AI331" s="1"/>
  <c r="O331"/>
  <c r="P331" s="1"/>
  <c r="Q331" s="1"/>
  <c r="AA331" s="1"/>
  <c r="AJ331" s="1"/>
  <c r="R331"/>
  <c r="S331" s="1"/>
  <c r="T331" s="1"/>
  <c r="AB331" s="1"/>
  <c r="AK331" s="1"/>
  <c r="U331"/>
  <c r="I332"/>
  <c r="J332" s="1"/>
  <c r="K332" s="1"/>
  <c r="Y332" s="1"/>
  <c r="AH332" s="1"/>
  <c r="L332"/>
  <c r="M332" s="1"/>
  <c r="N332" s="1"/>
  <c r="Z332" s="1"/>
  <c r="AI332" s="1"/>
  <c r="O332"/>
  <c r="P332" s="1"/>
  <c r="Q332" s="1"/>
  <c r="AA332" s="1"/>
  <c r="AJ332" s="1"/>
  <c r="R332"/>
  <c r="S332" s="1"/>
  <c r="T332" s="1"/>
  <c r="AB332" s="1"/>
  <c r="AK332" s="1"/>
  <c r="U332"/>
  <c r="I333"/>
  <c r="J333" s="1"/>
  <c r="K333" s="1"/>
  <c r="Y333" s="1"/>
  <c r="AH333" s="1"/>
  <c r="L333"/>
  <c r="M333" s="1"/>
  <c r="N333" s="1"/>
  <c r="Z333" s="1"/>
  <c r="AI333" s="1"/>
  <c r="O333"/>
  <c r="P333" s="1"/>
  <c r="Q333" s="1"/>
  <c r="AA333" s="1"/>
  <c r="AJ333" s="1"/>
  <c r="R333"/>
  <c r="S333" s="1"/>
  <c r="T333" s="1"/>
  <c r="AB333" s="1"/>
  <c r="AK333" s="1"/>
  <c r="U333"/>
  <c r="I334"/>
  <c r="J334" s="1"/>
  <c r="K334" s="1"/>
  <c r="Y334" s="1"/>
  <c r="AH334" s="1"/>
  <c r="L334"/>
  <c r="M334" s="1"/>
  <c r="N334" s="1"/>
  <c r="Z334" s="1"/>
  <c r="AI334" s="1"/>
  <c r="O334"/>
  <c r="P334" s="1"/>
  <c r="Q334" s="1"/>
  <c r="AA334" s="1"/>
  <c r="AJ334" s="1"/>
  <c r="R334"/>
  <c r="S334" s="1"/>
  <c r="T334" s="1"/>
  <c r="AB334" s="1"/>
  <c r="AK334" s="1"/>
  <c r="U334"/>
  <c r="I335"/>
  <c r="J335" s="1"/>
  <c r="K335" s="1"/>
  <c r="Y335" s="1"/>
  <c r="AH335" s="1"/>
  <c r="L335"/>
  <c r="M335" s="1"/>
  <c r="N335" s="1"/>
  <c r="Z335" s="1"/>
  <c r="AI335" s="1"/>
  <c r="O335"/>
  <c r="P335" s="1"/>
  <c r="Q335" s="1"/>
  <c r="AA335" s="1"/>
  <c r="AJ335" s="1"/>
  <c r="R335"/>
  <c r="S335" s="1"/>
  <c r="T335" s="1"/>
  <c r="AB335" s="1"/>
  <c r="AK335" s="1"/>
  <c r="U335"/>
  <c r="I336"/>
  <c r="J336" s="1"/>
  <c r="K336" s="1"/>
  <c r="Y336" s="1"/>
  <c r="AH336" s="1"/>
  <c r="L336"/>
  <c r="M336" s="1"/>
  <c r="N336" s="1"/>
  <c r="Z336" s="1"/>
  <c r="AI336" s="1"/>
  <c r="O336"/>
  <c r="P336" s="1"/>
  <c r="Q336" s="1"/>
  <c r="AA336" s="1"/>
  <c r="AJ336" s="1"/>
  <c r="R336"/>
  <c r="S336" s="1"/>
  <c r="T336" s="1"/>
  <c r="AB336" s="1"/>
  <c r="AK336" s="1"/>
  <c r="U336"/>
  <c r="I337"/>
  <c r="J337" s="1"/>
  <c r="K337" s="1"/>
  <c r="Y337" s="1"/>
  <c r="AH337" s="1"/>
  <c r="L337"/>
  <c r="M337" s="1"/>
  <c r="N337" s="1"/>
  <c r="Z337" s="1"/>
  <c r="AI337" s="1"/>
  <c r="O337"/>
  <c r="P337" s="1"/>
  <c r="Q337" s="1"/>
  <c r="AA337" s="1"/>
  <c r="AJ337" s="1"/>
  <c r="R337"/>
  <c r="S337" s="1"/>
  <c r="T337" s="1"/>
  <c r="AB337" s="1"/>
  <c r="AK337" s="1"/>
  <c r="U337"/>
  <c r="I338"/>
  <c r="J338" s="1"/>
  <c r="K338" s="1"/>
  <c r="Y338" s="1"/>
  <c r="AH338" s="1"/>
  <c r="L338"/>
  <c r="M338" s="1"/>
  <c r="N338" s="1"/>
  <c r="Z338" s="1"/>
  <c r="AI338" s="1"/>
  <c r="O338"/>
  <c r="P338" s="1"/>
  <c r="Q338" s="1"/>
  <c r="AA338" s="1"/>
  <c r="AJ338" s="1"/>
  <c r="R338"/>
  <c r="S338" s="1"/>
  <c r="T338" s="1"/>
  <c r="AB338" s="1"/>
  <c r="AK338" s="1"/>
  <c r="U338"/>
  <c r="I339"/>
  <c r="J339" s="1"/>
  <c r="K339" s="1"/>
  <c r="Y339" s="1"/>
  <c r="AH339" s="1"/>
  <c r="L339"/>
  <c r="M339" s="1"/>
  <c r="N339" s="1"/>
  <c r="Z339" s="1"/>
  <c r="AI339" s="1"/>
  <c r="O339"/>
  <c r="P339" s="1"/>
  <c r="Q339" s="1"/>
  <c r="AA339" s="1"/>
  <c r="AJ339" s="1"/>
  <c r="R339"/>
  <c r="S339" s="1"/>
  <c r="T339" s="1"/>
  <c r="AB339" s="1"/>
  <c r="AK339" s="1"/>
  <c r="U339"/>
  <c r="I340"/>
  <c r="J340" s="1"/>
  <c r="K340" s="1"/>
  <c r="Y340" s="1"/>
  <c r="AH340" s="1"/>
  <c r="L340"/>
  <c r="M340" s="1"/>
  <c r="N340" s="1"/>
  <c r="Z340" s="1"/>
  <c r="AI340" s="1"/>
  <c r="O340"/>
  <c r="P340" s="1"/>
  <c r="Q340" s="1"/>
  <c r="AA340" s="1"/>
  <c r="AJ340" s="1"/>
  <c r="R340"/>
  <c r="S340" s="1"/>
  <c r="T340" s="1"/>
  <c r="AB340" s="1"/>
  <c r="AK340" s="1"/>
  <c r="U340"/>
  <c r="I341"/>
  <c r="J341" s="1"/>
  <c r="K341" s="1"/>
  <c r="Y341" s="1"/>
  <c r="AH341" s="1"/>
  <c r="L341"/>
  <c r="M341" s="1"/>
  <c r="N341" s="1"/>
  <c r="Z341" s="1"/>
  <c r="AI341" s="1"/>
  <c r="O341"/>
  <c r="P341" s="1"/>
  <c r="Q341" s="1"/>
  <c r="AA341" s="1"/>
  <c r="AJ341" s="1"/>
  <c r="R341"/>
  <c r="S341" s="1"/>
  <c r="T341" s="1"/>
  <c r="AB341" s="1"/>
  <c r="AK341" s="1"/>
  <c r="U341"/>
  <c r="I342"/>
  <c r="J342" s="1"/>
  <c r="K342" s="1"/>
  <c r="Y342" s="1"/>
  <c r="AH342" s="1"/>
  <c r="L342"/>
  <c r="M342" s="1"/>
  <c r="N342" s="1"/>
  <c r="Z342" s="1"/>
  <c r="AI342" s="1"/>
  <c r="O342"/>
  <c r="P342" s="1"/>
  <c r="Q342" s="1"/>
  <c r="AA342" s="1"/>
  <c r="AJ342" s="1"/>
  <c r="R342"/>
  <c r="S342" s="1"/>
  <c r="T342" s="1"/>
  <c r="AB342" s="1"/>
  <c r="AK342" s="1"/>
  <c r="U342"/>
  <c r="I343"/>
  <c r="J343" s="1"/>
  <c r="K343" s="1"/>
  <c r="Y343" s="1"/>
  <c r="AH343" s="1"/>
  <c r="L343"/>
  <c r="M343" s="1"/>
  <c r="N343" s="1"/>
  <c r="Z343" s="1"/>
  <c r="AI343" s="1"/>
  <c r="O343"/>
  <c r="P343" s="1"/>
  <c r="Q343" s="1"/>
  <c r="AA343" s="1"/>
  <c r="AJ343" s="1"/>
  <c r="R343"/>
  <c r="S343" s="1"/>
  <c r="T343" s="1"/>
  <c r="AB343" s="1"/>
  <c r="AK343" s="1"/>
  <c r="U343"/>
  <c r="I344"/>
  <c r="J344" s="1"/>
  <c r="K344" s="1"/>
  <c r="Y344" s="1"/>
  <c r="AH344" s="1"/>
  <c r="L344"/>
  <c r="M344" s="1"/>
  <c r="N344" s="1"/>
  <c r="Z344" s="1"/>
  <c r="AI344" s="1"/>
  <c r="O344"/>
  <c r="P344" s="1"/>
  <c r="Q344" s="1"/>
  <c r="AA344" s="1"/>
  <c r="AJ344" s="1"/>
  <c r="R344"/>
  <c r="S344" s="1"/>
  <c r="T344" s="1"/>
  <c r="AB344" s="1"/>
  <c r="AK344" s="1"/>
  <c r="U344"/>
  <c r="I345"/>
  <c r="J345" s="1"/>
  <c r="K345" s="1"/>
  <c r="Y345" s="1"/>
  <c r="AH345" s="1"/>
  <c r="L345"/>
  <c r="M345" s="1"/>
  <c r="N345" s="1"/>
  <c r="Z345" s="1"/>
  <c r="AI345" s="1"/>
  <c r="O345"/>
  <c r="P345" s="1"/>
  <c r="Q345" s="1"/>
  <c r="AA345" s="1"/>
  <c r="AJ345" s="1"/>
  <c r="R345"/>
  <c r="S345" s="1"/>
  <c r="T345" s="1"/>
  <c r="AB345" s="1"/>
  <c r="AK345" s="1"/>
  <c r="U345"/>
  <c r="I346"/>
  <c r="J346" s="1"/>
  <c r="K346" s="1"/>
  <c r="Y346" s="1"/>
  <c r="AH346" s="1"/>
  <c r="L346"/>
  <c r="M346" s="1"/>
  <c r="N346" s="1"/>
  <c r="Z346" s="1"/>
  <c r="AI346" s="1"/>
  <c r="O346"/>
  <c r="P346" s="1"/>
  <c r="Q346" s="1"/>
  <c r="AA346" s="1"/>
  <c r="AJ346" s="1"/>
  <c r="R346"/>
  <c r="S346" s="1"/>
  <c r="T346" s="1"/>
  <c r="AB346" s="1"/>
  <c r="AK346" s="1"/>
  <c r="U346"/>
  <c r="I347"/>
  <c r="J347" s="1"/>
  <c r="K347" s="1"/>
  <c r="Y347" s="1"/>
  <c r="AH347" s="1"/>
  <c r="L347"/>
  <c r="M347" s="1"/>
  <c r="N347" s="1"/>
  <c r="Z347" s="1"/>
  <c r="AI347" s="1"/>
  <c r="O347"/>
  <c r="P347" s="1"/>
  <c r="Q347" s="1"/>
  <c r="AA347" s="1"/>
  <c r="AJ347" s="1"/>
  <c r="R347"/>
  <c r="S347" s="1"/>
  <c r="T347" s="1"/>
  <c r="AB347" s="1"/>
  <c r="AK347" s="1"/>
  <c r="U347"/>
  <c r="I348"/>
  <c r="J348" s="1"/>
  <c r="K348" s="1"/>
  <c r="Y348" s="1"/>
  <c r="AH348" s="1"/>
  <c r="L348"/>
  <c r="M348" s="1"/>
  <c r="N348" s="1"/>
  <c r="Z348" s="1"/>
  <c r="AI348" s="1"/>
  <c r="O348"/>
  <c r="P348" s="1"/>
  <c r="Q348" s="1"/>
  <c r="AA348" s="1"/>
  <c r="AJ348" s="1"/>
  <c r="R348"/>
  <c r="S348" s="1"/>
  <c r="T348" s="1"/>
  <c r="AB348" s="1"/>
  <c r="AK348" s="1"/>
  <c r="U348"/>
  <c r="I349"/>
  <c r="J349" s="1"/>
  <c r="K349" s="1"/>
  <c r="Y349" s="1"/>
  <c r="AH349" s="1"/>
  <c r="L349"/>
  <c r="M349" s="1"/>
  <c r="N349" s="1"/>
  <c r="Z349" s="1"/>
  <c r="AI349" s="1"/>
  <c r="O349"/>
  <c r="P349" s="1"/>
  <c r="Q349" s="1"/>
  <c r="AA349" s="1"/>
  <c r="AJ349" s="1"/>
  <c r="R349"/>
  <c r="S349" s="1"/>
  <c r="T349" s="1"/>
  <c r="AB349" s="1"/>
  <c r="AK349" s="1"/>
  <c r="U349"/>
  <c r="I350"/>
  <c r="J350" s="1"/>
  <c r="K350" s="1"/>
  <c r="Y350" s="1"/>
  <c r="AH350" s="1"/>
  <c r="L350"/>
  <c r="M350" s="1"/>
  <c r="N350" s="1"/>
  <c r="Z350" s="1"/>
  <c r="AI350" s="1"/>
  <c r="O350"/>
  <c r="P350" s="1"/>
  <c r="Q350" s="1"/>
  <c r="AA350" s="1"/>
  <c r="AJ350" s="1"/>
  <c r="R350"/>
  <c r="S350" s="1"/>
  <c r="T350" s="1"/>
  <c r="AB350" s="1"/>
  <c r="AK350" s="1"/>
  <c r="U350"/>
  <c r="I351"/>
  <c r="J351" s="1"/>
  <c r="K351" s="1"/>
  <c r="Y351" s="1"/>
  <c r="AH351" s="1"/>
  <c r="L351"/>
  <c r="M351" s="1"/>
  <c r="N351" s="1"/>
  <c r="Z351" s="1"/>
  <c r="AI351" s="1"/>
  <c r="O351"/>
  <c r="P351" s="1"/>
  <c r="Q351" s="1"/>
  <c r="AA351" s="1"/>
  <c r="AJ351" s="1"/>
  <c r="R351"/>
  <c r="S351" s="1"/>
  <c r="T351" s="1"/>
  <c r="AB351" s="1"/>
  <c r="AK351" s="1"/>
  <c r="U351"/>
  <c r="I352"/>
  <c r="J352" s="1"/>
  <c r="K352" s="1"/>
  <c r="Y352" s="1"/>
  <c r="AH352" s="1"/>
  <c r="L352"/>
  <c r="M352" s="1"/>
  <c r="N352" s="1"/>
  <c r="Z352" s="1"/>
  <c r="AI352" s="1"/>
  <c r="O352"/>
  <c r="P352" s="1"/>
  <c r="Q352" s="1"/>
  <c r="AA352" s="1"/>
  <c r="AJ352" s="1"/>
  <c r="R352"/>
  <c r="S352" s="1"/>
  <c r="T352" s="1"/>
  <c r="AB352" s="1"/>
  <c r="AK352" s="1"/>
  <c r="U352"/>
  <c r="I353"/>
  <c r="J353" s="1"/>
  <c r="K353" s="1"/>
  <c r="Y353" s="1"/>
  <c r="AH353" s="1"/>
  <c r="L353"/>
  <c r="M353" s="1"/>
  <c r="N353" s="1"/>
  <c r="Z353" s="1"/>
  <c r="AI353" s="1"/>
  <c r="O353"/>
  <c r="P353" s="1"/>
  <c r="Q353" s="1"/>
  <c r="AA353" s="1"/>
  <c r="AJ353" s="1"/>
  <c r="R353"/>
  <c r="S353" s="1"/>
  <c r="T353" s="1"/>
  <c r="AB353" s="1"/>
  <c r="AK353" s="1"/>
  <c r="U353"/>
  <c r="I354"/>
  <c r="J354" s="1"/>
  <c r="K354" s="1"/>
  <c r="Y354" s="1"/>
  <c r="AH354" s="1"/>
  <c r="L354"/>
  <c r="M354" s="1"/>
  <c r="N354" s="1"/>
  <c r="Z354" s="1"/>
  <c r="AI354" s="1"/>
  <c r="O354"/>
  <c r="P354" s="1"/>
  <c r="Q354" s="1"/>
  <c r="AA354" s="1"/>
  <c r="AJ354" s="1"/>
  <c r="R354"/>
  <c r="S354" s="1"/>
  <c r="T354" s="1"/>
  <c r="AB354" s="1"/>
  <c r="AK354" s="1"/>
  <c r="U354"/>
  <c r="I355"/>
  <c r="J355" s="1"/>
  <c r="K355" s="1"/>
  <c r="Y355" s="1"/>
  <c r="AH355" s="1"/>
  <c r="L355"/>
  <c r="M355" s="1"/>
  <c r="N355" s="1"/>
  <c r="Z355" s="1"/>
  <c r="AI355" s="1"/>
  <c r="O355"/>
  <c r="P355" s="1"/>
  <c r="Q355" s="1"/>
  <c r="AA355" s="1"/>
  <c r="AJ355" s="1"/>
  <c r="R355"/>
  <c r="S355" s="1"/>
  <c r="T355" s="1"/>
  <c r="AB355" s="1"/>
  <c r="AK355" s="1"/>
  <c r="U355"/>
  <c r="I356"/>
  <c r="J356" s="1"/>
  <c r="K356" s="1"/>
  <c r="Y356" s="1"/>
  <c r="AH356" s="1"/>
  <c r="L356"/>
  <c r="M356" s="1"/>
  <c r="N356" s="1"/>
  <c r="Z356" s="1"/>
  <c r="AI356" s="1"/>
  <c r="O356"/>
  <c r="P356" s="1"/>
  <c r="Q356" s="1"/>
  <c r="AA356" s="1"/>
  <c r="AJ356" s="1"/>
  <c r="R356"/>
  <c r="S356" s="1"/>
  <c r="T356" s="1"/>
  <c r="AB356" s="1"/>
  <c r="AK356" s="1"/>
  <c r="U356"/>
  <c r="I357"/>
  <c r="J357" s="1"/>
  <c r="K357" s="1"/>
  <c r="Y357" s="1"/>
  <c r="AH357" s="1"/>
  <c r="L357"/>
  <c r="M357" s="1"/>
  <c r="N357" s="1"/>
  <c r="Z357" s="1"/>
  <c r="AI357" s="1"/>
  <c r="O357"/>
  <c r="P357" s="1"/>
  <c r="Q357" s="1"/>
  <c r="AA357" s="1"/>
  <c r="AJ357" s="1"/>
  <c r="R357"/>
  <c r="S357" s="1"/>
  <c r="T357" s="1"/>
  <c r="AB357" s="1"/>
  <c r="AK357" s="1"/>
  <c r="U357"/>
  <c r="I358"/>
  <c r="J358" s="1"/>
  <c r="K358" s="1"/>
  <c r="Y358" s="1"/>
  <c r="AH358" s="1"/>
  <c r="L358"/>
  <c r="M358" s="1"/>
  <c r="N358" s="1"/>
  <c r="Z358" s="1"/>
  <c r="AI358" s="1"/>
  <c r="O358"/>
  <c r="P358" s="1"/>
  <c r="Q358" s="1"/>
  <c r="AA358" s="1"/>
  <c r="AJ358" s="1"/>
  <c r="R358"/>
  <c r="S358" s="1"/>
  <c r="T358" s="1"/>
  <c r="AB358" s="1"/>
  <c r="AK358" s="1"/>
  <c r="U358"/>
  <c r="I359"/>
  <c r="J359" s="1"/>
  <c r="K359" s="1"/>
  <c r="Y359" s="1"/>
  <c r="AH359" s="1"/>
  <c r="L359"/>
  <c r="M359" s="1"/>
  <c r="N359" s="1"/>
  <c r="Z359" s="1"/>
  <c r="AI359" s="1"/>
  <c r="O359"/>
  <c r="P359" s="1"/>
  <c r="Q359" s="1"/>
  <c r="AA359" s="1"/>
  <c r="AJ359" s="1"/>
  <c r="R359"/>
  <c r="S359" s="1"/>
  <c r="T359" s="1"/>
  <c r="AB359" s="1"/>
  <c r="AK359" s="1"/>
  <c r="U359"/>
  <c r="I360"/>
  <c r="J360" s="1"/>
  <c r="K360" s="1"/>
  <c r="Y360" s="1"/>
  <c r="AH360" s="1"/>
  <c r="L360"/>
  <c r="M360" s="1"/>
  <c r="N360" s="1"/>
  <c r="Z360" s="1"/>
  <c r="AI360" s="1"/>
  <c r="O360"/>
  <c r="P360" s="1"/>
  <c r="Q360" s="1"/>
  <c r="AA360" s="1"/>
  <c r="AJ360" s="1"/>
  <c r="R360"/>
  <c r="S360" s="1"/>
  <c r="T360" s="1"/>
  <c r="AB360" s="1"/>
  <c r="AK360" s="1"/>
  <c r="U360"/>
  <c r="I361"/>
  <c r="J361" s="1"/>
  <c r="K361" s="1"/>
  <c r="Y361" s="1"/>
  <c r="AH361" s="1"/>
  <c r="L361"/>
  <c r="M361" s="1"/>
  <c r="N361" s="1"/>
  <c r="Z361" s="1"/>
  <c r="AI361" s="1"/>
  <c r="O361"/>
  <c r="P361" s="1"/>
  <c r="Q361" s="1"/>
  <c r="AA361" s="1"/>
  <c r="AJ361" s="1"/>
  <c r="R361"/>
  <c r="S361" s="1"/>
  <c r="T361" s="1"/>
  <c r="AB361" s="1"/>
  <c r="AK361" s="1"/>
  <c r="U361"/>
  <c r="I362"/>
  <c r="J362" s="1"/>
  <c r="K362" s="1"/>
  <c r="Y362" s="1"/>
  <c r="AH362" s="1"/>
  <c r="L362"/>
  <c r="M362" s="1"/>
  <c r="N362" s="1"/>
  <c r="Z362" s="1"/>
  <c r="AI362" s="1"/>
  <c r="O362"/>
  <c r="P362" s="1"/>
  <c r="Q362" s="1"/>
  <c r="AA362" s="1"/>
  <c r="AJ362" s="1"/>
  <c r="R362"/>
  <c r="S362" s="1"/>
  <c r="T362" s="1"/>
  <c r="AB362" s="1"/>
  <c r="AK362" s="1"/>
  <c r="U362"/>
  <c r="I363"/>
  <c r="J363" s="1"/>
  <c r="K363" s="1"/>
  <c r="Y363" s="1"/>
  <c r="AH363" s="1"/>
  <c r="L363"/>
  <c r="M363" s="1"/>
  <c r="N363" s="1"/>
  <c r="Z363" s="1"/>
  <c r="AI363" s="1"/>
  <c r="O363"/>
  <c r="P363" s="1"/>
  <c r="Q363" s="1"/>
  <c r="AA363" s="1"/>
  <c r="AJ363" s="1"/>
  <c r="R363"/>
  <c r="S363" s="1"/>
  <c r="T363" s="1"/>
  <c r="AB363" s="1"/>
  <c r="AK363" s="1"/>
  <c r="U363"/>
  <c r="I364"/>
  <c r="J364" s="1"/>
  <c r="K364" s="1"/>
  <c r="Y364" s="1"/>
  <c r="AH364" s="1"/>
  <c r="L364"/>
  <c r="M364" s="1"/>
  <c r="N364" s="1"/>
  <c r="Z364" s="1"/>
  <c r="AI364" s="1"/>
  <c r="O364"/>
  <c r="P364" s="1"/>
  <c r="Q364" s="1"/>
  <c r="AA364" s="1"/>
  <c r="AJ364" s="1"/>
  <c r="R364"/>
  <c r="S364" s="1"/>
  <c r="T364" s="1"/>
  <c r="AB364" s="1"/>
  <c r="AK364" s="1"/>
  <c r="U364"/>
  <c r="I365"/>
  <c r="J365" s="1"/>
  <c r="K365" s="1"/>
  <c r="Y365" s="1"/>
  <c r="AH365" s="1"/>
  <c r="L365"/>
  <c r="M365" s="1"/>
  <c r="N365" s="1"/>
  <c r="Z365" s="1"/>
  <c r="AI365" s="1"/>
  <c r="O365"/>
  <c r="P365" s="1"/>
  <c r="Q365" s="1"/>
  <c r="AA365" s="1"/>
  <c r="AJ365" s="1"/>
  <c r="R365"/>
  <c r="S365" s="1"/>
  <c r="T365" s="1"/>
  <c r="AB365" s="1"/>
  <c r="AK365" s="1"/>
  <c r="U365"/>
  <c r="I366"/>
  <c r="J366" s="1"/>
  <c r="K366" s="1"/>
  <c r="Y366" s="1"/>
  <c r="AH366" s="1"/>
  <c r="L366"/>
  <c r="M366" s="1"/>
  <c r="N366" s="1"/>
  <c r="Z366" s="1"/>
  <c r="AI366" s="1"/>
  <c r="O366"/>
  <c r="P366" s="1"/>
  <c r="Q366" s="1"/>
  <c r="AA366" s="1"/>
  <c r="AJ366" s="1"/>
  <c r="R366"/>
  <c r="S366" s="1"/>
  <c r="T366" s="1"/>
  <c r="AB366" s="1"/>
  <c r="AK366" s="1"/>
  <c r="U366"/>
  <c r="I367"/>
  <c r="J367" s="1"/>
  <c r="K367" s="1"/>
  <c r="Y367" s="1"/>
  <c r="AH367" s="1"/>
  <c r="L367"/>
  <c r="M367" s="1"/>
  <c r="N367" s="1"/>
  <c r="Z367" s="1"/>
  <c r="AI367" s="1"/>
  <c r="O367"/>
  <c r="P367" s="1"/>
  <c r="Q367" s="1"/>
  <c r="AA367" s="1"/>
  <c r="AJ367" s="1"/>
  <c r="R367"/>
  <c r="S367" s="1"/>
  <c r="T367" s="1"/>
  <c r="AB367" s="1"/>
  <c r="AK367" s="1"/>
  <c r="U367"/>
  <c r="I368"/>
  <c r="J368" s="1"/>
  <c r="K368" s="1"/>
  <c r="Y368" s="1"/>
  <c r="AH368" s="1"/>
  <c r="L368"/>
  <c r="M368" s="1"/>
  <c r="N368" s="1"/>
  <c r="Z368" s="1"/>
  <c r="AI368" s="1"/>
  <c r="O368"/>
  <c r="P368" s="1"/>
  <c r="Q368" s="1"/>
  <c r="AA368" s="1"/>
  <c r="AJ368" s="1"/>
  <c r="R368"/>
  <c r="S368" s="1"/>
  <c r="T368" s="1"/>
  <c r="AB368" s="1"/>
  <c r="AK368" s="1"/>
  <c r="U368"/>
  <c r="I369"/>
  <c r="J369" s="1"/>
  <c r="K369" s="1"/>
  <c r="Y369" s="1"/>
  <c r="AH369" s="1"/>
  <c r="L369"/>
  <c r="M369" s="1"/>
  <c r="N369" s="1"/>
  <c r="Z369" s="1"/>
  <c r="AI369" s="1"/>
  <c r="O369"/>
  <c r="P369" s="1"/>
  <c r="Q369" s="1"/>
  <c r="AA369" s="1"/>
  <c r="AJ369" s="1"/>
  <c r="R369"/>
  <c r="S369" s="1"/>
  <c r="T369" s="1"/>
  <c r="AB369" s="1"/>
  <c r="AK369" s="1"/>
  <c r="U369"/>
  <c r="I370"/>
  <c r="J370" s="1"/>
  <c r="K370" s="1"/>
  <c r="Y370" s="1"/>
  <c r="AH370" s="1"/>
  <c r="L370"/>
  <c r="M370" s="1"/>
  <c r="N370" s="1"/>
  <c r="Z370" s="1"/>
  <c r="AI370" s="1"/>
  <c r="O370"/>
  <c r="P370" s="1"/>
  <c r="Q370" s="1"/>
  <c r="AA370" s="1"/>
  <c r="AJ370" s="1"/>
  <c r="R370"/>
  <c r="S370" s="1"/>
  <c r="T370" s="1"/>
  <c r="AB370" s="1"/>
  <c r="AK370" s="1"/>
  <c r="U370"/>
  <c r="I371"/>
  <c r="J371" s="1"/>
  <c r="K371" s="1"/>
  <c r="Y371" s="1"/>
  <c r="AH371" s="1"/>
  <c r="L371"/>
  <c r="M371" s="1"/>
  <c r="N371" s="1"/>
  <c r="Z371" s="1"/>
  <c r="AI371" s="1"/>
  <c r="O371"/>
  <c r="P371" s="1"/>
  <c r="Q371" s="1"/>
  <c r="AA371" s="1"/>
  <c r="AJ371" s="1"/>
  <c r="R371"/>
  <c r="S371" s="1"/>
  <c r="T371" s="1"/>
  <c r="AB371" s="1"/>
  <c r="AK371" s="1"/>
  <c r="U371"/>
  <c r="I372"/>
  <c r="J372" s="1"/>
  <c r="K372" s="1"/>
  <c r="Y372" s="1"/>
  <c r="AH372" s="1"/>
  <c r="L372"/>
  <c r="M372" s="1"/>
  <c r="N372" s="1"/>
  <c r="Z372" s="1"/>
  <c r="AI372" s="1"/>
  <c r="O372"/>
  <c r="P372" s="1"/>
  <c r="Q372" s="1"/>
  <c r="AA372" s="1"/>
  <c r="AJ372" s="1"/>
  <c r="R372"/>
  <c r="S372" s="1"/>
  <c r="T372" s="1"/>
  <c r="AB372" s="1"/>
  <c r="AK372" s="1"/>
  <c r="U372"/>
  <c r="I373"/>
  <c r="J373" s="1"/>
  <c r="K373" s="1"/>
  <c r="Y373" s="1"/>
  <c r="AH373" s="1"/>
  <c r="L373"/>
  <c r="M373" s="1"/>
  <c r="N373" s="1"/>
  <c r="Z373" s="1"/>
  <c r="AI373" s="1"/>
  <c r="O373"/>
  <c r="P373" s="1"/>
  <c r="Q373" s="1"/>
  <c r="AA373" s="1"/>
  <c r="AJ373" s="1"/>
  <c r="R373"/>
  <c r="S373" s="1"/>
  <c r="T373" s="1"/>
  <c r="AB373" s="1"/>
  <c r="AK373" s="1"/>
  <c r="U373"/>
  <c r="I374"/>
  <c r="J374" s="1"/>
  <c r="K374" s="1"/>
  <c r="Y374" s="1"/>
  <c r="AH374" s="1"/>
  <c r="L374"/>
  <c r="M374" s="1"/>
  <c r="N374" s="1"/>
  <c r="Z374" s="1"/>
  <c r="AI374" s="1"/>
  <c r="O374"/>
  <c r="P374" s="1"/>
  <c r="Q374" s="1"/>
  <c r="AA374" s="1"/>
  <c r="AJ374" s="1"/>
  <c r="R374"/>
  <c r="S374" s="1"/>
  <c r="T374" s="1"/>
  <c r="AB374" s="1"/>
  <c r="AK374" s="1"/>
  <c r="U374"/>
  <c r="I375"/>
  <c r="J375" s="1"/>
  <c r="K375" s="1"/>
  <c r="Y375" s="1"/>
  <c r="AH375" s="1"/>
  <c r="L375"/>
  <c r="M375" s="1"/>
  <c r="N375" s="1"/>
  <c r="Z375" s="1"/>
  <c r="AI375" s="1"/>
  <c r="O375"/>
  <c r="P375" s="1"/>
  <c r="Q375" s="1"/>
  <c r="AA375" s="1"/>
  <c r="AJ375" s="1"/>
  <c r="R375"/>
  <c r="S375" s="1"/>
  <c r="T375" s="1"/>
  <c r="AB375" s="1"/>
  <c r="AK375" s="1"/>
  <c r="U375"/>
  <c r="I376"/>
  <c r="J376" s="1"/>
  <c r="K376" s="1"/>
  <c r="Y376" s="1"/>
  <c r="AH376" s="1"/>
  <c r="L376"/>
  <c r="M376" s="1"/>
  <c r="N376" s="1"/>
  <c r="Z376" s="1"/>
  <c r="AI376" s="1"/>
  <c r="O376"/>
  <c r="P376" s="1"/>
  <c r="Q376" s="1"/>
  <c r="AA376" s="1"/>
  <c r="AJ376" s="1"/>
  <c r="R376"/>
  <c r="S376" s="1"/>
  <c r="T376" s="1"/>
  <c r="AB376" s="1"/>
  <c r="AK376" s="1"/>
  <c r="U376"/>
  <c r="I377"/>
  <c r="J377" s="1"/>
  <c r="K377" s="1"/>
  <c r="Y377" s="1"/>
  <c r="AH377" s="1"/>
  <c r="L377"/>
  <c r="M377" s="1"/>
  <c r="N377" s="1"/>
  <c r="Z377" s="1"/>
  <c r="AI377" s="1"/>
  <c r="O377"/>
  <c r="P377" s="1"/>
  <c r="Q377" s="1"/>
  <c r="AA377" s="1"/>
  <c r="AJ377" s="1"/>
  <c r="R377"/>
  <c r="S377" s="1"/>
  <c r="T377" s="1"/>
  <c r="AB377" s="1"/>
  <c r="AK377" s="1"/>
  <c r="U377"/>
  <c r="I378"/>
  <c r="J378" s="1"/>
  <c r="K378" s="1"/>
  <c r="Y378" s="1"/>
  <c r="AH378" s="1"/>
  <c r="L378"/>
  <c r="M378" s="1"/>
  <c r="N378" s="1"/>
  <c r="Z378" s="1"/>
  <c r="AI378" s="1"/>
  <c r="O378"/>
  <c r="P378" s="1"/>
  <c r="Q378" s="1"/>
  <c r="AA378" s="1"/>
  <c r="AJ378" s="1"/>
  <c r="R378"/>
  <c r="S378" s="1"/>
  <c r="T378" s="1"/>
  <c r="AB378" s="1"/>
  <c r="AK378" s="1"/>
  <c r="U378"/>
  <c r="I379"/>
  <c r="J379" s="1"/>
  <c r="K379" s="1"/>
  <c r="Y379" s="1"/>
  <c r="AH379" s="1"/>
  <c r="L379"/>
  <c r="M379" s="1"/>
  <c r="N379" s="1"/>
  <c r="Z379" s="1"/>
  <c r="AI379" s="1"/>
  <c r="O379"/>
  <c r="P379" s="1"/>
  <c r="Q379" s="1"/>
  <c r="AA379" s="1"/>
  <c r="AJ379" s="1"/>
  <c r="R379"/>
  <c r="S379" s="1"/>
  <c r="T379" s="1"/>
  <c r="AB379" s="1"/>
  <c r="AK379" s="1"/>
  <c r="U379"/>
  <c r="I380"/>
  <c r="J380" s="1"/>
  <c r="K380" s="1"/>
  <c r="Y380" s="1"/>
  <c r="AH380" s="1"/>
  <c r="L380"/>
  <c r="M380" s="1"/>
  <c r="N380" s="1"/>
  <c r="Z380" s="1"/>
  <c r="AI380" s="1"/>
  <c r="O380"/>
  <c r="P380" s="1"/>
  <c r="Q380" s="1"/>
  <c r="AA380" s="1"/>
  <c r="AJ380" s="1"/>
  <c r="R380"/>
  <c r="S380" s="1"/>
  <c r="T380" s="1"/>
  <c r="AB380" s="1"/>
  <c r="AK380" s="1"/>
  <c r="U380"/>
  <c r="I381"/>
  <c r="J381" s="1"/>
  <c r="K381" s="1"/>
  <c r="Y381" s="1"/>
  <c r="AH381" s="1"/>
  <c r="L381"/>
  <c r="M381" s="1"/>
  <c r="N381" s="1"/>
  <c r="Z381" s="1"/>
  <c r="AI381" s="1"/>
  <c r="O381"/>
  <c r="P381" s="1"/>
  <c r="Q381" s="1"/>
  <c r="AA381" s="1"/>
  <c r="AJ381" s="1"/>
  <c r="R381"/>
  <c r="S381" s="1"/>
  <c r="T381" s="1"/>
  <c r="AB381" s="1"/>
  <c r="AK381" s="1"/>
  <c r="U381"/>
  <c r="I382"/>
  <c r="J382" s="1"/>
  <c r="K382" s="1"/>
  <c r="Y382" s="1"/>
  <c r="AH382" s="1"/>
  <c r="L382"/>
  <c r="M382" s="1"/>
  <c r="N382" s="1"/>
  <c r="Z382" s="1"/>
  <c r="AI382" s="1"/>
  <c r="O382"/>
  <c r="P382" s="1"/>
  <c r="Q382" s="1"/>
  <c r="AA382" s="1"/>
  <c r="AJ382" s="1"/>
  <c r="R382"/>
  <c r="S382" s="1"/>
  <c r="T382" s="1"/>
  <c r="AB382" s="1"/>
  <c r="AK382" s="1"/>
  <c r="U382"/>
  <c r="I383"/>
  <c r="J383" s="1"/>
  <c r="K383" s="1"/>
  <c r="Y383" s="1"/>
  <c r="AH383" s="1"/>
  <c r="L383"/>
  <c r="M383" s="1"/>
  <c r="N383" s="1"/>
  <c r="Z383" s="1"/>
  <c r="AI383" s="1"/>
  <c r="O383"/>
  <c r="P383" s="1"/>
  <c r="Q383" s="1"/>
  <c r="AA383" s="1"/>
  <c r="AJ383" s="1"/>
  <c r="R383"/>
  <c r="S383" s="1"/>
  <c r="T383" s="1"/>
  <c r="AB383" s="1"/>
  <c r="AK383" s="1"/>
  <c r="U383"/>
  <c r="I384"/>
  <c r="J384" s="1"/>
  <c r="K384" s="1"/>
  <c r="Y384" s="1"/>
  <c r="AH384" s="1"/>
  <c r="L384"/>
  <c r="M384" s="1"/>
  <c r="N384" s="1"/>
  <c r="Z384" s="1"/>
  <c r="AI384" s="1"/>
  <c r="O384"/>
  <c r="P384" s="1"/>
  <c r="Q384" s="1"/>
  <c r="AA384" s="1"/>
  <c r="AJ384" s="1"/>
  <c r="R384"/>
  <c r="S384" s="1"/>
  <c r="T384" s="1"/>
  <c r="AB384" s="1"/>
  <c r="AK384" s="1"/>
  <c r="U384"/>
  <c r="I385"/>
  <c r="J385" s="1"/>
  <c r="K385" s="1"/>
  <c r="Y385" s="1"/>
  <c r="AH385" s="1"/>
  <c r="L385"/>
  <c r="M385" s="1"/>
  <c r="N385" s="1"/>
  <c r="Z385" s="1"/>
  <c r="AI385" s="1"/>
  <c r="O385"/>
  <c r="P385" s="1"/>
  <c r="Q385" s="1"/>
  <c r="AA385" s="1"/>
  <c r="AJ385" s="1"/>
  <c r="R385"/>
  <c r="S385" s="1"/>
  <c r="T385" s="1"/>
  <c r="AB385" s="1"/>
  <c r="AK385" s="1"/>
  <c r="U385"/>
  <c r="I386"/>
  <c r="J386" s="1"/>
  <c r="K386" s="1"/>
  <c r="Y386" s="1"/>
  <c r="AH386" s="1"/>
  <c r="L386"/>
  <c r="M386" s="1"/>
  <c r="N386" s="1"/>
  <c r="Z386" s="1"/>
  <c r="AI386" s="1"/>
  <c r="O386"/>
  <c r="P386" s="1"/>
  <c r="Q386" s="1"/>
  <c r="AA386" s="1"/>
  <c r="AJ386" s="1"/>
  <c r="R386"/>
  <c r="S386" s="1"/>
  <c r="T386" s="1"/>
  <c r="AB386" s="1"/>
  <c r="AK386" s="1"/>
  <c r="U386"/>
  <c r="I387"/>
  <c r="J387" s="1"/>
  <c r="K387" s="1"/>
  <c r="Y387" s="1"/>
  <c r="AH387" s="1"/>
  <c r="L387"/>
  <c r="M387" s="1"/>
  <c r="N387" s="1"/>
  <c r="Z387" s="1"/>
  <c r="AI387" s="1"/>
  <c r="O387"/>
  <c r="P387" s="1"/>
  <c r="Q387" s="1"/>
  <c r="AA387" s="1"/>
  <c r="AJ387" s="1"/>
  <c r="R387"/>
  <c r="S387" s="1"/>
  <c r="T387" s="1"/>
  <c r="AB387" s="1"/>
  <c r="AK387" s="1"/>
  <c r="U387"/>
  <c r="I388"/>
  <c r="J388" s="1"/>
  <c r="K388" s="1"/>
  <c r="Y388" s="1"/>
  <c r="AH388" s="1"/>
  <c r="L388"/>
  <c r="M388" s="1"/>
  <c r="N388" s="1"/>
  <c r="Z388" s="1"/>
  <c r="AI388" s="1"/>
  <c r="O388"/>
  <c r="P388" s="1"/>
  <c r="Q388" s="1"/>
  <c r="AA388" s="1"/>
  <c r="AJ388" s="1"/>
  <c r="R388"/>
  <c r="S388" s="1"/>
  <c r="T388" s="1"/>
  <c r="AB388" s="1"/>
  <c r="AK388" s="1"/>
  <c r="U388"/>
  <c r="I389"/>
  <c r="J389" s="1"/>
  <c r="K389" s="1"/>
  <c r="Y389" s="1"/>
  <c r="AH389" s="1"/>
  <c r="L389"/>
  <c r="M389" s="1"/>
  <c r="N389" s="1"/>
  <c r="Z389" s="1"/>
  <c r="AI389" s="1"/>
  <c r="O389"/>
  <c r="P389" s="1"/>
  <c r="Q389" s="1"/>
  <c r="AA389" s="1"/>
  <c r="AJ389" s="1"/>
  <c r="R389"/>
  <c r="S389" s="1"/>
  <c r="T389" s="1"/>
  <c r="AB389" s="1"/>
  <c r="AK389" s="1"/>
  <c r="U389"/>
  <c r="I390"/>
  <c r="J390" s="1"/>
  <c r="K390" s="1"/>
  <c r="Y390" s="1"/>
  <c r="AH390" s="1"/>
  <c r="L390"/>
  <c r="M390" s="1"/>
  <c r="N390" s="1"/>
  <c r="Z390" s="1"/>
  <c r="AI390" s="1"/>
  <c r="O390"/>
  <c r="P390" s="1"/>
  <c r="Q390" s="1"/>
  <c r="AA390" s="1"/>
  <c r="AJ390" s="1"/>
  <c r="R390"/>
  <c r="S390" s="1"/>
  <c r="T390" s="1"/>
  <c r="AB390" s="1"/>
  <c r="AK390" s="1"/>
  <c r="U390"/>
  <c r="I391"/>
  <c r="J391" s="1"/>
  <c r="K391" s="1"/>
  <c r="Y391" s="1"/>
  <c r="AH391" s="1"/>
  <c r="L391"/>
  <c r="M391" s="1"/>
  <c r="N391" s="1"/>
  <c r="Z391" s="1"/>
  <c r="AI391" s="1"/>
  <c r="O391"/>
  <c r="P391" s="1"/>
  <c r="Q391" s="1"/>
  <c r="AA391" s="1"/>
  <c r="AJ391" s="1"/>
  <c r="R391"/>
  <c r="S391" s="1"/>
  <c r="T391" s="1"/>
  <c r="AB391" s="1"/>
  <c r="AK391" s="1"/>
  <c r="U391"/>
  <c r="I392"/>
  <c r="J392" s="1"/>
  <c r="K392" s="1"/>
  <c r="Y392" s="1"/>
  <c r="AH392" s="1"/>
  <c r="L392"/>
  <c r="M392" s="1"/>
  <c r="N392" s="1"/>
  <c r="Z392" s="1"/>
  <c r="AI392" s="1"/>
  <c r="O392"/>
  <c r="P392" s="1"/>
  <c r="Q392" s="1"/>
  <c r="AA392" s="1"/>
  <c r="AJ392" s="1"/>
  <c r="R392"/>
  <c r="S392" s="1"/>
  <c r="T392" s="1"/>
  <c r="AB392" s="1"/>
  <c r="AK392" s="1"/>
  <c r="U392"/>
  <c r="I393"/>
  <c r="J393" s="1"/>
  <c r="K393" s="1"/>
  <c r="Y393" s="1"/>
  <c r="AH393" s="1"/>
  <c r="L393"/>
  <c r="M393" s="1"/>
  <c r="N393" s="1"/>
  <c r="Z393" s="1"/>
  <c r="AI393" s="1"/>
  <c r="O393"/>
  <c r="P393" s="1"/>
  <c r="Q393" s="1"/>
  <c r="AA393" s="1"/>
  <c r="AJ393" s="1"/>
  <c r="R393"/>
  <c r="S393" s="1"/>
  <c r="T393" s="1"/>
  <c r="AB393" s="1"/>
  <c r="AK393" s="1"/>
  <c r="U393"/>
  <c r="I394"/>
  <c r="J394" s="1"/>
  <c r="K394" s="1"/>
  <c r="Y394" s="1"/>
  <c r="AH394" s="1"/>
  <c r="L394"/>
  <c r="M394" s="1"/>
  <c r="N394" s="1"/>
  <c r="Z394" s="1"/>
  <c r="AI394" s="1"/>
  <c r="O394"/>
  <c r="P394" s="1"/>
  <c r="Q394" s="1"/>
  <c r="AA394" s="1"/>
  <c r="AJ394" s="1"/>
  <c r="R394"/>
  <c r="S394" s="1"/>
  <c r="T394" s="1"/>
  <c r="AB394" s="1"/>
  <c r="AK394" s="1"/>
  <c r="U394"/>
  <c r="I395"/>
  <c r="J395" s="1"/>
  <c r="K395" s="1"/>
  <c r="Y395" s="1"/>
  <c r="AH395" s="1"/>
  <c r="L395"/>
  <c r="M395" s="1"/>
  <c r="N395" s="1"/>
  <c r="Z395" s="1"/>
  <c r="AI395" s="1"/>
  <c r="O395"/>
  <c r="P395" s="1"/>
  <c r="Q395" s="1"/>
  <c r="AA395" s="1"/>
  <c r="AJ395" s="1"/>
  <c r="R395"/>
  <c r="S395" s="1"/>
  <c r="T395" s="1"/>
  <c r="AB395" s="1"/>
  <c r="AK395" s="1"/>
  <c r="U395"/>
  <c r="I396"/>
  <c r="J396" s="1"/>
  <c r="K396" s="1"/>
  <c r="Y396" s="1"/>
  <c r="AH396" s="1"/>
  <c r="L396"/>
  <c r="M396" s="1"/>
  <c r="N396" s="1"/>
  <c r="Z396" s="1"/>
  <c r="AI396" s="1"/>
  <c r="O396"/>
  <c r="P396" s="1"/>
  <c r="Q396" s="1"/>
  <c r="AA396" s="1"/>
  <c r="AJ396" s="1"/>
  <c r="R396"/>
  <c r="S396" s="1"/>
  <c r="T396" s="1"/>
  <c r="AB396" s="1"/>
  <c r="AK396" s="1"/>
  <c r="U396"/>
  <c r="I397"/>
  <c r="J397" s="1"/>
  <c r="K397" s="1"/>
  <c r="Y397" s="1"/>
  <c r="AH397" s="1"/>
  <c r="L397"/>
  <c r="M397" s="1"/>
  <c r="N397" s="1"/>
  <c r="Z397" s="1"/>
  <c r="AI397" s="1"/>
  <c r="O397"/>
  <c r="P397" s="1"/>
  <c r="Q397" s="1"/>
  <c r="AA397" s="1"/>
  <c r="AJ397" s="1"/>
  <c r="R397"/>
  <c r="S397" s="1"/>
  <c r="T397" s="1"/>
  <c r="AB397" s="1"/>
  <c r="AK397" s="1"/>
  <c r="U397"/>
  <c r="I398"/>
  <c r="J398" s="1"/>
  <c r="K398" s="1"/>
  <c r="Y398" s="1"/>
  <c r="AH398" s="1"/>
  <c r="L398"/>
  <c r="M398" s="1"/>
  <c r="N398" s="1"/>
  <c r="Z398" s="1"/>
  <c r="AI398" s="1"/>
  <c r="O398"/>
  <c r="P398" s="1"/>
  <c r="Q398" s="1"/>
  <c r="AA398" s="1"/>
  <c r="AJ398" s="1"/>
  <c r="R398"/>
  <c r="S398" s="1"/>
  <c r="T398" s="1"/>
  <c r="AB398" s="1"/>
  <c r="AK398" s="1"/>
  <c r="U398"/>
  <c r="I399"/>
  <c r="J399" s="1"/>
  <c r="K399" s="1"/>
  <c r="Y399" s="1"/>
  <c r="AH399" s="1"/>
  <c r="L399"/>
  <c r="M399" s="1"/>
  <c r="N399" s="1"/>
  <c r="Z399" s="1"/>
  <c r="AI399" s="1"/>
  <c r="O399"/>
  <c r="P399" s="1"/>
  <c r="Q399" s="1"/>
  <c r="AA399" s="1"/>
  <c r="AJ399" s="1"/>
  <c r="R399"/>
  <c r="S399" s="1"/>
  <c r="T399" s="1"/>
  <c r="AB399" s="1"/>
  <c r="AK399" s="1"/>
  <c r="U399"/>
  <c r="I400"/>
  <c r="J400" s="1"/>
  <c r="K400" s="1"/>
  <c r="Y400" s="1"/>
  <c r="AH400" s="1"/>
  <c r="L400"/>
  <c r="M400" s="1"/>
  <c r="N400" s="1"/>
  <c r="Z400" s="1"/>
  <c r="AI400" s="1"/>
  <c r="O400"/>
  <c r="P400" s="1"/>
  <c r="Q400" s="1"/>
  <c r="AA400" s="1"/>
  <c r="AJ400" s="1"/>
  <c r="R400"/>
  <c r="S400" s="1"/>
  <c r="T400" s="1"/>
  <c r="AB400" s="1"/>
  <c r="AK400" s="1"/>
  <c r="U400"/>
  <c r="I401"/>
  <c r="J401" s="1"/>
  <c r="K401" s="1"/>
  <c r="Y401" s="1"/>
  <c r="AH401" s="1"/>
  <c r="L401"/>
  <c r="M401" s="1"/>
  <c r="N401" s="1"/>
  <c r="Z401" s="1"/>
  <c r="AI401" s="1"/>
  <c r="O401"/>
  <c r="P401" s="1"/>
  <c r="Q401" s="1"/>
  <c r="AA401" s="1"/>
  <c r="AJ401" s="1"/>
  <c r="R401"/>
  <c r="S401" s="1"/>
  <c r="T401" s="1"/>
  <c r="AB401" s="1"/>
  <c r="AK401" s="1"/>
  <c r="U401"/>
  <c r="I402"/>
  <c r="J402" s="1"/>
  <c r="K402" s="1"/>
  <c r="Y402" s="1"/>
  <c r="AH402" s="1"/>
  <c r="L402"/>
  <c r="M402" s="1"/>
  <c r="N402" s="1"/>
  <c r="Z402" s="1"/>
  <c r="AI402" s="1"/>
  <c r="O402"/>
  <c r="P402" s="1"/>
  <c r="Q402" s="1"/>
  <c r="AA402" s="1"/>
  <c r="AJ402" s="1"/>
  <c r="R402"/>
  <c r="S402" s="1"/>
  <c r="T402" s="1"/>
  <c r="AB402" s="1"/>
  <c r="AK402" s="1"/>
  <c r="U402"/>
  <c r="I403"/>
  <c r="J403" s="1"/>
  <c r="K403" s="1"/>
  <c r="Y403" s="1"/>
  <c r="AH403" s="1"/>
  <c r="L403"/>
  <c r="M403" s="1"/>
  <c r="N403" s="1"/>
  <c r="Z403" s="1"/>
  <c r="AI403" s="1"/>
  <c r="O403"/>
  <c r="P403" s="1"/>
  <c r="Q403" s="1"/>
  <c r="AA403" s="1"/>
  <c r="AJ403" s="1"/>
  <c r="R403"/>
  <c r="S403" s="1"/>
  <c r="T403" s="1"/>
  <c r="AB403" s="1"/>
  <c r="AK403" s="1"/>
  <c r="U403"/>
  <c r="L404"/>
  <c r="M404" s="1"/>
  <c r="N404" s="1"/>
  <c r="Z404" s="1"/>
  <c r="AI404" s="1"/>
  <c r="O404"/>
  <c r="P404" s="1"/>
  <c r="Q404" s="1"/>
  <c r="AA404" s="1"/>
  <c r="AJ404" s="1"/>
  <c r="R404"/>
  <c r="S404" s="1"/>
  <c r="T404" s="1"/>
  <c r="AB404" s="1"/>
  <c r="AK404" s="1"/>
  <c r="U404"/>
  <c r="L405"/>
  <c r="M405" s="1"/>
  <c r="N405" s="1"/>
  <c r="Z405" s="1"/>
  <c r="AI405" s="1"/>
  <c r="O405"/>
  <c r="P405" s="1"/>
  <c r="Q405" s="1"/>
  <c r="AA405" s="1"/>
  <c r="AJ405" s="1"/>
  <c r="R405"/>
  <c r="S405" s="1"/>
  <c r="T405" s="1"/>
  <c r="AB405" s="1"/>
  <c r="AK405" s="1"/>
  <c r="U405"/>
  <c r="L406"/>
  <c r="M406" s="1"/>
  <c r="N406" s="1"/>
  <c r="Z406" s="1"/>
  <c r="AI406" s="1"/>
  <c r="O406"/>
  <c r="P406" s="1"/>
  <c r="Q406" s="1"/>
  <c r="AA406" s="1"/>
  <c r="AJ406" s="1"/>
  <c r="R406"/>
  <c r="S406" s="1"/>
  <c r="T406" s="1"/>
  <c r="AB406" s="1"/>
  <c r="AK406" s="1"/>
  <c r="U406"/>
  <c r="L407"/>
  <c r="M407" s="1"/>
  <c r="N407" s="1"/>
  <c r="Z407" s="1"/>
  <c r="AI407" s="1"/>
  <c r="O407"/>
  <c r="P407" s="1"/>
  <c r="Q407" s="1"/>
  <c r="AA407" s="1"/>
  <c r="AJ407" s="1"/>
  <c r="R407"/>
  <c r="S407" s="1"/>
  <c r="T407" s="1"/>
  <c r="AB407" s="1"/>
  <c r="AK407" s="1"/>
  <c r="U407"/>
  <c r="L408"/>
  <c r="M408" s="1"/>
  <c r="N408" s="1"/>
  <c r="Z408" s="1"/>
  <c r="AI408" s="1"/>
  <c r="O408"/>
  <c r="P408" s="1"/>
  <c r="Q408" s="1"/>
  <c r="AA408" s="1"/>
  <c r="AJ408" s="1"/>
  <c r="R408"/>
  <c r="S408" s="1"/>
  <c r="T408" s="1"/>
  <c r="AB408" s="1"/>
  <c r="AK408" s="1"/>
  <c r="U408"/>
  <c r="L409"/>
  <c r="M409" s="1"/>
  <c r="N409" s="1"/>
  <c r="Z409" s="1"/>
  <c r="AI409" s="1"/>
  <c r="O409"/>
  <c r="P409" s="1"/>
  <c r="Q409" s="1"/>
  <c r="AA409" s="1"/>
  <c r="AJ409" s="1"/>
  <c r="R409"/>
  <c r="S409" s="1"/>
  <c r="T409" s="1"/>
  <c r="AB409" s="1"/>
  <c r="AK409" s="1"/>
  <c r="U409"/>
  <c r="L410"/>
  <c r="M410" s="1"/>
  <c r="N410" s="1"/>
  <c r="Z410" s="1"/>
  <c r="AI410" s="1"/>
  <c r="O410"/>
  <c r="P410" s="1"/>
  <c r="Q410" s="1"/>
  <c r="AA410" s="1"/>
  <c r="AJ410" s="1"/>
  <c r="R410"/>
  <c r="S410" s="1"/>
  <c r="T410" s="1"/>
  <c r="AB410" s="1"/>
  <c r="AK410" s="1"/>
  <c r="U410"/>
  <c r="L411"/>
  <c r="M411" s="1"/>
  <c r="N411" s="1"/>
  <c r="Z411" s="1"/>
  <c r="AI411" s="1"/>
  <c r="O411"/>
  <c r="P411" s="1"/>
  <c r="Q411" s="1"/>
  <c r="AA411" s="1"/>
  <c r="AJ411" s="1"/>
  <c r="R411"/>
  <c r="S411" s="1"/>
  <c r="T411" s="1"/>
  <c r="AB411" s="1"/>
  <c r="AK411" s="1"/>
  <c r="U411"/>
  <c r="L412"/>
  <c r="M412" s="1"/>
  <c r="N412" s="1"/>
  <c r="Z412" s="1"/>
  <c r="AI412" s="1"/>
  <c r="O412"/>
  <c r="P412" s="1"/>
  <c r="Q412" s="1"/>
  <c r="AA412" s="1"/>
  <c r="AJ412" s="1"/>
  <c r="R412"/>
  <c r="S412" s="1"/>
  <c r="T412" s="1"/>
  <c r="AB412" s="1"/>
  <c r="AK412" s="1"/>
  <c r="U412"/>
  <c r="L413"/>
  <c r="M413" s="1"/>
  <c r="N413" s="1"/>
  <c r="Z413" s="1"/>
  <c r="AI413" s="1"/>
  <c r="O413"/>
  <c r="P413" s="1"/>
  <c r="Q413" s="1"/>
  <c r="AA413" s="1"/>
  <c r="AJ413" s="1"/>
  <c r="R413"/>
  <c r="S413" s="1"/>
  <c r="T413" s="1"/>
  <c r="AB413" s="1"/>
  <c r="AK413" s="1"/>
  <c r="U413"/>
  <c r="O414"/>
  <c r="P414" s="1"/>
  <c r="Q414" s="1"/>
  <c r="AA414" s="1"/>
  <c r="AJ414" s="1"/>
  <c r="R414"/>
  <c r="S414" s="1"/>
  <c r="T414" s="1"/>
  <c r="AB414" s="1"/>
  <c r="AK414" s="1"/>
  <c r="U414"/>
  <c r="O415"/>
  <c r="P415" s="1"/>
  <c r="Q415" s="1"/>
  <c r="AA415" s="1"/>
  <c r="AJ415" s="1"/>
  <c r="R415"/>
  <c r="S415" s="1"/>
  <c r="T415" s="1"/>
  <c r="AB415" s="1"/>
  <c r="AK415" s="1"/>
  <c r="U415"/>
  <c r="O416"/>
  <c r="P416" s="1"/>
  <c r="Q416" s="1"/>
  <c r="AA416" s="1"/>
  <c r="AJ416" s="1"/>
  <c r="R416"/>
  <c r="S416" s="1"/>
  <c r="T416" s="1"/>
  <c r="AB416" s="1"/>
  <c r="AK416" s="1"/>
  <c r="U416"/>
  <c r="O417"/>
  <c r="P417" s="1"/>
  <c r="Q417" s="1"/>
  <c r="AA417" s="1"/>
  <c r="AJ417" s="1"/>
  <c r="R417"/>
  <c r="S417" s="1"/>
  <c r="T417" s="1"/>
  <c r="AB417" s="1"/>
  <c r="AK417" s="1"/>
  <c r="U417"/>
  <c r="O418"/>
  <c r="P418" s="1"/>
  <c r="Q418" s="1"/>
  <c r="AA418" s="1"/>
  <c r="AJ418" s="1"/>
  <c r="R418"/>
  <c r="S418" s="1"/>
  <c r="T418" s="1"/>
  <c r="AB418" s="1"/>
  <c r="AK418" s="1"/>
  <c r="U418"/>
  <c r="O419"/>
  <c r="P419" s="1"/>
  <c r="Q419" s="1"/>
  <c r="AA419" s="1"/>
  <c r="AJ419" s="1"/>
  <c r="R419"/>
  <c r="S419" s="1"/>
  <c r="T419" s="1"/>
  <c r="AB419" s="1"/>
  <c r="AK419" s="1"/>
  <c r="U419"/>
  <c r="O420"/>
  <c r="P420" s="1"/>
  <c r="Q420" s="1"/>
  <c r="AA420" s="1"/>
  <c r="AJ420" s="1"/>
  <c r="R420"/>
  <c r="S420" s="1"/>
  <c r="T420" s="1"/>
  <c r="AB420" s="1"/>
  <c r="AK420" s="1"/>
  <c r="U420"/>
  <c r="O421"/>
  <c r="P421" s="1"/>
  <c r="Q421" s="1"/>
  <c r="AA421" s="1"/>
  <c r="AJ421" s="1"/>
  <c r="R421"/>
  <c r="S421" s="1"/>
  <c r="T421" s="1"/>
  <c r="AB421" s="1"/>
  <c r="AK421" s="1"/>
  <c r="U421"/>
  <c r="O422"/>
  <c r="P422" s="1"/>
  <c r="Q422" s="1"/>
  <c r="AA422" s="1"/>
  <c r="AJ422" s="1"/>
  <c r="R422"/>
  <c r="S422" s="1"/>
  <c r="T422" s="1"/>
  <c r="AB422" s="1"/>
  <c r="AK422" s="1"/>
  <c r="U422"/>
  <c r="O423"/>
  <c r="P423" s="1"/>
  <c r="Q423" s="1"/>
  <c r="AA423" s="1"/>
  <c r="AJ423" s="1"/>
  <c r="R423"/>
  <c r="S423" s="1"/>
  <c r="T423" s="1"/>
  <c r="AB423" s="1"/>
  <c r="AK423" s="1"/>
  <c r="U423"/>
  <c r="L424"/>
  <c r="M424" s="1"/>
  <c r="N424" s="1"/>
  <c r="Z424" s="1"/>
  <c r="AI424" s="1"/>
  <c r="R424"/>
  <c r="S424" s="1"/>
  <c r="T424" s="1"/>
  <c r="AB424" s="1"/>
  <c r="AK424" s="1"/>
  <c r="U424"/>
  <c r="L425"/>
  <c r="M425" s="1"/>
  <c r="N425" s="1"/>
  <c r="Z425" s="1"/>
  <c r="AI425" s="1"/>
  <c r="R425"/>
  <c r="S425" s="1"/>
  <c r="T425" s="1"/>
  <c r="AB425" s="1"/>
  <c r="AK425" s="1"/>
  <c r="U425"/>
  <c r="L426"/>
  <c r="M426" s="1"/>
  <c r="N426" s="1"/>
  <c r="Z426" s="1"/>
  <c r="AI426" s="1"/>
  <c r="R426"/>
  <c r="S426" s="1"/>
  <c r="T426" s="1"/>
  <c r="AB426" s="1"/>
  <c r="AK426" s="1"/>
  <c r="U426"/>
  <c r="L427"/>
  <c r="M427" s="1"/>
  <c r="N427" s="1"/>
  <c r="Z427" s="1"/>
  <c r="AI427" s="1"/>
  <c r="R427"/>
  <c r="S427" s="1"/>
  <c r="T427" s="1"/>
  <c r="AB427" s="1"/>
  <c r="AK427" s="1"/>
  <c r="U427"/>
  <c r="L428"/>
  <c r="M428" s="1"/>
  <c r="N428" s="1"/>
  <c r="Z428" s="1"/>
  <c r="AI428" s="1"/>
  <c r="R428"/>
  <c r="S428" s="1"/>
  <c r="T428" s="1"/>
  <c r="AB428" s="1"/>
  <c r="AK428" s="1"/>
  <c r="U428"/>
  <c r="L429"/>
  <c r="M429" s="1"/>
  <c r="N429" s="1"/>
  <c r="Z429" s="1"/>
  <c r="AI429" s="1"/>
  <c r="R429"/>
  <c r="S429" s="1"/>
  <c r="T429" s="1"/>
  <c r="AB429" s="1"/>
  <c r="AK429" s="1"/>
  <c r="U429"/>
  <c r="L430"/>
  <c r="M430" s="1"/>
  <c r="N430" s="1"/>
  <c r="Z430" s="1"/>
  <c r="AI430" s="1"/>
  <c r="R430"/>
  <c r="S430" s="1"/>
  <c r="T430" s="1"/>
  <c r="AB430" s="1"/>
  <c r="AK430" s="1"/>
  <c r="U430"/>
  <c r="L431"/>
  <c r="M431" s="1"/>
  <c r="N431" s="1"/>
  <c r="Z431" s="1"/>
  <c r="AI431" s="1"/>
  <c r="R431"/>
  <c r="S431" s="1"/>
  <c r="T431" s="1"/>
  <c r="AB431" s="1"/>
  <c r="AK431" s="1"/>
  <c r="U431"/>
  <c r="L432"/>
  <c r="M432" s="1"/>
  <c r="N432" s="1"/>
  <c r="Z432" s="1"/>
  <c r="AI432" s="1"/>
  <c r="R432"/>
  <c r="S432" s="1"/>
  <c r="T432" s="1"/>
  <c r="AB432" s="1"/>
  <c r="AK432" s="1"/>
  <c r="U432"/>
  <c r="L433"/>
  <c r="M433" s="1"/>
  <c r="N433" s="1"/>
  <c r="Z433" s="1"/>
  <c r="AI433" s="1"/>
  <c r="R433"/>
  <c r="S433" s="1"/>
  <c r="T433" s="1"/>
  <c r="AB433" s="1"/>
  <c r="AK433" s="1"/>
  <c r="U433"/>
  <c r="L434"/>
  <c r="M434" s="1"/>
  <c r="N434" s="1"/>
  <c r="Z434" s="1"/>
  <c r="AI434" s="1"/>
  <c r="O434"/>
  <c r="P434" s="1"/>
  <c r="Q434" s="1"/>
  <c r="AA434" s="1"/>
  <c r="AJ434" s="1"/>
  <c r="U434"/>
  <c r="L435"/>
  <c r="M435" s="1"/>
  <c r="N435" s="1"/>
  <c r="Z435" s="1"/>
  <c r="AI435" s="1"/>
  <c r="O435"/>
  <c r="P435" s="1"/>
  <c r="Q435" s="1"/>
  <c r="AA435" s="1"/>
  <c r="AJ435" s="1"/>
  <c r="U435"/>
  <c r="L436"/>
  <c r="M436" s="1"/>
  <c r="N436" s="1"/>
  <c r="Z436" s="1"/>
  <c r="AI436" s="1"/>
  <c r="O436"/>
  <c r="P436" s="1"/>
  <c r="Q436" s="1"/>
  <c r="AA436" s="1"/>
  <c r="AJ436" s="1"/>
  <c r="U436"/>
  <c r="L437"/>
  <c r="M437" s="1"/>
  <c r="N437" s="1"/>
  <c r="Z437" s="1"/>
  <c r="AI437" s="1"/>
  <c r="O437"/>
  <c r="P437" s="1"/>
  <c r="Q437" s="1"/>
  <c r="AA437" s="1"/>
  <c r="AJ437" s="1"/>
  <c r="U437"/>
  <c r="L438"/>
  <c r="M438" s="1"/>
  <c r="N438" s="1"/>
  <c r="Z438" s="1"/>
  <c r="AI438" s="1"/>
  <c r="O438"/>
  <c r="P438" s="1"/>
  <c r="Q438" s="1"/>
  <c r="AA438" s="1"/>
  <c r="AJ438" s="1"/>
  <c r="U438"/>
  <c r="L439"/>
  <c r="M439" s="1"/>
  <c r="N439" s="1"/>
  <c r="Z439" s="1"/>
  <c r="AI439" s="1"/>
  <c r="O439"/>
  <c r="P439" s="1"/>
  <c r="Q439" s="1"/>
  <c r="AA439" s="1"/>
  <c r="AJ439" s="1"/>
  <c r="U439"/>
  <c r="L440"/>
  <c r="M440" s="1"/>
  <c r="N440" s="1"/>
  <c r="Z440" s="1"/>
  <c r="AI440" s="1"/>
  <c r="O440"/>
  <c r="P440" s="1"/>
  <c r="Q440" s="1"/>
  <c r="AA440" s="1"/>
  <c r="AJ440" s="1"/>
  <c r="U440"/>
  <c r="L441"/>
  <c r="M441" s="1"/>
  <c r="N441" s="1"/>
  <c r="Z441" s="1"/>
  <c r="AI441" s="1"/>
  <c r="O441"/>
  <c r="P441" s="1"/>
  <c r="Q441" s="1"/>
  <c r="AA441" s="1"/>
  <c r="AJ441" s="1"/>
  <c r="U441"/>
  <c r="L442"/>
  <c r="M442" s="1"/>
  <c r="N442" s="1"/>
  <c r="Z442" s="1"/>
  <c r="AI442" s="1"/>
  <c r="O442"/>
  <c r="P442" s="1"/>
  <c r="Q442" s="1"/>
  <c r="AA442" s="1"/>
  <c r="AJ442" s="1"/>
  <c r="U442"/>
  <c r="L443"/>
  <c r="M443" s="1"/>
  <c r="N443" s="1"/>
  <c r="Z443" s="1"/>
  <c r="AI443" s="1"/>
  <c r="O443"/>
  <c r="P443" s="1"/>
  <c r="Q443" s="1"/>
  <c r="AA443" s="1"/>
  <c r="AJ443" s="1"/>
  <c r="U443"/>
  <c r="B3" i="27" l="1"/>
  <c r="AN35" i="25"/>
  <c r="V35" s="1"/>
  <c r="AN222"/>
  <c r="V222" s="1"/>
  <c r="H3"/>
  <c r="I405"/>
  <c r="I411"/>
  <c r="I407"/>
  <c r="I412"/>
  <c r="I408"/>
  <c r="I410"/>
  <c r="I406"/>
  <c r="I413"/>
  <c r="I409"/>
  <c r="AG5" l="1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"/>
  <c r="X4"/>
  <c r="AK2"/>
  <c r="AJ2"/>
  <c r="AH2"/>
  <c r="A2"/>
  <c r="AD5"/>
  <c r="AM5" s="1"/>
  <c r="AD6"/>
  <c r="AM6" s="1"/>
  <c r="AD7"/>
  <c r="AM7" s="1"/>
  <c r="AD8"/>
  <c r="AM8" s="1"/>
  <c r="AD9"/>
  <c r="AM9" s="1"/>
  <c r="AD10"/>
  <c r="AM10" s="1"/>
  <c r="AD11"/>
  <c r="AM11" s="1"/>
  <c r="AD12"/>
  <c r="AM12" s="1"/>
  <c r="AD13"/>
  <c r="AM13" s="1"/>
  <c r="AD14"/>
  <c r="AM14" s="1"/>
  <c r="AD15"/>
  <c r="AM15" s="1"/>
  <c r="AD16"/>
  <c r="AM16" s="1"/>
  <c r="AD17"/>
  <c r="AM17" s="1"/>
  <c r="AD18"/>
  <c r="AM18" s="1"/>
  <c r="AD19"/>
  <c r="AM19" s="1"/>
  <c r="AD20"/>
  <c r="AM20" s="1"/>
  <c r="AD21"/>
  <c r="AM21" s="1"/>
  <c r="AD22"/>
  <c r="AM22" s="1"/>
  <c r="AD23"/>
  <c r="AM23" s="1"/>
  <c r="AD24"/>
  <c r="AM24" s="1"/>
  <c r="AD25"/>
  <c r="AM25" s="1"/>
  <c r="AD26"/>
  <c r="AM26" s="1"/>
  <c r="AD27"/>
  <c r="AM27" s="1"/>
  <c r="AD28"/>
  <c r="AM28" s="1"/>
  <c r="AD29"/>
  <c r="AM29" s="1"/>
  <c r="AD30"/>
  <c r="AM30" s="1"/>
  <c r="AD31"/>
  <c r="AM31" s="1"/>
  <c r="AD32"/>
  <c r="AM32" s="1"/>
  <c r="AD33"/>
  <c r="AM33" s="1"/>
  <c r="AD34"/>
  <c r="AM34" s="1"/>
  <c r="AD35"/>
  <c r="AM35" s="1"/>
  <c r="AD36"/>
  <c r="AM36" s="1"/>
  <c r="AD37"/>
  <c r="AM37" s="1"/>
  <c r="AD38"/>
  <c r="AM38" s="1"/>
  <c r="AD39"/>
  <c r="AM39" s="1"/>
  <c r="AD40"/>
  <c r="AM40" s="1"/>
  <c r="AD41"/>
  <c r="AM41" s="1"/>
  <c r="AD42"/>
  <c r="AM42" s="1"/>
  <c r="AD43"/>
  <c r="AM43" s="1"/>
  <c r="AD44"/>
  <c r="AM44" s="1"/>
  <c r="AD45"/>
  <c r="AM45" s="1"/>
  <c r="AD46"/>
  <c r="AM46" s="1"/>
  <c r="AD47"/>
  <c r="AM47" s="1"/>
  <c r="AD48"/>
  <c r="AM48" s="1"/>
  <c r="AD49"/>
  <c r="AM49" s="1"/>
  <c r="AD50"/>
  <c r="AM50" s="1"/>
  <c r="AD51"/>
  <c r="AM51" s="1"/>
  <c r="AD52"/>
  <c r="AM52" s="1"/>
  <c r="AD53"/>
  <c r="AM53" s="1"/>
  <c r="AD54"/>
  <c r="AM54" s="1"/>
  <c r="AD55"/>
  <c r="AM55" s="1"/>
  <c r="AD56"/>
  <c r="AM56" s="1"/>
  <c r="AD57"/>
  <c r="AM57" s="1"/>
  <c r="AD58"/>
  <c r="AM58" s="1"/>
  <c r="AD59"/>
  <c r="AM59" s="1"/>
  <c r="AD60"/>
  <c r="AM60" s="1"/>
  <c r="AD61"/>
  <c r="AM61" s="1"/>
  <c r="AD62"/>
  <c r="AM62" s="1"/>
  <c r="AD63"/>
  <c r="AM63" s="1"/>
  <c r="AD64"/>
  <c r="AM64" s="1"/>
  <c r="AD65"/>
  <c r="AM65" s="1"/>
  <c r="AD66"/>
  <c r="AM66" s="1"/>
  <c r="AD67"/>
  <c r="AM67" s="1"/>
  <c r="AD68"/>
  <c r="AM68" s="1"/>
  <c r="AD69"/>
  <c r="AM69" s="1"/>
  <c r="AD70"/>
  <c r="AM70" s="1"/>
  <c r="AD71"/>
  <c r="AM71" s="1"/>
  <c r="AD72"/>
  <c r="AM72" s="1"/>
  <c r="AD73"/>
  <c r="AM73" s="1"/>
  <c r="AD74"/>
  <c r="AM74" s="1"/>
  <c r="AD75"/>
  <c r="AM75" s="1"/>
  <c r="AD76"/>
  <c r="AM76" s="1"/>
  <c r="AD77"/>
  <c r="AM77" s="1"/>
  <c r="AD78"/>
  <c r="AM78" s="1"/>
  <c r="AD79"/>
  <c r="AM79" s="1"/>
  <c r="AD80"/>
  <c r="AM80" s="1"/>
  <c r="AD81"/>
  <c r="AM81" s="1"/>
  <c r="AD82"/>
  <c r="AM82" s="1"/>
  <c r="AD83"/>
  <c r="AM83" s="1"/>
  <c r="AD84"/>
  <c r="AM84" s="1"/>
  <c r="AD85"/>
  <c r="AM85" s="1"/>
  <c r="AD86"/>
  <c r="AM86" s="1"/>
  <c r="AD87"/>
  <c r="AM87" s="1"/>
  <c r="AD88"/>
  <c r="AM88" s="1"/>
  <c r="AD89"/>
  <c r="AM89" s="1"/>
  <c r="AD90"/>
  <c r="AM90" s="1"/>
  <c r="AD91"/>
  <c r="AM91" s="1"/>
  <c r="AD92"/>
  <c r="AM92" s="1"/>
  <c r="AD93"/>
  <c r="AM93" s="1"/>
  <c r="AD94"/>
  <c r="AM94" s="1"/>
  <c r="AD95"/>
  <c r="AM95" s="1"/>
  <c r="AD96"/>
  <c r="AM96" s="1"/>
  <c r="AD97"/>
  <c r="AM97" s="1"/>
  <c r="AD98"/>
  <c r="AM98" s="1"/>
  <c r="AD99"/>
  <c r="AM99" s="1"/>
  <c r="AD100"/>
  <c r="AM100" s="1"/>
  <c r="AD101"/>
  <c r="AM101" s="1"/>
  <c r="AD102"/>
  <c r="AM102" s="1"/>
  <c r="AD103"/>
  <c r="AM103" s="1"/>
  <c r="AD104"/>
  <c r="AM104" s="1"/>
  <c r="AD105"/>
  <c r="AM105" s="1"/>
  <c r="AD106"/>
  <c r="AM106" s="1"/>
  <c r="AD107"/>
  <c r="AM107" s="1"/>
  <c r="AD108"/>
  <c r="AM108" s="1"/>
  <c r="AD109"/>
  <c r="AM109" s="1"/>
  <c r="AD110"/>
  <c r="AM110" s="1"/>
  <c r="AD111"/>
  <c r="AM111" s="1"/>
  <c r="AD112"/>
  <c r="AM112" s="1"/>
  <c r="AD113"/>
  <c r="AM113" s="1"/>
  <c r="AD114"/>
  <c r="AM114" s="1"/>
  <c r="AD115"/>
  <c r="AM115" s="1"/>
  <c r="AD116"/>
  <c r="AM116" s="1"/>
  <c r="AD117"/>
  <c r="AM117" s="1"/>
  <c r="AD118"/>
  <c r="AM118" s="1"/>
  <c r="AD119"/>
  <c r="AM119" s="1"/>
  <c r="AD120"/>
  <c r="AM120" s="1"/>
  <c r="AD121"/>
  <c r="AM121" s="1"/>
  <c r="AD122"/>
  <c r="AM122" s="1"/>
  <c r="AD123"/>
  <c r="AM123" s="1"/>
  <c r="AD124"/>
  <c r="AM124" s="1"/>
  <c r="AD125"/>
  <c r="AM125" s="1"/>
  <c r="AD126"/>
  <c r="AM126" s="1"/>
  <c r="AD127"/>
  <c r="AM127" s="1"/>
  <c r="AD128"/>
  <c r="AM128" s="1"/>
  <c r="AD129"/>
  <c r="AM129" s="1"/>
  <c r="AD130"/>
  <c r="AM130" s="1"/>
  <c r="AD131"/>
  <c r="AM131" s="1"/>
  <c r="AD132"/>
  <c r="AM132" s="1"/>
  <c r="AD133"/>
  <c r="AM133" s="1"/>
  <c r="AD134"/>
  <c r="AM134" s="1"/>
  <c r="AD135"/>
  <c r="AM135" s="1"/>
  <c r="AD136"/>
  <c r="AM136" s="1"/>
  <c r="AD137"/>
  <c r="AM137" s="1"/>
  <c r="AD138"/>
  <c r="AM138" s="1"/>
  <c r="AD139"/>
  <c r="AM139" s="1"/>
  <c r="AD140"/>
  <c r="AM140" s="1"/>
  <c r="AD141"/>
  <c r="AM141" s="1"/>
  <c r="AD142"/>
  <c r="AM142" s="1"/>
  <c r="AD143"/>
  <c r="AM143" s="1"/>
  <c r="AD144"/>
  <c r="AM144" s="1"/>
  <c r="AD145"/>
  <c r="AM145" s="1"/>
  <c r="AD146"/>
  <c r="AM146" s="1"/>
  <c r="AD147"/>
  <c r="AM147" s="1"/>
  <c r="AD148"/>
  <c r="AM148" s="1"/>
  <c r="AD149"/>
  <c r="AM149" s="1"/>
  <c r="AD150"/>
  <c r="AM150" s="1"/>
  <c r="AD151"/>
  <c r="AM151" s="1"/>
  <c r="AD152"/>
  <c r="AM152" s="1"/>
  <c r="AD153"/>
  <c r="AM153" s="1"/>
  <c r="AD154"/>
  <c r="AM154" s="1"/>
  <c r="AD155"/>
  <c r="AM155" s="1"/>
  <c r="AD156"/>
  <c r="AM156" s="1"/>
  <c r="AD157"/>
  <c r="AM157" s="1"/>
  <c r="AD158"/>
  <c r="AM158" s="1"/>
  <c r="AD159"/>
  <c r="AM159" s="1"/>
  <c r="AD160"/>
  <c r="AM160" s="1"/>
  <c r="AD161"/>
  <c r="AM161" s="1"/>
  <c r="AD162"/>
  <c r="AM162" s="1"/>
  <c r="AD163"/>
  <c r="AM163" s="1"/>
  <c r="AD164"/>
  <c r="AM164" s="1"/>
  <c r="AD165"/>
  <c r="AM165" s="1"/>
  <c r="AD166"/>
  <c r="AM166" s="1"/>
  <c r="AD167"/>
  <c r="AM167" s="1"/>
  <c r="AD168"/>
  <c r="AM168" s="1"/>
  <c r="AD169"/>
  <c r="AM169" s="1"/>
  <c r="AD170"/>
  <c r="AM170" s="1"/>
  <c r="AD171"/>
  <c r="AM171" s="1"/>
  <c r="AD172"/>
  <c r="AM172" s="1"/>
  <c r="AD173"/>
  <c r="AM173" s="1"/>
  <c r="AD174"/>
  <c r="AM174" s="1"/>
  <c r="AD175"/>
  <c r="AM175" s="1"/>
  <c r="AD176"/>
  <c r="AM176" s="1"/>
  <c r="AD177"/>
  <c r="AM177" s="1"/>
  <c r="AD178"/>
  <c r="AM178" s="1"/>
  <c r="AD179"/>
  <c r="AM179" s="1"/>
  <c r="AD180"/>
  <c r="AM180" s="1"/>
  <c r="AD181"/>
  <c r="AM181" s="1"/>
  <c r="AD182"/>
  <c r="AM182" s="1"/>
  <c r="AD183"/>
  <c r="AM183" s="1"/>
  <c r="AD184"/>
  <c r="AM184" s="1"/>
  <c r="AD185"/>
  <c r="AM185" s="1"/>
  <c r="AD186"/>
  <c r="AM186" s="1"/>
  <c r="AD187"/>
  <c r="AM187" s="1"/>
  <c r="AD188"/>
  <c r="AM188" s="1"/>
  <c r="AD189"/>
  <c r="AM189" s="1"/>
  <c r="AD190"/>
  <c r="AM190" s="1"/>
  <c r="AD191"/>
  <c r="AM191" s="1"/>
  <c r="AD192"/>
  <c r="AM192" s="1"/>
  <c r="AD193"/>
  <c r="AM193" s="1"/>
  <c r="AD194"/>
  <c r="AM194" s="1"/>
  <c r="AD195"/>
  <c r="AM195" s="1"/>
  <c r="AD196"/>
  <c r="AM196" s="1"/>
  <c r="AD197"/>
  <c r="AM197" s="1"/>
  <c r="AD198"/>
  <c r="AM198" s="1"/>
  <c r="AD199"/>
  <c r="AM199" s="1"/>
  <c r="AD200"/>
  <c r="AM200" s="1"/>
  <c r="AD201"/>
  <c r="AM201" s="1"/>
  <c r="AD202"/>
  <c r="AM202" s="1"/>
  <c r="AD203"/>
  <c r="AM203" s="1"/>
  <c r="AD204"/>
  <c r="AM204" s="1"/>
  <c r="AD205"/>
  <c r="AM205" s="1"/>
  <c r="AD206"/>
  <c r="AM206" s="1"/>
  <c r="AD207"/>
  <c r="AM207" s="1"/>
  <c r="AD208"/>
  <c r="AM208" s="1"/>
  <c r="AD209"/>
  <c r="AM209" s="1"/>
  <c r="AD210"/>
  <c r="AM210" s="1"/>
  <c r="AD211"/>
  <c r="AM211" s="1"/>
  <c r="AD212"/>
  <c r="AM212" s="1"/>
  <c r="AD213"/>
  <c r="AM213" s="1"/>
  <c r="AD214"/>
  <c r="AM214" s="1"/>
  <c r="AD215"/>
  <c r="AM215" s="1"/>
  <c r="AD216"/>
  <c r="AM216" s="1"/>
  <c r="AD217"/>
  <c r="AM217" s="1"/>
  <c r="AD218"/>
  <c r="AM218" s="1"/>
  <c r="AD219"/>
  <c r="AM219" s="1"/>
  <c r="AD220"/>
  <c r="AM220" s="1"/>
  <c r="AD221"/>
  <c r="AM221" s="1"/>
  <c r="AD222"/>
  <c r="AM222" s="1"/>
  <c r="AD223"/>
  <c r="AM223" s="1"/>
  <c r="AD224"/>
  <c r="AM224" s="1"/>
  <c r="AD225"/>
  <c r="AM225" s="1"/>
  <c r="AD226"/>
  <c r="AM226" s="1"/>
  <c r="AD227"/>
  <c r="AM227" s="1"/>
  <c r="AD228"/>
  <c r="AM228" s="1"/>
  <c r="AD229"/>
  <c r="AM229" s="1"/>
  <c r="AD230"/>
  <c r="AM230" s="1"/>
  <c r="AD231"/>
  <c r="AM231" s="1"/>
  <c r="AD232"/>
  <c r="AM232" s="1"/>
  <c r="AD233"/>
  <c r="AM233" s="1"/>
  <c r="AD234"/>
  <c r="AM234" s="1"/>
  <c r="AD235"/>
  <c r="AM235" s="1"/>
  <c r="AD236"/>
  <c r="AM236" s="1"/>
  <c r="AD237"/>
  <c r="AM237" s="1"/>
  <c r="AD238"/>
  <c r="AM238" s="1"/>
  <c r="AD239"/>
  <c r="AM239" s="1"/>
  <c r="AD240"/>
  <c r="AM240" s="1"/>
  <c r="AD241"/>
  <c r="AM241" s="1"/>
  <c r="AD242"/>
  <c r="AM242" s="1"/>
  <c r="AD243"/>
  <c r="AM243" s="1"/>
  <c r="AD244"/>
  <c r="AM244" s="1"/>
  <c r="AD245"/>
  <c r="AM245" s="1"/>
  <c r="AD246"/>
  <c r="AM246" s="1"/>
  <c r="AD247"/>
  <c r="AM247" s="1"/>
  <c r="AD248"/>
  <c r="AM248" s="1"/>
  <c r="AD249"/>
  <c r="AM249" s="1"/>
  <c r="AD250"/>
  <c r="AM250" s="1"/>
  <c r="AD251"/>
  <c r="AM251" s="1"/>
  <c r="AD252"/>
  <c r="AM252" s="1"/>
  <c r="AD253"/>
  <c r="AM253" s="1"/>
  <c r="AD254"/>
  <c r="AM254" s="1"/>
  <c r="AD255"/>
  <c r="AM255" s="1"/>
  <c r="AD256"/>
  <c r="AM256" s="1"/>
  <c r="AD257"/>
  <c r="AM257" s="1"/>
  <c r="AD258"/>
  <c r="AM258" s="1"/>
  <c r="AD259"/>
  <c r="AM259" s="1"/>
  <c r="AD260"/>
  <c r="AM260" s="1"/>
  <c r="AD261"/>
  <c r="AM261" s="1"/>
  <c r="AD262"/>
  <c r="AM262" s="1"/>
  <c r="AD263"/>
  <c r="AM263" s="1"/>
  <c r="AD264"/>
  <c r="AM264" s="1"/>
  <c r="AD265"/>
  <c r="AM265" s="1"/>
  <c r="AD266"/>
  <c r="AM266" s="1"/>
  <c r="AD267"/>
  <c r="AM267" s="1"/>
  <c r="AD268"/>
  <c r="AM268" s="1"/>
  <c r="AD269"/>
  <c r="AM269" s="1"/>
  <c r="AD270"/>
  <c r="AM270" s="1"/>
  <c r="AD271"/>
  <c r="AM271" s="1"/>
  <c r="AD272"/>
  <c r="AM272" s="1"/>
  <c r="AD273"/>
  <c r="AM273" s="1"/>
  <c r="AD274"/>
  <c r="AM274" s="1"/>
  <c r="AD275"/>
  <c r="AM275" s="1"/>
  <c r="AD276"/>
  <c r="AM276" s="1"/>
  <c r="AD277"/>
  <c r="AM277" s="1"/>
  <c r="AD278"/>
  <c r="AM278" s="1"/>
  <c r="AD279"/>
  <c r="AM279" s="1"/>
  <c r="AD280"/>
  <c r="AM280" s="1"/>
  <c r="AD281"/>
  <c r="AM281" s="1"/>
  <c r="AD282"/>
  <c r="AM282" s="1"/>
  <c r="AD283"/>
  <c r="AM283" s="1"/>
  <c r="AD284"/>
  <c r="AM284" s="1"/>
  <c r="AD285"/>
  <c r="AM285" s="1"/>
  <c r="AD286"/>
  <c r="AM286" s="1"/>
  <c r="AD287"/>
  <c r="AM287" s="1"/>
  <c r="AD288"/>
  <c r="AM288" s="1"/>
  <c r="AD289"/>
  <c r="AM289" s="1"/>
  <c r="AD290"/>
  <c r="AM290" s="1"/>
  <c r="AD291"/>
  <c r="AM291" s="1"/>
  <c r="AD292"/>
  <c r="AM292" s="1"/>
  <c r="AD293"/>
  <c r="AM293" s="1"/>
  <c r="AD294"/>
  <c r="AM294" s="1"/>
  <c r="AD295"/>
  <c r="AM295" s="1"/>
  <c r="AD296"/>
  <c r="AM296" s="1"/>
  <c r="AD297"/>
  <c r="AM297" s="1"/>
  <c r="AD298"/>
  <c r="AM298" s="1"/>
  <c r="AD299"/>
  <c r="AM299" s="1"/>
  <c r="AD300"/>
  <c r="AM300" s="1"/>
  <c r="AD301"/>
  <c r="AM301" s="1"/>
  <c r="AD302"/>
  <c r="AM302" s="1"/>
  <c r="AD303"/>
  <c r="AM303" s="1"/>
  <c r="AD304"/>
  <c r="AM304" s="1"/>
  <c r="AD305"/>
  <c r="AM305" s="1"/>
  <c r="AD306"/>
  <c r="AM306" s="1"/>
  <c r="AD307"/>
  <c r="AM307" s="1"/>
  <c r="AD308"/>
  <c r="AM308" s="1"/>
  <c r="AD309"/>
  <c r="AM309" s="1"/>
  <c r="AD310"/>
  <c r="AM310" s="1"/>
  <c r="AD311"/>
  <c r="AM311" s="1"/>
  <c r="AD312"/>
  <c r="AM312" s="1"/>
  <c r="AD313"/>
  <c r="AM313" s="1"/>
  <c r="AD314"/>
  <c r="AM314" s="1"/>
  <c r="AD315"/>
  <c r="AM315" s="1"/>
  <c r="AD316"/>
  <c r="AM316" s="1"/>
  <c r="AD317"/>
  <c r="AM317" s="1"/>
  <c r="AD318"/>
  <c r="AM318" s="1"/>
  <c r="AD319"/>
  <c r="AM319" s="1"/>
  <c r="AD320"/>
  <c r="AM320" s="1"/>
  <c r="AD321"/>
  <c r="AM321" s="1"/>
  <c r="AD322"/>
  <c r="AM322" s="1"/>
  <c r="AD323"/>
  <c r="AM323" s="1"/>
  <c r="AD324"/>
  <c r="AM324" s="1"/>
  <c r="AD325"/>
  <c r="AM325" s="1"/>
  <c r="AD326"/>
  <c r="AM326" s="1"/>
  <c r="AD327"/>
  <c r="AM327" s="1"/>
  <c r="AD328"/>
  <c r="AM328" s="1"/>
  <c r="AD329"/>
  <c r="AM329" s="1"/>
  <c r="AD330"/>
  <c r="AM330" s="1"/>
  <c r="AD331"/>
  <c r="AM331" s="1"/>
  <c r="AD332"/>
  <c r="AM332" s="1"/>
  <c r="AD333"/>
  <c r="AM333" s="1"/>
  <c r="AD334"/>
  <c r="AM334" s="1"/>
  <c r="AD335"/>
  <c r="AM335" s="1"/>
  <c r="AD336"/>
  <c r="AM336" s="1"/>
  <c r="AD337"/>
  <c r="AM337" s="1"/>
  <c r="AD338"/>
  <c r="AM338" s="1"/>
  <c r="AD339"/>
  <c r="AM339" s="1"/>
  <c r="AD340"/>
  <c r="AM340" s="1"/>
  <c r="AD341"/>
  <c r="AM341" s="1"/>
  <c r="AD342"/>
  <c r="AM342" s="1"/>
  <c r="AD343"/>
  <c r="AM343" s="1"/>
  <c r="AD344"/>
  <c r="AM344" s="1"/>
  <c r="AD345"/>
  <c r="AM345" s="1"/>
  <c r="AD346"/>
  <c r="AM346" s="1"/>
  <c r="AD347"/>
  <c r="AM347" s="1"/>
  <c r="AD348"/>
  <c r="AM348" s="1"/>
  <c r="AD349"/>
  <c r="AM349" s="1"/>
  <c r="AD350"/>
  <c r="AM350" s="1"/>
  <c r="AD351"/>
  <c r="AM351" s="1"/>
  <c r="AD352"/>
  <c r="AM352" s="1"/>
  <c r="AD353"/>
  <c r="AM353" s="1"/>
  <c r="AD354"/>
  <c r="AM354" s="1"/>
  <c r="AD355"/>
  <c r="AM355" s="1"/>
  <c r="AD356"/>
  <c r="AM356" s="1"/>
  <c r="AD357"/>
  <c r="AM357" s="1"/>
  <c r="AD358"/>
  <c r="AM358" s="1"/>
  <c r="AD359"/>
  <c r="AM359" s="1"/>
  <c r="AD360"/>
  <c r="AM360" s="1"/>
  <c r="AD361"/>
  <c r="AM361" s="1"/>
  <c r="AD362"/>
  <c r="AM362" s="1"/>
  <c r="AD363"/>
  <c r="AM363" s="1"/>
  <c r="AD364"/>
  <c r="AM364" s="1"/>
  <c r="AD365"/>
  <c r="AM365" s="1"/>
  <c r="AD366"/>
  <c r="AM366" s="1"/>
  <c r="AD367"/>
  <c r="AM367" s="1"/>
  <c r="AD368"/>
  <c r="AM368" s="1"/>
  <c r="AD369"/>
  <c r="AM369" s="1"/>
  <c r="AD370"/>
  <c r="AM370" s="1"/>
  <c r="AD371"/>
  <c r="AM371" s="1"/>
  <c r="AD372"/>
  <c r="AM372" s="1"/>
  <c r="AD373"/>
  <c r="AM373" s="1"/>
  <c r="AD374"/>
  <c r="AM374" s="1"/>
  <c r="AD375"/>
  <c r="AM375" s="1"/>
  <c r="AD376"/>
  <c r="AM376" s="1"/>
  <c r="AD377"/>
  <c r="AM377" s="1"/>
  <c r="AD378"/>
  <c r="AM378" s="1"/>
  <c r="AD379"/>
  <c r="AM379" s="1"/>
  <c r="AD380"/>
  <c r="AM380" s="1"/>
  <c r="AD381"/>
  <c r="AM381" s="1"/>
  <c r="AD382"/>
  <c r="AM382" s="1"/>
  <c r="AD383"/>
  <c r="AM383" s="1"/>
  <c r="AD384"/>
  <c r="AM384" s="1"/>
  <c r="AD385"/>
  <c r="AM385" s="1"/>
  <c r="AD386"/>
  <c r="AM386" s="1"/>
  <c r="AD387"/>
  <c r="AM387" s="1"/>
  <c r="AD388"/>
  <c r="AM388" s="1"/>
  <c r="AD389"/>
  <c r="AM389" s="1"/>
  <c r="AD390"/>
  <c r="AM390" s="1"/>
  <c r="AD391"/>
  <c r="AM391" s="1"/>
  <c r="AD392"/>
  <c r="AM392" s="1"/>
  <c r="AD393"/>
  <c r="AM393" s="1"/>
  <c r="AD394"/>
  <c r="AM394" s="1"/>
  <c r="AD395"/>
  <c r="AM395" s="1"/>
  <c r="AD396"/>
  <c r="AM396" s="1"/>
  <c r="AD397"/>
  <c r="AM397" s="1"/>
  <c r="AD398"/>
  <c r="AM398" s="1"/>
  <c r="AD399"/>
  <c r="AM399" s="1"/>
  <c r="AD400"/>
  <c r="AM400" s="1"/>
  <c r="AD401"/>
  <c r="AM401" s="1"/>
  <c r="AD402"/>
  <c r="AM402" s="1"/>
  <c r="AD403"/>
  <c r="AM403" s="1"/>
  <c r="AD4"/>
  <c r="AM4" s="1"/>
  <c r="AC4"/>
  <c r="AL4" s="1"/>
  <c r="AC5"/>
  <c r="AL5" s="1"/>
  <c r="AC6"/>
  <c r="AL6" s="1"/>
  <c r="AC7"/>
  <c r="AL7" s="1"/>
  <c r="AC8"/>
  <c r="AL8" s="1"/>
  <c r="AC9"/>
  <c r="AL9" s="1"/>
  <c r="AC10"/>
  <c r="AL10" s="1"/>
  <c r="AC11"/>
  <c r="AL11" s="1"/>
  <c r="AC12"/>
  <c r="AL12" s="1"/>
  <c r="AC13"/>
  <c r="AL13" s="1"/>
  <c r="AC14"/>
  <c r="AL14" s="1"/>
  <c r="AC15"/>
  <c r="AL15" s="1"/>
  <c r="AC16"/>
  <c r="AL16" s="1"/>
  <c r="AC17"/>
  <c r="AL17" s="1"/>
  <c r="AC18"/>
  <c r="AL18" s="1"/>
  <c r="AC19"/>
  <c r="AL19" s="1"/>
  <c r="AC20"/>
  <c r="AL20" s="1"/>
  <c r="AC21"/>
  <c r="AL21" s="1"/>
  <c r="AC22"/>
  <c r="AL22" s="1"/>
  <c r="AC23"/>
  <c r="AL23" s="1"/>
  <c r="AC24"/>
  <c r="AL24" s="1"/>
  <c r="AC25"/>
  <c r="AL25" s="1"/>
  <c r="AC26"/>
  <c r="AL26" s="1"/>
  <c r="AC27"/>
  <c r="AL27" s="1"/>
  <c r="AC28"/>
  <c r="AL28" s="1"/>
  <c r="AC29"/>
  <c r="AL29" s="1"/>
  <c r="AC30"/>
  <c r="AL30" s="1"/>
  <c r="AC31"/>
  <c r="AL31" s="1"/>
  <c r="AC32"/>
  <c r="AL32" s="1"/>
  <c r="AC33"/>
  <c r="AL33" s="1"/>
  <c r="AC34"/>
  <c r="AL34" s="1"/>
  <c r="AC35"/>
  <c r="AL35" s="1"/>
  <c r="AC36"/>
  <c r="AL36" s="1"/>
  <c r="AC37"/>
  <c r="AL37" s="1"/>
  <c r="AC38"/>
  <c r="AL38" s="1"/>
  <c r="AC39"/>
  <c r="AL39" s="1"/>
  <c r="AC40"/>
  <c r="AL40" s="1"/>
  <c r="AC41"/>
  <c r="AL41" s="1"/>
  <c r="AC42"/>
  <c r="AL42" s="1"/>
  <c r="AC43"/>
  <c r="AL43" s="1"/>
  <c r="AC44"/>
  <c r="AL44" s="1"/>
  <c r="AC45"/>
  <c r="AL45" s="1"/>
  <c r="AC46"/>
  <c r="AL46" s="1"/>
  <c r="AC47"/>
  <c r="AL47" s="1"/>
  <c r="AC48"/>
  <c r="AL48" s="1"/>
  <c r="AC49"/>
  <c r="AL49" s="1"/>
  <c r="AC50"/>
  <c r="AL50" s="1"/>
  <c r="AC51"/>
  <c r="AL51" s="1"/>
  <c r="AC52"/>
  <c r="AL52" s="1"/>
  <c r="AC53"/>
  <c r="AL53" s="1"/>
  <c r="AC54"/>
  <c r="AL54" s="1"/>
  <c r="AC55"/>
  <c r="AL55" s="1"/>
  <c r="AC56"/>
  <c r="AL56" s="1"/>
  <c r="AC57"/>
  <c r="AL57" s="1"/>
  <c r="AC58"/>
  <c r="AL58" s="1"/>
  <c r="AC59"/>
  <c r="AL59" s="1"/>
  <c r="AC60"/>
  <c r="AL60" s="1"/>
  <c r="AC61"/>
  <c r="AL61" s="1"/>
  <c r="AC62"/>
  <c r="AL62" s="1"/>
  <c r="AC63"/>
  <c r="AL63" s="1"/>
  <c r="AC64"/>
  <c r="AL64" s="1"/>
  <c r="AC65"/>
  <c r="AL65" s="1"/>
  <c r="AC66"/>
  <c r="AL66" s="1"/>
  <c r="AC67"/>
  <c r="AL67" s="1"/>
  <c r="AC68"/>
  <c r="AL68" s="1"/>
  <c r="AC69"/>
  <c r="AL69" s="1"/>
  <c r="AC70"/>
  <c r="AL70" s="1"/>
  <c r="AC71"/>
  <c r="AL71" s="1"/>
  <c r="AC72"/>
  <c r="AL72" s="1"/>
  <c r="AC73"/>
  <c r="AL73" s="1"/>
  <c r="AC74"/>
  <c r="AL74" s="1"/>
  <c r="AC75"/>
  <c r="AL75" s="1"/>
  <c r="AC76"/>
  <c r="AL76" s="1"/>
  <c r="AC77"/>
  <c r="AL77" s="1"/>
  <c r="AC78"/>
  <c r="AL78" s="1"/>
  <c r="AC79"/>
  <c r="AL79" s="1"/>
  <c r="AC80"/>
  <c r="AL80" s="1"/>
  <c r="AC81"/>
  <c r="AL81" s="1"/>
  <c r="AC82"/>
  <c r="AL82" s="1"/>
  <c r="AC83"/>
  <c r="AL83" s="1"/>
  <c r="AC84"/>
  <c r="AL84" s="1"/>
  <c r="AC85"/>
  <c r="AL85" s="1"/>
  <c r="AC86"/>
  <c r="AL86" s="1"/>
  <c r="AC87"/>
  <c r="AL87" s="1"/>
  <c r="AC88"/>
  <c r="AL88" s="1"/>
  <c r="AC89"/>
  <c r="AL89" s="1"/>
  <c r="AC90"/>
  <c r="AL90" s="1"/>
  <c r="AC91"/>
  <c r="AL91" s="1"/>
  <c r="AC92"/>
  <c r="AL92" s="1"/>
  <c r="AC93"/>
  <c r="AL93" s="1"/>
  <c r="AC94"/>
  <c r="AL94" s="1"/>
  <c r="AC95"/>
  <c r="AL95" s="1"/>
  <c r="AC96"/>
  <c r="AL96" s="1"/>
  <c r="AC97"/>
  <c r="AL97" s="1"/>
  <c r="AC98"/>
  <c r="AL98" s="1"/>
  <c r="AC99"/>
  <c r="AL99" s="1"/>
  <c r="AC100"/>
  <c r="AL100" s="1"/>
  <c r="AC101"/>
  <c r="AL101" s="1"/>
  <c r="AC102"/>
  <c r="AL102" s="1"/>
  <c r="AC103"/>
  <c r="AL103" s="1"/>
  <c r="AC104"/>
  <c r="AL104" s="1"/>
  <c r="AC105"/>
  <c r="AL105" s="1"/>
  <c r="AC106"/>
  <c r="AL106" s="1"/>
  <c r="AC107"/>
  <c r="AL107" s="1"/>
  <c r="AC108"/>
  <c r="AL108" s="1"/>
  <c r="AC109"/>
  <c r="AL109" s="1"/>
  <c r="AC110"/>
  <c r="AL110" s="1"/>
  <c r="AC111"/>
  <c r="AL111" s="1"/>
  <c r="AC112"/>
  <c r="AL112" s="1"/>
  <c r="AC113"/>
  <c r="AL113" s="1"/>
  <c r="AC114"/>
  <c r="AL114" s="1"/>
  <c r="AC115"/>
  <c r="AL115" s="1"/>
  <c r="AC116"/>
  <c r="AL116" s="1"/>
  <c r="AC117"/>
  <c r="AL117" s="1"/>
  <c r="AC118"/>
  <c r="AL118" s="1"/>
  <c r="AC119"/>
  <c r="AL119" s="1"/>
  <c r="AC120"/>
  <c r="AL120" s="1"/>
  <c r="AC121"/>
  <c r="AL121" s="1"/>
  <c r="AC122"/>
  <c r="AL122" s="1"/>
  <c r="AC123"/>
  <c r="AL123" s="1"/>
  <c r="AC124"/>
  <c r="AL124" s="1"/>
  <c r="AC125"/>
  <c r="AL125" s="1"/>
  <c r="AC126"/>
  <c r="AL126" s="1"/>
  <c r="AC127"/>
  <c r="AL127" s="1"/>
  <c r="AC128"/>
  <c r="AL128" s="1"/>
  <c r="AC129"/>
  <c r="AL129" s="1"/>
  <c r="AC130"/>
  <c r="AL130" s="1"/>
  <c r="AC131"/>
  <c r="AL131" s="1"/>
  <c r="AC132"/>
  <c r="AL132" s="1"/>
  <c r="AC133"/>
  <c r="AL133" s="1"/>
  <c r="AC134"/>
  <c r="AL134" s="1"/>
  <c r="AC135"/>
  <c r="AL135" s="1"/>
  <c r="AC136"/>
  <c r="AL136" s="1"/>
  <c r="AC137"/>
  <c r="AL137" s="1"/>
  <c r="AC138"/>
  <c r="AL138" s="1"/>
  <c r="AC139"/>
  <c r="AL139" s="1"/>
  <c r="AC140"/>
  <c r="AL140" s="1"/>
  <c r="AC141"/>
  <c r="AL141" s="1"/>
  <c r="AC142"/>
  <c r="AL142" s="1"/>
  <c r="AC143"/>
  <c r="AL143" s="1"/>
  <c r="AC144"/>
  <c r="AL144" s="1"/>
  <c r="AC145"/>
  <c r="AL145" s="1"/>
  <c r="AC146"/>
  <c r="AL146" s="1"/>
  <c r="AC147"/>
  <c r="AL147" s="1"/>
  <c r="AC148"/>
  <c r="AL148" s="1"/>
  <c r="AC149"/>
  <c r="AL149" s="1"/>
  <c r="AC150"/>
  <c r="AL150" s="1"/>
  <c r="AC151"/>
  <c r="AL151" s="1"/>
  <c r="AC152"/>
  <c r="AL152" s="1"/>
  <c r="AC153"/>
  <c r="AL153" s="1"/>
  <c r="AC154"/>
  <c r="AL154" s="1"/>
  <c r="AC155"/>
  <c r="AL155" s="1"/>
  <c r="AC156"/>
  <c r="AL156" s="1"/>
  <c r="AC157"/>
  <c r="AL157" s="1"/>
  <c r="AC158"/>
  <c r="AL158" s="1"/>
  <c r="AC159"/>
  <c r="AL159" s="1"/>
  <c r="AC160"/>
  <c r="AL160" s="1"/>
  <c r="AC161"/>
  <c r="AL161" s="1"/>
  <c r="AC162"/>
  <c r="AL162" s="1"/>
  <c r="AC163"/>
  <c r="AL163" s="1"/>
  <c r="AC164"/>
  <c r="AL164" s="1"/>
  <c r="AC165"/>
  <c r="AL165" s="1"/>
  <c r="AC166"/>
  <c r="AL166" s="1"/>
  <c r="AC167"/>
  <c r="AL167" s="1"/>
  <c r="AC168"/>
  <c r="AL168" s="1"/>
  <c r="AC169"/>
  <c r="AL169" s="1"/>
  <c r="AC170"/>
  <c r="AL170" s="1"/>
  <c r="AC171"/>
  <c r="AL171" s="1"/>
  <c r="AC172"/>
  <c r="AL172" s="1"/>
  <c r="AC173"/>
  <c r="AL173" s="1"/>
  <c r="AC174"/>
  <c r="AL174" s="1"/>
  <c r="AC175"/>
  <c r="AL175" s="1"/>
  <c r="AC176"/>
  <c r="AL176" s="1"/>
  <c r="AC177"/>
  <c r="AL177" s="1"/>
  <c r="AC178"/>
  <c r="AL178" s="1"/>
  <c r="AC179"/>
  <c r="AL179" s="1"/>
  <c r="AC180"/>
  <c r="AL180" s="1"/>
  <c r="AC181"/>
  <c r="AL181" s="1"/>
  <c r="AC182"/>
  <c r="AL182" s="1"/>
  <c r="AC183"/>
  <c r="AL183" s="1"/>
  <c r="AC184"/>
  <c r="AL184" s="1"/>
  <c r="AC185"/>
  <c r="AL185" s="1"/>
  <c r="AC186"/>
  <c r="AL186" s="1"/>
  <c r="AC187"/>
  <c r="AL187" s="1"/>
  <c r="AC188"/>
  <c r="AL188" s="1"/>
  <c r="AC189"/>
  <c r="AL189" s="1"/>
  <c r="AC190"/>
  <c r="AL190" s="1"/>
  <c r="AC191"/>
  <c r="AL191" s="1"/>
  <c r="AC192"/>
  <c r="AL192" s="1"/>
  <c r="AC193"/>
  <c r="AL193" s="1"/>
  <c r="AC194"/>
  <c r="AL194" s="1"/>
  <c r="AC195"/>
  <c r="AL195" s="1"/>
  <c r="AC196"/>
  <c r="AL196" s="1"/>
  <c r="AC197"/>
  <c r="AL197" s="1"/>
  <c r="AC198"/>
  <c r="AL198" s="1"/>
  <c r="AC199"/>
  <c r="AL199" s="1"/>
  <c r="AC200"/>
  <c r="AL200" s="1"/>
  <c r="AC201"/>
  <c r="AL201" s="1"/>
  <c r="AC202"/>
  <c r="AL202" s="1"/>
  <c r="AC203"/>
  <c r="AL203" s="1"/>
  <c r="AC204"/>
  <c r="AL204" s="1"/>
  <c r="AC205"/>
  <c r="AL205" s="1"/>
  <c r="AC206"/>
  <c r="AL206" s="1"/>
  <c r="AC207"/>
  <c r="AL207" s="1"/>
  <c r="AC208"/>
  <c r="AL208" s="1"/>
  <c r="AC209"/>
  <c r="AL209" s="1"/>
  <c r="AC210"/>
  <c r="AL210" s="1"/>
  <c r="AC211"/>
  <c r="AL211" s="1"/>
  <c r="AC212"/>
  <c r="AL212" s="1"/>
  <c r="AC213"/>
  <c r="AL213" s="1"/>
  <c r="AC214"/>
  <c r="AL214" s="1"/>
  <c r="AC215"/>
  <c r="AL215" s="1"/>
  <c r="AC216"/>
  <c r="AL216" s="1"/>
  <c r="AC217"/>
  <c r="AL217" s="1"/>
  <c r="AC218"/>
  <c r="AL218" s="1"/>
  <c r="AC219"/>
  <c r="AL219" s="1"/>
  <c r="AC220"/>
  <c r="AL220" s="1"/>
  <c r="AC221"/>
  <c r="AL221" s="1"/>
  <c r="AC222"/>
  <c r="AL222" s="1"/>
  <c r="AC223"/>
  <c r="AL223" s="1"/>
  <c r="AC224"/>
  <c r="AL224" s="1"/>
  <c r="AC225"/>
  <c r="AL225" s="1"/>
  <c r="AC226"/>
  <c r="AL226" s="1"/>
  <c r="AC227"/>
  <c r="AL227" s="1"/>
  <c r="AC228"/>
  <c r="AL228" s="1"/>
  <c r="AC229"/>
  <c r="AL229" s="1"/>
  <c r="AC230"/>
  <c r="AL230" s="1"/>
  <c r="AC231"/>
  <c r="AL231" s="1"/>
  <c r="AC232"/>
  <c r="AL232" s="1"/>
  <c r="AC233"/>
  <c r="AL233" s="1"/>
  <c r="AC234"/>
  <c r="AL234" s="1"/>
  <c r="AC235"/>
  <c r="AL235" s="1"/>
  <c r="AC236"/>
  <c r="AL236" s="1"/>
  <c r="AC237"/>
  <c r="AL237" s="1"/>
  <c r="AC238"/>
  <c r="AL238" s="1"/>
  <c r="AC239"/>
  <c r="AL239" s="1"/>
  <c r="AC240"/>
  <c r="AL240" s="1"/>
  <c r="AC241"/>
  <c r="AL241" s="1"/>
  <c r="AC242"/>
  <c r="AL242" s="1"/>
  <c r="AC243"/>
  <c r="AL243" s="1"/>
  <c r="AC244"/>
  <c r="AL244" s="1"/>
  <c r="AC245"/>
  <c r="AL245" s="1"/>
  <c r="AC246"/>
  <c r="AL246" s="1"/>
  <c r="AC247"/>
  <c r="AL247" s="1"/>
  <c r="AC248"/>
  <c r="AL248" s="1"/>
  <c r="AC249"/>
  <c r="AL249" s="1"/>
  <c r="AC250"/>
  <c r="AL250" s="1"/>
  <c r="AC251"/>
  <c r="AL251" s="1"/>
  <c r="AC252"/>
  <c r="AL252" s="1"/>
  <c r="AC253"/>
  <c r="AL253" s="1"/>
  <c r="AC254"/>
  <c r="AL254" s="1"/>
  <c r="AC255"/>
  <c r="AL255" s="1"/>
  <c r="AC256"/>
  <c r="AL256" s="1"/>
  <c r="AC257"/>
  <c r="AL257" s="1"/>
  <c r="AC258"/>
  <c r="AL258" s="1"/>
  <c r="AC259"/>
  <c r="AL259" s="1"/>
  <c r="AC260"/>
  <c r="AL260" s="1"/>
  <c r="AC261"/>
  <c r="AL261" s="1"/>
  <c r="AC262"/>
  <c r="AL262" s="1"/>
  <c r="AC263"/>
  <c r="AL263" s="1"/>
  <c r="AC264"/>
  <c r="AL264" s="1"/>
  <c r="AC265"/>
  <c r="AL265" s="1"/>
  <c r="AC266"/>
  <c r="AL266" s="1"/>
  <c r="AC267"/>
  <c r="AL267" s="1"/>
  <c r="AC268"/>
  <c r="AL268" s="1"/>
  <c r="AC269"/>
  <c r="AL269" s="1"/>
  <c r="AC270"/>
  <c r="AL270" s="1"/>
  <c r="AC271"/>
  <c r="AL271" s="1"/>
  <c r="AC272"/>
  <c r="AL272" s="1"/>
  <c r="AC273"/>
  <c r="AL273" s="1"/>
  <c r="AC274"/>
  <c r="AL274" s="1"/>
  <c r="AC275"/>
  <c r="AL275" s="1"/>
  <c r="AC276"/>
  <c r="AL276" s="1"/>
  <c r="AC277"/>
  <c r="AL277" s="1"/>
  <c r="AC278"/>
  <c r="AL278" s="1"/>
  <c r="AC279"/>
  <c r="AL279" s="1"/>
  <c r="AC280"/>
  <c r="AL280" s="1"/>
  <c r="AC281"/>
  <c r="AL281" s="1"/>
  <c r="AC282"/>
  <c r="AL282" s="1"/>
  <c r="AC283"/>
  <c r="AL283" s="1"/>
  <c r="AC284"/>
  <c r="AL284" s="1"/>
  <c r="AC285"/>
  <c r="AL285" s="1"/>
  <c r="AC286"/>
  <c r="AL286" s="1"/>
  <c r="AC287"/>
  <c r="AL287" s="1"/>
  <c r="AC288"/>
  <c r="AL288" s="1"/>
  <c r="AC289"/>
  <c r="AL289" s="1"/>
  <c r="AC290"/>
  <c r="AL290" s="1"/>
  <c r="AC291"/>
  <c r="AL291" s="1"/>
  <c r="AC292"/>
  <c r="AL292" s="1"/>
  <c r="AC293"/>
  <c r="AL293" s="1"/>
  <c r="AC294"/>
  <c r="AL294" s="1"/>
  <c r="AC295"/>
  <c r="AL295" s="1"/>
  <c r="AC296"/>
  <c r="AL296" s="1"/>
  <c r="AC297"/>
  <c r="AL297" s="1"/>
  <c r="AC298"/>
  <c r="AL298" s="1"/>
  <c r="AC299"/>
  <c r="AL299" s="1"/>
  <c r="AC300"/>
  <c r="AL300" s="1"/>
  <c r="AC301"/>
  <c r="AL301" s="1"/>
  <c r="AC302"/>
  <c r="AL302" s="1"/>
  <c r="AC303"/>
  <c r="AL303" s="1"/>
  <c r="AC304"/>
  <c r="AL304" s="1"/>
  <c r="AC305"/>
  <c r="AL305" s="1"/>
  <c r="AC306"/>
  <c r="AL306" s="1"/>
  <c r="AC307"/>
  <c r="AL307" s="1"/>
  <c r="AC308"/>
  <c r="AL308" s="1"/>
  <c r="AC309"/>
  <c r="AL309" s="1"/>
  <c r="AC310"/>
  <c r="AL310" s="1"/>
  <c r="AC311"/>
  <c r="AL311" s="1"/>
  <c r="AC312"/>
  <c r="AL312" s="1"/>
  <c r="AC313"/>
  <c r="AL313" s="1"/>
  <c r="AC314"/>
  <c r="AL314" s="1"/>
  <c r="AC315"/>
  <c r="AL315" s="1"/>
  <c r="AC316"/>
  <c r="AL316" s="1"/>
  <c r="AC317"/>
  <c r="AL317" s="1"/>
  <c r="AC318"/>
  <c r="AL318" s="1"/>
  <c r="AC319"/>
  <c r="AL319" s="1"/>
  <c r="AC320"/>
  <c r="AL320" s="1"/>
  <c r="AC321"/>
  <c r="AL321" s="1"/>
  <c r="AC322"/>
  <c r="AL322" s="1"/>
  <c r="AC323"/>
  <c r="AL323" s="1"/>
  <c r="AC324"/>
  <c r="AL324" s="1"/>
  <c r="AC325"/>
  <c r="AL325" s="1"/>
  <c r="AC326"/>
  <c r="AL326" s="1"/>
  <c r="AC327"/>
  <c r="AL327" s="1"/>
  <c r="AC328"/>
  <c r="AL328" s="1"/>
  <c r="AC329"/>
  <c r="AL329" s="1"/>
  <c r="AC330"/>
  <c r="AL330" s="1"/>
  <c r="AC331"/>
  <c r="AL331" s="1"/>
  <c r="AC332"/>
  <c r="AL332" s="1"/>
  <c r="AC333"/>
  <c r="AL333" s="1"/>
  <c r="AC334"/>
  <c r="AL334" s="1"/>
  <c r="AC335"/>
  <c r="AL335" s="1"/>
  <c r="AC336"/>
  <c r="AL336" s="1"/>
  <c r="AC337"/>
  <c r="AL337" s="1"/>
  <c r="AC338"/>
  <c r="AL338" s="1"/>
  <c r="AC339"/>
  <c r="AL339" s="1"/>
  <c r="AC340"/>
  <c r="AL340" s="1"/>
  <c r="AC341"/>
  <c r="AL341" s="1"/>
  <c r="AC342"/>
  <c r="AL342" s="1"/>
  <c r="AC343"/>
  <c r="AL343" s="1"/>
  <c r="AC344"/>
  <c r="AL344" s="1"/>
  <c r="AC345"/>
  <c r="AL345" s="1"/>
  <c r="AC346"/>
  <c r="AL346" s="1"/>
  <c r="AC347"/>
  <c r="AL347" s="1"/>
  <c r="AC348"/>
  <c r="AL348" s="1"/>
  <c r="AC349"/>
  <c r="AL349" s="1"/>
  <c r="AC350"/>
  <c r="AL350" s="1"/>
  <c r="AC351"/>
  <c r="AL351" s="1"/>
  <c r="AC352"/>
  <c r="AL352" s="1"/>
  <c r="AC353"/>
  <c r="AL353" s="1"/>
  <c r="AC354"/>
  <c r="AL354" s="1"/>
  <c r="AC355"/>
  <c r="AL355" s="1"/>
  <c r="AC356"/>
  <c r="AL356" s="1"/>
  <c r="AC357"/>
  <c r="AL357" s="1"/>
  <c r="AC358"/>
  <c r="AL358" s="1"/>
  <c r="AC359"/>
  <c r="AL359" s="1"/>
  <c r="AC360"/>
  <c r="AL360" s="1"/>
  <c r="AC361"/>
  <c r="AL361" s="1"/>
  <c r="AC362"/>
  <c r="AL362" s="1"/>
  <c r="AC363"/>
  <c r="AL363" s="1"/>
  <c r="AC364"/>
  <c r="AL364" s="1"/>
  <c r="AC365"/>
  <c r="AL365" s="1"/>
  <c r="AC366"/>
  <c r="AL366" s="1"/>
  <c r="AC367"/>
  <c r="AL367" s="1"/>
  <c r="AC368"/>
  <c r="AL368" s="1"/>
  <c r="AC369"/>
  <c r="AL369" s="1"/>
  <c r="AC370"/>
  <c r="AL370" s="1"/>
  <c r="AC371"/>
  <c r="AL371" s="1"/>
  <c r="AC372"/>
  <c r="AL372" s="1"/>
  <c r="AC373"/>
  <c r="AL373" s="1"/>
  <c r="AC374"/>
  <c r="AL374" s="1"/>
  <c r="AC375"/>
  <c r="AL375" s="1"/>
  <c r="AC376"/>
  <c r="AL376" s="1"/>
  <c r="AC377"/>
  <c r="AL377" s="1"/>
  <c r="AC378"/>
  <c r="AL378" s="1"/>
  <c r="AC379"/>
  <c r="AL379" s="1"/>
  <c r="AC380"/>
  <c r="AL380" s="1"/>
  <c r="AC381"/>
  <c r="AL381" s="1"/>
  <c r="AC382"/>
  <c r="AL382" s="1"/>
  <c r="AC383"/>
  <c r="AL383" s="1"/>
  <c r="AC384"/>
  <c r="AL384" s="1"/>
  <c r="AC385"/>
  <c r="AL385" s="1"/>
  <c r="AC386"/>
  <c r="AL386" s="1"/>
  <c r="AC387"/>
  <c r="AL387" s="1"/>
  <c r="AC388"/>
  <c r="AL388" s="1"/>
  <c r="AC389"/>
  <c r="AL389" s="1"/>
  <c r="AC390"/>
  <c r="AL390" s="1"/>
  <c r="AC391"/>
  <c r="AL391" s="1"/>
  <c r="AC392"/>
  <c r="AL392" s="1"/>
  <c r="AC393"/>
  <c r="AL393" s="1"/>
  <c r="AC394"/>
  <c r="AL394" s="1"/>
  <c r="AC395"/>
  <c r="AL395" s="1"/>
  <c r="AC396"/>
  <c r="AL396" s="1"/>
  <c r="AC397"/>
  <c r="AL397" s="1"/>
  <c r="AC398"/>
  <c r="AL398" s="1"/>
  <c r="AC399"/>
  <c r="AL399" s="1"/>
  <c r="AC400"/>
  <c r="AL400" s="1"/>
  <c r="AC401"/>
  <c r="AL401" s="1"/>
  <c r="AC402"/>
  <c r="AL402" s="1"/>
  <c r="AC403"/>
  <c r="AL403" s="1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C46" i="10"/>
  <c r="M43" i="17" s="1"/>
  <c r="C50" i="10"/>
  <c r="M47" i="17" s="1"/>
  <c r="C51" i="10"/>
  <c r="M48" i="17" s="1"/>
  <c r="C52" i="10"/>
  <c r="M49" i="17" s="1"/>
  <c r="C53" i="10"/>
  <c r="C55"/>
  <c r="M52" i="17" s="1"/>
  <c r="C56" i="10"/>
  <c r="M53" i="17" s="1"/>
  <c r="C57" i="10"/>
  <c r="M54" i="17" s="1"/>
  <c r="C58" i="10"/>
  <c r="M55" i="17" s="1"/>
  <c r="C59" i="10"/>
  <c r="M56" i="17" s="1"/>
  <c r="C60" i="10"/>
  <c r="M57" i="17" s="1"/>
  <c r="C61" i="10"/>
  <c r="C62"/>
  <c r="M59" i="17" s="1"/>
  <c r="C83" i="10"/>
  <c r="M80" i="17" s="1"/>
  <c r="C85" i="10"/>
  <c r="C86"/>
  <c r="M83" i="17" s="1"/>
  <c r="C87" i="10"/>
  <c r="M84" i="17" s="1"/>
  <c r="C112" i="10"/>
  <c r="C113"/>
  <c r="M110" i="17" s="1"/>
  <c r="C114" i="10"/>
  <c r="M111" i="17" s="1"/>
  <c r="C115" i="10"/>
  <c r="M112" i="17" s="1"/>
  <c r="C116" i="10"/>
  <c r="M113" i="17" s="1"/>
  <c r="C117" i="10"/>
  <c r="C118"/>
  <c r="M115" i="17" s="1"/>
  <c r="C119" i="10"/>
  <c r="M116" i="17" s="1"/>
  <c r="C120" i="10"/>
  <c r="M117" i="17" s="1"/>
  <c r="C121" i="10"/>
  <c r="M118" i="17" s="1"/>
  <c r="C122" i="10"/>
  <c r="M119" i="17" s="1"/>
  <c r="C123" i="10"/>
  <c r="M120" i="17" s="1"/>
  <c r="C124" i="10"/>
  <c r="M121" i="17" s="1"/>
  <c r="C125" i="10"/>
  <c r="C126"/>
  <c r="M123" i="17" s="1"/>
  <c r="C127" i="10"/>
  <c r="M124" i="17" s="1"/>
  <c r="C128" i="10"/>
  <c r="M125" i="17" s="1"/>
  <c r="C129" i="10"/>
  <c r="M126" i="17" s="1"/>
  <c r="C130" i="10"/>
  <c r="M127" i="17" s="1"/>
  <c r="C131" i="10"/>
  <c r="M128" i="17" s="1"/>
  <c r="C132" i="10"/>
  <c r="C133"/>
  <c r="C134"/>
  <c r="M131" i="17" s="1"/>
  <c r="C135" i="10"/>
  <c r="M132" i="17" s="1"/>
  <c r="C136" i="10"/>
  <c r="M133" i="17" s="1"/>
  <c r="C137" i="10"/>
  <c r="M134" i="17" s="1"/>
  <c r="C138" i="10"/>
  <c r="M135" i="17" s="1"/>
  <c r="C139" i="10"/>
  <c r="M136" i="17" s="1"/>
  <c r="C140" i="10"/>
  <c r="M137" i="17" s="1"/>
  <c r="C141" i="10"/>
  <c r="C142"/>
  <c r="M139" i="17" s="1"/>
  <c r="C143" i="10"/>
  <c r="M140" i="17" s="1"/>
  <c r="C144" i="10"/>
  <c r="C145"/>
  <c r="M142" i="17" s="1"/>
  <c r="C146" i="10"/>
  <c r="M143" i="17" s="1"/>
  <c r="C147" i="10"/>
  <c r="M144" i="17" s="1"/>
  <c r="C148" i="10"/>
  <c r="M145" i="17" s="1"/>
  <c r="C149" i="10"/>
  <c r="C150"/>
  <c r="M147" i="17" s="1"/>
  <c r="C151" i="10"/>
  <c r="M148" i="17" s="1"/>
  <c r="C152" i="10"/>
  <c r="M149" i="17" s="1"/>
  <c r="C153" i="10"/>
  <c r="B403" i="25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U4"/>
  <c r="R4"/>
  <c r="O4"/>
  <c r="P4" s="1"/>
  <c r="Q4" s="1"/>
  <c r="L4"/>
  <c r="B4"/>
  <c r="E2"/>
  <c r="E1" s="1"/>
  <c r="D2"/>
  <c r="D1" s="1"/>
  <c r="C2"/>
  <c r="C1" s="1"/>
  <c r="C49" i="10" s="1"/>
  <c r="M46" i="17" s="1"/>
  <c r="AB1" i="25"/>
  <c r="AA1"/>
  <c r="Z1"/>
  <c r="Y1"/>
  <c r="G4" i="26"/>
  <c r="F4"/>
  <c r="F155" s="1"/>
  <c r="D4"/>
  <c r="D155" s="1"/>
  <c r="C4"/>
  <c r="C2"/>
  <c r="N62" i="18"/>
  <c r="N63"/>
  <c r="N64"/>
  <c r="N65"/>
  <c r="N66"/>
  <c r="N67"/>
  <c r="N61"/>
  <c r="M62"/>
  <c r="M63"/>
  <c r="M64"/>
  <c r="M65"/>
  <c r="M66"/>
  <c r="M67"/>
  <c r="M61"/>
  <c r="L62"/>
  <c r="L63"/>
  <c r="L64"/>
  <c r="L65"/>
  <c r="L66"/>
  <c r="L67"/>
  <c r="L61"/>
  <c r="K62"/>
  <c r="K63"/>
  <c r="K64"/>
  <c r="K65"/>
  <c r="K66"/>
  <c r="K67"/>
  <c r="K61"/>
  <c r="J62"/>
  <c r="J63"/>
  <c r="J64"/>
  <c r="J65"/>
  <c r="J66"/>
  <c r="J67"/>
  <c r="J61"/>
  <c r="GD5" i="10"/>
  <c r="GJ5"/>
  <c r="FX6"/>
  <c r="GD6"/>
  <c r="GR6"/>
  <c r="FX7"/>
  <c r="GD7"/>
  <c r="GR7"/>
  <c r="FS8"/>
  <c r="FX8"/>
  <c r="GD8"/>
  <c r="FX9"/>
  <c r="GD9"/>
  <c r="GE9"/>
  <c r="GJ9"/>
  <c r="GM9"/>
  <c r="GN9"/>
  <c r="GR9"/>
  <c r="GS9"/>
  <c r="FX10"/>
  <c r="GD10"/>
  <c r="FX11"/>
  <c r="GD11"/>
  <c r="GI11"/>
  <c r="FT12"/>
  <c r="FX12"/>
  <c r="GD12"/>
  <c r="GI12"/>
  <c r="FT13"/>
  <c r="FX13"/>
  <c r="GD13"/>
  <c r="GI13"/>
  <c r="FT14"/>
  <c r="GD14"/>
  <c r="GI14"/>
  <c r="GI15"/>
  <c r="GI16"/>
  <c r="GI17"/>
  <c r="GD18"/>
  <c r="GI18"/>
  <c r="GM18"/>
  <c r="GH19"/>
  <c r="GH20"/>
  <c r="GS20"/>
  <c r="FP22"/>
  <c r="FP23"/>
  <c r="FP24"/>
  <c r="FX24"/>
  <c r="GC24"/>
  <c r="FP25"/>
  <c r="FX25"/>
  <c r="FP26"/>
  <c r="FW26"/>
  <c r="FP27"/>
  <c r="FW27"/>
  <c r="FW28"/>
  <c r="FP29"/>
  <c r="FW29"/>
  <c r="GB29"/>
  <c r="FW30"/>
  <c r="GB30"/>
  <c r="FW31"/>
  <c r="GB31"/>
  <c r="GN31"/>
  <c r="FW32"/>
  <c r="GB32"/>
  <c r="GN32"/>
  <c r="GB33"/>
  <c r="GN33"/>
  <c r="GB34"/>
  <c r="GN34"/>
  <c r="GB35"/>
  <c r="GN35"/>
  <c r="GB36"/>
  <c r="GN36"/>
  <c r="GA37"/>
  <c r="GE37"/>
  <c r="GE38"/>
  <c r="FV39"/>
  <c r="GE39"/>
  <c r="FV40"/>
  <c r="GE40"/>
  <c r="GE41"/>
  <c r="GL41"/>
  <c r="GD42"/>
  <c r="GE42"/>
  <c r="GL42"/>
  <c r="GQ42"/>
  <c r="GD43"/>
  <c r="GE43"/>
  <c r="GL43"/>
  <c r="GQ43"/>
  <c r="GD44"/>
  <c r="GE44"/>
  <c r="GL44"/>
  <c r="GQ44"/>
  <c r="FT45"/>
  <c r="GE45"/>
  <c r="FT46"/>
  <c r="FU46"/>
  <c r="GA46"/>
  <c r="GB46"/>
  <c r="GD46"/>
  <c r="GE46"/>
  <c r="GI46"/>
  <c r="GL46"/>
  <c r="FT47"/>
  <c r="FU47"/>
  <c r="GA47"/>
  <c r="GB47"/>
  <c r="GD47"/>
  <c r="GE47"/>
  <c r="GI47"/>
  <c r="GK47"/>
  <c r="GQ47"/>
  <c r="FT48"/>
  <c r="FU48"/>
  <c r="GA48"/>
  <c r="GB48"/>
  <c r="GD48"/>
  <c r="GE48"/>
  <c r="FT49"/>
  <c r="FU49"/>
  <c r="GA49"/>
  <c r="GB49"/>
  <c r="GD49"/>
  <c r="GE49"/>
  <c r="GK49"/>
  <c r="GP49"/>
  <c r="GR49"/>
  <c r="FT50"/>
  <c r="FU50"/>
  <c r="GA50"/>
  <c r="GB50"/>
  <c r="GD50"/>
  <c r="GE50"/>
  <c r="FU51"/>
  <c r="GA51"/>
  <c r="GB51"/>
  <c r="GD51"/>
  <c r="GE51"/>
  <c r="GK51"/>
  <c r="GP51"/>
  <c r="GR51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FP54"/>
  <c r="FQ54"/>
  <c r="FU54"/>
  <c r="FY54"/>
  <c r="GE54"/>
  <c r="GJ54"/>
  <c r="GL54"/>
  <c r="GM54"/>
  <c r="GR54"/>
  <c r="FQ55"/>
  <c r="FU55"/>
  <c r="GA55"/>
  <c r="GB55"/>
  <c r="GD55"/>
  <c r="GE55"/>
  <c r="GK55"/>
  <c r="GO55"/>
  <c r="GP55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FP63"/>
  <c r="FQ63"/>
  <c r="FR63"/>
  <c r="FS63"/>
  <c r="FT63"/>
  <c r="FU63"/>
  <c r="FV63"/>
  <c r="FW63"/>
  <c r="FX63"/>
  <c r="FY63"/>
  <c r="FZ63"/>
  <c r="GA63"/>
  <c r="GB63"/>
  <c r="GC63"/>
  <c r="GD63"/>
  <c r="GH63"/>
  <c r="GK63"/>
  <c r="GL63"/>
  <c r="GR63"/>
  <c r="FU64"/>
  <c r="FW64"/>
  <c r="FX64"/>
  <c r="GD64"/>
  <c r="GE64"/>
  <c r="GF64"/>
  <c r="GG64"/>
  <c r="GH64"/>
  <c r="GI64"/>
  <c r="GJ64"/>
  <c r="GK64"/>
  <c r="GL64"/>
  <c r="GM64"/>
  <c r="GN64"/>
  <c r="GO64"/>
  <c r="GP64"/>
  <c r="GQ64"/>
  <c r="GR64"/>
  <c r="GS64"/>
  <c r="FP65"/>
  <c r="GJ65"/>
  <c r="GP65"/>
  <c r="FQ66"/>
  <c r="FQ67"/>
  <c r="FU67"/>
  <c r="FY67"/>
  <c r="GH67"/>
  <c r="GK67"/>
  <c r="GL67"/>
  <c r="GT67"/>
  <c r="FQ68"/>
  <c r="FU68"/>
  <c r="FY68"/>
  <c r="GD68"/>
  <c r="GE68"/>
  <c r="GK68"/>
  <c r="FQ69"/>
  <c r="FU69"/>
  <c r="FY69"/>
  <c r="GD69"/>
  <c r="GE69"/>
  <c r="GK69"/>
  <c r="GL69"/>
  <c r="GP69"/>
  <c r="FQ70"/>
  <c r="FU70"/>
  <c r="FY70"/>
  <c r="GD70"/>
  <c r="GE70"/>
  <c r="GK70"/>
  <c r="FU71"/>
  <c r="FY71"/>
  <c r="GD71"/>
  <c r="GE71"/>
  <c r="GK71"/>
  <c r="GO71"/>
  <c r="GP71"/>
  <c r="GE72"/>
  <c r="GF72"/>
  <c r="GG72"/>
  <c r="GH72"/>
  <c r="GI72"/>
  <c r="GJ72"/>
  <c r="GK72"/>
  <c r="GL72"/>
  <c r="GM72"/>
  <c r="GN72"/>
  <c r="GO72"/>
  <c r="GP72"/>
  <c r="GQ72"/>
  <c r="GR72"/>
  <c r="GS72"/>
  <c r="GA73"/>
  <c r="GE73"/>
  <c r="GN73"/>
  <c r="GD74"/>
  <c r="GE74"/>
  <c r="GJ74"/>
  <c r="GM74"/>
  <c r="GP74"/>
  <c r="GD75"/>
  <c r="GE75"/>
  <c r="GH75"/>
  <c r="GL75"/>
  <c r="GN75"/>
  <c r="GP75"/>
  <c r="GR75"/>
  <c r="FQ76"/>
  <c r="FU76"/>
  <c r="FY76"/>
  <c r="GB76"/>
  <c r="GD76"/>
  <c r="GE76"/>
  <c r="FQ77"/>
  <c r="FU77"/>
  <c r="FY77"/>
  <c r="GB77"/>
  <c r="GD77"/>
  <c r="GE77"/>
  <c r="GH77"/>
  <c r="GN77"/>
  <c r="GR77"/>
  <c r="GS77"/>
  <c r="GE78"/>
  <c r="FQ79"/>
  <c r="FU79"/>
  <c r="GA79"/>
  <c r="GB79"/>
  <c r="GD79"/>
  <c r="GE79"/>
  <c r="GS79"/>
  <c r="FP80"/>
  <c r="FQ80"/>
  <c r="FR80"/>
  <c r="FS80"/>
  <c r="FT80"/>
  <c r="FU80"/>
  <c r="FV80"/>
  <c r="FW80"/>
  <c r="FX80"/>
  <c r="FY80"/>
  <c r="FZ80"/>
  <c r="GA80"/>
  <c r="GB80"/>
  <c r="GC80"/>
  <c r="GD80"/>
  <c r="GB81"/>
  <c r="GD81"/>
  <c r="FR82"/>
  <c r="FU82"/>
  <c r="GA82"/>
  <c r="GB82"/>
  <c r="GC82"/>
  <c r="GD82"/>
  <c r="GK82"/>
  <c r="GP82"/>
  <c r="FR83"/>
  <c r="FT83"/>
  <c r="FX83"/>
  <c r="GE83"/>
  <c r="GP83"/>
  <c r="FU84"/>
  <c r="FY84"/>
  <c r="GE84"/>
  <c r="GT84"/>
  <c r="FT85"/>
  <c r="GD85"/>
  <c r="GE85"/>
  <c r="GI85"/>
  <c r="GT85"/>
  <c r="FT86"/>
  <c r="GD86"/>
  <c r="GE86"/>
  <c r="GK86"/>
  <c r="GL86"/>
  <c r="GN86"/>
  <c r="GP86"/>
  <c r="GR86"/>
  <c r="GT86"/>
  <c r="FQ87"/>
  <c r="FU87"/>
  <c r="GE87"/>
  <c r="GF87"/>
  <c r="GG87"/>
  <c r="GH87"/>
  <c r="GI87"/>
  <c r="GJ87"/>
  <c r="GK87"/>
  <c r="GL87"/>
  <c r="GM87"/>
  <c r="GN87"/>
  <c r="GO87"/>
  <c r="GP87"/>
  <c r="GQ87"/>
  <c r="GR87"/>
  <c r="GS87"/>
  <c r="GT87"/>
  <c r="GO88"/>
  <c r="FP89"/>
  <c r="FS89"/>
  <c r="FV89"/>
  <c r="GA89"/>
  <c r="GB89"/>
  <c r="GO89"/>
  <c r="FW90"/>
  <c r="FR91"/>
  <c r="FW91"/>
  <c r="FX91"/>
  <c r="GC91"/>
  <c r="GK91"/>
  <c r="GP91"/>
  <c r="FR92"/>
  <c r="FW92"/>
  <c r="FX92"/>
  <c r="GC92"/>
  <c r="GK92"/>
  <c r="GO92"/>
  <c r="FR93"/>
  <c r="FW93"/>
  <c r="FX93"/>
  <c r="GB93"/>
  <c r="GK93"/>
  <c r="GP93"/>
  <c r="FS94"/>
  <c r="FW94"/>
  <c r="FX94"/>
  <c r="GB94"/>
  <c r="GK94"/>
  <c r="GO94"/>
  <c r="FW95"/>
  <c r="GB95"/>
  <c r="GK95"/>
  <c r="GO95"/>
  <c r="GP95"/>
  <c r="FP96"/>
  <c r="FQ96"/>
  <c r="FT96"/>
  <c r="FZ96"/>
  <c r="GE96"/>
  <c r="FZ97"/>
  <c r="GE97"/>
  <c r="FZ98"/>
  <c r="GI98"/>
  <c r="GN98"/>
  <c r="GR98"/>
  <c r="FT99"/>
  <c r="FU99"/>
  <c r="FZ99"/>
  <c r="GD99"/>
  <c r="GN99"/>
  <c r="GS99"/>
  <c r="FZ100"/>
  <c r="GD100"/>
  <c r="GN100"/>
  <c r="GS100"/>
  <c r="FP101"/>
  <c r="FU101"/>
  <c r="GD101"/>
  <c r="GE101"/>
  <c r="GJ101"/>
  <c r="GN101"/>
  <c r="GS101"/>
  <c r="FU102"/>
  <c r="GD102"/>
  <c r="GN102"/>
  <c r="FU103"/>
  <c r="GD103"/>
  <c r="GE103"/>
  <c r="GI103"/>
  <c r="GN103"/>
  <c r="GS103"/>
  <c r="FR104"/>
  <c r="FT104"/>
  <c r="FU104"/>
  <c r="FY104"/>
  <c r="GD104"/>
  <c r="GE104"/>
  <c r="GH104"/>
  <c r="GN104"/>
  <c r="GS104"/>
  <c r="GD105"/>
  <c r="GE105"/>
  <c r="GF105"/>
  <c r="GG105"/>
  <c r="GH105"/>
  <c r="GI105"/>
  <c r="GJ105"/>
  <c r="GK105"/>
  <c r="GL105"/>
  <c r="GM105"/>
  <c r="GN105"/>
  <c r="GO105"/>
  <c r="GP105"/>
  <c r="GQ105"/>
  <c r="GR105"/>
  <c r="GS105"/>
  <c r="FU106"/>
  <c r="FY106"/>
  <c r="GD106"/>
  <c r="GE106"/>
  <c r="GI106"/>
  <c r="GM106"/>
  <c r="GR106"/>
  <c r="GS106"/>
  <c r="FY107"/>
  <c r="GD107"/>
  <c r="GF107"/>
  <c r="GG107"/>
  <c r="GI107"/>
  <c r="GM107"/>
  <c r="GQ107"/>
  <c r="FR108"/>
  <c r="FU108"/>
  <c r="FY108"/>
  <c r="GC108"/>
  <c r="GD108"/>
  <c r="GM108"/>
  <c r="FX109"/>
  <c r="GB109"/>
  <c r="GG109"/>
  <c r="FX110"/>
  <c r="GB110"/>
  <c r="GL110"/>
  <c r="GP110"/>
  <c r="GT110"/>
  <c r="FQ111"/>
  <c r="FV111"/>
  <c r="FX111"/>
  <c r="GB111"/>
  <c r="GC111"/>
  <c r="GG111"/>
  <c r="GL111"/>
  <c r="GT111"/>
  <c r="FX112"/>
  <c r="GE112"/>
  <c r="GF112"/>
  <c r="GG112"/>
  <c r="GJ112"/>
  <c r="GL112"/>
  <c r="GP112"/>
  <c r="GS112"/>
  <c r="GT112"/>
  <c r="GH113"/>
  <c r="GR113"/>
  <c r="GT113"/>
  <c r="FQ114"/>
  <c r="GH114"/>
  <c r="GI114"/>
  <c r="GN114"/>
  <c r="GR114"/>
  <c r="GS114"/>
  <c r="GT114"/>
  <c r="FS115"/>
  <c r="FW115"/>
  <c r="GH115"/>
  <c r="GI115"/>
  <c r="GM115"/>
  <c r="GQ115"/>
  <c r="GT115"/>
  <c r="GA116"/>
  <c r="GH116"/>
  <c r="GI116"/>
  <c r="GM116"/>
  <c r="GQ116"/>
  <c r="GT116"/>
  <c r="FU117"/>
  <c r="FX117"/>
  <c r="GA117"/>
  <c r="GB117"/>
  <c r="GM117"/>
  <c r="GT117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GO119"/>
  <c r="GP119"/>
  <c r="GQ119"/>
  <c r="GR119"/>
  <c r="GS119"/>
  <c r="GT119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GP120"/>
  <c r="GQ120"/>
  <c r="GR120"/>
  <c r="GS120"/>
  <c r="GT120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GH122"/>
  <c r="GI122"/>
  <c r="GJ122"/>
  <c r="GK122"/>
  <c r="GL122"/>
  <c r="GM122"/>
  <c r="GN122"/>
  <c r="GO122"/>
  <c r="GP122"/>
  <c r="GQ122"/>
  <c r="GR122"/>
  <c r="GS122"/>
  <c r="GT122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GH124"/>
  <c r="GI124"/>
  <c r="GJ124"/>
  <c r="GK124"/>
  <c r="GL124"/>
  <c r="GM124"/>
  <c r="GN124"/>
  <c r="GO124"/>
  <c r="GP124"/>
  <c r="GQ124"/>
  <c r="GR124"/>
  <c r="GS124"/>
  <c r="GT124"/>
  <c r="FP125"/>
  <c r="FQ125"/>
  <c r="FR125"/>
  <c r="FS125"/>
  <c r="FT125"/>
  <c r="FU125"/>
  <c r="FV125"/>
  <c r="FW125"/>
  <c r="FX125"/>
  <c r="FY125"/>
  <c r="FZ125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GQ125"/>
  <c r="GR125"/>
  <c r="GS125"/>
  <c r="GT125"/>
  <c r="FP126"/>
  <c r="FQ126"/>
  <c r="FR126"/>
  <c r="FS126"/>
  <c r="FT126"/>
  <c r="FU126"/>
  <c r="FV126"/>
  <c r="FW126"/>
  <c r="FX126"/>
  <c r="FY126"/>
  <c r="FZ126"/>
  <c r="GA126"/>
  <c r="GB126"/>
  <c r="GC126"/>
  <c r="GD126"/>
  <c r="GE126"/>
  <c r="GF126"/>
  <c r="GG126"/>
  <c r="GH126"/>
  <c r="GI126"/>
  <c r="GJ126"/>
  <c r="GK126"/>
  <c r="GL126"/>
  <c r="GM126"/>
  <c r="GN126"/>
  <c r="GO126"/>
  <c r="GP126"/>
  <c r="GQ126"/>
  <c r="GR126"/>
  <c r="GS126"/>
  <c r="GT126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GH143"/>
  <c r="GI143"/>
  <c r="GJ143"/>
  <c r="GK143"/>
  <c r="GL143"/>
  <c r="GM143"/>
  <c r="GN143"/>
  <c r="GO143"/>
  <c r="GP143"/>
  <c r="GQ143"/>
  <c r="GR143"/>
  <c r="GS143"/>
  <c r="GT143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GM145"/>
  <c r="GN145"/>
  <c r="GO145"/>
  <c r="GP145"/>
  <c r="GQ145"/>
  <c r="GR145"/>
  <c r="GS145"/>
  <c r="GT145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GF146"/>
  <c r="GG146"/>
  <c r="GH146"/>
  <c r="GI146"/>
  <c r="GJ146"/>
  <c r="GK146"/>
  <c r="GL146"/>
  <c r="GM146"/>
  <c r="GN146"/>
  <c r="GO146"/>
  <c r="GP146"/>
  <c r="GQ146"/>
  <c r="GR146"/>
  <c r="GS146"/>
  <c r="GT146"/>
  <c r="FP147"/>
  <c r="FQ147"/>
  <c r="FR147"/>
  <c r="FS147"/>
  <c r="FT147"/>
  <c r="FU147"/>
  <c r="FV147"/>
  <c r="FW147"/>
  <c r="FX147"/>
  <c r="FY147"/>
  <c r="FZ147"/>
  <c r="GA147"/>
  <c r="GB147"/>
  <c r="GC147"/>
  <c r="GD147"/>
  <c r="GE147"/>
  <c r="GF147"/>
  <c r="GG147"/>
  <c r="GH147"/>
  <c r="GI147"/>
  <c r="GJ147"/>
  <c r="GK147"/>
  <c r="GL147"/>
  <c r="GM147"/>
  <c r="GN147"/>
  <c r="GO147"/>
  <c r="GP147"/>
  <c r="GQ147"/>
  <c r="GR147"/>
  <c r="GS147"/>
  <c r="GT147"/>
  <c r="FP148"/>
  <c r="FQ148"/>
  <c r="FR148"/>
  <c r="FS148"/>
  <c r="FT148"/>
  <c r="FU148"/>
  <c r="FV148"/>
  <c r="FW148"/>
  <c r="FX148"/>
  <c r="FY148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GN150"/>
  <c r="GO150"/>
  <c r="GP150"/>
  <c r="GQ150"/>
  <c r="GR150"/>
  <c r="GS150"/>
  <c r="GT150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FP152"/>
  <c r="FQ152"/>
  <c r="FR152"/>
  <c r="FS152"/>
  <c r="FT152"/>
  <c r="FU152"/>
  <c r="FV152"/>
  <c r="FW152"/>
  <c r="FX152"/>
  <c r="FY152"/>
  <c r="FZ152"/>
  <c r="GA152"/>
  <c r="GB152"/>
  <c r="GC152"/>
  <c r="GD152"/>
  <c r="GE152"/>
  <c r="GF152"/>
  <c r="GG152"/>
  <c r="GH152"/>
  <c r="GI152"/>
  <c r="GJ152"/>
  <c r="GK152"/>
  <c r="GL152"/>
  <c r="GM152"/>
  <c r="GN152"/>
  <c r="GO152"/>
  <c r="GP152"/>
  <c r="GQ152"/>
  <c r="GR152"/>
  <c r="GS152"/>
  <c r="GT152"/>
  <c r="FP153"/>
  <c r="FQ153"/>
  <c r="FR153"/>
  <c r="FS153"/>
  <c r="FT153"/>
  <c r="FU153"/>
  <c r="FV153"/>
  <c r="FW153"/>
  <c r="FX153"/>
  <c r="FY153"/>
  <c r="FZ153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GD4"/>
  <c r="GJ4"/>
  <c r="GS4"/>
  <c r="EX5"/>
  <c r="FD5"/>
  <c r="ER6"/>
  <c r="EX6"/>
  <c r="DQ6" s="1"/>
  <c r="FL6"/>
  <c r="EE6" s="1"/>
  <c r="ER7"/>
  <c r="EX7"/>
  <c r="FL7"/>
  <c r="EE7" s="1"/>
  <c r="EM8"/>
  <c r="DF8" s="1"/>
  <c r="ER8"/>
  <c r="DK8" s="1"/>
  <c r="EX8"/>
  <c r="ER9"/>
  <c r="EX9"/>
  <c r="DQ9" s="1"/>
  <c r="EY9"/>
  <c r="FD9"/>
  <c r="FG9"/>
  <c r="FH9"/>
  <c r="EA9" s="1"/>
  <c r="FL9"/>
  <c r="EE9" s="1"/>
  <c r="FM9"/>
  <c r="ER10"/>
  <c r="DK10" s="1"/>
  <c r="EX10"/>
  <c r="DQ10" s="1"/>
  <c r="ER11"/>
  <c r="EX11"/>
  <c r="FC11"/>
  <c r="DV11" s="1"/>
  <c r="EN12"/>
  <c r="DG12" s="1"/>
  <c r="ER12"/>
  <c r="EX12"/>
  <c r="FC12"/>
  <c r="DV12" s="1"/>
  <c r="EN13"/>
  <c r="ER13"/>
  <c r="EX13"/>
  <c r="FC13"/>
  <c r="EN14"/>
  <c r="EX14"/>
  <c r="FC14"/>
  <c r="FC15"/>
  <c r="DV15" s="1"/>
  <c r="FC16"/>
  <c r="FC17"/>
  <c r="EX18"/>
  <c r="FC18"/>
  <c r="FG18"/>
  <c r="FB19"/>
  <c r="FB20"/>
  <c r="FM20"/>
  <c r="EJ22"/>
  <c r="EJ23"/>
  <c r="EJ24"/>
  <c r="ER24"/>
  <c r="DK24" s="1"/>
  <c r="EW24"/>
  <c r="EJ25"/>
  <c r="ER25"/>
  <c r="EJ26"/>
  <c r="EQ26"/>
  <c r="EJ27"/>
  <c r="EQ27"/>
  <c r="EQ28"/>
  <c r="EJ29"/>
  <c r="EQ29"/>
  <c r="EV29"/>
  <c r="EQ30"/>
  <c r="EV30"/>
  <c r="DO30" s="1"/>
  <c r="EQ31"/>
  <c r="EV31"/>
  <c r="FH31"/>
  <c r="EQ32"/>
  <c r="DJ32" s="1"/>
  <c r="EV32"/>
  <c r="FH32"/>
  <c r="EV33"/>
  <c r="DO33" s="1"/>
  <c r="FH33"/>
  <c r="EV34"/>
  <c r="DO34" s="1"/>
  <c r="FH34"/>
  <c r="EV35"/>
  <c r="FH35"/>
  <c r="EV36"/>
  <c r="DO36" s="1"/>
  <c r="FH36"/>
  <c r="EU37"/>
  <c r="EY37"/>
  <c r="DR37" s="1"/>
  <c r="EY38"/>
  <c r="EP39"/>
  <c r="EY39"/>
  <c r="EP40"/>
  <c r="EY40"/>
  <c r="EY41"/>
  <c r="FF41"/>
  <c r="EX42"/>
  <c r="DQ42" s="1"/>
  <c r="EY42"/>
  <c r="FF42"/>
  <c r="FK42"/>
  <c r="EX43"/>
  <c r="EY43"/>
  <c r="FF43"/>
  <c r="FK43"/>
  <c r="EX44"/>
  <c r="EY44"/>
  <c r="FF44"/>
  <c r="FK44"/>
  <c r="EN45"/>
  <c r="EY45"/>
  <c r="EN46"/>
  <c r="EO46"/>
  <c r="DH46" s="1"/>
  <c r="EU46"/>
  <c r="EV46"/>
  <c r="EX46"/>
  <c r="EY46"/>
  <c r="DR46" s="1"/>
  <c r="FC46"/>
  <c r="FF46"/>
  <c r="EN47"/>
  <c r="EO47"/>
  <c r="EU47"/>
  <c r="EV47"/>
  <c r="EX47"/>
  <c r="EY47"/>
  <c r="DR47" s="1"/>
  <c r="FC47"/>
  <c r="FE47"/>
  <c r="FK47"/>
  <c r="EN48"/>
  <c r="EO48"/>
  <c r="EU48"/>
  <c r="EV48"/>
  <c r="EX48"/>
  <c r="EY48"/>
  <c r="EN49"/>
  <c r="EO49"/>
  <c r="EU49"/>
  <c r="EV49"/>
  <c r="EX49"/>
  <c r="EY49"/>
  <c r="FE49"/>
  <c r="FJ49"/>
  <c r="FL49"/>
  <c r="EN50"/>
  <c r="EO50"/>
  <c r="EU50"/>
  <c r="EV50"/>
  <c r="EX50"/>
  <c r="EY50"/>
  <c r="EO51"/>
  <c r="EU51"/>
  <c r="DN51" s="1"/>
  <c r="EV51"/>
  <c r="EX51"/>
  <c r="EY51"/>
  <c r="DR51" s="1"/>
  <c r="FE51"/>
  <c r="FJ51"/>
  <c r="FL51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EB52" s="1"/>
  <c r="FJ52"/>
  <c r="FK52"/>
  <c r="FL52"/>
  <c r="FM52"/>
  <c r="EF52" s="1"/>
  <c r="FN52"/>
  <c r="EJ53"/>
  <c r="EK53"/>
  <c r="EL53"/>
  <c r="DE53" s="1"/>
  <c r="EM53"/>
  <c r="EN53"/>
  <c r="EO53"/>
  <c r="EP53"/>
  <c r="DI53" s="1"/>
  <c r="EQ53"/>
  <c r="ER53"/>
  <c r="ES53"/>
  <c r="ET53"/>
  <c r="DM53" s="1"/>
  <c r="EU53"/>
  <c r="EV53"/>
  <c r="EW53"/>
  <c r="EX53"/>
  <c r="DQ53" s="1"/>
  <c r="EY53"/>
  <c r="EZ53"/>
  <c r="FA53"/>
  <c r="FB53"/>
  <c r="DU53" s="1"/>
  <c r="FC53"/>
  <c r="FD53"/>
  <c r="FE53"/>
  <c r="FF53"/>
  <c r="DY53" s="1"/>
  <c r="FG53"/>
  <c r="FH53"/>
  <c r="FI53"/>
  <c r="FJ53"/>
  <c r="EC53" s="1"/>
  <c r="FK53"/>
  <c r="FL53"/>
  <c r="FM53"/>
  <c r="FN53"/>
  <c r="EG53" s="1"/>
  <c r="EJ54"/>
  <c r="EK54"/>
  <c r="EO54"/>
  <c r="ES54"/>
  <c r="DL54" s="1"/>
  <c r="EY54"/>
  <c r="FD54"/>
  <c r="FF54"/>
  <c r="FG54"/>
  <c r="FL54"/>
  <c r="EK55"/>
  <c r="DD55" s="1"/>
  <c r="EO55"/>
  <c r="EU55"/>
  <c r="EV55"/>
  <c r="EX55"/>
  <c r="DQ55" s="1"/>
  <c r="EY55"/>
  <c r="FE55"/>
  <c r="DX55" s="1"/>
  <c r="FI55"/>
  <c r="FJ55"/>
  <c r="EC55" s="1"/>
  <c r="EJ56"/>
  <c r="EK56"/>
  <c r="EL56"/>
  <c r="EM56"/>
  <c r="DF56" s="1"/>
  <c r="EN56"/>
  <c r="EO56"/>
  <c r="EP56"/>
  <c r="EQ56"/>
  <c r="DJ56" s="1"/>
  <c r="ER56"/>
  <c r="ES56"/>
  <c r="ET56"/>
  <c r="EU56"/>
  <c r="DN56" s="1"/>
  <c r="EV56"/>
  <c r="EW56"/>
  <c r="EX56"/>
  <c r="EY56"/>
  <c r="DR56" s="1"/>
  <c r="EZ56"/>
  <c r="FA56"/>
  <c r="FB56"/>
  <c r="FC56"/>
  <c r="DV56" s="1"/>
  <c r="FD56"/>
  <c r="FE56"/>
  <c r="FF56"/>
  <c r="FG56"/>
  <c r="DZ56" s="1"/>
  <c r="FH56"/>
  <c r="FI56"/>
  <c r="FJ56"/>
  <c r="FK56"/>
  <c r="ED56" s="1"/>
  <c r="FL56"/>
  <c r="FM56"/>
  <c r="FN56"/>
  <c r="EJ57"/>
  <c r="DC57" s="1"/>
  <c r="EK57"/>
  <c r="EL57"/>
  <c r="EM57"/>
  <c r="EN57"/>
  <c r="DG57" s="1"/>
  <c r="EO57"/>
  <c r="EP57"/>
  <c r="EQ57"/>
  <c r="ER57"/>
  <c r="DK57" s="1"/>
  <c r="ES57"/>
  <c r="ET57"/>
  <c r="EU57"/>
  <c r="EV57"/>
  <c r="DO57" s="1"/>
  <c r="EW57"/>
  <c r="EX57"/>
  <c r="EY57"/>
  <c r="EZ57"/>
  <c r="DS57" s="1"/>
  <c r="FA57"/>
  <c r="FB57"/>
  <c r="FC57"/>
  <c r="FD57"/>
  <c r="DW57" s="1"/>
  <c r="FE57"/>
  <c r="FF57"/>
  <c r="DY57" s="1"/>
  <c r="FG57"/>
  <c r="FH57"/>
  <c r="EA57" s="1"/>
  <c r="FI57"/>
  <c r="FJ57"/>
  <c r="EC57" s="1"/>
  <c r="FK57"/>
  <c r="FL57"/>
  <c r="EE57" s="1"/>
  <c r="FM57"/>
  <c r="FN57"/>
  <c r="EG57" s="1"/>
  <c r="EJ58"/>
  <c r="EK58"/>
  <c r="DD58" s="1"/>
  <c r="EL58"/>
  <c r="EM58"/>
  <c r="EN58"/>
  <c r="EO58"/>
  <c r="DH58" s="1"/>
  <c r="EP58"/>
  <c r="EQ58"/>
  <c r="ER58"/>
  <c r="ES58"/>
  <c r="DL58" s="1"/>
  <c r="ET58"/>
  <c r="EU58"/>
  <c r="EV58"/>
  <c r="EW58"/>
  <c r="DP58" s="1"/>
  <c r="EX58"/>
  <c r="EY58"/>
  <c r="EZ58"/>
  <c r="FA58"/>
  <c r="DT58" s="1"/>
  <c r="FB58"/>
  <c r="FC58"/>
  <c r="FD58"/>
  <c r="FE58"/>
  <c r="DX58" s="1"/>
  <c r="FF58"/>
  <c r="FG58"/>
  <c r="FH58"/>
  <c r="FI58"/>
  <c r="EB58" s="1"/>
  <c r="FJ58"/>
  <c r="FK58"/>
  <c r="FL58"/>
  <c r="FM58"/>
  <c r="EF58" s="1"/>
  <c r="FN58"/>
  <c r="EJ59"/>
  <c r="EK59"/>
  <c r="EL59"/>
  <c r="DE59" s="1"/>
  <c r="EM59"/>
  <c r="EN59"/>
  <c r="EO59"/>
  <c r="EP59"/>
  <c r="DI59" s="1"/>
  <c r="EQ59"/>
  <c r="ER59"/>
  <c r="ES59"/>
  <c r="ET59"/>
  <c r="DM59" s="1"/>
  <c r="EU59"/>
  <c r="EV59"/>
  <c r="EW59"/>
  <c r="EX59"/>
  <c r="DQ59" s="1"/>
  <c r="EY59"/>
  <c r="EZ59"/>
  <c r="FA59"/>
  <c r="FB59"/>
  <c r="DU59" s="1"/>
  <c r="FC59"/>
  <c r="FD59"/>
  <c r="FE59"/>
  <c r="FF59"/>
  <c r="DY59" s="1"/>
  <c r="FG59"/>
  <c r="FH59"/>
  <c r="FI59"/>
  <c r="FJ59"/>
  <c r="EC59" s="1"/>
  <c r="FK59"/>
  <c r="FL59"/>
  <c r="FM59"/>
  <c r="FN59"/>
  <c r="EG59" s="1"/>
  <c r="EJ60"/>
  <c r="EK60"/>
  <c r="EL60"/>
  <c r="EM60"/>
  <c r="DF60" s="1"/>
  <c r="EN60"/>
  <c r="EO60"/>
  <c r="EP60"/>
  <c r="EQ60"/>
  <c r="DJ60" s="1"/>
  <c r="ER60"/>
  <c r="ES60"/>
  <c r="ET60"/>
  <c r="EU60"/>
  <c r="DN60" s="1"/>
  <c r="EV60"/>
  <c r="EW60"/>
  <c r="EX60"/>
  <c r="EY60"/>
  <c r="DR60" s="1"/>
  <c r="EZ60"/>
  <c r="FA60"/>
  <c r="DT60" s="1"/>
  <c r="FB60"/>
  <c r="FC60"/>
  <c r="DV60" s="1"/>
  <c r="FD60"/>
  <c r="FE60"/>
  <c r="DX60" s="1"/>
  <c r="FF60"/>
  <c r="FG60"/>
  <c r="DZ60" s="1"/>
  <c r="FH60"/>
  <c r="FI60"/>
  <c r="FJ60"/>
  <c r="FK60"/>
  <c r="ED60" s="1"/>
  <c r="FL60"/>
  <c r="FM60"/>
  <c r="FN60"/>
  <c r="EJ61"/>
  <c r="DC61" s="1"/>
  <c r="EK61"/>
  <c r="EL61"/>
  <c r="EM61"/>
  <c r="EN61"/>
  <c r="DG61" s="1"/>
  <c r="EO61"/>
  <c r="EP61"/>
  <c r="DI61" s="1"/>
  <c r="EQ61"/>
  <c r="ER61"/>
  <c r="DK61" s="1"/>
  <c r="ES61"/>
  <c r="ET61"/>
  <c r="EU61"/>
  <c r="EV61"/>
  <c r="DO61" s="1"/>
  <c r="EW61"/>
  <c r="EX61"/>
  <c r="EY61"/>
  <c r="EZ61"/>
  <c r="DS61" s="1"/>
  <c r="FA61"/>
  <c r="FB61"/>
  <c r="FC61"/>
  <c r="FD61"/>
  <c r="DW61" s="1"/>
  <c r="FE61"/>
  <c r="FF61"/>
  <c r="FG61"/>
  <c r="FH61"/>
  <c r="EA61" s="1"/>
  <c r="FI61"/>
  <c r="FJ61"/>
  <c r="FK61"/>
  <c r="FL61"/>
  <c r="EE61" s="1"/>
  <c r="FM61"/>
  <c r="FN61"/>
  <c r="EG61" s="1"/>
  <c r="EJ62"/>
  <c r="EK62"/>
  <c r="DD62" s="1"/>
  <c r="EL62"/>
  <c r="EM62"/>
  <c r="DF62" s="1"/>
  <c r="EN62"/>
  <c r="EO62"/>
  <c r="DH62" s="1"/>
  <c r="EP62"/>
  <c r="EQ62"/>
  <c r="ER62"/>
  <c r="ES62"/>
  <c r="DL62" s="1"/>
  <c r="ET62"/>
  <c r="EU62"/>
  <c r="EV62"/>
  <c r="EW62"/>
  <c r="DP62" s="1"/>
  <c r="EX62"/>
  <c r="EY62"/>
  <c r="EZ62"/>
  <c r="FA62"/>
  <c r="DT62" s="1"/>
  <c r="FB62"/>
  <c r="FC62"/>
  <c r="FD62"/>
  <c r="FE62"/>
  <c r="DX62" s="1"/>
  <c r="FF62"/>
  <c r="FG62"/>
  <c r="DZ62" s="1"/>
  <c r="FH62"/>
  <c r="FI62"/>
  <c r="EB62" s="1"/>
  <c r="FJ62"/>
  <c r="FK62"/>
  <c r="ED62" s="1"/>
  <c r="FL62"/>
  <c r="FM62"/>
  <c r="EF62" s="1"/>
  <c r="FN62"/>
  <c r="EJ63"/>
  <c r="DC63" s="1"/>
  <c r="EK63"/>
  <c r="EL63"/>
  <c r="DE63" s="1"/>
  <c r="EM63"/>
  <c r="EN63"/>
  <c r="DG63" s="1"/>
  <c r="EO63"/>
  <c r="EP63"/>
  <c r="DI63" s="1"/>
  <c r="EQ63"/>
  <c r="ER63"/>
  <c r="DK63" s="1"/>
  <c r="ES63"/>
  <c r="ET63"/>
  <c r="DM63" s="1"/>
  <c r="EU63"/>
  <c r="EV63"/>
  <c r="DO63" s="1"/>
  <c r="EW63"/>
  <c r="EX63"/>
  <c r="DQ63" s="1"/>
  <c r="FB63"/>
  <c r="FE63"/>
  <c r="DX63" s="1"/>
  <c r="FF63"/>
  <c r="FL63"/>
  <c r="EO64"/>
  <c r="EQ64"/>
  <c r="DJ64" s="1"/>
  <c r="ER64"/>
  <c r="EX64"/>
  <c r="DQ64" s="1"/>
  <c r="EY64"/>
  <c r="EZ64"/>
  <c r="DS64" s="1"/>
  <c r="FA64"/>
  <c r="FB64"/>
  <c r="DU64" s="1"/>
  <c r="FC64"/>
  <c r="FD64"/>
  <c r="DW64" s="1"/>
  <c r="FE64"/>
  <c r="FF64"/>
  <c r="DY64" s="1"/>
  <c r="FG64"/>
  <c r="FH64"/>
  <c r="FI64"/>
  <c r="FJ64"/>
  <c r="EC64" s="1"/>
  <c r="FK64"/>
  <c r="FL64"/>
  <c r="EE64" s="1"/>
  <c r="FM64"/>
  <c r="EJ65"/>
  <c r="DC65" s="1"/>
  <c r="FD65"/>
  <c r="FJ65"/>
  <c r="EK66"/>
  <c r="EK67"/>
  <c r="DD67" s="1"/>
  <c r="EO67"/>
  <c r="DH67" s="1"/>
  <c r="ES67"/>
  <c r="DL67" s="1"/>
  <c r="FB67"/>
  <c r="FE67"/>
  <c r="DX67" s="1"/>
  <c r="FF67"/>
  <c r="DY67" s="1"/>
  <c r="FN67"/>
  <c r="EG67" s="1"/>
  <c r="EK68"/>
  <c r="EO68"/>
  <c r="ES68"/>
  <c r="EX68"/>
  <c r="DQ68" s="1"/>
  <c r="EY68"/>
  <c r="FE68"/>
  <c r="EK69"/>
  <c r="DD69" s="1"/>
  <c r="EO69"/>
  <c r="DH69" s="1"/>
  <c r="ES69"/>
  <c r="DL69" s="1"/>
  <c r="EX69"/>
  <c r="DQ69" s="1"/>
  <c r="EY69"/>
  <c r="FE69"/>
  <c r="DX69" s="1"/>
  <c r="FF69"/>
  <c r="FJ69"/>
  <c r="EK70"/>
  <c r="DD70" s="1"/>
  <c r="EO70"/>
  <c r="DH70" s="1"/>
  <c r="ES70"/>
  <c r="DL70" s="1"/>
  <c r="EX70"/>
  <c r="EY70"/>
  <c r="FE70"/>
  <c r="DX70" s="1"/>
  <c r="EO71"/>
  <c r="DH71" s="1"/>
  <c r="ES71"/>
  <c r="DL71" s="1"/>
  <c r="EX71"/>
  <c r="EY71"/>
  <c r="DR71" s="1"/>
  <c r="FE71"/>
  <c r="DX71" s="1"/>
  <c r="FI71"/>
  <c r="EB71" s="1"/>
  <c r="FJ71"/>
  <c r="EY72"/>
  <c r="DR72" s="1"/>
  <c r="EZ72"/>
  <c r="DS72" s="1"/>
  <c r="FA72"/>
  <c r="FB72"/>
  <c r="DU72" s="1"/>
  <c r="FC72"/>
  <c r="FD72"/>
  <c r="DW72" s="1"/>
  <c r="FE72"/>
  <c r="FF72"/>
  <c r="DY72" s="1"/>
  <c r="FG72"/>
  <c r="DZ72" s="1"/>
  <c r="FH72"/>
  <c r="EA72" s="1"/>
  <c r="FI72"/>
  <c r="FJ72"/>
  <c r="EC72" s="1"/>
  <c r="FK72"/>
  <c r="FL72"/>
  <c r="EE72" s="1"/>
  <c r="FM72"/>
  <c r="EU73"/>
  <c r="EY73"/>
  <c r="DR73" s="1"/>
  <c r="FH73"/>
  <c r="EA73" s="1"/>
  <c r="EX74"/>
  <c r="DQ74" s="1"/>
  <c r="EY74"/>
  <c r="FD74"/>
  <c r="DW74" s="1"/>
  <c r="FG74"/>
  <c r="FJ74"/>
  <c r="EC74" s="1"/>
  <c r="EX75"/>
  <c r="EY75"/>
  <c r="FB75"/>
  <c r="DU75" s="1"/>
  <c r="FF75"/>
  <c r="DY75" s="1"/>
  <c r="FH75"/>
  <c r="FJ75"/>
  <c r="FL75"/>
  <c r="EK76"/>
  <c r="EO76"/>
  <c r="ES76"/>
  <c r="DL76" s="1"/>
  <c r="EV76"/>
  <c r="DO76" s="1"/>
  <c r="EX76"/>
  <c r="DQ76" s="1"/>
  <c r="EY76"/>
  <c r="EK77"/>
  <c r="DD77" s="1"/>
  <c r="EO77"/>
  <c r="DH77" s="1"/>
  <c r="ES77"/>
  <c r="DL77" s="1"/>
  <c r="EV77"/>
  <c r="EX77"/>
  <c r="DQ77" s="1"/>
  <c r="EY77"/>
  <c r="DR77" s="1"/>
  <c r="FB77"/>
  <c r="DU77" s="1"/>
  <c r="FH77"/>
  <c r="EA77" s="1"/>
  <c r="FL77"/>
  <c r="FM77"/>
  <c r="EF77" s="1"/>
  <c r="EY78"/>
  <c r="EK79"/>
  <c r="EO79"/>
  <c r="DH79" s="1"/>
  <c r="EU79"/>
  <c r="DN79" s="1"/>
  <c r="EV79"/>
  <c r="EX79"/>
  <c r="EY79"/>
  <c r="DR79" s="1"/>
  <c r="FM79"/>
  <c r="EF79" s="1"/>
  <c r="EJ80"/>
  <c r="DC80" s="1"/>
  <c r="EK80"/>
  <c r="EL80"/>
  <c r="DE80" s="1"/>
  <c r="EM80"/>
  <c r="DF80" s="1"/>
  <c r="EN80"/>
  <c r="DG80" s="1"/>
  <c r="EO80"/>
  <c r="EP80"/>
  <c r="DI80" s="1"/>
  <c r="EQ80"/>
  <c r="DJ80" s="1"/>
  <c r="ER80"/>
  <c r="DK80" s="1"/>
  <c r="ES80"/>
  <c r="ET80"/>
  <c r="DM80" s="1"/>
  <c r="EU80"/>
  <c r="EV80"/>
  <c r="DO80" s="1"/>
  <c r="EW80"/>
  <c r="DP80" s="1"/>
  <c r="EX80"/>
  <c r="DQ80" s="1"/>
  <c r="EV81"/>
  <c r="DO81" s="1"/>
  <c r="EX81"/>
  <c r="EL82"/>
  <c r="EO82"/>
  <c r="DH82" s="1"/>
  <c r="EU82"/>
  <c r="EV82"/>
  <c r="DO82" s="1"/>
  <c r="EW82"/>
  <c r="DP82" s="1"/>
  <c r="EX82"/>
  <c r="DQ82" s="1"/>
  <c r="FE82"/>
  <c r="DX82" s="1"/>
  <c r="FJ82"/>
  <c r="EC82" s="1"/>
  <c r="EL83"/>
  <c r="EN83"/>
  <c r="ER83"/>
  <c r="DK83" s="1"/>
  <c r="EY83"/>
  <c r="DR83" s="1"/>
  <c r="FJ83"/>
  <c r="EO84"/>
  <c r="DH84" s="1"/>
  <c r="ES84"/>
  <c r="EY84"/>
  <c r="DR84" s="1"/>
  <c r="FN84"/>
  <c r="EN85"/>
  <c r="DG85" s="1"/>
  <c r="EX85"/>
  <c r="EY85"/>
  <c r="DR85" s="1"/>
  <c r="FC85"/>
  <c r="FN85"/>
  <c r="EN86"/>
  <c r="DG86" s="1"/>
  <c r="EX86"/>
  <c r="DQ86" s="1"/>
  <c r="EY86"/>
  <c r="FE86"/>
  <c r="DX86" s="1"/>
  <c r="FF86"/>
  <c r="FH86"/>
  <c r="FJ86"/>
  <c r="FL86"/>
  <c r="EE86" s="1"/>
  <c r="FN86"/>
  <c r="EK87"/>
  <c r="DD87" s="1"/>
  <c r="EO87"/>
  <c r="EY87"/>
  <c r="DR87" s="1"/>
  <c r="EZ87"/>
  <c r="DS87" s="1"/>
  <c r="FA87"/>
  <c r="DT87" s="1"/>
  <c r="FB87"/>
  <c r="FC87"/>
  <c r="DV87" s="1"/>
  <c r="FD87"/>
  <c r="DW87" s="1"/>
  <c r="FE87"/>
  <c r="DX87" s="1"/>
  <c r="FF87"/>
  <c r="FG87"/>
  <c r="DZ87" s="1"/>
  <c r="FH87"/>
  <c r="FI87"/>
  <c r="EB87" s="1"/>
  <c r="FJ87"/>
  <c r="FK87"/>
  <c r="ED87" s="1"/>
  <c r="FL87"/>
  <c r="FM87"/>
  <c r="EF87" s="1"/>
  <c r="FN87"/>
  <c r="FI88"/>
  <c r="EJ89"/>
  <c r="DC89" s="1"/>
  <c r="EM89"/>
  <c r="DF89" s="1"/>
  <c r="EP89"/>
  <c r="EU89"/>
  <c r="DN89" s="1"/>
  <c r="EV89"/>
  <c r="FI89"/>
  <c r="EQ90"/>
  <c r="EL91"/>
  <c r="EQ91"/>
  <c r="DJ91" s="1"/>
  <c r="ER91"/>
  <c r="EW91"/>
  <c r="DP91" s="1"/>
  <c r="FE91"/>
  <c r="DX91" s="1"/>
  <c r="FJ91"/>
  <c r="EL92"/>
  <c r="DE92" s="1"/>
  <c r="EQ92"/>
  <c r="ER92"/>
  <c r="DK92" s="1"/>
  <c r="EW92"/>
  <c r="FE92"/>
  <c r="FI92"/>
  <c r="EL93"/>
  <c r="EQ93"/>
  <c r="DJ93" s="1"/>
  <c r="ER93"/>
  <c r="DK93" s="1"/>
  <c r="EV93"/>
  <c r="DO93" s="1"/>
  <c r="FE93"/>
  <c r="DX93" s="1"/>
  <c r="FJ93"/>
  <c r="EM94"/>
  <c r="EQ94"/>
  <c r="ER94"/>
  <c r="DK94" s="1"/>
  <c r="EV94"/>
  <c r="FE94"/>
  <c r="DX94" s="1"/>
  <c r="FI94"/>
  <c r="EQ95"/>
  <c r="DJ95" s="1"/>
  <c r="EV95"/>
  <c r="FE95"/>
  <c r="DX95" s="1"/>
  <c r="FI95"/>
  <c r="FJ95"/>
  <c r="EC95" s="1"/>
  <c r="EJ96"/>
  <c r="DC96" s="1"/>
  <c r="EK96"/>
  <c r="EN96"/>
  <c r="DG96" s="1"/>
  <c r="ET96"/>
  <c r="EY96"/>
  <c r="DR96" s="1"/>
  <c r="ET97"/>
  <c r="EY97"/>
  <c r="ET98"/>
  <c r="FC98"/>
  <c r="FH98"/>
  <c r="EA98" s="1"/>
  <c r="FL98"/>
  <c r="EN99"/>
  <c r="DG99" s="1"/>
  <c r="EO99"/>
  <c r="DH99" s="1"/>
  <c r="ET99"/>
  <c r="EX99"/>
  <c r="FH99"/>
  <c r="FM99"/>
  <c r="ET100"/>
  <c r="EX100"/>
  <c r="FH100"/>
  <c r="FM100"/>
  <c r="EJ101"/>
  <c r="DC101" s="1"/>
  <c r="EO101"/>
  <c r="EX101"/>
  <c r="EY101"/>
  <c r="DR101" s="1"/>
  <c r="FD101"/>
  <c r="FH101"/>
  <c r="EA101" s="1"/>
  <c r="FM101"/>
  <c r="EF101" s="1"/>
  <c r="EO102"/>
  <c r="DH102" s="1"/>
  <c r="EX102"/>
  <c r="DQ102" s="1"/>
  <c r="FH102"/>
  <c r="EO103"/>
  <c r="DH103" s="1"/>
  <c r="EX103"/>
  <c r="EY103"/>
  <c r="DR103" s="1"/>
  <c r="FC103"/>
  <c r="FH103"/>
  <c r="FM103"/>
  <c r="EL104"/>
  <c r="DE104" s="1"/>
  <c r="EN104"/>
  <c r="EO104"/>
  <c r="DH104" s="1"/>
  <c r="ES104"/>
  <c r="EX104"/>
  <c r="DQ104" s="1"/>
  <c r="EY104"/>
  <c r="FB104"/>
  <c r="DU104" s="1"/>
  <c r="FH104"/>
  <c r="EA104" s="1"/>
  <c r="FM104"/>
  <c r="EF104" s="1"/>
  <c r="EX105"/>
  <c r="EY105"/>
  <c r="DR105" s="1"/>
  <c r="EZ105"/>
  <c r="DS105" s="1"/>
  <c r="FA105"/>
  <c r="DT105" s="1"/>
  <c r="FB105"/>
  <c r="FC105"/>
  <c r="DV105" s="1"/>
  <c r="FD105"/>
  <c r="FE105"/>
  <c r="DX105" s="1"/>
  <c r="FF105"/>
  <c r="FG105"/>
  <c r="DZ105" s="1"/>
  <c r="FH105"/>
  <c r="FI105"/>
  <c r="EB105" s="1"/>
  <c r="FJ105"/>
  <c r="FK105"/>
  <c r="ED105" s="1"/>
  <c r="FL105"/>
  <c r="EE105" s="1"/>
  <c r="FM105"/>
  <c r="EF105" s="1"/>
  <c r="EO106"/>
  <c r="ES106"/>
  <c r="DL106" s="1"/>
  <c r="EX106"/>
  <c r="EY106"/>
  <c r="FC106"/>
  <c r="FG106"/>
  <c r="FL106"/>
  <c r="FM106"/>
  <c r="EF106" s="1"/>
  <c r="ES107"/>
  <c r="EX107"/>
  <c r="DQ107" s="1"/>
  <c r="EZ107"/>
  <c r="FA107"/>
  <c r="DT107" s="1"/>
  <c r="FC107"/>
  <c r="FG107"/>
  <c r="DZ107" s="1"/>
  <c r="FK107"/>
  <c r="ED107" s="1"/>
  <c r="EL108"/>
  <c r="EO108"/>
  <c r="ES108"/>
  <c r="EW108"/>
  <c r="DP108" s="1"/>
  <c r="EX108"/>
  <c r="FG108"/>
  <c r="ER109"/>
  <c r="DK109" s="1"/>
  <c r="EV109"/>
  <c r="DO109" s="1"/>
  <c r="FA109"/>
  <c r="DT109" s="1"/>
  <c r="ER110"/>
  <c r="EV110"/>
  <c r="DO110" s="1"/>
  <c r="FF110"/>
  <c r="DY110" s="1"/>
  <c r="FJ110"/>
  <c r="EC110" s="1"/>
  <c r="FN110"/>
  <c r="EG110" s="1"/>
  <c r="EK111"/>
  <c r="DD111" s="1"/>
  <c r="EP111"/>
  <c r="DI111" s="1"/>
  <c r="ER111"/>
  <c r="EV111"/>
  <c r="EW111"/>
  <c r="DP111" s="1"/>
  <c r="FA111"/>
  <c r="DT111" s="1"/>
  <c r="FF111"/>
  <c r="DY111" s="1"/>
  <c r="FN111"/>
  <c r="EG111" s="1"/>
  <c r="ER112"/>
  <c r="DK112" s="1"/>
  <c r="EY112"/>
  <c r="EZ112"/>
  <c r="DS112" s="1"/>
  <c r="FA112"/>
  <c r="FD112"/>
  <c r="DW112" s="1"/>
  <c r="FF112"/>
  <c r="DY112" s="1"/>
  <c r="FJ112"/>
  <c r="EC112" s="1"/>
  <c r="FM112"/>
  <c r="FN112"/>
  <c r="EG112" s="1"/>
  <c r="FB113"/>
  <c r="FL113"/>
  <c r="EE113" s="1"/>
  <c r="FN113"/>
  <c r="EK114"/>
  <c r="DD114" s="1"/>
  <c r="FB114"/>
  <c r="DU114" s="1"/>
  <c r="FC114"/>
  <c r="FH114"/>
  <c r="FL114"/>
  <c r="FM114"/>
  <c r="FN114"/>
  <c r="EG114" s="1"/>
  <c r="EM115"/>
  <c r="EQ115"/>
  <c r="FB115"/>
  <c r="DU115" s="1"/>
  <c r="FC115"/>
  <c r="DV115" s="1"/>
  <c r="FG115"/>
  <c r="FK115"/>
  <c r="ED115" s="1"/>
  <c r="FN115"/>
  <c r="EG115" s="1"/>
  <c r="EU116"/>
  <c r="DN116" s="1"/>
  <c r="FB116"/>
  <c r="FC116"/>
  <c r="DV116" s="1"/>
  <c r="FG116"/>
  <c r="DZ116" s="1"/>
  <c r="FK116"/>
  <c r="ED116" s="1"/>
  <c r="FN116"/>
  <c r="EG116" s="1"/>
  <c r="EO117"/>
  <c r="DH117" s="1"/>
  <c r="ER117"/>
  <c r="DK117" s="1"/>
  <c r="EU117"/>
  <c r="DN117" s="1"/>
  <c r="EV117"/>
  <c r="FG117"/>
  <c r="FN117"/>
  <c r="EJ118"/>
  <c r="EK118"/>
  <c r="EL118"/>
  <c r="DE118" s="1"/>
  <c r="EM118"/>
  <c r="EN118"/>
  <c r="EO118"/>
  <c r="EP118"/>
  <c r="DI118" s="1"/>
  <c r="EQ118"/>
  <c r="ER118"/>
  <c r="ES118"/>
  <c r="ET118"/>
  <c r="DM118" s="1"/>
  <c r="EU118"/>
  <c r="EV118"/>
  <c r="EW118"/>
  <c r="EX118"/>
  <c r="DQ118" s="1"/>
  <c r="EY118"/>
  <c r="EZ118"/>
  <c r="FA118"/>
  <c r="FB118"/>
  <c r="DU118" s="1"/>
  <c r="FC118"/>
  <c r="FD118"/>
  <c r="FE118"/>
  <c r="FF118"/>
  <c r="DY118" s="1"/>
  <c r="FG118"/>
  <c r="FH118"/>
  <c r="FI118"/>
  <c r="FJ118"/>
  <c r="EC118" s="1"/>
  <c r="FK118"/>
  <c r="FL118"/>
  <c r="FM118"/>
  <c r="FN118"/>
  <c r="EG118" s="1"/>
  <c r="EJ119"/>
  <c r="EK119"/>
  <c r="EL119"/>
  <c r="EM119"/>
  <c r="DF119" s="1"/>
  <c r="EN119"/>
  <c r="EO119"/>
  <c r="EP119"/>
  <c r="EQ119"/>
  <c r="DJ119" s="1"/>
  <c r="ER119"/>
  <c r="ES119"/>
  <c r="ET119"/>
  <c r="EU119"/>
  <c r="DN119" s="1"/>
  <c r="EV119"/>
  <c r="EW119"/>
  <c r="EX119"/>
  <c r="EY119"/>
  <c r="DR119" s="1"/>
  <c r="EZ119"/>
  <c r="FA119"/>
  <c r="FB119"/>
  <c r="FC119"/>
  <c r="DV119" s="1"/>
  <c r="FD119"/>
  <c r="FE119"/>
  <c r="FF119"/>
  <c r="FG119"/>
  <c r="DZ119" s="1"/>
  <c r="FH119"/>
  <c r="FI119"/>
  <c r="FJ119"/>
  <c r="FK119"/>
  <c r="ED119" s="1"/>
  <c r="FL119"/>
  <c r="FM119"/>
  <c r="FN119"/>
  <c r="EJ120"/>
  <c r="DC120" s="1"/>
  <c r="EK120"/>
  <c r="EL120"/>
  <c r="EM120"/>
  <c r="EN120"/>
  <c r="DG120" s="1"/>
  <c r="EO120"/>
  <c r="EP120"/>
  <c r="EQ120"/>
  <c r="ER120"/>
  <c r="DK120" s="1"/>
  <c r="ES120"/>
  <c r="ET120"/>
  <c r="EU120"/>
  <c r="EV120"/>
  <c r="DO120" s="1"/>
  <c r="EW120"/>
  <c r="EX120"/>
  <c r="EY120"/>
  <c r="EZ120"/>
  <c r="DS120" s="1"/>
  <c r="FA120"/>
  <c r="FB120"/>
  <c r="FC120"/>
  <c r="FD120"/>
  <c r="DW120" s="1"/>
  <c r="FE120"/>
  <c r="FF120"/>
  <c r="FG120"/>
  <c r="FH120"/>
  <c r="EA120" s="1"/>
  <c r="FI120"/>
  <c r="FJ120"/>
  <c r="FK120"/>
  <c r="FL120"/>
  <c r="EE120" s="1"/>
  <c r="FM120"/>
  <c r="FN120"/>
  <c r="EJ121"/>
  <c r="EK121"/>
  <c r="DD121" s="1"/>
  <c r="EL121"/>
  <c r="EM121"/>
  <c r="EN121"/>
  <c r="EO121"/>
  <c r="DH121" s="1"/>
  <c r="EP121"/>
  <c r="EQ121"/>
  <c r="ER121"/>
  <c r="ES121"/>
  <c r="DL121" s="1"/>
  <c r="ET121"/>
  <c r="EU121"/>
  <c r="EV121"/>
  <c r="EW121"/>
  <c r="EX121"/>
  <c r="EY121"/>
  <c r="EZ121"/>
  <c r="FA121"/>
  <c r="DT121" s="1"/>
  <c r="FB121"/>
  <c r="FC121"/>
  <c r="FD121"/>
  <c r="FE121"/>
  <c r="DX121" s="1"/>
  <c r="FF121"/>
  <c r="FG121"/>
  <c r="FH121"/>
  <c r="FI121"/>
  <c r="EB121" s="1"/>
  <c r="FJ121"/>
  <c r="FK121"/>
  <c r="FL121"/>
  <c r="FM121"/>
  <c r="EF121" s="1"/>
  <c r="FN121"/>
  <c r="EJ122"/>
  <c r="EK122"/>
  <c r="EL122"/>
  <c r="EM122"/>
  <c r="EN122"/>
  <c r="EO122"/>
  <c r="EP122"/>
  <c r="DI122" s="1"/>
  <c r="EQ122"/>
  <c r="ER122"/>
  <c r="ES122"/>
  <c r="ET122"/>
  <c r="DM122" s="1"/>
  <c r="EU122"/>
  <c r="EV122"/>
  <c r="EW122"/>
  <c r="EX122"/>
  <c r="DQ122" s="1"/>
  <c r="EY122"/>
  <c r="EZ122"/>
  <c r="FA122"/>
  <c r="FB122"/>
  <c r="DU122" s="1"/>
  <c r="FC122"/>
  <c r="FD122"/>
  <c r="FE122"/>
  <c r="FF122"/>
  <c r="DY122" s="1"/>
  <c r="FG122"/>
  <c r="FH122"/>
  <c r="FI122"/>
  <c r="FJ122"/>
  <c r="FK122"/>
  <c r="FL122"/>
  <c r="FM122"/>
  <c r="FN122"/>
  <c r="EG122" s="1"/>
  <c r="EJ123"/>
  <c r="EK123"/>
  <c r="EL123"/>
  <c r="EM123"/>
  <c r="DF123" s="1"/>
  <c r="EN123"/>
  <c r="EO123"/>
  <c r="EP123"/>
  <c r="EQ123"/>
  <c r="DJ123" s="1"/>
  <c r="ER123"/>
  <c r="ES123"/>
  <c r="ET123"/>
  <c r="EU123"/>
  <c r="DN123" s="1"/>
  <c r="EV123"/>
  <c r="EW123"/>
  <c r="EX123"/>
  <c r="EY123"/>
  <c r="DR123" s="1"/>
  <c r="EZ123"/>
  <c r="FA123"/>
  <c r="FB123"/>
  <c r="FC123"/>
  <c r="DV123" s="1"/>
  <c r="FD123"/>
  <c r="FE123"/>
  <c r="FF123"/>
  <c r="FG123"/>
  <c r="FH123"/>
  <c r="FI123"/>
  <c r="FJ123"/>
  <c r="FK123"/>
  <c r="ED123" s="1"/>
  <c r="FL123"/>
  <c r="FM123"/>
  <c r="FN123"/>
  <c r="EJ124"/>
  <c r="DC124" s="1"/>
  <c r="EK124"/>
  <c r="EL124"/>
  <c r="EM124"/>
  <c r="EN124"/>
  <c r="DG124" s="1"/>
  <c r="EO124"/>
  <c r="EP124"/>
  <c r="EQ124"/>
  <c r="ER124"/>
  <c r="DK124" s="1"/>
  <c r="ES124"/>
  <c r="ET124"/>
  <c r="EU124"/>
  <c r="EV124"/>
  <c r="DO124" s="1"/>
  <c r="EW124"/>
  <c r="EX124"/>
  <c r="EY124"/>
  <c r="EZ124"/>
  <c r="DS124" s="1"/>
  <c r="FA124"/>
  <c r="FB124"/>
  <c r="FC124"/>
  <c r="FD124"/>
  <c r="DW124" s="1"/>
  <c r="FE124"/>
  <c r="FF124"/>
  <c r="FG124"/>
  <c r="FH124"/>
  <c r="EA124" s="1"/>
  <c r="FI124"/>
  <c r="FJ124"/>
  <c r="FK124"/>
  <c r="FL124"/>
  <c r="EE124" s="1"/>
  <c r="FM124"/>
  <c r="FN124"/>
  <c r="EJ125"/>
  <c r="EK125"/>
  <c r="DD125" s="1"/>
  <c r="EL125"/>
  <c r="EM125"/>
  <c r="EN125"/>
  <c r="EO125"/>
  <c r="DH125" s="1"/>
  <c r="EP125"/>
  <c r="EQ125"/>
  <c r="ER125"/>
  <c r="ES125"/>
  <c r="DL125" s="1"/>
  <c r="ET125"/>
  <c r="EU125"/>
  <c r="EV125"/>
  <c r="EW125"/>
  <c r="DP125" s="1"/>
  <c r="EX125"/>
  <c r="EY125"/>
  <c r="EZ125"/>
  <c r="FA125"/>
  <c r="DT125" s="1"/>
  <c r="FB125"/>
  <c r="FC125"/>
  <c r="FD125"/>
  <c r="FE125"/>
  <c r="DX125" s="1"/>
  <c r="FF125"/>
  <c r="FG125"/>
  <c r="FH125"/>
  <c r="FI125"/>
  <c r="EB125" s="1"/>
  <c r="FJ125"/>
  <c r="FK125"/>
  <c r="FL125"/>
  <c r="FM125"/>
  <c r="EF125" s="1"/>
  <c r="FN125"/>
  <c r="EJ126"/>
  <c r="EK126"/>
  <c r="EL126"/>
  <c r="DE126" s="1"/>
  <c r="EM126"/>
  <c r="EN126"/>
  <c r="EO126"/>
  <c r="EP126"/>
  <c r="DI126" s="1"/>
  <c r="EQ126"/>
  <c r="ER126"/>
  <c r="ES126"/>
  <c r="ET126"/>
  <c r="DM126" s="1"/>
  <c r="EU126"/>
  <c r="EV126"/>
  <c r="EW126"/>
  <c r="EX126"/>
  <c r="DQ126" s="1"/>
  <c r="EY126"/>
  <c r="EZ126"/>
  <c r="FA126"/>
  <c r="FB126"/>
  <c r="DU126" s="1"/>
  <c r="FC126"/>
  <c r="FD126"/>
  <c r="FE126"/>
  <c r="FF126"/>
  <c r="DY126" s="1"/>
  <c r="FG126"/>
  <c r="FH126"/>
  <c r="FI126"/>
  <c r="FJ126"/>
  <c r="EC126" s="1"/>
  <c r="FK126"/>
  <c r="FL126"/>
  <c r="FM126"/>
  <c r="FN126"/>
  <c r="EG126" s="1"/>
  <c r="EJ127"/>
  <c r="EK127"/>
  <c r="EL127"/>
  <c r="EM127"/>
  <c r="DF127" s="1"/>
  <c r="EN127"/>
  <c r="EO127"/>
  <c r="EP127"/>
  <c r="EQ127"/>
  <c r="DJ127" s="1"/>
  <c r="ER127"/>
  <c r="ES127"/>
  <c r="ET127"/>
  <c r="EU127"/>
  <c r="DN127" s="1"/>
  <c r="EV127"/>
  <c r="EW127"/>
  <c r="EX127"/>
  <c r="EY127"/>
  <c r="DR127" s="1"/>
  <c r="EZ127"/>
  <c r="FA127"/>
  <c r="FB127"/>
  <c r="FC127"/>
  <c r="DV127" s="1"/>
  <c r="FD127"/>
  <c r="FE127"/>
  <c r="FF127"/>
  <c r="FG127"/>
  <c r="DZ127" s="1"/>
  <c r="FH127"/>
  <c r="FI127"/>
  <c r="FJ127"/>
  <c r="FK127"/>
  <c r="ED127" s="1"/>
  <c r="FL127"/>
  <c r="FM127"/>
  <c r="FN127"/>
  <c r="EJ128"/>
  <c r="DC128" s="1"/>
  <c r="EK128"/>
  <c r="EL128"/>
  <c r="EM128"/>
  <c r="EN128"/>
  <c r="DG128" s="1"/>
  <c r="EO128"/>
  <c r="EP128"/>
  <c r="EQ128"/>
  <c r="ER128"/>
  <c r="DK128" s="1"/>
  <c r="ES128"/>
  <c r="ET128"/>
  <c r="EU128"/>
  <c r="EV128"/>
  <c r="DO128" s="1"/>
  <c r="EW128"/>
  <c r="EX128"/>
  <c r="EY128"/>
  <c r="EZ128"/>
  <c r="DS128" s="1"/>
  <c r="FA128"/>
  <c r="FB128"/>
  <c r="FC128"/>
  <c r="FD128"/>
  <c r="DW128" s="1"/>
  <c r="FE128"/>
  <c r="FF128"/>
  <c r="FG128"/>
  <c r="FH128"/>
  <c r="EA128" s="1"/>
  <c r="FI128"/>
  <c r="FJ128"/>
  <c r="FK128"/>
  <c r="FL128"/>
  <c r="EE128" s="1"/>
  <c r="FM128"/>
  <c r="FN128"/>
  <c r="EJ129"/>
  <c r="EK129"/>
  <c r="DD129" s="1"/>
  <c r="EL129"/>
  <c r="EM129"/>
  <c r="EN129"/>
  <c r="EO129"/>
  <c r="DH129" s="1"/>
  <c r="EP129"/>
  <c r="EQ129"/>
  <c r="ER129"/>
  <c r="ES129"/>
  <c r="DL129" s="1"/>
  <c r="ET129"/>
  <c r="EU129"/>
  <c r="EV129"/>
  <c r="EW129"/>
  <c r="DP129" s="1"/>
  <c r="EX129"/>
  <c r="EY129"/>
  <c r="EZ129"/>
  <c r="FA129"/>
  <c r="DT129" s="1"/>
  <c r="FB129"/>
  <c r="FC129"/>
  <c r="FD129"/>
  <c r="FE129"/>
  <c r="DX129" s="1"/>
  <c r="FF129"/>
  <c r="FG129"/>
  <c r="FH129"/>
  <c r="FI129"/>
  <c r="EB129" s="1"/>
  <c r="FJ129"/>
  <c r="FK129"/>
  <c r="FL129"/>
  <c r="FM129"/>
  <c r="EF129" s="1"/>
  <c r="FN129"/>
  <c r="EJ130"/>
  <c r="EK130"/>
  <c r="EL130"/>
  <c r="DE130" s="1"/>
  <c r="EM130"/>
  <c r="EN130"/>
  <c r="EO130"/>
  <c r="EP130"/>
  <c r="DI130" s="1"/>
  <c r="EQ130"/>
  <c r="ER130"/>
  <c r="ES130"/>
  <c r="ET130"/>
  <c r="DM130" s="1"/>
  <c r="EU130"/>
  <c r="EV130"/>
  <c r="EW130"/>
  <c r="EX130"/>
  <c r="DQ130" s="1"/>
  <c r="EY130"/>
  <c r="EZ130"/>
  <c r="FA130"/>
  <c r="FB130"/>
  <c r="DU130" s="1"/>
  <c r="FC130"/>
  <c r="FD130"/>
  <c r="FE130"/>
  <c r="FF130"/>
  <c r="DY130" s="1"/>
  <c r="FG130"/>
  <c r="FH130"/>
  <c r="FI130"/>
  <c r="FJ130"/>
  <c r="EC130" s="1"/>
  <c r="FK130"/>
  <c r="FL130"/>
  <c r="FM130"/>
  <c r="FN130"/>
  <c r="EG130" s="1"/>
  <c r="EJ131"/>
  <c r="EK131"/>
  <c r="EL131"/>
  <c r="EM131"/>
  <c r="DF131" s="1"/>
  <c r="EN131"/>
  <c r="EO131"/>
  <c r="EP131"/>
  <c r="EQ131"/>
  <c r="DJ131" s="1"/>
  <c r="ER131"/>
  <c r="ES131"/>
  <c r="ET131"/>
  <c r="EU131"/>
  <c r="DN131" s="1"/>
  <c r="EV131"/>
  <c r="EW131"/>
  <c r="EX131"/>
  <c r="EY131"/>
  <c r="DR131" s="1"/>
  <c r="EZ131"/>
  <c r="FA131"/>
  <c r="FB131"/>
  <c r="FC131"/>
  <c r="DV131" s="1"/>
  <c r="FD131"/>
  <c r="FE131"/>
  <c r="FF131"/>
  <c r="FG131"/>
  <c r="DZ131" s="1"/>
  <c r="FH131"/>
  <c r="FI131"/>
  <c r="FJ131"/>
  <c r="FK131"/>
  <c r="ED131" s="1"/>
  <c r="FL131"/>
  <c r="FM131"/>
  <c r="FN131"/>
  <c r="EJ132"/>
  <c r="DC132" s="1"/>
  <c r="EK132"/>
  <c r="EL132"/>
  <c r="EM132"/>
  <c r="EN132"/>
  <c r="DG132" s="1"/>
  <c r="EO132"/>
  <c r="EP132"/>
  <c r="EQ132"/>
  <c r="ER132"/>
  <c r="DK132" s="1"/>
  <c r="ES132"/>
  <c r="ET132"/>
  <c r="EU132"/>
  <c r="EV132"/>
  <c r="DO132" s="1"/>
  <c r="EW132"/>
  <c r="EX132"/>
  <c r="EY132"/>
  <c r="EZ132"/>
  <c r="DS132" s="1"/>
  <c r="FA132"/>
  <c r="FB132"/>
  <c r="FC132"/>
  <c r="FD132"/>
  <c r="DW132" s="1"/>
  <c r="FE132"/>
  <c r="FF132"/>
  <c r="FG132"/>
  <c r="FH132"/>
  <c r="EA132" s="1"/>
  <c r="FI132"/>
  <c r="FJ132"/>
  <c r="FK132"/>
  <c r="FL132"/>
  <c r="EE132" s="1"/>
  <c r="FM132"/>
  <c r="FN132"/>
  <c r="EJ133"/>
  <c r="EK133"/>
  <c r="DD133" s="1"/>
  <c r="EL133"/>
  <c r="EM133"/>
  <c r="EN133"/>
  <c r="EO133"/>
  <c r="DH133" s="1"/>
  <c r="EP133"/>
  <c r="EQ133"/>
  <c r="ER133"/>
  <c r="ES133"/>
  <c r="ET133"/>
  <c r="EU133"/>
  <c r="EV133"/>
  <c r="EW133"/>
  <c r="DP133" s="1"/>
  <c r="EX133"/>
  <c r="EY133"/>
  <c r="EZ133"/>
  <c r="FA133"/>
  <c r="DT133" s="1"/>
  <c r="FB133"/>
  <c r="FC133"/>
  <c r="FD133"/>
  <c r="FE133"/>
  <c r="DX133" s="1"/>
  <c r="FF133"/>
  <c r="FG133"/>
  <c r="FH133"/>
  <c r="FI133"/>
  <c r="EB133" s="1"/>
  <c r="FJ133"/>
  <c r="FK133"/>
  <c r="FL133"/>
  <c r="FM133"/>
  <c r="EF133" s="1"/>
  <c r="FN133"/>
  <c r="EJ134"/>
  <c r="EK134"/>
  <c r="EL134"/>
  <c r="DE134" s="1"/>
  <c r="EM134"/>
  <c r="EN134"/>
  <c r="EO134"/>
  <c r="EP134"/>
  <c r="DI134" s="1"/>
  <c r="EQ134"/>
  <c r="ER134"/>
  <c r="ES134"/>
  <c r="ET134"/>
  <c r="DM134" s="1"/>
  <c r="EU134"/>
  <c r="EV134"/>
  <c r="EW134"/>
  <c r="EX134"/>
  <c r="DQ134" s="1"/>
  <c r="EY134"/>
  <c r="EZ134"/>
  <c r="FA134"/>
  <c r="FB134"/>
  <c r="DU134" s="1"/>
  <c r="FC134"/>
  <c r="FD134"/>
  <c r="FE134"/>
  <c r="FF134"/>
  <c r="DY134" s="1"/>
  <c r="FG134"/>
  <c r="FH134"/>
  <c r="FI134"/>
  <c r="FJ134"/>
  <c r="EC134" s="1"/>
  <c r="FK134"/>
  <c r="FL134"/>
  <c r="FM134"/>
  <c r="FN134"/>
  <c r="EG134" s="1"/>
  <c r="EJ135"/>
  <c r="EK135"/>
  <c r="EL135"/>
  <c r="EM135"/>
  <c r="DF135" s="1"/>
  <c r="EN135"/>
  <c r="EO135"/>
  <c r="EP135"/>
  <c r="EQ135"/>
  <c r="DJ135" s="1"/>
  <c r="ER135"/>
  <c r="ES135"/>
  <c r="ET135"/>
  <c r="EU135"/>
  <c r="DN135" s="1"/>
  <c r="EV135"/>
  <c r="EW135"/>
  <c r="EX135"/>
  <c r="EY135"/>
  <c r="DR135" s="1"/>
  <c r="EZ135"/>
  <c r="FA135"/>
  <c r="FB135"/>
  <c r="FC135"/>
  <c r="DV135" s="1"/>
  <c r="FD135"/>
  <c r="FE135"/>
  <c r="FF135"/>
  <c r="FG135"/>
  <c r="DZ135" s="1"/>
  <c r="FH135"/>
  <c r="FI135"/>
  <c r="FJ135"/>
  <c r="FK135"/>
  <c r="ED135" s="1"/>
  <c r="FL135"/>
  <c r="FM135"/>
  <c r="FN135"/>
  <c r="EJ136"/>
  <c r="DC136" s="1"/>
  <c r="EK136"/>
  <c r="EL136"/>
  <c r="EM136"/>
  <c r="EN136"/>
  <c r="DG136" s="1"/>
  <c r="EO136"/>
  <c r="EP136"/>
  <c r="EQ136"/>
  <c r="ER136"/>
  <c r="DK136" s="1"/>
  <c r="ES136"/>
  <c r="ET136"/>
  <c r="EU136"/>
  <c r="EV136"/>
  <c r="DO136" s="1"/>
  <c r="EW136"/>
  <c r="EX136"/>
  <c r="EY136"/>
  <c r="EZ136"/>
  <c r="DS136" s="1"/>
  <c r="FA136"/>
  <c r="FB136"/>
  <c r="FC136"/>
  <c r="FD136"/>
  <c r="DW136" s="1"/>
  <c r="FE136"/>
  <c r="FF136"/>
  <c r="FG136"/>
  <c r="FH136"/>
  <c r="EA136" s="1"/>
  <c r="FI136"/>
  <c r="FJ136"/>
  <c r="FK136"/>
  <c r="FL136"/>
  <c r="EE136" s="1"/>
  <c r="FM136"/>
  <c r="FN136"/>
  <c r="EJ137"/>
  <c r="EK137"/>
  <c r="DD137" s="1"/>
  <c r="EL137"/>
  <c r="EM137"/>
  <c r="EN137"/>
  <c r="EO137"/>
  <c r="DH137" s="1"/>
  <c r="EP137"/>
  <c r="EQ137"/>
  <c r="ER137"/>
  <c r="ES137"/>
  <c r="DL137" s="1"/>
  <c r="ET137"/>
  <c r="EU137"/>
  <c r="EV137"/>
  <c r="EW137"/>
  <c r="DP137" s="1"/>
  <c r="EX137"/>
  <c r="EY137"/>
  <c r="EZ137"/>
  <c r="FA137"/>
  <c r="DT137" s="1"/>
  <c r="FB137"/>
  <c r="FC137"/>
  <c r="FD137"/>
  <c r="FE137"/>
  <c r="DX137" s="1"/>
  <c r="FF137"/>
  <c r="FG137"/>
  <c r="FH137"/>
  <c r="FI137"/>
  <c r="EB137" s="1"/>
  <c r="FJ137"/>
  <c r="FK137"/>
  <c r="FL137"/>
  <c r="FM137"/>
  <c r="EF137" s="1"/>
  <c r="FN137"/>
  <c r="EJ138"/>
  <c r="EK138"/>
  <c r="EL138"/>
  <c r="DE138" s="1"/>
  <c r="EM138"/>
  <c r="EN138"/>
  <c r="EO138"/>
  <c r="EP138"/>
  <c r="DI138" s="1"/>
  <c r="EQ138"/>
  <c r="ER138"/>
  <c r="ES138"/>
  <c r="ET138"/>
  <c r="DM138" s="1"/>
  <c r="EU138"/>
  <c r="EV138"/>
  <c r="EW138"/>
  <c r="EX138"/>
  <c r="DQ138" s="1"/>
  <c r="EY138"/>
  <c r="EZ138"/>
  <c r="FA138"/>
  <c r="FB138"/>
  <c r="DU138" s="1"/>
  <c r="FC138"/>
  <c r="FD138"/>
  <c r="FE138"/>
  <c r="FF138"/>
  <c r="DY138" s="1"/>
  <c r="FG138"/>
  <c r="FH138"/>
  <c r="FI138"/>
  <c r="FJ138"/>
  <c r="EC138" s="1"/>
  <c r="FK138"/>
  <c r="FL138"/>
  <c r="FM138"/>
  <c r="FN138"/>
  <c r="EG138" s="1"/>
  <c r="EJ139"/>
  <c r="EK139"/>
  <c r="EL139"/>
  <c r="EM139"/>
  <c r="DF139" s="1"/>
  <c r="EN139"/>
  <c r="EO139"/>
  <c r="EP139"/>
  <c r="EQ139"/>
  <c r="DJ139" s="1"/>
  <c r="ER139"/>
  <c r="ES139"/>
  <c r="ET139"/>
  <c r="EU139"/>
  <c r="DN139" s="1"/>
  <c r="EV139"/>
  <c r="EW139"/>
  <c r="EX139"/>
  <c r="EY139"/>
  <c r="DR139" s="1"/>
  <c r="EZ139"/>
  <c r="FA139"/>
  <c r="FB139"/>
  <c r="FC139"/>
  <c r="DV139" s="1"/>
  <c r="FD139"/>
  <c r="FE139"/>
  <c r="FF139"/>
  <c r="FG139"/>
  <c r="DZ139" s="1"/>
  <c r="FH139"/>
  <c r="FI139"/>
  <c r="FJ139"/>
  <c r="FK139"/>
  <c r="ED139" s="1"/>
  <c r="FL139"/>
  <c r="FM139"/>
  <c r="FN139"/>
  <c r="EJ140"/>
  <c r="DC140" s="1"/>
  <c r="EK140"/>
  <c r="EL140"/>
  <c r="EM140"/>
  <c r="EN140"/>
  <c r="DG140" s="1"/>
  <c r="EO140"/>
  <c r="EP140"/>
  <c r="EQ140"/>
  <c r="ER140"/>
  <c r="DK140" s="1"/>
  <c r="ES140"/>
  <c r="ET140"/>
  <c r="EU140"/>
  <c r="EV140"/>
  <c r="DO140" s="1"/>
  <c r="EW140"/>
  <c r="EX140"/>
  <c r="EY140"/>
  <c r="EZ140"/>
  <c r="DS140" s="1"/>
  <c r="FA140"/>
  <c r="FB140"/>
  <c r="FC140"/>
  <c r="FD140"/>
  <c r="DW140" s="1"/>
  <c r="FE140"/>
  <c r="FF140"/>
  <c r="FG140"/>
  <c r="FH140"/>
  <c r="EA140" s="1"/>
  <c r="FI140"/>
  <c r="FJ140"/>
  <c r="FK140"/>
  <c r="FL140"/>
  <c r="EE140" s="1"/>
  <c r="FM140"/>
  <c r="FN140"/>
  <c r="EJ141"/>
  <c r="EK141"/>
  <c r="DD141" s="1"/>
  <c r="EL141"/>
  <c r="EM141"/>
  <c r="EN141"/>
  <c r="EO141"/>
  <c r="DH141" s="1"/>
  <c r="EP141"/>
  <c r="EQ141"/>
  <c r="ER141"/>
  <c r="ES141"/>
  <c r="DL141" s="1"/>
  <c r="ET141"/>
  <c r="EU141"/>
  <c r="EV141"/>
  <c r="EW141"/>
  <c r="DP141" s="1"/>
  <c r="EX141"/>
  <c r="EY141"/>
  <c r="EZ141"/>
  <c r="FA141"/>
  <c r="DT141" s="1"/>
  <c r="FB141"/>
  <c r="FC141"/>
  <c r="FD141"/>
  <c r="FE141"/>
  <c r="DX141" s="1"/>
  <c r="FF141"/>
  <c r="FG141"/>
  <c r="FH141"/>
  <c r="FI141"/>
  <c r="EB141" s="1"/>
  <c r="FJ141"/>
  <c r="FK141"/>
  <c r="FL141"/>
  <c r="FM141"/>
  <c r="EF141" s="1"/>
  <c r="FN141"/>
  <c r="EJ142"/>
  <c r="EK142"/>
  <c r="EL142"/>
  <c r="DE142" s="1"/>
  <c r="EM142"/>
  <c r="EN142"/>
  <c r="EO142"/>
  <c r="EP142"/>
  <c r="DI142" s="1"/>
  <c r="EQ142"/>
  <c r="ER142"/>
  <c r="ES142"/>
  <c r="ET142"/>
  <c r="DM142" s="1"/>
  <c r="EU142"/>
  <c r="EV142"/>
  <c r="EW142"/>
  <c r="EX142"/>
  <c r="DQ142" s="1"/>
  <c r="EY142"/>
  <c r="EZ142"/>
  <c r="FA142"/>
  <c r="FB142"/>
  <c r="DU142" s="1"/>
  <c r="FC142"/>
  <c r="FD142"/>
  <c r="FE142"/>
  <c r="FF142"/>
  <c r="DY142" s="1"/>
  <c r="FG142"/>
  <c r="FH142"/>
  <c r="FI142"/>
  <c r="FJ142"/>
  <c r="EC142" s="1"/>
  <c r="FK142"/>
  <c r="FL142"/>
  <c r="FM142"/>
  <c r="FN142"/>
  <c r="EG142" s="1"/>
  <c r="EJ143"/>
  <c r="EK143"/>
  <c r="EL143"/>
  <c r="EM143"/>
  <c r="DF143" s="1"/>
  <c r="EN143"/>
  <c r="EO143"/>
  <c r="EP143"/>
  <c r="EQ143"/>
  <c r="DJ143" s="1"/>
  <c r="ER143"/>
  <c r="ES143"/>
  <c r="ET143"/>
  <c r="EU143"/>
  <c r="DN143" s="1"/>
  <c r="EV143"/>
  <c r="EW143"/>
  <c r="EX143"/>
  <c r="EY143"/>
  <c r="DR143" s="1"/>
  <c r="EZ143"/>
  <c r="FA143"/>
  <c r="FB143"/>
  <c r="FC143"/>
  <c r="DV143" s="1"/>
  <c r="FD143"/>
  <c r="FE143"/>
  <c r="FF143"/>
  <c r="FG143"/>
  <c r="DZ143" s="1"/>
  <c r="FH143"/>
  <c r="FI143"/>
  <c r="FJ143"/>
  <c r="FK143"/>
  <c r="ED143" s="1"/>
  <c r="FL143"/>
  <c r="FM143"/>
  <c r="FN143"/>
  <c r="EJ144"/>
  <c r="DC144" s="1"/>
  <c r="EK144"/>
  <c r="EL144"/>
  <c r="EM144"/>
  <c r="EN144"/>
  <c r="DG144" s="1"/>
  <c r="EO144"/>
  <c r="EP144"/>
  <c r="EQ144"/>
  <c r="ER144"/>
  <c r="DK144" s="1"/>
  <c r="ES144"/>
  <c r="ET144"/>
  <c r="EU144"/>
  <c r="EV144"/>
  <c r="DO144" s="1"/>
  <c r="EW144"/>
  <c r="EX144"/>
  <c r="EY144"/>
  <c r="EZ144"/>
  <c r="DS144" s="1"/>
  <c r="FA144"/>
  <c r="FB144"/>
  <c r="FC144"/>
  <c r="FD144"/>
  <c r="DW144" s="1"/>
  <c r="FE144"/>
  <c r="FF144"/>
  <c r="FG144"/>
  <c r="FH144"/>
  <c r="EA144" s="1"/>
  <c r="FI144"/>
  <c r="FJ144"/>
  <c r="FK144"/>
  <c r="FL144"/>
  <c r="EE144" s="1"/>
  <c r="FM144"/>
  <c r="FN144"/>
  <c r="EJ145"/>
  <c r="EK145"/>
  <c r="DD145" s="1"/>
  <c r="EL145"/>
  <c r="EM145"/>
  <c r="EN145"/>
  <c r="EO145"/>
  <c r="DH145" s="1"/>
  <c r="EP145"/>
  <c r="EQ145"/>
  <c r="ER145"/>
  <c r="ES145"/>
  <c r="DL145" s="1"/>
  <c r="ET145"/>
  <c r="EU145"/>
  <c r="EV145"/>
  <c r="EW145"/>
  <c r="DP145" s="1"/>
  <c r="EX145"/>
  <c r="EY145"/>
  <c r="EZ145"/>
  <c r="FA145"/>
  <c r="DT145" s="1"/>
  <c r="FB145"/>
  <c r="FC145"/>
  <c r="FD145"/>
  <c r="FE145"/>
  <c r="DX145" s="1"/>
  <c r="FF145"/>
  <c r="FG145"/>
  <c r="FH145"/>
  <c r="FI145"/>
  <c r="EB145" s="1"/>
  <c r="FJ145"/>
  <c r="FK145"/>
  <c r="FL145"/>
  <c r="FM145"/>
  <c r="EF145" s="1"/>
  <c r="FN145"/>
  <c r="EJ146"/>
  <c r="EK146"/>
  <c r="EL146"/>
  <c r="DE146" s="1"/>
  <c r="EM146"/>
  <c r="EN146"/>
  <c r="EO146"/>
  <c r="EP146"/>
  <c r="DI146" s="1"/>
  <c r="EQ146"/>
  <c r="ER146"/>
  <c r="ES146"/>
  <c r="ET146"/>
  <c r="DM146" s="1"/>
  <c r="EU146"/>
  <c r="EV146"/>
  <c r="EW146"/>
  <c r="EX146"/>
  <c r="DQ146" s="1"/>
  <c r="EY146"/>
  <c r="EZ146"/>
  <c r="FA146"/>
  <c r="FB146"/>
  <c r="DU146" s="1"/>
  <c r="FC146"/>
  <c r="FD146"/>
  <c r="FE146"/>
  <c r="FF146"/>
  <c r="DY146" s="1"/>
  <c r="FG146"/>
  <c r="FH146"/>
  <c r="FI146"/>
  <c r="FJ146"/>
  <c r="EC146" s="1"/>
  <c r="FK146"/>
  <c r="FL146"/>
  <c r="FM146"/>
  <c r="FN146"/>
  <c r="EG146" s="1"/>
  <c r="EJ147"/>
  <c r="EK147"/>
  <c r="EL147"/>
  <c r="EM147"/>
  <c r="DF147" s="1"/>
  <c r="EN147"/>
  <c r="EO147"/>
  <c r="EP147"/>
  <c r="EQ147"/>
  <c r="DJ147" s="1"/>
  <c r="ER147"/>
  <c r="ES147"/>
  <c r="ET147"/>
  <c r="EU147"/>
  <c r="DN147" s="1"/>
  <c r="EV147"/>
  <c r="EW147"/>
  <c r="EX147"/>
  <c r="EY147"/>
  <c r="DR147" s="1"/>
  <c r="EZ147"/>
  <c r="FA147"/>
  <c r="FB147"/>
  <c r="FC147"/>
  <c r="DV147" s="1"/>
  <c r="FD147"/>
  <c r="FE147"/>
  <c r="FF147"/>
  <c r="FG147"/>
  <c r="DZ147" s="1"/>
  <c r="FH147"/>
  <c r="FI147"/>
  <c r="FJ147"/>
  <c r="FK147"/>
  <c r="ED147" s="1"/>
  <c r="FL147"/>
  <c r="FM147"/>
  <c r="FN147"/>
  <c r="EJ148"/>
  <c r="DC148" s="1"/>
  <c r="EK148"/>
  <c r="EL148"/>
  <c r="EM148"/>
  <c r="EN148"/>
  <c r="DG148" s="1"/>
  <c r="EO148"/>
  <c r="EP148"/>
  <c r="EQ148"/>
  <c r="ER148"/>
  <c r="DK148" s="1"/>
  <c r="ES148"/>
  <c r="ET148"/>
  <c r="EU148"/>
  <c r="EV148"/>
  <c r="DO148" s="1"/>
  <c r="EW148"/>
  <c r="EX148"/>
  <c r="EY148"/>
  <c r="EZ148"/>
  <c r="DS148" s="1"/>
  <c r="FA148"/>
  <c r="FB148"/>
  <c r="FC148"/>
  <c r="FD148"/>
  <c r="DW148" s="1"/>
  <c r="FE148"/>
  <c r="FF148"/>
  <c r="FG148"/>
  <c r="FH148"/>
  <c r="EA148" s="1"/>
  <c r="FI148"/>
  <c r="FJ148"/>
  <c r="FK148"/>
  <c r="FL148"/>
  <c r="EE148" s="1"/>
  <c r="FM148"/>
  <c r="FN148"/>
  <c r="EJ149"/>
  <c r="EK149"/>
  <c r="DD149" s="1"/>
  <c r="EL149"/>
  <c r="EM149"/>
  <c r="EN149"/>
  <c r="EO149"/>
  <c r="DH149" s="1"/>
  <c r="EP149"/>
  <c r="EQ149"/>
  <c r="ER149"/>
  <c r="ES149"/>
  <c r="DL149" s="1"/>
  <c r="ET149"/>
  <c r="EU149"/>
  <c r="EV149"/>
  <c r="EW149"/>
  <c r="DP149" s="1"/>
  <c r="EX149"/>
  <c r="EY149"/>
  <c r="EZ149"/>
  <c r="FA149"/>
  <c r="DT149" s="1"/>
  <c r="FB149"/>
  <c r="FC149"/>
  <c r="FD149"/>
  <c r="FE149"/>
  <c r="DX149" s="1"/>
  <c r="FF149"/>
  <c r="FG149"/>
  <c r="FH149"/>
  <c r="FI149"/>
  <c r="EB149" s="1"/>
  <c r="FJ149"/>
  <c r="FK149"/>
  <c r="FL149"/>
  <c r="FM149"/>
  <c r="EF149" s="1"/>
  <c r="FN149"/>
  <c r="EJ150"/>
  <c r="EK150"/>
  <c r="EL150"/>
  <c r="DE150" s="1"/>
  <c r="EM150"/>
  <c r="EN150"/>
  <c r="EO150"/>
  <c r="EP150"/>
  <c r="DI150" s="1"/>
  <c r="EQ150"/>
  <c r="ER150"/>
  <c r="ES150"/>
  <c r="ET150"/>
  <c r="DM150" s="1"/>
  <c r="EU150"/>
  <c r="EV150"/>
  <c r="EW150"/>
  <c r="EX150"/>
  <c r="DQ150" s="1"/>
  <c r="EY150"/>
  <c r="EZ150"/>
  <c r="FA150"/>
  <c r="FB150"/>
  <c r="DU150" s="1"/>
  <c r="FC150"/>
  <c r="FD150"/>
  <c r="FE150"/>
  <c r="FF150"/>
  <c r="DY150" s="1"/>
  <c r="FG150"/>
  <c r="FH150"/>
  <c r="FI150"/>
  <c r="FJ150"/>
  <c r="EC150" s="1"/>
  <c r="FK150"/>
  <c r="FL150"/>
  <c r="FM150"/>
  <c r="FN150"/>
  <c r="EG150" s="1"/>
  <c r="EJ151"/>
  <c r="EK151"/>
  <c r="EL151"/>
  <c r="EM151"/>
  <c r="DF151" s="1"/>
  <c r="EN151"/>
  <c r="EO151"/>
  <c r="EP151"/>
  <c r="EQ151"/>
  <c r="DJ151" s="1"/>
  <c r="ER151"/>
  <c r="ES151"/>
  <c r="ET151"/>
  <c r="EU151"/>
  <c r="DN151" s="1"/>
  <c r="EV151"/>
  <c r="EW151"/>
  <c r="EX151"/>
  <c r="EY151"/>
  <c r="DR151" s="1"/>
  <c r="EZ151"/>
  <c r="FA151"/>
  <c r="FB151"/>
  <c r="FC151"/>
  <c r="DV151" s="1"/>
  <c r="FD151"/>
  <c r="FE151"/>
  <c r="FF151"/>
  <c r="FG151"/>
  <c r="DZ151" s="1"/>
  <c r="FH151"/>
  <c r="FI151"/>
  <c r="FJ151"/>
  <c r="FK151"/>
  <c r="ED151" s="1"/>
  <c r="FL151"/>
  <c r="FM151"/>
  <c r="FN151"/>
  <c r="EJ152"/>
  <c r="DC152" s="1"/>
  <c r="EK152"/>
  <c r="EL152"/>
  <c r="EM152"/>
  <c r="EN152"/>
  <c r="DG152" s="1"/>
  <c r="EO152"/>
  <c r="EP152"/>
  <c r="EQ152"/>
  <c r="ER152"/>
  <c r="DK152" s="1"/>
  <c r="ES152"/>
  <c r="ET152"/>
  <c r="EU152"/>
  <c r="EV152"/>
  <c r="DO152" s="1"/>
  <c r="EW152"/>
  <c r="EX152"/>
  <c r="EY152"/>
  <c r="EZ152"/>
  <c r="DS152" s="1"/>
  <c r="FA152"/>
  <c r="FB152"/>
  <c r="FC152"/>
  <c r="FD152"/>
  <c r="DW152" s="1"/>
  <c r="FE152"/>
  <c r="FF152"/>
  <c r="FG152"/>
  <c r="FH152"/>
  <c r="EA152" s="1"/>
  <c r="FI152"/>
  <c r="FJ152"/>
  <c r="FK152"/>
  <c r="FL152"/>
  <c r="EE152" s="1"/>
  <c r="FM152"/>
  <c r="FN152"/>
  <c r="EJ153"/>
  <c r="EK153"/>
  <c r="DD153" s="1"/>
  <c r="EL153"/>
  <c r="EM153"/>
  <c r="EN153"/>
  <c r="EO153"/>
  <c r="DH153" s="1"/>
  <c r="EP153"/>
  <c r="EQ153"/>
  <c r="ER153"/>
  <c r="ES153"/>
  <c r="DL153" s="1"/>
  <c r="ET153"/>
  <c r="EU153"/>
  <c r="EV153"/>
  <c r="EW153"/>
  <c r="DP153" s="1"/>
  <c r="EX153"/>
  <c r="EY153"/>
  <c r="EZ153"/>
  <c r="FA153"/>
  <c r="DT153" s="1"/>
  <c r="FB153"/>
  <c r="FC153"/>
  <c r="FD153"/>
  <c r="FE153"/>
  <c r="DX153" s="1"/>
  <c r="FF153"/>
  <c r="FG153"/>
  <c r="FH153"/>
  <c r="FI153"/>
  <c r="EB153" s="1"/>
  <c r="FJ153"/>
  <c r="FK153"/>
  <c r="FL153"/>
  <c r="FM153"/>
  <c r="EF153" s="1"/>
  <c r="FN153"/>
  <c r="EX4"/>
  <c r="DQ4" s="1"/>
  <c r="FD4"/>
  <c r="FM4"/>
  <c r="EF4" s="1"/>
  <c r="AF51" i="20"/>
  <c r="P73"/>
  <c r="P86"/>
  <c r="H3" i="21"/>
  <c r="G3"/>
  <c r="F3"/>
  <c r="G3" i="20"/>
  <c r="H3"/>
  <c r="F3"/>
  <c r="P10"/>
  <c r="DH142" i="10"/>
  <c r="DL133"/>
  <c r="DZ123"/>
  <c r="EC122"/>
  <c r="DE122"/>
  <c r="DP121"/>
  <c r="EF114"/>
  <c r="EA105"/>
  <c r="DW105"/>
  <c r="DV103"/>
  <c r="DQ103"/>
  <c r="DM96"/>
  <c r="EC91"/>
  <c r="DE91"/>
  <c r="EB89"/>
  <c r="DO89"/>
  <c r="EG86"/>
  <c r="DY86"/>
  <c r="DN80"/>
  <c r="EE77"/>
  <c r="EC75"/>
  <c r="DR75"/>
  <c r="ED72"/>
  <c r="DV72"/>
  <c r="DQ70"/>
  <c r="DR68"/>
  <c r="EA64"/>
  <c r="DZ64"/>
  <c r="DY63"/>
  <c r="DU63"/>
  <c r="DL63"/>
  <c r="DF63"/>
  <c r="EA62"/>
  <c r="DY62"/>
  <c r="DS62"/>
  <c r="DM62"/>
  <c r="DK62"/>
  <c r="EB61"/>
  <c r="DL61"/>
  <c r="DW60"/>
  <c r="DG60"/>
  <c r="EB59"/>
  <c r="DZ59"/>
  <c r="DJ59"/>
  <c r="EE58"/>
  <c r="EC58"/>
  <c r="DW58"/>
  <c r="DQ58"/>
  <c r="DO58"/>
  <c r="DC58"/>
  <c r="DT57"/>
  <c r="EE56"/>
  <c r="DK56"/>
  <c r="DI56"/>
  <c r="DR55"/>
  <c r="DN55"/>
  <c r="EE54"/>
  <c r="DC54"/>
  <c r="ED53"/>
  <c r="DZ53"/>
  <c r="DR53"/>
  <c r="DP53"/>
  <c r="DO53"/>
  <c r="DN53"/>
  <c r="DJ53"/>
  <c r="DF53"/>
  <c r="EG52"/>
  <c r="EC52"/>
  <c r="DY52"/>
  <c r="DV52"/>
  <c r="DU52"/>
  <c r="DQ52"/>
  <c r="DM52"/>
  <c r="DK52"/>
  <c r="DE52"/>
  <c r="DX51"/>
  <c r="DQ51"/>
  <c r="DH51"/>
  <c r="DO50"/>
  <c r="DR49"/>
  <c r="DN49"/>
  <c r="DQ48"/>
  <c r="DG48"/>
  <c r="DX47"/>
  <c r="DH47"/>
  <c r="DG46"/>
  <c r="DR45"/>
  <c r="DG45"/>
  <c r="DQ44"/>
  <c r="DQ43"/>
  <c r="EA33"/>
  <c r="DJ28"/>
  <c r="DC26"/>
  <c r="DC22"/>
  <c r="DV16"/>
  <c r="DQ14"/>
  <c r="DG14"/>
  <c r="DV13"/>
  <c r="DG13"/>
  <c r="DQ12"/>
  <c r="DQ11"/>
  <c r="EF9"/>
  <c r="DZ9"/>
  <c r="DR9"/>
  <c r="DK9"/>
  <c r="DQ8"/>
  <c r="AL248"/>
  <c r="GV71" s="1"/>
  <c r="AL249"/>
  <c r="AL250"/>
  <c r="GV73" s="1"/>
  <c r="AL251"/>
  <c r="GV74" s="1"/>
  <c r="AL252"/>
  <c r="GV75" s="1"/>
  <c r="AL253"/>
  <c r="GV76" s="1"/>
  <c r="AL254"/>
  <c r="GV77" s="1"/>
  <c r="AL255"/>
  <c r="GV78" s="1"/>
  <c r="AL256"/>
  <c r="GV79" s="1"/>
  <c r="AL257"/>
  <c r="AL258"/>
  <c r="GV81" s="1"/>
  <c r="AL259"/>
  <c r="GV82" s="1"/>
  <c r="AL260"/>
  <c r="AL261"/>
  <c r="AL262"/>
  <c r="GV85" s="1"/>
  <c r="AL263"/>
  <c r="GV86" s="1"/>
  <c r="AL264"/>
  <c r="GV87" s="1"/>
  <c r="AL265"/>
  <c r="AL266"/>
  <c r="GV89" s="1"/>
  <c r="AL267"/>
  <c r="GV90" s="1"/>
  <c r="AL268"/>
  <c r="GV91" s="1"/>
  <c r="AL269"/>
  <c r="AL270"/>
  <c r="GV93" s="1"/>
  <c r="AL271"/>
  <c r="AL272"/>
  <c r="GV95" s="1"/>
  <c r="AL273"/>
  <c r="AL274"/>
  <c r="AL275"/>
  <c r="GV98" s="1"/>
  <c r="AL276"/>
  <c r="GV99" s="1"/>
  <c r="AL277"/>
  <c r="AL278"/>
  <c r="GV101" s="1"/>
  <c r="AL279"/>
  <c r="GV102" s="1"/>
  <c r="AL280"/>
  <c r="GV103" s="1"/>
  <c r="AL281"/>
  <c r="AL282"/>
  <c r="GV105" s="1"/>
  <c r="AL283"/>
  <c r="GV106" s="1"/>
  <c r="AL284"/>
  <c r="GV107" s="1"/>
  <c r="AL285"/>
  <c r="AL286"/>
  <c r="GV109" s="1"/>
  <c r="AL287"/>
  <c r="AL288"/>
  <c r="GV111" s="1"/>
  <c r="AL289"/>
  <c r="AL290"/>
  <c r="GV113" s="1"/>
  <c r="AL291"/>
  <c r="AL292"/>
  <c r="AL293"/>
  <c r="GV116" s="1"/>
  <c r="AL294"/>
  <c r="GV117" s="1"/>
  <c r="AL295"/>
  <c r="GV118" s="1"/>
  <c r="AL296"/>
  <c r="GV119" s="1"/>
  <c r="AL297"/>
  <c r="AL298"/>
  <c r="GV121" s="1"/>
  <c r="AL299"/>
  <c r="GV122" s="1"/>
  <c r="AL300"/>
  <c r="GV123" s="1"/>
  <c r="AL301"/>
  <c r="AL302"/>
  <c r="GV125" s="1"/>
  <c r="AL303"/>
  <c r="GV126" s="1"/>
  <c r="AL304"/>
  <c r="GV127" s="1"/>
  <c r="AL305"/>
  <c r="AL306"/>
  <c r="GV129" s="1"/>
  <c r="AL307"/>
  <c r="AL308"/>
  <c r="GV131" s="1"/>
  <c r="AL309"/>
  <c r="AL310"/>
  <c r="GV133" s="1"/>
  <c r="AL311"/>
  <c r="GV134" s="1"/>
  <c r="AL312"/>
  <c r="GV135" s="1"/>
  <c r="AL313"/>
  <c r="AL314"/>
  <c r="GV137" s="1"/>
  <c r="AL315"/>
  <c r="GV138" s="1"/>
  <c r="AL316"/>
  <c r="GV139" s="1"/>
  <c r="AL317"/>
  <c r="AL318"/>
  <c r="AW318" s="1"/>
  <c r="AL319"/>
  <c r="GV142" s="1"/>
  <c r="AL320"/>
  <c r="GV143" s="1"/>
  <c r="AL321"/>
  <c r="AL322"/>
  <c r="GV145" s="1"/>
  <c r="AL323"/>
  <c r="GV146" s="1"/>
  <c r="AL324"/>
  <c r="GV147" s="1"/>
  <c r="AL325"/>
  <c r="GV148" s="1"/>
  <c r="AL326"/>
  <c r="GV149" s="1"/>
  <c r="AL327"/>
  <c r="GV150" s="1"/>
  <c r="AL328"/>
  <c r="AL329"/>
  <c r="AL330"/>
  <c r="GV153" s="1"/>
  <c r="AL331"/>
  <c r="GV154" s="1"/>
  <c r="AL332"/>
  <c r="GV155" s="1"/>
  <c r="AL333"/>
  <c r="AL334"/>
  <c r="GV157" s="1"/>
  <c r="AM221"/>
  <c r="AL186"/>
  <c r="AW186" s="1"/>
  <c r="AM186"/>
  <c r="AN186"/>
  <c r="GV311" s="1"/>
  <c r="AL187"/>
  <c r="GV10" s="1"/>
  <c r="AM187"/>
  <c r="GV161" s="1"/>
  <c r="AN187"/>
  <c r="AL188"/>
  <c r="GV11" s="1"/>
  <c r="AM188"/>
  <c r="GV162" s="1"/>
  <c r="AN188"/>
  <c r="GV313" s="1"/>
  <c r="AL189"/>
  <c r="AM189"/>
  <c r="GV163" s="1"/>
  <c r="AN189"/>
  <c r="AL190"/>
  <c r="GV13" s="1"/>
  <c r="AM190"/>
  <c r="GV164" s="1"/>
  <c r="AN190"/>
  <c r="GV315" s="1"/>
  <c r="AL191"/>
  <c r="AM191"/>
  <c r="GV165" s="1"/>
  <c r="AN191"/>
  <c r="GV316" s="1"/>
  <c r="AL192"/>
  <c r="GV15" s="1"/>
  <c r="AM192"/>
  <c r="AX192" s="1"/>
  <c r="AN192"/>
  <c r="GV317" s="1"/>
  <c r="AL193"/>
  <c r="AM193"/>
  <c r="AX193" s="1"/>
  <c r="AN193"/>
  <c r="GV318" s="1"/>
  <c r="AL194"/>
  <c r="AW194" s="1"/>
  <c r="AM194"/>
  <c r="GV168" s="1"/>
  <c r="AN194"/>
  <c r="GV319" s="1"/>
  <c r="AL195"/>
  <c r="AM195"/>
  <c r="GV169" s="1"/>
  <c r="AN195"/>
  <c r="GV320" s="1"/>
  <c r="AL196"/>
  <c r="GV19" s="1"/>
  <c r="AM196"/>
  <c r="GV170" s="1"/>
  <c r="AN196"/>
  <c r="GV321" s="1"/>
  <c r="AL197"/>
  <c r="GV20" s="1"/>
  <c r="AM197"/>
  <c r="AN197"/>
  <c r="AL198"/>
  <c r="AW198" s="1"/>
  <c r="AM198"/>
  <c r="GV172" s="1"/>
  <c r="AN198"/>
  <c r="GV323" s="1"/>
  <c r="AL199"/>
  <c r="GV22" s="1"/>
  <c r="AM199"/>
  <c r="GV173" s="1"/>
  <c r="AN199"/>
  <c r="GV324" s="1"/>
  <c r="AL200"/>
  <c r="GV23" s="1"/>
  <c r="AM200"/>
  <c r="AX200" s="1"/>
  <c r="AN200"/>
  <c r="GV325" s="1"/>
  <c r="AL201"/>
  <c r="AW201" s="1"/>
  <c r="AM201"/>
  <c r="AN201"/>
  <c r="AL202"/>
  <c r="AM202"/>
  <c r="GV176" s="1"/>
  <c r="AN202"/>
  <c r="AL203"/>
  <c r="AM203"/>
  <c r="GV177" s="1"/>
  <c r="AN203"/>
  <c r="GV328" s="1"/>
  <c r="AL204"/>
  <c r="GV27" s="1"/>
  <c r="AM204"/>
  <c r="AN204"/>
  <c r="GV329" s="1"/>
  <c r="AL205"/>
  <c r="GV28" s="1"/>
  <c r="AM205"/>
  <c r="AN205"/>
  <c r="AL206"/>
  <c r="AM206"/>
  <c r="GV180" s="1"/>
  <c r="AN206"/>
  <c r="GV331" s="1"/>
  <c r="AL207"/>
  <c r="AM207"/>
  <c r="AN207"/>
  <c r="GV332" s="1"/>
  <c r="AL208"/>
  <c r="GV31" s="1"/>
  <c r="AM208"/>
  <c r="GV182" s="1"/>
  <c r="AN208"/>
  <c r="GV333" s="1"/>
  <c r="AL209"/>
  <c r="GV32" s="1"/>
  <c r="AM209"/>
  <c r="AX209" s="1"/>
  <c r="AN209"/>
  <c r="AY209" s="1"/>
  <c r="AL210"/>
  <c r="GV33" s="1"/>
  <c r="AM210"/>
  <c r="AN210"/>
  <c r="GV335" s="1"/>
  <c r="AL211"/>
  <c r="GV34" s="1"/>
  <c r="AM211"/>
  <c r="GV185" s="1"/>
  <c r="AN211"/>
  <c r="GV336" s="1"/>
  <c r="AL212"/>
  <c r="GV35" s="1"/>
  <c r="AM212"/>
  <c r="AN212"/>
  <c r="GV337" s="1"/>
  <c r="AL213"/>
  <c r="AM213"/>
  <c r="GV187" s="1"/>
  <c r="AN213"/>
  <c r="GV338" s="1"/>
  <c r="AL214"/>
  <c r="GV37" s="1"/>
  <c r="AM214"/>
  <c r="AN214"/>
  <c r="GV339" s="1"/>
  <c r="AL215"/>
  <c r="GV38" s="1"/>
  <c r="AM215"/>
  <c r="GV189" s="1"/>
  <c r="AN215"/>
  <c r="AL216"/>
  <c r="GV39" s="1"/>
  <c r="AM216"/>
  <c r="GV190" s="1"/>
  <c r="AN216"/>
  <c r="GV341" s="1"/>
  <c r="AL217"/>
  <c r="GV40" s="1"/>
  <c r="AM217"/>
  <c r="AX217" s="1"/>
  <c r="AN217"/>
  <c r="GV342" s="1"/>
  <c r="AL218"/>
  <c r="AM218"/>
  <c r="GV192" s="1"/>
  <c r="AN218"/>
  <c r="GV343" s="1"/>
  <c r="AL219"/>
  <c r="AM219"/>
  <c r="GV193" s="1"/>
  <c r="AN219"/>
  <c r="GV344" s="1"/>
  <c r="AL220"/>
  <c r="AW220" s="1"/>
  <c r="AM220"/>
  <c r="GV194" s="1"/>
  <c r="AN220"/>
  <c r="GV345" s="1"/>
  <c r="AL221"/>
  <c r="GV44" s="1"/>
  <c r="AN221"/>
  <c r="GV346" s="1"/>
  <c r="AL222"/>
  <c r="AM222"/>
  <c r="AN222"/>
  <c r="AL223"/>
  <c r="AM223"/>
  <c r="GV197" s="1"/>
  <c r="AN223"/>
  <c r="GV348" s="1"/>
  <c r="AL224"/>
  <c r="AM224"/>
  <c r="AN224"/>
  <c r="AL225"/>
  <c r="GV48" s="1"/>
  <c r="AM225"/>
  <c r="GV199" s="1"/>
  <c r="AN225"/>
  <c r="GV350" s="1"/>
  <c r="AL226"/>
  <c r="GV49" s="1"/>
  <c r="AM226"/>
  <c r="AN226"/>
  <c r="GV351" s="1"/>
  <c r="AL227"/>
  <c r="GV50" s="1"/>
  <c r="AM227"/>
  <c r="AN227"/>
  <c r="AL228"/>
  <c r="GV51" s="1"/>
  <c r="AM228"/>
  <c r="GV202" s="1"/>
  <c r="AN228"/>
  <c r="AL229"/>
  <c r="AM229"/>
  <c r="GV203" s="1"/>
  <c r="AN229"/>
  <c r="GV354" s="1"/>
  <c r="AL230"/>
  <c r="AM230"/>
  <c r="AN230"/>
  <c r="GV355" s="1"/>
  <c r="AL231"/>
  <c r="GV54" s="1"/>
  <c r="AM231"/>
  <c r="AN231"/>
  <c r="GV356" s="1"/>
  <c r="AL232"/>
  <c r="GV55" s="1"/>
  <c r="AM232"/>
  <c r="GV206" s="1"/>
  <c r="AN232"/>
  <c r="GV357" s="1"/>
  <c r="AL233"/>
  <c r="GV56" s="1"/>
  <c r="AM233"/>
  <c r="GV207" s="1"/>
  <c r="AN233"/>
  <c r="GV358" s="1"/>
  <c r="AL234"/>
  <c r="AM234"/>
  <c r="AN234"/>
  <c r="AL235"/>
  <c r="GV58" s="1"/>
  <c r="AM235"/>
  <c r="GV209" s="1"/>
  <c r="AN235"/>
  <c r="GV360" s="1"/>
  <c r="AL236"/>
  <c r="GV59" s="1"/>
  <c r="AM236"/>
  <c r="GV210" s="1"/>
  <c r="AN236"/>
  <c r="AL237"/>
  <c r="GV60" s="1"/>
  <c r="AM237"/>
  <c r="AN237"/>
  <c r="GV362" s="1"/>
  <c r="AL238"/>
  <c r="AM238"/>
  <c r="GV212" s="1"/>
  <c r="AN238"/>
  <c r="GV363" s="1"/>
  <c r="AL239"/>
  <c r="AW239" s="1"/>
  <c r="AM239"/>
  <c r="AN239"/>
  <c r="GV364" s="1"/>
  <c r="AL240"/>
  <c r="AM240"/>
  <c r="AN240"/>
  <c r="AL241"/>
  <c r="GV64" s="1"/>
  <c r="AM241"/>
  <c r="GV215" s="1"/>
  <c r="AN241"/>
  <c r="GV366" s="1"/>
  <c r="AL242"/>
  <c r="GV65" s="1"/>
  <c r="AM242"/>
  <c r="GV216" s="1"/>
  <c r="AN242"/>
  <c r="GV367" s="1"/>
  <c r="AL243"/>
  <c r="GV66" s="1"/>
  <c r="AM243"/>
  <c r="GV217" s="1"/>
  <c r="AN243"/>
  <c r="GV368" s="1"/>
  <c r="AL244"/>
  <c r="GV67" s="1"/>
  <c r="AM244"/>
  <c r="GV218" s="1"/>
  <c r="AN244"/>
  <c r="AL245"/>
  <c r="GV68" s="1"/>
  <c r="AM245"/>
  <c r="GV219" s="1"/>
  <c r="AN245"/>
  <c r="AL246"/>
  <c r="AM246"/>
  <c r="GV220" s="1"/>
  <c r="AN246"/>
  <c r="GV371" s="1"/>
  <c r="AL247"/>
  <c r="GV70" s="1"/>
  <c r="AM247"/>
  <c r="GV221" s="1"/>
  <c r="AN247"/>
  <c r="GV372" s="1"/>
  <c r="AM248"/>
  <c r="GV222" s="1"/>
  <c r="AN248"/>
  <c r="GV373" s="1"/>
  <c r="AM249"/>
  <c r="AN249"/>
  <c r="GV374" s="1"/>
  <c r="AM250"/>
  <c r="AX250" s="1"/>
  <c r="AN250"/>
  <c r="GV375" s="1"/>
  <c r="AM251"/>
  <c r="GV225" s="1"/>
  <c r="AN251"/>
  <c r="GV376" s="1"/>
  <c r="AM252"/>
  <c r="GV226" s="1"/>
  <c r="AN252"/>
  <c r="GV377" s="1"/>
  <c r="AM253"/>
  <c r="GV227" s="1"/>
  <c r="AN253"/>
  <c r="AM254"/>
  <c r="GV228" s="1"/>
  <c r="AN254"/>
  <c r="GV379" s="1"/>
  <c r="AM255"/>
  <c r="AN255"/>
  <c r="GV380" s="1"/>
  <c r="AM256"/>
  <c r="GV230" s="1"/>
  <c r="AN256"/>
  <c r="GV381" s="1"/>
  <c r="AM257"/>
  <c r="GV231" s="1"/>
  <c r="AN257"/>
  <c r="AM258"/>
  <c r="GV232" s="1"/>
  <c r="AN258"/>
  <c r="GV383" s="1"/>
  <c r="AM259"/>
  <c r="GV233" s="1"/>
  <c r="AN259"/>
  <c r="AM260"/>
  <c r="GV234" s="1"/>
  <c r="AN260"/>
  <c r="GV385" s="1"/>
  <c r="AM261"/>
  <c r="AN261"/>
  <c r="AM262"/>
  <c r="GV236" s="1"/>
  <c r="AN262"/>
  <c r="AY262" s="1"/>
  <c r="AM263"/>
  <c r="AN263"/>
  <c r="GV388" s="1"/>
  <c r="AM264"/>
  <c r="GV238" s="1"/>
  <c r="AN264"/>
  <c r="GV389" s="1"/>
  <c r="AM265"/>
  <c r="GV239" s="1"/>
  <c r="AN265"/>
  <c r="AM266"/>
  <c r="GV240" s="1"/>
  <c r="AN266"/>
  <c r="GV391" s="1"/>
  <c r="AM267"/>
  <c r="AN267"/>
  <c r="AM268"/>
  <c r="GV242" s="1"/>
  <c r="AN268"/>
  <c r="AY268" s="1"/>
  <c r="AM269"/>
  <c r="AN269"/>
  <c r="AM270"/>
  <c r="GV244" s="1"/>
  <c r="AN270"/>
  <c r="AM271"/>
  <c r="AN271"/>
  <c r="GV396" s="1"/>
  <c r="AM272"/>
  <c r="GV246" s="1"/>
  <c r="AN272"/>
  <c r="AM273"/>
  <c r="GV247" s="1"/>
  <c r="AN273"/>
  <c r="AM274"/>
  <c r="GV248" s="1"/>
  <c r="AN274"/>
  <c r="AM275"/>
  <c r="GV249" s="1"/>
  <c r="AN275"/>
  <c r="AM276"/>
  <c r="GV250" s="1"/>
  <c r="AN276"/>
  <c r="AM277"/>
  <c r="AN277"/>
  <c r="AM278"/>
  <c r="GV252" s="1"/>
  <c r="AN278"/>
  <c r="AM279"/>
  <c r="AN279"/>
  <c r="GV404" s="1"/>
  <c r="AM280"/>
  <c r="GV254" s="1"/>
  <c r="AN280"/>
  <c r="AM281"/>
  <c r="AN281"/>
  <c r="GV406" s="1"/>
  <c r="AM282"/>
  <c r="GV256" s="1"/>
  <c r="AN282"/>
  <c r="GV407" s="1"/>
  <c r="AM283"/>
  <c r="GV257" s="1"/>
  <c r="AN283"/>
  <c r="GV408" s="1"/>
  <c r="AM284"/>
  <c r="GV258" s="1"/>
  <c r="AN284"/>
  <c r="GV409" s="1"/>
  <c r="AM285"/>
  <c r="AN285"/>
  <c r="AM286"/>
  <c r="GV260" s="1"/>
  <c r="AN286"/>
  <c r="GV411" s="1"/>
  <c r="AM287"/>
  <c r="AN287"/>
  <c r="GV412" s="1"/>
  <c r="AM288"/>
  <c r="GV262" s="1"/>
  <c r="AN288"/>
  <c r="GV413" s="1"/>
  <c r="AM289"/>
  <c r="GV263" s="1"/>
  <c r="AN289"/>
  <c r="AY289" s="1"/>
  <c r="AM290"/>
  <c r="GV264" s="1"/>
  <c r="AN290"/>
  <c r="GV415" s="1"/>
  <c r="AM291"/>
  <c r="AX291" s="1"/>
  <c r="AN291"/>
  <c r="AY291" s="1"/>
  <c r="AM292"/>
  <c r="GV266" s="1"/>
  <c r="AN292"/>
  <c r="GV417" s="1"/>
  <c r="AM293"/>
  <c r="GV267" s="1"/>
  <c r="AN293"/>
  <c r="GV418" s="1"/>
  <c r="AM294"/>
  <c r="AN294"/>
  <c r="GV419" s="1"/>
  <c r="AM295"/>
  <c r="AN295"/>
  <c r="GV420" s="1"/>
  <c r="AM296"/>
  <c r="GV270" s="1"/>
  <c r="AN296"/>
  <c r="AM297"/>
  <c r="GV271" s="1"/>
  <c r="AN297"/>
  <c r="GV422" s="1"/>
  <c r="AM298"/>
  <c r="GV272" s="1"/>
  <c r="AN298"/>
  <c r="GV423" s="1"/>
  <c r="AM299"/>
  <c r="AN299"/>
  <c r="GV424" s="1"/>
  <c r="AM300"/>
  <c r="GV274" s="1"/>
  <c r="AN300"/>
  <c r="GV425" s="1"/>
  <c r="AM301"/>
  <c r="AX301" s="1"/>
  <c r="AN301"/>
  <c r="AM302"/>
  <c r="GV276" s="1"/>
  <c r="AN302"/>
  <c r="GV427" s="1"/>
  <c r="AM303"/>
  <c r="AX303" s="1"/>
  <c r="AN303"/>
  <c r="GV428" s="1"/>
  <c r="AM304"/>
  <c r="GV278" s="1"/>
  <c r="AN304"/>
  <c r="GV429" s="1"/>
  <c r="AM305"/>
  <c r="GV279" s="1"/>
  <c r="AN305"/>
  <c r="GV430" s="1"/>
  <c r="AM306"/>
  <c r="GV280" s="1"/>
  <c r="AN306"/>
  <c r="GV431" s="1"/>
  <c r="AM307"/>
  <c r="GV281" s="1"/>
  <c r="AN307"/>
  <c r="AM308"/>
  <c r="GV282" s="1"/>
  <c r="AN308"/>
  <c r="AM309"/>
  <c r="AX309" s="1"/>
  <c r="AN309"/>
  <c r="AM310"/>
  <c r="GV284" s="1"/>
  <c r="AN310"/>
  <c r="GV435" s="1"/>
  <c r="AM311"/>
  <c r="AN311"/>
  <c r="GV436" s="1"/>
  <c r="AM312"/>
  <c r="GV286" s="1"/>
  <c r="AN312"/>
  <c r="GV437" s="1"/>
  <c r="AM313"/>
  <c r="AN313"/>
  <c r="AM314"/>
  <c r="GV288" s="1"/>
  <c r="AN314"/>
  <c r="GV439" s="1"/>
  <c r="AM315"/>
  <c r="AX315" s="1"/>
  <c r="AN315"/>
  <c r="GV440" s="1"/>
  <c r="AM316"/>
  <c r="GV290" s="1"/>
  <c r="AN316"/>
  <c r="GV441" s="1"/>
  <c r="AM317"/>
  <c r="AN317"/>
  <c r="GV442" s="1"/>
  <c r="AM318"/>
  <c r="GV292" s="1"/>
  <c r="AN318"/>
  <c r="GV443" s="1"/>
  <c r="AM319"/>
  <c r="GV293" s="1"/>
  <c r="AN319"/>
  <c r="GV444" s="1"/>
  <c r="AM320"/>
  <c r="GV294" s="1"/>
  <c r="AN320"/>
  <c r="GV445" s="1"/>
  <c r="AM321"/>
  <c r="GV295" s="1"/>
  <c r="AN321"/>
  <c r="GV446" s="1"/>
  <c r="AM322"/>
  <c r="GV296" s="1"/>
  <c r="AN322"/>
  <c r="GV447" s="1"/>
  <c r="AM323"/>
  <c r="GV297" s="1"/>
  <c r="AN323"/>
  <c r="AM324"/>
  <c r="GV298" s="1"/>
  <c r="AN324"/>
  <c r="AM325"/>
  <c r="AX325" s="1"/>
  <c r="AN325"/>
  <c r="GV450" s="1"/>
  <c r="AM326"/>
  <c r="GV300" s="1"/>
  <c r="AN326"/>
  <c r="GV451" s="1"/>
  <c r="AM327"/>
  <c r="AX327" s="1"/>
  <c r="AN327"/>
  <c r="AM328"/>
  <c r="GV302" s="1"/>
  <c r="AN328"/>
  <c r="GV453" s="1"/>
  <c r="AM329"/>
  <c r="GV303" s="1"/>
  <c r="AN329"/>
  <c r="GV454" s="1"/>
  <c r="AM330"/>
  <c r="GV304" s="1"/>
  <c r="AN330"/>
  <c r="GV455" s="1"/>
  <c r="AM331"/>
  <c r="AN331"/>
  <c r="GV456" s="1"/>
  <c r="AM332"/>
  <c r="GV306" s="1"/>
  <c r="AN332"/>
  <c r="GV457" s="1"/>
  <c r="AM333"/>
  <c r="AX333" s="1"/>
  <c r="AN333"/>
  <c r="AM334"/>
  <c r="GV308" s="1"/>
  <c r="AN334"/>
  <c r="GV459" s="1"/>
  <c r="AN185"/>
  <c r="AY185" s="1"/>
  <c r="AM185"/>
  <c r="AL185"/>
  <c r="B84" i="21"/>
  <c r="D84" s="1"/>
  <c r="E84" s="1"/>
  <c r="C84"/>
  <c r="B160"/>
  <c r="P160"/>
  <c r="R160"/>
  <c r="AF160"/>
  <c r="AH160"/>
  <c r="AJ160" s="1"/>
  <c r="AK160" s="1"/>
  <c r="AI160"/>
  <c r="AV160"/>
  <c r="B161"/>
  <c r="D161" s="1"/>
  <c r="E161" s="1"/>
  <c r="C161"/>
  <c r="P161"/>
  <c r="R161"/>
  <c r="AF161"/>
  <c r="AH161"/>
  <c r="AJ161" s="1"/>
  <c r="AK161" s="1"/>
  <c r="AI161"/>
  <c r="AV161"/>
  <c r="B162"/>
  <c r="D162" s="1"/>
  <c r="E162" s="1"/>
  <c r="C162"/>
  <c r="P162"/>
  <c r="R162"/>
  <c r="T162" s="1"/>
  <c r="U162" s="1"/>
  <c r="S162"/>
  <c r="AF162"/>
  <c r="AH162"/>
  <c r="AJ162" s="1"/>
  <c r="AK162" s="1"/>
  <c r="AI162"/>
  <c r="AV162"/>
  <c r="B163"/>
  <c r="D163"/>
  <c r="E163" s="1"/>
  <c r="C163"/>
  <c r="P163"/>
  <c r="R163"/>
  <c r="T163" s="1"/>
  <c r="U163" s="1"/>
  <c r="S163"/>
  <c r="AF163"/>
  <c r="AH163"/>
  <c r="AJ163" s="1"/>
  <c r="AK163" s="1"/>
  <c r="AI163"/>
  <c r="AV163"/>
  <c r="B164"/>
  <c r="D164" s="1"/>
  <c r="E164" s="1"/>
  <c r="C164"/>
  <c r="P164"/>
  <c r="R164"/>
  <c r="T164" s="1"/>
  <c r="U164" s="1"/>
  <c r="S164"/>
  <c r="AF164"/>
  <c r="AH164"/>
  <c r="AJ164" s="1"/>
  <c r="AK164" s="1"/>
  <c r="AI164"/>
  <c r="AV164"/>
  <c r="B165"/>
  <c r="D165" s="1"/>
  <c r="E165" s="1"/>
  <c r="C165"/>
  <c r="P165"/>
  <c r="R165"/>
  <c r="T165" s="1"/>
  <c r="U165" s="1"/>
  <c r="S165"/>
  <c r="AF165"/>
  <c r="AH165"/>
  <c r="AJ165" s="1"/>
  <c r="AK165" s="1"/>
  <c r="AI165"/>
  <c r="AV165"/>
  <c r="B166"/>
  <c r="D166" s="1"/>
  <c r="E166" s="1"/>
  <c r="C166"/>
  <c r="P166"/>
  <c r="R166"/>
  <c r="T166" s="1"/>
  <c r="U166" s="1"/>
  <c r="S166"/>
  <c r="AF166"/>
  <c r="AH166"/>
  <c r="AJ166" s="1"/>
  <c r="AK166" s="1"/>
  <c r="AI166"/>
  <c r="AV166"/>
  <c r="B167"/>
  <c r="D167" s="1"/>
  <c r="E167" s="1"/>
  <c r="C167"/>
  <c r="P167"/>
  <c r="R167"/>
  <c r="T167" s="1"/>
  <c r="U167" s="1"/>
  <c r="S167"/>
  <c r="AF167"/>
  <c r="AH167"/>
  <c r="AJ167" s="1"/>
  <c r="AK167" s="1"/>
  <c r="AI167"/>
  <c r="AV167"/>
  <c r="B168"/>
  <c r="D168" s="1"/>
  <c r="E168" s="1"/>
  <c r="C168"/>
  <c r="P168"/>
  <c r="R168"/>
  <c r="T168" s="1"/>
  <c r="U168" s="1"/>
  <c r="S168"/>
  <c r="AF168"/>
  <c r="AH168"/>
  <c r="AJ168" s="1"/>
  <c r="AK168" s="1"/>
  <c r="AI168"/>
  <c r="AV168"/>
  <c r="B169"/>
  <c r="D169" s="1"/>
  <c r="E169" s="1"/>
  <c r="C169"/>
  <c r="P169"/>
  <c r="R169"/>
  <c r="T169" s="1"/>
  <c r="U169" s="1"/>
  <c r="S169"/>
  <c r="AF169"/>
  <c r="AH169"/>
  <c r="AJ169" s="1"/>
  <c r="AK169" s="1"/>
  <c r="AI169"/>
  <c r="AV169"/>
  <c r="B170"/>
  <c r="D170" s="1"/>
  <c r="E170" s="1"/>
  <c r="C170"/>
  <c r="P170"/>
  <c r="R170"/>
  <c r="T170" s="1"/>
  <c r="U170" s="1"/>
  <c r="S170"/>
  <c r="AF170"/>
  <c r="AH170"/>
  <c r="AJ170" s="1"/>
  <c r="AK170" s="1"/>
  <c r="AI170"/>
  <c r="AV170"/>
  <c r="B171"/>
  <c r="D171" s="1"/>
  <c r="E171" s="1"/>
  <c r="C171"/>
  <c r="P171"/>
  <c r="R171"/>
  <c r="T171" s="1"/>
  <c r="U171" s="1"/>
  <c r="S171"/>
  <c r="AF171"/>
  <c r="AH171"/>
  <c r="AJ171" s="1"/>
  <c r="AK171" s="1"/>
  <c r="AI171"/>
  <c r="AV171"/>
  <c r="AL9"/>
  <c r="V9"/>
  <c r="P11" i="20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4"/>
  <c r="P75"/>
  <c r="P76"/>
  <c r="P77"/>
  <c r="P78"/>
  <c r="P79"/>
  <c r="P80"/>
  <c r="P81"/>
  <c r="P82"/>
  <c r="P85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260"/>
  <c r="P261"/>
  <c r="P262"/>
  <c r="P263"/>
  <c r="P264"/>
  <c r="P265"/>
  <c r="P266"/>
  <c r="P267"/>
  <c r="P268"/>
  <c r="P269"/>
  <c r="P270"/>
  <c r="P271"/>
  <c r="BV5" i="10"/>
  <c r="BW5" s="1"/>
  <c r="BV6"/>
  <c r="BW6" s="1"/>
  <c r="BX6" s="1"/>
  <c r="BY6" s="1"/>
  <c r="BZ6" s="1"/>
  <c r="CA6" s="1"/>
  <c r="CB6" s="1"/>
  <c r="CC6" s="1"/>
  <c r="CD6" s="1"/>
  <c r="CE6" s="1"/>
  <c r="CF6" s="1"/>
  <c r="CG6" s="1"/>
  <c r="CH6" s="1"/>
  <c r="CI6" s="1"/>
  <c r="CJ6" s="1"/>
  <c r="CK6" s="1"/>
  <c r="CL6" s="1"/>
  <c r="CM6" s="1"/>
  <c r="CN6" s="1"/>
  <c r="CO6" s="1"/>
  <c r="CP6" s="1"/>
  <c r="CQ6" s="1"/>
  <c r="CR6" s="1"/>
  <c r="CS6" s="1"/>
  <c r="CT6" s="1"/>
  <c r="CU6" s="1"/>
  <c r="CV6" s="1"/>
  <c r="CW6" s="1"/>
  <c r="CX6" s="1"/>
  <c r="CY6" s="1"/>
  <c r="CZ6" s="1"/>
  <c r="BV7"/>
  <c r="BW7" s="1"/>
  <c r="BX7" s="1"/>
  <c r="BV8"/>
  <c r="BW8" s="1"/>
  <c r="BX8" s="1"/>
  <c r="BV9"/>
  <c r="BW9" s="1"/>
  <c r="BX9" s="1"/>
  <c r="BY9" s="1"/>
  <c r="BZ9" s="1"/>
  <c r="CA9" s="1"/>
  <c r="CB9" s="1"/>
  <c r="CC9" s="1"/>
  <c r="CD9" s="1"/>
  <c r="CE9" s="1"/>
  <c r="CF9" s="1"/>
  <c r="CG9" s="1"/>
  <c r="CH9" s="1"/>
  <c r="CI9" s="1"/>
  <c r="CJ9" s="1"/>
  <c r="BV10"/>
  <c r="BW10" s="1"/>
  <c r="BX10" s="1"/>
  <c r="BY10" s="1"/>
  <c r="BZ10" s="1"/>
  <c r="CA10" s="1"/>
  <c r="CB10" s="1"/>
  <c r="CC10" s="1"/>
  <c r="CD10" s="1"/>
  <c r="CE10" s="1"/>
  <c r="CF10" s="1"/>
  <c r="CG10" s="1"/>
  <c r="CH10" s="1"/>
  <c r="CI10" s="1"/>
  <c r="CJ10" s="1"/>
  <c r="CK10" s="1"/>
  <c r="CL10" s="1"/>
  <c r="CM10" s="1"/>
  <c r="CN10" s="1"/>
  <c r="CO10" s="1"/>
  <c r="CP10" s="1"/>
  <c r="CQ10" s="1"/>
  <c r="CR10" s="1"/>
  <c r="CS10" s="1"/>
  <c r="CT10" s="1"/>
  <c r="CU10" s="1"/>
  <c r="CV10" s="1"/>
  <c r="CW10" s="1"/>
  <c r="CX10" s="1"/>
  <c r="CY10" s="1"/>
  <c r="CZ10" s="1"/>
  <c r="BV11"/>
  <c r="BW11" s="1"/>
  <c r="BX11" s="1"/>
  <c r="BY11" s="1"/>
  <c r="BZ11" s="1"/>
  <c r="CA11" s="1"/>
  <c r="CB11" s="1"/>
  <c r="CC11" s="1"/>
  <c r="CD11" s="1"/>
  <c r="CE11" s="1"/>
  <c r="CF11" s="1"/>
  <c r="CG11" s="1"/>
  <c r="CH11" s="1"/>
  <c r="CI11" s="1"/>
  <c r="CJ11" s="1"/>
  <c r="CK11" s="1"/>
  <c r="CL11" s="1"/>
  <c r="CM11" s="1"/>
  <c r="CN11" s="1"/>
  <c r="BV12"/>
  <c r="BW12" s="1"/>
  <c r="BX12" s="1"/>
  <c r="BY12" s="1"/>
  <c r="BZ12" s="1"/>
  <c r="CA12" s="1"/>
  <c r="CB12" s="1"/>
  <c r="CC12" s="1"/>
  <c r="CD12" s="1"/>
  <c r="BV13"/>
  <c r="BW13" s="1"/>
  <c r="BX13" s="1"/>
  <c r="BY13" s="1"/>
  <c r="BZ13" s="1"/>
  <c r="CA13" s="1"/>
  <c r="CB13" s="1"/>
  <c r="CC13" s="1"/>
  <c r="CD13" s="1"/>
  <c r="CE13" s="1"/>
  <c r="CF13" s="1"/>
  <c r="CG13" s="1"/>
  <c r="CH13" s="1"/>
  <c r="CI13" s="1"/>
  <c r="CJ13" s="1"/>
  <c r="CK13" s="1"/>
  <c r="CL13" s="1"/>
  <c r="CM13" s="1"/>
  <c r="CN13" s="1"/>
  <c r="CO13" s="1"/>
  <c r="CP13" s="1"/>
  <c r="BV14"/>
  <c r="BW14" s="1"/>
  <c r="BX14" s="1"/>
  <c r="BY14" s="1"/>
  <c r="BZ14" s="1"/>
  <c r="CA14" s="1"/>
  <c r="CB14" s="1"/>
  <c r="CC14" s="1"/>
  <c r="CD14" s="1"/>
  <c r="CE14" s="1"/>
  <c r="CF14" s="1"/>
  <c r="CG14" s="1"/>
  <c r="CH14" s="1"/>
  <c r="CI14" s="1"/>
  <c r="CJ14" s="1"/>
  <c r="CK14" s="1"/>
  <c r="CL14" s="1"/>
  <c r="CM14" s="1"/>
  <c r="CN14" s="1"/>
  <c r="CO14" s="1"/>
  <c r="CP14" s="1"/>
  <c r="BV15"/>
  <c r="BW15" s="1"/>
  <c r="BV16"/>
  <c r="BW16" s="1"/>
  <c r="BX16" s="1"/>
  <c r="BY16" s="1"/>
  <c r="BZ16" s="1"/>
  <c r="CA16" s="1"/>
  <c r="CB16" s="1"/>
  <c r="CC16" s="1"/>
  <c r="CD16" s="1"/>
  <c r="CE16" s="1"/>
  <c r="CF16" s="1"/>
  <c r="CG16" s="1"/>
  <c r="CH16" s="1"/>
  <c r="CI16" s="1"/>
  <c r="CJ16" s="1"/>
  <c r="CK16" s="1"/>
  <c r="CL16" s="1"/>
  <c r="CM16" s="1"/>
  <c r="CN16" s="1"/>
  <c r="CO16" s="1"/>
  <c r="CP16" s="1"/>
  <c r="CQ16" s="1"/>
  <c r="CR16" s="1"/>
  <c r="CS16" s="1"/>
  <c r="CT16" s="1"/>
  <c r="CU16" s="1"/>
  <c r="BV17"/>
  <c r="BW17" s="1"/>
  <c r="BX17" s="1"/>
  <c r="BY17" s="1"/>
  <c r="BZ17" s="1"/>
  <c r="CA17" s="1"/>
  <c r="CB17" s="1"/>
  <c r="CC17" s="1"/>
  <c r="CD17" s="1"/>
  <c r="CE17" s="1"/>
  <c r="CF17" s="1"/>
  <c r="CG17" s="1"/>
  <c r="CH17" s="1"/>
  <c r="CI17" s="1"/>
  <c r="CJ17" s="1"/>
  <c r="CK17" s="1"/>
  <c r="CL17" s="1"/>
  <c r="CM17" s="1"/>
  <c r="CN17" s="1"/>
  <c r="CO17" s="1"/>
  <c r="CP17" s="1"/>
  <c r="CQ17" s="1"/>
  <c r="CR17" s="1"/>
  <c r="CS17" s="1"/>
  <c r="CT17" s="1"/>
  <c r="CU17" s="1"/>
  <c r="CV17" s="1"/>
  <c r="CW17" s="1"/>
  <c r="CX17" s="1"/>
  <c r="BV18"/>
  <c r="BW18" s="1"/>
  <c r="BX18" s="1"/>
  <c r="BY18" s="1"/>
  <c r="BZ18" s="1"/>
  <c r="CA18" s="1"/>
  <c r="CB18" s="1"/>
  <c r="CC18" s="1"/>
  <c r="CD18" s="1"/>
  <c r="CE18" s="1"/>
  <c r="CF18" s="1"/>
  <c r="CG18" s="1"/>
  <c r="CH18" s="1"/>
  <c r="CI18" s="1"/>
  <c r="CJ18" s="1"/>
  <c r="CK18" s="1"/>
  <c r="CL18" s="1"/>
  <c r="CM18" s="1"/>
  <c r="CN18" s="1"/>
  <c r="CO18" s="1"/>
  <c r="CP18" s="1"/>
  <c r="BV19"/>
  <c r="BW19" s="1"/>
  <c r="BX19" s="1"/>
  <c r="BY19" s="1"/>
  <c r="BV20"/>
  <c r="BW20" s="1"/>
  <c r="BX20" s="1"/>
  <c r="BY20" s="1"/>
  <c r="BZ20" s="1"/>
  <c r="CA20" s="1"/>
  <c r="CB20" s="1"/>
  <c r="CC20" s="1"/>
  <c r="CD20" s="1"/>
  <c r="CE20" s="1"/>
  <c r="CF20" s="1"/>
  <c r="CG20" s="1"/>
  <c r="CH20" s="1"/>
  <c r="CI20" s="1"/>
  <c r="CJ20" s="1"/>
  <c r="CK20" s="1"/>
  <c r="CL20" s="1"/>
  <c r="CM20" s="1"/>
  <c r="CN20" s="1"/>
  <c r="CO20" s="1"/>
  <c r="CP20" s="1"/>
  <c r="CQ20" s="1"/>
  <c r="CR20" s="1"/>
  <c r="CS20" s="1"/>
  <c r="CT20" s="1"/>
  <c r="CU20" s="1"/>
  <c r="CV20" s="1"/>
  <c r="CW20" s="1"/>
  <c r="CX20" s="1"/>
  <c r="BV21"/>
  <c r="BW21" s="1"/>
  <c r="BX21" s="1"/>
  <c r="BY21" s="1"/>
  <c r="BZ21" s="1"/>
  <c r="CA21" s="1"/>
  <c r="CB21" s="1"/>
  <c r="CC21" s="1"/>
  <c r="CD21" s="1"/>
  <c r="BV22"/>
  <c r="BW22" s="1"/>
  <c r="BX22" s="1"/>
  <c r="BY22" s="1"/>
  <c r="BZ22" s="1"/>
  <c r="BV23"/>
  <c r="BW23" s="1"/>
  <c r="BX23" s="1"/>
  <c r="BY23" s="1"/>
  <c r="BZ23" s="1"/>
  <c r="CA23" s="1"/>
  <c r="CB23" s="1"/>
  <c r="CC23" s="1"/>
  <c r="BV24"/>
  <c r="BW24" s="1"/>
  <c r="BX24" s="1"/>
  <c r="BY24" s="1"/>
  <c r="BZ24" s="1"/>
  <c r="CA24" s="1"/>
  <c r="CB24" s="1"/>
  <c r="CC24" s="1"/>
  <c r="CD24" s="1"/>
  <c r="CE24" s="1"/>
  <c r="CF24" s="1"/>
  <c r="CG24" s="1"/>
  <c r="CH24" s="1"/>
  <c r="CI24" s="1"/>
  <c r="CJ24" s="1"/>
  <c r="CK24" s="1"/>
  <c r="BV25"/>
  <c r="BW25" s="1"/>
  <c r="BX25" s="1"/>
  <c r="BY25" s="1"/>
  <c r="BZ25" s="1"/>
  <c r="CA25" s="1"/>
  <c r="CB25" s="1"/>
  <c r="CC25" s="1"/>
  <c r="CD25" s="1"/>
  <c r="CE25" s="1"/>
  <c r="CF25" s="1"/>
  <c r="CG25" s="1"/>
  <c r="CH25" s="1"/>
  <c r="CI25" s="1"/>
  <c r="BV26"/>
  <c r="BW26" s="1"/>
  <c r="BX26" s="1"/>
  <c r="BY26" s="1"/>
  <c r="BZ26" s="1"/>
  <c r="CA26" s="1"/>
  <c r="CB26" s="1"/>
  <c r="CC26" s="1"/>
  <c r="CD26" s="1"/>
  <c r="CE26" s="1"/>
  <c r="CF26" s="1"/>
  <c r="CG26" s="1"/>
  <c r="CH26" s="1"/>
  <c r="CI26" s="1"/>
  <c r="CJ26" s="1"/>
  <c r="CK26" s="1"/>
  <c r="CL26" s="1"/>
  <c r="BV27"/>
  <c r="BW27" s="1"/>
  <c r="BX27" s="1"/>
  <c r="BY27" s="1"/>
  <c r="BZ27" s="1"/>
  <c r="CA27" s="1"/>
  <c r="CB27" s="1"/>
  <c r="CC27" s="1"/>
  <c r="CD27" s="1"/>
  <c r="CE27" s="1"/>
  <c r="CF27" s="1"/>
  <c r="CG27" s="1"/>
  <c r="CH27" s="1"/>
  <c r="BV28"/>
  <c r="BW28" s="1"/>
  <c r="BX28" s="1"/>
  <c r="BY28" s="1"/>
  <c r="BZ28" s="1"/>
  <c r="CA28" s="1"/>
  <c r="CB28" s="1"/>
  <c r="CC28" s="1"/>
  <c r="BV29"/>
  <c r="BW29" s="1"/>
  <c r="BX29" s="1"/>
  <c r="BV30"/>
  <c r="BW30" s="1"/>
  <c r="BV31"/>
  <c r="BW31" s="1"/>
  <c r="BX31" s="1"/>
  <c r="BV32"/>
  <c r="BW32" s="1"/>
  <c r="BX32" s="1"/>
  <c r="BY32" s="1"/>
  <c r="BZ32" s="1"/>
  <c r="CA32" s="1"/>
  <c r="CB32" s="1"/>
  <c r="CC32" s="1"/>
  <c r="CD32" s="1"/>
  <c r="BV33"/>
  <c r="BW33" s="1"/>
  <c r="BV34"/>
  <c r="BW34" s="1"/>
  <c r="BX34" s="1"/>
  <c r="BY34" s="1"/>
  <c r="BZ34" s="1"/>
  <c r="CA34" s="1"/>
  <c r="BV35"/>
  <c r="BW35" s="1"/>
  <c r="BX35" s="1"/>
  <c r="BY35" s="1"/>
  <c r="BZ35" s="1"/>
  <c r="CA35" s="1"/>
  <c r="CB35" s="1"/>
  <c r="CC35" s="1"/>
  <c r="CD35" s="1"/>
  <c r="BV36"/>
  <c r="BW36" s="1"/>
  <c r="BX36" s="1"/>
  <c r="BY36" s="1"/>
  <c r="BZ36" s="1"/>
  <c r="CA36" s="1"/>
  <c r="CB36" s="1"/>
  <c r="BV37"/>
  <c r="BW37" s="1"/>
  <c r="BX37" s="1"/>
  <c r="BY37" s="1"/>
  <c r="BZ37" s="1"/>
  <c r="CA37" s="1"/>
  <c r="CB37" s="1"/>
  <c r="BV38"/>
  <c r="BW38" s="1"/>
  <c r="BX38" s="1"/>
  <c r="BY38" s="1"/>
  <c r="BZ38" s="1"/>
  <c r="BV39"/>
  <c r="BW39" s="1"/>
  <c r="BX39" s="1"/>
  <c r="BY39" s="1"/>
  <c r="BZ39" s="1"/>
  <c r="CA39" s="1"/>
  <c r="CB39" s="1"/>
  <c r="CC39" s="1"/>
  <c r="CD39" s="1"/>
  <c r="CE39" s="1"/>
  <c r="CF39" s="1"/>
  <c r="CG39" s="1"/>
  <c r="CH39" s="1"/>
  <c r="BV40"/>
  <c r="BW40" s="1"/>
  <c r="BV41"/>
  <c r="BW41" s="1"/>
  <c r="BX41" s="1"/>
  <c r="BY41" s="1"/>
  <c r="BZ41" s="1"/>
  <c r="CA41" s="1"/>
  <c r="CB41" s="1"/>
  <c r="CC41" s="1"/>
  <c r="CD41" s="1"/>
  <c r="CE41" s="1"/>
  <c r="CF41" s="1"/>
  <c r="CG41" s="1"/>
  <c r="CH41" s="1"/>
  <c r="CI41" s="1"/>
  <c r="CJ41" s="1"/>
  <c r="CK41" s="1"/>
  <c r="CL41" s="1"/>
  <c r="CM41" s="1"/>
  <c r="CN41" s="1"/>
  <c r="CO41" s="1"/>
  <c r="CP41" s="1"/>
  <c r="CQ41" s="1"/>
  <c r="CR41" s="1"/>
  <c r="CS41" s="1"/>
  <c r="CT41" s="1"/>
  <c r="CU41" s="1"/>
  <c r="CV41" s="1"/>
  <c r="CW41" s="1"/>
  <c r="CX41" s="1"/>
  <c r="CY41" s="1"/>
  <c r="BV42"/>
  <c r="BW42" s="1"/>
  <c r="BX42" s="1"/>
  <c r="BY42" s="1"/>
  <c r="BZ42" s="1"/>
  <c r="CA42" s="1"/>
  <c r="CB42" s="1"/>
  <c r="CC42" s="1"/>
  <c r="CD42" s="1"/>
  <c r="CE42" s="1"/>
  <c r="CF42" s="1"/>
  <c r="CG42" s="1"/>
  <c r="CH42" s="1"/>
  <c r="CI42" s="1"/>
  <c r="CJ42" s="1"/>
  <c r="CK42" s="1"/>
  <c r="CL42" s="1"/>
  <c r="CM42" s="1"/>
  <c r="CN42" s="1"/>
  <c r="CO42" s="1"/>
  <c r="CP42" s="1"/>
  <c r="CQ42" s="1"/>
  <c r="CR42" s="1"/>
  <c r="CS42" s="1"/>
  <c r="CT42" s="1"/>
  <c r="CU42" s="1"/>
  <c r="CV42" s="1"/>
  <c r="CW42" s="1"/>
  <c r="CX42" s="1"/>
  <c r="CY42" s="1"/>
  <c r="CZ42" s="1"/>
  <c r="BV43"/>
  <c r="BW43" s="1"/>
  <c r="BX43" s="1"/>
  <c r="BY43" s="1"/>
  <c r="BZ43" s="1"/>
  <c r="CA43" s="1"/>
  <c r="CB43" s="1"/>
  <c r="CC43" s="1"/>
  <c r="BV44"/>
  <c r="BW44" s="1"/>
  <c r="BX44" s="1"/>
  <c r="BY44" s="1"/>
  <c r="BZ44" s="1"/>
  <c r="BV45"/>
  <c r="BW45" s="1"/>
  <c r="BX45" s="1"/>
  <c r="BY45" s="1"/>
  <c r="BZ45" s="1"/>
  <c r="CA45" s="1"/>
  <c r="CB45" s="1"/>
  <c r="CC45" s="1"/>
  <c r="CD45" s="1"/>
  <c r="CE45" s="1"/>
  <c r="CF45" s="1"/>
  <c r="CG45" s="1"/>
  <c r="CH45" s="1"/>
  <c r="CI45" s="1"/>
  <c r="CJ45" s="1"/>
  <c r="CK45" s="1"/>
  <c r="CL45" s="1"/>
  <c r="BV46"/>
  <c r="BW46" s="1"/>
  <c r="BX46" s="1"/>
  <c r="BY46" s="1"/>
  <c r="BZ46" s="1"/>
  <c r="BV47"/>
  <c r="BW47" s="1"/>
  <c r="BX47" s="1"/>
  <c r="BY47" s="1"/>
  <c r="BZ47" s="1"/>
  <c r="CA47" s="1"/>
  <c r="CB47" s="1"/>
  <c r="CC47" s="1"/>
  <c r="CD47" s="1"/>
  <c r="BV48"/>
  <c r="BW48" s="1"/>
  <c r="BX48" s="1"/>
  <c r="BY48" s="1"/>
  <c r="BZ48" s="1"/>
  <c r="BV49"/>
  <c r="BW49" s="1"/>
  <c r="BX49" s="1"/>
  <c r="BV50"/>
  <c r="BW50" s="1"/>
  <c r="BV51"/>
  <c r="BW51" s="1"/>
  <c r="BX51" s="1"/>
  <c r="BY51" s="1"/>
  <c r="BZ51" s="1"/>
  <c r="CA51" s="1"/>
  <c r="CB51" s="1"/>
  <c r="BV52"/>
  <c r="BV53"/>
  <c r="BW53" s="1"/>
  <c r="BX53" s="1"/>
  <c r="BY53" s="1"/>
  <c r="BZ53" s="1"/>
  <c r="CA53" s="1"/>
  <c r="CB53" s="1"/>
  <c r="CC53" s="1"/>
  <c r="CD53" s="1"/>
  <c r="CE53" s="1"/>
  <c r="CF53" s="1"/>
  <c r="CG53" s="1"/>
  <c r="CH53" s="1"/>
  <c r="CI53" s="1"/>
  <c r="CJ53" s="1"/>
  <c r="BV54"/>
  <c r="BW54" s="1"/>
  <c r="BX54" s="1"/>
  <c r="BY54" s="1"/>
  <c r="BZ54" s="1"/>
  <c r="CA54" s="1"/>
  <c r="CB54" s="1"/>
  <c r="CC54" s="1"/>
  <c r="CD54" s="1"/>
  <c r="CE54" s="1"/>
  <c r="CF54" s="1"/>
  <c r="CG54" s="1"/>
  <c r="CH54" s="1"/>
  <c r="CI54" s="1"/>
  <c r="CJ54" s="1"/>
  <c r="CK54" s="1"/>
  <c r="CL54" s="1"/>
  <c r="CM54" s="1"/>
  <c r="CN54" s="1"/>
  <c r="CO54" s="1"/>
  <c r="CP54" s="1"/>
  <c r="CQ54" s="1"/>
  <c r="CR54" s="1"/>
  <c r="CS54" s="1"/>
  <c r="CT54" s="1"/>
  <c r="CU54" s="1"/>
  <c r="CV54" s="1"/>
  <c r="CW54" s="1"/>
  <c r="CX54" s="1"/>
  <c r="CY54" s="1"/>
  <c r="CZ54" s="1"/>
  <c r="BV55"/>
  <c r="BW55" s="1"/>
  <c r="BX55" s="1"/>
  <c r="BV56"/>
  <c r="BW56" s="1"/>
  <c r="BX56" s="1"/>
  <c r="BY56" s="1"/>
  <c r="BZ56" s="1"/>
  <c r="CA56" s="1"/>
  <c r="CB56" s="1"/>
  <c r="CC56" s="1"/>
  <c r="CD56" s="1"/>
  <c r="CE56" s="1"/>
  <c r="CF56" s="1"/>
  <c r="CG56" s="1"/>
  <c r="CH56" s="1"/>
  <c r="CI56" s="1"/>
  <c r="CJ56" s="1"/>
  <c r="CK56" s="1"/>
  <c r="CL56" s="1"/>
  <c r="CM56" s="1"/>
  <c r="CN56" s="1"/>
  <c r="CO56" s="1"/>
  <c r="CP56" s="1"/>
  <c r="CQ56" s="1"/>
  <c r="CR56" s="1"/>
  <c r="CS56" s="1"/>
  <c r="CT56" s="1"/>
  <c r="CU56" s="1"/>
  <c r="CV56" s="1"/>
  <c r="CW56" s="1"/>
  <c r="BV57"/>
  <c r="BW57" s="1"/>
  <c r="BX57" s="1"/>
  <c r="BY57" s="1"/>
  <c r="BZ57" s="1"/>
  <c r="CA57" s="1"/>
  <c r="CB57" s="1"/>
  <c r="CC57" s="1"/>
  <c r="CD57" s="1"/>
  <c r="CE57" s="1"/>
  <c r="CF57" s="1"/>
  <c r="CG57" s="1"/>
  <c r="CH57" s="1"/>
  <c r="CI57" s="1"/>
  <c r="CJ57" s="1"/>
  <c r="CK57" s="1"/>
  <c r="CL57" s="1"/>
  <c r="CM57" s="1"/>
  <c r="CN57" s="1"/>
  <c r="CO57" s="1"/>
  <c r="CP57" s="1"/>
  <c r="CQ57" s="1"/>
  <c r="CR57" s="1"/>
  <c r="CS57" s="1"/>
  <c r="CT57" s="1"/>
  <c r="CU57" s="1"/>
  <c r="CV57" s="1"/>
  <c r="CW57" s="1"/>
  <c r="CX57" s="1"/>
  <c r="CY57" s="1"/>
  <c r="BV58"/>
  <c r="BW58" s="1"/>
  <c r="BX58" s="1"/>
  <c r="BY58" s="1"/>
  <c r="BZ58" s="1"/>
  <c r="CA58" s="1"/>
  <c r="CB58" s="1"/>
  <c r="CC58" s="1"/>
  <c r="CD58" s="1"/>
  <c r="CE58" s="1"/>
  <c r="CF58" s="1"/>
  <c r="CG58" s="1"/>
  <c r="CH58" s="1"/>
  <c r="CI58" s="1"/>
  <c r="CJ58" s="1"/>
  <c r="CK58" s="1"/>
  <c r="CL58" s="1"/>
  <c r="CM58" s="1"/>
  <c r="CN58" s="1"/>
  <c r="CO58" s="1"/>
  <c r="CP58" s="1"/>
  <c r="BV59"/>
  <c r="BW59" s="1"/>
  <c r="BX59" s="1"/>
  <c r="BY59" s="1"/>
  <c r="BZ59" s="1"/>
  <c r="CA59" s="1"/>
  <c r="CB59" s="1"/>
  <c r="CC59" s="1"/>
  <c r="CD59" s="1"/>
  <c r="BV60"/>
  <c r="BV61"/>
  <c r="BW61" s="1"/>
  <c r="BV62"/>
  <c r="BW62" s="1"/>
  <c r="BX62" s="1"/>
  <c r="BY62" s="1"/>
  <c r="BZ62" s="1"/>
  <c r="CA62" s="1"/>
  <c r="BV63"/>
  <c r="BW63" s="1"/>
  <c r="BX63" s="1"/>
  <c r="BY63" s="1"/>
  <c r="BZ63" s="1"/>
  <c r="CA63" s="1"/>
  <c r="BV64"/>
  <c r="BW64" s="1"/>
  <c r="BX64" s="1"/>
  <c r="BY64" s="1"/>
  <c r="BZ64" s="1"/>
  <c r="CA64" s="1"/>
  <c r="CB64" s="1"/>
  <c r="CC64" s="1"/>
  <c r="CD64" s="1"/>
  <c r="CE64" s="1"/>
  <c r="CF64" s="1"/>
  <c r="CG64" s="1"/>
  <c r="CH64" s="1"/>
  <c r="CI64" s="1"/>
  <c r="BV65"/>
  <c r="BW65" s="1"/>
  <c r="BX65" s="1"/>
  <c r="BY65" s="1"/>
  <c r="BV66"/>
  <c r="BW66" s="1"/>
  <c r="BX66" s="1"/>
  <c r="BY66" s="1"/>
  <c r="BZ66" s="1"/>
  <c r="CA66" s="1"/>
  <c r="CB66" s="1"/>
  <c r="CC66" s="1"/>
  <c r="CD66" s="1"/>
  <c r="CE66" s="1"/>
  <c r="CF66" s="1"/>
  <c r="CG66" s="1"/>
  <c r="CH66" s="1"/>
  <c r="CI66" s="1"/>
  <c r="CJ66" s="1"/>
  <c r="CK66" s="1"/>
  <c r="CL66" s="1"/>
  <c r="CM66" s="1"/>
  <c r="CN66" s="1"/>
  <c r="CO66" s="1"/>
  <c r="CP66" s="1"/>
  <c r="CQ66" s="1"/>
  <c r="CR66" s="1"/>
  <c r="CS66" s="1"/>
  <c r="CT66" s="1"/>
  <c r="CU66" s="1"/>
  <c r="CV66" s="1"/>
  <c r="CW66" s="1"/>
  <c r="CX66" s="1"/>
  <c r="CY66" s="1"/>
  <c r="CZ66" s="1"/>
  <c r="BV67"/>
  <c r="BW67" s="1"/>
  <c r="BV68"/>
  <c r="BW68" s="1"/>
  <c r="BX68" s="1"/>
  <c r="BY68" s="1"/>
  <c r="BZ68" s="1"/>
  <c r="CA68" s="1"/>
  <c r="CB68" s="1"/>
  <c r="CC68" s="1"/>
  <c r="CD68" s="1"/>
  <c r="CE68" s="1"/>
  <c r="CF68" s="1"/>
  <c r="CG68" s="1"/>
  <c r="CH68" s="1"/>
  <c r="CI68" s="1"/>
  <c r="CJ68" s="1"/>
  <c r="CK68" s="1"/>
  <c r="CL68" s="1"/>
  <c r="CM68" s="1"/>
  <c r="CN68" s="1"/>
  <c r="CO68" s="1"/>
  <c r="CP68" s="1"/>
  <c r="CQ68" s="1"/>
  <c r="CR68" s="1"/>
  <c r="CS68" s="1"/>
  <c r="CT68" s="1"/>
  <c r="CU68" s="1"/>
  <c r="CV68" s="1"/>
  <c r="CW68" s="1"/>
  <c r="CX68" s="1"/>
  <c r="CY68" s="1"/>
  <c r="CZ68" s="1"/>
  <c r="AM68" s="1"/>
  <c r="BV69"/>
  <c r="BW69" s="1"/>
  <c r="BX69" s="1"/>
  <c r="BY69" s="1"/>
  <c r="BZ69" s="1"/>
  <c r="CA69" s="1"/>
  <c r="CB69" s="1"/>
  <c r="CC69" s="1"/>
  <c r="CD69" s="1"/>
  <c r="CE69" s="1"/>
  <c r="BV70"/>
  <c r="BW70" s="1"/>
  <c r="BX70" s="1"/>
  <c r="BY70" s="1"/>
  <c r="BZ70" s="1"/>
  <c r="CA70" s="1"/>
  <c r="CB70" s="1"/>
  <c r="CC70" s="1"/>
  <c r="CD70" s="1"/>
  <c r="BV71"/>
  <c r="BW71" s="1"/>
  <c r="BX71" s="1"/>
  <c r="BV72"/>
  <c r="BW72" s="1"/>
  <c r="BX72" s="1"/>
  <c r="BY72" s="1"/>
  <c r="BZ72" s="1"/>
  <c r="CA72" s="1"/>
  <c r="CB72" s="1"/>
  <c r="CC72" s="1"/>
  <c r="CD72" s="1"/>
  <c r="CE72" s="1"/>
  <c r="CF72" s="1"/>
  <c r="BV73"/>
  <c r="BW73" s="1"/>
  <c r="BV74"/>
  <c r="BW74" s="1"/>
  <c r="BX74" s="1"/>
  <c r="BY74" s="1"/>
  <c r="BZ74" s="1"/>
  <c r="BV75"/>
  <c r="BW75" s="1"/>
  <c r="BV76"/>
  <c r="BW76" s="1"/>
  <c r="BX76" s="1"/>
  <c r="BY76" s="1"/>
  <c r="BV77"/>
  <c r="BW77" s="1"/>
  <c r="BX77" s="1"/>
  <c r="BY77" s="1"/>
  <c r="BZ77" s="1"/>
  <c r="CA77" s="1"/>
  <c r="CB77" s="1"/>
  <c r="CC77" s="1"/>
  <c r="CD77" s="1"/>
  <c r="CE77" s="1"/>
  <c r="CF77" s="1"/>
  <c r="CG77" s="1"/>
  <c r="CH77" s="1"/>
  <c r="CI77" s="1"/>
  <c r="CJ77" s="1"/>
  <c r="CK77" s="1"/>
  <c r="CL77" s="1"/>
  <c r="CM77" s="1"/>
  <c r="CN77" s="1"/>
  <c r="CO77" s="1"/>
  <c r="BV78"/>
  <c r="BW78" s="1"/>
  <c r="BX78" s="1"/>
  <c r="BY78" s="1"/>
  <c r="BZ78" s="1"/>
  <c r="CA78" s="1"/>
  <c r="CB78" s="1"/>
  <c r="CC78" s="1"/>
  <c r="CD78" s="1"/>
  <c r="CE78" s="1"/>
  <c r="CF78" s="1"/>
  <c r="CG78" s="1"/>
  <c r="CH78" s="1"/>
  <c r="CI78" s="1"/>
  <c r="CJ78" s="1"/>
  <c r="CK78" s="1"/>
  <c r="CL78" s="1"/>
  <c r="CM78" s="1"/>
  <c r="CN78" s="1"/>
  <c r="CO78" s="1"/>
  <c r="CP78" s="1"/>
  <c r="CQ78" s="1"/>
  <c r="CR78" s="1"/>
  <c r="CS78" s="1"/>
  <c r="CT78" s="1"/>
  <c r="CU78" s="1"/>
  <c r="CV78" s="1"/>
  <c r="CW78" s="1"/>
  <c r="CX78" s="1"/>
  <c r="CY78" s="1"/>
  <c r="CZ78" s="1"/>
  <c r="BV79"/>
  <c r="BW79" s="1"/>
  <c r="BX79" s="1"/>
  <c r="BY79" s="1"/>
  <c r="BZ79" s="1"/>
  <c r="BV80"/>
  <c r="BW80" s="1"/>
  <c r="BX80" s="1"/>
  <c r="BY80" s="1"/>
  <c r="BZ80" s="1"/>
  <c r="CA80" s="1"/>
  <c r="BV81"/>
  <c r="BW81" s="1"/>
  <c r="BX81" s="1"/>
  <c r="BY81" s="1"/>
  <c r="BZ81" s="1"/>
  <c r="CA81" s="1"/>
  <c r="CB81" s="1"/>
  <c r="CC81" s="1"/>
  <c r="CD81" s="1"/>
  <c r="CE81" s="1"/>
  <c r="CF81" s="1"/>
  <c r="CG81" s="1"/>
  <c r="CH81" s="1"/>
  <c r="CI81" s="1"/>
  <c r="CJ81" s="1"/>
  <c r="CK81" s="1"/>
  <c r="CL81" s="1"/>
  <c r="CM81" s="1"/>
  <c r="CN81" s="1"/>
  <c r="CO81" s="1"/>
  <c r="CP81" s="1"/>
  <c r="CQ81" s="1"/>
  <c r="CR81" s="1"/>
  <c r="CS81" s="1"/>
  <c r="CT81" s="1"/>
  <c r="CU81" s="1"/>
  <c r="CV81" s="1"/>
  <c r="CW81" s="1"/>
  <c r="CX81" s="1"/>
  <c r="BV82"/>
  <c r="BW82" s="1"/>
  <c r="BX82" s="1"/>
  <c r="BY82" s="1"/>
  <c r="BZ82" s="1"/>
  <c r="CA82" s="1"/>
  <c r="CB82" s="1"/>
  <c r="CC82" s="1"/>
  <c r="CD82" s="1"/>
  <c r="CE82" s="1"/>
  <c r="CF82" s="1"/>
  <c r="CG82" s="1"/>
  <c r="CH82" s="1"/>
  <c r="CI82" s="1"/>
  <c r="CJ82" s="1"/>
  <c r="CK82" s="1"/>
  <c r="CL82" s="1"/>
  <c r="CM82" s="1"/>
  <c r="CN82" s="1"/>
  <c r="CO82" s="1"/>
  <c r="CP82" s="1"/>
  <c r="CQ82" s="1"/>
  <c r="CR82" s="1"/>
  <c r="CS82" s="1"/>
  <c r="CT82" s="1"/>
  <c r="CU82" s="1"/>
  <c r="CV82" s="1"/>
  <c r="CW82" s="1"/>
  <c r="CX82" s="1"/>
  <c r="CY82" s="1"/>
  <c r="CZ82" s="1"/>
  <c r="BV83"/>
  <c r="BW83" s="1"/>
  <c r="BX83" s="1"/>
  <c r="BY83" s="1"/>
  <c r="BZ83" s="1"/>
  <c r="CA83" s="1"/>
  <c r="CB83" s="1"/>
  <c r="CC83" s="1"/>
  <c r="CD83" s="1"/>
  <c r="CE83" s="1"/>
  <c r="CF83" s="1"/>
  <c r="CG83" s="1"/>
  <c r="CH83" s="1"/>
  <c r="CI83" s="1"/>
  <c r="CJ83" s="1"/>
  <c r="CK83" s="1"/>
  <c r="CL83" s="1"/>
  <c r="CM83" s="1"/>
  <c r="CN83" s="1"/>
  <c r="CO83" s="1"/>
  <c r="CP83" s="1"/>
  <c r="CQ83" s="1"/>
  <c r="BV84"/>
  <c r="BW84" s="1"/>
  <c r="BV85"/>
  <c r="BW85" s="1"/>
  <c r="BX85" s="1"/>
  <c r="BY85" s="1"/>
  <c r="BZ85" s="1"/>
  <c r="CA85" s="1"/>
  <c r="CB85" s="1"/>
  <c r="CC85" s="1"/>
  <c r="CD85" s="1"/>
  <c r="CE85" s="1"/>
  <c r="CF85" s="1"/>
  <c r="CG85" s="1"/>
  <c r="CH85" s="1"/>
  <c r="CI85" s="1"/>
  <c r="CJ85" s="1"/>
  <c r="CK85" s="1"/>
  <c r="CL85" s="1"/>
  <c r="CM85" s="1"/>
  <c r="CN85" s="1"/>
  <c r="CO85" s="1"/>
  <c r="CP85" s="1"/>
  <c r="CQ85" s="1"/>
  <c r="CR85" s="1"/>
  <c r="CS85" s="1"/>
  <c r="CT85" s="1"/>
  <c r="CU85" s="1"/>
  <c r="CV85" s="1"/>
  <c r="CW85" s="1"/>
  <c r="CX85" s="1"/>
  <c r="BV86"/>
  <c r="BW86" s="1"/>
  <c r="BX86" s="1"/>
  <c r="BY86" s="1"/>
  <c r="BZ86" s="1"/>
  <c r="CA86" s="1"/>
  <c r="CB86" s="1"/>
  <c r="CC86" s="1"/>
  <c r="BV87"/>
  <c r="BW87" s="1"/>
  <c r="BX87" s="1"/>
  <c r="BY87" s="1"/>
  <c r="BZ87" s="1"/>
  <c r="CA87" s="1"/>
  <c r="CB87" s="1"/>
  <c r="CC87" s="1"/>
  <c r="CD87" s="1"/>
  <c r="CE87" s="1"/>
  <c r="CF87" s="1"/>
  <c r="CG87" s="1"/>
  <c r="CH87" s="1"/>
  <c r="CI87" s="1"/>
  <c r="CJ87" s="1"/>
  <c r="CK87" s="1"/>
  <c r="CL87" s="1"/>
  <c r="CM87" s="1"/>
  <c r="CN87" s="1"/>
  <c r="CO87" s="1"/>
  <c r="CP87" s="1"/>
  <c r="CQ87" s="1"/>
  <c r="CR87" s="1"/>
  <c r="CS87" s="1"/>
  <c r="CT87" s="1"/>
  <c r="CU87" s="1"/>
  <c r="CV87" s="1"/>
  <c r="CW87" s="1"/>
  <c r="CX87" s="1"/>
  <c r="CY87" s="1"/>
  <c r="CZ87" s="1"/>
  <c r="BV88"/>
  <c r="BW88" s="1"/>
  <c r="BX88" s="1"/>
  <c r="BY88" s="1"/>
  <c r="BZ88" s="1"/>
  <c r="CA88" s="1"/>
  <c r="CB88" s="1"/>
  <c r="BV89"/>
  <c r="BW89" s="1"/>
  <c r="BX89" s="1"/>
  <c r="BY89" s="1"/>
  <c r="BZ89" s="1"/>
  <c r="CA89" s="1"/>
  <c r="CB89" s="1"/>
  <c r="CC89" s="1"/>
  <c r="CD89" s="1"/>
  <c r="CE89" s="1"/>
  <c r="CF89" s="1"/>
  <c r="CG89" s="1"/>
  <c r="CH89" s="1"/>
  <c r="CI89" s="1"/>
  <c r="CJ89" s="1"/>
  <c r="CK89" s="1"/>
  <c r="CL89" s="1"/>
  <c r="CM89" s="1"/>
  <c r="CN89" s="1"/>
  <c r="CO89" s="1"/>
  <c r="CP89" s="1"/>
  <c r="CQ89" s="1"/>
  <c r="CR89" s="1"/>
  <c r="CS89" s="1"/>
  <c r="CT89" s="1"/>
  <c r="CU89" s="1"/>
  <c r="CV89" s="1"/>
  <c r="CW89" s="1"/>
  <c r="CX89" s="1"/>
  <c r="CY89" s="1"/>
  <c r="CZ89" s="1"/>
  <c r="BV90"/>
  <c r="BW90" s="1"/>
  <c r="BV91"/>
  <c r="BW91" s="1"/>
  <c r="BV92"/>
  <c r="BW92" s="1"/>
  <c r="BX92" s="1"/>
  <c r="BY92" s="1"/>
  <c r="BZ92" s="1"/>
  <c r="CA92" s="1"/>
  <c r="CB92" s="1"/>
  <c r="CC92" s="1"/>
  <c r="CD92" s="1"/>
  <c r="CE92" s="1"/>
  <c r="CF92" s="1"/>
  <c r="CG92" s="1"/>
  <c r="CH92" s="1"/>
  <c r="CI92" s="1"/>
  <c r="CJ92" s="1"/>
  <c r="CK92" s="1"/>
  <c r="CL92" s="1"/>
  <c r="BV93"/>
  <c r="BW93" s="1"/>
  <c r="BX93" s="1"/>
  <c r="BY93" s="1"/>
  <c r="BZ93" s="1"/>
  <c r="CA93" s="1"/>
  <c r="CB93" s="1"/>
  <c r="CC93" s="1"/>
  <c r="CD93" s="1"/>
  <c r="CE93" s="1"/>
  <c r="CF93" s="1"/>
  <c r="CG93" s="1"/>
  <c r="CH93" s="1"/>
  <c r="CI93" s="1"/>
  <c r="CJ93" s="1"/>
  <c r="CK93" s="1"/>
  <c r="CL93" s="1"/>
  <c r="CM93" s="1"/>
  <c r="CN93" s="1"/>
  <c r="CO93" s="1"/>
  <c r="CP93" s="1"/>
  <c r="CQ93" s="1"/>
  <c r="CR93" s="1"/>
  <c r="CS93" s="1"/>
  <c r="CT93" s="1"/>
  <c r="CU93" s="1"/>
  <c r="CV93" s="1"/>
  <c r="CW93" s="1"/>
  <c r="CX93" s="1"/>
  <c r="CY93" s="1"/>
  <c r="CZ93" s="1"/>
  <c r="BV94"/>
  <c r="BW94" s="1"/>
  <c r="BX94" s="1"/>
  <c r="BY94" s="1"/>
  <c r="BZ94" s="1"/>
  <c r="CA94" s="1"/>
  <c r="CB94" s="1"/>
  <c r="CC94" s="1"/>
  <c r="CD94" s="1"/>
  <c r="CE94" s="1"/>
  <c r="CF94" s="1"/>
  <c r="CG94" s="1"/>
  <c r="CH94" s="1"/>
  <c r="CI94" s="1"/>
  <c r="BV95"/>
  <c r="BW95" s="1"/>
  <c r="BX95" s="1"/>
  <c r="BY95" s="1"/>
  <c r="BZ95" s="1"/>
  <c r="CA95" s="1"/>
  <c r="CB95" s="1"/>
  <c r="CC95" s="1"/>
  <c r="CD95" s="1"/>
  <c r="BV96"/>
  <c r="BW96" s="1"/>
  <c r="BX96" s="1"/>
  <c r="BY96" s="1"/>
  <c r="BZ96" s="1"/>
  <c r="CA96" s="1"/>
  <c r="CB96" s="1"/>
  <c r="CC96" s="1"/>
  <c r="CD96" s="1"/>
  <c r="CE96" s="1"/>
  <c r="CF96" s="1"/>
  <c r="CG96" s="1"/>
  <c r="CH96" s="1"/>
  <c r="CI96" s="1"/>
  <c r="CJ96" s="1"/>
  <c r="CK96" s="1"/>
  <c r="CL96" s="1"/>
  <c r="CM96" s="1"/>
  <c r="CN96" s="1"/>
  <c r="CO96" s="1"/>
  <c r="CP96" s="1"/>
  <c r="CQ96" s="1"/>
  <c r="CR96" s="1"/>
  <c r="CS96" s="1"/>
  <c r="CT96" s="1"/>
  <c r="CU96" s="1"/>
  <c r="CV96" s="1"/>
  <c r="CW96" s="1"/>
  <c r="BV97"/>
  <c r="BW97" s="1"/>
  <c r="BX97" s="1"/>
  <c r="BY97" s="1"/>
  <c r="BZ97" s="1"/>
  <c r="CA97" s="1"/>
  <c r="CB97" s="1"/>
  <c r="CC97" s="1"/>
  <c r="CD97" s="1"/>
  <c r="CE97" s="1"/>
  <c r="CF97" s="1"/>
  <c r="CG97" s="1"/>
  <c r="CH97" s="1"/>
  <c r="CI97" s="1"/>
  <c r="CJ97" s="1"/>
  <c r="CK97" s="1"/>
  <c r="CL97" s="1"/>
  <c r="CM97" s="1"/>
  <c r="CN97" s="1"/>
  <c r="CO97" s="1"/>
  <c r="CP97" s="1"/>
  <c r="CQ97" s="1"/>
  <c r="CR97" s="1"/>
  <c r="CS97" s="1"/>
  <c r="CT97" s="1"/>
  <c r="CU97" s="1"/>
  <c r="CV97" s="1"/>
  <c r="CW97" s="1"/>
  <c r="CX97" s="1"/>
  <c r="CY97" s="1"/>
  <c r="CZ97" s="1"/>
  <c r="BV98"/>
  <c r="BW98" s="1"/>
  <c r="BX98" s="1"/>
  <c r="BY98" s="1"/>
  <c r="BV99"/>
  <c r="BW99" s="1"/>
  <c r="BX99" s="1"/>
  <c r="BY99" s="1"/>
  <c r="BZ99" s="1"/>
  <c r="CA99" s="1"/>
  <c r="CB99" s="1"/>
  <c r="CC99" s="1"/>
  <c r="CD99" s="1"/>
  <c r="CE99" s="1"/>
  <c r="CF99" s="1"/>
  <c r="CG99" s="1"/>
  <c r="CH99" s="1"/>
  <c r="CI99" s="1"/>
  <c r="CJ99" s="1"/>
  <c r="CK99" s="1"/>
  <c r="CL99" s="1"/>
  <c r="CM99" s="1"/>
  <c r="CN99" s="1"/>
  <c r="CO99" s="1"/>
  <c r="BV100"/>
  <c r="BW100" s="1"/>
  <c r="BX100" s="1"/>
  <c r="BY100" s="1"/>
  <c r="BV101"/>
  <c r="BW101" s="1"/>
  <c r="BX101" s="1"/>
  <c r="BY101" s="1"/>
  <c r="BZ101" s="1"/>
  <c r="CA101" s="1"/>
  <c r="CB101" s="1"/>
  <c r="CC101" s="1"/>
  <c r="CD101" s="1"/>
  <c r="CE101" s="1"/>
  <c r="CF101" s="1"/>
  <c r="CG101" s="1"/>
  <c r="CH101" s="1"/>
  <c r="CI101" s="1"/>
  <c r="CJ101" s="1"/>
  <c r="CK101" s="1"/>
  <c r="CL101" s="1"/>
  <c r="CM101" s="1"/>
  <c r="CN101" s="1"/>
  <c r="CO101" s="1"/>
  <c r="CP101" s="1"/>
  <c r="CQ101" s="1"/>
  <c r="CR101" s="1"/>
  <c r="CS101" s="1"/>
  <c r="CT101" s="1"/>
  <c r="CU101" s="1"/>
  <c r="CV101" s="1"/>
  <c r="CW101" s="1"/>
  <c r="CX101" s="1"/>
  <c r="BV102"/>
  <c r="BW102" s="1"/>
  <c r="BX102" s="1"/>
  <c r="BY102" s="1"/>
  <c r="BZ102" s="1"/>
  <c r="CA102" s="1"/>
  <c r="CB102" s="1"/>
  <c r="CC102" s="1"/>
  <c r="CD102" s="1"/>
  <c r="CE102" s="1"/>
  <c r="CF102" s="1"/>
  <c r="CG102" s="1"/>
  <c r="CH102" s="1"/>
  <c r="CI102" s="1"/>
  <c r="CJ102" s="1"/>
  <c r="CK102" s="1"/>
  <c r="CL102" s="1"/>
  <c r="CM102" s="1"/>
  <c r="CN102" s="1"/>
  <c r="CO102" s="1"/>
  <c r="CP102" s="1"/>
  <c r="CQ102" s="1"/>
  <c r="CR102" s="1"/>
  <c r="CS102" s="1"/>
  <c r="CT102" s="1"/>
  <c r="CU102" s="1"/>
  <c r="CV102" s="1"/>
  <c r="CW102" s="1"/>
  <c r="CX102" s="1"/>
  <c r="CY102" s="1"/>
  <c r="CZ102" s="1"/>
  <c r="BV103"/>
  <c r="BW103" s="1"/>
  <c r="BV104"/>
  <c r="BW104" s="1"/>
  <c r="BX104" s="1"/>
  <c r="BY104" s="1"/>
  <c r="BZ104" s="1"/>
  <c r="CA104" s="1"/>
  <c r="CB104" s="1"/>
  <c r="CC104" s="1"/>
  <c r="CD104" s="1"/>
  <c r="CE104" s="1"/>
  <c r="CF104" s="1"/>
  <c r="CG104" s="1"/>
  <c r="CH104" s="1"/>
  <c r="CI104" s="1"/>
  <c r="CJ104" s="1"/>
  <c r="BV105"/>
  <c r="BW105" s="1"/>
  <c r="BX105" s="1"/>
  <c r="BY105" s="1"/>
  <c r="BZ105" s="1"/>
  <c r="CA105" s="1"/>
  <c r="CB105" s="1"/>
  <c r="CC105" s="1"/>
  <c r="CD105" s="1"/>
  <c r="CE105" s="1"/>
  <c r="CF105" s="1"/>
  <c r="CG105" s="1"/>
  <c r="CH105" s="1"/>
  <c r="CI105" s="1"/>
  <c r="CJ105" s="1"/>
  <c r="CK105" s="1"/>
  <c r="CL105" s="1"/>
  <c r="CM105" s="1"/>
  <c r="CN105" s="1"/>
  <c r="CO105" s="1"/>
  <c r="CP105" s="1"/>
  <c r="CQ105" s="1"/>
  <c r="BV106"/>
  <c r="BW106" s="1"/>
  <c r="BX106" s="1"/>
  <c r="BY106" s="1"/>
  <c r="BZ106" s="1"/>
  <c r="CA106" s="1"/>
  <c r="CB106" s="1"/>
  <c r="CC106" s="1"/>
  <c r="CD106" s="1"/>
  <c r="CE106" s="1"/>
  <c r="CF106" s="1"/>
  <c r="CG106" s="1"/>
  <c r="CH106" s="1"/>
  <c r="CI106" s="1"/>
  <c r="CJ106" s="1"/>
  <c r="CK106" s="1"/>
  <c r="CL106" s="1"/>
  <c r="CM106" s="1"/>
  <c r="CN106" s="1"/>
  <c r="CO106" s="1"/>
  <c r="CP106" s="1"/>
  <c r="CQ106" s="1"/>
  <c r="BV107"/>
  <c r="BW107" s="1"/>
  <c r="BX107" s="1"/>
  <c r="BY107" s="1"/>
  <c r="BV108"/>
  <c r="BW108" s="1"/>
  <c r="BX108" s="1"/>
  <c r="BY108" s="1"/>
  <c r="BZ108" s="1"/>
  <c r="CA108" s="1"/>
  <c r="CB108" s="1"/>
  <c r="CC108" s="1"/>
  <c r="CD108" s="1"/>
  <c r="CE108" s="1"/>
  <c r="CF108" s="1"/>
  <c r="CG108" s="1"/>
  <c r="CH108" s="1"/>
  <c r="CI108" s="1"/>
  <c r="CJ108" s="1"/>
  <c r="CK108" s="1"/>
  <c r="CL108" s="1"/>
  <c r="CM108" s="1"/>
  <c r="CN108" s="1"/>
  <c r="CO108" s="1"/>
  <c r="CP108" s="1"/>
  <c r="CQ108" s="1"/>
  <c r="CR108" s="1"/>
  <c r="CS108" s="1"/>
  <c r="CT108" s="1"/>
  <c r="CU108" s="1"/>
  <c r="CV108" s="1"/>
  <c r="CW108" s="1"/>
  <c r="CX108" s="1"/>
  <c r="BV109"/>
  <c r="BW109" s="1"/>
  <c r="BX109" s="1"/>
  <c r="BY109" s="1"/>
  <c r="BZ109" s="1"/>
  <c r="CA109" s="1"/>
  <c r="CB109" s="1"/>
  <c r="CC109" s="1"/>
  <c r="CD109" s="1"/>
  <c r="BV110"/>
  <c r="BW110" s="1"/>
  <c r="BX110" s="1"/>
  <c r="BY110" s="1"/>
  <c r="BZ110" s="1"/>
  <c r="CA110" s="1"/>
  <c r="CB110" s="1"/>
  <c r="CC110" s="1"/>
  <c r="CD110" s="1"/>
  <c r="CE110" s="1"/>
  <c r="BV111"/>
  <c r="BW111" s="1"/>
  <c r="BX111" s="1"/>
  <c r="BY111" s="1"/>
  <c r="BZ111" s="1"/>
  <c r="CA111" s="1"/>
  <c r="CB111" s="1"/>
  <c r="CC111" s="1"/>
  <c r="CD111" s="1"/>
  <c r="CE111" s="1"/>
  <c r="BV112"/>
  <c r="BW112" s="1"/>
  <c r="BX112" s="1"/>
  <c r="BY112" s="1"/>
  <c r="BZ112" s="1"/>
  <c r="CA112" s="1"/>
  <c r="CB112" s="1"/>
  <c r="CC112" s="1"/>
  <c r="CD112" s="1"/>
  <c r="CE112" s="1"/>
  <c r="CF112" s="1"/>
  <c r="CG112" s="1"/>
  <c r="CH112" s="1"/>
  <c r="CI112" s="1"/>
  <c r="CJ112" s="1"/>
  <c r="CK112" s="1"/>
  <c r="CL112" s="1"/>
  <c r="CM112" s="1"/>
  <c r="CN112" s="1"/>
  <c r="CO112" s="1"/>
  <c r="CP112" s="1"/>
  <c r="CQ112" s="1"/>
  <c r="CR112" s="1"/>
  <c r="CS112" s="1"/>
  <c r="CT112" s="1"/>
  <c r="CU112" s="1"/>
  <c r="CV112" s="1"/>
  <c r="CW112" s="1"/>
  <c r="CX112" s="1"/>
  <c r="CY112" s="1"/>
  <c r="CZ112" s="1"/>
  <c r="BV113"/>
  <c r="BW113" s="1"/>
  <c r="BX113" s="1"/>
  <c r="BY113" s="1"/>
  <c r="BZ113" s="1"/>
  <c r="CA113" s="1"/>
  <c r="BV114"/>
  <c r="BW114" s="1"/>
  <c r="BX114" s="1"/>
  <c r="BY114" s="1"/>
  <c r="BV115"/>
  <c r="BW115" s="1"/>
  <c r="BX115" s="1"/>
  <c r="BY115" s="1"/>
  <c r="BZ115" s="1"/>
  <c r="CA115" s="1"/>
  <c r="CB115" s="1"/>
  <c r="CC115" s="1"/>
  <c r="CD115" s="1"/>
  <c r="CE115" s="1"/>
  <c r="CF115" s="1"/>
  <c r="CG115" s="1"/>
  <c r="CH115" s="1"/>
  <c r="CI115" s="1"/>
  <c r="CJ115" s="1"/>
  <c r="CK115" s="1"/>
  <c r="CL115" s="1"/>
  <c r="CM115" s="1"/>
  <c r="CN115" s="1"/>
  <c r="CO115" s="1"/>
  <c r="CP115" s="1"/>
  <c r="CQ115" s="1"/>
  <c r="CR115" s="1"/>
  <c r="CS115" s="1"/>
  <c r="CT115" s="1"/>
  <c r="CU115" s="1"/>
  <c r="CV115" s="1"/>
  <c r="CW115" s="1"/>
  <c r="CX115" s="1"/>
  <c r="CY115" s="1"/>
  <c r="BV116"/>
  <c r="BW116" s="1"/>
  <c r="BX116" s="1"/>
  <c r="BY116" s="1"/>
  <c r="BZ116" s="1"/>
  <c r="CA116" s="1"/>
  <c r="CB116" s="1"/>
  <c r="BV117"/>
  <c r="BW117" s="1"/>
  <c r="BX117" s="1"/>
  <c r="BY117" s="1"/>
  <c r="BZ117" s="1"/>
  <c r="CA117" s="1"/>
  <c r="CB117" s="1"/>
  <c r="CC117" s="1"/>
  <c r="CD117" s="1"/>
  <c r="CE117" s="1"/>
  <c r="CF117" s="1"/>
  <c r="CG117" s="1"/>
  <c r="CH117" s="1"/>
  <c r="CI117" s="1"/>
  <c r="CJ117" s="1"/>
  <c r="CK117" s="1"/>
  <c r="CL117" s="1"/>
  <c r="CM117" s="1"/>
  <c r="CN117" s="1"/>
  <c r="CO117" s="1"/>
  <c r="CP117" s="1"/>
  <c r="CQ117" s="1"/>
  <c r="CR117" s="1"/>
  <c r="BV118"/>
  <c r="BW118" s="1"/>
  <c r="BX118" s="1"/>
  <c r="BY118" s="1"/>
  <c r="BZ118" s="1"/>
  <c r="CA118" s="1"/>
  <c r="CB118" s="1"/>
  <c r="BV119"/>
  <c r="BW119" s="1"/>
  <c r="BX119" s="1"/>
  <c r="BY119" s="1"/>
  <c r="BZ119" s="1"/>
  <c r="CA119" s="1"/>
  <c r="CB119" s="1"/>
  <c r="CC119" s="1"/>
  <c r="CD119" s="1"/>
  <c r="CE119" s="1"/>
  <c r="CF119" s="1"/>
  <c r="BV120"/>
  <c r="BW120" s="1"/>
  <c r="BX120" s="1"/>
  <c r="BY120" s="1"/>
  <c r="BZ120" s="1"/>
  <c r="CA120" s="1"/>
  <c r="CB120" s="1"/>
  <c r="BV121"/>
  <c r="BW121" s="1"/>
  <c r="BX121" s="1"/>
  <c r="BY121" s="1"/>
  <c r="BZ121" s="1"/>
  <c r="CA121" s="1"/>
  <c r="CB121" s="1"/>
  <c r="CC121" s="1"/>
  <c r="CD121" s="1"/>
  <c r="CE121" s="1"/>
  <c r="CF121" s="1"/>
  <c r="CG121" s="1"/>
  <c r="CH121" s="1"/>
  <c r="CI121" s="1"/>
  <c r="CJ121" s="1"/>
  <c r="CK121" s="1"/>
  <c r="CL121" s="1"/>
  <c r="CM121" s="1"/>
  <c r="CN121" s="1"/>
  <c r="BV122"/>
  <c r="BW122" s="1"/>
  <c r="BX122" s="1"/>
  <c r="BY122" s="1"/>
  <c r="BZ122" s="1"/>
  <c r="CA122" s="1"/>
  <c r="CB122" s="1"/>
  <c r="BV123"/>
  <c r="BW123" s="1"/>
  <c r="BX123" s="1"/>
  <c r="BY123" s="1"/>
  <c r="BZ123" s="1"/>
  <c r="CA123" s="1"/>
  <c r="CB123" s="1"/>
  <c r="CC123" s="1"/>
  <c r="CD123" s="1"/>
  <c r="BV124"/>
  <c r="BW124" s="1"/>
  <c r="BX124" s="1"/>
  <c r="BY124" s="1"/>
  <c r="BZ124" s="1"/>
  <c r="CA124" s="1"/>
  <c r="CB124" s="1"/>
  <c r="BV125"/>
  <c r="BV126"/>
  <c r="BW126" s="1"/>
  <c r="BX126" s="1"/>
  <c r="BY126" s="1"/>
  <c r="BZ126" s="1"/>
  <c r="CA126" s="1"/>
  <c r="CB126" s="1"/>
  <c r="CC126" s="1"/>
  <c r="CD126" s="1"/>
  <c r="CE126" s="1"/>
  <c r="CF126" s="1"/>
  <c r="CG126" s="1"/>
  <c r="CH126" s="1"/>
  <c r="CI126" s="1"/>
  <c r="CJ126" s="1"/>
  <c r="CK126" s="1"/>
  <c r="CL126" s="1"/>
  <c r="CM126" s="1"/>
  <c r="CN126" s="1"/>
  <c r="CO126" s="1"/>
  <c r="CP126" s="1"/>
  <c r="BV127"/>
  <c r="BW127" s="1"/>
  <c r="BX127" s="1"/>
  <c r="BY127" s="1"/>
  <c r="BZ127" s="1"/>
  <c r="BV128"/>
  <c r="BW128" s="1"/>
  <c r="BX128" s="1"/>
  <c r="BY128" s="1"/>
  <c r="BZ128" s="1"/>
  <c r="CA128" s="1"/>
  <c r="CB128" s="1"/>
  <c r="CC128" s="1"/>
  <c r="CD128" s="1"/>
  <c r="CE128" s="1"/>
  <c r="CF128" s="1"/>
  <c r="CG128" s="1"/>
  <c r="CH128" s="1"/>
  <c r="CI128" s="1"/>
  <c r="CJ128" s="1"/>
  <c r="CK128" s="1"/>
  <c r="CL128" s="1"/>
  <c r="BV129"/>
  <c r="BW129" s="1"/>
  <c r="BX129" s="1"/>
  <c r="BY129" s="1"/>
  <c r="BZ129" s="1"/>
  <c r="CA129" s="1"/>
  <c r="CB129" s="1"/>
  <c r="CC129" s="1"/>
  <c r="CD129" s="1"/>
  <c r="CE129" s="1"/>
  <c r="CF129" s="1"/>
  <c r="CG129" s="1"/>
  <c r="CH129" s="1"/>
  <c r="CI129" s="1"/>
  <c r="CJ129" s="1"/>
  <c r="CK129" s="1"/>
  <c r="CL129" s="1"/>
  <c r="CM129" s="1"/>
  <c r="CN129" s="1"/>
  <c r="CO129" s="1"/>
  <c r="CP129" s="1"/>
  <c r="CQ129" s="1"/>
  <c r="CR129" s="1"/>
  <c r="CS129" s="1"/>
  <c r="CT129" s="1"/>
  <c r="BV130"/>
  <c r="BW130" s="1"/>
  <c r="BV131"/>
  <c r="BW131" s="1"/>
  <c r="BX131" s="1"/>
  <c r="BY131" s="1"/>
  <c r="BZ131" s="1"/>
  <c r="BV132"/>
  <c r="BW132" s="1"/>
  <c r="BX132" s="1"/>
  <c r="BY132" s="1"/>
  <c r="BZ132" s="1"/>
  <c r="CA132" s="1"/>
  <c r="CB132" s="1"/>
  <c r="CC132" s="1"/>
  <c r="CD132" s="1"/>
  <c r="CE132" s="1"/>
  <c r="CF132" s="1"/>
  <c r="CG132" s="1"/>
  <c r="CH132" s="1"/>
  <c r="CI132" s="1"/>
  <c r="CJ132" s="1"/>
  <c r="CK132" s="1"/>
  <c r="CL132" s="1"/>
  <c r="CM132" s="1"/>
  <c r="BV133"/>
  <c r="BW133" s="1"/>
  <c r="BX133" s="1"/>
  <c r="BY133" s="1"/>
  <c r="BZ133" s="1"/>
  <c r="CA133" s="1"/>
  <c r="CB133" s="1"/>
  <c r="CC133" s="1"/>
  <c r="CD133" s="1"/>
  <c r="CE133" s="1"/>
  <c r="CF133" s="1"/>
  <c r="CG133" s="1"/>
  <c r="CH133" s="1"/>
  <c r="CI133" s="1"/>
  <c r="CJ133" s="1"/>
  <c r="CK133" s="1"/>
  <c r="CL133" s="1"/>
  <c r="CM133" s="1"/>
  <c r="CN133" s="1"/>
  <c r="CO133" s="1"/>
  <c r="CP133" s="1"/>
  <c r="CQ133" s="1"/>
  <c r="CR133" s="1"/>
  <c r="CS133" s="1"/>
  <c r="CT133" s="1"/>
  <c r="CU133" s="1"/>
  <c r="CV133" s="1"/>
  <c r="CW133" s="1"/>
  <c r="CX133" s="1"/>
  <c r="CY133" s="1"/>
  <c r="CZ133" s="1"/>
  <c r="BV134"/>
  <c r="BW134" s="1"/>
  <c r="BV135"/>
  <c r="BW135" s="1"/>
  <c r="BX135" s="1"/>
  <c r="BY135" s="1"/>
  <c r="BZ135" s="1"/>
  <c r="CA135" s="1"/>
  <c r="CB135" s="1"/>
  <c r="CC135" s="1"/>
  <c r="CD135" s="1"/>
  <c r="BV136"/>
  <c r="BW136" s="1"/>
  <c r="BX136" s="1"/>
  <c r="BY136" s="1"/>
  <c r="BZ136" s="1"/>
  <c r="CA136" s="1"/>
  <c r="CB136" s="1"/>
  <c r="CC136" s="1"/>
  <c r="CD136" s="1"/>
  <c r="CE136" s="1"/>
  <c r="CF136" s="1"/>
  <c r="CG136" s="1"/>
  <c r="CH136" s="1"/>
  <c r="CI136" s="1"/>
  <c r="CJ136" s="1"/>
  <c r="CK136" s="1"/>
  <c r="CL136" s="1"/>
  <c r="CM136" s="1"/>
  <c r="CN136" s="1"/>
  <c r="CO136" s="1"/>
  <c r="CP136" s="1"/>
  <c r="CQ136" s="1"/>
  <c r="CR136" s="1"/>
  <c r="CS136" s="1"/>
  <c r="CT136" s="1"/>
  <c r="CU136" s="1"/>
  <c r="CV136" s="1"/>
  <c r="CW136" s="1"/>
  <c r="CX136" s="1"/>
  <c r="CY136" s="1"/>
  <c r="CZ136" s="1"/>
  <c r="BV137"/>
  <c r="BW137" s="1"/>
  <c r="BX137" s="1"/>
  <c r="BV138"/>
  <c r="BW138" s="1"/>
  <c r="BX138" s="1"/>
  <c r="BY138" s="1"/>
  <c r="BZ138" s="1"/>
  <c r="CA138" s="1"/>
  <c r="CB138" s="1"/>
  <c r="CC138" s="1"/>
  <c r="CD138" s="1"/>
  <c r="CE138" s="1"/>
  <c r="CF138" s="1"/>
  <c r="CG138" s="1"/>
  <c r="BV139"/>
  <c r="BW139" s="1"/>
  <c r="BX139" s="1"/>
  <c r="BY139" s="1"/>
  <c r="BZ139" s="1"/>
  <c r="CA139" s="1"/>
  <c r="CB139" s="1"/>
  <c r="CC139" s="1"/>
  <c r="CD139" s="1"/>
  <c r="CE139" s="1"/>
  <c r="CF139" s="1"/>
  <c r="CG139" s="1"/>
  <c r="CH139" s="1"/>
  <c r="CI139" s="1"/>
  <c r="CJ139" s="1"/>
  <c r="CK139" s="1"/>
  <c r="CL139" s="1"/>
  <c r="CM139" s="1"/>
  <c r="CN139" s="1"/>
  <c r="CO139" s="1"/>
  <c r="CP139" s="1"/>
  <c r="CQ139" s="1"/>
  <c r="CR139" s="1"/>
  <c r="CS139" s="1"/>
  <c r="CT139" s="1"/>
  <c r="CU139" s="1"/>
  <c r="CV139" s="1"/>
  <c r="CW139" s="1"/>
  <c r="CX139" s="1"/>
  <c r="CY139" s="1"/>
  <c r="CZ139" s="1"/>
  <c r="BV140"/>
  <c r="BW140" s="1"/>
  <c r="BX140" s="1"/>
  <c r="BY140" s="1"/>
  <c r="BZ140" s="1"/>
  <c r="CA140" s="1"/>
  <c r="CB140" s="1"/>
  <c r="CC140" s="1"/>
  <c r="CD140" s="1"/>
  <c r="CE140" s="1"/>
  <c r="CF140" s="1"/>
  <c r="CG140" s="1"/>
  <c r="CH140" s="1"/>
  <c r="CI140" s="1"/>
  <c r="CJ140" s="1"/>
  <c r="CK140" s="1"/>
  <c r="CL140" s="1"/>
  <c r="CM140" s="1"/>
  <c r="CN140" s="1"/>
  <c r="CO140" s="1"/>
  <c r="CP140" s="1"/>
  <c r="CQ140" s="1"/>
  <c r="CR140" s="1"/>
  <c r="CS140" s="1"/>
  <c r="CT140" s="1"/>
  <c r="CU140" s="1"/>
  <c r="CV140" s="1"/>
  <c r="CW140" s="1"/>
  <c r="CX140" s="1"/>
  <c r="CY140" s="1"/>
  <c r="CZ140" s="1"/>
  <c r="BV141"/>
  <c r="BW141" s="1"/>
  <c r="BX141" s="1"/>
  <c r="BY141" s="1"/>
  <c r="BZ141" s="1"/>
  <c r="CA141" s="1"/>
  <c r="CB141" s="1"/>
  <c r="BV142"/>
  <c r="BW142" s="1"/>
  <c r="BX142" s="1"/>
  <c r="BY142" s="1"/>
  <c r="BZ142" s="1"/>
  <c r="CA142" s="1"/>
  <c r="CB142" s="1"/>
  <c r="BV143"/>
  <c r="BW143" s="1"/>
  <c r="BX143" s="1"/>
  <c r="BY143" s="1"/>
  <c r="BZ143" s="1"/>
  <c r="CA143" s="1"/>
  <c r="CB143" s="1"/>
  <c r="CC143" s="1"/>
  <c r="CD143" s="1"/>
  <c r="CE143" s="1"/>
  <c r="CF143" s="1"/>
  <c r="CG143" s="1"/>
  <c r="CH143" s="1"/>
  <c r="CI143" s="1"/>
  <c r="CJ143" s="1"/>
  <c r="CK143" s="1"/>
  <c r="CL143" s="1"/>
  <c r="CM143" s="1"/>
  <c r="CN143" s="1"/>
  <c r="CO143" s="1"/>
  <c r="CP143" s="1"/>
  <c r="CQ143" s="1"/>
  <c r="CR143" s="1"/>
  <c r="CS143" s="1"/>
  <c r="CT143" s="1"/>
  <c r="CU143" s="1"/>
  <c r="CV143" s="1"/>
  <c r="CW143" s="1"/>
  <c r="CX143" s="1"/>
  <c r="CY143" s="1"/>
  <c r="CZ143" s="1"/>
  <c r="AM143" s="1"/>
  <c r="BV144"/>
  <c r="BW144" s="1"/>
  <c r="BX144" s="1"/>
  <c r="BY144" s="1"/>
  <c r="BZ144" s="1"/>
  <c r="CA144" s="1"/>
  <c r="CB144" s="1"/>
  <c r="CC144" s="1"/>
  <c r="CD144" s="1"/>
  <c r="CE144" s="1"/>
  <c r="CF144" s="1"/>
  <c r="CG144" s="1"/>
  <c r="CH144" s="1"/>
  <c r="CI144" s="1"/>
  <c r="CJ144" s="1"/>
  <c r="CK144" s="1"/>
  <c r="CL144" s="1"/>
  <c r="CM144" s="1"/>
  <c r="CN144" s="1"/>
  <c r="CO144" s="1"/>
  <c r="CP144" s="1"/>
  <c r="CQ144" s="1"/>
  <c r="CR144" s="1"/>
  <c r="CS144" s="1"/>
  <c r="CT144" s="1"/>
  <c r="CU144" s="1"/>
  <c r="CV144" s="1"/>
  <c r="BV145"/>
  <c r="BW145" s="1"/>
  <c r="BX145" s="1"/>
  <c r="BY145" s="1"/>
  <c r="BZ145" s="1"/>
  <c r="CA145" s="1"/>
  <c r="BV146"/>
  <c r="BW146" s="1"/>
  <c r="BX146" s="1"/>
  <c r="BY146" s="1"/>
  <c r="BZ146" s="1"/>
  <c r="CA146" s="1"/>
  <c r="CB146" s="1"/>
  <c r="CC146" s="1"/>
  <c r="CD146" s="1"/>
  <c r="CE146" s="1"/>
  <c r="CF146" s="1"/>
  <c r="CG146" s="1"/>
  <c r="CH146" s="1"/>
  <c r="CI146" s="1"/>
  <c r="BV147"/>
  <c r="BW147" s="1"/>
  <c r="BX147" s="1"/>
  <c r="BY147" s="1"/>
  <c r="BZ147" s="1"/>
  <c r="CA147" s="1"/>
  <c r="BV148"/>
  <c r="BW148" s="1"/>
  <c r="BX148" s="1"/>
  <c r="BY148" s="1"/>
  <c r="BZ148" s="1"/>
  <c r="CA148" s="1"/>
  <c r="CB148" s="1"/>
  <c r="CC148" s="1"/>
  <c r="CD148" s="1"/>
  <c r="CE148" s="1"/>
  <c r="CF148" s="1"/>
  <c r="CG148" s="1"/>
  <c r="CH148" s="1"/>
  <c r="CI148" s="1"/>
  <c r="CJ148" s="1"/>
  <c r="CK148" s="1"/>
  <c r="CL148" s="1"/>
  <c r="CM148" s="1"/>
  <c r="CN148" s="1"/>
  <c r="CO148" s="1"/>
  <c r="CP148" s="1"/>
  <c r="CQ148" s="1"/>
  <c r="CR148" s="1"/>
  <c r="CS148" s="1"/>
  <c r="CT148" s="1"/>
  <c r="BV149"/>
  <c r="BW149" s="1"/>
  <c r="BX149" s="1"/>
  <c r="BY149" s="1"/>
  <c r="BZ149" s="1"/>
  <c r="CA149" s="1"/>
  <c r="CB149" s="1"/>
  <c r="CC149" s="1"/>
  <c r="CD149" s="1"/>
  <c r="CE149" s="1"/>
  <c r="CF149" s="1"/>
  <c r="CG149" s="1"/>
  <c r="CH149" s="1"/>
  <c r="CI149" s="1"/>
  <c r="CJ149" s="1"/>
  <c r="CK149" s="1"/>
  <c r="CL149" s="1"/>
  <c r="CM149" s="1"/>
  <c r="CN149" s="1"/>
  <c r="BV150"/>
  <c r="BW150" s="1"/>
  <c r="BX150" s="1"/>
  <c r="BY150" s="1"/>
  <c r="BZ150" s="1"/>
  <c r="CA150" s="1"/>
  <c r="CB150" s="1"/>
  <c r="CC150" s="1"/>
  <c r="CD150" s="1"/>
  <c r="CE150" s="1"/>
  <c r="CF150" s="1"/>
  <c r="CG150" s="1"/>
  <c r="CH150" s="1"/>
  <c r="BV151"/>
  <c r="BW151" s="1"/>
  <c r="BX151" s="1"/>
  <c r="BV152"/>
  <c r="BW152" s="1"/>
  <c r="BX152" s="1"/>
  <c r="BY152" s="1"/>
  <c r="BZ152" s="1"/>
  <c r="CA152" s="1"/>
  <c r="CB152" s="1"/>
  <c r="CC152" s="1"/>
  <c r="CD152" s="1"/>
  <c r="CE152" s="1"/>
  <c r="CF152" s="1"/>
  <c r="CG152" s="1"/>
  <c r="CH152" s="1"/>
  <c r="CI152" s="1"/>
  <c r="CJ152" s="1"/>
  <c r="CK152" s="1"/>
  <c r="CL152" s="1"/>
  <c r="CM152" s="1"/>
  <c r="CN152" s="1"/>
  <c r="CO152" s="1"/>
  <c r="CP152" s="1"/>
  <c r="CQ152" s="1"/>
  <c r="CR152" s="1"/>
  <c r="CS152" s="1"/>
  <c r="CT152" s="1"/>
  <c r="CU152" s="1"/>
  <c r="BV153"/>
  <c r="BW153" s="1"/>
  <c r="BX153" s="1"/>
  <c r="BY153" s="1"/>
  <c r="BZ153" s="1"/>
  <c r="CA153" s="1"/>
  <c r="CB153" s="1"/>
  <c r="CC153" s="1"/>
  <c r="CD153" s="1"/>
  <c r="CE153" s="1"/>
  <c r="CF153" s="1"/>
  <c r="CG153" s="1"/>
  <c r="CH153" s="1"/>
  <c r="CI153" s="1"/>
  <c r="BV4"/>
  <c r="BW4" s="1"/>
  <c r="BX4" s="1"/>
  <c r="BY4" s="1"/>
  <c r="BZ4" s="1"/>
  <c r="AO5"/>
  <c r="AP5"/>
  <c r="AQ5"/>
  <c r="AR5"/>
  <c r="AO6"/>
  <c r="AP6"/>
  <c r="AQ6"/>
  <c r="AR6"/>
  <c r="AO7"/>
  <c r="AP7"/>
  <c r="AQ7"/>
  <c r="AR7"/>
  <c r="AO8"/>
  <c r="AP8"/>
  <c r="AQ8"/>
  <c r="AR8"/>
  <c r="AO9"/>
  <c r="AP9"/>
  <c r="AQ9"/>
  <c r="AR9"/>
  <c r="AO10"/>
  <c r="AP10"/>
  <c r="AQ10"/>
  <c r="AR10"/>
  <c r="AO11"/>
  <c r="AP11"/>
  <c r="AQ11"/>
  <c r="AR11"/>
  <c r="AO12"/>
  <c r="AP12"/>
  <c r="AQ12"/>
  <c r="AR12"/>
  <c r="AO13"/>
  <c r="AP13"/>
  <c r="AQ13"/>
  <c r="AR13"/>
  <c r="AO14"/>
  <c r="AP14"/>
  <c r="AQ14"/>
  <c r="AR14"/>
  <c r="AO15"/>
  <c r="AP15"/>
  <c r="AQ15"/>
  <c r="AR15"/>
  <c r="AO16"/>
  <c r="AP16"/>
  <c r="AQ16"/>
  <c r="AR16"/>
  <c r="AO17"/>
  <c r="AP17"/>
  <c r="AQ17"/>
  <c r="AR17"/>
  <c r="AO18"/>
  <c r="AP18"/>
  <c r="AQ18"/>
  <c r="AR18"/>
  <c r="AO19"/>
  <c r="AP19"/>
  <c r="AQ19"/>
  <c r="AR19"/>
  <c r="AO20"/>
  <c r="AP20"/>
  <c r="AQ20"/>
  <c r="AR20"/>
  <c r="AO21"/>
  <c r="AP21"/>
  <c r="AQ21"/>
  <c r="AR21"/>
  <c r="AO22"/>
  <c r="AP22"/>
  <c r="AQ22"/>
  <c r="AR22"/>
  <c r="AO23"/>
  <c r="AP23"/>
  <c r="AQ23"/>
  <c r="AR23"/>
  <c r="AO24"/>
  <c r="AP24"/>
  <c r="AQ24"/>
  <c r="AR24"/>
  <c r="AO25"/>
  <c r="AP25"/>
  <c r="AQ25"/>
  <c r="AR25"/>
  <c r="AO26"/>
  <c r="AP26"/>
  <c r="AQ26"/>
  <c r="AR26"/>
  <c r="AO27"/>
  <c r="AP27"/>
  <c r="AQ27"/>
  <c r="AR27"/>
  <c r="AO28"/>
  <c r="AP28"/>
  <c r="AQ28"/>
  <c r="AR28"/>
  <c r="AO29"/>
  <c r="AP29"/>
  <c r="AQ29"/>
  <c r="AR29"/>
  <c r="AO30"/>
  <c r="AP30"/>
  <c r="AQ30"/>
  <c r="AR30"/>
  <c r="AO31"/>
  <c r="AP31"/>
  <c r="AQ31"/>
  <c r="AR31"/>
  <c r="AO32"/>
  <c r="AP32"/>
  <c r="AQ32"/>
  <c r="AR32"/>
  <c r="AO33"/>
  <c r="AP33"/>
  <c r="AQ33"/>
  <c r="AR33"/>
  <c r="AO34"/>
  <c r="AP34"/>
  <c r="AQ34"/>
  <c r="AR34"/>
  <c r="AO35"/>
  <c r="AP35"/>
  <c r="AQ35"/>
  <c r="AR35"/>
  <c r="AO36"/>
  <c r="AP36"/>
  <c r="AQ36"/>
  <c r="AR36"/>
  <c r="AO37"/>
  <c r="AP37"/>
  <c r="AQ37"/>
  <c r="AR37"/>
  <c r="AO38"/>
  <c r="AP38"/>
  <c r="AQ38"/>
  <c r="AR38"/>
  <c r="AO39"/>
  <c r="AP39"/>
  <c r="AQ39"/>
  <c r="AR39"/>
  <c r="AO40"/>
  <c r="AP40"/>
  <c r="AQ40"/>
  <c r="AR40"/>
  <c r="AO41"/>
  <c r="AP41"/>
  <c r="AQ41"/>
  <c r="AR41"/>
  <c r="AO42"/>
  <c r="AP42"/>
  <c r="AQ42"/>
  <c r="AR42"/>
  <c r="AO43"/>
  <c r="AP43"/>
  <c r="AQ43"/>
  <c r="AR43"/>
  <c r="AO44"/>
  <c r="AP44"/>
  <c r="AQ44"/>
  <c r="AR44"/>
  <c r="AO45"/>
  <c r="AP45"/>
  <c r="AQ45"/>
  <c r="AR45"/>
  <c r="AO46"/>
  <c r="AP46"/>
  <c r="AQ46"/>
  <c r="AR46"/>
  <c r="AO47"/>
  <c r="AP47"/>
  <c r="AQ47"/>
  <c r="AR47"/>
  <c r="AO48"/>
  <c r="AP48"/>
  <c r="AQ48"/>
  <c r="AR48"/>
  <c r="AO49"/>
  <c r="AP49"/>
  <c r="AQ49"/>
  <c r="AR49"/>
  <c r="AO50"/>
  <c r="AP50"/>
  <c r="AQ50"/>
  <c r="AR50"/>
  <c r="AO51"/>
  <c r="AP51"/>
  <c r="AQ51"/>
  <c r="AR51"/>
  <c r="AO52"/>
  <c r="AP52"/>
  <c r="AQ52"/>
  <c r="AR52"/>
  <c r="AO53"/>
  <c r="AP53"/>
  <c r="AQ53"/>
  <c r="AR53"/>
  <c r="AO54"/>
  <c r="AP54"/>
  <c r="AQ54"/>
  <c r="AR54"/>
  <c r="AO55"/>
  <c r="AP55"/>
  <c r="AQ55"/>
  <c r="AR55"/>
  <c r="AO56"/>
  <c r="AP56"/>
  <c r="AQ56"/>
  <c r="AR56"/>
  <c r="AO57"/>
  <c r="AP57"/>
  <c r="AQ57"/>
  <c r="AR57"/>
  <c r="AO58"/>
  <c r="AP58"/>
  <c r="AQ58"/>
  <c r="AR58"/>
  <c r="AO59"/>
  <c r="AP59"/>
  <c r="AQ59"/>
  <c r="AR59"/>
  <c r="AO60"/>
  <c r="AP60"/>
  <c r="AQ60"/>
  <c r="AR60"/>
  <c r="AO61"/>
  <c r="AP61"/>
  <c r="AQ61"/>
  <c r="AR61"/>
  <c r="AO62"/>
  <c r="AP62"/>
  <c r="AQ62"/>
  <c r="AR62"/>
  <c r="AO63"/>
  <c r="AP63"/>
  <c r="AQ63"/>
  <c r="AR63"/>
  <c r="AO64"/>
  <c r="AP64"/>
  <c r="AQ64"/>
  <c r="AR64"/>
  <c r="AO65"/>
  <c r="AP65"/>
  <c r="AQ65"/>
  <c r="AR65"/>
  <c r="AO66"/>
  <c r="AP66"/>
  <c r="AQ66"/>
  <c r="AR66"/>
  <c r="AO67"/>
  <c r="AP67"/>
  <c r="AQ67"/>
  <c r="AR67"/>
  <c r="AO68"/>
  <c r="AP68"/>
  <c r="AQ68"/>
  <c r="AR68"/>
  <c r="AO69"/>
  <c r="AP69"/>
  <c r="AQ69"/>
  <c r="AR69"/>
  <c r="AO70"/>
  <c r="AP70"/>
  <c r="AQ70"/>
  <c r="AR70"/>
  <c r="AO71"/>
  <c r="AP71"/>
  <c r="AQ71"/>
  <c r="AR71"/>
  <c r="AO72"/>
  <c r="AP72"/>
  <c r="AQ72"/>
  <c r="AR72"/>
  <c r="AO73"/>
  <c r="AP73"/>
  <c r="AQ73"/>
  <c r="AR73"/>
  <c r="AO74"/>
  <c r="AP74"/>
  <c r="AQ74"/>
  <c r="AR74"/>
  <c r="AO75"/>
  <c r="AP75"/>
  <c r="AQ75"/>
  <c r="AR75"/>
  <c r="AO76"/>
  <c r="AP76"/>
  <c r="AQ76"/>
  <c r="AR76"/>
  <c r="AO77"/>
  <c r="AP77"/>
  <c r="AQ77"/>
  <c r="AR77"/>
  <c r="AO78"/>
  <c r="AP78"/>
  <c r="AQ78"/>
  <c r="AR78"/>
  <c r="AO79"/>
  <c r="AP79"/>
  <c r="AQ79"/>
  <c r="AR79"/>
  <c r="AO80"/>
  <c r="AP80"/>
  <c r="AQ80"/>
  <c r="AR80"/>
  <c r="AO81"/>
  <c r="AP81"/>
  <c r="AQ81"/>
  <c r="AR81"/>
  <c r="AO82"/>
  <c r="AP82"/>
  <c r="AQ82"/>
  <c r="AR82"/>
  <c r="AO83"/>
  <c r="AP83"/>
  <c r="AQ83"/>
  <c r="AR83"/>
  <c r="AO84"/>
  <c r="AP84"/>
  <c r="AQ84"/>
  <c r="AR84"/>
  <c r="AO85"/>
  <c r="AP85"/>
  <c r="AQ85"/>
  <c r="AR85"/>
  <c r="AO86"/>
  <c r="AP86"/>
  <c r="AQ86"/>
  <c r="AR86"/>
  <c r="AO87"/>
  <c r="AP87"/>
  <c r="AQ87"/>
  <c r="AR87"/>
  <c r="AO88"/>
  <c r="AP88"/>
  <c r="AQ88"/>
  <c r="AR88"/>
  <c r="AO89"/>
  <c r="AP89"/>
  <c r="AQ89"/>
  <c r="AR89"/>
  <c r="AO90"/>
  <c r="AP90"/>
  <c r="AQ90"/>
  <c r="AR90"/>
  <c r="AO91"/>
  <c r="AP91"/>
  <c r="AQ91"/>
  <c r="AR91"/>
  <c r="AO92"/>
  <c r="AP92"/>
  <c r="AQ92"/>
  <c r="AR92"/>
  <c r="AO93"/>
  <c r="AP93"/>
  <c r="AQ93"/>
  <c r="AR93"/>
  <c r="AO94"/>
  <c r="AP94"/>
  <c r="AQ94"/>
  <c r="AR94"/>
  <c r="AO95"/>
  <c r="AP95"/>
  <c r="AQ95"/>
  <c r="AR95"/>
  <c r="AO96"/>
  <c r="AP96"/>
  <c r="AQ96"/>
  <c r="AR96"/>
  <c r="AO97"/>
  <c r="AP97"/>
  <c r="AQ97"/>
  <c r="AR97"/>
  <c r="AO98"/>
  <c r="AP98"/>
  <c r="AQ98"/>
  <c r="AR98"/>
  <c r="AO99"/>
  <c r="AP99"/>
  <c r="AQ99"/>
  <c r="AR99"/>
  <c r="AO100"/>
  <c r="AP100"/>
  <c r="AQ100"/>
  <c r="AR100"/>
  <c r="AO101"/>
  <c r="AP101"/>
  <c r="AQ101"/>
  <c r="AR101"/>
  <c r="AO102"/>
  <c r="AP102"/>
  <c r="AQ102"/>
  <c r="AR102"/>
  <c r="AO103"/>
  <c r="AP103"/>
  <c r="AQ103"/>
  <c r="AR103"/>
  <c r="AO104"/>
  <c r="AP104"/>
  <c r="AQ104"/>
  <c r="AR104"/>
  <c r="AO105"/>
  <c r="AP105"/>
  <c r="AQ105"/>
  <c r="AR105"/>
  <c r="AO106"/>
  <c r="AP106"/>
  <c r="AQ106"/>
  <c r="AR106"/>
  <c r="AO107"/>
  <c r="AP107"/>
  <c r="AQ107"/>
  <c r="AR107"/>
  <c r="AO108"/>
  <c r="AP108"/>
  <c r="AQ108"/>
  <c r="AR108"/>
  <c r="AO109"/>
  <c r="AP109"/>
  <c r="AQ109"/>
  <c r="AR109"/>
  <c r="AO110"/>
  <c r="AP110"/>
  <c r="AQ110"/>
  <c r="AR110"/>
  <c r="AO111"/>
  <c r="AP111"/>
  <c r="AQ111"/>
  <c r="AR111"/>
  <c r="AO112"/>
  <c r="AP112"/>
  <c r="AQ112"/>
  <c r="AR112"/>
  <c r="AO113"/>
  <c r="AP113"/>
  <c r="AQ113"/>
  <c r="AR113"/>
  <c r="AO114"/>
  <c r="AP114"/>
  <c r="AQ114"/>
  <c r="AR114"/>
  <c r="AO115"/>
  <c r="AP115"/>
  <c r="AQ115"/>
  <c r="AR115"/>
  <c r="AO116"/>
  <c r="AP116"/>
  <c r="AQ116"/>
  <c r="AR116"/>
  <c r="AO117"/>
  <c r="AP117"/>
  <c r="AQ117"/>
  <c r="AR117"/>
  <c r="AO118"/>
  <c r="AP118"/>
  <c r="AQ118"/>
  <c r="AR118"/>
  <c r="AO119"/>
  <c r="AP119"/>
  <c r="AQ119"/>
  <c r="AR119"/>
  <c r="AO120"/>
  <c r="AP120"/>
  <c r="AQ120"/>
  <c r="AR120"/>
  <c r="AO121"/>
  <c r="AP121"/>
  <c r="AQ121"/>
  <c r="AR121"/>
  <c r="AO122"/>
  <c r="AP122"/>
  <c r="AQ122"/>
  <c r="AR122"/>
  <c r="AO123"/>
  <c r="AP123"/>
  <c r="AQ123"/>
  <c r="AR123"/>
  <c r="AO124"/>
  <c r="AP124"/>
  <c r="AQ124"/>
  <c r="AR124"/>
  <c r="AO125"/>
  <c r="AP125"/>
  <c r="AQ125"/>
  <c r="AR125"/>
  <c r="AO126"/>
  <c r="AP126"/>
  <c r="AQ126"/>
  <c r="AR126"/>
  <c r="AO127"/>
  <c r="AP127"/>
  <c r="AQ127"/>
  <c r="AR127"/>
  <c r="AO128"/>
  <c r="AP128"/>
  <c r="AQ128"/>
  <c r="AR128"/>
  <c r="AO129"/>
  <c r="AP129"/>
  <c r="AQ129"/>
  <c r="AR129"/>
  <c r="AO130"/>
  <c r="AP130"/>
  <c r="AQ130"/>
  <c r="AR130"/>
  <c r="AO131"/>
  <c r="AP131"/>
  <c r="AQ131"/>
  <c r="AR131"/>
  <c r="AO132"/>
  <c r="AP132"/>
  <c r="AQ132"/>
  <c r="AR132"/>
  <c r="AO133"/>
  <c r="AP133"/>
  <c r="AQ133"/>
  <c r="AR133"/>
  <c r="AO134"/>
  <c r="AP134"/>
  <c r="AQ134"/>
  <c r="AR134"/>
  <c r="AO135"/>
  <c r="AP135"/>
  <c r="AQ135"/>
  <c r="AR135"/>
  <c r="AO136"/>
  <c r="AP136"/>
  <c r="AQ136"/>
  <c r="AR136"/>
  <c r="AO137"/>
  <c r="AP137"/>
  <c r="AQ137"/>
  <c r="AR137"/>
  <c r="AO138"/>
  <c r="AP138"/>
  <c r="AQ138"/>
  <c r="AR138"/>
  <c r="AO139"/>
  <c r="AP139"/>
  <c r="AQ139"/>
  <c r="AR139"/>
  <c r="AO140"/>
  <c r="AP140"/>
  <c r="AQ140"/>
  <c r="AR140"/>
  <c r="AO141"/>
  <c r="AP141"/>
  <c r="AQ141"/>
  <c r="AR141"/>
  <c r="AO142"/>
  <c r="AP142"/>
  <c r="AQ142"/>
  <c r="AR142"/>
  <c r="AO143"/>
  <c r="AP143"/>
  <c r="AQ143"/>
  <c r="AR143"/>
  <c r="AO144"/>
  <c r="AP144"/>
  <c r="AQ144"/>
  <c r="AR144"/>
  <c r="AO145"/>
  <c r="AP145"/>
  <c r="AQ145"/>
  <c r="AR145"/>
  <c r="AO146"/>
  <c r="AP146"/>
  <c r="AQ146"/>
  <c r="AR146"/>
  <c r="AO147"/>
  <c r="AP147"/>
  <c r="AQ147"/>
  <c r="AR147"/>
  <c r="AO148"/>
  <c r="AP148"/>
  <c r="AQ148"/>
  <c r="AR148"/>
  <c r="AO149"/>
  <c r="AP149"/>
  <c r="AQ149"/>
  <c r="AR149"/>
  <c r="AO150"/>
  <c r="AP150"/>
  <c r="AQ150"/>
  <c r="AR150"/>
  <c r="AO151"/>
  <c r="AP151"/>
  <c r="AQ151"/>
  <c r="AR151"/>
  <c r="AO152"/>
  <c r="AP152"/>
  <c r="AQ152"/>
  <c r="AR152"/>
  <c r="AO153"/>
  <c r="AP153"/>
  <c r="AQ153"/>
  <c r="AR153"/>
  <c r="AR4"/>
  <c r="AQ4"/>
  <c r="AP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4"/>
  <c r="U1" i="14"/>
  <c r="G1" i="24" s="1"/>
  <c r="AA1" i="14"/>
  <c r="AL10" s="1"/>
  <c r="DC1" i="10"/>
  <c r="AH212" i="18"/>
  <c r="AK212" s="1"/>
  <c r="AH213"/>
  <c r="AH214"/>
  <c r="AH215"/>
  <c r="AK215" s="1"/>
  <c r="AH216"/>
  <c r="AK216" s="1"/>
  <c r="AH217"/>
  <c r="AH218"/>
  <c r="AJ218" s="1"/>
  <c r="AH219"/>
  <c r="AH220"/>
  <c r="AH221"/>
  <c r="AH222"/>
  <c r="AL222" s="1"/>
  <c r="AN222" s="1"/>
  <c r="AH223"/>
  <c r="AJ223" s="1"/>
  <c r="AH224"/>
  <c r="AK224" s="1"/>
  <c r="AH225"/>
  <c r="AH226"/>
  <c r="AK226" s="1"/>
  <c r="AH227"/>
  <c r="AJ227" s="1"/>
  <c r="AH228"/>
  <c r="AK228" s="1"/>
  <c r="AH229"/>
  <c r="AL229" s="1"/>
  <c r="AH230"/>
  <c r="AL230" s="1"/>
  <c r="AH231"/>
  <c r="AJ231" s="1"/>
  <c r="AH232"/>
  <c r="AH233"/>
  <c r="AH234"/>
  <c r="AH235"/>
  <c r="AH236"/>
  <c r="AK236" s="1"/>
  <c r="AH237"/>
  <c r="AH238"/>
  <c r="AH239"/>
  <c r="AJ239" s="1"/>
  <c r="AH240"/>
  <c r="AK240" s="1"/>
  <c r="AH241"/>
  <c r="AH242"/>
  <c r="AH243"/>
  <c r="AL243" s="1"/>
  <c r="AN243" s="1"/>
  <c r="AH244"/>
  <c r="AK244" s="1"/>
  <c r="AH245"/>
  <c r="AL245" s="1"/>
  <c r="AM245" s="1"/>
  <c r="AH246"/>
  <c r="AJ246" s="1"/>
  <c r="AH247"/>
  <c r="AJ247" s="1"/>
  <c r="AH248"/>
  <c r="AK248" s="1"/>
  <c r="AH249"/>
  <c r="AK249" s="1"/>
  <c r="AH250"/>
  <c r="AH251"/>
  <c r="AJ251" s="1"/>
  <c r="AH252"/>
  <c r="AH253"/>
  <c r="AH254"/>
  <c r="AK254" s="1"/>
  <c r="AH255"/>
  <c r="AH256"/>
  <c r="AK256" s="1"/>
  <c r="AH257"/>
  <c r="AJ257" s="1"/>
  <c r="AH258"/>
  <c r="AH259"/>
  <c r="AH260"/>
  <c r="AK260" s="1"/>
  <c r="AH261"/>
  <c r="AK261" s="1"/>
  <c r="AH262"/>
  <c r="AJ262" s="1"/>
  <c r="AH263"/>
  <c r="AH264"/>
  <c r="AL264" s="1"/>
  <c r="AH265"/>
  <c r="AL265" s="1"/>
  <c r="AN265" s="1"/>
  <c r="AH266"/>
  <c r="AH267"/>
  <c r="AJ267" s="1"/>
  <c r="AH268"/>
  <c r="AL268" s="1"/>
  <c r="AN268" s="1"/>
  <c r="AH269"/>
  <c r="AH270"/>
  <c r="AK270" s="1"/>
  <c r="AH271"/>
  <c r="AJ271" s="1"/>
  <c r="AH272"/>
  <c r="AK272" s="1"/>
  <c r="AH273"/>
  <c r="AL273" s="1"/>
  <c r="AM273" s="1"/>
  <c r="AH274"/>
  <c r="AJ274" s="1"/>
  <c r="AH275"/>
  <c r="AK275" s="1"/>
  <c r="AH276"/>
  <c r="AH277"/>
  <c r="AL277" s="1"/>
  <c r="AM277" s="1"/>
  <c r="AH278"/>
  <c r="AK278" s="1"/>
  <c r="AH279"/>
  <c r="AJ279" s="1"/>
  <c r="AH280"/>
  <c r="AH281"/>
  <c r="AK281" s="1"/>
  <c r="AH282"/>
  <c r="AL282" s="1"/>
  <c r="AH283"/>
  <c r="AL283" s="1"/>
  <c r="AH284"/>
  <c r="AJ284" s="1"/>
  <c r="AH285"/>
  <c r="AK285" s="1"/>
  <c r="AH286"/>
  <c r="AH287"/>
  <c r="AK287" s="1"/>
  <c r="AH288"/>
  <c r="AK288" s="1"/>
  <c r="AH289"/>
  <c r="AH290"/>
  <c r="AH291"/>
  <c r="AJ291" s="1"/>
  <c r="AH292"/>
  <c r="AL292" s="1"/>
  <c r="AN292" s="1"/>
  <c r="AH293"/>
  <c r="AH294"/>
  <c r="AL294" s="1"/>
  <c r="AH295"/>
  <c r="AK295" s="1"/>
  <c r="AH296"/>
  <c r="AJ296" s="1"/>
  <c r="AH297"/>
  <c r="AH298"/>
  <c r="AH299"/>
  <c r="AK299" s="1"/>
  <c r="AH300"/>
  <c r="AK300" s="1"/>
  <c r="AH301"/>
  <c r="AH302"/>
  <c r="AK302" s="1"/>
  <c r="AH303"/>
  <c r="AH66"/>
  <c r="AJ66" s="1"/>
  <c r="AH67"/>
  <c r="AL67" s="1"/>
  <c r="AH68"/>
  <c r="AK68" s="1"/>
  <c r="AH69"/>
  <c r="AL69" s="1"/>
  <c r="AH70"/>
  <c r="AJ70" s="1"/>
  <c r="AH71"/>
  <c r="AK71" s="1"/>
  <c r="AH72"/>
  <c r="AH73"/>
  <c r="AJ73" s="1"/>
  <c r="AH74"/>
  <c r="AK74" s="1"/>
  <c r="AH75"/>
  <c r="AL75" s="1"/>
  <c r="AH76"/>
  <c r="AH77"/>
  <c r="AL77" s="1"/>
  <c r="AM77" s="1"/>
  <c r="AH78"/>
  <c r="AJ78" s="1"/>
  <c r="AH79"/>
  <c r="AK79" s="1"/>
  <c r="AH80"/>
  <c r="AH81"/>
  <c r="AK81" s="1"/>
  <c r="AH82"/>
  <c r="AJ82" s="1"/>
  <c r="AH83"/>
  <c r="AK83" s="1"/>
  <c r="AH84"/>
  <c r="AL84" s="1"/>
  <c r="AM84" s="1"/>
  <c r="AH85"/>
  <c r="AL85" s="1"/>
  <c r="AH86"/>
  <c r="AJ86" s="1"/>
  <c r="AH87"/>
  <c r="AH88"/>
  <c r="AL88" s="1"/>
  <c r="AH89"/>
  <c r="AJ89" s="1"/>
  <c r="AH90"/>
  <c r="AK90" s="1"/>
  <c r="AH91"/>
  <c r="AH92"/>
  <c r="AL92" s="1"/>
  <c r="AH93"/>
  <c r="AH94"/>
  <c r="AH95"/>
  <c r="AH96"/>
  <c r="AH97"/>
  <c r="AK97" s="1"/>
  <c r="AH98"/>
  <c r="AH99"/>
  <c r="AH100"/>
  <c r="AK100" s="1"/>
  <c r="AH101"/>
  <c r="AL101" s="1"/>
  <c r="AH102"/>
  <c r="AH103"/>
  <c r="AH104"/>
  <c r="AL104" s="1"/>
  <c r="AN104" s="1"/>
  <c r="AH105"/>
  <c r="AL105" s="1"/>
  <c r="AH106"/>
  <c r="AH107"/>
  <c r="AH108"/>
  <c r="AJ108" s="1"/>
  <c r="AH109"/>
  <c r="AH110"/>
  <c r="AL110" s="1"/>
  <c r="AN110" s="1"/>
  <c r="AH111"/>
  <c r="AL111" s="1"/>
  <c r="AM111" s="1"/>
  <c r="AH112"/>
  <c r="AH113"/>
  <c r="AL113" s="1"/>
  <c r="AH114"/>
  <c r="AJ114" s="1"/>
  <c r="AH115"/>
  <c r="AK115" s="1"/>
  <c r="AH116"/>
  <c r="AL116" s="1"/>
  <c r="AN116" s="1"/>
  <c r="AH117"/>
  <c r="AK117" s="1"/>
  <c r="AH118"/>
  <c r="AK118" s="1"/>
  <c r="AH119"/>
  <c r="AJ119" s="1"/>
  <c r="AH120"/>
  <c r="AK120" s="1"/>
  <c r="AH121"/>
  <c r="AH122"/>
  <c r="AK122" s="1"/>
  <c r="AH123"/>
  <c r="AL123" s="1"/>
  <c r="AH124"/>
  <c r="AL124" s="1"/>
  <c r="AH125"/>
  <c r="AH126"/>
  <c r="AK126" s="1"/>
  <c r="AH127"/>
  <c r="AJ127" s="1"/>
  <c r="AH128"/>
  <c r="AH129"/>
  <c r="AH130"/>
  <c r="AH131"/>
  <c r="AL131" s="1"/>
  <c r="AN131" s="1"/>
  <c r="AH132"/>
  <c r="AJ132" s="1"/>
  <c r="AH133"/>
  <c r="AL133" s="1"/>
  <c r="AN133" s="1"/>
  <c r="AH134"/>
  <c r="AH135"/>
  <c r="AL135" s="1"/>
  <c r="AN135" s="1"/>
  <c r="AH136"/>
  <c r="AH137"/>
  <c r="AK137" s="1"/>
  <c r="AH138"/>
  <c r="AH139"/>
  <c r="AJ139" s="1"/>
  <c r="AH140"/>
  <c r="AH141"/>
  <c r="AH142"/>
  <c r="AK142" s="1"/>
  <c r="AH143"/>
  <c r="AL143" s="1"/>
  <c r="AH144"/>
  <c r="AH145"/>
  <c r="AH146"/>
  <c r="AH147"/>
  <c r="AK147" s="1"/>
  <c r="AH148"/>
  <c r="AH149"/>
  <c r="AH150"/>
  <c r="AH151"/>
  <c r="AL151" s="1"/>
  <c r="AH152"/>
  <c r="AL152" s="1"/>
  <c r="AM152" s="1"/>
  <c r="AH153"/>
  <c r="AL153" s="1"/>
  <c r="AH154"/>
  <c r="AL154" s="1"/>
  <c r="AH155"/>
  <c r="AH156"/>
  <c r="AJ156" s="1"/>
  <c r="AH157"/>
  <c r="AK157" s="1"/>
  <c r="AH158"/>
  <c r="AK158" s="1"/>
  <c r="AH159"/>
  <c r="AJ159" s="1"/>
  <c r="AH160"/>
  <c r="AH161"/>
  <c r="AL161" s="1"/>
  <c r="AN161" s="1"/>
  <c r="AH162"/>
  <c r="AJ162" s="1"/>
  <c r="AH163"/>
  <c r="AH164"/>
  <c r="AH165"/>
  <c r="AH166"/>
  <c r="AK166" s="1"/>
  <c r="AH167"/>
  <c r="AH168"/>
  <c r="AH169"/>
  <c r="AH170"/>
  <c r="AJ170" s="1"/>
  <c r="AH171"/>
  <c r="AJ171" s="1"/>
  <c r="AH172"/>
  <c r="AL172" s="1"/>
  <c r="AH173"/>
  <c r="AJ173" s="1"/>
  <c r="AH174"/>
  <c r="AK174" s="1"/>
  <c r="AH175"/>
  <c r="AJ175" s="1"/>
  <c r="AH176"/>
  <c r="AH177"/>
  <c r="AK177" s="1"/>
  <c r="AH178"/>
  <c r="AJ178" s="1"/>
  <c r="AH179"/>
  <c r="AK179" s="1"/>
  <c r="AH180"/>
  <c r="AH181"/>
  <c r="AL181" s="1"/>
  <c r="AH182"/>
  <c r="AJ182" s="1"/>
  <c r="AH183"/>
  <c r="AJ183" s="1"/>
  <c r="AH184"/>
  <c r="AH185"/>
  <c r="AJ185" s="1"/>
  <c r="AH186"/>
  <c r="AL186" s="1"/>
  <c r="AM186" s="1"/>
  <c r="AH187"/>
  <c r="AH188"/>
  <c r="AL188" s="1"/>
  <c r="AH189"/>
  <c r="AH190"/>
  <c r="AH191"/>
  <c r="AK191" s="1"/>
  <c r="AH192"/>
  <c r="AL192" s="1"/>
  <c r="AN192" s="1"/>
  <c r="AH193"/>
  <c r="AL193" s="1"/>
  <c r="AN193" s="1"/>
  <c r="AH194"/>
  <c r="AK194" s="1"/>
  <c r="AH195"/>
  <c r="AJ195" s="1"/>
  <c r="AH196"/>
  <c r="AH197"/>
  <c r="AJ197" s="1"/>
  <c r="AH198"/>
  <c r="AL198" s="1"/>
  <c r="AN198" s="1"/>
  <c r="AH199"/>
  <c r="AL199" s="1"/>
  <c r="AH200"/>
  <c r="AL200" s="1"/>
  <c r="AM200" s="1"/>
  <c r="AH201"/>
  <c r="AL201" s="1"/>
  <c r="AM201" s="1"/>
  <c r="AH202"/>
  <c r="AL202" s="1"/>
  <c r="AM202" s="1"/>
  <c r="AH203"/>
  <c r="AK203" s="1"/>
  <c r="AH204"/>
  <c r="AH205"/>
  <c r="AJ205" s="1"/>
  <c r="AH206"/>
  <c r="AH207"/>
  <c r="AJ207" s="1"/>
  <c r="AH208"/>
  <c r="AH209"/>
  <c r="AK209" s="1"/>
  <c r="AH210"/>
  <c r="AH211"/>
  <c r="AJ211" s="1"/>
  <c r="AO4" i="10"/>
  <c r="C2" i="17"/>
  <c r="AV35" i="21"/>
  <c r="AV38"/>
  <c r="AV39"/>
  <c r="AV43"/>
  <c r="B3" i="18"/>
  <c r="AF10" i="20"/>
  <c r="B95"/>
  <c r="D95" s="1"/>
  <c r="E95" s="1"/>
  <c r="R6" i="24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5"/>
  <c r="AX282" i="10"/>
  <c r="AY284"/>
  <c r="AW293"/>
  <c r="AW312"/>
  <c r="AW31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V108" i="21"/>
  <c r="AV107"/>
  <c r="AV106"/>
  <c r="AV105"/>
  <c r="AV104"/>
  <c r="AV103"/>
  <c r="AV10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2"/>
  <c r="AV40"/>
  <c r="AV37"/>
  <c r="AV36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M174" s="1"/>
  <c r="AN174" s="1"/>
  <c r="AV11"/>
  <c r="AV10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W174" s="1"/>
  <c r="X174" s="1"/>
  <c r="AF10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G174" s="1"/>
  <c r="H174" s="1"/>
  <c r="AV271" i="20"/>
  <c r="AV270"/>
  <c r="AV269"/>
  <c r="AV268"/>
  <c r="AV267"/>
  <c r="AV266"/>
  <c r="AV265"/>
  <c r="AV264"/>
  <c r="AV263"/>
  <c r="AV262"/>
  <c r="AV261"/>
  <c r="AV260"/>
  <c r="AV108"/>
  <c r="AV107"/>
  <c r="AV106"/>
  <c r="AV105"/>
  <c r="AV104"/>
  <c r="AV103"/>
  <c r="AV10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M277" s="1"/>
  <c r="AV30"/>
  <c r="AV29"/>
  <c r="AV35"/>
  <c r="AV34"/>
  <c r="AV33"/>
  <c r="AV32"/>
  <c r="AV31"/>
  <c r="AF271"/>
  <c r="AF270"/>
  <c r="AF269"/>
  <c r="AF268"/>
  <c r="AF267"/>
  <c r="AF266"/>
  <c r="AF265"/>
  <c r="AF264"/>
  <c r="AF263"/>
  <c r="AF262"/>
  <c r="AF261"/>
  <c r="AF260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W278" s="1"/>
  <c r="BA59" i="17"/>
  <c r="BH59" s="1"/>
  <c r="AZ3"/>
  <c r="AG59" i="18"/>
  <c r="AG115"/>
  <c r="AB59"/>
  <c r="AB115"/>
  <c r="W59"/>
  <c r="W115"/>
  <c r="N3"/>
  <c r="F1" i="24"/>
  <c r="AH41" i="18"/>
  <c r="AH42"/>
  <c r="AJ42" s="1"/>
  <c r="AH43"/>
  <c r="AK43" s="1"/>
  <c r="AH44"/>
  <c r="AJ44" s="1"/>
  <c r="AH45"/>
  <c r="AK45" s="1"/>
  <c r="AH46"/>
  <c r="AH47"/>
  <c r="AK47" s="1"/>
  <c r="AH48"/>
  <c r="AK48" s="1"/>
  <c r="AH49"/>
  <c r="AJ49" s="1"/>
  <c r="K48" i="19"/>
  <c r="J48" s="1"/>
  <c r="Z48" s="1"/>
  <c r="K6"/>
  <c r="K7"/>
  <c r="K8"/>
  <c r="K9"/>
  <c r="AA9" s="1"/>
  <c r="K10"/>
  <c r="J10" s="1"/>
  <c r="Z10" s="1"/>
  <c r="K11"/>
  <c r="K12"/>
  <c r="J12" s="1"/>
  <c r="Z12" s="1"/>
  <c r="K13"/>
  <c r="K14"/>
  <c r="K15"/>
  <c r="K16"/>
  <c r="AA16" s="1"/>
  <c r="K17"/>
  <c r="K18"/>
  <c r="AA18" s="1"/>
  <c r="K19"/>
  <c r="AA19" s="1"/>
  <c r="K20"/>
  <c r="J20" s="1"/>
  <c r="Z20" s="1"/>
  <c r="K21"/>
  <c r="K22"/>
  <c r="J22" s="1"/>
  <c r="Z22" s="1"/>
  <c r="K23"/>
  <c r="K24"/>
  <c r="J24" s="1"/>
  <c r="Z24" s="1"/>
  <c r="K25"/>
  <c r="K26"/>
  <c r="AA26" s="1"/>
  <c r="K27"/>
  <c r="J27" s="1"/>
  <c r="Z27" s="1"/>
  <c r="K28"/>
  <c r="J28" s="1"/>
  <c r="Z28" s="1"/>
  <c r="K29"/>
  <c r="J29" s="1"/>
  <c r="Z29" s="1"/>
  <c r="K30"/>
  <c r="K31"/>
  <c r="J31" s="1"/>
  <c r="Z31" s="1"/>
  <c r="K32"/>
  <c r="AA32" s="1"/>
  <c r="K33"/>
  <c r="K34"/>
  <c r="AA34" s="1"/>
  <c r="K35"/>
  <c r="K36"/>
  <c r="J36" s="1"/>
  <c r="K37"/>
  <c r="J37" s="1"/>
  <c r="Z37" s="1"/>
  <c r="K38"/>
  <c r="J38" s="1"/>
  <c r="Z38" s="1"/>
  <c r="K39"/>
  <c r="K40"/>
  <c r="J40" s="1"/>
  <c r="Z40" s="1"/>
  <c r="K41"/>
  <c r="K42"/>
  <c r="AA42" s="1"/>
  <c r="K43"/>
  <c r="J43" s="1"/>
  <c r="Z43" s="1"/>
  <c r="K44"/>
  <c r="J44" s="1"/>
  <c r="Z44" s="1"/>
  <c r="K45"/>
  <c r="K46"/>
  <c r="AA46" s="1"/>
  <c r="K47"/>
  <c r="K49"/>
  <c r="J49" s="1"/>
  <c r="Z49" s="1"/>
  <c r="K50"/>
  <c r="J50" s="1"/>
  <c r="Z50" s="1"/>
  <c r="K51"/>
  <c r="AA51" s="1"/>
  <c r="K52"/>
  <c r="K53"/>
  <c r="K54"/>
  <c r="K55"/>
  <c r="AA55" s="1"/>
  <c r="K56"/>
  <c r="J56" s="1"/>
  <c r="Z56" s="1"/>
  <c r="K57"/>
  <c r="K58"/>
  <c r="AA58" s="1"/>
  <c r="K59"/>
  <c r="K5"/>
  <c r="AA5" s="1"/>
  <c r="Y59"/>
  <c r="Y58"/>
  <c r="Y57"/>
  <c r="Y56"/>
  <c r="Y55"/>
  <c r="Y54"/>
  <c r="Y53"/>
  <c r="Y52"/>
  <c r="Y51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AV4" i="10"/>
  <c r="C10" i="22"/>
  <c r="AL2" i="10" s="1"/>
  <c r="AI66" i="14"/>
  <c r="AI4"/>
  <c r="AF2"/>
  <c r="J2" i="18" s="1"/>
  <c r="AB1" i="17" s="1"/>
  <c r="O13" i="22"/>
  <c r="O12"/>
  <c r="O11"/>
  <c r="O10"/>
  <c r="O9"/>
  <c r="O8"/>
  <c r="O7"/>
  <c r="O6"/>
  <c r="O5"/>
  <c r="O4"/>
  <c r="O3"/>
  <c r="O2"/>
  <c r="AV16" i="10"/>
  <c r="AW16" s="1"/>
  <c r="AV15"/>
  <c r="AW15" s="1"/>
  <c r="AV6"/>
  <c r="AW6" s="1"/>
  <c r="AV7"/>
  <c r="AW7" s="1"/>
  <c r="AV8"/>
  <c r="AW8" s="1"/>
  <c r="AV9"/>
  <c r="AW9" s="1"/>
  <c r="AV10"/>
  <c r="AW10" s="1"/>
  <c r="AV11"/>
  <c r="AW11" s="1"/>
  <c r="AV12"/>
  <c r="AW12" s="1"/>
  <c r="AV13"/>
  <c r="AW13" s="1"/>
  <c r="AV14"/>
  <c r="AW14" s="1"/>
  <c r="AV5"/>
  <c r="AH108" i="21"/>
  <c r="AJ108" s="1"/>
  <c r="AK108" s="1"/>
  <c r="AI108"/>
  <c r="R108"/>
  <c r="T108" s="1"/>
  <c r="U108" s="1"/>
  <c r="S108"/>
  <c r="B108"/>
  <c r="D108" s="1"/>
  <c r="E108" s="1"/>
  <c r="C108"/>
  <c r="AH107"/>
  <c r="AJ107" s="1"/>
  <c r="AK107" s="1"/>
  <c r="AI107"/>
  <c r="R107"/>
  <c r="T107" s="1"/>
  <c r="U107" s="1"/>
  <c r="S107"/>
  <c r="B107"/>
  <c r="D107" s="1"/>
  <c r="E107" s="1"/>
  <c r="C107"/>
  <c r="AH106"/>
  <c r="AJ106" s="1"/>
  <c r="AK106" s="1"/>
  <c r="AI106"/>
  <c r="R106"/>
  <c r="T106" s="1"/>
  <c r="U106" s="1"/>
  <c r="S106"/>
  <c r="B106"/>
  <c r="D106" s="1"/>
  <c r="E106" s="1"/>
  <c r="C106"/>
  <c r="AH105"/>
  <c r="AJ105" s="1"/>
  <c r="AK105" s="1"/>
  <c r="AI105"/>
  <c r="R105"/>
  <c r="T105" s="1"/>
  <c r="U105" s="1"/>
  <c r="S105"/>
  <c r="B105"/>
  <c r="D105" s="1"/>
  <c r="E105" s="1"/>
  <c r="C105"/>
  <c r="AH104"/>
  <c r="AJ104" s="1"/>
  <c r="AK104" s="1"/>
  <c r="AI104"/>
  <c r="R104"/>
  <c r="T104" s="1"/>
  <c r="U104" s="1"/>
  <c r="S104"/>
  <c r="B104"/>
  <c r="D104" s="1"/>
  <c r="E104" s="1"/>
  <c r="C104"/>
  <c r="AH103"/>
  <c r="AJ103" s="1"/>
  <c r="AK103" s="1"/>
  <c r="AI103"/>
  <c r="R103"/>
  <c r="T103" s="1"/>
  <c r="U103" s="1"/>
  <c r="S103"/>
  <c r="B103"/>
  <c r="D103" s="1"/>
  <c r="E103" s="1"/>
  <c r="C103"/>
  <c r="AH102"/>
  <c r="AJ102" s="1"/>
  <c r="AK102" s="1"/>
  <c r="AI102"/>
  <c r="R102"/>
  <c r="T102" s="1"/>
  <c r="U102" s="1"/>
  <c r="S102"/>
  <c r="B102"/>
  <c r="D102" s="1"/>
  <c r="E102" s="1"/>
  <c r="C102"/>
  <c r="AH101"/>
  <c r="AJ101" s="1"/>
  <c r="AK101" s="1"/>
  <c r="AI101"/>
  <c r="R101"/>
  <c r="T101" s="1"/>
  <c r="U101" s="1"/>
  <c r="S101"/>
  <c r="B101"/>
  <c r="D101"/>
  <c r="E101" s="1"/>
  <c r="C101"/>
  <c r="AH100"/>
  <c r="AJ100" s="1"/>
  <c r="AK100" s="1"/>
  <c r="AI100"/>
  <c r="R100"/>
  <c r="T100" s="1"/>
  <c r="U100" s="1"/>
  <c r="S100"/>
  <c r="B100"/>
  <c r="D100" s="1"/>
  <c r="E100" s="1"/>
  <c r="C100"/>
  <c r="AH99"/>
  <c r="AJ99" s="1"/>
  <c r="AK99" s="1"/>
  <c r="AI99"/>
  <c r="R99"/>
  <c r="T99" s="1"/>
  <c r="U99" s="1"/>
  <c r="S99"/>
  <c r="B99"/>
  <c r="D99" s="1"/>
  <c r="E99" s="1"/>
  <c r="C99"/>
  <c r="AH98"/>
  <c r="AJ98" s="1"/>
  <c r="AK98" s="1"/>
  <c r="AI98"/>
  <c r="R98"/>
  <c r="T98" s="1"/>
  <c r="U98" s="1"/>
  <c r="S98"/>
  <c r="B98"/>
  <c r="D98" s="1"/>
  <c r="E98" s="1"/>
  <c r="C98"/>
  <c r="AH97"/>
  <c r="AJ97" s="1"/>
  <c r="AK97" s="1"/>
  <c r="AI97"/>
  <c r="R97"/>
  <c r="T97" s="1"/>
  <c r="U97" s="1"/>
  <c r="S97"/>
  <c r="B97"/>
  <c r="D97" s="1"/>
  <c r="E97" s="1"/>
  <c r="C97"/>
  <c r="AH96"/>
  <c r="AJ96" s="1"/>
  <c r="AK96" s="1"/>
  <c r="AI96"/>
  <c r="R96"/>
  <c r="T96" s="1"/>
  <c r="U96" s="1"/>
  <c r="S96"/>
  <c r="B96"/>
  <c r="D96" s="1"/>
  <c r="E96" s="1"/>
  <c r="C96"/>
  <c r="AH95"/>
  <c r="AJ95" s="1"/>
  <c r="AK95" s="1"/>
  <c r="AI95"/>
  <c r="R95"/>
  <c r="T95" s="1"/>
  <c r="U95" s="1"/>
  <c r="S95"/>
  <c r="B95"/>
  <c r="D95" s="1"/>
  <c r="E95" s="1"/>
  <c r="C95"/>
  <c r="AH94"/>
  <c r="AJ94" s="1"/>
  <c r="AK94" s="1"/>
  <c r="AI94"/>
  <c r="R94"/>
  <c r="T94" s="1"/>
  <c r="U94" s="1"/>
  <c r="S94"/>
  <c r="B94"/>
  <c r="C94"/>
  <c r="AH93"/>
  <c r="AJ93" s="1"/>
  <c r="AK93" s="1"/>
  <c r="AI93"/>
  <c r="R93"/>
  <c r="T93" s="1"/>
  <c r="U93" s="1"/>
  <c r="S93"/>
  <c r="B93"/>
  <c r="D93" s="1"/>
  <c r="E93" s="1"/>
  <c r="C93"/>
  <c r="AH92"/>
  <c r="AJ92"/>
  <c r="AK92" s="1"/>
  <c r="AI92"/>
  <c r="R92"/>
  <c r="T92" s="1"/>
  <c r="U92" s="1"/>
  <c r="S92"/>
  <c r="B92"/>
  <c r="D92" s="1"/>
  <c r="E92" s="1"/>
  <c r="C92"/>
  <c r="AH91"/>
  <c r="AJ91" s="1"/>
  <c r="AK91" s="1"/>
  <c r="AI91"/>
  <c r="R91"/>
  <c r="T91" s="1"/>
  <c r="U91" s="1"/>
  <c r="S91"/>
  <c r="B91"/>
  <c r="D91" s="1"/>
  <c r="E91" s="1"/>
  <c r="C91"/>
  <c r="AH90"/>
  <c r="AJ90" s="1"/>
  <c r="AK90" s="1"/>
  <c r="AI90"/>
  <c r="R90"/>
  <c r="T90" s="1"/>
  <c r="U90" s="1"/>
  <c r="S90"/>
  <c r="B90"/>
  <c r="D90" s="1"/>
  <c r="E90" s="1"/>
  <c r="C90"/>
  <c r="AH89"/>
  <c r="AJ89" s="1"/>
  <c r="AK89" s="1"/>
  <c r="AI89"/>
  <c r="R89"/>
  <c r="T89" s="1"/>
  <c r="U89" s="1"/>
  <c r="S89"/>
  <c r="B89"/>
  <c r="AH88"/>
  <c r="AJ88" s="1"/>
  <c r="AK88" s="1"/>
  <c r="AI88"/>
  <c r="R88"/>
  <c r="T88" s="1"/>
  <c r="U88" s="1"/>
  <c r="S88"/>
  <c r="B88"/>
  <c r="D88" s="1"/>
  <c r="E88" s="1"/>
  <c r="AH87"/>
  <c r="AJ87" s="1"/>
  <c r="AK87" s="1"/>
  <c r="AI87"/>
  <c r="R87"/>
  <c r="T87" s="1"/>
  <c r="U87" s="1"/>
  <c r="S87"/>
  <c r="B87"/>
  <c r="D87" s="1"/>
  <c r="E87" s="1"/>
  <c r="AH86"/>
  <c r="AJ86" s="1"/>
  <c r="AK86" s="1"/>
  <c r="AI86"/>
  <c r="R86"/>
  <c r="T86" s="1"/>
  <c r="U86" s="1"/>
  <c r="S86"/>
  <c r="B86"/>
  <c r="D86" s="1"/>
  <c r="AH85"/>
  <c r="AJ85" s="1"/>
  <c r="AK85" s="1"/>
  <c r="AI85"/>
  <c r="R85"/>
  <c r="T85" s="1"/>
  <c r="U85" s="1"/>
  <c r="S85"/>
  <c r="B85"/>
  <c r="D85" s="1"/>
  <c r="E85" s="1"/>
  <c r="C85"/>
  <c r="AH84"/>
  <c r="AJ84" s="1"/>
  <c r="AK84" s="1"/>
  <c r="AI84"/>
  <c r="R84"/>
  <c r="T84" s="1"/>
  <c r="U84" s="1"/>
  <c r="S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C89"/>
  <c r="AH83"/>
  <c r="AJ83" s="1"/>
  <c r="AK83" s="1"/>
  <c r="AI83"/>
  <c r="R83"/>
  <c r="T83" s="1"/>
  <c r="U83" s="1"/>
  <c r="S83"/>
  <c r="AH82"/>
  <c r="AJ82" s="1"/>
  <c r="AK82" s="1"/>
  <c r="AI82"/>
  <c r="R82"/>
  <c r="T82" s="1"/>
  <c r="U82" s="1"/>
  <c r="S82"/>
  <c r="AH81"/>
  <c r="AJ81" s="1"/>
  <c r="AK81" s="1"/>
  <c r="AI81"/>
  <c r="R81"/>
  <c r="T81" s="1"/>
  <c r="U81" s="1"/>
  <c r="S81"/>
  <c r="AH80"/>
  <c r="AJ80" s="1"/>
  <c r="AK80" s="1"/>
  <c r="AI80"/>
  <c r="R80"/>
  <c r="T80" s="1"/>
  <c r="U80" s="1"/>
  <c r="S80"/>
  <c r="AH79"/>
  <c r="AJ79" s="1"/>
  <c r="AK79" s="1"/>
  <c r="AI79"/>
  <c r="R79"/>
  <c r="T79" s="1"/>
  <c r="U79" s="1"/>
  <c r="S79"/>
  <c r="AH78"/>
  <c r="AJ78" s="1"/>
  <c r="AK78" s="1"/>
  <c r="AI78"/>
  <c r="R78"/>
  <c r="T78" s="1"/>
  <c r="U78" s="1"/>
  <c r="S78"/>
  <c r="AH77"/>
  <c r="AJ77" s="1"/>
  <c r="AK77" s="1"/>
  <c r="AI77"/>
  <c r="R77"/>
  <c r="T77" s="1"/>
  <c r="U77" s="1"/>
  <c r="S77"/>
  <c r="AH76"/>
  <c r="AJ76" s="1"/>
  <c r="AK76" s="1"/>
  <c r="AI76"/>
  <c r="R76"/>
  <c r="T76" s="1"/>
  <c r="U76" s="1"/>
  <c r="S76"/>
  <c r="AH75"/>
  <c r="AJ75" s="1"/>
  <c r="AK75" s="1"/>
  <c r="AI75"/>
  <c r="R75"/>
  <c r="T75" s="1"/>
  <c r="U75" s="1"/>
  <c r="S75"/>
  <c r="AH74"/>
  <c r="AJ74"/>
  <c r="AK74" s="1"/>
  <c r="AI74"/>
  <c r="R74"/>
  <c r="T74" s="1"/>
  <c r="U74" s="1"/>
  <c r="S74"/>
  <c r="AH73"/>
  <c r="AJ73" s="1"/>
  <c r="AK73" s="1"/>
  <c r="AI73"/>
  <c r="R73"/>
  <c r="T73" s="1"/>
  <c r="U73" s="1"/>
  <c r="S73"/>
  <c r="AH72"/>
  <c r="AJ72" s="1"/>
  <c r="AK72" s="1"/>
  <c r="AI72"/>
  <c r="R72"/>
  <c r="T72" s="1"/>
  <c r="U72" s="1"/>
  <c r="S72"/>
  <c r="AH71"/>
  <c r="AJ71" s="1"/>
  <c r="AK71" s="1"/>
  <c r="AI71"/>
  <c r="R71"/>
  <c r="T71" s="1"/>
  <c r="U71" s="1"/>
  <c r="S71"/>
  <c r="AH70"/>
  <c r="AJ70" s="1"/>
  <c r="AK70" s="1"/>
  <c r="AI70"/>
  <c r="R70"/>
  <c r="T70" s="1"/>
  <c r="U70" s="1"/>
  <c r="S70"/>
  <c r="AH69"/>
  <c r="AJ69" s="1"/>
  <c r="AK69" s="1"/>
  <c r="AI69"/>
  <c r="R69"/>
  <c r="T69" s="1"/>
  <c r="U69" s="1"/>
  <c r="S69"/>
  <c r="AH68"/>
  <c r="AJ68" s="1"/>
  <c r="AK68" s="1"/>
  <c r="AI68"/>
  <c r="R68"/>
  <c r="T68" s="1"/>
  <c r="U68" s="1"/>
  <c r="S68"/>
  <c r="AH67"/>
  <c r="AJ67" s="1"/>
  <c r="AK67" s="1"/>
  <c r="AI67"/>
  <c r="R67"/>
  <c r="T67" s="1"/>
  <c r="U67" s="1"/>
  <c r="S67"/>
  <c r="AH66"/>
  <c r="AJ66" s="1"/>
  <c r="AK66" s="1"/>
  <c r="AI66"/>
  <c r="R66"/>
  <c r="T66" s="1"/>
  <c r="U66" s="1"/>
  <c r="AH65"/>
  <c r="AJ65" s="1"/>
  <c r="AK65" s="1"/>
  <c r="AI65"/>
  <c r="R65"/>
  <c r="T65" s="1"/>
  <c r="U65" s="1"/>
  <c r="AH64"/>
  <c r="AJ64" s="1"/>
  <c r="AK64" s="1"/>
  <c r="AI64"/>
  <c r="R64"/>
  <c r="T64" s="1"/>
  <c r="U64" s="1"/>
  <c r="S64"/>
  <c r="AH63"/>
  <c r="AJ63" s="1"/>
  <c r="AK63" s="1"/>
  <c r="AI63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S45" s="1"/>
  <c r="T45" s="1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S66"/>
  <c r="AH62"/>
  <c r="AJ62"/>
  <c r="AK62" s="1"/>
  <c r="AI62"/>
  <c r="AH61"/>
  <c r="AJ61" s="1"/>
  <c r="AK61" s="1"/>
  <c r="AI61"/>
  <c r="AH60"/>
  <c r="AJ60" s="1"/>
  <c r="AK60" s="1"/>
  <c r="AI60"/>
  <c r="AH59"/>
  <c r="AJ59" s="1"/>
  <c r="AK59" s="1"/>
  <c r="AI59"/>
  <c r="AH58"/>
  <c r="AJ58" s="1"/>
  <c r="AK58" s="1"/>
  <c r="AI58"/>
  <c r="AH57"/>
  <c r="AJ57" s="1"/>
  <c r="AK57" s="1"/>
  <c r="AI57"/>
  <c r="AH56"/>
  <c r="AJ56" s="1"/>
  <c r="AK56" s="1"/>
  <c r="AI56"/>
  <c r="AH55"/>
  <c r="AJ55" s="1"/>
  <c r="AK55" s="1"/>
  <c r="AI55"/>
  <c r="AH54"/>
  <c r="AJ54" s="1"/>
  <c r="AK54" s="1"/>
  <c r="AI54"/>
  <c r="AH53"/>
  <c r="AJ53" s="1"/>
  <c r="AK53" s="1"/>
  <c r="AI53"/>
  <c r="AH52"/>
  <c r="AJ52" s="1"/>
  <c r="AK52" s="1"/>
  <c r="AI52"/>
  <c r="AH51"/>
  <c r="AJ51" s="1"/>
  <c r="AK51" s="1"/>
  <c r="AI51"/>
  <c r="AH50"/>
  <c r="AJ50" s="1"/>
  <c r="AK50" s="1"/>
  <c r="AI50"/>
  <c r="AH49"/>
  <c r="AJ49" s="1"/>
  <c r="AK49" s="1"/>
  <c r="AI49"/>
  <c r="AH48"/>
  <c r="AJ48" s="1"/>
  <c r="AK48" s="1"/>
  <c r="AH47"/>
  <c r="AH44"/>
  <c r="AJ44" s="1"/>
  <c r="AK44" s="1"/>
  <c r="AI44"/>
  <c r="AH42"/>
  <c r="AH38"/>
  <c r="AH34"/>
  <c r="AH31"/>
  <c r="AH28"/>
  <c r="AH25"/>
  <c r="AH21"/>
  <c r="AH17"/>
  <c r="AH15"/>
  <c r="AH14"/>
  <c r="AH13"/>
  <c r="AH11"/>
  <c r="AI10" s="1"/>
  <c r="AJ10" s="1"/>
  <c r="AH10"/>
  <c r="AI48"/>
  <c r="AH271" i="20"/>
  <c r="AJ271" s="1"/>
  <c r="AK271" s="1"/>
  <c r="AI271"/>
  <c r="R271"/>
  <c r="T271" s="1"/>
  <c r="U271" s="1"/>
  <c r="S271"/>
  <c r="B271"/>
  <c r="D271" s="1"/>
  <c r="E271" s="1"/>
  <c r="C271"/>
  <c r="AH270"/>
  <c r="AJ270" s="1"/>
  <c r="AK270" s="1"/>
  <c r="AI270"/>
  <c r="R270"/>
  <c r="T270" s="1"/>
  <c r="U270" s="1"/>
  <c r="S270"/>
  <c r="B270"/>
  <c r="D270"/>
  <c r="E270" s="1"/>
  <c r="C270"/>
  <c r="AH269"/>
  <c r="AJ269" s="1"/>
  <c r="AK269" s="1"/>
  <c r="AI269"/>
  <c r="R269"/>
  <c r="T269" s="1"/>
  <c r="U269" s="1"/>
  <c r="S269"/>
  <c r="B269"/>
  <c r="D269" s="1"/>
  <c r="E269" s="1"/>
  <c r="C269"/>
  <c r="AH268"/>
  <c r="AJ268" s="1"/>
  <c r="AK268" s="1"/>
  <c r="AI268"/>
  <c r="R268"/>
  <c r="T268" s="1"/>
  <c r="U268" s="1"/>
  <c r="S268"/>
  <c r="B268"/>
  <c r="D268" s="1"/>
  <c r="E268" s="1"/>
  <c r="C268"/>
  <c r="AH267"/>
  <c r="AJ267" s="1"/>
  <c r="AK267" s="1"/>
  <c r="AI267"/>
  <c r="R267"/>
  <c r="T267"/>
  <c r="U267" s="1"/>
  <c r="S267"/>
  <c r="B267"/>
  <c r="D267" s="1"/>
  <c r="E267" s="1"/>
  <c r="C267"/>
  <c r="AH266"/>
  <c r="AJ266" s="1"/>
  <c r="AK266" s="1"/>
  <c r="AI266"/>
  <c r="R266"/>
  <c r="T266" s="1"/>
  <c r="U266" s="1"/>
  <c r="S266"/>
  <c r="B266"/>
  <c r="D266" s="1"/>
  <c r="E266" s="1"/>
  <c r="C266"/>
  <c r="AH265"/>
  <c r="AJ265" s="1"/>
  <c r="AK265" s="1"/>
  <c r="AI265"/>
  <c r="R265"/>
  <c r="T265" s="1"/>
  <c r="U265" s="1"/>
  <c r="S265"/>
  <c r="B265"/>
  <c r="D265" s="1"/>
  <c r="E265" s="1"/>
  <c r="C265"/>
  <c r="AH264"/>
  <c r="AJ264"/>
  <c r="AK264" s="1"/>
  <c r="AI264"/>
  <c r="R264"/>
  <c r="T264" s="1"/>
  <c r="U264" s="1"/>
  <c r="S264"/>
  <c r="B264"/>
  <c r="D264" s="1"/>
  <c r="E264" s="1"/>
  <c r="AH263"/>
  <c r="AJ263" s="1"/>
  <c r="AK263" s="1"/>
  <c r="AI263"/>
  <c r="R263"/>
  <c r="R262"/>
  <c r="R261"/>
  <c r="R260"/>
  <c r="R108"/>
  <c r="T108" s="1"/>
  <c r="U108" s="1"/>
  <c r="R107"/>
  <c r="T107" s="1"/>
  <c r="U107" s="1"/>
  <c r="R106"/>
  <c r="T106"/>
  <c r="U106" s="1"/>
  <c r="R105"/>
  <c r="T105" s="1"/>
  <c r="U105" s="1"/>
  <c r="R104"/>
  <c r="T104" s="1"/>
  <c r="U104" s="1"/>
  <c r="R103"/>
  <c r="T103" s="1"/>
  <c r="U103" s="1"/>
  <c r="R102"/>
  <c r="T102" s="1"/>
  <c r="U102" s="1"/>
  <c r="R101"/>
  <c r="T101" s="1"/>
  <c r="U101" s="1"/>
  <c r="R100"/>
  <c r="T100" s="1"/>
  <c r="U100"/>
  <c r="R99"/>
  <c r="T99" s="1"/>
  <c r="U99" s="1"/>
  <c r="R98"/>
  <c r="T98" s="1"/>
  <c r="U98" s="1"/>
  <c r="R97"/>
  <c r="T97" s="1"/>
  <c r="U97" s="1"/>
  <c r="R96"/>
  <c r="T96" s="1"/>
  <c r="U96" s="1"/>
  <c r="R95"/>
  <c r="T95" s="1"/>
  <c r="U95" s="1"/>
  <c r="R94"/>
  <c r="T94" s="1"/>
  <c r="U94" s="1"/>
  <c r="R93"/>
  <c r="T93"/>
  <c r="U93" s="1"/>
  <c r="R92"/>
  <c r="T92" s="1"/>
  <c r="U92" s="1"/>
  <c r="R91"/>
  <c r="T91" s="1"/>
  <c r="U91" s="1"/>
  <c r="R90"/>
  <c r="T90" s="1"/>
  <c r="U90" s="1"/>
  <c r="R89"/>
  <c r="T89" s="1"/>
  <c r="U89" s="1"/>
  <c r="R88"/>
  <c r="T88" s="1"/>
  <c r="U88" s="1"/>
  <c r="R87"/>
  <c r="T87" s="1"/>
  <c r="U87" s="1"/>
  <c r="R86"/>
  <c r="T86" s="1"/>
  <c r="U86" s="1"/>
  <c r="R85"/>
  <c r="T85" s="1"/>
  <c r="U85" s="1"/>
  <c r="R84"/>
  <c r="T84" s="1"/>
  <c r="U84" s="1"/>
  <c r="R83"/>
  <c r="T83" s="1"/>
  <c r="U83" s="1"/>
  <c r="R82"/>
  <c r="R81"/>
  <c r="T81" s="1"/>
  <c r="U81" s="1"/>
  <c r="R80"/>
  <c r="T80" s="1"/>
  <c r="U80" s="1"/>
  <c r="R79"/>
  <c r="T79" s="1"/>
  <c r="U79" s="1"/>
  <c r="R78"/>
  <c r="T78" s="1"/>
  <c r="U78" s="1"/>
  <c r="R77"/>
  <c r="T77" s="1"/>
  <c r="U77" s="1"/>
  <c r="R76"/>
  <c r="T76" s="1"/>
  <c r="U76" s="1"/>
  <c r="R75"/>
  <c r="T75" s="1"/>
  <c r="U75" s="1"/>
  <c r="R74"/>
  <c r="T74" s="1"/>
  <c r="U74" s="1"/>
  <c r="R73"/>
  <c r="T73" s="1"/>
  <c r="U73" s="1"/>
  <c r="R72"/>
  <c r="T72" s="1"/>
  <c r="U72" s="1"/>
  <c r="R71"/>
  <c r="T71" s="1"/>
  <c r="U71" s="1"/>
  <c r="R70"/>
  <c r="T70" s="1"/>
  <c r="U70" s="1"/>
  <c r="R69"/>
  <c r="T69"/>
  <c r="U69" s="1"/>
  <c r="R68"/>
  <c r="T68" s="1"/>
  <c r="U68" s="1"/>
  <c r="R67"/>
  <c r="T67" s="1"/>
  <c r="U67" s="1"/>
  <c r="R66"/>
  <c r="T66" s="1"/>
  <c r="U66" s="1"/>
  <c r="R65"/>
  <c r="T65" s="1"/>
  <c r="U65" s="1"/>
  <c r="R64"/>
  <c r="T64" s="1"/>
  <c r="U64" s="1"/>
  <c r="R63"/>
  <c r="T63" s="1"/>
  <c r="U63" s="1"/>
  <c r="R62"/>
  <c r="T62" s="1"/>
  <c r="U62" s="1"/>
  <c r="R61"/>
  <c r="T61" s="1"/>
  <c r="U61" s="1"/>
  <c r="R60"/>
  <c r="T60" s="1"/>
  <c r="U60" s="1"/>
  <c r="R59"/>
  <c r="R58"/>
  <c r="R57"/>
  <c r="R56"/>
  <c r="R55"/>
  <c r="R54"/>
  <c r="R53"/>
  <c r="R52"/>
  <c r="R51"/>
  <c r="R50"/>
  <c r="R49"/>
  <c r="R48"/>
  <c r="R47"/>
  <c r="R46"/>
  <c r="T46" s="1"/>
  <c r="U46" s="1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S46"/>
  <c r="B263"/>
  <c r="D263" s="1"/>
  <c r="E263" s="1"/>
  <c r="AH262"/>
  <c r="AJ262" s="1"/>
  <c r="AK262" s="1"/>
  <c r="AI262"/>
  <c r="AH261"/>
  <c r="AH260"/>
  <c r="AH108"/>
  <c r="AH107"/>
  <c r="AJ107" s="1"/>
  <c r="AK107" s="1"/>
  <c r="AH106"/>
  <c r="AJ106" s="1"/>
  <c r="AK106" s="1"/>
  <c r="AH105"/>
  <c r="AJ105" s="1"/>
  <c r="AK105" s="1"/>
  <c r="AH104"/>
  <c r="AJ104" s="1"/>
  <c r="AK104" s="1"/>
  <c r="AH103"/>
  <c r="AJ103" s="1"/>
  <c r="AK103" s="1"/>
  <c r="AH102"/>
  <c r="AH101"/>
  <c r="AJ101" s="1"/>
  <c r="AK101" s="1"/>
  <c r="AH100"/>
  <c r="AJ100" s="1"/>
  <c r="AK100" s="1"/>
  <c r="AH99"/>
  <c r="AJ99" s="1"/>
  <c r="AK99" s="1"/>
  <c r="AH98"/>
  <c r="AJ98" s="1"/>
  <c r="AK98" s="1"/>
  <c r="AH97"/>
  <c r="AJ97" s="1"/>
  <c r="AK97" s="1"/>
  <c r="AH96"/>
  <c r="AH95"/>
  <c r="AJ95" s="1"/>
  <c r="AK95" s="1"/>
  <c r="AH94"/>
  <c r="AJ94" s="1"/>
  <c r="AK94" s="1"/>
  <c r="AH93"/>
  <c r="AJ93" s="1"/>
  <c r="AK93" s="1"/>
  <c r="AH92"/>
  <c r="AJ92" s="1"/>
  <c r="AK92" s="1"/>
  <c r="AH91"/>
  <c r="AJ91" s="1"/>
  <c r="AK91" s="1"/>
  <c r="AH90"/>
  <c r="AJ90" s="1"/>
  <c r="AK90" s="1"/>
  <c r="AH89"/>
  <c r="AJ89" s="1"/>
  <c r="AK89" s="1"/>
  <c r="AH88"/>
  <c r="AJ88" s="1"/>
  <c r="AK88" s="1"/>
  <c r="AH87"/>
  <c r="AJ87" s="1"/>
  <c r="AK87" s="1"/>
  <c r="AH86"/>
  <c r="AJ86" s="1"/>
  <c r="AK86" s="1"/>
  <c r="AH85"/>
  <c r="AJ85" s="1"/>
  <c r="AK85" s="1"/>
  <c r="AH84"/>
  <c r="AJ84" s="1"/>
  <c r="AK84" s="1"/>
  <c r="AH83"/>
  <c r="AJ83" s="1"/>
  <c r="AH82"/>
  <c r="AJ82" s="1"/>
  <c r="AK82" s="1"/>
  <c r="AH81"/>
  <c r="AJ81" s="1"/>
  <c r="AK81" s="1"/>
  <c r="AH80"/>
  <c r="AJ80" s="1"/>
  <c r="AK80" s="1"/>
  <c r="AH79"/>
  <c r="AJ79" s="1"/>
  <c r="AK79" s="1"/>
  <c r="AH78"/>
  <c r="AJ78" s="1"/>
  <c r="AK78" s="1"/>
  <c r="AH77"/>
  <c r="AJ77" s="1"/>
  <c r="AK77" s="1"/>
  <c r="AH76"/>
  <c r="AJ76" s="1"/>
  <c r="AK76" s="1"/>
  <c r="AH75"/>
  <c r="AJ75" s="1"/>
  <c r="AK75" s="1"/>
  <c r="AH74"/>
  <c r="AJ74" s="1"/>
  <c r="AK74" s="1"/>
  <c r="AH73"/>
  <c r="AJ73" s="1"/>
  <c r="AK73" s="1"/>
  <c r="AH72"/>
  <c r="AJ72" s="1"/>
  <c r="AK72" s="1"/>
  <c r="AH71"/>
  <c r="AJ71" s="1"/>
  <c r="AK71" s="1"/>
  <c r="AH70"/>
  <c r="AJ70" s="1"/>
  <c r="AH69"/>
  <c r="AJ69" s="1"/>
  <c r="AK69"/>
  <c r="AH68"/>
  <c r="AJ68" s="1"/>
  <c r="AK68" s="1"/>
  <c r="AH67"/>
  <c r="AJ67" s="1"/>
  <c r="AK67" s="1"/>
  <c r="AH66"/>
  <c r="AJ66" s="1"/>
  <c r="AK66" s="1"/>
  <c r="AH65"/>
  <c r="AJ65" s="1"/>
  <c r="AK65" s="1"/>
  <c r="AH64"/>
  <c r="AJ64" s="1"/>
  <c r="AK64" s="1"/>
  <c r="AH63"/>
  <c r="AJ63" s="1"/>
  <c r="AH62"/>
  <c r="AJ62" s="1"/>
  <c r="AK62" s="1"/>
  <c r="AH61"/>
  <c r="AJ61" s="1"/>
  <c r="AK61" s="1"/>
  <c r="AH60"/>
  <c r="AJ60" s="1"/>
  <c r="AK60" s="1"/>
  <c r="AH59"/>
  <c r="AH58"/>
  <c r="AJ58" s="1"/>
  <c r="AK58" s="1"/>
  <c r="AH57"/>
  <c r="AJ57" s="1"/>
  <c r="AK57" s="1"/>
  <c r="AH56"/>
  <c r="AJ56" s="1"/>
  <c r="AK56"/>
  <c r="AH55"/>
  <c r="AJ55" s="1"/>
  <c r="AK55" s="1"/>
  <c r="AH54"/>
  <c r="AJ54" s="1"/>
  <c r="AK54" s="1"/>
  <c r="AH53"/>
  <c r="AJ53"/>
  <c r="AK53" s="1"/>
  <c r="AH52"/>
  <c r="AJ52" s="1"/>
  <c r="AK52" s="1"/>
  <c r="AH51"/>
  <c r="AJ51" s="1"/>
  <c r="AK51" s="1"/>
  <c r="AH50"/>
  <c r="AJ50" s="1"/>
  <c r="AH49"/>
  <c r="AJ49" s="1"/>
  <c r="AK49" s="1"/>
  <c r="AH48"/>
  <c r="AJ48" s="1"/>
  <c r="AK48" s="1"/>
  <c r="AH47"/>
  <c r="AH46"/>
  <c r="AJ46" s="1"/>
  <c r="AK46" s="1"/>
  <c r="AH45"/>
  <c r="AJ45" s="1"/>
  <c r="AK45" s="1"/>
  <c r="AH44"/>
  <c r="AH43"/>
  <c r="AJ43" s="1"/>
  <c r="AK43" s="1"/>
  <c r="AH42"/>
  <c r="AJ42" s="1"/>
  <c r="AK42" s="1"/>
  <c r="AH41"/>
  <c r="AJ41" s="1"/>
  <c r="AK41" s="1"/>
  <c r="AH40"/>
  <c r="AJ40" s="1"/>
  <c r="AK40" s="1"/>
  <c r="AH39"/>
  <c r="AJ39" s="1"/>
  <c r="AK39" s="1"/>
  <c r="AH38"/>
  <c r="AH37"/>
  <c r="AH36"/>
  <c r="AH35"/>
  <c r="AH34"/>
  <c r="AH33"/>
  <c r="AH32"/>
  <c r="AH31"/>
  <c r="AI31" s="1"/>
  <c r="AJ31" s="1"/>
  <c r="AH30"/>
  <c r="AH29"/>
  <c r="AH28"/>
  <c r="AH27"/>
  <c r="AH26"/>
  <c r="AH25"/>
  <c r="AH24"/>
  <c r="AH23"/>
  <c r="AH22"/>
  <c r="AH21"/>
  <c r="AH20"/>
  <c r="AH19"/>
  <c r="AI19" s="1"/>
  <c r="AJ19" s="1"/>
  <c r="AH18"/>
  <c r="AH17"/>
  <c r="AH16"/>
  <c r="AH15"/>
  <c r="AH14"/>
  <c r="AH13"/>
  <c r="AH12"/>
  <c r="AH11"/>
  <c r="AI38" s="1"/>
  <c r="AJ38" s="1"/>
  <c r="AH10"/>
  <c r="AJ47"/>
  <c r="AK47" s="1"/>
  <c r="AJ59"/>
  <c r="AK59" s="1"/>
  <c r="AK83"/>
  <c r="AJ96"/>
  <c r="AK96" s="1"/>
  <c r="AJ102"/>
  <c r="AK102" s="1"/>
  <c r="AJ108"/>
  <c r="AK108" s="1"/>
  <c r="AI108"/>
  <c r="S108"/>
  <c r="B108"/>
  <c r="D108" s="1"/>
  <c r="E108" s="1"/>
  <c r="C108"/>
  <c r="AI107"/>
  <c r="S107"/>
  <c r="B107"/>
  <c r="D107" s="1"/>
  <c r="E107" s="1"/>
  <c r="C107"/>
  <c r="AI106"/>
  <c r="S106"/>
  <c r="B106"/>
  <c r="D106" s="1"/>
  <c r="E106"/>
  <c r="C106"/>
  <c r="AI105"/>
  <c r="S105"/>
  <c r="B105"/>
  <c r="D105" s="1"/>
  <c r="E105" s="1"/>
  <c r="C105"/>
  <c r="AI104"/>
  <c r="S104"/>
  <c r="B104"/>
  <c r="D104" s="1"/>
  <c r="E104" s="1"/>
  <c r="C104"/>
  <c r="AI103"/>
  <c r="S103"/>
  <c r="B103"/>
  <c r="D103"/>
  <c r="E103" s="1"/>
  <c r="C103"/>
  <c r="AI102"/>
  <c r="S102"/>
  <c r="B102"/>
  <c r="D102" s="1"/>
  <c r="E102" s="1"/>
  <c r="C102"/>
  <c r="AI101"/>
  <c r="S101"/>
  <c r="B101"/>
  <c r="D101" s="1"/>
  <c r="E101" s="1"/>
  <c r="C101"/>
  <c r="AI100"/>
  <c r="S100"/>
  <c r="B100"/>
  <c r="D100" s="1"/>
  <c r="E100" s="1"/>
  <c r="C100"/>
  <c r="AI99"/>
  <c r="S99"/>
  <c r="AI98"/>
  <c r="S98"/>
  <c r="AI97"/>
  <c r="S97"/>
  <c r="B97"/>
  <c r="D97" s="1"/>
  <c r="E97" s="1"/>
  <c r="C97"/>
  <c r="AI96"/>
  <c r="S96"/>
  <c r="AI95"/>
  <c r="S95"/>
  <c r="AI94"/>
  <c r="S94"/>
  <c r="AI93"/>
  <c r="S93"/>
  <c r="AI92"/>
  <c r="S92"/>
  <c r="AI91"/>
  <c r="S91"/>
  <c r="AI90"/>
  <c r="S90"/>
  <c r="AI89"/>
  <c r="S89"/>
  <c r="AI88"/>
  <c r="S88"/>
  <c r="AI87"/>
  <c r="S87"/>
  <c r="AI86"/>
  <c r="S86"/>
  <c r="AI85"/>
  <c r="S85"/>
  <c r="AI84"/>
  <c r="S84"/>
  <c r="AI83"/>
  <c r="S83"/>
  <c r="AI82"/>
  <c r="S82"/>
  <c r="AI81"/>
  <c r="S81"/>
  <c r="AI80"/>
  <c r="S80"/>
  <c r="AI79"/>
  <c r="S79"/>
  <c r="AI78"/>
  <c r="S78"/>
  <c r="AI77"/>
  <c r="S77"/>
  <c r="AI76"/>
  <c r="S76"/>
  <c r="AI75"/>
  <c r="S75"/>
  <c r="AI74"/>
  <c r="S74"/>
  <c r="AI73"/>
  <c r="S73"/>
  <c r="AI72"/>
  <c r="S72"/>
  <c r="AI71"/>
  <c r="S71"/>
  <c r="AK70"/>
  <c r="AI70"/>
  <c r="S70"/>
  <c r="AI69"/>
  <c r="S69"/>
  <c r="AI68"/>
  <c r="S68"/>
  <c r="AI67"/>
  <c r="AI66"/>
  <c r="AI65"/>
  <c r="AI64"/>
  <c r="AK63"/>
  <c r="AI63"/>
  <c r="AI62"/>
  <c r="AI61"/>
  <c r="AI60"/>
  <c r="AI59"/>
  <c r="AI58"/>
  <c r="AI57"/>
  <c r="AI56"/>
  <c r="AI55"/>
  <c r="AI54"/>
  <c r="AI53"/>
  <c r="AI52"/>
  <c r="AI51"/>
  <c r="AK50"/>
  <c r="AI50"/>
  <c r="AI49"/>
  <c r="AI48"/>
  <c r="AI47"/>
  <c r="AI46"/>
  <c r="AI45"/>
  <c r="AI44"/>
  <c r="AL117" i="10"/>
  <c r="AL118"/>
  <c r="AL116"/>
  <c r="AL115"/>
  <c r="AL114"/>
  <c r="AL113"/>
  <c r="AL112"/>
  <c r="AL111"/>
  <c r="AL11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L4"/>
  <c r="F1" i="18"/>
  <c r="D1" s="1"/>
  <c r="C2" s="1"/>
  <c r="AH4"/>
  <c r="AJ4" s="1"/>
  <c r="AK4"/>
  <c r="AH5"/>
  <c r="AJ5" s="1"/>
  <c r="AH6"/>
  <c r="AJ6" s="1"/>
  <c r="AH7"/>
  <c r="AK7" s="1"/>
  <c r="AJ7"/>
  <c r="AH8"/>
  <c r="AK8" s="1"/>
  <c r="AH9"/>
  <c r="AJ9" s="1"/>
  <c r="AH10"/>
  <c r="AJ10"/>
  <c r="AH11"/>
  <c r="AH12"/>
  <c r="AH13"/>
  <c r="AK13" s="1"/>
  <c r="AH14"/>
  <c r="AH15"/>
  <c r="AH16"/>
  <c r="AH17"/>
  <c r="AH18"/>
  <c r="AJ18" s="1"/>
  <c r="AH19"/>
  <c r="AJ19" s="1"/>
  <c r="AH20"/>
  <c r="AH21"/>
  <c r="AH22"/>
  <c r="AK22" s="1"/>
  <c r="AH23"/>
  <c r="AJ23" s="1"/>
  <c r="AH24"/>
  <c r="AJ24" s="1"/>
  <c r="AH25"/>
  <c r="AJ25" s="1"/>
  <c r="AH26"/>
  <c r="AK26" s="1"/>
  <c r="AH27"/>
  <c r="AK27" s="1"/>
  <c r="AH28"/>
  <c r="AJ28" s="1"/>
  <c r="AK28"/>
  <c r="AH29"/>
  <c r="AJ29" s="1"/>
  <c r="AH30"/>
  <c r="AK30" s="1"/>
  <c r="AH31"/>
  <c r="AJ31" s="1"/>
  <c r="AK31"/>
  <c r="AH32"/>
  <c r="AH33"/>
  <c r="AH34"/>
  <c r="AK34" s="1"/>
  <c r="AH35"/>
  <c r="AK35" s="1"/>
  <c r="AH36"/>
  <c r="AK36" s="1"/>
  <c r="AH37"/>
  <c r="AK37" s="1"/>
  <c r="AH38"/>
  <c r="AJ38" s="1"/>
  <c r="AH39"/>
  <c r="AK39" s="1"/>
  <c r="AH40"/>
  <c r="AJ40" s="1"/>
  <c r="AH50"/>
  <c r="AJ50" s="1"/>
  <c r="AH51"/>
  <c r="AK51" s="1"/>
  <c r="AH52"/>
  <c r="AH53"/>
  <c r="AJ53" s="1"/>
  <c r="AH54"/>
  <c r="AK54" s="1"/>
  <c r="AH55"/>
  <c r="AJ55" s="1"/>
  <c r="AH56"/>
  <c r="AK56" s="1"/>
  <c r="AH57"/>
  <c r="AH58"/>
  <c r="AL58" s="1"/>
  <c r="AM58" s="1"/>
  <c r="AH59"/>
  <c r="AK59" s="1"/>
  <c r="AH60"/>
  <c r="AH61"/>
  <c r="AK61" s="1"/>
  <c r="AH62"/>
  <c r="AJ62" s="1"/>
  <c r="AH63"/>
  <c r="AH64"/>
  <c r="AH65"/>
  <c r="AJ65" s="1"/>
  <c r="AK49"/>
  <c r="P4" i="17"/>
  <c r="AL119" i="10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W253"/>
  <c r="AW264"/>
  <c r="AW266"/>
  <c r="AW268"/>
  <c r="AW272"/>
  <c r="AW276"/>
  <c r="AW280"/>
  <c r="S115" i="18"/>
  <c r="T115"/>
  <c r="U115"/>
  <c r="V115"/>
  <c r="X115"/>
  <c r="Y115"/>
  <c r="Z115"/>
  <c r="AA115"/>
  <c r="AC115"/>
  <c r="AD115"/>
  <c r="AE115"/>
  <c r="AF115"/>
  <c r="A37"/>
  <c r="C37"/>
  <c r="D37" s="1"/>
  <c r="E37" s="1"/>
  <c r="A38"/>
  <c r="C38"/>
  <c r="F38" s="1"/>
  <c r="A39"/>
  <c r="C39"/>
  <c r="A40"/>
  <c r="C40"/>
  <c r="D40" s="1"/>
  <c r="E40" s="1"/>
  <c r="A41"/>
  <c r="C41"/>
  <c r="D41" s="1"/>
  <c r="E41" s="1"/>
  <c r="A42"/>
  <c r="C42"/>
  <c r="A43"/>
  <c r="C43"/>
  <c r="D43" s="1"/>
  <c r="E43" s="1"/>
  <c r="A44"/>
  <c r="C44"/>
  <c r="F44" s="1"/>
  <c r="A45"/>
  <c r="C45"/>
  <c r="A46"/>
  <c r="C46"/>
  <c r="F46" s="1"/>
  <c r="A47"/>
  <c r="C47"/>
  <c r="D47" s="1"/>
  <c r="E47" s="1"/>
  <c r="A48"/>
  <c r="C48"/>
  <c r="F48" s="1"/>
  <c r="D48"/>
  <c r="E48" s="1"/>
  <c r="A49"/>
  <c r="C49"/>
  <c r="A50"/>
  <c r="C50"/>
  <c r="A51"/>
  <c r="C51"/>
  <c r="A52"/>
  <c r="C52"/>
  <c r="D52" s="1"/>
  <c r="A53"/>
  <c r="C53"/>
  <c r="D53" s="1"/>
  <c r="E53" s="1"/>
  <c r="A54"/>
  <c r="C54"/>
  <c r="D54" s="1"/>
  <c r="E54" s="1"/>
  <c r="A55"/>
  <c r="C55"/>
  <c r="A56"/>
  <c r="C56"/>
  <c r="A57"/>
  <c r="C57"/>
  <c r="F57" s="1"/>
  <c r="A58"/>
  <c r="C58"/>
  <c r="I2"/>
  <c r="V1" i="17" s="1"/>
  <c r="BC9" i="10"/>
  <c r="BC8"/>
  <c r="BC7"/>
  <c r="Q3" i="18"/>
  <c r="S59"/>
  <c r="T59"/>
  <c r="U59"/>
  <c r="V59"/>
  <c r="X59"/>
  <c r="Y59"/>
  <c r="Z59"/>
  <c r="AA59"/>
  <c r="AC59"/>
  <c r="AD59"/>
  <c r="AE59"/>
  <c r="AF59"/>
  <c r="AI5" i="14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Y193" i="10"/>
  <c r="AY212"/>
  <c r="AY216"/>
  <c r="AY223"/>
  <c r="AY231"/>
  <c r="AY235"/>
  <c r="AY243"/>
  <c r="AX190"/>
  <c r="AX191"/>
  <c r="AX199"/>
  <c r="AX203"/>
  <c r="AX211"/>
  <c r="AX213"/>
  <c r="AX242"/>
  <c r="AW190"/>
  <c r="AW210"/>
  <c r="AW214"/>
  <c r="AW233"/>
  <c r="AW237"/>
  <c r="C5" i="18"/>
  <c r="C6"/>
  <c r="C7"/>
  <c r="C8"/>
  <c r="D8" s="1"/>
  <c r="E8" s="1"/>
  <c r="C9"/>
  <c r="C10"/>
  <c r="C11"/>
  <c r="D11" s="1"/>
  <c r="E11" s="1"/>
  <c r="C12"/>
  <c r="C13"/>
  <c r="F13" s="1"/>
  <c r="C14"/>
  <c r="C15"/>
  <c r="C16"/>
  <c r="C17"/>
  <c r="F17" s="1"/>
  <c r="C18"/>
  <c r="C19"/>
  <c r="D19" s="1"/>
  <c r="E19" s="1"/>
  <c r="C20"/>
  <c r="C21"/>
  <c r="F21" s="1"/>
  <c r="C22"/>
  <c r="D22" s="1"/>
  <c r="E22" s="1"/>
  <c r="C23"/>
  <c r="D23" s="1"/>
  <c r="E23" s="1"/>
  <c r="C24"/>
  <c r="D24" s="1"/>
  <c r="E24" s="1"/>
  <c r="C25"/>
  <c r="F25" s="1"/>
  <c r="C26"/>
  <c r="D26" s="1"/>
  <c r="E26" s="1"/>
  <c r="C27"/>
  <c r="C28"/>
  <c r="D28" s="1"/>
  <c r="E28" s="1"/>
  <c r="C29"/>
  <c r="F29" s="1"/>
  <c r="C30"/>
  <c r="F30" s="1"/>
  <c r="C31"/>
  <c r="C32"/>
  <c r="D32" s="1"/>
  <c r="E32" s="1"/>
  <c r="C33"/>
  <c r="D33" s="1"/>
  <c r="E33" s="1"/>
  <c r="C34"/>
  <c r="C35"/>
  <c r="F35" s="1"/>
  <c r="C36"/>
  <c r="C4"/>
  <c r="F4" s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4"/>
  <c r="I60" i="17"/>
  <c r="AA44" i="19"/>
  <c r="AI40" i="20"/>
  <c r="AJ37" i="18"/>
  <c r="AI3" i="14"/>
  <c r="J34" i="19"/>
  <c r="Z34" s="1"/>
  <c r="J18"/>
  <c r="Z18" s="1"/>
  <c r="AA10"/>
  <c r="AK19" i="18"/>
  <c r="S63" i="20"/>
  <c r="B92"/>
  <c r="D92" s="1"/>
  <c r="E92" s="1"/>
  <c r="AK65" i="18"/>
  <c r="AK10"/>
  <c r="J46" i="19"/>
  <c r="Z46" s="1"/>
  <c r="J53"/>
  <c r="Z53" s="1"/>
  <c r="AA53"/>
  <c r="J32"/>
  <c r="Z32" s="1"/>
  <c r="F41" i="18"/>
  <c r="AA8" i="19"/>
  <c r="J8"/>
  <c r="Z8" s="1"/>
  <c r="AA40"/>
  <c r="F40" i="18"/>
  <c r="BB59" i="17"/>
  <c r="BK59"/>
  <c r="BL59" s="1"/>
  <c r="B96" i="20"/>
  <c r="D96" s="1"/>
  <c r="E96" s="1"/>
  <c r="B93"/>
  <c r="D93" s="1"/>
  <c r="E93" s="1"/>
  <c r="B16"/>
  <c r="AA37" i="19"/>
  <c r="F53" i="18"/>
  <c r="AJ303"/>
  <c r="AK303"/>
  <c r="AJ192"/>
  <c r="AJ172"/>
  <c r="AK161"/>
  <c r="AJ160"/>
  <c r="AK141"/>
  <c r="AJ124"/>
  <c r="AK113"/>
  <c r="AJ84"/>
  <c r="AJ76"/>
  <c r="AK69"/>
  <c r="AJ68"/>
  <c r="AL303"/>
  <c r="AM303" s="1"/>
  <c r="C92" i="20"/>
  <c r="AK12" i="18"/>
  <c r="AK15"/>
  <c r="AJ26"/>
  <c r="AJ54"/>
  <c r="AL66"/>
  <c r="AN66" s="1"/>
  <c r="AL83"/>
  <c r="AM83" s="1"/>
  <c r="AL98"/>
  <c r="AN98" s="1"/>
  <c r="AL99"/>
  <c r="AN99" s="1"/>
  <c r="AL103"/>
  <c r="AN103" s="1"/>
  <c r="AL114"/>
  <c r="AN114" s="1"/>
  <c r="AL115"/>
  <c r="AM115" s="1"/>
  <c r="AL119"/>
  <c r="AM119" s="1"/>
  <c r="AL130"/>
  <c r="AN130" s="1"/>
  <c r="AL146"/>
  <c r="AN146" s="1"/>
  <c r="AL159"/>
  <c r="AN159" s="1"/>
  <c r="AL175"/>
  <c r="AN175" s="1"/>
  <c r="AL177"/>
  <c r="AL178"/>
  <c r="AM178" s="1"/>
  <c r="AL183"/>
  <c r="AM183" s="1"/>
  <c r="AL207"/>
  <c r="AL208"/>
  <c r="AN208" s="1"/>
  <c r="AL210"/>
  <c r="AM210" s="1"/>
  <c r="AL216"/>
  <c r="AL224"/>
  <c r="AM224" s="1"/>
  <c r="AL228"/>
  <c r="AN228" s="1"/>
  <c r="AL240"/>
  <c r="AN240" s="1"/>
  <c r="AL244"/>
  <c r="AN244" s="1"/>
  <c r="AL252"/>
  <c r="AN252" s="1"/>
  <c r="AL256"/>
  <c r="AN256" s="1"/>
  <c r="AL260"/>
  <c r="AL272"/>
  <c r="AN272" s="1"/>
  <c r="AL276"/>
  <c r="AN276" s="1"/>
  <c r="AL280"/>
  <c r="AL284"/>
  <c r="AN284" s="1"/>
  <c r="AL288"/>
  <c r="AN288" s="1"/>
  <c r="AL296"/>
  <c r="AN296" s="1"/>
  <c r="AL5" i="14"/>
  <c r="AK162" i="18"/>
  <c r="AA57" i="19"/>
  <c r="J57"/>
  <c r="Z57" s="1"/>
  <c r="AJ12" i="18"/>
  <c r="AA27" i="19"/>
  <c r="AA6"/>
  <c r="J6"/>
  <c r="Z6" s="1"/>
  <c r="BC59" i="17"/>
  <c r="BG59" s="1"/>
  <c r="BI59"/>
  <c r="BD59"/>
  <c r="BE59"/>
  <c r="AA38" i="19"/>
  <c r="AJ36" i="18"/>
  <c r="AA22" i="19"/>
  <c r="AJ99" i="18"/>
  <c r="AK99"/>
  <c r="AJ15"/>
  <c r="AA36" i="19"/>
  <c r="Z36"/>
  <c r="AA29"/>
  <c r="AK130" i="18"/>
  <c r="AJ130"/>
  <c r="AJ43"/>
  <c r="AK192"/>
  <c r="AJ167"/>
  <c r="AK103"/>
  <c r="AJ103"/>
  <c r="AK186"/>
  <c r="AJ186"/>
  <c r="AK159"/>
  <c r="AK154"/>
  <c r="AJ154"/>
  <c r="AK119"/>
  <c r="AJ115"/>
  <c r="AJ288"/>
  <c r="AK284"/>
  <c r="AJ260"/>
  <c r="AK210"/>
  <c r="AJ210"/>
  <c r="AK183"/>
  <c r="AK178"/>
  <c r="AJ161"/>
  <c r="AK146"/>
  <c r="AJ146"/>
  <c r="AK98"/>
  <c r="AJ289"/>
  <c r="AK202"/>
  <c r="AJ202"/>
  <c r="AK200"/>
  <c r="AK175"/>
  <c r="AK114"/>
  <c r="AK87"/>
  <c r="AJ83"/>
  <c r="AJ135"/>
  <c r="AJ98"/>
  <c r="AJ74"/>
  <c r="AK276"/>
  <c r="AJ272"/>
  <c r="AJ75"/>
  <c r="AK75"/>
  <c r="AK296"/>
  <c r="AJ268"/>
  <c r="AJ138"/>
  <c r="AK123"/>
  <c r="AJ122"/>
  <c r="AJ111"/>
  <c r="AJ106"/>
  <c r="AJ95"/>
  <c r="AJ90"/>
  <c r="AJ79"/>
  <c r="AJ292"/>
  <c r="AJ276"/>
  <c r="AK265"/>
  <c r="AJ256"/>
  <c r="AJ248"/>
  <c r="AJ244"/>
  <c r="AJ236"/>
  <c r="AJ232"/>
  <c r="AJ228"/>
  <c r="AJ224"/>
  <c r="AJ216"/>
  <c r="AI47" i="21"/>
  <c r="AJ47"/>
  <c r="AK47" s="1"/>
  <c r="C86"/>
  <c r="E86"/>
  <c r="C87"/>
  <c r="C88"/>
  <c r="AI43" i="20"/>
  <c r="S66"/>
  <c r="S67"/>
  <c r="BX130" i="10"/>
  <c r="BY130" s="1"/>
  <c r="BZ130" s="1"/>
  <c r="CA130" s="1"/>
  <c r="CB130" s="1"/>
  <c r="CC130" s="1"/>
  <c r="CD130" s="1"/>
  <c r="CE130" s="1"/>
  <c r="CF130" s="1"/>
  <c r="CG130" s="1"/>
  <c r="CH130" s="1"/>
  <c r="CI130" s="1"/>
  <c r="CJ130" s="1"/>
  <c r="CK130" s="1"/>
  <c r="CL130" s="1"/>
  <c r="CM130" s="1"/>
  <c r="CN130" s="1"/>
  <c r="CO130" s="1"/>
  <c r="CP130" s="1"/>
  <c r="CQ130" s="1"/>
  <c r="CR130" s="1"/>
  <c r="CS130" s="1"/>
  <c r="CT130" s="1"/>
  <c r="CU130" s="1"/>
  <c r="CV130" s="1"/>
  <c r="CW130" s="1"/>
  <c r="CX130" s="1"/>
  <c r="CY130" s="1"/>
  <c r="CZ130" s="1"/>
  <c r="BX134"/>
  <c r="BY134" s="1"/>
  <c r="BZ134" s="1"/>
  <c r="CA134" s="1"/>
  <c r="AL5"/>
  <c r="BY55"/>
  <c r="BZ55" s="1"/>
  <c r="CA55" s="1"/>
  <c r="CB55" s="1"/>
  <c r="CC55" s="1"/>
  <c r="CD55" s="1"/>
  <c r="CE55" s="1"/>
  <c r="CF55" s="1"/>
  <c r="CG55" s="1"/>
  <c r="CH55" s="1"/>
  <c r="CI55" s="1"/>
  <c r="CJ55" s="1"/>
  <c r="CK55" s="1"/>
  <c r="BX33"/>
  <c r="BY33" s="1"/>
  <c r="BZ33" s="1"/>
  <c r="CA33" s="1"/>
  <c r="CB33" s="1"/>
  <c r="CC33" s="1"/>
  <c r="CD33" s="1"/>
  <c r="BY29"/>
  <c r="BZ29" s="1"/>
  <c r="CA29" s="1"/>
  <c r="CB29" s="1"/>
  <c r="CC29" s="1"/>
  <c r="CD29" s="1"/>
  <c r="CE29" s="1"/>
  <c r="CF29" s="1"/>
  <c r="CG29" s="1"/>
  <c r="CH29" s="1"/>
  <c r="CI29" s="1"/>
  <c r="CJ29" s="1"/>
  <c r="CK29" s="1"/>
  <c r="CL29" s="1"/>
  <c r="CM29" s="1"/>
  <c r="CN29" s="1"/>
  <c r="CO29" s="1"/>
  <c r="S65" i="21"/>
  <c r="AH41"/>
  <c r="AH45"/>
  <c r="AJ45" s="1"/>
  <c r="AK45" s="1"/>
  <c r="AH18"/>
  <c r="AH22"/>
  <c r="AH26"/>
  <c r="AH35"/>
  <c r="AH39"/>
  <c r="AH43"/>
  <c r="AV41"/>
  <c r="AH12"/>
  <c r="AH16"/>
  <c r="AI35" s="1"/>
  <c r="AJ35" s="1"/>
  <c r="AH20"/>
  <c r="AH24"/>
  <c r="AH30"/>
  <c r="AH33"/>
  <c r="AI33" s="1"/>
  <c r="AJ33" s="1"/>
  <c r="AH37"/>
  <c r="AH46"/>
  <c r="AJ46" s="1"/>
  <c r="AK46" s="1"/>
  <c r="AH19"/>
  <c r="AH23"/>
  <c r="AH27"/>
  <c r="AH29"/>
  <c r="AH32"/>
  <c r="AH36"/>
  <c r="AI36" s="1"/>
  <c r="AJ36" s="1"/>
  <c r="AH40"/>
  <c r="C264" i="20"/>
  <c r="S64"/>
  <c r="AI42"/>
  <c r="S65"/>
  <c r="AI41"/>
  <c r="C96"/>
  <c r="AI45" i="21"/>
  <c r="AI46"/>
  <c r="C93" i="20"/>
  <c r="C263"/>
  <c r="S62"/>
  <c r="AI39"/>
  <c r="S61"/>
  <c r="S60"/>
  <c r="C95"/>
  <c r="CE59" i="10"/>
  <c r="CF59" s="1"/>
  <c r="BX40"/>
  <c r="BY40" s="1"/>
  <c r="BZ40" s="1"/>
  <c r="BX75"/>
  <c r="BY75" s="1"/>
  <c r="BX67"/>
  <c r="BY67" s="1"/>
  <c r="BZ67" s="1"/>
  <c r="CA67" s="1"/>
  <c r="CB67" s="1"/>
  <c r="CC67" s="1"/>
  <c r="CD67" s="1"/>
  <c r="CE67" s="1"/>
  <c r="CF67" s="1"/>
  <c r="CG67" s="1"/>
  <c r="CH67" s="1"/>
  <c r="BZ65"/>
  <c r="CA65" s="1"/>
  <c r="CB65" s="1"/>
  <c r="CC65" s="1"/>
  <c r="BX30"/>
  <c r="BY30" s="1"/>
  <c r="BZ30" s="1"/>
  <c r="CA30" s="1"/>
  <c r="CB30" s="1"/>
  <c r="CC30" s="1"/>
  <c r="CD30" s="1"/>
  <c r="CE30" s="1"/>
  <c r="CF30" s="1"/>
  <c r="CG30" s="1"/>
  <c r="CH30" s="1"/>
  <c r="CI30" s="1"/>
  <c r="CJ30" s="1"/>
  <c r="CK30" s="1"/>
  <c r="CL30" s="1"/>
  <c r="CM30" s="1"/>
  <c r="CN30" s="1"/>
  <c r="CO30" s="1"/>
  <c r="CP30" s="1"/>
  <c r="CQ30" s="1"/>
  <c r="CR30" s="1"/>
  <c r="CS30" s="1"/>
  <c r="CT30" s="1"/>
  <c r="CU30" s="1"/>
  <c r="CV30" s="1"/>
  <c r="CW30" s="1"/>
  <c r="CX30" s="1"/>
  <c r="CY30" s="1"/>
  <c r="CZ30" s="1"/>
  <c r="CO11"/>
  <c r="CP11" s="1"/>
  <c r="CQ11" s="1"/>
  <c r="BX73"/>
  <c r="BY73" s="1"/>
  <c r="BZ73" s="1"/>
  <c r="BX61"/>
  <c r="BY61" s="1"/>
  <c r="CD23"/>
  <c r="CE23" s="1"/>
  <c r="CF23" s="1"/>
  <c r="CG23" s="1"/>
  <c r="CH23" s="1"/>
  <c r="BZ19"/>
  <c r="CA19" s="1"/>
  <c r="CB19" s="1"/>
  <c r="CC19" s="1"/>
  <c r="CD19" s="1"/>
  <c r="CE19" s="1"/>
  <c r="CF19" s="1"/>
  <c r="CG19" s="1"/>
  <c r="CH19" s="1"/>
  <c r="CI19" s="1"/>
  <c r="CJ19" s="1"/>
  <c r="CK19" s="1"/>
  <c r="CL19" s="1"/>
  <c r="CM19" s="1"/>
  <c r="CN19" s="1"/>
  <c r="CO19" s="1"/>
  <c r="CP19" s="1"/>
  <c r="CQ19" s="1"/>
  <c r="CR19" s="1"/>
  <c r="CS19" s="1"/>
  <c r="CT19" s="1"/>
  <c r="CU19" s="1"/>
  <c r="CV19" s="1"/>
  <c r="CW19" s="1"/>
  <c r="CX19" s="1"/>
  <c r="CY19" s="1"/>
  <c r="CZ19" s="1"/>
  <c r="BY49"/>
  <c r="BZ49" s="1"/>
  <c r="CA49" s="1"/>
  <c r="CB49" s="1"/>
  <c r="CC49" s="1"/>
  <c r="CY17"/>
  <c r="CZ17" s="1"/>
  <c r="BY7"/>
  <c r="BZ7" s="1"/>
  <c r="CA7" s="1"/>
  <c r="CB7" s="1"/>
  <c r="AX185"/>
  <c r="CJ153"/>
  <c r="CK153" s="1"/>
  <c r="CL153" s="1"/>
  <c r="CM153" s="1"/>
  <c r="CI150"/>
  <c r="CJ150" s="1"/>
  <c r="CK150" s="1"/>
  <c r="CL150" s="1"/>
  <c r="CM150" s="1"/>
  <c r="CN150" s="1"/>
  <c r="CO150" s="1"/>
  <c r="CP150" s="1"/>
  <c r="CJ146"/>
  <c r="CK146" s="1"/>
  <c r="CQ126"/>
  <c r="CR126" s="1"/>
  <c r="CU129"/>
  <c r="CV129" s="1"/>
  <c r="CW129" s="1"/>
  <c r="CX129" s="1"/>
  <c r="CY129" s="1"/>
  <c r="CZ129" s="1"/>
  <c r="CB145"/>
  <c r="CC145" s="1"/>
  <c r="CD145" s="1"/>
  <c r="CE145" s="1"/>
  <c r="CF145" s="1"/>
  <c r="CG145" s="1"/>
  <c r="CH145" s="1"/>
  <c r="CJ94"/>
  <c r="CK94" s="1"/>
  <c r="CL94" s="1"/>
  <c r="CM94" s="1"/>
  <c r="CN94" s="1"/>
  <c r="CO94" s="1"/>
  <c r="CP94" s="1"/>
  <c r="CQ94" s="1"/>
  <c r="CR94" s="1"/>
  <c r="CS94" s="1"/>
  <c r="CT94" s="1"/>
  <c r="CU94" s="1"/>
  <c r="CV94" s="1"/>
  <c r="CW94" s="1"/>
  <c r="CX94" s="1"/>
  <c r="CY94" s="1"/>
  <c r="CZ94" s="1"/>
  <c r="CC116"/>
  <c r="CD116" s="1"/>
  <c r="CE116" s="1"/>
  <c r="CF116" s="1"/>
  <c r="CG116" s="1"/>
  <c r="CH116" s="1"/>
  <c r="CI116" s="1"/>
  <c r="CJ116" s="1"/>
  <c r="CK116" s="1"/>
  <c r="CL116" s="1"/>
  <c r="CM116" s="1"/>
  <c r="CN116" s="1"/>
  <c r="CO116" s="1"/>
  <c r="CP116" s="1"/>
  <c r="CQ116" s="1"/>
  <c r="CR116" s="1"/>
  <c r="CS116" s="1"/>
  <c r="CT116" s="1"/>
  <c r="AJ58" i="18"/>
  <c r="AK58"/>
  <c r="AJ30"/>
  <c r="AJ27"/>
  <c r="AA49" i="19"/>
  <c r="AA30"/>
  <c r="J30"/>
  <c r="Z30" s="1"/>
  <c r="J26"/>
  <c r="Z26" s="1"/>
  <c r="AA23"/>
  <c r="J23"/>
  <c r="Z23" s="1"/>
  <c r="AJ222" i="18"/>
  <c r="CP99" i="10"/>
  <c r="CQ99" s="1"/>
  <c r="CR99" s="1"/>
  <c r="CS99" s="1"/>
  <c r="CT99" s="1"/>
  <c r="CU99" s="1"/>
  <c r="CV99" s="1"/>
  <c r="CW99" s="1"/>
  <c r="CX99" s="1"/>
  <c r="CY99" s="1"/>
  <c r="CZ99" s="1"/>
  <c r="D21" i="18"/>
  <c r="E21" s="1"/>
  <c r="D10"/>
  <c r="E10" s="1"/>
  <c r="F10"/>
  <c r="BW125" i="10"/>
  <c r="BX125" s="1"/>
  <c r="BY125" s="1"/>
  <c r="BZ125" s="1"/>
  <c r="CA125" s="1"/>
  <c r="CB125" s="1"/>
  <c r="CC125" s="1"/>
  <c r="CD125" s="1"/>
  <c r="CE125" s="1"/>
  <c r="CF125" s="1"/>
  <c r="CG125" s="1"/>
  <c r="CH125" s="1"/>
  <c r="CI125" s="1"/>
  <c r="CJ125" s="1"/>
  <c r="CK125" s="1"/>
  <c r="CL125" s="1"/>
  <c r="CM125" s="1"/>
  <c r="CN125" s="1"/>
  <c r="CO125" s="1"/>
  <c r="CP125" s="1"/>
  <c r="CQ125" s="1"/>
  <c r="CR125" s="1"/>
  <c r="CS125" s="1"/>
  <c r="CT125" s="1"/>
  <c r="CU125" s="1"/>
  <c r="CV125" s="1"/>
  <c r="CW125" s="1"/>
  <c r="CX125" s="1"/>
  <c r="CY125" s="1"/>
  <c r="CZ125" s="1"/>
  <c r="F5" i="18"/>
  <c r="D5"/>
  <c r="E5" s="1"/>
  <c r="CA131" i="10"/>
  <c r="CB131" s="1"/>
  <c r="CC131" s="1"/>
  <c r="CD131" s="1"/>
  <c r="CE131" s="1"/>
  <c r="CF131" s="1"/>
  <c r="CG131" s="1"/>
  <c r="CH131" s="1"/>
  <c r="CI131" s="1"/>
  <c r="CJ131" s="1"/>
  <c r="CK131" s="1"/>
  <c r="CL131" s="1"/>
  <c r="CM131" s="1"/>
  <c r="CN131" s="1"/>
  <c r="CO131" s="1"/>
  <c r="CP131" s="1"/>
  <c r="CQ131" s="1"/>
  <c r="CR131" s="1"/>
  <c r="CS131" s="1"/>
  <c r="CT131" s="1"/>
  <c r="CU131" s="1"/>
  <c r="CV131" s="1"/>
  <c r="CW131" s="1"/>
  <c r="CX131" s="1"/>
  <c r="CY131" s="1"/>
  <c r="CZ131" s="1"/>
  <c r="D44" i="18"/>
  <c r="E44" s="1"/>
  <c r="BY31" i="10"/>
  <c r="BZ31" s="1"/>
  <c r="CA31" s="1"/>
  <c r="CB31" s="1"/>
  <c r="CC31" s="1"/>
  <c r="CD31" s="1"/>
  <c r="CE31" s="1"/>
  <c r="CF31" s="1"/>
  <c r="CG31" s="1"/>
  <c r="CH31" s="1"/>
  <c r="CI31" s="1"/>
  <c r="CJ31" s="1"/>
  <c r="CK31" s="1"/>
  <c r="CL31" s="1"/>
  <c r="CM31" s="1"/>
  <c r="CN31" s="1"/>
  <c r="CO31" s="1"/>
  <c r="CP31" s="1"/>
  <c r="CQ31" s="1"/>
  <c r="CR31" s="1"/>
  <c r="CS31" s="1"/>
  <c r="CT31" s="1"/>
  <c r="CU31" s="1"/>
  <c r="CV31" s="1"/>
  <c r="F43" i="18"/>
  <c r="AL163"/>
  <c r="AN163" s="1"/>
  <c r="CC141" i="10"/>
  <c r="CD141" s="1"/>
  <c r="CE141" s="1"/>
  <c r="CF141" s="1"/>
  <c r="F24" i="18"/>
  <c r="AK40"/>
  <c r="AK5"/>
  <c r="AJ87"/>
  <c r="AL87"/>
  <c r="AL250"/>
  <c r="AN250" s="1"/>
  <c r="AK250"/>
  <c r="AJ250"/>
  <c r="J59" i="19"/>
  <c r="Z59" s="1"/>
  <c r="AA59"/>
  <c r="J19"/>
  <c r="Z19" s="1"/>
  <c r="AL147" i="18"/>
  <c r="AN147" s="1"/>
  <c r="AJ265"/>
  <c r="AL246"/>
  <c r="AM246" s="1"/>
  <c r="F49"/>
  <c r="D49"/>
  <c r="E49" s="1"/>
  <c r="AJ190"/>
  <c r="AL134"/>
  <c r="AM134" s="1"/>
  <c r="AK134"/>
  <c r="AJ134"/>
  <c r="AL106"/>
  <c r="AM106" s="1"/>
  <c r="AK106"/>
  <c r="F55"/>
  <c r="D55"/>
  <c r="E55" s="1"/>
  <c r="D38"/>
  <c r="E38" s="1"/>
  <c r="AL107"/>
  <c r="AM107" s="1"/>
  <c r="CB63" i="10"/>
  <c r="CC63" s="1"/>
  <c r="F26" i="18"/>
  <c r="AL187"/>
  <c r="AN187" s="1"/>
  <c r="AK187"/>
  <c r="AJ187"/>
  <c r="AK164"/>
  <c r="AL150"/>
  <c r="AM150" s="1"/>
  <c r="AK150"/>
  <c r="AJ150"/>
  <c r="AK95"/>
  <c r="AL95"/>
  <c r="AN95" s="1"/>
  <c r="AL78"/>
  <c r="AN78" s="1"/>
  <c r="AL299"/>
  <c r="AM299" s="1"/>
  <c r="AL286"/>
  <c r="AM286" s="1"/>
  <c r="AK286"/>
  <c r="AJ286"/>
  <c r="AK283"/>
  <c r="AJ255"/>
  <c r="AL255"/>
  <c r="AM255" s="1"/>
  <c r="AJ165"/>
  <c r="AL132"/>
  <c r="AN132" s="1"/>
  <c r="AK132"/>
  <c r="AL102"/>
  <c r="AN102" s="1"/>
  <c r="AK102"/>
  <c r="AJ102"/>
  <c r="AK84"/>
  <c r="AJ287"/>
  <c r="AK259"/>
  <c r="AJ259"/>
  <c r="AL259"/>
  <c r="AN259" s="1"/>
  <c r="AK255"/>
  <c r="AL195"/>
  <c r="AM195" s="1"/>
  <c r="AL182"/>
  <c r="AL171"/>
  <c r="AM171" s="1"/>
  <c r="AL142"/>
  <c r="AN142" s="1"/>
  <c r="AK88"/>
  <c r="AL278"/>
  <c r="AM278" s="1"/>
  <c r="AL274"/>
  <c r="AN274" s="1"/>
  <c r="AL239"/>
  <c r="AM239" s="1"/>
  <c r="AL234"/>
  <c r="AN234" s="1"/>
  <c r="CS126" i="10"/>
  <c r="CT126" s="1"/>
  <c r="CU126" s="1"/>
  <c r="CV126" s="1"/>
  <c r="CW126" s="1"/>
  <c r="CX126" s="1"/>
  <c r="CY126" s="1"/>
  <c r="CZ126" s="1"/>
  <c r="CD28"/>
  <c r="CE28" s="1"/>
  <c r="CF28" s="1"/>
  <c r="CG28" s="1"/>
  <c r="CH28" s="1"/>
  <c r="CI28" s="1"/>
  <c r="CJ28" s="1"/>
  <c r="CK28" s="1"/>
  <c r="CL28" s="1"/>
  <c r="CM28" s="1"/>
  <c r="CN28" s="1"/>
  <c r="CO28" s="1"/>
  <c r="CP28" s="1"/>
  <c r="CQ28" s="1"/>
  <c r="CR28" s="1"/>
  <c r="CS28" s="1"/>
  <c r="CT28" s="1"/>
  <c r="CU28" s="1"/>
  <c r="CK104"/>
  <c r="CL104" s="1"/>
  <c r="CM104" s="1"/>
  <c r="CN104" s="1"/>
  <c r="CO104" s="1"/>
  <c r="CP104" s="1"/>
  <c r="CQ104" s="1"/>
  <c r="CR104" s="1"/>
  <c r="CS104" s="1"/>
  <c r="CT104" s="1"/>
  <c r="CU104" s="1"/>
  <c r="CV104" s="1"/>
  <c r="CW104" s="1"/>
  <c r="CX104" s="1"/>
  <c r="CY104" s="1"/>
  <c r="CZ104" s="1"/>
  <c r="CC118"/>
  <c r="CD118" s="1"/>
  <c r="CE118" s="1"/>
  <c r="CF118" s="1"/>
  <c r="CG118" s="1"/>
  <c r="CH118" s="1"/>
  <c r="CI118" s="1"/>
  <c r="CJ118" s="1"/>
  <c r="CK118" s="1"/>
  <c r="CL118" s="1"/>
  <c r="CM118" s="1"/>
  <c r="CN118" s="1"/>
  <c r="CO118" s="1"/>
  <c r="CP118" s="1"/>
  <c r="CQ118" s="1"/>
  <c r="CR118" s="1"/>
  <c r="CS118" s="1"/>
  <c r="CT118" s="1"/>
  <c r="CU118" s="1"/>
  <c r="CV118" s="1"/>
  <c r="CW118" s="1"/>
  <c r="CX118" s="1"/>
  <c r="CY118" s="1"/>
  <c r="CZ118" s="1"/>
  <c r="BY71"/>
  <c r="BZ71" s="1"/>
  <c r="CA71" s="1"/>
  <c r="CB71" s="1"/>
  <c r="CC71" s="1"/>
  <c r="AL7" i="14"/>
  <c r="AL12"/>
  <c r="GV159" i="10"/>
  <c r="AK55" i="18"/>
  <c r="S262" i="20"/>
  <c r="T262" s="1"/>
  <c r="S34"/>
  <c r="T34" s="1"/>
  <c r="S56"/>
  <c r="T56" s="1"/>
  <c r="S25"/>
  <c r="T25" s="1"/>
  <c r="B35"/>
  <c r="B86"/>
  <c r="P84"/>
  <c r="B73"/>
  <c r="B47"/>
  <c r="B260"/>
  <c r="B40"/>
  <c r="B67"/>
  <c r="B91"/>
  <c r="B22"/>
  <c r="B32"/>
  <c r="B59"/>
  <c r="B85"/>
  <c r="B50"/>
  <c r="B79"/>
  <c r="B44"/>
  <c r="B262"/>
  <c r="B25"/>
  <c r="B55"/>
  <c r="B78"/>
  <c r="B29"/>
  <c r="B65"/>
  <c r="B14"/>
  <c r="B24"/>
  <c r="B31"/>
  <c r="B39"/>
  <c r="B46"/>
  <c r="B53"/>
  <c r="B58"/>
  <c r="B64"/>
  <c r="B72"/>
  <c r="B77"/>
  <c r="B84"/>
  <c r="B90"/>
  <c r="B45"/>
  <c r="B66"/>
  <c r="B71"/>
  <c r="B51"/>
  <c r="B15"/>
  <c r="B87"/>
  <c r="B70"/>
  <c r="B49"/>
  <c r="B28"/>
  <c r="B261"/>
  <c r="B11"/>
  <c r="C33" s="1"/>
  <c r="B21"/>
  <c r="B30"/>
  <c r="B37"/>
  <c r="B42"/>
  <c r="B52"/>
  <c r="B57"/>
  <c r="B62"/>
  <c r="B69"/>
  <c r="B75"/>
  <c r="B83"/>
  <c r="B89"/>
  <c r="B82"/>
  <c r="B18"/>
  <c r="B63"/>
  <c r="B19"/>
  <c r="B23"/>
  <c r="B54"/>
  <c r="B33"/>
  <c r="B12"/>
  <c r="B76"/>
  <c r="P83"/>
  <c r="B10"/>
  <c r="B20"/>
  <c r="B26"/>
  <c r="C26" s="1"/>
  <c r="D26" s="1"/>
  <c r="B36"/>
  <c r="B41"/>
  <c r="B48"/>
  <c r="B56"/>
  <c r="B61"/>
  <c r="B68"/>
  <c r="B74"/>
  <c r="B80"/>
  <c r="B88"/>
  <c r="B94"/>
  <c r="B13"/>
  <c r="B34"/>
  <c r="B27"/>
  <c r="B43"/>
  <c r="B38"/>
  <c r="B17"/>
  <c r="B81"/>
  <c r="B60"/>
  <c r="AI28" i="21"/>
  <c r="AM175"/>
  <c r="AW206" i="10"/>
  <c r="GV29"/>
  <c r="AW202"/>
  <c r="GV25"/>
  <c r="AW193"/>
  <c r="GV16"/>
  <c r="AW189"/>
  <c r="GV12"/>
  <c r="C38" i="21"/>
  <c r="D38" s="1"/>
  <c r="C71"/>
  <c r="D71" s="1"/>
  <c r="AW213" i="10"/>
  <c r="GV36"/>
  <c r="C60" i="21"/>
  <c r="D60" s="1"/>
  <c r="AW218" i="10"/>
  <c r="GV41"/>
  <c r="C54" i="21"/>
  <c r="D54" s="1"/>
  <c r="C61"/>
  <c r="C22"/>
  <c r="D22" s="1"/>
  <c r="C69"/>
  <c r="D69" s="1"/>
  <c r="AW245" i="10"/>
  <c r="AW241"/>
  <c r="AW209"/>
  <c r="AW256"/>
  <c r="AW252"/>
  <c r="AW248"/>
  <c r="GV21"/>
  <c r="GV17"/>
  <c r="GV9"/>
  <c r="C28" i="21"/>
  <c r="D28" s="1"/>
  <c r="S47"/>
  <c r="T47" s="1"/>
  <c r="AX234" i="10"/>
  <c r="GV208"/>
  <c r="AX230"/>
  <c r="GV204"/>
  <c r="AX226"/>
  <c r="GV200"/>
  <c r="AX222"/>
  <c r="GV196"/>
  <c r="AX195"/>
  <c r="GV166"/>
  <c r="AX187"/>
  <c r="X178" i="21"/>
  <c r="W176"/>
  <c r="AI37"/>
  <c r="AJ37" s="1"/>
  <c r="AI31"/>
  <c r="AI25"/>
  <c r="AJ25" s="1"/>
  <c r="AI38"/>
  <c r="AJ38" s="1"/>
  <c r="AN178"/>
  <c r="AY218" i="10"/>
  <c r="AY200"/>
  <c r="AY196"/>
  <c r="AY192"/>
  <c r="AY188"/>
  <c r="AM176" i="21"/>
  <c r="AN278" i="20"/>
  <c r="AM276"/>
  <c r="AN277"/>
  <c r="AL206" i="18"/>
  <c r="AM206" s="1"/>
  <c r="AJ198"/>
  <c r="AL173"/>
  <c r="AJ158"/>
  <c r="AL137"/>
  <c r="AN137" s="1"/>
  <c r="AL125"/>
  <c r="AN125" s="1"/>
  <c r="AK111"/>
  <c r="AK110"/>
  <c r="AJ101"/>
  <c r="AK92"/>
  <c r="AL79"/>
  <c r="AN79" s="1"/>
  <c r="AL295"/>
  <c r="AM295" s="1"/>
  <c r="AK294"/>
  <c r="AK282"/>
  <c r="AK251"/>
  <c r="AK247"/>
  <c r="AK243"/>
  <c r="AL242"/>
  <c r="AM242" s="1"/>
  <c r="AL238"/>
  <c r="AL231"/>
  <c r="AM231" s="1"/>
  <c r="AJ229"/>
  <c r="AL227"/>
  <c r="AM227" s="1"/>
  <c r="AK198"/>
  <c r="AJ110"/>
  <c r="AJ294"/>
  <c r="AJ282"/>
  <c r="AJ39"/>
  <c r="C58" i="20"/>
  <c r="D58" s="1"/>
  <c r="C16"/>
  <c r="D16" s="1"/>
  <c r="AM133" i="10"/>
  <c r="AL157" i="18"/>
  <c r="AM157" s="1"/>
  <c r="AK138"/>
  <c r="AL138"/>
  <c r="AN138" s="1"/>
  <c r="AL81"/>
  <c r="AN81" s="1"/>
  <c r="AL298"/>
  <c r="AM298" s="1"/>
  <c r="AJ298"/>
  <c r="AK298"/>
  <c r="AJ293"/>
  <c r="AL237"/>
  <c r="AN237" s="1"/>
  <c r="AK232"/>
  <c r="AL232"/>
  <c r="AM232" s="1"/>
  <c r="BY137" i="10"/>
  <c r="BZ137" s="1"/>
  <c r="CZ115"/>
  <c r="AM115" s="1"/>
  <c r="GV378"/>
  <c r="AY253"/>
  <c r="GV63"/>
  <c r="AW240"/>
  <c r="GV211"/>
  <c r="AX237"/>
  <c r="GV359"/>
  <c r="AY234"/>
  <c r="GV352"/>
  <c r="AY227"/>
  <c r="GV47"/>
  <c r="AW224"/>
  <c r="AK16" i="18"/>
  <c r="AJ16"/>
  <c r="CV16" i="10"/>
  <c r="CW16" s="1"/>
  <c r="S41" i="21"/>
  <c r="T41" s="1"/>
  <c r="D30" i="18"/>
  <c r="E30" s="1"/>
  <c r="D16"/>
  <c r="E16" s="1"/>
  <c r="F16"/>
  <c r="F9"/>
  <c r="D9"/>
  <c r="E9" s="1"/>
  <c r="CO121" i="10"/>
  <c r="CP121" s="1"/>
  <c r="CQ121" s="1"/>
  <c r="CR121" s="1"/>
  <c r="F28" i="18"/>
  <c r="F6"/>
  <c r="D6"/>
  <c r="E6" s="1"/>
  <c r="D57"/>
  <c r="E57" s="1"/>
  <c r="F47"/>
  <c r="S21" i="21"/>
  <c r="T21" s="1"/>
  <c r="S32"/>
  <c r="T32" s="1"/>
  <c r="CH138" i="10"/>
  <c r="CI138" s="1"/>
  <c r="D42" i="18"/>
  <c r="E42" s="1"/>
  <c r="F42"/>
  <c r="S39" i="21"/>
  <c r="T39" s="1"/>
  <c r="S24"/>
  <c r="T24" s="1"/>
  <c r="AK206" i="18"/>
  <c r="AJ206"/>
  <c r="AK185"/>
  <c r="AL185"/>
  <c r="AM185" s="1"/>
  <c r="AJ153"/>
  <c r="AK76"/>
  <c r="AL76"/>
  <c r="AM76" s="1"/>
  <c r="AK290"/>
  <c r="AL290"/>
  <c r="AN290" s="1"/>
  <c r="AJ290"/>
  <c r="AJ280"/>
  <c r="AK280"/>
  <c r="AK252"/>
  <c r="AJ252"/>
  <c r="AK230"/>
  <c r="S18" i="21"/>
  <c r="T18" s="1"/>
  <c r="C20"/>
  <c r="D20" s="1"/>
  <c r="F14" i="18"/>
  <c r="D14"/>
  <c r="E14" s="1"/>
  <c r="F52"/>
  <c r="E52"/>
  <c r="AK38"/>
  <c r="AK180"/>
  <c r="AJ180"/>
  <c r="AL180"/>
  <c r="AN180" s="1"/>
  <c r="AK148"/>
  <c r="AJ148"/>
  <c r="AL148"/>
  <c r="AM148" s="1"/>
  <c r="AK108"/>
  <c r="AJ97"/>
  <c r="AJ300"/>
  <c r="AL300"/>
  <c r="AN300" s="1"/>
  <c r="AJ273"/>
  <c r="AJ242"/>
  <c r="AK242"/>
  <c r="D17"/>
  <c r="E17" s="1"/>
  <c r="F39"/>
  <c r="D39"/>
  <c r="E39" s="1"/>
  <c r="AJ56"/>
  <c r="AL170"/>
  <c r="AN170" s="1"/>
  <c r="AK140"/>
  <c r="AL140"/>
  <c r="AM140" s="1"/>
  <c r="AJ140"/>
  <c r="AK220"/>
  <c r="AJ220"/>
  <c r="AL220"/>
  <c r="CF69" i="10"/>
  <c r="CG69" s="1"/>
  <c r="CH69" s="1"/>
  <c r="AK62" i="18"/>
  <c r="AI37" i="20"/>
  <c r="AJ37" s="1"/>
  <c r="AI13"/>
  <c r="AJ13" s="1"/>
  <c r="AL258" i="18"/>
  <c r="AM258" s="1"/>
  <c r="AK258"/>
  <c r="AL179"/>
  <c r="AJ179"/>
  <c r="AL156"/>
  <c r="AM156" s="1"/>
  <c r="AK156"/>
  <c r="AJ254"/>
  <c r="AL254"/>
  <c r="AN254" s="1"/>
  <c r="AK218"/>
  <c r="AK9"/>
  <c r="F37"/>
  <c r="AK50"/>
  <c r="AI36" i="20"/>
  <c r="AJ36" s="1"/>
  <c r="AI30"/>
  <c r="AJ30" s="1"/>
  <c r="AI26"/>
  <c r="AJ26" s="1"/>
  <c r="AI20"/>
  <c r="AJ20" s="1"/>
  <c r="AI14"/>
  <c r="AJ14" s="1"/>
  <c r="AI10"/>
  <c r="AK171" i="18"/>
  <c r="AL90"/>
  <c r="AJ69"/>
  <c r="AL263"/>
  <c r="AM263" s="1"/>
  <c r="AJ258"/>
  <c r="AJ226"/>
  <c r="AJ118"/>
  <c r="AL118"/>
  <c r="AM118" s="1"/>
  <c r="AK86"/>
  <c r="AL86"/>
  <c r="AM86" s="1"/>
  <c r="AK262"/>
  <c r="AL262"/>
  <c r="AM262" s="1"/>
  <c r="AL223"/>
  <c r="AM223" s="1"/>
  <c r="AK223"/>
  <c r="AL219"/>
  <c r="AM219" s="1"/>
  <c r="AJ219"/>
  <c r="AK219"/>
  <c r="AM274" i="20"/>
  <c r="AN274" s="1"/>
  <c r="H175" i="21"/>
  <c r="AL54" i="18"/>
  <c r="AM54" s="1"/>
  <c r="AL55"/>
  <c r="AM55" s="1"/>
  <c r="AL57"/>
  <c r="AM57" s="1"/>
  <c r="CY20" i="10"/>
  <c r="CZ20" s="1"/>
  <c r="C11" i="20"/>
  <c r="CJ25" i="10"/>
  <c r="CK25" s="1"/>
  <c r="CL25" s="1"/>
  <c r="CM25" s="1"/>
  <c r="CN25" s="1"/>
  <c r="CO25" s="1"/>
  <c r="CP25" s="1"/>
  <c r="CQ25" s="1"/>
  <c r="CR25" s="1"/>
  <c r="CS25" s="1"/>
  <c r="CT25" s="1"/>
  <c r="CU25" s="1"/>
  <c r="CV25" s="1"/>
  <c r="CW25" s="1"/>
  <c r="CX25" s="1"/>
  <c r="CY25" s="1"/>
  <c r="CZ25" s="1"/>
  <c r="C260" i="20"/>
  <c r="D260" s="1"/>
  <c r="C89"/>
  <c r="D89" s="1"/>
  <c r="C15"/>
  <c r="D15" s="1"/>
  <c r="C21"/>
  <c r="D21" s="1"/>
  <c r="C91"/>
  <c r="D91" s="1"/>
  <c r="C80"/>
  <c r="C17"/>
  <c r="D17" s="1"/>
  <c r="AJ44"/>
  <c r="AK44" s="1"/>
  <c r="AI17"/>
  <c r="AJ17" s="1"/>
  <c r="D89" i="21"/>
  <c r="E89" s="1"/>
  <c r="C48"/>
  <c r="D48" s="1"/>
  <c r="C10"/>
  <c r="D10" s="1"/>
  <c r="C44"/>
  <c r="D44" s="1"/>
  <c r="C42"/>
  <c r="D42" s="1"/>
  <c r="AJ8" i="18"/>
  <c r="C64" i="21"/>
  <c r="D64"/>
  <c r="C13"/>
  <c r="D13" s="1"/>
  <c r="AK20" i="18"/>
  <c r="AJ20"/>
  <c r="F58"/>
  <c r="D58"/>
  <c r="E58" s="1"/>
  <c r="D12"/>
  <c r="E12" s="1"/>
  <c r="F12"/>
  <c r="AH9" i="21"/>
  <c r="F51" i="18"/>
  <c r="D51"/>
  <c r="E51" s="1"/>
  <c r="D35"/>
  <c r="E35" s="1"/>
  <c r="AA7" i="19"/>
  <c r="J7"/>
  <c r="Z7" s="1"/>
  <c r="F33" i="18"/>
  <c r="D34"/>
  <c r="E34" s="1"/>
  <c r="F34"/>
  <c r="AI15" i="20"/>
  <c r="AI23"/>
  <c r="AJ23" s="1"/>
  <c r="F56" i="18"/>
  <c r="D56"/>
  <c r="E56" s="1"/>
  <c r="F45"/>
  <c r="D45"/>
  <c r="E45" s="1"/>
  <c r="AL65"/>
  <c r="AN65" s="1"/>
  <c r="D20"/>
  <c r="E20" s="1"/>
  <c r="F20"/>
  <c r="AI33" i="20"/>
  <c r="AJ33" s="1"/>
  <c r="AI27"/>
  <c r="AJ27" s="1"/>
  <c r="AI35"/>
  <c r="AJ35" s="1"/>
  <c r="AK124" i="18"/>
  <c r="AK267"/>
  <c r="AL270"/>
  <c r="AM270" s="1"/>
  <c r="AJ270"/>
  <c r="AL204"/>
  <c r="AM204" s="1"/>
  <c r="AK195"/>
  <c r="AL126"/>
  <c r="AN126" s="1"/>
  <c r="AJ71"/>
  <c r="AL71"/>
  <c r="AN71" s="1"/>
  <c r="AJ238"/>
  <c r="AK238"/>
  <c r="AJ126"/>
  <c r="AJ117"/>
  <c r="AK274"/>
  <c r="AK53"/>
  <c r="AK44"/>
  <c r="AJ13"/>
  <c r="AJ34"/>
  <c r="BX5" i="10"/>
  <c r="BY5" s="1"/>
  <c r="BZ5" s="1"/>
  <c r="M129" i="17"/>
  <c r="M141"/>
  <c r="M109"/>
  <c r="M138"/>
  <c r="M58"/>
  <c r="M122"/>
  <c r="M146"/>
  <c r="M130"/>
  <c r="M114"/>
  <c r="M150"/>
  <c r="M82"/>
  <c r="M50"/>
  <c r="AY330" i="10"/>
  <c r="AY298"/>
  <c r="AX305"/>
  <c r="AL53" i="18"/>
  <c r="AN53" s="1"/>
  <c r="AL47"/>
  <c r="AM47" s="1"/>
  <c r="AL50"/>
  <c r="AM50" s="1"/>
  <c r="AL49"/>
  <c r="AM49" s="1"/>
  <c r="AK235"/>
  <c r="AJ235"/>
  <c r="AL235"/>
  <c r="AN235" s="1"/>
  <c r="GV108" i="10"/>
  <c r="AW285"/>
  <c r="AW261"/>
  <c r="GV84"/>
  <c r="AK32" i="18"/>
  <c r="AJ32"/>
  <c r="AK14"/>
  <c r="AJ209"/>
  <c r="AL209"/>
  <c r="AM209" s="1"/>
  <c r="AJ203"/>
  <c r="AL120"/>
  <c r="AJ120"/>
  <c r="AK82"/>
  <c r="AA12" i="19"/>
  <c r="AL197" i="18"/>
  <c r="AN197" s="1"/>
  <c r="AK193"/>
  <c r="AJ193"/>
  <c r="AJ176"/>
  <c r="AK176"/>
  <c r="AL176"/>
  <c r="AK163"/>
  <c r="AJ163"/>
  <c r="AK143"/>
  <c r="AL89"/>
  <c r="AN89" s="1"/>
  <c r="AK89"/>
  <c r="GV299" i="10"/>
  <c r="GV275"/>
  <c r="AX293"/>
  <c r="GV52"/>
  <c r="AW229"/>
  <c r="GV160"/>
  <c r="AX186"/>
  <c r="AW329"/>
  <c r="GV152"/>
  <c r="GV144"/>
  <c r="AW321"/>
  <c r="GV136"/>
  <c r="AW313"/>
  <c r="GV96"/>
  <c r="AW273"/>
  <c r="AJ22" i="18"/>
  <c r="AJ107"/>
  <c r="AK107"/>
  <c r="AK94"/>
  <c r="AL94"/>
  <c r="AN94" s="1"/>
  <c r="AJ94"/>
  <c r="AJ266"/>
  <c r="AK266"/>
  <c r="AL266"/>
  <c r="AN266" s="1"/>
  <c r="GV349" i="10"/>
  <c r="AY224"/>
  <c r="GV340"/>
  <c r="AY215"/>
  <c r="GV80"/>
  <c r="AW257"/>
  <c r="J14" i="19"/>
  <c r="Z14" s="1"/>
  <c r="AA14"/>
  <c r="AJ133" i="18"/>
  <c r="AX334" i="10"/>
  <c r="AW281"/>
  <c r="GV104"/>
  <c r="AL61" i="18"/>
  <c r="AM61" s="1"/>
  <c r="AJ61"/>
  <c r="AJ11"/>
  <c r="AK11"/>
  <c r="J58" i="19"/>
  <c r="Z58" s="1"/>
  <c r="AA39"/>
  <c r="J39"/>
  <c r="Z39" s="1"/>
  <c r="AJ41" i="18"/>
  <c r="AK41"/>
  <c r="AJ152"/>
  <c r="AK152"/>
  <c r="AL91"/>
  <c r="AK91"/>
  <c r="AJ91"/>
  <c r="AK85"/>
  <c r="AK277"/>
  <c r="AK271"/>
  <c r="AL261"/>
  <c r="AN261" s="1"/>
  <c r="GV62" i="10"/>
  <c r="GV124"/>
  <c r="AW301"/>
  <c r="AW269"/>
  <c r="GV92"/>
  <c r="AK24" i="18"/>
  <c r="AJ201"/>
  <c r="AK190"/>
  <c r="AL190"/>
  <c r="AM190" s="1"/>
  <c r="AL167"/>
  <c r="AN167" s="1"/>
  <c r="AK167"/>
  <c r="GV301" i="10"/>
  <c r="AX319"/>
  <c r="GV289"/>
  <c r="AX307"/>
  <c r="GV277"/>
  <c r="AX295"/>
  <c r="GV269"/>
  <c r="GV265"/>
  <c r="AX287"/>
  <c r="GV261"/>
  <c r="AX283"/>
  <c r="GV312"/>
  <c r="AY187"/>
  <c r="AW333"/>
  <c r="GV156"/>
  <c r="AW317"/>
  <c r="GV140"/>
  <c r="GV132"/>
  <c r="AW309"/>
  <c r="AW289"/>
  <c r="GV112"/>
  <c r="AA47" i="19"/>
  <c r="J47"/>
  <c r="Z47" s="1"/>
  <c r="AJ147" i="18"/>
  <c r="AJ80"/>
  <c r="AK80"/>
  <c r="AL80"/>
  <c r="AN80" s="1"/>
  <c r="AL285"/>
  <c r="AM285" s="1"/>
  <c r="AJ285"/>
  <c r="AW226" i="10"/>
  <c r="AY221"/>
  <c r="AX214"/>
  <c r="GV188"/>
  <c r="AW277"/>
  <c r="GV100"/>
  <c r="GV88"/>
  <c r="AW265"/>
  <c r="GV72"/>
  <c r="AW249"/>
  <c r="AK155" i="18"/>
  <c r="AJ155"/>
  <c r="AL155"/>
  <c r="AM155" s="1"/>
  <c r="AJ137"/>
  <c r="AK129"/>
  <c r="AK263"/>
  <c r="AJ263"/>
  <c r="AL217"/>
  <c r="AN217" s="1"/>
  <c r="AX332" i="10"/>
  <c r="AX207"/>
  <c r="GV181"/>
  <c r="GV120"/>
  <c r="AW297"/>
  <c r="AW215"/>
  <c r="AY239"/>
  <c r="AW255"/>
  <c r="AX280"/>
  <c r="AX276"/>
  <c r="AX272"/>
  <c r="AX268"/>
  <c r="AX264"/>
  <c r="AX260"/>
  <c r="AX256"/>
  <c r="AA48" i="19"/>
  <c r="AX330" i="10"/>
  <c r="AW303"/>
  <c r="AK70" i="18"/>
  <c r="AX188" i="10"/>
  <c r="AW331"/>
  <c r="AX312"/>
  <c r="AX300"/>
  <c r="AL149" i="18"/>
  <c r="AN149" s="1"/>
  <c r="AL269"/>
  <c r="AX238" i="10"/>
  <c r="AW275"/>
  <c r="AW267"/>
  <c r="AW259"/>
  <c r="AX328"/>
  <c r="AX316"/>
  <c r="AW295"/>
  <c r="AW283"/>
  <c r="AK214" i="18"/>
  <c r="AW187" i="10"/>
  <c r="AX278"/>
  <c r="AX274"/>
  <c r="AX270"/>
  <c r="AX266"/>
  <c r="AX262"/>
  <c r="AX258"/>
  <c r="AX254"/>
  <c r="AW323"/>
  <c r="AX310"/>
  <c r="AX298"/>
  <c r="AX292"/>
  <c r="AW251"/>
  <c r="AW311"/>
  <c r="AW299"/>
  <c r="AX286"/>
  <c r="AX219"/>
  <c r="AY220"/>
  <c r="AW279"/>
  <c r="AW263"/>
  <c r="AW327"/>
  <c r="AW315"/>
  <c r="AX296"/>
  <c r="AX290"/>
  <c r="AX284"/>
  <c r="AD2" i="25"/>
  <c r="H2"/>
  <c r="AX288" i="10" l="1"/>
  <c r="AM292" i="18"/>
  <c r="AM198"/>
  <c r="DR112" i="10"/>
  <c r="DQ106"/>
  <c r="EF99"/>
  <c r="DQ50"/>
  <c r="DH49"/>
  <c r="DQ46"/>
  <c r="DY44"/>
  <c r="DI39"/>
  <c r="EA36"/>
  <c r="DW101"/>
  <c r="DM99"/>
  <c r="EE53"/>
  <c r="DW53"/>
  <c r="ED52"/>
  <c r="DN52"/>
  <c r="ED44"/>
  <c r="DR39"/>
  <c r="EG151"/>
  <c r="DR148"/>
  <c r="DU147"/>
  <c r="DX142"/>
  <c r="DO141"/>
  <c r="EC139"/>
  <c r="DI139"/>
  <c r="DH138"/>
  <c r="DG137"/>
  <c r="DJ136"/>
  <c r="DI135"/>
  <c r="DH134"/>
  <c r="EE133"/>
  <c r="DO133"/>
  <c r="DI131"/>
  <c r="DP130"/>
  <c r="DD130"/>
  <c r="EA129"/>
  <c r="DK129"/>
  <c r="DN128"/>
  <c r="EG127"/>
  <c r="EF126"/>
  <c r="DL126"/>
  <c r="DW125"/>
  <c r="DG125"/>
  <c r="DC125"/>
  <c r="ED124"/>
  <c r="DZ124"/>
  <c r="DR124"/>
  <c r="DY123"/>
  <c r="DU123"/>
  <c r="DE123"/>
  <c r="EF122"/>
  <c r="DX122"/>
  <c r="DD122"/>
  <c r="EE121"/>
  <c r="EA121"/>
  <c r="DS121"/>
  <c r="ED120"/>
  <c r="DZ120"/>
  <c r="DF120"/>
  <c r="EG119"/>
  <c r="DY119"/>
  <c r="DU119"/>
  <c r="DM119"/>
  <c r="DI119"/>
  <c r="DE119"/>
  <c r="EF118"/>
  <c r="EB118"/>
  <c r="DX118"/>
  <c r="DT118"/>
  <c r="DL118"/>
  <c r="DD118"/>
  <c r="DR104"/>
  <c r="DG104"/>
  <c r="DH101"/>
  <c r="EE98"/>
  <c r="EB94"/>
  <c r="DJ92"/>
  <c r="EC83"/>
  <c r="DR76"/>
  <c r="DQ71"/>
  <c r="DW65"/>
  <c r="DV64"/>
  <c r="DR64"/>
  <c r="DN63"/>
  <c r="DJ63"/>
  <c r="EG62"/>
  <c r="EC62"/>
  <c r="DU62"/>
  <c r="DQ62"/>
  <c r="DE62"/>
  <c r="EF61"/>
  <c r="DX61"/>
  <c r="DT61"/>
  <c r="DP61"/>
  <c r="DD61"/>
  <c r="EE60"/>
  <c r="EA60"/>
  <c r="DS60"/>
  <c r="DO60"/>
  <c r="DK60"/>
  <c r="DC60"/>
  <c r="ED59"/>
  <c r="DV59"/>
  <c r="DR59"/>
  <c r="DN59"/>
  <c r="DF59"/>
  <c r="EG58"/>
  <c r="DY58"/>
  <c r="DU58"/>
  <c r="DM58"/>
  <c r="DI58"/>
  <c r="EF57"/>
  <c r="EB57"/>
  <c r="DX57"/>
  <c r="DP57"/>
  <c r="DL57"/>
  <c r="DH57"/>
  <c r="EA56"/>
  <c r="DS56"/>
  <c r="DO56"/>
  <c r="DG56"/>
  <c r="DC56"/>
  <c r="DX53"/>
  <c r="DC29"/>
  <c r="EA100"/>
  <c r="DM98"/>
  <c r="DG49"/>
  <c r="DN48"/>
  <c r="DO46"/>
  <c r="DJ29"/>
  <c r="DU19"/>
  <c r="DV17"/>
  <c r="DK12"/>
  <c r="GV307"/>
  <c r="AX321"/>
  <c r="AY217"/>
  <c r="AX297"/>
  <c r="GV310"/>
  <c r="AX208"/>
  <c r="AW242"/>
  <c r="AX251"/>
  <c r="AX323"/>
  <c r="GV283"/>
  <c r="AX289"/>
  <c r="AX329"/>
  <c r="GV174"/>
  <c r="AX196"/>
  <c r="AX265"/>
  <c r="DU67"/>
  <c r="DD66"/>
  <c r="DT64"/>
  <c r="DK64"/>
  <c r="DP63"/>
  <c r="DH63"/>
  <c r="DD63"/>
  <c r="EE62"/>
  <c r="DW62"/>
  <c r="DO62"/>
  <c r="DG62"/>
  <c r="DC62"/>
  <c r="ED61"/>
  <c r="DZ61"/>
  <c r="DV61"/>
  <c r="DR61"/>
  <c r="DN61"/>
  <c r="DJ61"/>
  <c r="DF61"/>
  <c r="EG60"/>
  <c r="EC60"/>
  <c r="DY60"/>
  <c r="DU60"/>
  <c r="DQ60"/>
  <c r="DM60"/>
  <c r="DI60"/>
  <c r="DE60"/>
  <c r="EF59"/>
  <c r="DX59"/>
  <c r="DT59"/>
  <c r="DP59"/>
  <c r="DL59"/>
  <c r="DH59"/>
  <c r="DD59"/>
  <c r="EA58"/>
  <c r="DS58"/>
  <c r="DK58"/>
  <c r="DG58"/>
  <c r="ED57"/>
  <c r="DZ57"/>
  <c r="DV57"/>
  <c r="DR57"/>
  <c r="DN57"/>
  <c r="DJ57"/>
  <c r="DF57"/>
  <c r="EG56"/>
  <c r="EC56"/>
  <c r="DY56"/>
  <c r="DU56"/>
  <c r="DQ56"/>
  <c r="DM56"/>
  <c r="DE56"/>
  <c r="EB55"/>
  <c r="DV53"/>
  <c r="DI52"/>
  <c r="EC51"/>
  <c r="DO48"/>
  <c r="ED47"/>
  <c r="DQ47"/>
  <c r="EA34"/>
  <c r="EA32"/>
  <c r="DO29"/>
  <c r="DJ27"/>
  <c r="DK25"/>
  <c r="DC24"/>
  <c r="DU20"/>
  <c r="DQ18"/>
  <c r="DQ13"/>
  <c r="DW9"/>
  <c r="DQ7"/>
  <c r="DK6"/>
  <c r="BJ59" i="17"/>
  <c r="S43" i="20"/>
  <c r="T43" s="1"/>
  <c r="S21"/>
  <c r="T21" s="1"/>
  <c r="S23"/>
  <c r="T23" s="1"/>
  <c r="S35"/>
  <c r="T35" s="1"/>
  <c r="S16"/>
  <c r="T16" s="1"/>
  <c r="S41"/>
  <c r="T41" s="1"/>
  <c r="S45"/>
  <c r="T45" s="1"/>
  <c r="S32"/>
  <c r="T32" s="1"/>
  <c r="S15"/>
  <c r="T15" s="1"/>
  <c r="S59"/>
  <c r="T59" s="1"/>
  <c r="S28"/>
  <c r="T28" s="1"/>
  <c r="S49"/>
  <c r="T49" s="1"/>
  <c r="S40"/>
  <c r="T40" s="1"/>
  <c r="S34" i="21"/>
  <c r="T34" s="1"/>
  <c r="S25"/>
  <c r="T25" s="1"/>
  <c r="S30"/>
  <c r="T30" s="1"/>
  <c r="S11"/>
  <c r="T11" s="1"/>
  <c r="S28"/>
  <c r="T28" s="1"/>
  <c r="S14"/>
  <c r="T14" s="1"/>
  <c r="S42"/>
  <c r="T42" s="1"/>
  <c r="C41"/>
  <c r="D41" s="1"/>
  <c r="C29"/>
  <c r="D29" s="1"/>
  <c r="C46"/>
  <c r="D46" s="1"/>
  <c r="C45"/>
  <c r="D45" s="1"/>
  <c r="C73"/>
  <c r="D73" s="1"/>
  <c r="C57"/>
  <c r="D57" s="1"/>
  <c r="C53"/>
  <c r="D53" s="1"/>
  <c r="C30"/>
  <c r="D30" s="1"/>
  <c r="C34"/>
  <c r="D34" s="1"/>
  <c r="C52"/>
  <c r="D52" s="1"/>
  <c r="AI18"/>
  <c r="AJ18" s="1"/>
  <c r="C63" i="20"/>
  <c r="D63" s="1"/>
  <c r="AI12"/>
  <c r="AJ12" s="1"/>
  <c r="AI22"/>
  <c r="AJ22" s="1"/>
  <c r="AI34"/>
  <c r="AJ34" s="1"/>
  <c r="AI21"/>
  <c r="AJ21" s="1"/>
  <c r="C39"/>
  <c r="D39" s="1"/>
  <c r="AI15" i="21"/>
  <c r="AJ31"/>
  <c r="S50"/>
  <c r="T50" s="1"/>
  <c r="S54"/>
  <c r="T54" s="1"/>
  <c r="C21"/>
  <c r="D21" s="1"/>
  <c r="C56"/>
  <c r="D56" s="1"/>
  <c r="C51"/>
  <c r="D51" s="1"/>
  <c r="S10" i="20"/>
  <c r="S37"/>
  <c r="T37" s="1"/>
  <c r="AI86" i="14"/>
  <c r="S14" i="20"/>
  <c r="S18"/>
  <c r="T18" s="1"/>
  <c r="S22"/>
  <c r="T22" s="1"/>
  <c r="S38"/>
  <c r="T38" s="1"/>
  <c r="S50"/>
  <c r="T50" s="1"/>
  <c r="S54"/>
  <c r="T54" s="1"/>
  <c r="S59" i="21"/>
  <c r="T59" s="1"/>
  <c r="C19"/>
  <c r="D19" s="1"/>
  <c r="C39"/>
  <c r="D39" s="1"/>
  <c r="C55"/>
  <c r="D55" s="1"/>
  <c r="C63"/>
  <c r="D63" s="1"/>
  <c r="C67"/>
  <c r="D67" s="1"/>
  <c r="C78" i="20"/>
  <c r="D78" s="1"/>
  <c r="C77"/>
  <c r="D77" s="1"/>
  <c r="C19"/>
  <c r="D19" s="1"/>
  <c r="C87"/>
  <c r="D87" s="1"/>
  <c r="AK60" i="18"/>
  <c r="AJ60"/>
  <c r="AK297"/>
  <c r="AL297"/>
  <c r="AN297" s="1"/>
  <c r="AJ297"/>
  <c r="AL289"/>
  <c r="AK289"/>
  <c r="AJ253"/>
  <c r="AK253"/>
  <c r="AK245"/>
  <c r="AJ245"/>
  <c r="AL221"/>
  <c r="AM221" s="1"/>
  <c r="AJ221"/>
  <c r="AK221"/>
  <c r="AJ213"/>
  <c r="AL213"/>
  <c r="AN213" s="1"/>
  <c r="BW60" i="10"/>
  <c r="BX60" s="1"/>
  <c r="BY60" s="1"/>
  <c r="BZ60" s="1"/>
  <c r="CA60" s="1"/>
  <c r="CB60" s="1"/>
  <c r="CC60" s="1"/>
  <c r="CD60" s="1"/>
  <c r="CE60" s="1"/>
  <c r="CF60" s="1"/>
  <c r="CG60" s="1"/>
  <c r="CH60" s="1"/>
  <c r="CI60" s="1"/>
  <c r="CJ60" s="1"/>
  <c r="CK60" s="1"/>
  <c r="CL60" s="1"/>
  <c r="CM60" s="1"/>
  <c r="CN60" s="1"/>
  <c r="CO60" s="1"/>
  <c r="CP60" s="1"/>
  <c r="CQ60" s="1"/>
  <c r="CR60" s="1"/>
  <c r="CS60" s="1"/>
  <c r="CT60" s="1"/>
  <c r="CU60" s="1"/>
  <c r="CV60" s="1"/>
  <c r="CW60" s="1"/>
  <c r="CX60" s="1"/>
  <c r="CY60" s="1"/>
  <c r="CZ60" s="1"/>
  <c r="BW52"/>
  <c r="BX52" s="1"/>
  <c r="BY52" s="1"/>
  <c r="BZ52" s="1"/>
  <c r="CA52" s="1"/>
  <c r="CB52" s="1"/>
  <c r="CC52" s="1"/>
  <c r="CD52" s="1"/>
  <c r="CE52" s="1"/>
  <c r="CF52" s="1"/>
  <c r="CG52" s="1"/>
  <c r="CH52" s="1"/>
  <c r="CI52" s="1"/>
  <c r="CJ52" s="1"/>
  <c r="CK52" s="1"/>
  <c r="CL52" s="1"/>
  <c r="CM52" s="1"/>
  <c r="CN52" s="1"/>
  <c r="CO52" s="1"/>
  <c r="CP52" s="1"/>
  <c r="CQ52" s="1"/>
  <c r="CR52" s="1"/>
  <c r="CS52" s="1"/>
  <c r="CT52" s="1"/>
  <c r="CU52" s="1"/>
  <c r="CV52" s="1"/>
  <c r="CW52" s="1"/>
  <c r="CX52" s="1"/>
  <c r="CY52" s="1"/>
  <c r="CZ52" s="1"/>
  <c r="H278" i="20"/>
  <c r="H276"/>
  <c r="G278"/>
  <c r="AI32" i="21"/>
  <c r="AJ32" s="1"/>
  <c r="AI42"/>
  <c r="C23" i="20"/>
  <c r="D23" s="1"/>
  <c r="C71"/>
  <c r="D71" s="1"/>
  <c r="C262"/>
  <c r="D262" s="1"/>
  <c r="S13"/>
  <c r="T13" s="1"/>
  <c r="AK52" i="18"/>
  <c r="AJ52"/>
  <c r="AL52"/>
  <c r="AN52" s="1"/>
  <c r="AL301"/>
  <c r="AN301" s="1"/>
  <c r="AK301"/>
  <c r="AJ301"/>
  <c r="AL293"/>
  <c r="AM293" s="1"/>
  <c r="AK293"/>
  <c r="AL281"/>
  <c r="AM281" s="1"/>
  <c r="AJ281"/>
  <c r="AJ269"/>
  <c r="AK269"/>
  <c r="AL241"/>
  <c r="AK241"/>
  <c r="AJ237"/>
  <c r="AK237"/>
  <c r="AK233"/>
  <c r="AJ233"/>
  <c r="AJ225"/>
  <c r="AK225"/>
  <c r="AL225"/>
  <c r="AM225" s="1"/>
  <c r="AK217"/>
  <c r="AJ217"/>
  <c r="F27"/>
  <c r="D27"/>
  <c r="E27" s="1"/>
  <c r="F15"/>
  <c r="D15"/>
  <c r="E15" s="1"/>
  <c r="F7"/>
  <c r="D7"/>
  <c r="E7" s="1"/>
  <c r="C42" i="20"/>
  <c r="D42" s="1"/>
  <c r="S17"/>
  <c r="T17" s="1"/>
  <c r="AK201" i="18"/>
  <c r="AL249"/>
  <c r="AM249" s="1"/>
  <c r="AJ277"/>
  <c r="AK133"/>
  <c r="AK197"/>
  <c r="D11" i="20"/>
  <c r="AL117" i="18"/>
  <c r="AN117" s="1"/>
  <c r="C49" i="21"/>
  <c r="D49" s="1"/>
  <c r="C60" i="20"/>
  <c r="D60" s="1"/>
  <c r="C57"/>
  <c r="C79"/>
  <c r="D79" s="1"/>
  <c r="C53"/>
  <c r="D53" s="1"/>
  <c r="C43"/>
  <c r="AL56" i="18"/>
  <c r="AM56" s="1"/>
  <c r="AI18" i="20"/>
  <c r="AJ18" s="1"/>
  <c r="AI28"/>
  <c r="AJ28" s="1"/>
  <c r="AN175" i="21"/>
  <c r="AK273" i="18"/>
  <c r="AL97"/>
  <c r="AK153"/>
  <c r="AJ81"/>
  <c r="AJ157"/>
  <c r="AM129" i="10"/>
  <c r="AJ261" i="18"/>
  <c r="AJ77"/>
  <c r="AI22" i="21"/>
  <c r="AJ22" s="1"/>
  <c r="AX216" i="10"/>
  <c r="C23" i="21"/>
  <c r="D23" s="1"/>
  <c r="C47"/>
  <c r="D47" s="1"/>
  <c r="C81" i="20"/>
  <c r="D81" s="1"/>
  <c r="S53"/>
  <c r="T53" s="1"/>
  <c r="S11"/>
  <c r="T11" s="1"/>
  <c r="AK229" i="18"/>
  <c r="AL60"/>
  <c r="AM60" s="1"/>
  <c r="AW199" i="10"/>
  <c r="AY232"/>
  <c r="AX275"/>
  <c r="AI16" i="20"/>
  <c r="AJ16" s="1"/>
  <c r="AI24"/>
  <c r="AJ24" s="1"/>
  <c r="AI32"/>
  <c r="AJ32" s="1"/>
  <c r="AI260"/>
  <c r="AJ260" s="1"/>
  <c r="AI29"/>
  <c r="AJ29" s="1"/>
  <c r="AI25"/>
  <c r="AJ25" s="1"/>
  <c r="AI261"/>
  <c r="AJ261" s="1"/>
  <c r="AI11"/>
  <c r="AJ11" s="1"/>
  <c r="AI24" i="21"/>
  <c r="AJ24" s="1"/>
  <c r="AI29"/>
  <c r="AJ29" s="1"/>
  <c r="AI41"/>
  <c r="AJ41" s="1"/>
  <c r="J54" i="19"/>
  <c r="Z54" s="1"/>
  <c r="AA54"/>
  <c r="AA41"/>
  <c r="J41"/>
  <c r="Z41" s="1"/>
  <c r="J25"/>
  <c r="Z25" s="1"/>
  <c r="AA25"/>
  <c r="AA21"/>
  <c r="J21"/>
  <c r="Z21" s="1"/>
  <c r="J17"/>
  <c r="AA17"/>
  <c r="AA13"/>
  <c r="J13"/>
  <c r="Z13" s="1"/>
  <c r="AK46" i="18"/>
  <c r="AJ46"/>
  <c r="W274" i="20"/>
  <c r="X274" s="1"/>
  <c r="X275"/>
  <c r="X277"/>
  <c r="W276"/>
  <c r="X278"/>
  <c r="AA278" s="1"/>
  <c r="AN276"/>
  <c r="AQ276" s="1"/>
  <c r="AM275"/>
  <c r="AN275"/>
  <c r="AM278"/>
  <c r="AQ278" s="1"/>
  <c r="G175" i="21"/>
  <c r="G176"/>
  <c r="G178"/>
  <c r="X176"/>
  <c r="AA176" s="1"/>
  <c r="X175"/>
  <c r="W177"/>
  <c r="AN176"/>
  <c r="AQ176" s="1"/>
  <c r="AM177"/>
  <c r="AM178"/>
  <c r="AK205" i="18"/>
  <c r="AL205"/>
  <c r="AM205" s="1"/>
  <c r="AJ189"/>
  <c r="AK189"/>
  <c r="AL189"/>
  <c r="AM189" s="1"/>
  <c r="AK169"/>
  <c r="AJ169"/>
  <c r="AL169"/>
  <c r="AM169" s="1"/>
  <c r="AK165"/>
  <c r="AL165"/>
  <c r="AM165" s="1"/>
  <c r="AJ149"/>
  <c r="AK149"/>
  <c r="AK145"/>
  <c r="AL145"/>
  <c r="AM145" s="1"/>
  <c r="AJ145"/>
  <c r="AL141"/>
  <c r="AM141" s="1"/>
  <c r="AJ141"/>
  <c r="AJ129"/>
  <c r="AL129"/>
  <c r="AN129" s="1"/>
  <c r="AJ125"/>
  <c r="AK125"/>
  <c r="AJ121"/>
  <c r="AK121"/>
  <c r="AL121"/>
  <c r="AL109"/>
  <c r="AK109"/>
  <c r="AJ105"/>
  <c r="AK105"/>
  <c r="AL93"/>
  <c r="AK93"/>
  <c r="AK73"/>
  <c r="AL73"/>
  <c r="AN73" s="1"/>
  <c r="GV287" i="10"/>
  <c r="AX313"/>
  <c r="GV285"/>
  <c r="AX311"/>
  <c r="GV259"/>
  <c r="AX285"/>
  <c r="GV255"/>
  <c r="AX281"/>
  <c r="GV253"/>
  <c r="AX279"/>
  <c r="GV251"/>
  <c r="AX277"/>
  <c r="GV245"/>
  <c r="AX271"/>
  <c r="GV243"/>
  <c r="AX269"/>
  <c r="GV241"/>
  <c r="AX267"/>
  <c r="GV237"/>
  <c r="AX263"/>
  <c r="GV235"/>
  <c r="AX261"/>
  <c r="GV229"/>
  <c r="AX255"/>
  <c r="GV223"/>
  <c r="AX249"/>
  <c r="GV69"/>
  <c r="AW246"/>
  <c r="GV369"/>
  <c r="AY244"/>
  <c r="GV365"/>
  <c r="AY240"/>
  <c r="GV61"/>
  <c r="AW238"/>
  <c r="GV361"/>
  <c r="AY236"/>
  <c r="GV57"/>
  <c r="AW234"/>
  <c r="GV205"/>
  <c r="AX231"/>
  <c r="GV53"/>
  <c r="AW230"/>
  <c r="GV353"/>
  <c r="AY228"/>
  <c r="GV45"/>
  <c r="AW222"/>
  <c r="GV42"/>
  <c r="AW219"/>
  <c r="GV186"/>
  <c r="AX212"/>
  <c r="GV30"/>
  <c r="AW207"/>
  <c r="GV330"/>
  <c r="AY205"/>
  <c r="GV178"/>
  <c r="AX204"/>
  <c r="GV26"/>
  <c r="AW203"/>
  <c r="GV322"/>
  <c r="AY197"/>
  <c r="GV18"/>
  <c r="AW195"/>
  <c r="GV14"/>
  <c r="AW191"/>
  <c r="GV314"/>
  <c r="AY189"/>
  <c r="GV195"/>
  <c r="AX221"/>
  <c r="GV130"/>
  <c r="AW307"/>
  <c r="GV114"/>
  <c r="AW291"/>
  <c r="GV110"/>
  <c r="AW287"/>
  <c r="GV94"/>
  <c r="AW271"/>
  <c r="AQ277" i="20"/>
  <c r="AI16" i="21"/>
  <c r="AJ16" s="1"/>
  <c r="AJ15" i="20"/>
  <c r="AI11" i="21"/>
  <c r="AJ11" s="1"/>
  <c r="AI13"/>
  <c r="AJ13" s="1"/>
  <c r="C84" i="10"/>
  <c r="M81" i="17" s="1"/>
  <c r="C47" i="10"/>
  <c r="M44" i="17" s="1"/>
  <c r="C61" i="20"/>
  <c r="D61" s="1"/>
  <c r="D57"/>
  <c r="C32"/>
  <c r="D32" s="1"/>
  <c r="H277"/>
  <c r="AK23" i="18"/>
  <c r="F54"/>
  <c r="AM20" i="10"/>
  <c r="D46" i="18"/>
  <c r="E46" s="1"/>
  <c r="AI20" i="21"/>
  <c r="AJ20" s="1"/>
  <c r="F22" i="18"/>
  <c r="G177" i="21"/>
  <c r="AC2" i="25"/>
  <c r="C48" i="10"/>
  <c r="M45" i="17" s="1"/>
  <c r="DO117" i="10"/>
  <c r="DU116"/>
  <c r="DZ115"/>
  <c r="DF115"/>
  <c r="DZ108"/>
  <c r="DV107"/>
  <c r="DL107"/>
  <c r="DH106"/>
  <c r="EA102"/>
  <c r="DQ100"/>
  <c r="EB95"/>
  <c r="EG87"/>
  <c r="EC87"/>
  <c r="DY87"/>
  <c r="DU87"/>
  <c r="DH87"/>
  <c r="EC86"/>
  <c r="DR86"/>
  <c r="DV85"/>
  <c r="EG84"/>
  <c r="DE83"/>
  <c r="DE82"/>
  <c r="DQ79"/>
  <c r="DD79"/>
  <c r="DO77"/>
  <c r="DH76"/>
  <c r="DQ75"/>
  <c r="DN73"/>
  <c r="EC71"/>
  <c r="DR69"/>
  <c r="ED64"/>
  <c r="DI62"/>
  <c r="DH61"/>
  <c r="DE58"/>
  <c r="DD57"/>
  <c r="DW56"/>
  <c r="DH55"/>
  <c r="DY54"/>
  <c r="DH54"/>
  <c r="EF53"/>
  <c r="EB53"/>
  <c r="DT53"/>
  <c r="DL53"/>
  <c r="DH53"/>
  <c r="DD53"/>
  <c r="EE52"/>
  <c r="EA52"/>
  <c r="DW52"/>
  <c r="DS52"/>
  <c r="DO52"/>
  <c r="DG52"/>
  <c r="DC52"/>
  <c r="DH50"/>
  <c r="DX49"/>
  <c r="ED43"/>
  <c r="DN37"/>
  <c r="DO32"/>
  <c r="DJ31"/>
  <c r="DC25"/>
  <c r="DK13"/>
  <c r="DK7"/>
  <c r="DW5"/>
  <c r="D13" i="18"/>
  <c r="E13" s="1"/>
  <c r="F23"/>
  <c r="F19"/>
  <c r="D4"/>
  <c r="E4" s="1"/>
  <c r="F32"/>
  <c r="AN77"/>
  <c r="EA86" i="10"/>
  <c r="AM139"/>
  <c r="ED153"/>
  <c r="DZ153"/>
  <c r="DV153"/>
  <c r="DR153"/>
  <c r="DN153"/>
  <c r="DJ153"/>
  <c r="DF153"/>
  <c r="EG152"/>
  <c r="EC152"/>
  <c r="DY152"/>
  <c r="DU152"/>
  <c r="DQ152"/>
  <c r="DM152"/>
  <c r="DI152"/>
  <c r="DE152"/>
  <c r="EF151"/>
  <c r="EB151"/>
  <c r="DX151"/>
  <c r="DT151"/>
  <c r="DP151"/>
  <c r="DL151"/>
  <c r="DH151"/>
  <c r="DD151"/>
  <c r="EE150"/>
  <c r="AN153"/>
  <c r="AS153" s="1"/>
  <c r="AN149"/>
  <c r="AS149" s="1"/>
  <c r="AN145"/>
  <c r="AS145" s="1"/>
  <c r="AN133"/>
  <c r="AS133" s="1"/>
  <c r="AM130"/>
  <c r="AM140"/>
  <c r="EA150"/>
  <c r="DW150"/>
  <c r="DS150"/>
  <c r="DO150"/>
  <c r="DK150"/>
  <c r="DG150"/>
  <c r="DC150"/>
  <c r="ED149"/>
  <c r="DZ149"/>
  <c r="DV149"/>
  <c r="DR149"/>
  <c r="DN149"/>
  <c r="DJ149"/>
  <c r="DF149"/>
  <c r="EG148"/>
  <c r="EC148"/>
  <c r="DY148"/>
  <c r="DU148"/>
  <c r="DQ148"/>
  <c r="DM148"/>
  <c r="DI148"/>
  <c r="DE148"/>
  <c r="EF147"/>
  <c r="EB147"/>
  <c r="DX147"/>
  <c r="DT147"/>
  <c r="DP147"/>
  <c r="DL147"/>
  <c r="DH147"/>
  <c r="DD147"/>
  <c r="EE146"/>
  <c r="EA146"/>
  <c r="DW146"/>
  <c r="DS146"/>
  <c r="DO146"/>
  <c r="DK146"/>
  <c r="DG146"/>
  <c r="DC146"/>
  <c r="ED145"/>
  <c r="DZ145"/>
  <c r="DV145"/>
  <c r="DR145"/>
  <c r="DN145"/>
  <c r="DJ145"/>
  <c r="DF145"/>
  <c r="EG144"/>
  <c r="EC144"/>
  <c r="DY144"/>
  <c r="DU144"/>
  <c r="DQ144"/>
  <c r="DM144"/>
  <c r="DI144"/>
  <c r="DE144"/>
  <c r="EF143"/>
  <c r="EB143"/>
  <c r="DX143"/>
  <c r="DT143"/>
  <c r="DP143"/>
  <c r="DL143"/>
  <c r="DH143"/>
  <c r="DD143"/>
  <c r="EE142"/>
  <c r="EA142"/>
  <c r="DW142"/>
  <c r="DS142"/>
  <c r="DO142"/>
  <c r="DK142"/>
  <c r="DG142"/>
  <c r="DC142"/>
  <c r="ED141"/>
  <c r="DZ141"/>
  <c r="DV141"/>
  <c r="DR141"/>
  <c r="DN141"/>
  <c r="DJ141"/>
  <c r="DF141"/>
  <c r="EG140"/>
  <c r="EC140"/>
  <c r="DY140"/>
  <c r="DU140"/>
  <c r="DQ140"/>
  <c r="DM140"/>
  <c r="DI140"/>
  <c r="DE140"/>
  <c r="EF139"/>
  <c r="EB139"/>
  <c r="DX139"/>
  <c r="DT139"/>
  <c r="DP139"/>
  <c r="DL139"/>
  <c r="DH139"/>
  <c r="DD139"/>
  <c r="EE138"/>
  <c r="EA138"/>
  <c r="DW138"/>
  <c r="DS138"/>
  <c r="DO138"/>
  <c r="DK138"/>
  <c r="DG138"/>
  <c r="DC138"/>
  <c r="ED137"/>
  <c r="DZ137"/>
  <c r="DV137"/>
  <c r="DR137"/>
  <c r="DN137"/>
  <c r="DJ137"/>
  <c r="DF137"/>
  <c r="EG136"/>
  <c r="EC136"/>
  <c r="DY136"/>
  <c r="DU136"/>
  <c r="DQ136"/>
  <c r="DM136"/>
  <c r="DI136"/>
  <c r="DE136"/>
  <c r="EF135"/>
  <c r="EB135"/>
  <c r="DX135"/>
  <c r="DT135"/>
  <c r="DP135"/>
  <c r="DL135"/>
  <c r="DH135"/>
  <c r="DD135"/>
  <c r="EE134"/>
  <c r="EA134"/>
  <c r="DW134"/>
  <c r="DS134"/>
  <c r="DO134"/>
  <c r="DK134"/>
  <c r="DG134"/>
  <c r="DC134"/>
  <c r="ED133"/>
  <c r="DZ133"/>
  <c r="DV133"/>
  <c r="DR133"/>
  <c r="DN133"/>
  <c r="DJ133"/>
  <c r="DF133"/>
  <c r="EG132"/>
  <c r="EC132"/>
  <c r="DY132"/>
  <c r="DU132"/>
  <c r="DQ132"/>
  <c r="DM132"/>
  <c r="DI132"/>
  <c r="DE132"/>
  <c r="EF131"/>
  <c r="EB131"/>
  <c r="DX131"/>
  <c r="DT131"/>
  <c r="DP131"/>
  <c r="DL131"/>
  <c r="DH131"/>
  <c r="DD131"/>
  <c r="EE130"/>
  <c r="EA130"/>
  <c r="DW130"/>
  <c r="DS130"/>
  <c r="DO130"/>
  <c r="DK130"/>
  <c r="DG130"/>
  <c r="DC130"/>
  <c r="ED129"/>
  <c r="DZ129"/>
  <c r="DV129"/>
  <c r="DR129"/>
  <c r="DN129"/>
  <c r="DJ129"/>
  <c r="DF129"/>
  <c r="EG128"/>
  <c r="AN136"/>
  <c r="AS136" s="1"/>
  <c r="EC128"/>
  <c r="DY128"/>
  <c r="DU128"/>
  <c r="DQ128"/>
  <c r="DM128"/>
  <c r="DI128"/>
  <c r="DE128"/>
  <c r="EF127"/>
  <c r="EB127"/>
  <c r="DX127"/>
  <c r="DT127"/>
  <c r="DP127"/>
  <c r="DL127"/>
  <c r="DH127"/>
  <c r="DD127"/>
  <c r="EE126"/>
  <c r="EA126"/>
  <c r="DW126"/>
  <c r="DS126"/>
  <c r="DO126"/>
  <c r="DK126"/>
  <c r="DG126"/>
  <c r="DC126"/>
  <c r="ED125"/>
  <c r="DZ125"/>
  <c r="DV125"/>
  <c r="DR125"/>
  <c r="DN125"/>
  <c r="DJ125"/>
  <c r="DF125"/>
  <c r="EG124"/>
  <c r="EC124"/>
  <c r="DY124"/>
  <c r="DU124"/>
  <c r="DQ124"/>
  <c r="DM124"/>
  <c r="DI124"/>
  <c r="DE124"/>
  <c r="EF123"/>
  <c r="EB123"/>
  <c r="DX123"/>
  <c r="DT123"/>
  <c r="DP123"/>
  <c r="DL123"/>
  <c r="DH123"/>
  <c r="DD123"/>
  <c r="EE122"/>
  <c r="EA122"/>
  <c r="DW122"/>
  <c r="DS122"/>
  <c r="DO122"/>
  <c r="DK122"/>
  <c r="DG122"/>
  <c r="DC122"/>
  <c r="ED121"/>
  <c r="DZ121"/>
  <c r="DV121"/>
  <c r="DR121"/>
  <c r="DN121"/>
  <c r="DJ121"/>
  <c r="DF121"/>
  <c r="EG120"/>
  <c r="EC120"/>
  <c r="DY120"/>
  <c r="DU120"/>
  <c r="DQ120"/>
  <c r="DM120"/>
  <c r="DI120"/>
  <c r="DE120"/>
  <c r="EF119"/>
  <c r="EB119"/>
  <c r="DX119"/>
  <c r="DT119"/>
  <c r="DP119"/>
  <c r="DL119"/>
  <c r="DH119"/>
  <c r="DD119"/>
  <c r="EE118"/>
  <c r="EA118"/>
  <c r="DW118"/>
  <c r="DS118"/>
  <c r="DO118"/>
  <c r="DK118"/>
  <c r="DG118"/>
  <c r="DC118"/>
  <c r="EC153"/>
  <c r="DY153"/>
  <c r="DU153"/>
  <c r="EE151"/>
  <c r="DC151"/>
  <c r="ED150"/>
  <c r="DN150"/>
  <c r="DQ149"/>
  <c r="EB148"/>
  <c r="DO147"/>
  <c r="DQ145"/>
  <c r="DM145"/>
  <c r="DT144"/>
  <c r="DO143"/>
  <c r="DC143"/>
  <c r="DM141"/>
  <c r="DD140"/>
  <c r="DJ138"/>
  <c r="DX136"/>
  <c r="DT136"/>
  <c r="EC133"/>
  <c r="DY133"/>
  <c r="DU133"/>
  <c r="DP132"/>
  <c r="DL132"/>
  <c r="DH132"/>
  <c r="DD132"/>
  <c r="EE131"/>
  <c r="DU129"/>
  <c r="EF128"/>
  <c r="DT128"/>
  <c r="DR126"/>
  <c r="EG125"/>
  <c r="DX120"/>
  <c r="DT120"/>
  <c r="DP120"/>
  <c r="DS119"/>
  <c r="DO119"/>
  <c r="DN118"/>
  <c r="DJ118"/>
  <c r="DF118"/>
  <c r="DW54"/>
  <c r="DD54"/>
  <c r="EA53"/>
  <c r="DS53"/>
  <c r="DK53"/>
  <c r="DG53"/>
  <c r="DC53"/>
  <c r="DZ52"/>
  <c r="DR52"/>
  <c r="DJ52"/>
  <c r="DF52"/>
  <c r="DG50"/>
  <c r="EE49"/>
  <c r="DO49"/>
  <c r="DR48"/>
  <c r="DV47"/>
  <c r="DN47"/>
  <c r="DY46"/>
  <c r="DY43"/>
  <c r="DY42"/>
  <c r="DN46"/>
  <c r="DR44"/>
  <c r="DR43"/>
  <c r="DR41"/>
  <c r="DI40"/>
  <c r="DR40"/>
  <c r="AM131"/>
  <c r="AN169" i="18"/>
  <c r="AN147" i="10"/>
  <c r="AS147" s="1"/>
  <c r="AN143"/>
  <c r="AS143" s="1"/>
  <c r="AN135"/>
  <c r="AS135" s="1"/>
  <c r="C155" i="26"/>
  <c r="AN108" i="10"/>
  <c r="AN98"/>
  <c r="AN82"/>
  <c r="AN73"/>
  <c r="AN18"/>
  <c r="AM42"/>
  <c r="AN5"/>
  <c r="AN10"/>
  <c r="AN30"/>
  <c r="AM30"/>
  <c r="AM102"/>
  <c r="AM54"/>
  <c r="AN92"/>
  <c r="AN88"/>
  <c r="AM250" i="18"/>
  <c r="AN141"/>
  <c r="AM163"/>
  <c r="AM208"/>
  <c r="AN150"/>
  <c r="AM192"/>
  <c r="EE153" i="10"/>
  <c r="EA153"/>
  <c r="DW153"/>
  <c r="DS153"/>
  <c r="DO153"/>
  <c r="DK153"/>
  <c r="DG153"/>
  <c r="DC153"/>
  <c r="ED152"/>
  <c r="DZ152"/>
  <c r="DV152"/>
  <c r="DR152"/>
  <c r="DN152"/>
  <c r="DJ152"/>
  <c r="DF152"/>
  <c r="EC151"/>
  <c r="DY151"/>
  <c r="DU151"/>
  <c r="DQ151"/>
  <c r="DM151"/>
  <c r="DI151"/>
  <c r="DE151"/>
  <c r="EF150"/>
  <c r="EB150"/>
  <c r="DX150"/>
  <c r="DT150"/>
  <c r="DP150"/>
  <c r="DL150"/>
  <c r="DH150"/>
  <c r="DD150"/>
  <c r="EE149"/>
  <c r="EA149"/>
  <c r="DW149"/>
  <c r="DS149"/>
  <c r="DO149"/>
  <c r="DK149"/>
  <c r="DG149"/>
  <c r="DC149"/>
  <c r="ED148"/>
  <c r="DZ148"/>
  <c r="DV148"/>
  <c r="DN148"/>
  <c r="DJ148"/>
  <c r="DF148"/>
  <c r="EG147"/>
  <c r="EC147"/>
  <c r="DY147"/>
  <c r="DQ147"/>
  <c r="DM147"/>
  <c r="DI147"/>
  <c r="DE147"/>
  <c r="EF146"/>
  <c r="EB146"/>
  <c r="DX146"/>
  <c r="DT146"/>
  <c r="DP146"/>
  <c r="DL146"/>
  <c r="DH146"/>
  <c r="DD146"/>
  <c r="EE145"/>
  <c r="EA145"/>
  <c r="DW145"/>
  <c r="DS145"/>
  <c r="DO145"/>
  <c r="DK145"/>
  <c r="DG145"/>
  <c r="DC145"/>
  <c r="ED144"/>
  <c r="DZ144"/>
  <c r="DV144"/>
  <c r="DR144"/>
  <c r="DN144"/>
  <c r="DJ144"/>
  <c r="DF144"/>
  <c r="EG143"/>
  <c r="EC143"/>
  <c r="DY143"/>
  <c r="DU143"/>
  <c r="DQ143"/>
  <c r="DM143"/>
  <c r="DI143"/>
  <c r="DE143"/>
  <c r="EF142"/>
  <c r="EB142"/>
  <c r="DT142"/>
  <c r="DP142"/>
  <c r="DL142"/>
  <c r="DD142"/>
  <c r="EE141"/>
  <c r="EA141"/>
  <c r="DW141"/>
  <c r="DS141"/>
  <c r="DK141"/>
  <c r="DG141"/>
  <c r="DC141"/>
  <c r="ED140"/>
  <c r="DZ140"/>
  <c r="DV140"/>
  <c r="DR140"/>
  <c r="DN140"/>
  <c r="DJ140"/>
  <c r="DF140"/>
  <c r="EG139"/>
  <c r="DY139"/>
  <c r="DU139"/>
  <c r="DQ139"/>
  <c r="DM139"/>
  <c r="DE139"/>
  <c r="EF138"/>
  <c r="EB138"/>
  <c r="DX138"/>
  <c r="DT138"/>
  <c r="DP138"/>
  <c r="DL138"/>
  <c r="DD138"/>
  <c r="EE137"/>
  <c r="EA137"/>
  <c r="DW137"/>
  <c r="DS137"/>
  <c r="DO137"/>
  <c r="DK137"/>
  <c r="DC137"/>
  <c r="ED136"/>
  <c r="DZ136"/>
  <c r="DV136"/>
  <c r="DR136"/>
  <c r="DN136"/>
  <c r="DF136"/>
  <c r="EG135"/>
  <c r="EC135"/>
  <c r="DY135"/>
  <c r="DU135"/>
  <c r="DQ135"/>
  <c r="DM135"/>
  <c r="DE135"/>
  <c r="EF134"/>
  <c r="EB134"/>
  <c r="DX134"/>
  <c r="DT134"/>
  <c r="DP134"/>
  <c r="DL134"/>
  <c r="DD134"/>
  <c r="EA133"/>
  <c r="DW133"/>
  <c r="DS133"/>
  <c r="DK133"/>
  <c r="DG133"/>
  <c r="DC133"/>
  <c r="ED132"/>
  <c r="DZ132"/>
  <c r="DV132"/>
  <c r="DR132"/>
  <c r="DN132"/>
  <c r="DJ132"/>
  <c r="DF132"/>
  <c r="EG131"/>
  <c r="EC131"/>
  <c r="DY131"/>
  <c r="DU131"/>
  <c r="DQ131"/>
  <c r="DM131"/>
  <c r="DE131"/>
  <c r="EF130"/>
  <c r="EB130"/>
  <c r="DX130"/>
  <c r="DT130"/>
  <c r="DL130"/>
  <c r="DH130"/>
  <c r="EE129"/>
  <c r="DW129"/>
  <c r="DS129"/>
  <c r="DO129"/>
  <c r="DG129"/>
  <c r="DC129"/>
  <c r="ED128"/>
  <c r="DZ128"/>
  <c r="DV128"/>
  <c r="DR128"/>
  <c r="DJ128"/>
  <c r="DF128"/>
  <c r="EC127"/>
  <c r="DY127"/>
  <c r="DU127"/>
  <c r="DQ127"/>
  <c r="DM127"/>
  <c r="DI127"/>
  <c r="DE127"/>
  <c r="EB126"/>
  <c r="DX126"/>
  <c r="DT126"/>
  <c r="DP126"/>
  <c r="DH126"/>
  <c r="DD126"/>
  <c r="EE125"/>
  <c r="EA125"/>
  <c r="DS125"/>
  <c r="DO125"/>
  <c r="DK125"/>
  <c r="DV124"/>
  <c r="DN124"/>
  <c r="DJ124"/>
  <c r="DF124"/>
  <c r="EG123"/>
  <c r="EC123"/>
  <c r="DQ123"/>
  <c r="DM123"/>
  <c r="DI123"/>
  <c r="EB122"/>
  <c r="DT122"/>
  <c r="DP122"/>
  <c r="DL122"/>
  <c r="DH122"/>
  <c r="DW121"/>
  <c r="DO121"/>
  <c r="DK121"/>
  <c r="DG121"/>
  <c r="DC121"/>
  <c r="DV120"/>
  <c r="DR120"/>
  <c r="DN120"/>
  <c r="DJ120"/>
  <c r="EC119"/>
  <c r="DQ119"/>
  <c r="DP118"/>
  <c r="DH118"/>
  <c r="DZ117"/>
  <c r="DJ115"/>
  <c r="EE114"/>
  <c r="EA114"/>
  <c r="DK110"/>
  <c r="DQ108"/>
  <c r="DE108"/>
  <c r="EE106"/>
  <c r="EF103"/>
  <c r="DM100"/>
  <c r="DQ99"/>
  <c r="DR97"/>
  <c r="DO94"/>
  <c r="DX92"/>
  <c r="DK91"/>
  <c r="GV43"/>
  <c r="AY286"/>
  <c r="AY302"/>
  <c r="AY318"/>
  <c r="AY334"/>
  <c r="AY306"/>
  <c r="AY206"/>
  <c r="GV167"/>
  <c r="AW200"/>
  <c r="AW192"/>
  <c r="AX236"/>
  <c r="AY198"/>
  <c r="AY248"/>
  <c r="AY229"/>
  <c r="AW208"/>
  <c r="AY237"/>
  <c r="AY282"/>
  <c r="AY314"/>
  <c r="AN115" i="18"/>
  <c r="AY210" i="10"/>
  <c r="GV183"/>
  <c r="AW231"/>
  <c r="AX232"/>
  <c r="AW254"/>
  <c r="AY252"/>
  <c r="AX228"/>
  <c r="AY294"/>
  <c r="AY310"/>
  <c r="AY326"/>
  <c r="AY290"/>
  <c r="AY322"/>
  <c r="AM276" i="18"/>
  <c r="AY214" i="10"/>
  <c r="AN335"/>
  <c r="GV460" s="1"/>
  <c r="GV191"/>
  <c r="AW204"/>
  <c r="AW196"/>
  <c r="AY194"/>
  <c r="AY320"/>
  <c r="AM175" i="18"/>
  <c r="AM98"/>
  <c r="AN186"/>
  <c r="AL2" i="14"/>
  <c r="AL6"/>
  <c r="AM252" i="18"/>
  <c r="AN111"/>
  <c r="AN183"/>
  <c r="AN224"/>
  <c r="AM259"/>
  <c r="AM272"/>
  <c r="I1" i="24"/>
  <c r="AL9" i="14"/>
  <c r="AM268" i="18"/>
  <c r="AN119"/>
  <c r="AN200"/>
  <c r="AM301"/>
  <c r="AN106"/>
  <c r="AN210"/>
  <c r="AM130"/>
  <c r="J2" i="17"/>
  <c r="CB147" i="10"/>
  <c r="CC147" s="1"/>
  <c r="CD147" s="1"/>
  <c r="CE147" s="1"/>
  <c r="CF147" s="1"/>
  <c r="CG147" s="1"/>
  <c r="CH147" s="1"/>
  <c r="CI147" s="1"/>
  <c r="CJ147" s="1"/>
  <c r="CK147" s="1"/>
  <c r="CL147" s="1"/>
  <c r="CM147" s="1"/>
  <c r="CN147" s="1"/>
  <c r="CO147" s="1"/>
  <c r="CP147" s="1"/>
  <c r="CQ147" s="1"/>
  <c r="CR147" s="1"/>
  <c r="CS147" s="1"/>
  <c r="CT147" s="1"/>
  <c r="CU147" s="1"/>
  <c r="CV147" s="1"/>
  <c r="CW147" s="1"/>
  <c r="CX147" s="1"/>
  <c r="CY147" s="1"/>
  <c r="CZ147" s="1"/>
  <c r="K178" i="21"/>
  <c r="D43" i="20"/>
  <c r="C94"/>
  <c r="D94" s="1"/>
  <c r="C48"/>
  <c r="D48" s="1"/>
  <c r="B9"/>
  <c r="C66"/>
  <c r="D66" s="1"/>
  <c r="C59"/>
  <c r="D59" s="1"/>
  <c r="AI34" i="21"/>
  <c r="AJ34" s="1"/>
  <c r="AJ208" i="18"/>
  <c r="AK208"/>
  <c r="AK204"/>
  <c r="AJ204"/>
  <c r="AK196"/>
  <c r="AJ196"/>
  <c r="AL184"/>
  <c r="AM184" s="1"/>
  <c r="AJ184"/>
  <c r="AL168"/>
  <c r="AM168" s="1"/>
  <c r="AJ168"/>
  <c r="AK168"/>
  <c r="AL164"/>
  <c r="AJ164"/>
  <c r="AK160"/>
  <c r="AL160"/>
  <c r="AN160" s="1"/>
  <c r="AL144"/>
  <c r="AJ144"/>
  <c r="AK144"/>
  <c r="AJ136"/>
  <c r="AK136"/>
  <c r="AL136"/>
  <c r="AN136" s="1"/>
  <c r="AL128"/>
  <c r="AJ128"/>
  <c r="AK128"/>
  <c r="AL112"/>
  <c r="AN112" s="1"/>
  <c r="AK112"/>
  <c r="AL96"/>
  <c r="AM96" s="1"/>
  <c r="AJ96"/>
  <c r="AK72"/>
  <c r="AJ72"/>
  <c r="C40" i="20"/>
  <c r="D40" s="1"/>
  <c r="H279"/>
  <c r="D33"/>
  <c r="C83"/>
  <c r="D83" s="1"/>
  <c r="C30"/>
  <c r="D30" s="1"/>
  <c r="C28"/>
  <c r="D28" s="1"/>
  <c r="C67"/>
  <c r="D67" s="1"/>
  <c r="C45"/>
  <c r="D45" s="1"/>
  <c r="C46"/>
  <c r="D46" s="1"/>
  <c r="C68"/>
  <c r="D68" s="1"/>
  <c r="AI27" i="21"/>
  <c r="AJ27" s="1"/>
  <c r="D94"/>
  <c r="E94" s="1"/>
  <c r="C72"/>
  <c r="D72" s="1"/>
  <c r="C36" i="20"/>
  <c r="D36" s="1"/>
  <c r="C38"/>
  <c r="D38" s="1"/>
  <c r="C20"/>
  <c r="D20" s="1"/>
  <c r="C34"/>
  <c r="D34" s="1"/>
  <c r="D80"/>
  <c r="H275"/>
  <c r="C75"/>
  <c r="D75" s="1"/>
  <c r="C90"/>
  <c r="D90" s="1"/>
  <c r="C25"/>
  <c r="D25" s="1"/>
  <c r="F36" i="18"/>
  <c r="D36"/>
  <c r="E36" s="1"/>
  <c r="D50"/>
  <c r="E50" s="1"/>
  <c r="F50"/>
  <c r="AN139" i="10"/>
  <c r="AS139" s="1"/>
  <c r="AH9" i="20"/>
  <c r="J52" i="19"/>
  <c r="Z52" s="1"/>
  <c r="AA52"/>
  <c r="AA35"/>
  <c r="J35"/>
  <c r="Z35" s="1"/>
  <c r="J15"/>
  <c r="Z15" s="1"/>
  <c r="AA15"/>
  <c r="AA11"/>
  <c r="J11"/>
  <c r="Z11" s="1"/>
  <c r="AN177" i="21"/>
  <c r="AQ177" s="1"/>
  <c r="AN107" i="10"/>
  <c r="AN95"/>
  <c r="AN91"/>
  <c r="AN79"/>
  <c r="AN75"/>
  <c r="C35" i="20"/>
  <c r="D35" s="1"/>
  <c r="C49"/>
  <c r="D49" s="1"/>
  <c r="C52"/>
  <c r="D52" s="1"/>
  <c r="C56"/>
  <c r="D56" s="1"/>
  <c r="C44"/>
  <c r="D44" s="1"/>
  <c r="C62"/>
  <c r="D62" s="1"/>
  <c r="AJ10"/>
  <c r="AJ9" s="1"/>
  <c r="AI9"/>
  <c r="C65"/>
  <c r="D65" s="1"/>
  <c r="C69"/>
  <c r="D69" s="1"/>
  <c r="AN179" i="21"/>
  <c r="G275" i="20"/>
  <c r="AN279"/>
  <c r="AI30" i="21"/>
  <c r="AJ30" s="1"/>
  <c r="S47" i="20"/>
  <c r="T47" s="1"/>
  <c r="S19"/>
  <c r="T19" s="1"/>
  <c r="S29"/>
  <c r="T29" s="1"/>
  <c r="S55"/>
  <c r="T55" s="1"/>
  <c r="S26"/>
  <c r="T26" s="1"/>
  <c r="S261"/>
  <c r="T261" s="1"/>
  <c r="S44"/>
  <c r="T44" s="1"/>
  <c r="S36"/>
  <c r="T36" s="1"/>
  <c r="AJ200" i="18"/>
  <c r="F31"/>
  <c r="D31"/>
  <c r="E31" s="1"/>
  <c r="AN146" i="10"/>
  <c r="AS146" s="1"/>
  <c r="AN142"/>
  <c r="AS142" s="1"/>
  <c r="AN127"/>
  <c r="AS127" s="1"/>
  <c r="AN123"/>
  <c r="AS123" s="1"/>
  <c r="AN119"/>
  <c r="AS119" s="1"/>
  <c r="AL64" i="18"/>
  <c r="AK64"/>
  <c r="AJ64"/>
  <c r="AN38" i="10"/>
  <c r="AN46"/>
  <c r="AN62"/>
  <c r="AS62" s="1"/>
  <c r="AN114"/>
  <c r="T82" i="20"/>
  <c r="U82" s="1"/>
  <c r="S27"/>
  <c r="T27" s="1"/>
  <c r="S52"/>
  <c r="T52" s="1"/>
  <c r="U52" s="1"/>
  <c r="S260"/>
  <c r="T260" s="1"/>
  <c r="S58"/>
  <c r="T58" s="1"/>
  <c r="GV421" i="10"/>
  <c r="AY296"/>
  <c r="GV370"/>
  <c r="AY245"/>
  <c r="GV214"/>
  <c r="AX240"/>
  <c r="GV198"/>
  <c r="AX224"/>
  <c r="GV46"/>
  <c r="AW223"/>
  <c r="GV179"/>
  <c r="AX205"/>
  <c r="GV327"/>
  <c r="AY202"/>
  <c r="AX201"/>
  <c r="GV175"/>
  <c r="GV171"/>
  <c r="AX197"/>
  <c r="F18" i="18"/>
  <c r="D18"/>
  <c r="E18" s="1"/>
  <c r="AW243" i="10"/>
  <c r="AW235"/>
  <c r="AW227"/>
  <c r="AW212"/>
  <c r="AX244"/>
  <c r="AY241"/>
  <c r="AY233"/>
  <c r="AY225"/>
  <c r="AW270"/>
  <c r="AW262"/>
  <c r="AW250"/>
  <c r="AY266"/>
  <c r="AY258"/>
  <c r="AY250"/>
  <c r="AN151"/>
  <c r="AS151" s="1"/>
  <c r="AN144"/>
  <c r="AS144" s="1"/>
  <c r="AN141"/>
  <c r="AS141" s="1"/>
  <c r="AN130"/>
  <c r="AS130" s="1"/>
  <c r="AN126"/>
  <c r="AS126" s="1"/>
  <c r="AN122"/>
  <c r="AS122" s="1"/>
  <c r="AJ63" i="18"/>
  <c r="AK63"/>
  <c r="AJ21"/>
  <c r="AK21"/>
  <c r="AN7" i="10"/>
  <c r="AN11"/>
  <c r="AN15"/>
  <c r="AN27"/>
  <c r="AN35"/>
  <c r="AN43"/>
  <c r="AN51"/>
  <c r="AN55"/>
  <c r="AN59"/>
  <c r="AS59" s="1"/>
  <c r="AN111"/>
  <c r="AN115"/>
  <c r="R9" i="20"/>
  <c r="S20"/>
  <c r="T20" s="1"/>
  <c r="S12"/>
  <c r="T12" s="1"/>
  <c r="U51" s="1"/>
  <c r="S33"/>
  <c r="T33" s="1"/>
  <c r="S57"/>
  <c r="T57" s="1"/>
  <c r="S48"/>
  <c r="T48" s="1"/>
  <c r="S24"/>
  <c r="T24" s="1"/>
  <c r="T10"/>
  <c r="T14"/>
  <c r="U14" s="1"/>
  <c r="S30"/>
  <c r="T30" s="1"/>
  <c r="S42"/>
  <c r="T42" s="1"/>
  <c r="S263"/>
  <c r="T263" s="1"/>
  <c r="C33" i="21"/>
  <c r="D33" s="1"/>
  <c r="AN94" i="10"/>
  <c r="AN78"/>
  <c r="AJ234" i="18"/>
  <c r="AK234"/>
  <c r="AI19" i="21"/>
  <c r="AJ19" s="1"/>
  <c r="AI12"/>
  <c r="AJ12" s="1"/>
  <c r="AW278" i="10"/>
  <c r="AW258"/>
  <c r="AW247"/>
  <c r="AN150"/>
  <c r="AS150" s="1"/>
  <c r="AN138"/>
  <c r="AS138" s="1"/>
  <c r="AN132"/>
  <c r="AS132" s="1"/>
  <c r="AN129"/>
  <c r="AS129" s="1"/>
  <c r="AN125"/>
  <c r="AS125" s="1"/>
  <c r="AN121"/>
  <c r="AS121" s="1"/>
  <c r="AJ33" i="18"/>
  <c r="AK33"/>
  <c r="AN24" i="10"/>
  <c r="AN32"/>
  <c r="AN40"/>
  <c r="AN48"/>
  <c r="AN64"/>
  <c r="AN112"/>
  <c r="AN116"/>
  <c r="S31" i="20"/>
  <c r="T31" s="1"/>
  <c r="S39"/>
  <c r="T39" s="1"/>
  <c r="S51"/>
  <c r="T51" s="1"/>
  <c r="AI14" i="21"/>
  <c r="AJ14" s="1"/>
  <c r="AI23"/>
  <c r="AJ23" s="1"/>
  <c r="AJ15"/>
  <c r="AJ42"/>
  <c r="S40"/>
  <c r="T40" s="1"/>
  <c r="C31"/>
  <c r="C11"/>
  <c r="D11" s="1"/>
  <c r="C68"/>
  <c r="D68" s="1"/>
  <c r="C74"/>
  <c r="D74" s="1"/>
  <c r="AA45" i="19"/>
  <c r="J45"/>
  <c r="Z45" s="1"/>
  <c r="J33"/>
  <c r="Z33" s="1"/>
  <c r="AA33"/>
  <c r="X276" i="20"/>
  <c r="W275"/>
  <c r="W277"/>
  <c r="AA277" s="1"/>
  <c r="H178" i="21"/>
  <c r="W178"/>
  <c r="AA178" s="1"/>
  <c r="X177"/>
  <c r="W175"/>
  <c r="AN105" i="10"/>
  <c r="AN101"/>
  <c r="AN97"/>
  <c r="AN89"/>
  <c r="AN85"/>
  <c r="AN81"/>
  <c r="AY332"/>
  <c r="AN72"/>
  <c r="AL233" i="18"/>
  <c r="AM233" s="1"/>
  <c r="GV438" i="10"/>
  <c r="AY313"/>
  <c r="GV426"/>
  <c r="AY301"/>
  <c r="GV151"/>
  <c r="AW328"/>
  <c r="D61" i="21"/>
  <c r="E61" s="1"/>
  <c r="V1" i="10"/>
  <c r="AJ240" i="18"/>
  <c r="AK213"/>
  <c r="AK268"/>
  <c r="AK66"/>
  <c r="AK292"/>
  <c r="AJ113"/>
  <c r="BF59" i="17"/>
  <c r="AJ177" i="18"/>
  <c r="AL248"/>
  <c r="AK77"/>
  <c r="AK101"/>
  <c r="AK173"/>
  <c r="AJ1" i="14"/>
  <c r="AJ47" i="18"/>
  <c r="J55" i="19"/>
  <c r="Z55" s="1"/>
  <c r="AN152" i="10"/>
  <c r="AS152" s="1"/>
  <c r="AN148"/>
  <c r="AS148" s="1"/>
  <c r="AN140"/>
  <c r="AS140" s="1"/>
  <c r="AN137"/>
  <c r="AS137" s="1"/>
  <c r="AN134"/>
  <c r="AS134" s="1"/>
  <c r="AN131"/>
  <c r="AS131" s="1"/>
  <c r="AN128"/>
  <c r="AS128" s="1"/>
  <c r="AN124"/>
  <c r="AS124" s="1"/>
  <c r="AN120"/>
  <c r="AS120" s="1"/>
  <c r="AN4"/>
  <c r="AN13"/>
  <c r="AN17"/>
  <c r="AN21"/>
  <c r="AN25"/>
  <c r="AN53"/>
  <c r="AS53" s="1"/>
  <c r="AN57"/>
  <c r="S61" i="21"/>
  <c r="AW324" i="10"/>
  <c r="AN76"/>
  <c r="AD3" i="25"/>
  <c r="AM3" s="1"/>
  <c r="C8" i="10"/>
  <c r="M5" i="17" s="1"/>
  <c r="C117" i="27"/>
  <c r="C122"/>
  <c r="C152"/>
  <c r="C97"/>
  <c r="C146"/>
  <c r="C153"/>
  <c r="C83"/>
  <c r="C91"/>
  <c r="C138"/>
  <c r="C88"/>
  <c r="C114"/>
  <c r="C127"/>
  <c r="C29"/>
  <c r="C26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101"/>
  <c r="C78"/>
  <c r="C80"/>
  <c r="C81"/>
  <c r="C89"/>
  <c r="C137"/>
  <c r="C86"/>
  <c r="C94"/>
  <c r="C96"/>
  <c r="C151"/>
  <c r="C154"/>
  <c r="C24"/>
  <c r="C33"/>
  <c r="C30"/>
  <c r="C23"/>
  <c r="C5"/>
  <c r="C6"/>
  <c r="C7"/>
  <c r="C8"/>
  <c r="C9"/>
  <c r="C10"/>
  <c r="C11"/>
  <c r="C12"/>
  <c r="C13"/>
  <c r="C14"/>
  <c r="C15"/>
  <c r="C16"/>
  <c r="C17"/>
  <c r="C18"/>
  <c r="C19"/>
  <c r="C20"/>
  <c r="C102"/>
  <c r="C108"/>
  <c r="C128"/>
  <c r="C105"/>
  <c r="C113"/>
  <c r="C120"/>
  <c r="C135"/>
  <c r="C150"/>
  <c r="C126"/>
  <c r="C145"/>
  <c r="C148"/>
  <c r="C87"/>
  <c r="C95"/>
  <c r="C130"/>
  <c r="C129"/>
  <c r="C84"/>
  <c r="C92"/>
  <c r="C28"/>
  <c r="C21"/>
  <c r="C34"/>
  <c r="C27"/>
  <c r="C98"/>
  <c r="C119"/>
  <c r="C106"/>
  <c r="C115"/>
  <c r="C123"/>
  <c r="C107"/>
  <c r="C116"/>
  <c r="C131"/>
  <c r="C136"/>
  <c r="C140"/>
  <c r="C144"/>
  <c r="C139"/>
  <c r="C142"/>
  <c r="C141"/>
  <c r="C77"/>
  <c r="C79"/>
  <c r="C85"/>
  <c r="C93"/>
  <c r="C118"/>
  <c r="C149"/>
  <c r="C82"/>
  <c r="C90"/>
  <c r="C121"/>
  <c r="C125"/>
  <c r="C133"/>
  <c r="C134"/>
  <c r="C32"/>
  <c r="C25"/>
  <c r="C22"/>
  <c r="C31"/>
  <c r="C104"/>
  <c r="C112"/>
  <c r="C99"/>
  <c r="C100"/>
  <c r="C109"/>
  <c r="C110"/>
  <c r="C103"/>
  <c r="C132"/>
  <c r="C147"/>
  <c r="C124"/>
  <c r="C69"/>
  <c r="C70"/>
  <c r="C71"/>
  <c r="C72"/>
  <c r="C73"/>
  <c r="C74"/>
  <c r="C75"/>
  <c r="C76"/>
  <c r="C111"/>
  <c r="C143"/>
  <c r="C5" i="26"/>
  <c r="AL335" i="10"/>
  <c r="GV158" s="1"/>
  <c r="AC3" i="25"/>
  <c r="AL3" s="1"/>
  <c r="BX103" i="10"/>
  <c r="BY103" s="1"/>
  <c r="BZ103" s="1"/>
  <c r="CA103" s="1"/>
  <c r="CB103" s="1"/>
  <c r="CC103" s="1"/>
  <c r="CD103" s="1"/>
  <c r="CE103" s="1"/>
  <c r="CF103" s="1"/>
  <c r="CG103" s="1"/>
  <c r="CH103" s="1"/>
  <c r="CI103" s="1"/>
  <c r="CJ103" s="1"/>
  <c r="CK103" s="1"/>
  <c r="CL103" s="1"/>
  <c r="CM103" s="1"/>
  <c r="CN103" s="1"/>
  <c r="CO103" s="1"/>
  <c r="CP103" s="1"/>
  <c r="CQ103" s="1"/>
  <c r="CR103" s="1"/>
  <c r="CS103" s="1"/>
  <c r="CT103" s="1"/>
  <c r="CU103" s="1"/>
  <c r="CV103" s="1"/>
  <c r="CW103" s="1"/>
  <c r="CX103" s="1"/>
  <c r="CY103" s="1"/>
  <c r="CZ103" s="1"/>
  <c r="AM112"/>
  <c r="BX15"/>
  <c r="BY15" s="1"/>
  <c r="BZ15" s="1"/>
  <c r="CA15" s="1"/>
  <c r="CB15" s="1"/>
  <c r="CC15" s="1"/>
  <c r="CD15" s="1"/>
  <c r="CE15" s="1"/>
  <c r="CF15" s="1"/>
  <c r="CG15" s="1"/>
  <c r="CH15" s="1"/>
  <c r="CI15" s="1"/>
  <c r="CJ15" s="1"/>
  <c r="CK15" s="1"/>
  <c r="CL15" s="1"/>
  <c r="CM15" s="1"/>
  <c r="CN15" s="1"/>
  <c r="CO15" s="1"/>
  <c r="CP15" s="1"/>
  <c r="CQ15" s="1"/>
  <c r="CR15" s="1"/>
  <c r="CS15" s="1"/>
  <c r="CT15" s="1"/>
  <c r="CU15" s="1"/>
  <c r="CV15" s="1"/>
  <c r="CW15" s="1"/>
  <c r="CX15" s="1"/>
  <c r="CY15" s="1"/>
  <c r="CZ15" s="1"/>
  <c r="AM94"/>
  <c r="AM99"/>
  <c r="AM93"/>
  <c r="AM82"/>
  <c r="AM19"/>
  <c r="AN239" i="18"/>
  <c r="U17" i="20"/>
  <c r="U11"/>
  <c r="D55"/>
  <c r="AK19"/>
  <c r="C88"/>
  <c r="D88" s="1"/>
  <c r="C51"/>
  <c r="D51" s="1"/>
  <c r="C73"/>
  <c r="D73" s="1"/>
  <c r="C10"/>
  <c r="D10" s="1"/>
  <c r="C47"/>
  <c r="D47" s="1"/>
  <c r="C70"/>
  <c r="D70" s="1"/>
  <c r="C261"/>
  <c r="D261" s="1"/>
  <c r="C55"/>
  <c r="G276"/>
  <c r="K276" s="1"/>
  <c r="G277"/>
  <c r="K277" s="1"/>
  <c r="C24"/>
  <c r="D24" s="1"/>
  <c r="AK35"/>
  <c r="AK31"/>
  <c r="C22"/>
  <c r="D22" s="1"/>
  <c r="C41"/>
  <c r="D41" s="1"/>
  <c r="C74"/>
  <c r="D74" s="1"/>
  <c r="C76"/>
  <c r="D76" s="1"/>
  <c r="U28"/>
  <c r="C82"/>
  <c r="D82" s="1"/>
  <c r="C31"/>
  <c r="D31" s="1"/>
  <c r="C84"/>
  <c r="D84" s="1"/>
  <c r="U40"/>
  <c r="G274"/>
  <c r="H274" s="1"/>
  <c r="AM279"/>
  <c r="C85"/>
  <c r="D85" s="1"/>
  <c r="C64"/>
  <c r="D64" s="1"/>
  <c r="C29"/>
  <c r="D29" s="1"/>
  <c r="C86"/>
  <c r="D86" s="1"/>
  <c r="C50"/>
  <c r="D50" s="1"/>
  <c r="C27"/>
  <c r="D27" s="1"/>
  <c r="C14"/>
  <c r="D14" s="1"/>
  <c r="C72"/>
  <c r="D72" s="1"/>
  <c r="C54"/>
  <c r="D54" s="1"/>
  <c r="C13"/>
  <c r="D13" s="1"/>
  <c r="C18"/>
  <c r="D18" s="1"/>
  <c r="C12"/>
  <c r="D12" s="1"/>
  <c r="AN278" i="18"/>
  <c r="AM146"/>
  <c r="AM161"/>
  <c r="AM66"/>
  <c r="AN245"/>
  <c r="AN134"/>
  <c r="AN154"/>
  <c r="AM154"/>
  <c r="AL267"/>
  <c r="AM267" s="1"/>
  <c r="AL72"/>
  <c r="AN72" s="1"/>
  <c r="AL70"/>
  <c r="AM70" s="1"/>
  <c r="AL68"/>
  <c r="AM68" s="1"/>
  <c r="AK182"/>
  <c r="AL247"/>
  <c r="AM247" s="1"/>
  <c r="AH3"/>
  <c r="BZ107" i="10"/>
  <c r="CA107" s="1"/>
  <c r="CB107" s="1"/>
  <c r="CC107" s="1"/>
  <c r="CD107" s="1"/>
  <c r="CE107" s="1"/>
  <c r="CF107" s="1"/>
  <c r="CG107" s="1"/>
  <c r="CH107" s="1"/>
  <c r="CI107" s="1"/>
  <c r="CJ107" s="1"/>
  <c r="CK107" s="1"/>
  <c r="CL107" s="1"/>
  <c r="CM107" s="1"/>
  <c r="CN107" s="1"/>
  <c r="CO107" s="1"/>
  <c r="CP107" s="1"/>
  <c r="CQ107" s="1"/>
  <c r="CR107" s="1"/>
  <c r="CS107" s="1"/>
  <c r="CT107" s="1"/>
  <c r="CU107" s="1"/>
  <c r="CV107" s="1"/>
  <c r="CW107" s="1"/>
  <c r="CX107" s="1"/>
  <c r="CY107" s="1"/>
  <c r="CZ107" s="1"/>
  <c r="BX84"/>
  <c r="BY84" s="1"/>
  <c r="BZ84" s="1"/>
  <c r="CA84" s="1"/>
  <c r="CB84" s="1"/>
  <c r="CC84" s="1"/>
  <c r="CD84" s="1"/>
  <c r="CE84" s="1"/>
  <c r="CF84" s="1"/>
  <c r="CG84" s="1"/>
  <c r="CH84" s="1"/>
  <c r="CI84" s="1"/>
  <c r="CJ84" s="1"/>
  <c r="CK84" s="1"/>
  <c r="CL84" s="1"/>
  <c r="CM84" s="1"/>
  <c r="CN84" s="1"/>
  <c r="CO84" s="1"/>
  <c r="CP84" s="1"/>
  <c r="CQ84" s="1"/>
  <c r="CR84" s="1"/>
  <c r="CS84" s="1"/>
  <c r="CT84" s="1"/>
  <c r="CU84" s="1"/>
  <c r="CV84" s="1"/>
  <c r="CW84" s="1"/>
  <c r="CX84" s="1"/>
  <c r="CY84" s="1"/>
  <c r="CZ84" s="1"/>
  <c r="BZ76"/>
  <c r="CA76" s="1"/>
  <c r="CB76" s="1"/>
  <c r="CC76" s="1"/>
  <c r="CD76" s="1"/>
  <c r="CE76" s="1"/>
  <c r="CF76" s="1"/>
  <c r="CG76" s="1"/>
  <c r="CH76" s="1"/>
  <c r="CI76" s="1"/>
  <c r="CJ76" s="1"/>
  <c r="CK76" s="1"/>
  <c r="CL76" s="1"/>
  <c r="CM76" s="1"/>
  <c r="CN76" s="1"/>
  <c r="CO76" s="1"/>
  <c r="CP76" s="1"/>
  <c r="CQ76" s="1"/>
  <c r="CR76" s="1"/>
  <c r="CS76" s="1"/>
  <c r="CT76" s="1"/>
  <c r="CU76" s="1"/>
  <c r="CV76" s="1"/>
  <c r="CW76" s="1"/>
  <c r="CX76" s="1"/>
  <c r="CY76" s="1"/>
  <c r="CZ76" s="1"/>
  <c r="CE32"/>
  <c r="CF32" s="1"/>
  <c r="CG32" s="1"/>
  <c r="CH32" s="1"/>
  <c r="CI32" s="1"/>
  <c r="CJ32" s="1"/>
  <c r="CK32" s="1"/>
  <c r="CL32" s="1"/>
  <c r="CM32" s="1"/>
  <c r="CN32" s="1"/>
  <c r="CO32" s="1"/>
  <c r="CP32" s="1"/>
  <c r="CQ32" s="1"/>
  <c r="CR32" s="1"/>
  <c r="CS32" s="1"/>
  <c r="CT32" s="1"/>
  <c r="CU32" s="1"/>
  <c r="CV32" s="1"/>
  <c r="CW32" s="1"/>
  <c r="CX32" s="1"/>
  <c r="CY32" s="1"/>
  <c r="CZ32" s="1"/>
  <c r="CE21"/>
  <c r="CF21" s="1"/>
  <c r="CG21" s="1"/>
  <c r="CH21" s="1"/>
  <c r="CI21" s="1"/>
  <c r="CJ21" s="1"/>
  <c r="CK21" s="1"/>
  <c r="CL21" s="1"/>
  <c r="CM21" s="1"/>
  <c r="CN21" s="1"/>
  <c r="CO21" s="1"/>
  <c r="CP21" s="1"/>
  <c r="CQ21" s="1"/>
  <c r="CR21" s="1"/>
  <c r="CS21" s="1"/>
  <c r="CT21" s="1"/>
  <c r="CU21" s="1"/>
  <c r="CV21" s="1"/>
  <c r="CW21" s="1"/>
  <c r="CX21" s="1"/>
  <c r="CY21" s="1"/>
  <c r="CZ21" s="1"/>
  <c r="AM87"/>
  <c r="AM78"/>
  <c r="AM97"/>
  <c r="AM89"/>
  <c r="AM6"/>
  <c r="AM104"/>
  <c r="AN230" i="18"/>
  <c r="AM230"/>
  <c r="AN199"/>
  <c r="AM199"/>
  <c r="AM67"/>
  <c r="AN67"/>
  <c r="AY7" i="10"/>
  <c r="AM124" i="18"/>
  <c r="AN124"/>
  <c r="AN151"/>
  <c r="AM151"/>
  <c r="AM283"/>
  <c r="AN283"/>
  <c r="AN264"/>
  <c r="AM264"/>
  <c r="AX302" i="10"/>
  <c r="AK291" i="18"/>
  <c r="AL271"/>
  <c r="AM271" s="1"/>
  <c r="AJ85"/>
  <c r="AJ243"/>
  <c r="AK67"/>
  <c r="AJ143"/>
  <c r="AL82"/>
  <c r="AN82" s="1"/>
  <c r="AL218"/>
  <c r="AN218" s="1"/>
  <c r="AK279"/>
  <c r="AJ174"/>
  <c r="AN299"/>
  <c r="AJ275"/>
  <c r="AW185" i="10"/>
  <c r="AX304"/>
  <c r="AX322"/>
  <c r="AX318"/>
  <c r="AL291" i="18"/>
  <c r="AJ249"/>
  <c r="AJ67"/>
  <c r="AJ14"/>
  <c r="AN298"/>
  <c r="AN262"/>
  <c r="AN246"/>
  <c r="AK239"/>
  <c r="AL279"/>
  <c r="AN279" s="1"/>
  <c r="AL174"/>
  <c r="AN174" s="1"/>
  <c r="AA24" i="19"/>
  <c r="AL108" i="18"/>
  <c r="AN108" s="1"/>
  <c r="AJ295"/>
  <c r="AL226"/>
  <c r="AM226" s="1"/>
  <c r="AL275"/>
  <c r="AM275" s="1"/>
  <c r="AJ302"/>
  <c r="AL215"/>
  <c r="AN215" s="1"/>
  <c r="AJ299"/>
  <c r="AJ166"/>
  <c r="AJ51"/>
  <c r="AK222"/>
  <c r="AK257"/>
  <c r="AK96"/>
  <c r="AJ151"/>
  <c r="AJ131"/>
  <c r="AK151"/>
  <c r="AJ199"/>
  <c r="AL236"/>
  <c r="AN236" s="1"/>
  <c r="AL212"/>
  <c r="AM212" s="1"/>
  <c r="AL191"/>
  <c r="AM191" s="1"/>
  <c r="AL162"/>
  <c r="AN162" s="1"/>
  <c r="AL74"/>
  <c r="AM74" s="1"/>
  <c r="AL59"/>
  <c r="AJ88"/>
  <c r="AJ100"/>
  <c r="AJ116"/>
  <c r="AJ188"/>
  <c r="J5" i="19"/>
  <c r="Z5" s="1"/>
  <c r="AA31"/>
  <c r="AJ45" i="18"/>
  <c r="AJ123"/>
  <c r="AX306" i="10"/>
  <c r="AX324"/>
  <c r="AL203" i="18"/>
  <c r="AN203" s="1"/>
  <c r="AL48"/>
  <c r="AN48" s="1"/>
  <c r="AN255"/>
  <c r="AL211"/>
  <c r="AM211" s="1"/>
  <c r="AK170"/>
  <c r="AJ230"/>
  <c r="AL253"/>
  <c r="AM253" s="1"/>
  <c r="AM78"/>
  <c r="GV8" i="10"/>
  <c r="AL302" i="18"/>
  <c r="AM302" s="1"/>
  <c r="AL287"/>
  <c r="AM287" s="1"/>
  <c r="AJ283"/>
  <c r="AK78"/>
  <c r="AL166"/>
  <c r="AA56" i="19"/>
  <c r="AK246" i="18"/>
  <c r="AL63"/>
  <c r="AK42"/>
  <c r="AJ212"/>
  <c r="AK131"/>
  <c r="AK264"/>
  <c r="AK184"/>
  <c r="AJ59"/>
  <c r="AL194"/>
  <c r="AM194" s="1"/>
  <c r="AJ104"/>
  <c r="AJ112"/>
  <c r="AK181"/>
  <c r="AK6"/>
  <c r="AA28" i="19"/>
  <c r="AK25" i="18"/>
  <c r="J51" i="19"/>
  <c r="Z51" s="1"/>
  <c r="J42"/>
  <c r="Z42" s="1"/>
  <c r="AX326" i="10"/>
  <c r="AL196" i="18"/>
  <c r="AN196" s="1"/>
  <c r="AJ194"/>
  <c r="AJ191"/>
  <c r="AK188"/>
  <c r="AK116"/>
  <c r="AJ215"/>
  <c r="AL51"/>
  <c r="AM51" s="1"/>
  <c r="AJ48"/>
  <c r="AK211"/>
  <c r="AJ181"/>
  <c r="AL158"/>
  <c r="AK139"/>
  <c r="AK104"/>
  <c r="AJ264"/>
  <c r="AK207"/>
  <c r="AK135"/>
  <c r="AK199"/>
  <c r="J9" i="19"/>
  <c r="Z9" s="1"/>
  <c r="AJ92" i="18"/>
  <c r="AX308" i="10"/>
  <c r="CB34"/>
  <c r="CC34" s="1"/>
  <c r="CD34" s="1"/>
  <c r="CE34" s="1"/>
  <c r="CF34" s="1"/>
  <c r="CG34" s="1"/>
  <c r="CH34" s="1"/>
  <c r="CI34" s="1"/>
  <c r="CJ34" s="1"/>
  <c r="CK34" s="1"/>
  <c r="CL34" s="1"/>
  <c r="CM34" s="1"/>
  <c r="CN34" s="1"/>
  <c r="CO34" s="1"/>
  <c r="CP34" s="1"/>
  <c r="CQ34" s="1"/>
  <c r="CR34" s="1"/>
  <c r="CS34" s="1"/>
  <c r="CT34" s="1"/>
  <c r="CU34" s="1"/>
  <c r="CV34" s="1"/>
  <c r="CW34" s="1"/>
  <c r="CX34" s="1"/>
  <c r="CY34" s="1"/>
  <c r="CZ34" s="1"/>
  <c r="BY151"/>
  <c r="BZ151" s="1"/>
  <c r="CA151" s="1"/>
  <c r="CB151" s="1"/>
  <c r="CC151" s="1"/>
  <c r="CD151" s="1"/>
  <c r="CE151" s="1"/>
  <c r="CF151" s="1"/>
  <c r="CG151" s="1"/>
  <c r="CH151" s="1"/>
  <c r="CI151" s="1"/>
  <c r="CJ151" s="1"/>
  <c r="CK151" s="1"/>
  <c r="CL151" s="1"/>
  <c r="CM151" s="1"/>
  <c r="CN151" s="1"/>
  <c r="CO151" s="1"/>
  <c r="CP151" s="1"/>
  <c r="CQ151" s="1"/>
  <c r="CR151" s="1"/>
  <c r="CS151" s="1"/>
  <c r="CT151" s="1"/>
  <c r="CU151" s="1"/>
  <c r="CV151" s="1"/>
  <c r="CW151" s="1"/>
  <c r="CX151" s="1"/>
  <c r="CY151" s="1"/>
  <c r="CZ151" s="1"/>
  <c r="AM118"/>
  <c r="AN118" i="18"/>
  <c r="AN106" i="10"/>
  <c r="AN104"/>
  <c r="AN102"/>
  <c r="AN100"/>
  <c r="AN99"/>
  <c r="AN96"/>
  <c r="AN90"/>
  <c r="AN86"/>
  <c r="AN84"/>
  <c r="AN83"/>
  <c r="AN80"/>
  <c r="AN74"/>
  <c r="AN71"/>
  <c r="AN67"/>
  <c r="AN63"/>
  <c r="AN56"/>
  <c r="AN47"/>
  <c r="AN39"/>
  <c r="AN31"/>
  <c r="AN23"/>
  <c r="AN12"/>
  <c r="AN9"/>
  <c r="AN8"/>
  <c r="C109"/>
  <c r="M106" i="17" s="1"/>
  <c r="C105" i="10"/>
  <c r="M102" i="17" s="1"/>
  <c r="C101" i="10"/>
  <c r="M98" i="17" s="1"/>
  <c r="C97" i="10"/>
  <c r="M94" i="17" s="1"/>
  <c r="C93" i="10"/>
  <c r="M90" i="17" s="1"/>
  <c r="C89" i="10"/>
  <c r="M86" i="17" s="1"/>
  <c r="C81" i="10"/>
  <c r="M78" i="17" s="1"/>
  <c r="C77" i="10"/>
  <c r="M74" i="17" s="1"/>
  <c r="C73" i="10"/>
  <c r="M70" i="17" s="1"/>
  <c r="C69" i="10"/>
  <c r="M66" i="17" s="1"/>
  <c r="C65" i="10"/>
  <c r="M62" i="17" s="1"/>
  <c r="C45" i="10"/>
  <c r="M42" i="17" s="1"/>
  <c r="C41" i="10"/>
  <c r="M38" i="17" s="1"/>
  <c r="C37" i="10"/>
  <c r="M34" i="17" s="1"/>
  <c r="C33" i="10"/>
  <c r="M30" i="17" s="1"/>
  <c r="C29" i="10"/>
  <c r="M26" i="17" s="1"/>
  <c r="C25" i="10"/>
  <c r="M22" i="17" s="1"/>
  <c r="C21" i="10"/>
  <c r="M18" i="17" s="1"/>
  <c r="C17" i="10"/>
  <c r="M14" i="17" s="1"/>
  <c r="C13" i="10"/>
  <c r="M10" i="17" s="1"/>
  <c r="C9" i="10"/>
  <c r="M6" i="17" s="1"/>
  <c r="C5" i="10"/>
  <c r="M2" i="17" s="1"/>
  <c r="C4" i="10"/>
  <c r="M1" i="17" s="1"/>
  <c r="C110" i="10"/>
  <c r="M107" i="17" s="1"/>
  <c r="C106" i="10"/>
  <c r="M103" i="17" s="1"/>
  <c r="C102" i="10"/>
  <c r="M99" i="17" s="1"/>
  <c r="C98" i="10"/>
  <c r="M95" i="17" s="1"/>
  <c r="C94" i="10"/>
  <c r="M91" i="17" s="1"/>
  <c r="C90" i="10"/>
  <c r="M87" i="17" s="1"/>
  <c r="C82" i="10"/>
  <c r="M79" i="17" s="1"/>
  <c r="C78" i="10"/>
  <c r="M75" i="17" s="1"/>
  <c r="C74" i="10"/>
  <c r="M71" i="17" s="1"/>
  <c r="C70" i="10"/>
  <c r="M67" i="17" s="1"/>
  <c r="C66" i="10"/>
  <c r="M63" i="17" s="1"/>
  <c r="C54" i="10"/>
  <c r="M51" i="17" s="1"/>
  <c r="C42" i="10"/>
  <c r="M39" i="17" s="1"/>
  <c r="C38" i="10"/>
  <c r="M35" i="17" s="1"/>
  <c r="C34" i="10"/>
  <c r="M31" i="17" s="1"/>
  <c r="C30" i="10"/>
  <c r="M27" i="17" s="1"/>
  <c r="C26" i="10"/>
  <c r="M23" i="17" s="1"/>
  <c r="C22" i="10"/>
  <c r="M19" i="17" s="1"/>
  <c r="C18" i="10"/>
  <c r="M15" i="17" s="1"/>
  <c r="C14" i="10"/>
  <c r="M11" i="17" s="1"/>
  <c r="C10" i="10"/>
  <c r="M7" i="17" s="1"/>
  <c r="C6" i="10"/>
  <c r="M3" i="17" s="1"/>
  <c r="C111" i="10"/>
  <c r="M108" i="17" s="1"/>
  <c r="C107" i="10"/>
  <c r="M104" i="17" s="1"/>
  <c r="C103" i="10"/>
  <c r="M100" i="17" s="1"/>
  <c r="C99" i="10"/>
  <c r="M96" i="17" s="1"/>
  <c r="C95" i="10"/>
  <c r="M92" i="17" s="1"/>
  <c r="C91" i="10"/>
  <c r="M88" i="17" s="1"/>
  <c r="C79" i="10"/>
  <c r="M76" i="17" s="1"/>
  <c r="C75" i="10"/>
  <c r="M72" i="17" s="1"/>
  <c r="C71" i="10"/>
  <c r="M68" i="17" s="1"/>
  <c r="C67" i="10"/>
  <c r="M64" i="17" s="1"/>
  <c r="C63" i="10"/>
  <c r="M60" i="17" s="1"/>
  <c r="C43" i="10"/>
  <c r="M40" i="17" s="1"/>
  <c r="C39" i="10"/>
  <c r="M36" i="17" s="1"/>
  <c r="C35" i="10"/>
  <c r="M32" i="17" s="1"/>
  <c r="C31" i="10"/>
  <c r="M28" i="17" s="1"/>
  <c r="C27" i="10"/>
  <c r="M24" i="17" s="1"/>
  <c r="C23" i="10"/>
  <c r="M20" i="17" s="1"/>
  <c r="C19" i="10"/>
  <c r="M16" i="17" s="1"/>
  <c r="C15" i="10"/>
  <c r="M12" i="17" s="1"/>
  <c r="C11" i="10"/>
  <c r="M8" i="17" s="1"/>
  <c r="C7" i="10"/>
  <c r="M4" i="17" s="1"/>
  <c r="C108" i="10"/>
  <c r="M105" i="17" s="1"/>
  <c r="C104" i="10"/>
  <c r="M101" i="17" s="1"/>
  <c r="C100" i="10"/>
  <c r="M97" i="17" s="1"/>
  <c r="C96" i="10"/>
  <c r="M93" i="17" s="1"/>
  <c r="C92" i="10"/>
  <c r="M89" i="17" s="1"/>
  <c r="C88" i="10"/>
  <c r="M85" i="17" s="1"/>
  <c r="C80" i="10"/>
  <c r="M77" i="17" s="1"/>
  <c r="C76" i="10"/>
  <c r="M73" i="17" s="1"/>
  <c r="C72" i="10"/>
  <c r="M69" i="17" s="1"/>
  <c r="C68" i="10"/>
  <c r="M65" i="17" s="1"/>
  <c r="C64" i="10"/>
  <c r="M61" i="17" s="1"/>
  <c r="C44" i="10"/>
  <c r="M41" i="17" s="1"/>
  <c r="C40" i="10"/>
  <c r="M37" i="17" s="1"/>
  <c r="C36" i="10"/>
  <c r="M33" i="17" s="1"/>
  <c r="C32" i="10"/>
  <c r="M29" i="17" s="1"/>
  <c r="C28" i="10"/>
  <c r="M25" i="17" s="1"/>
  <c r="C24" i="10"/>
  <c r="M21" i="17" s="1"/>
  <c r="C20" i="10"/>
  <c r="M17" i="17" s="1"/>
  <c r="C16" i="10"/>
  <c r="M13" i="17" s="1"/>
  <c r="C12" i="10"/>
  <c r="M9" i="17" s="1"/>
  <c r="BZ98" i="10"/>
  <c r="CA98" s="1"/>
  <c r="CB98" s="1"/>
  <c r="CC98" s="1"/>
  <c r="CD98" s="1"/>
  <c r="CE98" s="1"/>
  <c r="CF98" s="1"/>
  <c r="CG98" s="1"/>
  <c r="CH98" s="1"/>
  <c r="CI98" s="1"/>
  <c r="CJ98" s="1"/>
  <c r="CK98" s="1"/>
  <c r="CL98" s="1"/>
  <c r="CM98" s="1"/>
  <c r="CN98" s="1"/>
  <c r="CO98" s="1"/>
  <c r="CP98" s="1"/>
  <c r="CQ98" s="1"/>
  <c r="CR98" s="1"/>
  <c r="CS98" s="1"/>
  <c r="CT98" s="1"/>
  <c r="CU98" s="1"/>
  <c r="CV98" s="1"/>
  <c r="CW98" s="1"/>
  <c r="CX98" s="1"/>
  <c r="CY98" s="1"/>
  <c r="CZ98" s="1"/>
  <c r="CG59"/>
  <c r="CH59" s="1"/>
  <c r="CI59" s="1"/>
  <c r="CJ59" s="1"/>
  <c r="CK59" s="1"/>
  <c r="CL59" s="1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CD43"/>
  <c r="CE43" s="1"/>
  <c r="CF43" s="1"/>
  <c r="CG43" s="1"/>
  <c r="CH43" s="1"/>
  <c r="CI43" s="1"/>
  <c r="CJ43" s="1"/>
  <c r="CK43" s="1"/>
  <c r="CL43" s="1"/>
  <c r="CM43" s="1"/>
  <c r="CN43" s="1"/>
  <c r="CO43" s="1"/>
  <c r="CP43" s="1"/>
  <c r="CQ43" s="1"/>
  <c r="CR43" s="1"/>
  <c r="CS43" s="1"/>
  <c r="CT43" s="1"/>
  <c r="CU43" s="1"/>
  <c r="CV43" s="1"/>
  <c r="CW43" s="1"/>
  <c r="CX43" s="1"/>
  <c r="CY43" s="1"/>
  <c r="CZ43" s="1"/>
  <c r="BZ114"/>
  <c r="CA114" s="1"/>
  <c r="CB114" s="1"/>
  <c r="CC114" s="1"/>
  <c r="CD114" s="1"/>
  <c r="CE114" s="1"/>
  <c r="CF114" s="1"/>
  <c r="CG114" s="1"/>
  <c r="CH114" s="1"/>
  <c r="CI114" s="1"/>
  <c r="CJ114" s="1"/>
  <c r="CK114" s="1"/>
  <c r="CL114" s="1"/>
  <c r="CM114" s="1"/>
  <c r="CN114" s="1"/>
  <c r="CO114" s="1"/>
  <c r="CP114" s="1"/>
  <c r="CQ114" s="1"/>
  <c r="CR114" s="1"/>
  <c r="CS114" s="1"/>
  <c r="CT114" s="1"/>
  <c r="CU114" s="1"/>
  <c r="CV114" s="1"/>
  <c r="CW114" s="1"/>
  <c r="CX114" s="1"/>
  <c r="CY114" s="1"/>
  <c r="CZ114" s="1"/>
  <c r="AM114" s="1"/>
  <c r="BZ100"/>
  <c r="CA100" s="1"/>
  <c r="CB100" s="1"/>
  <c r="CC100" s="1"/>
  <c r="CD100" s="1"/>
  <c r="CE100" s="1"/>
  <c r="CF100" s="1"/>
  <c r="CG100" s="1"/>
  <c r="CH100" s="1"/>
  <c r="CI100" s="1"/>
  <c r="CJ100" s="1"/>
  <c r="CK100" s="1"/>
  <c r="CL100" s="1"/>
  <c r="CM100" s="1"/>
  <c r="CN100" s="1"/>
  <c r="CO100" s="1"/>
  <c r="CP100" s="1"/>
  <c r="CQ100" s="1"/>
  <c r="CR100" s="1"/>
  <c r="CS100" s="1"/>
  <c r="CT100" s="1"/>
  <c r="CU100" s="1"/>
  <c r="CV100" s="1"/>
  <c r="CW100" s="1"/>
  <c r="CX100" s="1"/>
  <c r="CY100" s="1"/>
  <c r="CZ100" s="1"/>
  <c r="CA44"/>
  <c r="CB44" s="1"/>
  <c r="CC44" s="1"/>
  <c r="CD44" s="1"/>
  <c r="CE44" s="1"/>
  <c r="CF44" s="1"/>
  <c r="CG44" s="1"/>
  <c r="CH44" s="1"/>
  <c r="CI44" s="1"/>
  <c r="CJ44" s="1"/>
  <c r="CK44" s="1"/>
  <c r="CL44" s="1"/>
  <c r="CM44" s="1"/>
  <c r="CN44" s="1"/>
  <c r="CO44" s="1"/>
  <c r="CP44" s="1"/>
  <c r="CQ44" s="1"/>
  <c r="CR44" s="1"/>
  <c r="CS44" s="1"/>
  <c r="CT44" s="1"/>
  <c r="CU44" s="1"/>
  <c r="CV44" s="1"/>
  <c r="CW44" s="1"/>
  <c r="CX44" s="1"/>
  <c r="CY44" s="1"/>
  <c r="CZ44" s="1"/>
  <c r="CC37"/>
  <c r="CD37" s="1"/>
  <c r="CE37" s="1"/>
  <c r="CF37" s="1"/>
  <c r="CG37" s="1"/>
  <c r="CH37" s="1"/>
  <c r="CI37" s="1"/>
  <c r="CJ37" s="1"/>
  <c r="CK37" s="1"/>
  <c r="CL37" s="1"/>
  <c r="CM37" s="1"/>
  <c r="CN37" s="1"/>
  <c r="CO37" s="1"/>
  <c r="CP37" s="1"/>
  <c r="CQ37" s="1"/>
  <c r="CR37" s="1"/>
  <c r="CS37" s="1"/>
  <c r="CT37" s="1"/>
  <c r="CU37" s="1"/>
  <c r="CV37" s="1"/>
  <c r="CW37" s="1"/>
  <c r="CX37" s="1"/>
  <c r="CY37" s="1"/>
  <c r="CZ37" s="1"/>
  <c r="BX90"/>
  <c r="BY90" s="1"/>
  <c r="BZ90" s="1"/>
  <c r="CA90" s="1"/>
  <c r="CB90" s="1"/>
  <c r="CC90" s="1"/>
  <c r="CD90" s="1"/>
  <c r="CE90" s="1"/>
  <c r="CF90" s="1"/>
  <c r="CG90" s="1"/>
  <c r="CH90" s="1"/>
  <c r="CI90" s="1"/>
  <c r="CJ90" s="1"/>
  <c r="CK90" s="1"/>
  <c r="CL90" s="1"/>
  <c r="CM90" s="1"/>
  <c r="CN90" s="1"/>
  <c r="CO90" s="1"/>
  <c r="CP90" s="1"/>
  <c r="CQ90" s="1"/>
  <c r="CR90" s="1"/>
  <c r="CS90" s="1"/>
  <c r="CT90" s="1"/>
  <c r="CU90" s="1"/>
  <c r="CV90" s="1"/>
  <c r="CW90" s="1"/>
  <c r="CX90" s="1"/>
  <c r="CY90" s="1"/>
  <c r="CZ90" s="1"/>
  <c r="BX50"/>
  <c r="BY50" s="1"/>
  <c r="BZ50" s="1"/>
  <c r="CA50" s="1"/>
  <c r="CB50" s="1"/>
  <c r="CC50" s="1"/>
  <c r="CD50" s="1"/>
  <c r="CE50" s="1"/>
  <c r="CF50" s="1"/>
  <c r="CG50" s="1"/>
  <c r="CH50" s="1"/>
  <c r="CI50" s="1"/>
  <c r="CJ50" s="1"/>
  <c r="CK50" s="1"/>
  <c r="CL50" s="1"/>
  <c r="CM50" s="1"/>
  <c r="CN50" s="1"/>
  <c r="CO50" s="1"/>
  <c r="CP50" s="1"/>
  <c r="CQ50" s="1"/>
  <c r="CR50" s="1"/>
  <c r="CS50" s="1"/>
  <c r="CT50" s="1"/>
  <c r="CU50" s="1"/>
  <c r="CV50" s="1"/>
  <c r="CW50" s="1"/>
  <c r="CX50" s="1"/>
  <c r="CY50" s="1"/>
  <c r="CZ50" s="1"/>
  <c r="BY8"/>
  <c r="BZ8" s="1"/>
  <c r="CA8" s="1"/>
  <c r="CB8" s="1"/>
  <c r="CC8" s="1"/>
  <c r="CD8" s="1"/>
  <c r="CE8" s="1"/>
  <c r="CF8" s="1"/>
  <c r="CG8" s="1"/>
  <c r="CH8" s="1"/>
  <c r="CI8" s="1"/>
  <c r="CJ8" s="1"/>
  <c r="CK8" s="1"/>
  <c r="CL8" s="1"/>
  <c r="CM8" s="1"/>
  <c r="CN8" s="1"/>
  <c r="CO8" s="1"/>
  <c r="CP8" s="1"/>
  <c r="CQ8" s="1"/>
  <c r="CR8" s="1"/>
  <c r="CS8" s="1"/>
  <c r="CT8" s="1"/>
  <c r="CU8" s="1"/>
  <c r="CV8" s="1"/>
  <c r="CW8" s="1"/>
  <c r="CX8" s="1"/>
  <c r="CY8" s="1"/>
  <c r="CZ8" s="1"/>
  <c r="CA48"/>
  <c r="CB48" s="1"/>
  <c r="CC48" s="1"/>
  <c r="CD48" s="1"/>
  <c r="CE48" s="1"/>
  <c r="CF48" s="1"/>
  <c r="CG48" s="1"/>
  <c r="CH48" s="1"/>
  <c r="CI48" s="1"/>
  <c r="CJ48" s="1"/>
  <c r="CK48" s="1"/>
  <c r="CL48" s="1"/>
  <c r="CM48" s="1"/>
  <c r="CN48" s="1"/>
  <c r="CO48" s="1"/>
  <c r="CP48" s="1"/>
  <c r="CQ48" s="1"/>
  <c r="CR48" s="1"/>
  <c r="CS48" s="1"/>
  <c r="CT48" s="1"/>
  <c r="CU48" s="1"/>
  <c r="CV48" s="1"/>
  <c r="CW48" s="1"/>
  <c r="CX48" s="1"/>
  <c r="CY48" s="1"/>
  <c r="CZ48" s="1"/>
  <c r="BX91"/>
  <c r="BY91" s="1"/>
  <c r="BZ91" s="1"/>
  <c r="CA91" s="1"/>
  <c r="CB91" s="1"/>
  <c r="CC91" s="1"/>
  <c r="CD91" s="1"/>
  <c r="CE91" s="1"/>
  <c r="CF91" s="1"/>
  <c r="CG91" s="1"/>
  <c r="CH91" s="1"/>
  <c r="CI91" s="1"/>
  <c r="CJ91" s="1"/>
  <c r="CK91" s="1"/>
  <c r="CL91" s="1"/>
  <c r="CM91" s="1"/>
  <c r="CN91" s="1"/>
  <c r="CO91" s="1"/>
  <c r="CP91" s="1"/>
  <c r="CQ91" s="1"/>
  <c r="CR91" s="1"/>
  <c r="CS91" s="1"/>
  <c r="CT91" s="1"/>
  <c r="CU91" s="1"/>
  <c r="CV91" s="1"/>
  <c r="CW91" s="1"/>
  <c r="CX91" s="1"/>
  <c r="CY91" s="1"/>
  <c r="CZ91" s="1"/>
  <c r="CA22"/>
  <c r="CB22" s="1"/>
  <c r="CC22" s="1"/>
  <c r="CD22" s="1"/>
  <c r="CE22" s="1"/>
  <c r="CF22" s="1"/>
  <c r="CG22" s="1"/>
  <c r="CH22" s="1"/>
  <c r="CI22" s="1"/>
  <c r="CJ22" s="1"/>
  <c r="CK22" s="1"/>
  <c r="CL22" s="1"/>
  <c r="CM22" s="1"/>
  <c r="CN22" s="1"/>
  <c r="CO22" s="1"/>
  <c r="CP22" s="1"/>
  <c r="CQ22" s="1"/>
  <c r="CR22" s="1"/>
  <c r="CS22" s="1"/>
  <c r="CT22" s="1"/>
  <c r="CU22" s="1"/>
  <c r="CV22" s="1"/>
  <c r="CW22" s="1"/>
  <c r="CX22" s="1"/>
  <c r="CY22" s="1"/>
  <c r="CZ22" s="1"/>
  <c r="AL154"/>
  <c r="AN6"/>
  <c r="AN14"/>
  <c r="AN16"/>
  <c r="AN19"/>
  <c r="AN28"/>
  <c r="AN33"/>
  <c r="AN36"/>
  <c r="AN41"/>
  <c r="AN44"/>
  <c r="AN49"/>
  <c r="AN58"/>
  <c r="AS58" s="1"/>
  <c r="AN60"/>
  <c r="AS60" s="1"/>
  <c r="AN69"/>
  <c r="AN113"/>
  <c r="AN117"/>
  <c r="AN109"/>
  <c r="AN103"/>
  <c r="AN93"/>
  <c r="AN87"/>
  <c r="AN77"/>
  <c r="AN22"/>
  <c r="AN54"/>
  <c r="AN66"/>
  <c r="AN68"/>
  <c r="AN118"/>
  <c r="AS118" s="1"/>
  <c r="AN20"/>
  <c r="AN26"/>
  <c r="AN29"/>
  <c r="AN34"/>
  <c r="AN37"/>
  <c r="AN42"/>
  <c r="AN45"/>
  <c r="AN50"/>
  <c r="AN52"/>
  <c r="AN61"/>
  <c r="AS61" s="1"/>
  <c r="AN65"/>
  <c r="AN110"/>
  <c r="AN70"/>
  <c r="AM95" i="18"/>
  <c r="DM153" i="10"/>
  <c r="DI153"/>
  <c r="EF152"/>
  <c r="EB152"/>
  <c r="DX152"/>
  <c r="DT152"/>
  <c r="DP152"/>
  <c r="DL152"/>
  <c r="DH152"/>
  <c r="DZ150"/>
  <c r="DL148"/>
  <c r="DH148"/>
  <c r="EE147"/>
  <c r="DS147"/>
  <c r="DK147"/>
  <c r="DR146"/>
  <c r="EC145"/>
  <c r="DY145"/>
  <c r="DI145"/>
  <c r="DE145"/>
  <c r="DL144"/>
  <c r="DH144"/>
  <c r="DD144"/>
  <c r="EA143"/>
  <c r="DW143"/>
  <c r="DS143"/>
  <c r="DK143"/>
  <c r="DG143"/>
  <c r="DR142"/>
  <c r="DF142"/>
  <c r="DQ141"/>
  <c r="DE141"/>
  <c r="DT140"/>
  <c r="DP140"/>
  <c r="DH140"/>
  <c r="EA139"/>
  <c r="DW139"/>
  <c r="DS139"/>
  <c r="ED138"/>
  <c r="DV138"/>
  <c r="DN138"/>
  <c r="DQ137"/>
  <c r="DI137"/>
  <c r="DH136"/>
  <c r="DD136"/>
  <c r="DW135"/>
  <c r="DO135"/>
  <c r="DZ134"/>
  <c r="AN165" i="18"/>
  <c r="EG133" i="10"/>
  <c r="DQ133"/>
  <c r="EB132"/>
  <c r="DT132"/>
  <c r="DN130"/>
  <c r="DJ130"/>
  <c r="DY129"/>
  <c r="DE129"/>
  <c r="DX128"/>
  <c r="DL128"/>
  <c r="DH128"/>
  <c r="DK127"/>
  <c r="DC127"/>
  <c r="DV126"/>
  <c r="DN126"/>
  <c r="EC125"/>
  <c r="DM125"/>
  <c r="DI125"/>
  <c r="EB124"/>
  <c r="DT124"/>
  <c r="EA123"/>
  <c r="DO123"/>
  <c r="DR122"/>
  <c r="EG121"/>
  <c r="DM121"/>
  <c r="DI121"/>
  <c r="EB120"/>
  <c r="DL120"/>
  <c r="EA119"/>
  <c r="DK119"/>
  <c r="ED118"/>
  <c r="DZ118"/>
  <c r="DR118"/>
  <c r="DV114"/>
  <c r="DT112"/>
  <c r="DL108"/>
  <c r="DQ105"/>
  <c r="DL104"/>
  <c r="DQ101"/>
  <c r="EF100"/>
  <c r="EA99"/>
  <c r="DD96"/>
  <c r="DO95"/>
  <c r="DJ94"/>
  <c r="EC93"/>
  <c r="DE93"/>
  <c r="EB92"/>
  <c r="DI89"/>
  <c r="EB88"/>
  <c r="EA87"/>
  <c r="DN82"/>
  <c r="DQ81"/>
  <c r="DZ74"/>
  <c r="DR74"/>
  <c r="EF72"/>
  <c r="EB72"/>
  <c r="DR70"/>
  <c r="DX68"/>
  <c r="DH68"/>
  <c r="EF64"/>
  <c r="DX64"/>
  <c r="EE63"/>
  <c r="DR62"/>
  <c r="DN62"/>
  <c r="DJ62"/>
  <c r="DU61"/>
  <c r="DM61"/>
  <c r="EF60"/>
  <c r="EB60"/>
  <c r="DL60"/>
  <c r="DS59"/>
  <c r="DO59"/>
  <c r="DK59"/>
  <c r="DR58"/>
  <c r="DF58"/>
  <c r="DM57"/>
  <c r="DD56"/>
  <c r="DZ54"/>
  <c r="DT52"/>
  <c r="EE51"/>
  <c r="DR50"/>
  <c r="DV46"/>
  <c r="DY41"/>
  <c r="DO35"/>
  <c r="DO31"/>
  <c r="DC27"/>
  <c r="DC23"/>
  <c r="EF20"/>
  <c r="DV18"/>
  <c r="S36" i="21"/>
  <c r="T36" s="1"/>
  <c r="S37"/>
  <c r="T37" s="1"/>
  <c r="S53"/>
  <c r="T53" s="1"/>
  <c r="AQ178"/>
  <c r="S19"/>
  <c r="T19" s="1"/>
  <c r="S63"/>
  <c r="T63" s="1"/>
  <c r="C43"/>
  <c r="D43" s="1"/>
  <c r="C15"/>
  <c r="D15" s="1"/>
  <c r="D31"/>
  <c r="C12"/>
  <c r="D12" s="1"/>
  <c r="C76"/>
  <c r="D76" s="1"/>
  <c r="C32"/>
  <c r="D32" s="1"/>
  <c r="C26"/>
  <c r="D26" s="1"/>
  <c r="B9"/>
  <c r="C80"/>
  <c r="D80" s="1"/>
  <c r="C36"/>
  <c r="D36" s="1"/>
  <c r="C66"/>
  <c r="D66" s="1"/>
  <c r="C59"/>
  <c r="D59" s="1"/>
  <c r="C14"/>
  <c r="D14" s="1"/>
  <c r="C70"/>
  <c r="D70" s="1"/>
  <c r="C40"/>
  <c r="D40" s="1"/>
  <c r="C50"/>
  <c r="D50" s="1"/>
  <c r="C16"/>
  <c r="D16" s="1"/>
  <c r="C17"/>
  <c r="D17" s="1"/>
  <c r="C25"/>
  <c r="D25" s="1"/>
  <c r="C37"/>
  <c r="D37" s="1"/>
  <c r="C65"/>
  <c r="D65" s="1"/>
  <c r="C77"/>
  <c r="D77" s="1"/>
  <c r="C81"/>
  <c r="D81" s="1"/>
  <c r="C79"/>
  <c r="D79" s="1"/>
  <c r="C18"/>
  <c r="D18" s="1"/>
  <c r="C75"/>
  <c r="D75" s="1"/>
  <c r="C27"/>
  <c r="D27" s="1"/>
  <c r="C62"/>
  <c r="D62" s="1"/>
  <c r="C160"/>
  <c r="D160" s="1"/>
  <c r="H177"/>
  <c r="K177" s="1"/>
  <c r="AI26"/>
  <c r="AJ26" s="1"/>
  <c r="AW320" i="10"/>
  <c r="AY312"/>
  <c r="AW308"/>
  <c r="AW300"/>
  <c r="AY288"/>
  <c r="C35" i="21"/>
  <c r="D35" s="1"/>
  <c r="C24"/>
  <c r="D24" s="1"/>
  <c r="C58"/>
  <c r="D58" s="1"/>
  <c r="C78"/>
  <c r="D78" s="1"/>
  <c r="H176"/>
  <c r="AJ28"/>
  <c r="AI40"/>
  <c r="AJ40" s="1"/>
  <c r="C83"/>
  <c r="D83" s="1"/>
  <c r="AW332" i="10"/>
  <c r="AY321"/>
  <c r="AY316"/>
  <c r="AW304"/>
  <c r="AW296"/>
  <c r="AW288"/>
  <c r="AW284"/>
  <c r="AX248"/>
  <c r="AY319"/>
  <c r="AY315"/>
  <c r="AY311"/>
  <c r="AY303"/>
  <c r="AY297"/>
  <c r="AY293"/>
  <c r="GV224"/>
  <c r="AM265" i="18"/>
  <c r="AY203" i="10"/>
  <c r="AY329"/>
  <c r="AY325"/>
  <c r="AY299"/>
  <c r="AY295"/>
  <c r="AX198"/>
  <c r="AW326"/>
  <c r="AY317"/>
  <c r="AW310"/>
  <c r="AY305"/>
  <c r="AI21" i="21"/>
  <c r="AJ21" s="1"/>
  <c r="AI17"/>
  <c r="AJ17" s="1"/>
  <c r="AY246" i="10"/>
  <c r="AY207"/>
  <c r="AY263"/>
  <c r="AY328"/>
  <c r="AM179" i="21"/>
  <c r="AI43"/>
  <c r="AJ43" s="1"/>
  <c r="AY230" i="10"/>
  <c r="AY219"/>
  <c r="AY211"/>
  <c r="AY191"/>
  <c r="AY281"/>
  <c r="AI39" i="21"/>
  <c r="AJ39" s="1"/>
  <c r="AY279" i="10"/>
  <c r="AY271"/>
  <c r="AY251"/>
  <c r="GV273"/>
  <c r="AX299"/>
  <c r="S62" i="21"/>
  <c r="T62" s="1"/>
  <c r="AX243" i="10"/>
  <c r="AX235"/>
  <c r="AX223"/>
  <c r="AX206"/>
  <c r="AX273"/>
  <c r="AX247"/>
  <c r="T61" i="21"/>
  <c r="C82"/>
  <c r="AW302" i="10"/>
  <c r="AN190" i="18"/>
  <c r="AW286" i="10"/>
  <c r="AM126" i="18"/>
  <c r="G179" i="21"/>
  <c r="AW228" i="10"/>
  <c r="AW205"/>
  <c r="AA4" i="25"/>
  <c r="AJ4" s="1"/>
  <c r="J4"/>
  <c r="K4" s="1"/>
  <c r="R443"/>
  <c r="R436"/>
  <c r="R438"/>
  <c r="R440"/>
  <c r="R437"/>
  <c r="R439"/>
  <c r="R441"/>
  <c r="R442"/>
  <c r="R434"/>
  <c r="R435"/>
  <c r="O429"/>
  <c r="O428"/>
  <c r="O426"/>
  <c r="O432"/>
  <c r="O430"/>
  <c r="O427"/>
  <c r="O433"/>
  <c r="O431"/>
  <c r="O424"/>
  <c r="O425"/>
  <c r="L418"/>
  <c r="L416"/>
  <c r="L422"/>
  <c r="L420"/>
  <c r="L417"/>
  <c r="L419"/>
  <c r="L421"/>
  <c r="L423"/>
  <c r="L414"/>
  <c r="L415"/>
  <c r="I404"/>
  <c r="I10"/>
  <c r="I11"/>
  <c r="L275"/>
  <c r="R295"/>
  <c r="R280"/>
  <c r="L192"/>
  <c r="R279"/>
  <c r="R224"/>
  <c r="L267"/>
  <c r="L249"/>
  <c r="R254"/>
  <c r="L200"/>
  <c r="I153"/>
  <c r="R257"/>
  <c r="I226"/>
  <c r="I152"/>
  <c r="O235"/>
  <c r="L203"/>
  <c r="I180"/>
  <c r="I134"/>
  <c r="L196"/>
  <c r="I176"/>
  <c r="I83"/>
  <c r="I74"/>
  <c r="I25"/>
  <c r="I105"/>
  <c r="I65"/>
  <c r="I106"/>
  <c r="I53"/>
  <c r="I32"/>
  <c r="R284"/>
  <c r="R296"/>
  <c r="I283"/>
  <c r="L258"/>
  <c r="R288"/>
  <c r="R248"/>
  <c r="R282"/>
  <c r="O252"/>
  <c r="I207"/>
  <c r="L223"/>
  <c r="I185"/>
  <c r="L264"/>
  <c r="I233"/>
  <c r="I154"/>
  <c r="I238"/>
  <c r="I216"/>
  <c r="I181"/>
  <c r="I125"/>
  <c r="I208"/>
  <c r="I178"/>
  <c r="I107"/>
  <c r="I92"/>
  <c r="I33"/>
  <c r="I111"/>
  <c r="I75"/>
  <c r="I109"/>
  <c r="I66"/>
  <c r="I34"/>
  <c r="R289"/>
  <c r="R299"/>
  <c r="L273"/>
  <c r="O261"/>
  <c r="I183"/>
  <c r="R256"/>
  <c r="L199"/>
  <c r="L266"/>
  <c r="O242"/>
  <c r="I209"/>
  <c r="I205"/>
  <c r="L274"/>
  <c r="R251"/>
  <c r="I139"/>
  <c r="I182"/>
  <c r="R225"/>
  <c r="I184"/>
  <c r="L193"/>
  <c r="R215"/>
  <c r="I162"/>
  <c r="I148"/>
  <c r="I100"/>
  <c r="I43"/>
  <c r="I12"/>
  <c r="I95"/>
  <c r="I121"/>
  <c r="I76"/>
  <c r="I49"/>
  <c r="I13"/>
  <c r="R290"/>
  <c r="R294"/>
  <c r="O268"/>
  <c r="L194"/>
  <c r="L265"/>
  <c r="L202"/>
  <c r="O262"/>
  <c r="O243"/>
  <c r="O239"/>
  <c r="I234"/>
  <c r="L286"/>
  <c r="R255"/>
  <c r="I174"/>
  <c r="L195"/>
  <c r="O230"/>
  <c r="L201"/>
  <c r="I179"/>
  <c r="I120"/>
  <c r="I159"/>
  <c r="I172"/>
  <c r="I69"/>
  <c r="I50"/>
  <c r="I17"/>
  <c r="I98"/>
  <c r="I52"/>
  <c r="I96"/>
  <c r="I51"/>
  <c r="I18"/>
  <c r="S4"/>
  <c r="T4" s="1"/>
  <c r="M4"/>
  <c r="N4" s="1"/>
  <c r="AL2"/>
  <c r="AM2"/>
  <c r="B2"/>
  <c r="B1" s="1"/>
  <c r="AX220" i="10"/>
  <c r="AM117" i="18"/>
  <c r="S15" i="21"/>
  <c r="T15" s="1"/>
  <c r="S17"/>
  <c r="T17" s="1"/>
  <c r="S29"/>
  <c r="T29" s="1"/>
  <c r="S33"/>
  <c r="T33" s="1"/>
  <c r="S49"/>
  <c r="T49" s="1"/>
  <c r="S57"/>
  <c r="T57" s="1"/>
  <c r="S161"/>
  <c r="AM180" i="18"/>
  <c r="AN227"/>
  <c r="AN281"/>
  <c r="AN58"/>
  <c r="S160" i="21"/>
  <c r="T160" s="1"/>
  <c r="S10"/>
  <c r="T10" s="1"/>
  <c r="S22"/>
  <c r="T22" s="1"/>
  <c r="S20"/>
  <c r="T20" s="1"/>
  <c r="S16"/>
  <c r="T16" s="1"/>
  <c r="S13"/>
  <c r="T13" s="1"/>
  <c r="S52"/>
  <c r="T52" s="1"/>
  <c r="S48"/>
  <c r="T48" s="1"/>
  <c r="S44"/>
  <c r="T44" s="1"/>
  <c r="S51"/>
  <c r="T51" s="1"/>
  <c r="S31"/>
  <c r="T31" s="1"/>
  <c r="AM73" i="18"/>
  <c r="X179" i="21"/>
  <c r="AA177"/>
  <c r="R9"/>
  <c r="S23"/>
  <c r="T23" s="1"/>
  <c r="S43"/>
  <c r="T43" s="1"/>
  <c r="S38"/>
  <c r="T38" s="1"/>
  <c r="S55"/>
  <c r="T55" s="1"/>
  <c r="S60"/>
  <c r="T60" s="1"/>
  <c r="S12"/>
  <c r="T12" s="1"/>
  <c r="S58"/>
  <c r="T58" s="1"/>
  <c r="S46"/>
  <c r="T46" s="1"/>
  <c r="S56"/>
  <c r="T56" s="1"/>
  <c r="S26"/>
  <c r="T26" s="1"/>
  <c r="S35"/>
  <c r="T35" s="1"/>
  <c r="T161"/>
  <c r="AN64" i="18"/>
  <c r="AM64"/>
  <c r="AW221" i="10"/>
  <c r="AW197"/>
  <c r="AX245"/>
  <c r="AX241"/>
  <c r="AX233"/>
  <c r="AX225"/>
  <c r="AX194"/>
  <c r="AY242"/>
  <c r="AY213"/>
  <c r="AY186"/>
  <c r="AY204"/>
  <c r="AX257"/>
  <c r="AY249"/>
  <c r="AY247"/>
  <c r="AY331"/>
  <c r="AW322"/>
  <c r="GV414"/>
  <c r="AY9"/>
  <c r="BA9" s="1"/>
  <c r="D6" i="22" s="1"/>
  <c r="AW236" i="10"/>
  <c r="AW232"/>
  <c r="AX246"/>
  <c r="AX229"/>
  <c r="AX218"/>
  <c r="AX202"/>
  <c r="AX189"/>
  <c r="AY238"/>
  <c r="AY208"/>
  <c r="AY199"/>
  <c r="AX320"/>
  <c r="AW314"/>
  <c r="AY300"/>
  <c r="AW298"/>
  <c r="AY287"/>
  <c r="AW244"/>
  <c r="AW216"/>
  <c r="AW188"/>
  <c r="AY195"/>
  <c r="AY190"/>
  <c r="AX259"/>
  <c r="AX253"/>
  <c r="AX314"/>
  <c r="AY304"/>
  <c r="AY292"/>
  <c r="AW282"/>
  <c r="AM235" i="18"/>
  <c r="AN231"/>
  <c r="AN86"/>
  <c r="AN56"/>
  <c r="AN242"/>
  <c r="AM81"/>
  <c r="AN83"/>
  <c r="AN221"/>
  <c r="AM79"/>
  <c r="AN273"/>
  <c r="AM159"/>
  <c r="AN223"/>
  <c r="AN60"/>
  <c r="AM222"/>
  <c r="AM296"/>
  <c r="AM256"/>
  <c r="AN168"/>
  <c r="E64" i="21"/>
  <c r="CU116" i="10"/>
  <c r="CV116" s="1"/>
  <c r="CW116" s="1"/>
  <c r="CX116" s="1"/>
  <c r="CY116" s="1"/>
  <c r="CZ116" s="1"/>
  <c r="CM45"/>
  <c r="CN45" s="1"/>
  <c r="CO45" s="1"/>
  <c r="CP45" s="1"/>
  <c r="CQ45" s="1"/>
  <c r="CR45" s="1"/>
  <c r="CS45" s="1"/>
  <c r="CT45" s="1"/>
  <c r="CU45" s="1"/>
  <c r="CV45" s="1"/>
  <c r="CW45" s="1"/>
  <c r="CX45" s="1"/>
  <c r="CY45" s="1"/>
  <c r="CZ45" s="1"/>
  <c r="CY85"/>
  <c r="CZ85" s="1"/>
  <c r="CS121"/>
  <c r="CT121" s="1"/>
  <c r="CU121" s="1"/>
  <c r="CV121" s="1"/>
  <c r="CW121" s="1"/>
  <c r="CX121" s="1"/>
  <c r="CY121" s="1"/>
  <c r="CZ121" s="1"/>
  <c r="CI27"/>
  <c r="CJ27" s="1"/>
  <c r="CK27" s="1"/>
  <c r="CL27" s="1"/>
  <c r="CM27" s="1"/>
  <c r="CN27" s="1"/>
  <c r="CO27" s="1"/>
  <c r="CP27" s="1"/>
  <c r="CQ27" s="1"/>
  <c r="CR27" s="1"/>
  <c r="CS27" s="1"/>
  <c r="CT27" s="1"/>
  <c r="CU27" s="1"/>
  <c r="CV27" s="1"/>
  <c r="CW27" s="1"/>
  <c r="CX27" s="1"/>
  <c r="CY27" s="1"/>
  <c r="CZ27" s="1"/>
  <c r="CI69"/>
  <c r="CJ69" s="1"/>
  <c r="CK69" s="1"/>
  <c r="CL69" s="1"/>
  <c r="CM69" s="1"/>
  <c r="CN69" s="1"/>
  <c r="CO69" s="1"/>
  <c r="CP69" s="1"/>
  <c r="CQ69" s="1"/>
  <c r="CR69" s="1"/>
  <c r="CS69" s="1"/>
  <c r="CT69" s="1"/>
  <c r="CU69" s="1"/>
  <c r="CV69" s="1"/>
  <c r="CW69" s="1"/>
  <c r="CX69" s="1"/>
  <c r="CY69" s="1"/>
  <c r="CZ69" s="1"/>
  <c r="CE95"/>
  <c r="CF95" s="1"/>
  <c r="CG95" s="1"/>
  <c r="CH95" s="1"/>
  <c r="CI95" s="1"/>
  <c r="CJ95" s="1"/>
  <c r="CK95" s="1"/>
  <c r="CL95" s="1"/>
  <c r="CM95" s="1"/>
  <c r="CN95" s="1"/>
  <c r="CO95" s="1"/>
  <c r="CP95" s="1"/>
  <c r="CQ95" s="1"/>
  <c r="CR95" s="1"/>
  <c r="CS95" s="1"/>
  <c r="CT95" s="1"/>
  <c r="CU95" s="1"/>
  <c r="CV95" s="1"/>
  <c r="CW95" s="1"/>
  <c r="CX95" s="1"/>
  <c r="CY95" s="1"/>
  <c r="CZ95" s="1"/>
  <c r="CB80"/>
  <c r="CC80" s="1"/>
  <c r="CD80" s="1"/>
  <c r="CE80" s="1"/>
  <c r="CF80" s="1"/>
  <c r="CG80" s="1"/>
  <c r="CH80" s="1"/>
  <c r="CI80" s="1"/>
  <c r="CJ80" s="1"/>
  <c r="CK80" s="1"/>
  <c r="CL80" s="1"/>
  <c r="CM80" s="1"/>
  <c r="CN80" s="1"/>
  <c r="CO80" s="1"/>
  <c r="CP80" s="1"/>
  <c r="CQ80" s="1"/>
  <c r="CR80" s="1"/>
  <c r="CS80" s="1"/>
  <c r="CT80" s="1"/>
  <c r="CU80" s="1"/>
  <c r="CV80" s="1"/>
  <c r="CW80" s="1"/>
  <c r="CX80" s="1"/>
  <c r="CY80" s="1"/>
  <c r="CZ80" s="1"/>
  <c r="CO149"/>
  <c r="CP149" s="1"/>
  <c r="CQ149" s="1"/>
  <c r="CR149" s="1"/>
  <c r="CS149" s="1"/>
  <c r="CT149" s="1"/>
  <c r="CU149" s="1"/>
  <c r="CV149" s="1"/>
  <c r="CW149" s="1"/>
  <c r="CX149" s="1"/>
  <c r="CY149" s="1"/>
  <c r="CZ149" s="1"/>
  <c r="CC122"/>
  <c r="CD122" s="1"/>
  <c r="CE122" s="1"/>
  <c r="CF122" s="1"/>
  <c r="CG122" s="1"/>
  <c r="CH122" s="1"/>
  <c r="CI122" s="1"/>
  <c r="CJ122" s="1"/>
  <c r="CK122" s="1"/>
  <c r="CL122" s="1"/>
  <c r="CM122" s="1"/>
  <c r="CN122" s="1"/>
  <c r="CO122" s="1"/>
  <c r="CP122" s="1"/>
  <c r="CQ122" s="1"/>
  <c r="CR122" s="1"/>
  <c r="CS122" s="1"/>
  <c r="CT122" s="1"/>
  <c r="CU122" s="1"/>
  <c r="CV122" s="1"/>
  <c r="CW122" s="1"/>
  <c r="CX122" s="1"/>
  <c r="CY122" s="1"/>
  <c r="CZ122" s="1"/>
  <c r="CE135"/>
  <c r="CF135" s="1"/>
  <c r="CG135" s="1"/>
  <c r="CH135" s="1"/>
  <c r="CI135" s="1"/>
  <c r="CJ135" s="1"/>
  <c r="CK135" s="1"/>
  <c r="CL135" s="1"/>
  <c r="CM135" s="1"/>
  <c r="CN135" s="1"/>
  <c r="CO135" s="1"/>
  <c r="CP135" s="1"/>
  <c r="CQ135" s="1"/>
  <c r="CR135" s="1"/>
  <c r="CS135" s="1"/>
  <c r="CT135" s="1"/>
  <c r="CU135" s="1"/>
  <c r="CV135" s="1"/>
  <c r="CW135" s="1"/>
  <c r="CX135" s="1"/>
  <c r="CY135" s="1"/>
  <c r="CZ135" s="1"/>
  <c r="CI67"/>
  <c r="CJ67" s="1"/>
  <c r="CK67" s="1"/>
  <c r="CL67" s="1"/>
  <c r="CM67" s="1"/>
  <c r="CN67" s="1"/>
  <c r="CO67" s="1"/>
  <c r="CP67" s="1"/>
  <c r="CQ67" s="1"/>
  <c r="CR67" s="1"/>
  <c r="CS67" s="1"/>
  <c r="CT67" s="1"/>
  <c r="CU67" s="1"/>
  <c r="CV67" s="1"/>
  <c r="CW67" s="1"/>
  <c r="CX67" s="1"/>
  <c r="CY67" s="1"/>
  <c r="CZ67" s="1"/>
  <c r="CY101"/>
  <c r="CZ101" s="1"/>
  <c r="CX96"/>
  <c r="CY96" s="1"/>
  <c r="CZ96" s="1"/>
  <c r="CD71"/>
  <c r="CE71" s="1"/>
  <c r="CF71" s="1"/>
  <c r="CG71" s="1"/>
  <c r="CH71" s="1"/>
  <c r="CI71" s="1"/>
  <c r="CJ71" s="1"/>
  <c r="CK71" s="1"/>
  <c r="CL71" s="1"/>
  <c r="CM71" s="1"/>
  <c r="CN71" s="1"/>
  <c r="CO71" s="1"/>
  <c r="CP71" s="1"/>
  <c r="CQ71" s="1"/>
  <c r="CR71" s="1"/>
  <c r="CS71" s="1"/>
  <c r="CT71" s="1"/>
  <c r="CU71" s="1"/>
  <c r="CV71" s="1"/>
  <c r="CW71" s="1"/>
  <c r="CX71" s="1"/>
  <c r="CY71" s="1"/>
  <c r="CZ71" s="1"/>
  <c r="CJ64"/>
  <c r="CK64" s="1"/>
  <c r="CL64" s="1"/>
  <c r="CM64" s="1"/>
  <c r="CN64" s="1"/>
  <c r="CO64" s="1"/>
  <c r="CP64" s="1"/>
  <c r="CQ64" s="1"/>
  <c r="CR64" s="1"/>
  <c r="CS64" s="1"/>
  <c r="CT64" s="1"/>
  <c r="CU64" s="1"/>
  <c r="CV64" s="1"/>
  <c r="CW64" s="1"/>
  <c r="CX64" s="1"/>
  <c r="CY64" s="1"/>
  <c r="CZ64" s="1"/>
  <c r="CQ13"/>
  <c r="CR13" s="1"/>
  <c r="CS13" s="1"/>
  <c r="CT13" s="1"/>
  <c r="CU13" s="1"/>
  <c r="CV13" s="1"/>
  <c r="CW13" s="1"/>
  <c r="CX13" s="1"/>
  <c r="CY13" s="1"/>
  <c r="CZ13" s="1"/>
  <c r="AK28" i="21"/>
  <c r="AK17" i="20"/>
  <c r="AK16"/>
  <c r="AK24"/>
  <c r="AK32"/>
  <c r="AK13"/>
  <c r="CA5" i="10"/>
  <c r="CB5" s="1"/>
  <c r="CC5" s="1"/>
  <c r="CD5" s="1"/>
  <c r="CE5" s="1"/>
  <c r="CF5" s="1"/>
  <c r="CG5" s="1"/>
  <c r="CH5" s="1"/>
  <c r="CI5" s="1"/>
  <c r="CJ5" s="1"/>
  <c r="CK5" s="1"/>
  <c r="CL5" s="1"/>
  <c r="CM5" s="1"/>
  <c r="CN5" s="1"/>
  <c r="CO5" s="1"/>
  <c r="CP5" s="1"/>
  <c r="CQ5" s="1"/>
  <c r="CR5" s="1"/>
  <c r="CS5" s="1"/>
  <c r="CT5" s="1"/>
  <c r="CU5" s="1"/>
  <c r="CV5" s="1"/>
  <c r="CW5" s="1"/>
  <c r="CX5" s="1"/>
  <c r="CY5" s="1"/>
  <c r="CZ5" s="1"/>
  <c r="CW31"/>
  <c r="CX31" s="1"/>
  <c r="CY31" s="1"/>
  <c r="CZ31" s="1"/>
  <c r="CM92"/>
  <c r="CN92" s="1"/>
  <c r="CO92" s="1"/>
  <c r="CP92" s="1"/>
  <c r="CQ92" s="1"/>
  <c r="CR92" s="1"/>
  <c r="CS92" s="1"/>
  <c r="CT92" s="1"/>
  <c r="CU92" s="1"/>
  <c r="CV92" s="1"/>
  <c r="CW92" s="1"/>
  <c r="CX92" s="1"/>
  <c r="CY92" s="1"/>
  <c r="CZ92" s="1"/>
  <c r="CY108"/>
  <c r="CZ108" s="1"/>
  <c r="CE47"/>
  <c r="CF47" s="1"/>
  <c r="CG47" s="1"/>
  <c r="CH47" s="1"/>
  <c r="CI47" s="1"/>
  <c r="CJ47" s="1"/>
  <c r="CK47" s="1"/>
  <c r="CL47" s="1"/>
  <c r="CM47" s="1"/>
  <c r="CN47" s="1"/>
  <c r="CO47" s="1"/>
  <c r="CP47" s="1"/>
  <c r="CQ47" s="1"/>
  <c r="CR47" s="1"/>
  <c r="CS47" s="1"/>
  <c r="CT47" s="1"/>
  <c r="CU47" s="1"/>
  <c r="CV47" s="1"/>
  <c r="CW47" s="1"/>
  <c r="CX47" s="1"/>
  <c r="CY47" s="1"/>
  <c r="CZ47" s="1"/>
  <c r="CR105"/>
  <c r="CS105" s="1"/>
  <c r="CT105" s="1"/>
  <c r="CU105" s="1"/>
  <c r="CV105" s="1"/>
  <c r="CW105" s="1"/>
  <c r="CX105" s="1"/>
  <c r="CY105" s="1"/>
  <c r="CZ105" s="1"/>
  <c r="CA137"/>
  <c r="CB137" s="1"/>
  <c r="CC137" s="1"/>
  <c r="CD137" s="1"/>
  <c r="CE137" s="1"/>
  <c r="CF137" s="1"/>
  <c r="CG137" s="1"/>
  <c r="CH137" s="1"/>
  <c r="CI137" s="1"/>
  <c r="CJ137" s="1"/>
  <c r="CK137" s="1"/>
  <c r="CL137" s="1"/>
  <c r="CM137" s="1"/>
  <c r="CN137" s="1"/>
  <c r="CO137" s="1"/>
  <c r="CP137" s="1"/>
  <c r="CQ137" s="1"/>
  <c r="CR137" s="1"/>
  <c r="CS137" s="1"/>
  <c r="CT137" s="1"/>
  <c r="CU137" s="1"/>
  <c r="CV137" s="1"/>
  <c r="CW137" s="1"/>
  <c r="CX137" s="1"/>
  <c r="CY137" s="1"/>
  <c r="CZ137" s="1"/>
  <c r="CM26"/>
  <c r="CN26" s="1"/>
  <c r="CO26" s="1"/>
  <c r="CP26" s="1"/>
  <c r="CQ26" s="1"/>
  <c r="CR26" s="1"/>
  <c r="CS26" s="1"/>
  <c r="CT26" s="1"/>
  <c r="CU26" s="1"/>
  <c r="CV26" s="1"/>
  <c r="CW26" s="1"/>
  <c r="CX26" s="1"/>
  <c r="CY26" s="1"/>
  <c r="CZ26" s="1"/>
  <c r="CY81"/>
  <c r="CZ81" s="1"/>
  <c r="CP29"/>
  <c r="CQ29" s="1"/>
  <c r="CR29" s="1"/>
  <c r="CS29" s="1"/>
  <c r="CT29" s="1"/>
  <c r="CU29" s="1"/>
  <c r="CV29" s="1"/>
  <c r="CW29" s="1"/>
  <c r="CX29" s="1"/>
  <c r="CY29" s="1"/>
  <c r="CZ29" s="1"/>
  <c r="CI39"/>
  <c r="CJ39" s="1"/>
  <c r="CK39" s="1"/>
  <c r="CL39" s="1"/>
  <c r="CM39" s="1"/>
  <c r="CN39" s="1"/>
  <c r="CO39" s="1"/>
  <c r="CP39" s="1"/>
  <c r="CQ39" s="1"/>
  <c r="CR39" s="1"/>
  <c r="CS39" s="1"/>
  <c r="CT39" s="1"/>
  <c r="CU39" s="1"/>
  <c r="CV39" s="1"/>
  <c r="CW39" s="1"/>
  <c r="CX39" s="1"/>
  <c r="CY39" s="1"/>
  <c r="CZ39" s="1"/>
  <c r="CD49"/>
  <c r="CE49" s="1"/>
  <c r="CF49" s="1"/>
  <c r="CG49" s="1"/>
  <c r="CH49" s="1"/>
  <c r="CI49" s="1"/>
  <c r="CJ49" s="1"/>
  <c r="CK49" s="1"/>
  <c r="CL49" s="1"/>
  <c r="CM49" s="1"/>
  <c r="CN49" s="1"/>
  <c r="CO49" s="1"/>
  <c r="CP49" s="1"/>
  <c r="CQ49" s="1"/>
  <c r="CR49" s="1"/>
  <c r="CS49" s="1"/>
  <c r="CT49" s="1"/>
  <c r="CU49" s="1"/>
  <c r="CV49" s="1"/>
  <c r="CW49" s="1"/>
  <c r="CX49" s="1"/>
  <c r="CY49" s="1"/>
  <c r="CZ49" s="1"/>
  <c r="CV28"/>
  <c r="CW28" s="1"/>
  <c r="CX28" s="1"/>
  <c r="CY28" s="1"/>
  <c r="CZ28" s="1"/>
  <c r="CG119"/>
  <c r="CH119" s="1"/>
  <c r="CI119" s="1"/>
  <c r="CJ119" s="1"/>
  <c r="CK119" s="1"/>
  <c r="CL119" s="1"/>
  <c r="CM119" s="1"/>
  <c r="CN119" s="1"/>
  <c r="CO119" s="1"/>
  <c r="CP119" s="1"/>
  <c r="CQ119" s="1"/>
  <c r="CR119" s="1"/>
  <c r="CS119" s="1"/>
  <c r="CT119" s="1"/>
  <c r="CU119" s="1"/>
  <c r="CV119" s="1"/>
  <c r="CW119" s="1"/>
  <c r="CX119" s="1"/>
  <c r="CY119" s="1"/>
  <c r="CZ119" s="1"/>
  <c r="AK14" i="20"/>
  <c r="AK22"/>
  <c r="AK30"/>
  <c r="AK38"/>
  <c r="AK37"/>
  <c r="CZ41" i="10"/>
  <c r="AM41" s="1"/>
  <c r="CR83"/>
  <c r="CS83" s="1"/>
  <c r="CT83" s="1"/>
  <c r="CU83" s="1"/>
  <c r="CV83" s="1"/>
  <c r="CW83" s="1"/>
  <c r="CX83" s="1"/>
  <c r="CY83" s="1"/>
  <c r="CZ83" s="1"/>
  <c r="CS117"/>
  <c r="CT117" s="1"/>
  <c r="CU117" s="1"/>
  <c r="CV117" s="1"/>
  <c r="CW117" s="1"/>
  <c r="CX117" s="1"/>
  <c r="CY117" s="1"/>
  <c r="CZ117" s="1"/>
  <c r="CD86"/>
  <c r="CE86" s="1"/>
  <c r="CF86" s="1"/>
  <c r="CG86" s="1"/>
  <c r="CH86" s="1"/>
  <c r="CI86" s="1"/>
  <c r="CJ86" s="1"/>
  <c r="CK86" s="1"/>
  <c r="CL86" s="1"/>
  <c r="CM86" s="1"/>
  <c r="CN86" s="1"/>
  <c r="CO86" s="1"/>
  <c r="CP86" s="1"/>
  <c r="CQ86" s="1"/>
  <c r="CR86" s="1"/>
  <c r="CS86" s="1"/>
  <c r="CT86" s="1"/>
  <c r="CU86" s="1"/>
  <c r="CV86" s="1"/>
  <c r="CW86" s="1"/>
  <c r="CX86" s="1"/>
  <c r="CY86" s="1"/>
  <c r="CZ86" s="1"/>
  <c r="CQ58"/>
  <c r="CR58" s="1"/>
  <c r="CS58" s="1"/>
  <c r="CT58" s="1"/>
  <c r="CU58" s="1"/>
  <c r="CV58" s="1"/>
  <c r="CW58" s="1"/>
  <c r="CX58" s="1"/>
  <c r="CY58" s="1"/>
  <c r="CZ58" s="1"/>
  <c r="CI145"/>
  <c r="CJ145" s="1"/>
  <c r="CK145" s="1"/>
  <c r="CL145" s="1"/>
  <c r="CM145" s="1"/>
  <c r="CN145" s="1"/>
  <c r="CO145" s="1"/>
  <c r="CP145" s="1"/>
  <c r="CQ145" s="1"/>
  <c r="CR145" s="1"/>
  <c r="CS145" s="1"/>
  <c r="CT145" s="1"/>
  <c r="CU145" s="1"/>
  <c r="CV145" s="1"/>
  <c r="CW145" s="1"/>
  <c r="CX145" s="1"/>
  <c r="CY145" s="1"/>
  <c r="CZ145" s="1"/>
  <c r="CE35"/>
  <c r="CF35" s="1"/>
  <c r="CG35" s="1"/>
  <c r="CH35" s="1"/>
  <c r="CI35" s="1"/>
  <c r="CJ35" s="1"/>
  <c r="CK35" s="1"/>
  <c r="CL35" s="1"/>
  <c r="CM35" s="1"/>
  <c r="CN35" s="1"/>
  <c r="CO35" s="1"/>
  <c r="CP35" s="1"/>
  <c r="CQ35" s="1"/>
  <c r="CR35" s="1"/>
  <c r="CS35" s="1"/>
  <c r="CT35" s="1"/>
  <c r="CU35" s="1"/>
  <c r="CV35" s="1"/>
  <c r="CW35" s="1"/>
  <c r="CX35" s="1"/>
  <c r="CY35" s="1"/>
  <c r="CZ35" s="1"/>
  <c r="CI23"/>
  <c r="CJ23" s="1"/>
  <c r="CK23" s="1"/>
  <c r="CL23" s="1"/>
  <c r="CM23" s="1"/>
  <c r="CN23" s="1"/>
  <c r="CO23" s="1"/>
  <c r="CP23" s="1"/>
  <c r="CQ23" s="1"/>
  <c r="CR23" s="1"/>
  <c r="CS23" s="1"/>
  <c r="CT23" s="1"/>
  <c r="CU23" s="1"/>
  <c r="CV23" s="1"/>
  <c r="CW23" s="1"/>
  <c r="CX23" s="1"/>
  <c r="CY23" s="1"/>
  <c r="CZ23" s="1"/>
  <c r="CL55"/>
  <c r="CM55" s="1"/>
  <c r="CN55" s="1"/>
  <c r="CO55" s="1"/>
  <c r="CP55" s="1"/>
  <c r="CQ55" s="1"/>
  <c r="CR55" s="1"/>
  <c r="CS55" s="1"/>
  <c r="CT55" s="1"/>
  <c r="CU55" s="1"/>
  <c r="CV55" s="1"/>
  <c r="CW55" s="1"/>
  <c r="CX55" s="1"/>
  <c r="CY55" s="1"/>
  <c r="CZ55" s="1"/>
  <c r="CF111"/>
  <c r="CG111" s="1"/>
  <c r="CH111" s="1"/>
  <c r="CI111" s="1"/>
  <c r="CJ111" s="1"/>
  <c r="CK111" s="1"/>
  <c r="CL111" s="1"/>
  <c r="CM111" s="1"/>
  <c r="CN111" s="1"/>
  <c r="CO111" s="1"/>
  <c r="CP111" s="1"/>
  <c r="CQ111" s="1"/>
  <c r="CR111" s="1"/>
  <c r="CS111" s="1"/>
  <c r="CT111" s="1"/>
  <c r="CU111" s="1"/>
  <c r="CV111" s="1"/>
  <c r="CW111" s="1"/>
  <c r="CX111" s="1"/>
  <c r="CY111" s="1"/>
  <c r="CZ111" s="1"/>
  <c r="CC124"/>
  <c r="CD124" s="1"/>
  <c r="CE124" s="1"/>
  <c r="CF124" s="1"/>
  <c r="CG124" s="1"/>
  <c r="CH124" s="1"/>
  <c r="CI124" s="1"/>
  <c r="CJ124" s="1"/>
  <c r="CK124" s="1"/>
  <c r="CL124" s="1"/>
  <c r="CM124" s="1"/>
  <c r="CN124" s="1"/>
  <c r="CO124" s="1"/>
  <c r="CP124" s="1"/>
  <c r="CQ124" s="1"/>
  <c r="CR124" s="1"/>
  <c r="CS124" s="1"/>
  <c r="CT124" s="1"/>
  <c r="CU124" s="1"/>
  <c r="CV124" s="1"/>
  <c r="CW124" s="1"/>
  <c r="CX124" s="1"/>
  <c r="CY124" s="1"/>
  <c r="CZ124" s="1"/>
  <c r="CN132"/>
  <c r="CO132" s="1"/>
  <c r="CP132" s="1"/>
  <c r="CQ132" s="1"/>
  <c r="CR132" s="1"/>
  <c r="CS132" s="1"/>
  <c r="CT132" s="1"/>
  <c r="CU132" s="1"/>
  <c r="CV132" s="1"/>
  <c r="CW132" s="1"/>
  <c r="CX132" s="1"/>
  <c r="CY132" s="1"/>
  <c r="CZ132" s="1"/>
  <c r="AK11" i="20"/>
  <c r="AK33"/>
  <c r="AK12"/>
  <c r="AK20"/>
  <c r="AK28"/>
  <c r="AK36"/>
  <c r="AK29"/>
  <c r="AK260"/>
  <c r="AK31" i="21"/>
  <c r="CW144" i="10"/>
  <c r="CX144" s="1"/>
  <c r="CY144" s="1"/>
  <c r="CZ144" s="1"/>
  <c r="CQ18"/>
  <c r="CR18" s="1"/>
  <c r="CS18" s="1"/>
  <c r="CT18" s="1"/>
  <c r="CU18" s="1"/>
  <c r="CV18" s="1"/>
  <c r="CW18" s="1"/>
  <c r="CX18" s="1"/>
  <c r="CY18" s="1"/>
  <c r="CZ18" s="1"/>
  <c r="AK23" i="20"/>
  <c r="AK10"/>
  <c r="AK261"/>
  <c r="AK25"/>
  <c r="AK27"/>
  <c r="CJ138" i="10"/>
  <c r="CK138" s="1"/>
  <c r="CL138" s="1"/>
  <c r="CM138" s="1"/>
  <c r="CN138" s="1"/>
  <c r="CO138" s="1"/>
  <c r="CP138" s="1"/>
  <c r="CQ138" s="1"/>
  <c r="CR138" s="1"/>
  <c r="CS138" s="1"/>
  <c r="CT138" s="1"/>
  <c r="CU138" s="1"/>
  <c r="CV138" s="1"/>
  <c r="CW138" s="1"/>
  <c r="CX138" s="1"/>
  <c r="CY138" s="1"/>
  <c r="CZ138" s="1"/>
  <c r="CA127"/>
  <c r="CB127" s="1"/>
  <c r="CC127" s="1"/>
  <c r="CD127" s="1"/>
  <c r="CE127" s="1"/>
  <c r="CF127" s="1"/>
  <c r="CG127" s="1"/>
  <c r="CH127" s="1"/>
  <c r="CI127" s="1"/>
  <c r="CJ127" s="1"/>
  <c r="CK127" s="1"/>
  <c r="CL127" s="1"/>
  <c r="CM127" s="1"/>
  <c r="CN127" s="1"/>
  <c r="CO127" s="1"/>
  <c r="CP127" s="1"/>
  <c r="CQ127" s="1"/>
  <c r="CR127" s="1"/>
  <c r="CS127" s="1"/>
  <c r="CT127" s="1"/>
  <c r="CU127" s="1"/>
  <c r="CV127" s="1"/>
  <c r="CW127" s="1"/>
  <c r="CX127" s="1"/>
  <c r="CY127" s="1"/>
  <c r="CZ127" s="1"/>
  <c r="CX16"/>
  <c r="CY16" s="1"/>
  <c r="CZ16" s="1"/>
  <c r="CC142"/>
  <c r="CD142" s="1"/>
  <c r="CE142" s="1"/>
  <c r="CF142" s="1"/>
  <c r="CG142" s="1"/>
  <c r="CH142" s="1"/>
  <c r="CI142" s="1"/>
  <c r="CJ142" s="1"/>
  <c r="CK142" s="1"/>
  <c r="CL142" s="1"/>
  <c r="CM142" s="1"/>
  <c r="CN142" s="1"/>
  <c r="CO142" s="1"/>
  <c r="CP142" s="1"/>
  <c r="CQ142" s="1"/>
  <c r="CR142" s="1"/>
  <c r="CS142" s="1"/>
  <c r="CT142" s="1"/>
  <c r="CU142" s="1"/>
  <c r="CV142" s="1"/>
  <c r="CW142" s="1"/>
  <c r="CX142" s="1"/>
  <c r="CY142" s="1"/>
  <c r="CZ142" s="1"/>
  <c r="CG72"/>
  <c r="CH72" s="1"/>
  <c r="CI72" s="1"/>
  <c r="CJ72" s="1"/>
  <c r="CK72" s="1"/>
  <c r="CL72" s="1"/>
  <c r="CM72" s="1"/>
  <c r="CN72" s="1"/>
  <c r="CO72" s="1"/>
  <c r="CP72" s="1"/>
  <c r="CQ72" s="1"/>
  <c r="CR72" s="1"/>
  <c r="CS72" s="1"/>
  <c r="CT72" s="1"/>
  <c r="CU72" s="1"/>
  <c r="CV72" s="1"/>
  <c r="CW72" s="1"/>
  <c r="CX72" s="1"/>
  <c r="CY72" s="1"/>
  <c r="CZ72" s="1"/>
  <c r="CL24"/>
  <c r="CM24" s="1"/>
  <c r="CN24" s="1"/>
  <c r="CO24" s="1"/>
  <c r="CP24" s="1"/>
  <c r="CQ24" s="1"/>
  <c r="CR24" s="1"/>
  <c r="CS24" s="1"/>
  <c r="CT24" s="1"/>
  <c r="CU24" s="1"/>
  <c r="CV24" s="1"/>
  <c r="CW24" s="1"/>
  <c r="CX24" s="1"/>
  <c r="CY24" s="1"/>
  <c r="CZ24" s="1"/>
  <c r="CE109"/>
  <c r="CF109" s="1"/>
  <c r="CG109" s="1"/>
  <c r="CH109" s="1"/>
  <c r="CI109" s="1"/>
  <c r="CJ109" s="1"/>
  <c r="CK109" s="1"/>
  <c r="CL109" s="1"/>
  <c r="CM109" s="1"/>
  <c r="CN109" s="1"/>
  <c r="CO109" s="1"/>
  <c r="CP109" s="1"/>
  <c r="CQ109" s="1"/>
  <c r="CR109" s="1"/>
  <c r="CS109" s="1"/>
  <c r="CT109" s="1"/>
  <c r="CU109" s="1"/>
  <c r="CV109" s="1"/>
  <c r="CW109" s="1"/>
  <c r="CX109" s="1"/>
  <c r="CY109" s="1"/>
  <c r="CZ109" s="1"/>
  <c r="CE33"/>
  <c r="CF33" s="1"/>
  <c r="CG33" s="1"/>
  <c r="CH33" s="1"/>
  <c r="CI33" s="1"/>
  <c r="CJ33" s="1"/>
  <c r="CK33" s="1"/>
  <c r="CL33" s="1"/>
  <c r="CM33" s="1"/>
  <c r="CN33" s="1"/>
  <c r="CO33" s="1"/>
  <c r="CP33" s="1"/>
  <c r="CQ33" s="1"/>
  <c r="CR33" s="1"/>
  <c r="CS33" s="1"/>
  <c r="CT33" s="1"/>
  <c r="CU33" s="1"/>
  <c r="CV33" s="1"/>
  <c r="CW33" s="1"/>
  <c r="CX33" s="1"/>
  <c r="CY33" s="1"/>
  <c r="CZ33" s="1"/>
  <c r="CR106"/>
  <c r="CS106" s="1"/>
  <c r="CT106" s="1"/>
  <c r="CU106" s="1"/>
  <c r="CV106" s="1"/>
  <c r="CW106" s="1"/>
  <c r="CX106" s="1"/>
  <c r="CY106" s="1"/>
  <c r="CZ106" s="1"/>
  <c r="AK15" i="20"/>
  <c r="AK18"/>
  <c r="AK26"/>
  <c r="AK34"/>
  <c r="AK21"/>
  <c r="CC120" i="10"/>
  <c r="CD120" s="1"/>
  <c r="CE120" s="1"/>
  <c r="CF120" s="1"/>
  <c r="CG120" s="1"/>
  <c r="CH120" s="1"/>
  <c r="CI120" s="1"/>
  <c r="CJ120" s="1"/>
  <c r="CK120" s="1"/>
  <c r="CL120" s="1"/>
  <c r="CM120" s="1"/>
  <c r="CN120" s="1"/>
  <c r="CO120" s="1"/>
  <c r="CP120" s="1"/>
  <c r="CQ120" s="1"/>
  <c r="CR120" s="1"/>
  <c r="CS120" s="1"/>
  <c r="CT120" s="1"/>
  <c r="CU120" s="1"/>
  <c r="CV120" s="1"/>
  <c r="CW120" s="1"/>
  <c r="CX120" s="1"/>
  <c r="CY120" s="1"/>
  <c r="CZ120" s="1"/>
  <c r="CK53"/>
  <c r="CL53" s="1"/>
  <c r="CM53" s="1"/>
  <c r="CN53" s="1"/>
  <c r="CO53" s="1"/>
  <c r="CP53" s="1"/>
  <c r="CQ53" s="1"/>
  <c r="CR53" s="1"/>
  <c r="CS53" s="1"/>
  <c r="CT53" s="1"/>
  <c r="CU53" s="1"/>
  <c r="CV53" s="1"/>
  <c r="CW53" s="1"/>
  <c r="CX53" s="1"/>
  <c r="CY53" s="1"/>
  <c r="CZ53" s="1"/>
  <c r="CC36"/>
  <c r="CD36" s="1"/>
  <c r="CE36" s="1"/>
  <c r="CF36" s="1"/>
  <c r="CG36" s="1"/>
  <c r="CH36" s="1"/>
  <c r="CI36" s="1"/>
  <c r="CJ36" s="1"/>
  <c r="CK36" s="1"/>
  <c r="CL36" s="1"/>
  <c r="CM36" s="1"/>
  <c r="CN36" s="1"/>
  <c r="CO36" s="1"/>
  <c r="CP36" s="1"/>
  <c r="CQ36" s="1"/>
  <c r="CR36" s="1"/>
  <c r="CS36" s="1"/>
  <c r="CT36" s="1"/>
  <c r="CU36" s="1"/>
  <c r="CV36" s="1"/>
  <c r="CW36" s="1"/>
  <c r="CX36" s="1"/>
  <c r="CY36" s="1"/>
  <c r="CZ36" s="1"/>
  <c r="CA73"/>
  <c r="CB73" s="1"/>
  <c r="CC73" s="1"/>
  <c r="CD73" s="1"/>
  <c r="CE73" s="1"/>
  <c r="CF73" s="1"/>
  <c r="CG73" s="1"/>
  <c r="CH73" s="1"/>
  <c r="CI73" s="1"/>
  <c r="CJ73" s="1"/>
  <c r="CK73" s="1"/>
  <c r="CL73" s="1"/>
  <c r="CM73" s="1"/>
  <c r="CN73" s="1"/>
  <c r="CO73" s="1"/>
  <c r="CP73" s="1"/>
  <c r="CQ73" s="1"/>
  <c r="CR73" s="1"/>
  <c r="CS73" s="1"/>
  <c r="CT73" s="1"/>
  <c r="CU73" s="1"/>
  <c r="CV73" s="1"/>
  <c r="CW73" s="1"/>
  <c r="CX73" s="1"/>
  <c r="CY73" s="1"/>
  <c r="CZ73" s="1"/>
  <c r="CR11"/>
  <c r="CS11" s="1"/>
  <c r="CT11" s="1"/>
  <c r="CU11" s="1"/>
  <c r="CV11" s="1"/>
  <c r="CW11" s="1"/>
  <c r="CX11" s="1"/>
  <c r="CY11" s="1"/>
  <c r="CZ11" s="1"/>
  <c r="CB62"/>
  <c r="CC62" s="1"/>
  <c r="CD62" s="1"/>
  <c r="CE62" s="1"/>
  <c r="CF62" s="1"/>
  <c r="CG62" s="1"/>
  <c r="CH62" s="1"/>
  <c r="CI62" s="1"/>
  <c r="CJ62" s="1"/>
  <c r="CK62" s="1"/>
  <c r="CL62" s="1"/>
  <c r="CM62" s="1"/>
  <c r="CN62" s="1"/>
  <c r="CO62" s="1"/>
  <c r="CP62" s="1"/>
  <c r="CQ62" s="1"/>
  <c r="CR62" s="1"/>
  <c r="CS62" s="1"/>
  <c r="CT62" s="1"/>
  <c r="CU62" s="1"/>
  <c r="CV62" s="1"/>
  <c r="CW62" s="1"/>
  <c r="CX62" s="1"/>
  <c r="CY62" s="1"/>
  <c r="CZ62" s="1"/>
  <c r="CB134"/>
  <c r="CC134" s="1"/>
  <c r="CD134" s="1"/>
  <c r="CE134" s="1"/>
  <c r="CF134" s="1"/>
  <c r="CG134" s="1"/>
  <c r="CH134" s="1"/>
  <c r="CI134" s="1"/>
  <c r="CJ134" s="1"/>
  <c r="CK134" s="1"/>
  <c r="CL134" s="1"/>
  <c r="CM134" s="1"/>
  <c r="CN134" s="1"/>
  <c r="CO134" s="1"/>
  <c r="CP134" s="1"/>
  <c r="CQ134" s="1"/>
  <c r="CR134" s="1"/>
  <c r="CS134" s="1"/>
  <c r="CT134" s="1"/>
  <c r="CU134" s="1"/>
  <c r="CV134" s="1"/>
  <c r="CW134" s="1"/>
  <c r="CX134" s="1"/>
  <c r="CY134" s="1"/>
  <c r="CZ134" s="1"/>
  <c r="U23" i="20"/>
  <c r="CG141" i="10"/>
  <c r="CH141" s="1"/>
  <c r="CI141" s="1"/>
  <c r="CJ141" s="1"/>
  <c r="CK141" s="1"/>
  <c r="CL141" s="1"/>
  <c r="CM141" s="1"/>
  <c r="CN141" s="1"/>
  <c r="CO141" s="1"/>
  <c r="CP141" s="1"/>
  <c r="CQ141" s="1"/>
  <c r="CR141" s="1"/>
  <c r="CS141" s="1"/>
  <c r="CT141" s="1"/>
  <c r="CU141" s="1"/>
  <c r="CV141" s="1"/>
  <c r="CW141" s="1"/>
  <c r="CX141" s="1"/>
  <c r="CY141" s="1"/>
  <c r="CZ141" s="1"/>
  <c r="CD63"/>
  <c r="CE63" s="1"/>
  <c r="CF63" s="1"/>
  <c r="CG63" s="1"/>
  <c r="CH63" s="1"/>
  <c r="CI63" s="1"/>
  <c r="CJ63" s="1"/>
  <c r="CK63" s="1"/>
  <c r="CL63" s="1"/>
  <c r="CM63" s="1"/>
  <c r="CN63" s="1"/>
  <c r="CO63" s="1"/>
  <c r="CP63" s="1"/>
  <c r="CQ63" s="1"/>
  <c r="CR63" s="1"/>
  <c r="CS63" s="1"/>
  <c r="CT63" s="1"/>
  <c r="CU63" s="1"/>
  <c r="CV63" s="1"/>
  <c r="CW63" s="1"/>
  <c r="CX63" s="1"/>
  <c r="CY63" s="1"/>
  <c r="CZ63" s="1"/>
  <c r="CC51"/>
  <c r="CD51" s="1"/>
  <c r="CE51" s="1"/>
  <c r="CF51" s="1"/>
  <c r="CG51" s="1"/>
  <c r="CH51" s="1"/>
  <c r="CI51" s="1"/>
  <c r="CJ51" s="1"/>
  <c r="CK51" s="1"/>
  <c r="CL51" s="1"/>
  <c r="CM51" s="1"/>
  <c r="CN51" s="1"/>
  <c r="CO51" s="1"/>
  <c r="CP51" s="1"/>
  <c r="CQ51" s="1"/>
  <c r="CR51" s="1"/>
  <c r="CS51" s="1"/>
  <c r="CT51" s="1"/>
  <c r="CU51" s="1"/>
  <c r="CV51" s="1"/>
  <c r="CW51" s="1"/>
  <c r="CX51" s="1"/>
  <c r="CY51" s="1"/>
  <c r="CZ51" s="1"/>
  <c r="CQ14"/>
  <c r="CR14" s="1"/>
  <c r="CS14" s="1"/>
  <c r="CT14" s="1"/>
  <c r="CU14" s="1"/>
  <c r="CV14" s="1"/>
  <c r="CW14" s="1"/>
  <c r="CX14" s="1"/>
  <c r="CY14" s="1"/>
  <c r="CZ14" s="1"/>
  <c r="CN153"/>
  <c r="CO153" s="1"/>
  <c r="CP153" s="1"/>
  <c r="CQ153" s="1"/>
  <c r="CR153" s="1"/>
  <c r="CS153" s="1"/>
  <c r="CT153" s="1"/>
  <c r="CU153" s="1"/>
  <c r="CV153" s="1"/>
  <c r="CW153" s="1"/>
  <c r="CX153" s="1"/>
  <c r="CY153" s="1"/>
  <c r="CZ153" s="1"/>
  <c r="CC7"/>
  <c r="CD7" s="1"/>
  <c r="CE7" s="1"/>
  <c r="CF7" s="1"/>
  <c r="CG7" s="1"/>
  <c r="CH7" s="1"/>
  <c r="CI7" s="1"/>
  <c r="CJ7" s="1"/>
  <c r="CK7" s="1"/>
  <c r="CL7" s="1"/>
  <c r="CM7" s="1"/>
  <c r="CN7" s="1"/>
  <c r="CO7" s="1"/>
  <c r="CP7" s="1"/>
  <c r="CQ7" s="1"/>
  <c r="CR7" s="1"/>
  <c r="CS7" s="1"/>
  <c r="CT7" s="1"/>
  <c r="CU7" s="1"/>
  <c r="CV7" s="1"/>
  <c r="CW7" s="1"/>
  <c r="CX7" s="1"/>
  <c r="CY7" s="1"/>
  <c r="CZ7" s="1"/>
  <c r="CD65"/>
  <c r="CE65" s="1"/>
  <c r="CF65" s="1"/>
  <c r="CG65" s="1"/>
  <c r="CH65" s="1"/>
  <c r="CI65" s="1"/>
  <c r="CJ65" s="1"/>
  <c r="CK65" s="1"/>
  <c r="CL65" s="1"/>
  <c r="CM65" s="1"/>
  <c r="CN65" s="1"/>
  <c r="CO65" s="1"/>
  <c r="CP65" s="1"/>
  <c r="CQ65" s="1"/>
  <c r="CR65" s="1"/>
  <c r="CS65" s="1"/>
  <c r="CT65" s="1"/>
  <c r="CU65" s="1"/>
  <c r="CV65" s="1"/>
  <c r="CW65" s="1"/>
  <c r="CX65" s="1"/>
  <c r="CY65" s="1"/>
  <c r="CZ65" s="1"/>
  <c r="CA74"/>
  <c r="CB74" s="1"/>
  <c r="CC74" s="1"/>
  <c r="CD74" s="1"/>
  <c r="CE74" s="1"/>
  <c r="CF74" s="1"/>
  <c r="CG74" s="1"/>
  <c r="CH74" s="1"/>
  <c r="CI74" s="1"/>
  <c r="CJ74" s="1"/>
  <c r="CK74" s="1"/>
  <c r="CL74" s="1"/>
  <c r="CM74" s="1"/>
  <c r="CN74" s="1"/>
  <c r="CO74" s="1"/>
  <c r="CP74" s="1"/>
  <c r="CQ74" s="1"/>
  <c r="CR74" s="1"/>
  <c r="CS74" s="1"/>
  <c r="CT74" s="1"/>
  <c r="CU74" s="1"/>
  <c r="CV74" s="1"/>
  <c r="CW74" s="1"/>
  <c r="CX74" s="1"/>
  <c r="CY74" s="1"/>
  <c r="CZ74" s="1"/>
  <c r="AM136"/>
  <c r="CA46"/>
  <c r="CB46" s="1"/>
  <c r="CC46" s="1"/>
  <c r="CD46" s="1"/>
  <c r="CE46" s="1"/>
  <c r="CF46" s="1"/>
  <c r="CG46" s="1"/>
  <c r="CH46" s="1"/>
  <c r="CI46" s="1"/>
  <c r="CJ46" s="1"/>
  <c r="CK46" s="1"/>
  <c r="CL46" s="1"/>
  <c r="CM46" s="1"/>
  <c r="CN46" s="1"/>
  <c r="CO46" s="1"/>
  <c r="CP46" s="1"/>
  <c r="CQ46" s="1"/>
  <c r="CR46" s="1"/>
  <c r="CS46" s="1"/>
  <c r="CT46" s="1"/>
  <c r="CU46" s="1"/>
  <c r="CV46" s="1"/>
  <c r="CW46" s="1"/>
  <c r="CX46" s="1"/>
  <c r="CY46" s="1"/>
  <c r="CZ46" s="1"/>
  <c r="CQ150"/>
  <c r="CR150" s="1"/>
  <c r="CS150" s="1"/>
  <c r="CT150" s="1"/>
  <c r="CU150" s="1"/>
  <c r="CV150" s="1"/>
  <c r="CW150" s="1"/>
  <c r="CX150" s="1"/>
  <c r="CY150" s="1"/>
  <c r="CZ150" s="1"/>
  <c r="AM25"/>
  <c r="AM126"/>
  <c r="AM66"/>
  <c r="CB113"/>
  <c r="CC113" s="1"/>
  <c r="CD113" s="1"/>
  <c r="CE113" s="1"/>
  <c r="CF113" s="1"/>
  <c r="CG113" s="1"/>
  <c r="CH113" s="1"/>
  <c r="CI113" s="1"/>
  <c r="CJ113" s="1"/>
  <c r="CK113" s="1"/>
  <c r="CL113" s="1"/>
  <c r="CM113" s="1"/>
  <c r="CN113" s="1"/>
  <c r="CO113" s="1"/>
  <c r="CP113" s="1"/>
  <c r="CQ113" s="1"/>
  <c r="CR113" s="1"/>
  <c r="CS113" s="1"/>
  <c r="CT113" s="1"/>
  <c r="CU113" s="1"/>
  <c r="CV113" s="1"/>
  <c r="CW113" s="1"/>
  <c r="CX113" s="1"/>
  <c r="CY113" s="1"/>
  <c r="CZ113" s="1"/>
  <c r="CE123"/>
  <c r="CF123" s="1"/>
  <c r="CG123" s="1"/>
  <c r="CH123" s="1"/>
  <c r="CI123" s="1"/>
  <c r="CJ123" s="1"/>
  <c r="CK123" s="1"/>
  <c r="CL123" s="1"/>
  <c r="CM123" s="1"/>
  <c r="CN123" s="1"/>
  <c r="CO123" s="1"/>
  <c r="CP123" s="1"/>
  <c r="CQ123" s="1"/>
  <c r="CR123" s="1"/>
  <c r="CS123" s="1"/>
  <c r="CT123" s="1"/>
  <c r="CU123" s="1"/>
  <c r="CV123" s="1"/>
  <c r="CW123" s="1"/>
  <c r="CX123" s="1"/>
  <c r="CY123" s="1"/>
  <c r="CZ123" s="1"/>
  <c r="CF110"/>
  <c r="CG110" s="1"/>
  <c r="CH110" s="1"/>
  <c r="CI110" s="1"/>
  <c r="CJ110" s="1"/>
  <c r="CK110" s="1"/>
  <c r="CL110" s="1"/>
  <c r="CM110" s="1"/>
  <c r="CN110" s="1"/>
  <c r="CO110" s="1"/>
  <c r="CP110" s="1"/>
  <c r="CQ110" s="1"/>
  <c r="CR110" s="1"/>
  <c r="CS110" s="1"/>
  <c r="CT110" s="1"/>
  <c r="CU110" s="1"/>
  <c r="CV110" s="1"/>
  <c r="CW110" s="1"/>
  <c r="CX110" s="1"/>
  <c r="CY110" s="1"/>
  <c r="CZ110" s="1"/>
  <c r="CE70"/>
  <c r="CF70" s="1"/>
  <c r="CG70" s="1"/>
  <c r="CH70" s="1"/>
  <c r="CI70" s="1"/>
  <c r="CJ70" s="1"/>
  <c r="CK70" s="1"/>
  <c r="CL70" s="1"/>
  <c r="CM70" s="1"/>
  <c r="CN70" s="1"/>
  <c r="CO70" s="1"/>
  <c r="CP70" s="1"/>
  <c r="CQ70" s="1"/>
  <c r="CR70" s="1"/>
  <c r="CS70" s="1"/>
  <c r="CT70" s="1"/>
  <c r="CU70" s="1"/>
  <c r="CV70" s="1"/>
  <c r="CW70" s="1"/>
  <c r="CX70" s="1"/>
  <c r="CY70" s="1"/>
  <c r="CZ70" s="1"/>
  <c r="CK9"/>
  <c r="CL9" s="1"/>
  <c r="CM9" s="1"/>
  <c r="CN9" s="1"/>
  <c r="CO9" s="1"/>
  <c r="CP9" s="1"/>
  <c r="CQ9" s="1"/>
  <c r="CR9" s="1"/>
  <c r="CS9" s="1"/>
  <c r="CT9" s="1"/>
  <c r="CU9" s="1"/>
  <c r="CV9" s="1"/>
  <c r="CW9" s="1"/>
  <c r="CX9" s="1"/>
  <c r="CY9" s="1"/>
  <c r="CZ9" s="1"/>
  <c r="CA79"/>
  <c r="CB79" s="1"/>
  <c r="CC79" s="1"/>
  <c r="CD79" s="1"/>
  <c r="CE79" s="1"/>
  <c r="CF79" s="1"/>
  <c r="CG79" s="1"/>
  <c r="CH79" s="1"/>
  <c r="CI79" s="1"/>
  <c r="CJ79" s="1"/>
  <c r="CK79" s="1"/>
  <c r="CL79" s="1"/>
  <c r="CM79" s="1"/>
  <c r="CN79" s="1"/>
  <c r="CO79" s="1"/>
  <c r="CP79" s="1"/>
  <c r="CQ79" s="1"/>
  <c r="CR79" s="1"/>
  <c r="CS79" s="1"/>
  <c r="CT79" s="1"/>
  <c r="CU79" s="1"/>
  <c r="CV79" s="1"/>
  <c r="CW79" s="1"/>
  <c r="CX79" s="1"/>
  <c r="CY79" s="1"/>
  <c r="CZ79" s="1"/>
  <c r="CA38"/>
  <c r="CB38" s="1"/>
  <c r="CC38" s="1"/>
  <c r="CD38" s="1"/>
  <c r="CE38" s="1"/>
  <c r="CF38" s="1"/>
  <c r="CG38" s="1"/>
  <c r="CH38" s="1"/>
  <c r="CI38" s="1"/>
  <c r="CJ38" s="1"/>
  <c r="CK38" s="1"/>
  <c r="CL38" s="1"/>
  <c r="CM38" s="1"/>
  <c r="CN38" s="1"/>
  <c r="CO38" s="1"/>
  <c r="CP38" s="1"/>
  <c r="CQ38" s="1"/>
  <c r="CR38" s="1"/>
  <c r="CS38" s="1"/>
  <c r="CT38" s="1"/>
  <c r="CU38" s="1"/>
  <c r="CV38" s="1"/>
  <c r="CW38" s="1"/>
  <c r="CX38" s="1"/>
  <c r="CY38" s="1"/>
  <c r="CZ38" s="1"/>
  <c r="BZ75"/>
  <c r="CA75" s="1"/>
  <c r="CB75" s="1"/>
  <c r="CC75" s="1"/>
  <c r="CD75" s="1"/>
  <c r="CE75" s="1"/>
  <c r="CF75" s="1"/>
  <c r="CG75" s="1"/>
  <c r="CH75" s="1"/>
  <c r="CI75" s="1"/>
  <c r="CJ75" s="1"/>
  <c r="CK75" s="1"/>
  <c r="CL75" s="1"/>
  <c r="CM75" s="1"/>
  <c r="CN75" s="1"/>
  <c r="CO75" s="1"/>
  <c r="CP75" s="1"/>
  <c r="CQ75" s="1"/>
  <c r="CR75" s="1"/>
  <c r="CS75" s="1"/>
  <c r="CT75" s="1"/>
  <c r="CU75" s="1"/>
  <c r="CV75" s="1"/>
  <c r="CW75" s="1"/>
  <c r="CX75" s="1"/>
  <c r="CY75" s="1"/>
  <c r="CZ75" s="1"/>
  <c r="G279" i="20"/>
  <c r="CA4" i="10"/>
  <c r="CB4" s="1"/>
  <c r="CC4" s="1"/>
  <c r="CD4" s="1"/>
  <c r="CE4" s="1"/>
  <c r="CF4" s="1"/>
  <c r="CG4" s="1"/>
  <c r="CH4" s="1"/>
  <c r="CI4" s="1"/>
  <c r="CJ4" s="1"/>
  <c r="CK4" s="1"/>
  <c r="CL4" s="1"/>
  <c r="CM4" s="1"/>
  <c r="CN4" s="1"/>
  <c r="CO4" s="1"/>
  <c r="CP4" s="1"/>
  <c r="CQ4" s="1"/>
  <c r="CR4" s="1"/>
  <c r="CS4" s="1"/>
  <c r="CT4" s="1"/>
  <c r="CU4" s="1"/>
  <c r="CV4" s="1"/>
  <c r="CW4" s="1"/>
  <c r="CX4" s="1"/>
  <c r="CY4" s="1"/>
  <c r="CZ4" s="1"/>
  <c r="CM128"/>
  <c r="CN128" s="1"/>
  <c r="CO128" s="1"/>
  <c r="CP128" s="1"/>
  <c r="CQ128" s="1"/>
  <c r="CR128" s="1"/>
  <c r="CS128" s="1"/>
  <c r="CT128" s="1"/>
  <c r="CU128" s="1"/>
  <c r="CV128" s="1"/>
  <c r="CW128" s="1"/>
  <c r="CX128" s="1"/>
  <c r="CY128" s="1"/>
  <c r="CZ128" s="1"/>
  <c r="CC88"/>
  <c r="CD88" s="1"/>
  <c r="CE88" s="1"/>
  <c r="CF88" s="1"/>
  <c r="CG88" s="1"/>
  <c r="CH88" s="1"/>
  <c r="CI88" s="1"/>
  <c r="CJ88" s="1"/>
  <c r="CK88" s="1"/>
  <c r="CL88" s="1"/>
  <c r="CM88" s="1"/>
  <c r="CN88" s="1"/>
  <c r="CO88" s="1"/>
  <c r="CP88" s="1"/>
  <c r="CQ88" s="1"/>
  <c r="CR88" s="1"/>
  <c r="CS88" s="1"/>
  <c r="CT88" s="1"/>
  <c r="CU88" s="1"/>
  <c r="CV88" s="1"/>
  <c r="CW88" s="1"/>
  <c r="CX88" s="1"/>
  <c r="CY88" s="1"/>
  <c r="CZ88" s="1"/>
  <c r="CL146"/>
  <c r="CM146" s="1"/>
  <c r="CN146" s="1"/>
  <c r="CO146" s="1"/>
  <c r="CP146" s="1"/>
  <c r="CQ146" s="1"/>
  <c r="CR146" s="1"/>
  <c r="CS146" s="1"/>
  <c r="CT146" s="1"/>
  <c r="CU146" s="1"/>
  <c r="CV146" s="1"/>
  <c r="CW146" s="1"/>
  <c r="CX146" s="1"/>
  <c r="CY146" s="1"/>
  <c r="CZ146" s="1"/>
  <c r="CV152"/>
  <c r="CW152" s="1"/>
  <c r="CX152" s="1"/>
  <c r="CY152" s="1"/>
  <c r="CZ152" s="1"/>
  <c r="CX56"/>
  <c r="CY56" s="1"/>
  <c r="CZ56" s="1"/>
  <c r="BZ61"/>
  <c r="CA61" s="1"/>
  <c r="CB61" s="1"/>
  <c r="CC61" s="1"/>
  <c r="CD61" s="1"/>
  <c r="CE61" s="1"/>
  <c r="CF61" s="1"/>
  <c r="CG61" s="1"/>
  <c r="CH61" s="1"/>
  <c r="CI61" s="1"/>
  <c r="CJ61" s="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CA40"/>
  <c r="CB40" s="1"/>
  <c r="CC40" s="1"/>
  <c r="CD40" s="1"/>
  <c r="CE40" s="1"/>
  <c r="CF40" s="1"/>
  <c r="CG40" s="1"/>
  <c r="CH40" s="1"/>
  <c r="CI40" s="1"/>
  <c r="CJ40" s="1"/>
  <c r="CK40" s="1"/>
  <c r="CL40" s="1"/>
  <c r="CM40" s="1"/>
  <c r="CN40" s="1"/>
  <c r="CO40" s="1"/>
  <c r="CP40" s="1"/>
  <c r="CQ40" s="1"/>
  <c r="CR40" s="1"/>
  <c r="CS40" s="1"/>
  <c r="CT40" s="1"/>
  <c r="CU40" s="1"/>
  <c r="CV40" s="1"/>
  <c r="CW40" s="1"/>
  <c r="CX40" s="1"/>
  <c r="CY40" s="1"/>
  <c r="CZ40" s="1"/>
  <c r="AM125"/>
  <c r="CP77"/>
  <c r="CQ77" s="1"/>
  <c r="CR77" s="1"/>
  <c r="CS77" s="1"/>
  <c r="CT77" s="1"/>
  <c r="CU77" s="1"/>
  <c r="CV77" s="1"/>
  <c r="CW77" s="1"/>
  <c r="CX77" s="1"/>
  <c r="CY77" s="1"/>
  <c r="CZ77" s="1"/>
  <c r="W179" i="21"/>
  <c r="CE12" i="10"/>
  <c r="CF12" s="1"/>
  <c r="CG12" s="1"/>
  <c r="CH12" s="1"/>
  <c r="CI12" s="1"/>
  <c r="CJ12" s="1"/>
  <c r="CK12" s="1"/>
  <c r="CL12" s="1"/>
  <c r="CM12" s="1"/>
  <c r="CN12" s="1"/>
  <c r="CO12" s="1"/>
  <c r="CP12" s="1"/>
  <c r="CQ12" s="1"/>
  <c r="CR12" s="1"/>
  <c r="CS12" s="1"/>
  <c r="CT12" s="1"/>
  <c r="CU12" s="1"/>
  <c r="CV12" s="1"/>
  <c r="CW12" s="1"/>
  <c r="CX12" s="1"/>
  <c r="CY12" s="1"/>
  <c r="CZ12" s="1"/>
  <c r="CU148"/>
  <c r="CV148" s="1"/>
  <c r="CW148" s="1"/>
  <c r="CX148" s="1"/>
  <c r="CY148" s="1"/>
  <c r="CZ148" s="1"/>
  <c r="D25" i="18"/>
  <c r="E25" s="1"/>
  <c r="AM10" i="10"/>
  <c r="CZ57"/>
  <c r="AM57" s="1"/>
  <c r="F11" i="18"/>
  <c r="F8"/>
  <c r="AK18"/>
  <c r="C37" i="20"/>
  <c r="D37" s="1"/>
  <c r="S27" i="21"/>
  <c r="AK17" i="18"/>
  <c r="AJ17"/>
  <c r="AM17" i="10"/>
  <c r="D29" i="18"/>
  <c r="E29" s="1"/>
  <c r="AK127"/>
  <c r="AL127"/>
  <c r="GV452" i="10"/>
  <c r="AY327"/>
  <c r="GV410"/>
  <c r="AY285"/>
  <c r="AL214" i="18"/>
  <c r="AM214" s="1"/>
  <c r="AJ214"/>
  <c r="AJ142"/>
  <c r="AL122"/>
  <c r="AJ278"/>
  <c r="AJ241"/>
  <c r="AJ57"/>
  <c r="AK57"/>
  <c r="GV434" i="10"/>
  <c r="AY309"/>
  <c r="J16" i="19"/>
  <c r="Z16" s="1"/>
  <c r="AA20"/>
  <c r="AA43"/>
  <c r="AA50"/>
  <c r="AL251" i="18"/>
  <c r="GV268" i="10"/>
  <c r="AX294"/>
  <c r="GV416"/>
  <c r="GV141"/>
  <c r="AY255"/>
  <c r="AX252"/>
  <c r="AW334"/>
  <c r="AW330"/>
  <c r="AW306"/>
  <c r="AY283"/>
  <c r="DD148"/>
  <c r="DN146"/>
  <c r="DJ146"/>
  <c r="DS135"/>
  <c r="DM133"/>
  <c r="DI133"/>
  <c r="DO127"/>
  <c r="DL124"/>
  <c r="DH124"/>
  <c r="DD124"/>
  <c r="DH120"/>
  <c r="DD120"/>
  <c r="EC105"/>
  <c r="EC49"/>
  <c r="ED42"/>
  <c r="B3" i="25"/>
  <c r="DE153" i="10"/>
  <c r="DD152"/>
  <c r="DK151"/>
  <c r="DG151"/>
  <c r="DR150"/>
  <c r="DU149"/>
  <c r="EF148"/>
  <c r="DG147"/>
  <c r="DV146"/>
  <c r="EG145"/>
  <c r="DU145"/>
  <c r="EF144"/>
  <c r="EB144"/>
  <c r="DX144"/>
  <c r="EE143"/>
  <c r="DZ142"/>
  <c r="DV142"/>
  <c r="DJ142"/>
  <c r="EF140"/>
  <c r="DR138"/>
  <c r="EG137"/>
  <c r="EB136"/>
  <c r="DO131"/>
  <c r="DK131"/>
  <c r="DG131"/>
  <c r="DC131"/>
  <c r="ED130"/>
  <c r="DZ130"/>
  <c r="DI129"/>
  <c r="EA127"/>
  <c r="DW127"/>
  <c r="DS127"/>
  <c r="DF126"/>
  <c r="DY125"/>
  <c r="EF124"/>
  <c r="DP124"/>
  <c r="DW123"/>
  <c r="DS123"/>
  <c r="DN122"/>
  <c r="DF122"/>
  <c r="DW119"/>
  <c r="EG113"/>
  <c r="DU113"/>
  <c r="EE87"/>
  <c r="EG85"/>
  <c r="DL84"/>
  <c r="DG83"/>
  <c r="DY69"/>
  <c r="DQ61"/>
  <c r="DR54"/>
  <c r="DN50"/>
  <c r="DH48"/>
  <c r="EG153"/>
  <c r="DO151"/>
  <c r="DV150"/>
  <c r="EG149"/>
  <c r="EC149"/>
  <c r="DY149"/>
  <c r="DI149"/>
  <c r="DE149"/>
  <c r="EA147"/>
  <c r="DW147"/>
  <c r="ED146"/>
  <c r="DF146"/>
  <c r="ED142"/>
  <c r="DN142"/>
  <c r="EG141"/>
  <c r="EC141"/>
  <c r="DY141"/>
  <c r="DU141"/>
  <c r="DL140"/>
  <c r="EE139"/>
  <c r="DK139"/>
  <c r="DG139"/>
  <c r="DC139"/>
  <c r="DZ138"/>
  <c r="DF138"/>
  <c r="DE137"/>
  <c r="EF136"/>
  <c r="DK135"/>
  <c r="DG135"/>
  <c r="DC135"/>
  <c r="ED134"/>
  <c r="DR134"/>
  <c r="DN134"/>
  <c r="DJ134"/>
  <c r="DF134"/>
  <c r="DX132"/>
  <c r="DS131"/>
  <c r="DR130"/>
  <c r="DF130"/>
  <c r="EG129"/>
  <c r="EC129"/>
  <c r="DQ129"/>
  <c r="DM129"/>
  <c r="EB128"/>
  <c r="EE127"/>
  <c r="DG127"/>
  <c r="DJ126"/>
  <c r="DQ125"/>
  <c r="DE125"/>
  <c r="DJ122"/>
  <c r="EF120"/>
  <c r="DG119"/>
  <c r="DC119"/>
  <c r="DV118"/>
  <c r="EF112"/>
  <c r="DO111"/>
  <c r="DK111"/>
  <c r="DH108"/>
  <c r="DZ106"/>
  <c r="DV106"/>
  <c r="DR106"/>
  <c r="EA103"/>
  <c r="DM97"/>
  <c r="DF94"/>
  <c r="DP92"/>
  <c r="DJ90"/>
  <c r="DO79"/>
  <c r="DR78"/>
  <c r="DX72"/>
  <c r="DT72"/>
  <c r="DD68"/>
  <c r="EB64"/>
  <c r="DY61"/>
  <c r="DH60"/>
  <c r="DD60"/>
  <c r="EE59"/>
  <c r="EA59"/>
  <c r="DW59"/>
  <c r="DN58"/>
  <c r="DJ58"/>
  <c r="DI57"/>
  <c r="DE57"/>
  <c r="EF56"/>
  <c r="EB56"/>
  <c r="DX56"/>
  <c r="DT56"/>
  <c r="DP56"/>
  <c r="DL56"/>
  <c r="DH56"/>
  <c r="DP52"/>
  <c r="DL52"/>
  <c r="DH52"/>
  <c r="DD52"/>
  <c r="DO47"/>
  <c r="DG47"/>
  <c r="DV14"/>
  <c r="DW4"/>
  <c r="DQ153"/>
  <c r="EA151"/>
  <c r="DW151"/>
  <c r="DS151"/>
  <c r="DJ150"/>
  <c r="DF150"/>
  <c r="DM149"/>
  <c r="DX148"/>
  <c r="DT148"/>
  <c r="DP148"/>
  <c r="DC147"/>
  <c r="DZ146"/>
  <c r="DP144"/>
  <c r="DI141"/>
  <c r="EB140"/>
  <c r="DX140"/>
  <c r="DO139"/>
  <c r="EC137"/>
  <c r="DY137"/>
  <c r="DU137"/>
  <c r="DM137"/>
  <c r="DP136"/>
  <c r="DL136"/>
  <c r="EE135"/>
  <c r="EA135"/>
  <c r="DV134"/>
  <c r="DE133"/>
  <c r="EF132"/>
  <c r="EA131"/>
  <c r="DW131"/>
  <c r="DV130"/>
  <c r="DP128"/>
  <c r="DD128"/>
  <c r="ED126"/>
  <c r="DZ126"/>
  <c r="DU125"/>
  <c r="DX124"/>
  <c r="EE123"/>
  <c r="DK123"/>
  <c r="DG123"/>
  <c r="DC123"/>
  <c r="ED122"/>
  <c r="DZ122"/>
  <c r="DV122"/>
  <c r="EC121"/>
  <c r="DY121"/>
  <c r="DU121"/>
  <c r="DQ121"/>
  <c r="DE121"/>
  <c r="EE119"/>
  <c r="EG117"/>
  <c r="DS107"/>
  <c r="DY105"/>
  <c r="DU105"/>
  <c r="DV98"/>
  <c r="DQ85"/>
  <c r="DL80"/>
  <c r="DH80"/>
  <c r="DD80"/>
  <c r="DD76"/>
  <c r="EE75"/>
  <c r="EA75"/>
  <c r="EC69"/>
  <c r="DL68"/>
  <c r="EC65"/>
  <c r="DH64"/>
  <c r="DV62"/>
  <c r="EC61"/>
  <c r="DE61"/>
  <c r="DP60"/>
  <c r="DG59"/>
  <c r="DC59"/>
  <c r="ED58"/>
  <c r="DZ58"/>
  <c r="DV58"/>
  <c r="DU57"/>
  <c r="DQ57"/>
  <c r="DO55"/>
  <c r="DX52"/>
  <c r="DO51"/>
  <c r="DQ49"/>
  <c r="DR42"/>
  <c r="DR38"/>
  <c r="EA35"/>
  <c r="EA31"/>
  <c r="DJ30"/>
  <c r="DJ26"/>
  <c r="DP24"/>
  <c r="DZ18"/>
  <c r="DK11"/>
  <c r="DQ5"/>
  <c r="AN92" i="18"/>
  <c r="AM92"/>
  <c r="AN294"/>
  <c r="AM294"/>
  <c r="AM93"/>
  <c r="AN93"/>
  <c r="AM229"/>
  <c r="AN229"/>
  <c r="AM123"/>
  <c r="AN123"/>
  <c r="AM188"/>
  <c r="AN188"/>
  <c r="AN101"/>
  <c r="AM101"/>
  <c r="AN172"/>
  <c r="AM172"/>
  <c r="AN109"/>
  <c r="AM109"/>
  <c r="AM75"/>
  <c r="AN75"/>
  <c r="AM282"/>
  <c r="AN282"/>
  <c r="S41" i="19"/>
  <c r="S29"/>
  <c r="S48"/>
  <c r="S6"/>
  <c r="S21"/>
  <c r="S15"/>
  <c r="S33"/>
  <c r="S9"/>
  <c r="S17"/>
  <c r="S38"/>
  <c r="S27"/>
  <c r="S47"/>
  <c r="S12"/>
  <c r="S44"/>
  <c r="S45"/>
  <c r="S5"/>
  <c r="S16"/>
  <c r="S20"/>
  <c r="S11"/>
  <c r="S7"/>
  <c r="S30"/>
  <c r="S22"/>
  <c r="Z17"/>
  <c r="S10"/>
  <c r="S46"/>
  <c r="S39"/>
  <c r="S34"/>
  <c r="S50"/>
  <c r="S24"/>
  <c r="S28"/>
  <c r="S35"/>
  <c r="S14"/>
  <c r="S32"/>
  <c r="S13"/>
  <c r="S25"/>
  <c r="S31"/>
  <c r="S42"/>
  <c r="S19"/>
  <c r="S37"/>
  <c r="S43"/>
  <c r="S51"/>
  <c r="S23"/>
  <c r="S36"/>
  <c r="S26"/>
  <c r="S8"/>
  <c r="S40"/>
  <c r="S18"/>
  <c r="S49"/>
  <c r="AJ35" i="18"/>
  <c r="AL139"/>
  <c r="AM139" s="1"/>
  <c r="AL100"/>
  <c r="AM100" s="1"/>
  <c r="AK231"/>
  <c r="AK227"/>
  <c r="AM129"/>
  <c r="AM94"/>
  <c r="AM261"/>
  <c r="AL62"/>
  <c r="AK29"/>
  <c r="AK172"/>
  <c r="AJ109"/>
  <c r="AJ93"/>
  <c r="AL257"/>
  <c r="AM217"/>
  <c r="AN76"/>
  <c r="AY59" i="17"/>
  <c r="Q60" i="24"/>
  <c r="AN61" i="18"/>
  <c r="AN155"/>
  <c r="AM110"/>
  <c r="AN202"/>
  <c r="AM240"/>
  <c r="AN206"/>
  <c r="AM187"/>
  <c r="AM142"/>
  <c r="AM89"/>
  <c r="AN295"/>
  <c r="AM133"/>
  <c r="AN157"/>
  <c r="AN54"/>
  <c r="AN286"/>
  <c r="AM234"/>
  <c r="AN201"/>
  <c r="AN140"/>
  <c r="AM99"/>
  <c r="AM131"/>
  <c r="AM137"/>
  <c r="AM243"/>
  <c r="AN258"/>
  <c r="AM149"/>
  <c r="AN189"/>
  <c r="AM266"/>
  <c r="AN55"/>
  <c r="AM300"/>
  <c r="AM279"/>
  <c r="AN195"/>
  <c r="AM71"/>
  <c r="AN277"/>
  <c r="AM48"/>
  <c r="AN49"/>
  <c r="AN209"/>
  <c r="AM65"/>
  <c r="AM80"/>
  <c r="AX331" i="10"/>
  <c r="GV305"/>
  <c r="GV433"/>
  <c r="AY308"/>
  <c r="GV399"/>
  <c r="AY274"/>
  <c r="AX227"/>
  <c r="GV201"/>
  <c r="AM335"/>
  <c r="AN293" i="18"/>
  <c r="AM170"/>
  <c r="AY323" i="10"/>
  <c r="GV448"/>
  <c r="AY277"/>
  <c r="GV402"/>
  <c r="GV394"/>
  <c r="AY269"/>
  <c r="AY261"/>
  <c r="GV386"/>
  <c r="AY222"/>
  <c r="GV347"/>
  <c r="AX210"/>
  <c r="GV184"/>
  <c r="GV405"/>
  <c r="AY280"/>
  <c r="GV397"/>
  <c r="AY272"/>
  <c r="AX239"/>
  <c r="GV213"/>
  <c r="AN87" i="18"/>
  <c r="AM87"/>
  <c r="GV291" i="10"/>
  <c r="AX317"/>
  <c r="AY275"/>
  <c r="GV400"/>
  <c r="AY267"/>
  <c r="GV392"/>
  <c r="AY259"/>
  <c r="GV384"/>
  <c r="AY201"/>
  <c r="GV326"/>
  <c r="GV128"/>
  <c r="AW305"/>
  <c r="AW292"/>
  <c r="GV115"/>
  <c r="AW260"/>
  <c r="GV83"/>
  <c r="GV449"/>
  <c r="AY324"/>
  <c r="AY278"/>
  <c r="GV403"/>
  <c r="GV395"/>
  <c r="AY270"/>
  <c r="AY307"/>
  <c r="GV432"/>
  <c r="AY273"/>
  <c r="GV398"/>
  <c r="AY265"/>
  <c r="GV390"/>
  <c r="AY257"/>
  <c r="GV382"/>
  <c r="AW274"/>
  <c r="GV97"/>
  <c r="GV401"/>
  <c r="AY276"/>
  <c r="AY333"/>
  <c r="GV458"/>
  <c r="AW217"/>
  <c r="AY226"/>
  <c r="AY264"/>
  <c r="AW294"/>
  <c r="AX215"/>
  <c r="AY254"/>
  <c r="AW325"/>
  <c r="AM284" i="18"/>
  <c r="AY260" i="10"/>
  <c r="AW316"/>
  <c r="AW290"/>
  <c r="AW225"/>
  <c r="AW211"/>
  <c r="AY256"/>
  <c r="GV393"/>
  <c r="GV387"/>
  <c r="GV334"/>
  <c r="GV24"/>
  <c r="AN249" i="18"/>
  <c r="AN50"/>
  <c r="AN148"/>
  <c r="AN270"/>
  <c r="AM290"/>
  <c r="AM288"/>
  <c r="AN84"/>
  <c r="AM125"/>
  <c r="AN219"/>
  <c r="AN263"/>
  <c r="AN185"/>
  <c r="AM132"/>
  <c r="AM244"/>
  <c r="AM102"/>
  <c r="AN225"/>
  <c r="AL1" i="14"/>
  <c r="AM103" i="18"/>
  <c r="AN232"/>
  <c r="AM254"/>
  <c r="AM138"/>
  <c r="AM274"/>
  <c r="AM237"/>
  <c r="AN57"/>
  <c r="AN107"/>
  <c r="AN212"/>
  <c r="AM114"/>
  <c r="AN303"/>
  <c r="AM167"/>
  <c r="AM52"/>
  <c r="AN152"/>
  <c r="AM228"/>
  <c r="AN145"/>
  <c r="AN204"/>
  <c r="AN178"/>
  <c r="AL3" i="14"/>
  <c r="Z1" i="10"/>
  <c r="Z2" i="27" s="1"/>
  <c r="AL8" i="14"/>
  <c r="AM213" i="18"/>
  <c r="AN171"/>
  <c r="AM147"/>
  <c r="AN205"/>
  <c r="AM116"/>
  <c r="AL11" i="14"/>
  <c r="AL4"/>
  <c r="AM193" i="18"/>
  <c r="AM197"/>
  <c r="AN47"/>
  <c r="AM104"/>
  <c r="AM135"/>
  <c r="AM297"/>
  <c r="J1" i="17"/>
  <c r="O1" i="18" s="1"/>
  <c r="D2" i="19" s="1"/>
  <c r="AM121" i="18"/>
  <c r="AN121"/>
  <c r="AN302"/>
  <c r="AN280"/>
  <c r="AM280"/>
  <c r="AM181"/>
  <c r="AN181"/>
  <c r="AM179"/>
  <c r="AN179"/>
  <c r="AN191"/>
  <c r="AN241"/>
  <c r="AM241"/>
  <c r="AN220"/>
  <c r="AM220"/>
  <c r="AN153"/>
  <c r="AM153"/>
  <c r="AM113"/>
  <c r="AN113"/>
  <c r="AN269"/>
  <c r="AM269"/>
  <c r="AM291"/>
  <c r="AN291"/>
  <c r="AM91"/>
  <c r="AN91"/>
  <c r="AN176"/>
  <c r="AM176"/>
  <c r="AM120"/>
  <c r="AN120"/>
  <c r="AN97"/>
  <c r="AM97"/>
  <c r="AN238"/>
  <c r="AM238"/>
  <c r="AN173"/>
  <c r="AM173"/>
  <c r="AM182"/>
  <c r="AN182"/>
  <c r="AN260"/>
  <c r="AM260"/>
  <c r="AN177"/>
  <c r="AM177"/>
  <c r="AN285"/>
  <c r="AN90"/>
  <c r="AM90"/>
  <c r="AN216"/>
  <c r="AM216"/>
  <c r="AN289"/>
  <c r="AM289"/>
  <c r="AM88"/>
  <c r="AN88"/>
  <c r="AM85"/>
  <c r="AN85"/>
  <c r="AN143"/>
  <c r="AM143"/>
  <c r="AN105"/>
  <c r="AM105"/>
  <c r="AN207"/>
  <c r="AM207"/>
  <c r="AM69"/>
  <c r="AN69"/>
  <c r="AM53"/>
  <c r="AN156"/>
  <c r="AN226" l="1"/>
  <c r="AM60" i="10"/>
  <c r="BA7"/>
  <c r="D4" i="22" s="1"/>
  <c r="F10" s="1"/>
  <c r="G21" s="1"/>
  <c r="U263" i="20"/>
  <c r="U33"/>
  <c r="U260"/>
  <c r="U44"/>
  <c r="U29"/>
  <c r="U21"/>
  <c r="U15"/>
  <c r="AM52" i="10"/>
  <c r="U26" i="20"/>
  <c r="U32"/>
  <c r="K278"/>
  <c r="AM72" i="18"/>
  <c r="AN68"/>
  <c r="EH53" i="10"/>
  <c r="AT53" s="1"/>
  <c r="AM137"/>
  <c r="AN211" i="18"/>
  <c r="AN275"/>
  <c r="AM203"/>
  <c r="AM236"/>
  <c r="AM82"/>
  <c r="AM174"/>
  <c r="AM112"/>
  <c r="AM215"/>
  <c r="AN271"/>
  <c r="AM136"/>
  <c r="EH146" i="10"/>
  <c r="EH152"/>
  <c r="AT152" s="1"/>
  <c r="AM196" i="18"/>
  <c r="AN96"/>
  <c r="AN194"/>
  <c r="AM162"/>
  <c r="AN70"/>
  <c r="AM160"/>
  <c r="AM108"/>
  <c r="AN51"/>
  <c r="AM218"/>
  <c r="EH153" i="10"/>
  <c r="AU153" s="1"/>
  <c r="AN247" i="18"/>
  <c r="AN233"/>
  <c r="E11" i="20"/>
  <c r="D9"/>
  <c r="T9"/>
  <c r="U38"/>
  <c r="AN214" i="18"/>
  <c r="EH62" i="10"/>
  <c r="AT62" s="1"/>
  <c r="EH124"/>
  <c r="AT124" s="1"/>
  <c r="EH118"/>
  <c r="EH143"/>
  <c r="AT143" s="1"/>
  <c r="AM127"/>
  <c r="AN74" i="18"/>
  <c r="C9" i="21"/>
  <c r="AN184" i="18"/>
  <c r="U261" i="20"/>
  <c r="U55"/>
  <c r="U262"/>
  <c r="U19"/>
  <c r="U54"/>
  <c r="U37"/>
  <c r="U24"/>
  <c r="U18"/>
  <c r="U39"/>
  <c r="U43"/>
  <c r="U35"/>
  <c r="U48"/>
  <c r="S9"/>
  <c r="AN128" i="18"/>
  <c r="AM128"/>
  <c r="U25" i="20"/>
  <c r="EH125" i="10"/>
  <c r="AT125" s="1"/>
  <c r="AM128"/>
  <c r="AK9" i="20"/>
  <c r="BB9" i="10"/>
  <c r="W279" i="20"/>
  <c r="U13"/>
  <c r="U56"/>
  <c r="U10"/>
  <c r="U49"/>
  <c r="U58"/>
  <c r="U36"/>
  <c r="U57"/>
  <c r="U12"/>
  <c r="U16"/>
  <c r="U53"/>
  <c r="U20"/>
  <c r="AN248" i="18"/>
  <c r="AM248"/>
  <c r="X279" i="20"/>
  <c r="AA276"/>
  <c r="U31"/>
  <c r="AM147" i="10"/>
  <c r="AM145"/>
  <c r="H179" i="21"/>
  <c r="U27" i="20"/>
  <c r="C9"/>
  <c r="U22"/>
  <c r="U45"/>
  <c r="U41"/>
  <c r="U34"/>
  <c r="U47"/>
  <c r="U50"/>
  <c r="U30"/>
  <c r="U59"/>
  <c r="U42"/>
  <c r="V2" i="27"/>
  <c r="W2" i="26"/>
  <c r="AM144" i="18"/>
  <c r="AN144"/>
  <c r="AM164"/>
  <c r="AN164"/>
  <c r="AM62" i="10"/>
  <c r="AM23"/>
  <c r="AM103"/>
  <c r="AM81"/>
  <c r="AM28"/>
  <c r="AM15"/>
  <c r="AM49"/>
  <c r="AN253" i="18"/>
  <c r="AN287"/>
  <c r="E37" i="20"/>
  <c r="AN267" i="18"/>
  <c r="EH133" i="10"/>
  <c r="EH149"/>
  <c r="AU149" s="1"/>
  <c r="EH122"/>
  <c r="AU122" s="1"/>
  <c r="EH128"/>
  <c r="AM35"/>
  <c r="AM108"/>
  <c r="AM21"/>
  <c r="AM76"/>
  <c r="AM107"/>
  <c r="AM120"/>
  <c r="AM50"/>
  <c r="AM44"/>
  <c r="AM32"/>
  <c r="AM84"/>
  <c r="EH141"/>
  <c r="AU141" s="1"/>
  <c r="EH145"/>
  <c r="EH56"/>
  <c r="AU56" s="1"/>
  <c r="EH130"/>
  <c r="AU130" s="1"/>
  <c r="EH134"/>
  <c r="EH140"/>
  <c r="AU140" s="1"/>
  <c r="EH144"/>
  <c r="AU144" s="1"/>
  <c r="EH120"/>
  <c r="AN158" i="18"/>
  <c r="AM158"/>
  <c r="AN63"/>
  <c r="AM63"/>
  <c r="EH138" i="10"/>
  <c r="AM166" i="18"/>
  <c r="AN166"/>
  <c r="AM59"/>
  <c r="AN59"/>
  <c r="EH127" i="10"/>
  <c r="AT127" s="1"/>
  <c r="EH121"/>
  <c r="AT121" s="1"/>
  <c r="EH139"/>
  <c r="AU139" s="1"/>
  <c r="AM37"/>
  <c r="AM100"/>
  <c r="AM138"/>
  <c r="AM71"/>
  <c r="AM34"/>
  <c r="AM101"/>
  <c r="AM122"/>
  <c r="AM110"/>
  <c r="AM24"/>
  <c r="AM48"/>
  <c r="AM151"/>
  <c r="AM12"/>
  <c r="AM7"/>
  <c r="AM106"/>
  <c r="AM16"/>
  <c r="AM111"/>
  <c r="AM64"/>
  <c r="AM96"/>
  <c r="AM67"/>
  <c r="AM22"/>
  <c r="AM43"/>
  <c r="AM9"/>
  <c r="AM85"/>
  <c r="AM8"/>
  <c r="AM90"/>
  <c r="AM98"/>
  <c r="AM91"/>
  <c r="AM40"/>
  <c r="AM73"/>
  <c r="AM45"/>
  <c r="AM59"/>
  <c r="K176" i="21"/>
  <c r="EH148" i="10"/>
  <c r="AU148" s="1"/>
  <c r="EH150"/>
  <c r="AU150" s="1"/>
  <c r="AK30" i="21"/>
  <c r="AK22"/>
  <c r="AK26"/>
  <c r="AK13"/>
  <c r="AK21"/>
  <c r="AK35"/>
  <c r="AK23"/>
  <c r="AK20"/>
  <c r="AK29"/>
  <c r="AK33"/>
  <c r="AK19"/>
  <c r="AK10"/>
  <c r="AK40"/>
  <c r="AK14"/>
  <c r="AK41"/>
  <c r="AK42"/>
  <c r="AK16"/>
  <c r="AK27"/>
  <c r="AK36"/>
  <c r="AK17"/>
  <c r="AK37"/>
  <c r="AK25"/>
  <c r="AK18"/>
  <c r="AK32"/>
  <c r="AK39"/>
  <c r="AJ9"/>
  <c r="AK12"/>
  <c r="AK38"/>
  <c r="AK11"/>
  <c r="AK15"/>
  <c r="AK24"/>
  <c r="AK34"/>
  <c r="AK43"/>
  <c r="AI9"/>
  <c r="EH137" i="10"/>
  <c r="AU137" s="1"/>
  <c r="EH57"/>
  <c r="AU57" s="1"/>
  <c r="EH132"/>
  <c r="EH126"/>
  <c r="AU126" s="1"/>
  <c r="EH136"/>
  <c r="AT136" s="1"/>
  <c r="EH151"/>
  <c r="AT151" s="1"/>
  <c r="EH119"/>
  <c r="AT119" s="1"/>
  <c r="EH129"/>
  <c r="AU129" s="1"/>
  <c r="EH131"/>
  <c r="AU131" s="1"/>
  <c r="EH135"/>
  <c r="AU135" s="1"/>
  <c r="EH142"/>
  <c r="EH147"/>
  <c r="AU147" s="1"/>
  <c r="EH61"/>
  <c r="AT61" s="1"/>
  <c r="AN139" i="18"/>
  <c r="EH58" i="10"/>
  <c r="AU58" s="1"/>
  <c r="EH60"/>
  <c r="AU60" s="1"/>
  <c r="EH123"/>
  <c r="AT123" s="1"/>
  <c r="D82" i="21"/>
  <c r="AB4" i="25"/>
  <c r="AK4" s="1"/>
  <c r="Y4"/>
  <c r="Z4"/>
  <c r="AI4" s="1"/>
  <c r="M192"/>
  <c r="S254"/>
  <c r="S282"/>
  <c r="S280"/>
  <c r="J18"/>
  <c r="M201"/>
  <c r="S255"/>
  <c r="P243"/>
  <c r="J413"/>
  <c r="J407"/>
  <c r="J411"/>
  <c r="J33"/>
  <c r="J178"/>
  <c r="J406"/>
  <c r="J408"/>
  <c r="J410"/>
  <c r="J233"/>
  <c r="J96"/>
  <c r="M195"/>
  <c r="J405"/>
  <c r="J412"/>
  <c r="M200"/>
  <c r="M196"/>
  <c r="J409"/>
  <c r="J50"/>
  <c r="J120"/>
  <c r="J234"/>
  <c r="M202"/>
  <c r="S294"/>
  <c r="J76"/>
  <c r="J43"/>
  <c r="S215"/>
  <c r="J182"/>
  <c r="J205"/>
  <c r="M199"/>
  <c r="M273"/>
  <c r="J208"/>
  <c r="J185"/>
  <c r="J283"/>
  <c r="J53"/>
  <c r="J25"/>
  <c r="P235"/>
  <c r="M267"/>
  <c r="M414"/>
  <c r="M417"/>
  <c r="M418"/>
  <c r="P433"/>
  <c r="P426"/>
  <c r="S434"/>
  <c r="S437"/>
  <c r="S443"/>
  <c r="J66"/>
  <c r="J209"/>
  <c r="S290"/>
  <c r="J75"/>
  <c r="J51"/>
  <c r="J17"/>
  <c r="J159"/>
  <c r="P230"/>
  <c r="M286"/>
  <c r="P262"/>
  <c r="P268"/>
  <c r="J49"/>
  <c r="J12"/>
  <c r="J162"/>
  <c r="S225"/>
  <c r="M274"/>
  <c r="M266"/>
  <c r="P261"/>
  <c r="J34"/>
  <c r="J111"/>
  <c r="J216"/>
  <c r="M264"/>
  <c r="P252"/>
  <c r="M258"/>
  <c r="J105"/>
  <c r="M203"/>
  <c r="S257"/>
  <c r="M249"/>
  <c r="J404"/>
  <c r="M415"/>
  <c r="M419"/>
  <c r="M416"/>
  <c r="P431"/>
  <c r="P432"/>
  <c r="S435"/>
  <c r="S439"/>
  <c r="S436"/>
  <c r="J98"/>
  <c r="J172"/>
  <c r="M194"/>
  <c r="J13"/>
  <c r="J95"/>
  <c r="J148"/>
  <c r="J184"/>
  <c r="S251"/>
  <c r="P242"/>
  <c r="J183"/>
  <c r="S289"/>
  <c r="J107"/>
  <c r="J181"/>
  <c r="J207"/>
  <c r="S288"/>
  <c r="S284"/>
  <c r="J65"/>
  <c r="J83"/>
  <c r="J180"/>
  <c r="J226"/>
  <c r="S279"/>
  <c r="M275"/>
  <c r="J10"/>
  <c r="M421"/>
  <c r="M422"/>
  <c r="P424"/>
  <c r="P430"/>
  <c r="P429"/>
  <c r="S441"/>
  <c r="S438"/>
  <c r="J152"/>
  <c r="J238"/>
  <c r="J153"/>
  <c r="J176"/>
  <c r="J139"/>
  <c r="J32"/>
  <c r="J52"/>
  <c r="J69"/>
  <c r="J179"/>
  <c r="J174"/>
  <c r="P239"/>
  <c r="M265"/>
  <c r="J121"/>
  <c r="J100"/>
  <c r="M193"/>
  <c r="S256"/>
  <c r="S299"/>
  <c r="J109"/>
  <c r="J92"/>
  <c r="J125"/>
  <c r="J154"/>
  <c r="M223"/>
  <c r="S248"/>
  <c r="S296"/>
  <c r="J106"/>
  <c r="J74"/>
  <c r="J134"/>
  <c r="S224"/>
  <c r="S295"/>
  <c r="J11"/>
  <c r="K205" s="1"/>
  <c r="Y205" s="1"/>
  <c r="AH205" s="1"/>
  <c r="AN205" s="1"/>
  <c r="M423"/>
  <c r="M420"/>
  <c r="P425"/>
  <c r="P427"/>
  <c r="P428"/>
  <c r="S442"/>
  <c r="S440"/>
  <c r="R2"/>
  <c r="AB2" s="1"/>
  <c r="AN100" i="18"/>
  <c r="AU53" i="10"/>
  <c r="EH59"/>
  <c r="AT59" s="1"/>
  <c r="EH52"/>
  <c r="AU52" s="1"/>
  <c r="L2" i="25"/>
  <c r="T27" i="21"/>
  <c r="U161" s="1"/>
  <c r="S9"/>
  <c r="E58" i="20"/>
  <c r="E39"/>
  <c r="E89"/>
  <c r="AM46" i="10"/>
  <c r="E18" i="20"/>
  <c r="E87"/>
  <c r="E64"/>
  <c r="E26"/>
  <c r="E81"/>
  <c r="E25"/>
  <c r="E49"/>
  <c r="E80"/>
  <c r="E21"/>
  <c r="E85"/>
  <c r="E53"/>
  <c r="E84"/>
  <c r="E50"/>
  <c r="E34"/>
  <c r="E38"/>
  <c r="AM39" i="10"/>
  <c r="AM47"/>
  <c r="AM92"/>
  <c r="AM5"/>
  <c r="E67" i="20"/>
  <c r="E47"/>
  <c r="E15"/>
  <c r="AM148" i="10"/>
  <c r="AM61"/>
  <c r="AM152"/>
  <c r="AM88"/>
  <c r="AM4"/>
  <c r="AM153"/>
  <c r="AM141"/>
  <c r="AM134"/>
  <c r="AM11"/>
  <c r="AM36"/>
  <c r="E262" i="20"/>
  <c r="E16"/>
  <c r="E68"/>
  <c r="E78"/>
  <c r="AM33" i="10"/>
  <c r="AM142"/>
  <c r="AM144"/>
  <c r="E40" i="20"/>
  <c r="E14"/>
  <c r="E29"/>
  <c r="E44"/>
  <c r="E41"/>
  <c r="AM132" i="10"/>
  <c r="E57" i="20"/>
  <c r="E33"/>
  <c r="E24"/>
  <c r="E43"/>
  <c r="E13"/>
  <c r="E62"/>
  <c r="AM58" i="10"/>
  <c r="AM117"/>
  <c r="E94" i="20"/>
  <c r="E27"/>
  <c r="E90"/>
  <c r="E74"/>
  <c r="E19"/>
  <c r="E46"/>
  <c r="E51"/>
  <c r="E23"/>
  <c r="AM77" i="10"/>
  <c r="AK9" i="21"/>
  <c r="AM13" i="10"/>
  <c r="AM135"/>
  <c r="AM149"/>
  <c r="AM95"/>
  <c r="AM27"/>
  <c r="AM116"/>
  <c r="I2" i="25"/>
  <c r="AN251" i="18"/>
  <c r="AM251"/>
  <c r="AM122"/>
  <c r="AN122"/>
  <c r="AN127"/>
  <c r="AM127"/>
  <c r="AM56" i="10"/>
  <c r="AM146"/>
  <c r="AM75"/>
  <c r="AM79"/>
  <c r="AM70"/>
  <c r="E12" i="20"/>
  <c r="AM65" i="10"/>
  <c r="AM51"/>
  <c r="AM53"/>
  <c r="E20" i="20"/>
  <c r="E36"/>
  <c r="E63"/>
  <c r="AM109" i="10"/>
  <c r="AM72"/>
  <c r="AM18"/>
  <c r="E72" i="20"/>
  <c r="E86"/>
  <c r="E71"/>
  <c r="E60"/>
  <c r="AM124" i="10"/>
  <c r="AM55"/>
  <c r="E59" i="20"/>
  <c r="E260"/>
  <c r="E88"/>
  <c r="E69"/>
  <c r="E73"/>
  <c r="AM86" i="10"/>
  <c r="AM83"/>
  <c r="E30" i="20"/>
  <c r="E66"/>
  <c r="E75"/>
  <c r="E76"/>
  <c r="E77"/>
  <c r="AM119" i="10"/>
  <c r="AM29"/>
  <c r="AM26"/>
  <c r="AM105"/>
  <c r="AM31"/>
  <c r="E45" i="20"/>
  <c r="E22"/>
  <c r="E28"/>
  <c r="E17"/>
  <c r="AM38" i="10"/>
  <c r="E10" i="20"/>
  <c r="AM74" i="10"/>
  <c r="AM14"/>
  <c r="AM63"/>
  <c r="E42" i="20"/>
  <c r="E65"/>
  <c r="E56"/>
  <c r="E54"/>
  <c r="E61"/>
  <c r="AM123" i="10"/>
  <c r="E79" i="20"/>
  <c r="E52"/>
  <c r="E55"/>
  <c r="E32"/>
  <c r="E261"/>
  <c r="E48"/>
  <c r="E31"/>
  <c r="E83"/>
  <c r="AM113" i="10"/>
  <c r="E91" i="20"/>
  <c r="E70"/>
  <c r="E82"/>
  <c r="AM150" i="10"/>
  <c r="E35" i="20"/>
  <c r="O2" i="25"/>
  <c r="AM80" i="10"/>
  <c r="AM69"/>
  <c r="AM121"/>
  <c r="U37" i="19"/>
  <c r="T37"/>
  <c r="V37"/>
  <c r="R37"/>
  <c r="W37"/>
  <c r="R5"/>
  <c r="T5"/>
  <c r="W5"/>
  <c r="U5"/>
  <c r="V5"/>
  <c r="W46"/>
  <c r="V46"/>
  <c r="T46"/>
  <c r="U46"/>
  <c r="R46"/>
  <c r="V17"/>
  <c r="W17"/>
  <c r="T17"/>
  <c r="U17"/>
  <c r="R17"/>
  <c r="AN62" i="18"/>
  <c r="AM62"/>
  <c r="V23" i="19"/>
  <c r="W23"/>
  <c r="T23"/>
  <c r="U23"/>
  <c r="R23"/>
  <c r="R13"/>
  <c r="W13"/>
  <c r="U13"/>
  <c r="V13"/>
  <c r="T13"/>
  <c r="R39"/>
  <c r="V39"/>
  <c r="T39"/>
  <c r="W39"/>
  <c r="U39"/>
  <c r="W20"/>
  <c r="V20"/>
  <c r="U20"/>
  <c r="T20"/>
  <c r="R20"/>
  <c r="V38"/>
  <c r="T38"/>
  <c r="R38"/>
  <c r="W38"/>
  <c r="U38"/>
  <c r="U29"/>
  <c r="T29"/>
  <c r="R29"/>
  <c r="V29"/>
  <c r="W29"/>
  <c r="AT140" i="10"/>
  <c r="V18" i="19"/>
  <c r="U18"/>
  <c r="T18"/>
  <c r="W18"/>
  <c r="R18"/>
  <c r="T43"/>
  <c r="R43"/>
  <c r="V43"/>
  <c r="U43"/>
  <c r="W43"/>
  <c r="V32"/>
  <c r="R32"/>
  <c r="U32"/>
  <c r="T32"/>
  <c r="W32"/>
  <c r="R16"/>
  <c r="V16"/>
  <c r="T16"/>
  <c r="W16"/>
  <c r="U16"/>
  <c r="W36"/>
  <c r="U36"/>
  <c r="R36"/>
  <c r="T36"/>
  <c r="V36"/>
  <c r="V25"/>
  <c r="W25"/>
  <c r="T25"/>
  <c r="R25"/>
  <c r="U25"/>
  <c r="U34"/>
  <c r="T34"/>
  <c r="V34"/>
  <c r="W34"/>
  <c r="R34"/>
  <c r="T11"/>
  <c r="U11"/>
  <c r="R11"/>
  <c r="W11"/>
  <c r="V11"/>
  <c r="V27"/>
  <c r="T27"/>
  <c r="R27"/>
  <c r="U27"/>
  <c r="W27"/>
  <c r="W48"/>
  <c r="V48"/>
  <c r="U48"/>
  <c r="R48"/>
  <c r="T48"/>
  <c r="J60" i="17"/>
  <c r="T45" i="19"/>
  <c r="R45"/>
  <c r="V45"/>
  <c r="U45"/>
  <c r="W45"/>
  <c r="U14"/>
  <c r="R14"/>
  <c r="V14"/>
  <c r="W14"/>
  <c r="T14"/>
  <c r="V51"/>
  <c r="R51"/>
  <c r="T51"/>
  <c r="U51"/>
  <c r="W51"/>
  <c r="V26"/>
  <c r="R26"/>
  <c r="U26"/>
  <c r="T26"/>
  <c r="W26"/>
  <c r="W31"/>
  <c r="U31"/>
  <c r="V31"/>
  <c r="T31"/>
  <c r="R31"/>
  <c r="T50"/>
  <c r="U50"/>
  <c r="W50"/>
  <c r="R50"/>
  <c r="V50"/>
  <c r="W7"/>
  <c r="R7"/>
  <c r="U7"/>
  <c r="T7"/>
  <c r="V7"/>
  <c r="T47"/>
  <c r="U47"/>
  <c r="V47"/>
  <c r="R47"/>
  <c r="W47"/>
  <c r="V6"/>
  <c r="R6"/>
  <c r="U6"/>
  <c r="W6"/>
  <c r="T6"/>
  <c r="AK1" i="14"/>
  <c r="V35" i="19"/>
  <c r="W35"/>
  <c r="T35"/>
  <c r="U35"/>
  <c r="R35"/>
  <c r="R10"/>
  <c r="T10"/>
  <c r="V10"/>
  <c r="W10"/>
  <c r="U10"/>
  <c r="T41"/>
  <c r="V41"/>
  <c r="U41"/>
  <c r="R41"/>
  <c r="W41"/>
  <c r="V8"/>
  <c r="U8"/>
  <c r="R8"/>
  <c r="W8"/>
  <c r="T8"/>
  <c r="U42"/>
  <c r="V42"/>
  <c r="R42"/>
  <c r="T42"/>
  <c r="W42"/>
  <c r="R24"/>
  <c r="T24"/>
  <c r="W24"/>
  <c r="U24"/>
  <c r="V24"/>
  <c r="R30"/>
  <c r="T30"/>
  <c r="W30"/>
  <c r="V30"/>
  <c r="U30"/>
  <c r="U12"/>
  <c r="R12"/>
  <c r="W12"/>
  <c r="V12"/>
  <c r="T12"/>
  <c r="R21"/>
  <c r="T21"/>
  <c r="U21"/>
  <c r="W21"/>
  <c r="V21"/>
  <c r="AM257" i="18"/>
  <c r="AN257"/>
  <c r="T33" i="19"/>
  <c r="U33"/>
  <c r="R33"/>
  <c r="V33"/>
  <c r="W33"/>
  <c r="T49"/>
  <c r="V49"/>
  <c r="R49"/>
  <c r="W49"/>
  <c r="U49"/>
  <c r="T9"/>
  <c r="R9"/>
  <c r="U9"/>
  <c r="V9"/>
  <c r="W9"/>
  <c r="W40"/>
  <c r="V40"/>
  <c r="T40"/>
  <c r="R40"/>
  <c r="U40"/>
  <c r="U19"/>
  <c r="W19"/>
  <c r="R19"/>
  <c r="V19"/>
  <c r="T19"/>
  <c r="T28"/>
  <c r="V28"/>
  <c r="U28"/>
  <c r="W28"/>
  <c r="R28"/>
  <c r="V22"/>
  <c r="T22"/>
  <c r="U22"/>
  <c r="R22"/>
  <c r="W22"/>
  <c r="W44"/>
  <c r="R44"/>
  <c r="T44"/>
  <c r="U44"/>
  <c r="V44"/>
  <c r="T15"/>
  <c r="U15"/>
  <c r="R15"/>
  <c r="W15"/>
  <c r="V15"/>
  <c r="AU124" i="10"/>
  <c r="AU62"/>
  <c r="AY8"/>
  <c r="U179" s="1"/>
  <c r="GV309"/>
  <c r="AA2" i="26"/>
  <c r="AT134" i="10"/>
  <c r="AU134"/>
  <c r="AT133"/>
  <c r="AU133"/>
  <c r="AT150"/>
  <c r="AU61"/>
  <c r="AT149"/>
  <c r="AU127"/>
  <c r="AU138"/>
  <c r="AT138"/>
  <c r="AT153"/>
  <c r="AU132"/>
  <c r="AT132"/>
  <c r="AT135"/>
  <c r="AU120"/>
  <c r="AT120"/>
  <c r="AU146"/>
  <c r="AT146"/>
  <c r="AT122"/>
  <c r="AU143"/>
  <c r="AT118"/>
  <c r="AU118"/>
  <c r="AT128"/>
  <c r="AU128"/>
  <c r="AU142"/>
  <c r="AT142"/>
  <c r="AU145"/>
  <c r="AT145"/>
  <c r="BB7" l="1"/>
  <c r="AT126"/>
  <c r="N266" i="25"/>
  <c r="Z266" s="1"/>
  <c r="AI266" s="1"/>
  <c r="AN266" s="1"/>
  <c r="Q230"/>
  <c r="N267"/>
  <c r="Z267" s="1"/>
  <c r="AI267" s="1"/>
  <c r="AN267" s="1"/>
  <c r="S179" i="10"/>
  <c r="AW4"/>
  <c r="AW5"/>
  <c r="V205" i="25"/>
  <c r="N249"/>
  <c r="Z249" s="1"/>
  <c r="AI249" s="1"/>
  <c r="AN249" s="1"/>
  <c r="V249" s="1"/>
  <c r="V179" i="10"/>
  <c r="AT56"/>
  <c r="AS56" s="1"/>
  <c r="AU151"/>
  <c r="AT57"/>
  <c r="AS57" s="1"/>
  <c r="AU152"/>
  <c r="AT144"/>
  <c r="AT137"/>
  <c r="AT148"/>
  <c r="AT147"/>
  <c r="AU121"/>
  <c r="AT141"/>
  <c r="AT131"/>
  <c r="AU125"/>
  <c r="AT139"/>
  <c r="V267" i="25"/>
  <c r="V266"/>
  <c r="K152"/>
  <c r="Y152" s="1"/>
  <c r="AH152" s="1"/>
  <c r="AN152" s="1"/>
  <c r="V152" s="1"/>
  <c r="Q243"/>
  <c r="AA243" s="1"/>
  <c r="AJ243" s="1"/>
  <c r="AN243" s="1"/>
  <c r="E9" i="20"/>
  <c r="AT130" i="10"/>
  <c r="U9" i="20"/>
  <c r="AU119" i="10"/>
  <c r="AU123"/>
  <c r="AT129"/>
  <c r="AU136"/>
  <c r="K238" i="25"/>
  <c r="Y238" s="1"/>
  <c r="AH238" s="1"/>
  <c r="AN238" s="1"/>
  <c r="V238" s="1"/>
  <c r="BA8" i="10"/>
  <c r="D5" i="22" s="1"/>
  <c r="AT58" i="10"/>
  <c r="T279" i="25"/>
  <c r="AB279" s="1"/>
  <c r="AK279" s="1"/>
  <c r="AN279" s="1"/>
  <c r="T257"/>
  <c r="AB257" s="1"/>
  <c r="AK257" s="1"/>
  <c r="AN257" s="1"/>
  <c r="K18"/>
  <c r="Y18" s="1"/>
  <c r="AH18" s="1"/>
  <c r="AN18" s="1"/>
  <c r="T299"/>
  <c r="AB299" s="1"/>
  <c r="AK299" s="1"/>
  <c r="AN299" s="1"/>
  <c r="K109"/>
  <c r="Y109" s="1"/>
  <c r="AH109" s="1"/>
  <c r="AN109" s="1"/>
  <c r="T295"/>
  <c r="AB295" s="1"/>
  <c r="AK295" s="1"/>
  <c r="AN295" s="1"/>
  <c r="K50"/>
  <c r="Y50" s="1"/>
  <c r="AH50" s="1"/>
  <c r="AN50" s="1"/>
  <c r="T290"/>
  <c r="AB290" s="1"/>
  <c r="AK290" s="1"/>
  <c r="AN290" s="1"/>
  <c r="K185"/>
  <c r="Y185" s="1"/>
  <c r="AH185" s="1"/>
  <c r="AN185" s="1"/>
  <c r="K176"/>
  <c r="Y176" s="1"/>
  <c r="AH176" s="1"/>
  <c r="AN176" s="1"/>
  <c r="V176" s="1"/>
  <c r="T284"/>
  <c r="AB284" s="1"/>
  <c r="AK284" s="1"/>
  <c r="AN284" s="1"/>
  <c r="Q252"/>
  <c r="AA252" s="1"/>
  <c r="AJ252" s="1"/>
  <c r="AN252" s="1"/>
  <c r="V252" s="1"/>
  <c r="K52"/>
  <c r="Y52" s="1"/>
  <c r="AH52" s="1"/>
  <c r="AN52" s="1"/>
  <c r="Q235"/>
  <c r="AA235" s="1"/>
  <c r="AJ235" s="1"/>
  <c r="AN235" s="1"/>
  <c r="K32"/>
  <c r="Y32" s="1"/>
  <c r="AH32" s="1"/>
  <c r="AN32" s="1"/>
  <c r="V32" s="1"/>
  <c r="K65"/>
  <c r="Y65" s="1"/>
  <c r="AH65" s="1"/>
  <c r="AN65" s="1"/>
  <c r="V65" s="1"/>
  <c r="K120"/>
  <c r="Y120" s="1"/>
  <c r="AH120" s="1"/>
  <c r="AN120" s="1"/>
  <c r="K226"/>
  <c r="Y226" s="1"/>
  <c r="AH226" s="1"/>
  <c r="AN226" s="1"/>
  <c r="AT60" i="10"/>
  <c r="U62" i="21"/>
  <c r="U61"/>
  <c r="U63"/>
  <c r="E82"/>
  <c r="E57"/>
  <c r="E34"/>
  <c r="E35"/>
  <c r="E60"/>
  <c r="E39"/>
  <c r="E160"/>
  <c r="E28"/>
  <c r="E36"/>
  <c r="E33"/>
  <c r="E29"/>
  <c r="E54"/>
  <c r="E12"/>
  <c r="E51"/>
  <c r="E56"/>
  <c r="E30"/>
  <c r="E19"/>
  <c r="E78"/>
  <c r="E26"/>
  <c r="E79"/>
  <c r="E50"/>
  <c r="E62"/>
  <c r="E72"/>
  <c r="E25"/>
  <c r="E65"/>
  <c r="E41"/>
  <c r="E23"/>
  <c r="D9"/>
  <c r="E52"/>
  <c r="E74"/>
  <c r="E15"/>
  <c r="E73"/>
  <c r="E47"/>
  <c r="E11"/>
  <c r="E46"/>
  <c r="E70"/>
  <c r="E42"/>
  <c r="E44"/>
  <c r="E22"/>
  <c r="E77"/>
  <c r="E43"/>
  <c r="E80"/>
  <c r="E55"/>
  <c r="E18"/>
  <c r="E10"/>
  <c r="E81"/>
  <c r="E45"/>
  <c r="E31"/>
  <c r="E16"/>
  <c r="E32"/>
  <c r="E13"/>
  <c r="E66"/>
  <c r="E40"/>
  <c r="E75"/>
  <c r="E27"/>
  <c r="E20"/>
  <c r="E83"/>
  <c r="E71"/>
  <c r="E24"/>
  <c r="E69"/>
  <c r="E14"/>
  <c r="E59"/>
  <c r="E63"/>
  <c r="E68"/>
  <c r="E49"/>
  <c r="E37"/>
  <c r="E17"/>
  <c r="E38"/>
  <c r="E21"/>
  <c r="E58"/>
  <c r="E67"/>
  <c r="E76"/>
  <c r="E53"/>
  <c r="E48"/>
  <c r="AU59" i="10"/>
  <c r="AA230" i="25"/>
  <c r="AJ230" s="1"/>
  <c r="AN230" s="1"/>
  <c r="AH4"/>
  <c r="N420"/>
  <c r="Z420" s="1"/>
  <c r="AI420" s="1"/>
  <c r="AN420" s="1"/>
  <c r="V420" s="1"/>
  <c r="T254"/>
  <c r="AB254" s="1"/>
  <c r="AK254" s="1"/>
  <c r="AN254" s="1"/>
  <c r="T296"/>
  <c r="AB296" s="1"/>
  <c r="AK296" s="1"/>
  <c r="AN296" s="1"/>
  <c r="V296" s="1"/>
  <c r="K98"/>
  <c r="Y98" s="1"/>
  <c r="AH98" s="1"/>
  <c r="AN98" s="1"/>
  <c r="N264"/>
  <c r="Z264" s="1"/>
  <c r="AI264" s="1"/>
  <c r="AN264" s="1"/>
  <c r="K184"/>
  <c r="Y184" s="1"/>
  <c r="AH184" s="1"/>
  <c r="AN184" s="1"/>
  <c r="Q268"/>
  <c r="AA268" s="1"/>
  <c r="AJ268" s="1"/>
  <c r="AN268" s="1"/>
  <c r="K83"/>
  <c r="Y83" s="1"/>
  <c r="AH83" s="1"/>
  <c r="AN83" s="1"/>
  <c r="N273"/>
  <c r="Z273" s="1"/>
  <c r="AI273" s="1"/>
  <c r="AN273" s="1"/>
  <c r="K105"/>
  <c r="Y105" s="1"/>
  <c r="AH105" s="1"/>
  <c r="AN105" s="1"/>
  <c r="K107"/>
  <c r="Y107" s="1"/>
  <c r="AH107" s="1"/>
  <c r="AN107" s="1"/>
  <c r="V107" s="1"/>
  <c r="N274"/>
  <c r="Z274" s="1"/>
  <c r="AI274" s="1"/>
  <c r="AN274" s="1"/>
  <c r="N202"/>
  <c r="Z202" s="1"/>
  <c r="AI202" s="1"/>
  <c r="AN202" s="1"/>
  <c r="K162"/>
  <c r="Y162" s="1"/>
  <c r="AH162" s="1"/>
  <c r="AN162" s="1"/>
  <c r="V162" s="1"/>
  <c r="K69"/>
  <c r="Y69" s="1"/>
  <c r="AH69" s="1"/>
  <c r="AN69" s="1"/>
  <c r="V69" s="1"/>
  <c r="K172"/>
  <c r="Y172" s="1"/>
  <c r="AH172" s="1"/>
  <c r="AN172" s="1"/>
  <c r="K139"/>
  <c r="Y139" s="1"/>
  <c r="AH139" s="1"/>
  <c r="AN139" s="1"/>
  <c r="K53"/>
  <c r="Y53" s="1"/>
  <c r="AH53" s="1"/>
  <c r="AN53" s="1"/>
  <c r="V53" s="1"/>
  <c r="K178"/>
  <c r="Y178" s="1"/>
  <c r="AH178" s="1"/>
  <c r="AN178" s="1"/>
  <c r="Q242"/>
  <c r="AA242" s="1"/>
  <c r="AJ242" s="1"/>
  <c r="AN242" s="1"/>
  <c r="N193"/>
  <c r="Z193" s="1"/>
  <c r="AI193" s="1"/>
  <c r="AN193" s="1"/>
  <c r="K182"/>
  <c r="Y182" s="1"/>
  <c r="AH182" s="1"/>
  <c r="AN182" s="1"/>
  <c r="T294"/>
  <c r="AB294" s="1"/>
  <c r="AK294" s="1"/>
  <c r="AN294" s="1"/>
  <c r="V294" s="1"/>
  <c r="N192"/>
  <c r="N195"/>
  <c r="Z195" s="1"/>
  <c r="AI195" s="1"/>
  <c r="AN195" s="1"/>
  <c r="T282"/>
  <c r="AB282" s="1"/>
  <c r="AK282" s="1"/>
  <c r="AN282" s="1"/>
  <c r="N200"/>
  <c r="Z200" s="1"/>
  <c r="AI200" s="1"/>
  <c r="AN200" s="1"/>
  <c r="T255"/>
  <c r="AB255" s="1"/>
  <c r="AK255" s="1"/>
  <c r="AN255" s="1"/>
  <c r="K95"/>
  <c r="Y95" s="1"/>
  <c r="AH95" s="1"/>
  <c r="AN95" s="1"/>
  <c r="N203"/>
  <c r="Z203" s="1"/>
  <c r="AI203" s="1"/>
  <c r="AN203" s="1"/>
  <c r="K106"/>
  <c r="Y106" s="1"/>
  <c r="AH106" s="1"/>
  <c r="AN106" s="1"/>
  <c r="Q239"/>
  <c r="AA239" s="1"/>
  <c r="AJ239" s="1"/>
  <c r="AN239" s="1"/>
  <c r="T440"/>
  <c r="AB440" s="1"/>
  <c r="AK440" s="1"/>
  <c r="AN440" s="1"/>
  <c r="V440" s="1"/>
  <c r="Q425"/>
  <c r="AA425" s="1"/>
  <c r="AJ425" s="1"/>
  <c r="AN425" s="1"/>
  <c r="V425" s="1"/>
  <c r="K74"/>
  <c r="Y74" s="1"/>
  <c r="AH74" s="1"/>
  <c r="AN74" s="1"/>
  <c r="V74" s="1"/>
  <c r="K154"/>
  <c r="Y154" s="1"/>
  <c r="AH154" s="1"/>
  <c r="AN154" s="1"/>
  <c r="V154" s="1"/>
  <c r="N196"/>
  <c r="Z196" s="1"/>
  <c r="AI196" s="1"/>
  <c r="AN196" s="1"/>
  <c r="N265"/>
  <c r="Z265" s="1"/>
  <c r="AI265" s="1"/>
  <c r="AN265" s="1"/>
  <c r="N194"/>
  <c r="Z194" s="1"/>
  <c r="AI194" s="1"/>
  <c r="AN194" s="1"/>
  <c r="K181"/>
  <c r="Y181" s="1"/>
  <c r="AH181" s="1"/>
  <c r="AN181" s="1"/>
  <c r="N258"/>
  <c r="Z258" s="1"/>
  <c r="AI258" s="1"/>
  <c r="AN258" s="1"/>
  <c r="N275"/>
  <c r="Z275" s="1"/>
  <c r="AI275" s="1"/>
  <c r="AN275" s="1"/>
  <c r="N201"/>
  <c r="Z201" s="1"/>
  <c r="AI201" s="1"/>
  <c r="AN201" s="1"/>
  <c r="K13"/>
  <c r="Y13" s="1"/>
  <c r="AH13" s="1"/>
  <c r="AN13" s="1"/>
  <c r="K17"/>
  <c r="Y17" s="1"/>
  <c r="AH17" s="1"/>
  <c r="AN17" s="1"/>
  <c r="K209"/>
  <c r="Y209" s="1"/>
  <c r="AH209" s="1"/>
  <c r="AN209" s="1"/>
  <c r="V209" s="1"/>
  <c r="K66"/>
  <c r="Y66" s="1"/>
  <c r="AH66" s="1"/>
  <c r="AN66" s="1"/>
  <c r="K183"/>
  <c r="Y183" s="1"/>
  <c r="AH183" s="1"/>
  <c r="AN183" s="1"/>
  <c r="N199"/>
  <c r="Z199" s="1"/>
  <c r="AI199" s="1"/>
  <c r="AN199" s="1"/>
  <c r="K75"/>
  <c r="Y75" s="1"/>
  <c r="AH75" s="1"/>
  <c r="AN75" s="1"/>
  <c r="V75" s="1"/>
  <c r="K43"/>
  <c r="Y43" s="1"/>
  <c r="AH43" s="1"/>
  <c r="AN43" s="1"/>
  <c r="K49"/>
  <c r="Y49" s="1"/>
  <c r="AH49" s="1"/>
  <c r="AN49" s="1"/>
  <c r="K208"/>
  <c r="Y208" s="1"/>
  <c r="AH208" s="1"/>
  <c r="AN208" s="1"/>
  <c r="V208" s="1"/>
  <c r="Q427"/>
  <c r="AA427" s="1"/>
  <c r="AJ427" s="1"/>
  <c r="AN427" s="1"/>
  <c r="V427" s="1"/>
  <c r="K125"/>
  <c r="Y125" s="1"/>
  <c r="AH125" s="1"/>
  <c r="AN125" s="1"/>
  <c r="N286"/>
  <c r="Z286" s="1"/>
  <c r="AI286" s="1"/>
  <c r="AN286" s="1"/>
  <c r="T289"/>
  <c r="AB289" s="1"/>
  <c r="AK289" s="1"/>
  <c r="AN289" s="1"/>
  <c r="K34"/>
  <c r="Y34" s="1"/>
  <c r="AH34" s="1"/>
  <c r="AN34" s="1"/>
  <c r="T280"/>
  <c r="AB280" s="1"/>
  <c r="AK280" s="1"/>
  <c r="AN280" s="1"/>
  <c r="T215"/>
  <c r="K134"/>
  <c r="Y134" s="1"/>
  <c r="AH134" s="1"/>
  <c r="AN134" s="1"/>
  <c r="V134" s="1"/>
  <c r="T251"/>
  <c r="AB251" s="1"/>
  <c r="AK251" s="1"/>
  <c r="AN251" s="1"/>
  <c r="K111"/>
  <c r="Y111" s="1"/>
  <c r="AH111" s="1"/>
  <c r="AN111" s="1"/>
  <c r="V111" s="1"/>
  <c r="K148"/>
  <c r="Y148" s="1"/>
  <c r="AH148" s="1"/>
  <c r="AN148" s="1"/>
  <c r="K76"/>
  <c r="Y76" s="1"/>
  <c r="AH76" s="1"/>
  <c r="AN76" s="1"/>
  <c r="V76" s="1"/>
  <c r="T288"/>
  <c r="AB288" s="1"/>
  <c r="AK288" s="1"/>
  <c r="AN288" s="1"/>
  <c r="K11"/>
  <c r="Y11" s="1"/>
  <c r="AH11" s="1"/>
  <c r="AN11" s="1"/>
  <c r="V11" s="1"/>
  <c r="Q262"/>
  <c r="AA262" s="1"/>
  <c r="AJ262" s="1"/>
  <c r="AN262" s="1"/>
  <c r="K216"/>
  <c r="Y216" s="1"/>
  <c r="AH216" s="1"/>
  <c r="AN216" s="1"/>
  <c r="K153"/>
  <c r="Y153" s="1"/>
  <c r="AH153" s="1"/>
  <c r="AN153" s="1"/>
  <c r="K174"/>
  <c r="Y174" s="1"/>
  <c r="AH174" s="1"/>
  <c r="AN174" s="1"/>
  <c r="K92"/>
  <c r="Y92" s="1"/>
  <c r="AH92" s="1"/>
  <c r="AN92" s="1"/>
  <c r="K25"/>
  <c r="Y25" s="1"/>
  <c r="AH25" s="1"/>
  <c r="AN25" s="1"/>
  <c r="V25" s="1"/>
  <c r="K283"/>
  <c r="Y283" s="1"/>
  <c r="AH283" s="1"/>
  <c r="AN283" s="1"/>
  <c r="K96"/>
  <c r="Y96" s="1"/>
  <c r="AH96" s="1"/>
  <c r="AN96" s="1"/>
  <c r="K10"/>
  <c r="K180"/>
  <c r="Y180" s="1"/>
  <c r="AH180" s="1"/>
  <c r="AN180" s="1"/>
  <c r="K12"/>
  <c r="Y12" s="1"/>
  <c r="AH12" s="1"/>
  <c r="AN12" s="1"/>
  <c r="K179"/>
  <c r="Y179" s="1"/>
  <c r="AH179" s="1"/>
  <c r="AN179" s="1"/>
  <c r="K233"/>
  <c r="Y233" s="1"/>
  <c r="AH233" s="1"/>
  <c r="AN233" s="1"/>
  <c r="K100"/>
  <c r="Y100" s="1"/>
  <c r="AH100" s="1"/>
  <c r="AN100" s="1"/>
  <c r="V100" s="1"/>
  <c r="K33"/>
  <c r="Y33" s="1"/>
  <c r="AH33" s="1"/>
  <c r="AN33" s="1"/>
  <c r="K207"/>
  <c r="Y207" s="1"/>
  <c r="AH207" s="1"/>
  <c r="AN207" s="1"/>
  <c r="V207" s="1"/>
  <c r="K159"/>
  <c r="Y159" s="1"/>
  <c r="AH159" s="1"/>
  <c r="AN159" s="1"/>
  <c r="K411"/>
  <c r="Y411" s="1"/>
  <c r="AH411" s="1"/>
  <c r="AN411" s="1"/>
  <c r="V411" s="1"/>
  <c r="K406"/>
  <c r="Y406" s="1"/>
  <c r="AH406" s="1"/>
  <c r="AN406" s="1"/>
  <c r="V406" s="1"/>
  <c r="K407"/>
  <c r="Y407" s="1"/>
  <c r="AH407" s="1"/>
  <c r="AN407" s="1"/>
  <c r="V407" s="1"/>
  <c r="K410"/>
  <c r="Y410" s="1"/>
  <c r="AH410" s="1"/>
  <c r="AN410" s="1"/>
  <c r="V410" s="1"/>
  <c r="K405"/>
  <c r="Y405" s="1"/>
  <c r="AH405" s="1"/>
  <c r="AN405" s="1"/>
  <c r="V405" s="1"/>
  <c r="K408"/>
  <c r="Y408" s="1"/>
  <c r="AH408" s="1"/>
  <c r="AN408" s="1"/>
  <c r="V408" s="1"/>
  <c r="K409"/>
  <c r="Y409" s="1"/>
  <c r="AH409" s="1"/>
  <c r="AN409" s="1"/>
  <c r="V409" s="1"/>
  <c r="K412"/>
  <c r="Y412" s="1"/>
  <c r="AH412" s="1"/>
  <c r="AN412" s="1"/>
  <c r="V412" s="1"/>
  <c r="K413"/>
  <c r="Y413" s="1"/>
  <c r="AH413" s="1"/>
  <c r="AN413" s="1"/>
  <c r="V413" s="1"/>
  <c r="K51"/>
  <c r="Y51" s="1"/>
  <c r="AH51" s="1"/>
  <c r="AN51" s="1"/>
  <c r="V51" s="1"/>
  <c r="K234"/>
  <c r="Y234" s="1"/>
  <c r="AH234" s="1"/>
  <c r="AN234" s="1"/>
  <c r="T256"/>
  <c r="AB256" s="1"/>
  <c r="AK256" s="1"/>
  <c r="AN256" s="1"/>
  <c r="V256" s="1"/>
  <c r="T438"/>
  <c r="AB438" s="1"/>
  <c r="AK438" s="1"/>
  <c r="AN438" s="1"/>
  <c r="V438" s="1"/>
  <c r="Q424"/>
  <c r="AA424" s="1"/>
  <c r="AJ424" s="1"/>
  <c r="AN424" s="1"/>
  <c r="V424" s="1"/>
  <c r="Q432"/>
  <c r="AA432" s="1"/>
  <c r="AJ432" s="1"/>
  <c r="AN432" s="1"/>
  <c r="V432" s="1"/>
  <c r="N415"/>
  <c r="Z415" s="1"/>
  <c r="AI415" s="1"/>
  <c r="AN415" s="1"/>
  <c r="V415" s="1"/>
  <c r="T443"/>
  <c r="AB443" s="1"/>
  <c r="AK443" s="1"/>
  <c r="AN443" s="1"/>
  <c r="V443" s="1"/>
  <c r="Q433"/>
  <c r="AA433" s="1"/>
  <c r="AJ433" s="1"/>
  <c r="AN433" s="1"/>
  <c r="V433" s="1"/>
  <c r="T224"/>
  <c r="AB224" s="1"/>
  <c r="AK224" s="1"/>
  <c r="AN224" s="1"/>
  <c r="Q428"/>
  <c r="AA428" s="1"/>
  <c r="AJ428" s="1"/>
  <c r="AN428" s="1"/>
  <c r="V428" s="1"/>
  <c r="N423"/>
  <c r="Z423" s="1"/>
  <c r="AI423" s="1"/>
  <c r="AN423" s="1"/>
  <c r="V423" s="1"/>
  <c r="K121"/>
  <c r="Y121" s="1"/>
  <c r="AH121" s="1"/>
  <c r="AN121" s="1"/>
  <c r="Q430"/>
  <c r="AA430" s="1"/>
  <c r="AJ430" s="1"/>
  <c r="AN430" s="1"/>
  <c r="V430" s="1"/>
  <c r="T435"/>
  <c r="AB435" s="1"/>
  <c r="AK435" s="1"/>
  <c r="AN435" s="1"/>
  <c r="V435" s="1"/>
  <c r="N419"/>
  <c r="Z419" s="1"/>
  <c r="AI419" s="1"/>
  <c r="AN419" s="1"/>
  <c r="V419" s="1"/>
  <c r="K404"/>
  <c r="Y404" s="1"/>
  <c r="AH404" s="1"/>
  <c r="AN404" s="1"/>
  <c r="V404" s="1"/>
  <c r="Q426"/>
  <c r="AA426" s="1"/>
  <c r="AJ426" s="1"/>
  <c r="AN426" s="1"/>
  <c r="V426" s="1"/>
  <c r="N414"/>
  <c r="Z414" s="1"/>
  <c r="AI414" s="1"/>
  <c r="AN414" s="1"/>
  <c r="V414" s="1"/>
  <c r="T442"/>
  <c r="AB442" s="1"/>
  <c r="AK442" s="1"/>
  <c r="AN442" s="1"/>
  <c r="V442" s="1"/>
  <c r="N223"/>
  <c r="Z223" s="1"/>
  <c r="AI223" s="1"/>
  <c r="AN223" s="1"/>
  <c r="Q429"/>
  <c r="AA429" s="1"/>
  <c r="AJ429" s="1"/>
  <c r="AN429" s="1"/>
  <c r="V429" s="1"/>
  <c r="N421"/>
  <c r="Z421" s="1"/>
  <c r="AI421" s="1"/>
  <c r="AN421" s="1"/>
  <c r="V421" s="1"/>
  <c r="T439"/>
  <c r="AB439" s="1"/>
  <c r="AK439" s="1"/>
  <c r="AN439" s="1"/>
  <c r="V439" s="1"/>
  <c r="N416"/>
  <c r="Z416" s="1"/>
  <c r="AI416" s="1"/>
  <c r="AN416" s="1"/>
  <c r="V416" s="1"/>
  <c r="Q261"/>
  <c r="AA261" s="1"/>
  <c r="AJ261" s="1"/>
  <c r="AN261" s="1"/>
  <c r="V261" s="1"/>
  <c r="T434"/>
  <c r="AB434" s="1"/>
  <c r="AK434" s="1"/>
  <c r="AN434" s="1"/>
  <c r="V434" s="1"/>
  <c r="N417"/>
  <c r="Z417" s="1"/>
  <c r="AI417" s="1"/>
  <c r="AN417" s="1"/>
  <c r="V417" s="1"/>
  <c r="T248"/>
  <c r="AB248" s="1"/>
  <c r="AK248" s="1"/>
  <c r="AN248" s="1"/>
  <c r="T441"/>
  <c r="AB441" s="1"/>
  <c r="AK441" s="1"/>
  <c r="AN441" s="1"/>
  <c r="V441" s="1"/>
  <c r="N422"/>
  <c r="Z422" s="1"/>
  <c r="AI422" s="1"/>
  <c r="AN422" s="1"/>
  <c r="V422" s="1"/>
  <c r="T436"/>
  <c r="AB436" s="1"/>
  <c r="AK436" s="1"/>
  <c r="AN436" s="1"/>
  <c r="V436" s="1"/>
  <c r="Q431"/>
  <c r="AA431" s="1"/>
  <c r="AJ431" s="1"/>
  <c r="AN431" s="1"/>
  <c r="V431" s="1"/>
  <c r="T225"/>
  <c r="AB225" s="1"/>
  <c r="AK225" s="1"/>
  <c r="AN225" s="1"/>
  <c r="T437"/>
  <c r="AB437" s="1"/>
  <c r="AK437" s="1"/>
  <c r="AN437" s="1"/>
  <c r="V437" s="1"/>
  <c r="N418"/>
  <c r="Z418" s="1"/>
  <c r="AI418" s="1"/>
  <c r="AN418" s="1"/>
  <c r="V418" s="1"/>
  <c r="AT52" i="10"/>
  <c r="AS52" s="1"/>
  <c r="U27" i="21"/>
  <c r="U29"/>
  <c r="U160"/>
  <c r="U59"/>
  <c r="U13"/>
  <c r="T9"/>
  <c r="U12"/>
  <c r="U33"/>
  <c r="U46"/>
  <c r="U16"/>
  <c r="U25"/>
  <c r="U39"/>
  <c r="U17"/>
  <c r="U45"/>
  <c r="U42"/>
  <c r="U19"/>
  <c r="U51"/>
  <c r="U10"/>
  <c r="U43"/>
  <c r="U35"/>
  <c r="U47"/>
  <c r="U15"/>
  <c r="U55"/>
  <c r="U28"/>
  <c r="U38"/>
  <c r="U26"/>
  <c r="U30"/>
  <c r="U44"/>
  <c r="U18"/>
  <c r="U52"/>
  <c r="U48"/>
  <c r="U14"/>
  <c r="U49"/>
  <c r="U31"/>
  <c r="U11"/>
  <c r="U41"/>
  <c r="U57"/>
  <c r="U50"/>
  <c r="U37"/>
  <c r="U24"/>
  <c r="U58"/>
  <c r="U36"/>
  <c r="U40"/>
  <c r="U20"/>
  <c r="U22"/>
  <c r="U34"/>
  <c r="U60"/>
  <c r="U21"/>
  <c r="U23"/>
  <c r="U54"/>
  <c r="U53"/>
  <c r="U32"/>
  <c r="U56"/>
  <c r="AM17" i="14"/>
  <c r="G3" i="10"/>
  <c r="G4" i="27" s="1"/>
  <c r="D2" i="17"/>
  <c r="F1" s="1"/>
  <c r="N1" i="18" s="1"/>
  <c r="N2"/>
  <c r="O2" s="1"/>
  <c r="E2" i="17" s="1"/>
  <c r="L1" i="24"/>
  <c r="M1" s="1"/>
  <c r="N41" i="19"/>
  <c r="P41" s="1"/>
  <c r="Q41" s="1"/>
  <c r="O41"/>
  <c r="O34"/>
  <c r="N34"/>
  <c r="P34" s="1"/>
  <c r="Q34" s="1"/>
  <c r="O43"/>
  <c r="N43"/>
  <c r="P43" s="1"/>
  <c r="Q43" s="1"/>
  <c r="N49"/>
  <c r="P49" s="1"/>
  <c r="Q49" s="1"/>
  <c r="O49"/>
  <c r="N25"/>
  <c r="P25" s="1"/>
  <c r="Q25" s="1"/>
  <c r="O25"/>
  <c r="O16"/>
  <c r="N16"/>
  <c r="P16" s="1"/>
  <c r="Q16" s="1"/>
  <c r="O46"/>
  <c r="N46"/>
  <c r="P46" s="1"/>
  <c r="Q46" s="1"/>
  <c r="O9"/>
  <c r="N9"/>
  <c r="P9" s="1"/>
  <c r="Q9" s="1"/>
  <c r="O30"/>
  <c r="N30"/>
  <c r="P30" s="1"/>
  <c r="Q30" s="1"/>
  <c r="O42"/>
  <c r="N42"/>
  <c r="P42" s="1"/>
  <c r="Q42" s="1"/>
  <c r="N10"/>
  <c r="P10" s="1"/>
  <c r="Q10" s="1"/>
  <c r="O10"/>
  <c r="N6"/>
  <c r="P6" s="1"/>
  <c r="Q6" s="1"/>
  <c r="O6"/>
  <c r="N50"/>
  <c r="P50" s="1"/>
  <c r="Q50" s="1"/>
  <c r="O50"/>
  <c r="O26"/>
  <c r="N26"/>
  <c r="P26" s="1"/>
  <c r="Q26" s="1"/>
  <c r="O18"/>
  <c r="N18"/>
  <c r="P18" s="1"/>
  <c r="Q18" s="1"/>
  <c r="N29"/>
  <c r="P29" s="1"/>
  <c r="Q29" s="1"/>
  <c r="O29"/>
  <c r="N39"/>
  <c r="P39" s="1"/>
  <c r="Q39" s="1"/>
  <c r="O39"/>
  <c r="N22"/>
  <c r="P22" s="1"/>
  <c r="Q22" s="1"/>
  <c r="O22"/>
  <c r="N35"/>
  <c r="P35" s="1"/>
  <c r="Q35" s="1"/>
  <c r="O35"/>
  <c r="N31"/>
  <c r="P31" s="1"/>
  <c r="Q31" s="1"/>
  <c r="O31"/>
  <c r="O45"/>
  <c r="N45"/>
  <c r="P45" s="1"/>
  <c r="Q45" s="1"/>
  <c r="N27"/>
  <c r="P27" s="1"/>
  <c r="Q27" s="1"/>
  <c r="O27"/>
  <c r="O36"/>
  <c r="N36"/>
  <c r="P36" s="1"/>
  <c r="Q36" s="1"/>
  <c r="O13"/>
  <c r="N13"/>
  <c r="P13" s="1"/>
  <c r="Q13" s="1"/>
  <c r="O37"/>
  <c r="N37"/>
  <c r="P37" s="1"/>
  <c r="Q37" s="1"/>
  <c r="O15"/>
  <c r="N15"/>
  <c r="P15" s="1"/>
  <c r="Q15" s="1"/>
  <c r="O8"/>
  <c r="N8"/>
  <c r="P8" s="1"/>
  <c r="Q8" s="1"/>
  <c r="N48"/>
  <c r="P48" s="1"/>
  <c r="Q48" s="1"/>
  <c r="O48"/>
  <c r="N38"/>
  <c r="P38" s="1"/>
  <c r="Q38" s="1"/>
  <c r="O38"/>
  <c r="N20"/>
  <c r="P20" s="1"/>
  <c r="Q20" s="1"/>
  <c r="O20"/>
  <c r="O12"/>
  <c r="N12"/>
  <c r="P12" s="1"/>
  <c r="Q12" s="1"/>
  <c r="N17"/>
  <c r="P17" s="1"/>
  <c r="Q17" s="1"/>
  <c r="O17"/>
  <c r="N40"/>
  <c r="P40" s="1"/>
  <c r="Q40" s="1"/>
  <c r="O40"/>
  <c r="N44"/>
  <c r="P44" s="1"/>
  <c r="Q44" s="1"/>
  <c r="O44"/>
  <c r="O28"/>
  <c r="N28"/>
  <c r="P28" s="1"/>
  <c r="Q28" s="1"/>
  <c r="N33"/>
  <c r="P33" s="1"/>
  <c r="Q33" s="1"/>
  <c r="O33"/>
  <c r="O21"/>
  <c r="N21"/>
  <c r="P21" s="1"/>
  <c r="Q21" s="1"/>
  <c r="N24"/>
  <c r="P24" s="1"/>
  <c r="Q24" s="1"/>
  <c r="O24"/>
  <c r="N7"/>
  <c r="P7" s="1"/>
  <c r="Q7" s="1"/>
  <c r="O7"/>
  <c r="O51"/>
  <c r="N51"/>
  <c r="P51" s="1"/>
  <c r="Q51" s="1"/>
  <c r="O11"/>
  <c r="N11"/>
  <c r="P11" s="1"/>
  <c r="Q11" s="1"/>
  <c r="N32"/>
  <c r="P32" s="1"/>
  <c r="Q32" s="1"/>
  <c r="O32"/>
  <c r="N14"/>
  <c r="P14" s="1"/>
  <c r="Q14" s="1"/>
  <c r="O14"/>
  <c r="O19"/>
  <c r="N19"/>
  <c r="P19" s="1"/>
  <c r="Q19" s="1"/>
  <c r="N47"/>
  <c r="P47" s="1"/>
  <c r="Q47" s="1"/>
  <c r="O47"/>
  <c r="O23"/>
  <c r="N23"/>
  <c r="P23" s="1"/>
  <c r="Q23" s="1"/>
  <c r="N5"/>
  <c r="O5"/>
  <c r="BB8" i="10"/>
  <c r="AB179" s="1"/>
  <c r="C1" i="24"/>
  <c r="Y179" i="10" l="1"/>
  <c r="Z179"/>
  <c r="L179"/>
  <c r="AK179"/>
  <c r="AE179"/>
  <c r="BY192" s="1"/>
  <c r="AE192" s="1"/>
  <c r="R179"/>
  <c r="BL239" s="1"/>
  <c r="R239" s="1"/>
  <c r="K179"/>
  <c r="J179"/>
  <c r="G179"/>
  <c r="BA234" s="1"/>
  <c r="G234" s="1"/>
  <c r="AI179"/>
  <c r="CC231" s="1"/>
  <c r="AI231" s="1"/>
  <c r="O179"/>
  <c r="H179"/>
  <c r="T179"/>
  <c r="AC179"/>
  <c r="BW205" s="1"/>
  <c r="AC205" s="1"/>
  <c r="AH179"/>
  <c r="AD179"/>
  <c r="P179"/>
  <c r="I179"/>
  <c r="X179"/>
  <c r="AG179"/>
  <c r="N179"/>
  <c r="N182" s="1"/>
  <c r="M179"/>
  <c r="Q179"/>
  <c r="AA179"/>
  <c r="W179"/>
  <c r="AJ179"/>
  <c r="CD256" s="1"/>
  <c r="AJ256" s="1"/>
  <c r="AF179"/>
  <c r="D2" i="18"/>
  <c r="AZ117" i="17"/>
  <c r="BA117" s="1"/>
  <c r="AZ116"/>
  <c r="BA116" s="1"/>
  <c r="F60"/>
  <c r="V248" i="25"/>
  <c r="V33"/>
  <c r="V283"/>
  <c r="V288"/>
  <c r="V265"/>
  <c r="V282"/>
  <c r="V182"/>
  <c r="V105"/>
  <c r="V284"/>
  <c r="V50"/>
  <c r="V180"/>
  <c r="V216"/>
  <c r="V289"/>
  <c r="V199"/>
  <c r="V17"/>
  <c r="V258"/>
  <c r="V196"/>
  <c r="V95"/>
  <c r="V195"/>
  <c r="V193"/>
  <c r="V139"/>
  <c r="V202"/>
  <c r="V273"/>
  <c r="V264"/>
  <c r="V226"/>
  <c r="V235"/>
  <c r="V295"/>
  <c r="V257"/>
  <c r="V223"/>
  <c r="V12"/>
  <c r="V34"/>
  <c r="V254"/>
  <c r="V18"/>
  <c r="V159"/>
  <c r="V233"/>
  <c r="V92"/>
  <c r="V262"/>
  <c r="V148"/>
  <c r="V286"/>
  <c r="V49"/>
  <c r="V183"/>
  <c r="V13"/>
  <c r="V181"/>
  <c r="V239"/>
  <c r="V255"/>
  <c r="V242"/>
  <c r="V172"/>
  <c r="V274"/>
  <c r="V83"/>
  <c r="V98"/>
  <c r="V120"/>
  <c r="V52"/>
  <c r="V185"/>
  <c r="V109"/>
  <c r="V279"/>
  <c r="V243"/>
  <c r="V121"/>
  <c r="V153"/>
  <c r="V251"/>
  <c r="V275"/>
  <c r="V203"/>
  <c r="V184"/>
  <c r="V225"/>
  <c r="V224"/>
  <c r="V234"/>
  <c r="V179"/>
  <c r="V96"/>
  <c r="V174"/>
  <c r="V280"/>
  <c r="V125"/>
  <c r="V43"/>
  <c r="V66"/>
  <c r="V201"/>
  <c r="V194"/>
  <c r="V106"/>
  <c r="V200"/>
  <c r="V178"/>
  <c r="V268"/>
  <c r="V230"/>
  <c r="V290"/>
  <c r="V299"/>
  <c r="BL329" i="10"/>
  <c r="R329" s="1"/>
  <c r="BL226"/>
  <c r="R226" s="1"/>
  <c r="BL323"/>
  <c r="R323" s="1"/>
  <c r="BL288"/>
  <c r="R288" s="1"/>
  <c r="BL300"/>
  <c r="R300" s="1"/>
  <c r="BL209"/>
  <c r="R209" s="1"/>
  <c r="BL258"/>
  <c r="R258" s="1"/>
  <c r="BL240"/>
  <c r="R240" s="1"/>
  <c r="BL234"/>
  <c r="R234" s="1"/>
  <c r="BL292"/>
  <c r="R292" s="1"/>
  <c r="BL302"/>
  <c r="R302" s="1"/>
  <c r="BL303"/>
  <c r="R303" s="1"/>
  <c r="BL313"/>
  <c r="R313" s="1"/>
  <c r="BL322"/>
  <c r="R322" s="1"/>
  <c r="BL282"/>
  <c r="R282" s="1"/>
  <c r="BL217"/>
  <c r="R217" s="1"/>
  <c r="BL197"/>
  <c r="R197" s="1"/>
  <c r="BL252"/>
  <c r="R252" s="1"/>
  <c r="R182"/>
  <c r="BL236"/>
  <c r="R236" s="1"/>
  <c r="BL255"/>
  <c r="R255" s="1"/>
  <c r="BL279"/>
  <c r="R279" s="1"/>
  <c r="BL222"/>
  <c r="R222" s="1"/>
  <c r="BL257"/>
  <c r="R257" s="1"/>
  <c r="BL334"/>
  <c r="R334" s="1"/>
  <c r="BL321"/>
  <c r="R321" s="1"/>
  <c r="R181"/>
  <c r="BL260"/>
  <c r="R260" s="1"/>
  <c r="BL218"/>
  <c r="R218" s="1"/>
  <c r="BL325"/>
  <c r="R325" s="1"/>
  <c r="BL314"/>
  <c r="R314" s="1"/>
  <c r="BL230"/>
  <c r="R230" s="1"/>
  <c r="BL304"/>
  <c r="R304" s="1"/>
  <c r="BL254"/>
  <c r="R254" s="1"/>
  <c r="BL319"/>
  <c r="R319" s="1"/>
  <c r="BL306"/>
  <c r="R306" s="1"/>
  <c r="BO253"/>
  <c r="U253" s="1"/>
  <c r="BV250"/>
  <c r="AB250" s="1"/>
  <c r="BP200"/>
  <c r="V200" s="1"/>
  <c r="BI185"/>
  <c r="O185" s="1"/>
  <c r="BB334"/>
  <c r="H334" s="1"/>
  <c r="AZ115" i="17"/>
  <c r="BA115" s="1"/>
  <c r="BB115" s="1"/>
  <c r="AZ118"/>
  <c r="BA118" s="1"/>
  <c r="BD118" s="1"/>
  <c r="G155" i="27"/>
  <c r="G3"/>
  <c r="H4"/>
  <c r="BV309" i="10"/>
  <c r="AB309" s="1"/>
  <c r="BV207"/>
  <c r="AB207" s="1"/>
  <c r="BV290"/>
  <c r="AB290" s="1"/>
  <c r="BV247"/>
  <c r="AB247" s="1"/>
  <c r="BV281"/>
  <c r="AB281" s="1"/>
  <c r="CC274"/>
  <c r="AI274" s="1"/>
  <c r="CC291"/>
  <c r="AI291" s="1"/>
  <c r="BI202"/>
  <c r="O202" s="1"/>
  <c r="BI226"/>
  <c r="O226" s="1"/>
  <c r="BI233"/>
  <c r="O233" s="1"/>
  <c r="BI288"/>
  <c r="O288" s="1"/>
  <c r="BI305"/>
  <c r="O305" s="1"/>
  <c r="BI260"/>
  <c r="O260" s="1"/>
  <c r="BI327"/>
  <c r="O327" s="1"/>
  <c r="BI190"/>
  <c r="O190" s="1"/>
  <c r="BI277"/>
  <c r="O277" s="1"/>
  <c r="BI251"/>
  <c r="O251" s="1"/>
  <c r="BI257"/>
  <c r="O257" s="1"/>
  <c r="BI285"/>
  <c r="O285" s="1"/>
  <c r="BI194"/>
  <c r="O194" s="1"/>
  <c r="BI276"/>
  <c r="O276" s="1"/>
  <c r="BI244"/>
  <c r="O244" s="1"/>
  <c r="BI224"/>
  <c r="O224" s="1"/>
  <c r="BI310"/>
  <c r="O310" s="1"/>
  <c r="BI328"/>
  <c r="O328" s="1"/>
  <c r="BI188"/>
  <c r="O188" s="1"/>
  <c r="BI267"/>
  <c r="O267" s="1"/>
  <c r="BB286"/>
  <c r="H286" s="1"/>
  <c r="G182"/>
  <c r="AB182"/>
  <c r="E9" i="21"/>
  <c r="AR30" i="17" s="1"/>
  <c r="AP30" s="1"/>
  <c r="AT30" s="1"/>
  <c r="Y10" i="25"/>
  <c r="I3"/>
  <c r="AB215"/>
  <c r="AK215" s="1"/>
  <c r="AN215" s="1"/>
  <c r="R3"/>
  <c r="Z192"/>
  <c r="AI192" s="1"/>
  <c r="AN192" s="1"/>
  <c r="L3"/>
  <c r="O3"/>
  <c r="U9" i="21"/>
  <c r="DC3" i="10"/>
  <c r="DC154" s="1"/>
  <c r="BV158"/>
  <c r="EJ154"/>
  <c r="H3"/>
  <c r="BA184"/>
  <c r="EJ3"/>
  <c r="G180"/>
  <c r="G176" s="1"/>
  <c r="FP3"/>
  <c r="FP154"/>
  <c r="BV154"/>
  <c r="G2"/>
  <c r="H4" i="26"/>
  <c r="G154" i="10"/>
  <c r="G174" s="1"/>
  <c r="AM16" i="14"/>
  <c r="BV3" i="10"/>
  <c r="G184"/>
  <c r="P5" i="19"/>
  <c r="N4"/>
  <c r="O4"/>
  <c r="BB118" i="17"/>
  <c r="BK117"/>
  <c r="BL117" s="1"/>
  <c r="AY117" s="1"/>
  <c r="BE117"/>
  <c r="BD117"/>
  <c r="BH117"/>
  <c r="BB117"/>
  <c r="BF117"/>
  <c r="BC117"/>
  <c r="BI117"/>
  <c r="BC116"/>
  <c r="BI116"/>
  <c r="BH116"/>
  <c r="BB116"/>
  <c r="BF116"/>
  <c r="BK116"/>
  <c r="BL116" s="1"/>
  <c r="AY116" s="1"/>
  <c r="BD116"/>
  <c r="BE116"/>
  <c r="BL305" i="10" l="1"/>
  <c r="R305" s="1"/>
  <c r="BL301"/>
  <c r="R301" s="1"/>
  <c r="BL207"/>
  <c r="R207" s="1"/>
  <c r="BL269"/>
  <c r="R269" s="1"/>
  <c r="BL210"/>
  <c r="R210" s="1"/>
  <c r="BL273"/>
  <c r="R273" s="1"/>
  <c r="BL213"/>
  <c r="R213" s="1"/>
  <c r="BL212"/>
  <c r="R212" s="1"/>
  <c r="BL246"/>
  <c r="R246" s="1"/>
  <c r="BL195"/>
  <c r="R195" s="1"/>
  <c r="BL285"/>
  <c r="R285" s="1"/>
  <c r="BL281"/>
  <c r="R281" s="1"/>
  <c r="BL270"/>
  <c r="R270" s="1"/>
  <c r="BL280"/>
  <c r="R280" s="1"/>
  <c r="BL278"/>
  <c r="R278" s="1"/>
  <c r="BL201"/>
  <c r="R201" s="1"/>
  <c r="BL291"/>
  <c r="R291" s="1"/>
  <c r="BL262"/>
  <c r="R262" s="1"/>
  <c r="AI182"/>
  <c r="CC302"/>
  <c r="AI302" s="1"/>
  <c r="BW320"/>
  <c r="AC320" s="1"/>
  <c r="BL219"/>
  <c r="R219" s="1"/>
  <c r="BL283"/>
  <c r="R283" s="1"/>
  <c r="BL259"/>
  <c r="R259" s="1"/>
  <c r="BL289"/>
  <c r="R289" s="1"/>
  <c r="BL265"/>
  <c r="R265" s="1"/>
  <c r="BL214"/>
  <c r="R214" s="1"/>
  <c r="BL328"/>
  <c r="R328" s="1"/>
  <c r="BL296"/>
  <c r="R296" s="1"/>
  <c r="BL287"/>
  <c r="R287" s="1"/>
  <c r="BL268"/>
  <c r="R268" s="1"/>
  <c r="BL315"/>
  <c r="R315" s="1"/>
  <c r="BL251"/>
  <c r="R251" s="1"/>
  <c r="BL299"/>
  <c r="R299" s="1"/>
  <c r="BL332"/>
  <c r="R332" s="1"/>
  <c r="BL231"/>
  <c r="R231" s="1"/>
  <c r="BL256"/>
  <c r="R256" s="1"/>
  <c r="BL229"/>
  <c r="R229" s="1"/>
  <c r="BL228"/>
  <c r="R228" s="1"/>
  <c r="BL295"/>
  <c r="R295" s="1"/>
  <c r="BL193"/>
  <c r="R193" s="1"/>
  <c r="BL277"/>
  <c r="R277" s="1"/>
  <c r="BL203"/>
  <c r="R203" s="1"/>
  <c r="CC331"/>
  <c r="AI331" s="1"/>
  <c r="BL310"/>
  <c r="R310" s="1"/>
  <c r="BL261"/>
  <c r="R261" s="1"/>
  <c r="BL248"/>
  <c r="R248" s="1"/>
  <c r="BL221"/>
  <c r="R221" s="1"/>
  <c r="BL204"/>
  <c r="R204" s="1"/>
  <c r="BL276"/>
  <c r="R276" s="1"/>
  <c r="BL309"/>
  <c r="R309" s="1"/>
  <c r="BL216"/>
  <c r="R216" s="1"/>
  <c r="BL202"/>
  <c r="R202" s="1"/>
  <c r="BL196"/>
  <c r="R196" s="1"/>
  <c r="BL238"/>
  <c r="R238" s="1"/>
  <c r="BL198"/>
  <c r="R198" s="1"/>
  <c r="BL286"/>
  <c r="R286" s="1"/>
  <c r="BL237"/>
  <c r="R237" s="1"/>
  <c r="BL187"/>
  <c r="R187" s="1"/>
  <c r="BL324"/>
  <c r="R324" s="1"/>
  <c r="BL317"/>
  <c r="R317" s="1"/>
  <c r="BL241"/>
  <c r="R241" s="1"/>
  <c r="BL294"/>
  <c r="R294" s="1"/>
  <c r="BL297"/>
  <c r="R297" s="1"/>
  <c r="BL263"/>
  <c r="R263" s="1"/>
  <c r="BL220"/>
  <c r="R220" s="1"/>
  <c r="BL333"/>
  <c r="R333" s="1"/>
  <c r="BL206"/>
  <c r="R206" s="1"/>
  <c r="BL194"/>
  <c r="R194" s="1"/>
  <c r="BL235"/>
  <c r="R235" s="1"/>
  <c r="BL208"/>
  <c r="R208" s="1"/>
  <c r="BL189"/>
  <c r="R189" s="1"/>
  <c r="BL311"/>
  <c r="R311" s="1"/>
  <c r="BL293"/>
  <c r="R293" s="1"/>
  <c r="BL224"/>
  <c r="R224" s="1"/>
  <c r="BL233"/>
  <c r="R233" s="1"/>
  <c r="BL264"/>
  <c r="R264" s="1"/>
  <c r="BL250"/>
  <c r="R250" s="1"/>
  <c r="BL190"/>
  <c r="R190" s="1"/>
  <c r="BL298"/>
  <c r="R298" s="1"/>
  <c r="BL188"/>
  <c r="R188" s="1"/>
  <c r="BL185"/>
  <c r="R185" s="1"/>
  <c r="BW276"/>
  <c r="AC276" s="1"/>
  <c r="CC254"/>
  <c r="AI254" s="1"/>
  <c r="CC322"/>
  <c r="AI322" s="1"/>
  <c r="BL327"/>
  <c r="R327" s="1"/>
  <c r="BL307"/>
  <c r="R307" s="1"/>
  <c r="BL205"/>
  <c r="R205" s="1"/>
  <c r="BL316"/>
  <c r="R316" s="1"/>
  <c r="BL284"/>
  <c r="R284" s="1"/>
  <c r="BL275"/>
  <c r="R275" s="1"/>
  <c r="BL227"/>
  <c r="R227" s="1"/>
  <c r="BL232"/>
  <c r="R232" s="1"/>
  <c r="BL320"/>
  <c r="R320" s="1"/>
  <c r="BL200"/>
  <c r="R200" s="1"/>
  <c r="BL199"/>
  <c r="R199" s="1"/>
  <c r="BL192"/>
  <c r="R192" s="1"/>
  <c r="BL249"/>
  <c r="R249" s="1"/>
  <c r="BL191"/>
  <c r="R191" s="1"/>
  <c r="BL290"/>
  <c r="R290" s="1"/>
  <c r="BL225"/>
  <c r="R225" s="1"/>
  <c r="BL223"/>
  <c r="R223" s="1"/>
  <c r="BL266"/>
  <c r="R266" s="1"/>
  <c r="BL244"/>
  <c r="R244" s="1"/>
  <c r="BL242"/>
  <c r="R242" s="1"/>
  <c r="BL326"/>
  <c r="R326" s="1"/>
  <c r="BL308"/>
  <c r="R308" s="1"/>
  <c r="BL312"/>
  <c r="R312" s="1"/>
  <c r="BL272"/>
  <c r="R272" s="1"/>
  <c r="BL331"/>
  <c r="R331" s="1"/>
  <c r="BL245"/>
  <c r="R245" s="1"/>
  <c r="BL318"/>
  <c r="R318" s="1"/>
  <c r="BL271"/>
  <c r="R271" s="1"/>
  <c r="BL274"/>
  <c r="R274" s="1"/>
  <c r="BL215"/>
  <c r="R215" s="1"/>
  <c r="BL186"/>
  <c r="R186" s="1"/>
  <c r="BL247"/>
  <c r="R247" s="1"/>
  <c r="BL253"/>
  <c r="R253" s="1"/>
  <c r="BL267"/>
  <c r="R267" s="1"/>
  <c r="BL211"/>
  <c r="R211" s="1"/>
  <c r="BL243"/>
  <c r="R243" s="1"/>
  <c r="BL330"/>
  <c r="R330" s="1"/>
  <c r="AR89" i="17"/>
  <c r="AP89" s="1"/>
  <c r="AT89" s="1"/>
  <c r="AS89" s="1"/>
  <c r="AR59"/>
  <c r="AP59" s="1"/>
  <c r="AT59" s="1"/>
  <c r="AS59" s="1"/>
  <c r="AR77"/>
  <c r="AP77" s="1"/>
  <c r="AT77" s="1"/>
  <c r="AS77" s="1"/>
  <c r="AR97"/>
  <c r="AP97" s="1"/>
  <c r="AT97" s="1"/>
  <c r="AS97" s="1"/>
  <c r="AR66"/>
  <c r="AP66" s="1"/>
  <c r="AV66" s="1"/>
  <c r="AR103"/>
  <c r="AP103" s="1"/>
  <c r="AV103" s="1"/>
  <c r="AU103" s="1"/>
  <c r="AR24"/>
  <c r="AP24" s="1"/>
  <c r="AT24" s="1"/>
  <c r="AR114"/>
  <c r="AP114" s="1"/>
  <c r="AT114" s="1"/>
  <c r="AS114" s="1"/>
  <c r="AR101"/>
  <c r="AP101" s="1"/>
  <c r="AV101" s="1"/>
  <c r="AU101" s="1"/>
  <c r="AR74"/>
  <c r="AP74" s="1"/>
  <c r="AV74" s="1"/>
  <c r="AR85"/>
  <c r="AP85" s="1"/>
  <c r="AV85" s="1"/>
  <c r="AR42"/>
  <c r="AP42" s="1"/>
  <c r="AT42" s="1"/>
  <c r="AR35"/>
  <c r="AP35" s="1"/>
  <c r="AT35" s="1"/>
  <c r="AR41"/>
  <c r="AP41" s="1"/>
  <c r="AT41" s="1"/>
  <c r="AR79"/>
  <c r="AP79" s="1"/>
  <c r="AT79" s="1"/>
  <c r="AS79" s="1"/>
  <c r="AR37"/>
  <c r="AP37" s="1"/>
  <c r="AT37" s="1"/>
  <c r="AR82"/>
  <c r="AP82" s="1"/>
  <c r="AR105"/>
  <c r="AP105" s="1"/>
  <c r="AV105" s="1"/>
  <c r="AU105" s="1"/>
  <c r="AR22"/>
  <c r="AP22" s="1"/>
  <c r="AT22" s="1"/>
  <c r="AR46"/>
  <c r="AP46" s="1"/>
  <c r="AT46" s="1"/>
  <c r="AR52"/>
  <c r="AP52" s="1"/>
  <c r="AR113"/>
  <c r="AP113" s="1"/>
  <c r="AR48"/>
  <c r="AP48" s="1"/>
  <c r="AR107"/>
  <c r="AP107" s="1"/>
  <c r="AR115"/>
  <c r="AP115" s="1"/>
  <c r="AR61"/>
  <c r="AP61" s="1"/>
  <c r="AR102"/>
  <c r="AP102" s="1"/>
  <c r="AR108"/>
  <c r="AP108" s="1"/>
  <c r="AR91"/>
  <c r="AP91" s="1"/>
  <c r="AR98"/>
  <c r="AP98" s="1"/>
  <c r="AR92"/>
  <c r="AP92" s="1"/>
  <c r="AR81"/>
  <c r="AP81" s="1"/>
  <c r="AR93"/>
  <c r="AP93" s="1"/>
  <c r="AR34"/>
  <c r="AP34" s="1"/>
  <c r="AR110"/>
  <c r="AP110" s="1"/>
  <c r="AR29"/>
  <c r="AP29" s="1"/>
  <c r="AR60"/>
  <c r="AP60" s="1"/>
  <c r="AR57"/>
  <c r="AP57" s="1"/>
  <c r="AR109"/>
  <c r="AP109" s="1"/>
  <c r="AR39"/>
  <c r="AP39" s="1"/>
  <c r="AR63"/>
  <c r="AP63" s="1"/>
  <c r="AR68"/>
  <c r="AP68" s="1"/>
  <c r="AR112"/>
  <c r="AP112" s="1"/>
  <c r="AR25"/>
  <c r="AP25" s="1"/>
  <c r="AR106"/>
  <c r="AP106" s="1"/>
  <c r="AR83"/>
  <c r="AP83" s="1"/>
  <c r="AR17"/>
  <c r="AP17" s="1"/>
  <c r="AR50"/>
  <c r="AP50" s="1"/>
  <c r="AR87"/>
  <c r="AP87" s="1"/>
  <c r="AR96"/>
  <c r="AP96" s="1"/>
  <c r="AR62"/>
  <c r="AP62" s="1"/>
  <c r="AR47"/>
  <c r="AP47" s="1"/>
  <c r="AR5"/>
  <c r="AP5" s="1"/>
  <c r="AR33"/>
  <c r="AP33" s="1"/>
  <c r="AR23"/>
  <c r="AP23" s="1"/>
  <c r="AR69"/>
  <c r="AP69" s="1"/>
  <c r="FP49" i="10"/>
  <c r="FP50"/>
  <c r="EJ49"/>
  <c r="EJ50"/>
  <c r="AR90" i="17"/>
  <c r="AP90" s="1"/>
  <c r="AR56"/>
  <c r="AP56" s="1"/>
  <c r="AR26"/>
  <c r="AP26" s="1"/>
  <c r="AR21"/>
  <c r="AP21" s="1"/>
  <c r="AR32"/>
  <c r="AP32" s="1"/>
  <c r="AR80"/>
  <c r="AP80" s="1"/>
  <c r="AR54"/>
  <c r="AP54" s="1"/>
  <c r="AR64"/>
  <c r="AP64" s="1"/>
  <c r="AR36"/>
  <c r="AP36" s="1"/>
  <c r="AR9"/>
  <c r="AP9" s="1"/>
  <c r="AR65"/>
  <c r="AP65" s="1"/>
  <c r="AR12"/>
  <c r="AP12" s="1"/>
  <c r="AR40"/>
  <c r="AP40" s="1"/>
  <c r="AR14"/>
  <c r="AP14" s="1"/>
  <c r="AR73"/>
  <c r="AP73" s="1"/>
  <c r="AR104"/>
  <c r="AP104" s="1"/>
  <c r="AR19"/>
  <c r="AP19" s="1"/>
  <c r="AR95"/>
  <c r="AP95" s="1"/>
  <c r="AR43"/>
  <c r="AP43" s="1"/>
  <c r="AR71"/>
  <c r="AP71" s="1"/>
  <c r="AR88"/>
  <c r="AP88" s="1"/>
  <c r="AR116"/>
  <c r="AP116" s="1"/>
  <c r="AR84"/>
  <c r="AP84" s="1"/>
  <c r="AR76"/>
  <c r="AP76" s="1"/>
  <c r="AR16"/>
  <c r="AP16" s="1"/>
  <c r="AR10"/>
  <c r="AP10" s="1"/>
  <c r="AR111"/>
  <c r="AP111" s="1"/>
  <c r="AR18"/>
  <c r="AP18" s="1"/>
  <c r="AR28"/>
  <c r="AP28" s="1"/>
  <c r="AR6"/>
  <c r="AP6" s="1"/>
  <c r="AR11"/>
  <c r="AP11" s="1"/>
  <c r="AR78"/>
  <c r="AP78" s="1"/>
  <c r="AR55"/>
  <c r="AP55" s="1"/>
  <c r="AR15"/>
  <c r="AP15" s="1"/>
  <c r="AR100"/>
  <c r="AP100" s="1"/>
  <c r="AR86"/>
  <c r="AP86" s="1"/>
  <c r="AR94"/>
  <c r="AP94" s="1"/>
  <c r="AR58"/>
  <c r="AP58" s="1"/>
  <c r="AR72"/>
  <c r="AP72" s="1"/>
  <c r="AR70"/>
  <c r="AP70" s="1"/>
  <c r="AR49"/>
  <c r="AP49" s="1"/>
  <c r="AR45"/>
  <c r="AP45" s="1"/>
  <c r="AR27"/>
  <c r="AP27" s="1"/>
  <c r="AR31"/>
  <c r="AP31" s="1"/>
  <c r="AR20"/>
  <c r="AP20" s="1"/>
  <c r="AR38"/>
  <c r="AP38" s="1"/>
  <c r="AR53"/>
  <c r="AP53" s="1"/>
  <c r="AR7"/>
  <c r="AP7" s="1"/>
  <c r="AR75"/>
  <c r="AP75" s="1"/>
  <c r="AR8"/>
  <c r="AP8" s="1"/>
  <c r="AT8" s="1"/>
  <c r="AR51"/>
  <c r="AP51" s="1"/>
  <c r="AT51" s="1"/>
  <c r="AS51" s="1"/>
  <c r="AR67"/>
  <c r="AP67" s="1"/>
  <c r="AV67" s="1"/>
  <c r="AR99"/>
  <c r="AP99" s="1"/>
  <c r="AT99" s="1"/>
  <c r="AS99" s="1"/>
  <c r="AR13"/>
  <c r="AP13" s="1"/>
  <c r="AV13" s="1"/>
  <c r="AU13" s="1"/>
  <c r="AR44"/>
  <c r="AP44" s="1"/>
  <c r="AV44" s="1"/>
  <c r="BW195" i="10"/>
  <c r="AC195" s="1"/>
  <c r="O181"/>
  <c r="BI316"/>
  <c r="O316" s="1"/>
  <c r="BI203"/>
  <c r="O203" s="1"/>
  <c r="BI191"/>
  <c r="O191" s="1"/>
  <c r="BI270"/>
  <c r="O270" s="1"/>
  <c r="BI304"/>
  <c r="O304" s="1"/>
  <c r="BI187"/>
  <c r="O187" s="1"/>
  <c r="BW277"/>
  <c r="AC277" s="1"/>
  <c r="BI332"/>
  <c r="O332" s="1"/>
  <c r="BI279"/>
  <c r="O279" s="1"/>
  <c r="BI197"/>
  <c r="O197" s="1"/>
  <c r="BI313"/>
  <c r="O313" s="1"/>
  <c r="BI252"/>
  <c r="O252" s="1"/>
  <c r="BI291"/>
  <c r="O291" s="1"/>
  <c r="BI275"/>
  <c r="O275" s="1"/>
  <c r="BI189"/>
  <c r="O189" s="1"/>
  <c r="BI229"/>
  <c r="O229" s="1"/>
  <c r="BA241"/>
  <c r="G241" s="1"/>
  <c r="BB327"/>
  <c r="H327" s="1"/>
  <c r="BB333"/>
  <c r="H333" s="1"/>
  <c r="BW208"/>
  <c r="AC208" s="1"/>
  <c r="BW305"/>
  <c r="AC305" s="1"/>
  <c r="BW257"/>
  <c r="AC257" s="1"/>
  <c r="BW221"/>
  <c r="AC221" s="1"/>
  <c r="BB285"/>
  <c r="H285" s="1"/>
  <c r="BA324"/>
  <c r="G324" s="1"/>
  <c r="BW223"/>
  <c r="AC223" s="1"/>
  <c r="BW275"/>
  <c r="AC275" s="1"/>
  <c r="BW260"/>
  <c r="AC260" s="1"/>
  <c r="BA233"/>
  <c r="G233" s="1"/>
  <c r="BY331"/>
  <c r="AE331" s="1"/>
  <c r="BW219"/>
  <c r="AC219" s="1"/>
  <c r="BW265"/>
  <c r="AC265" s="1"/>
  <c r="BW212"/>
  <c r="AC212" s="1"/>
  <c r="BB234"/>
  <c r="H234" s="1"/>
  <c r="BB299"/>
  <c r="H299" s="1"/>
  <c r="BP284"/>
  <c r="V284" s="1"/>
  <c r="BB258"/>
  <c r="H258" s="1"/>
  <c r="BB277"/>
  <c r="H277" s="1"/>
  <c r="BB330"/>
  <c r="H330" s="1"/>
  <c r="BP207"/>
  <c r="V207" s="1"/>
  <c r="BB291"/>
  <c r="H291" s="1"/>
  <c r="BB196"/>
  <c r="H196" s="1"/>
  <c r="BB210"/>
  <c r="H210" s="1"/>
  <c r="BP272"/>
  <c r="V272" s="1"/>
  <c r="BW245"/>
  <c r="AC245" s="1"/>
  <c r="BW316"/>
  <c r="AC316" s="1"/>
  <c r="BW206"/>
  <c r="AC206" s="1"/>
  <c r="BW230"/>
  <c r="AC230" s="1"/>
  <c r="BW246"/>
  <c r="AC246" s="1"/>
  <c r="BW225"/>
  <c r="AC225" s="1"/>
  <c r="BW329"/>
  <c r="AC329" s="1"/>
  <c r="BW330"/>
  <c r="AC330" s="1"/>
  <c r="BW213"/>
  <c r="AC213" s="1"/>
  <c r="BW267"/>
  <c r="AC267" s="1"/>
  <c r="BW274"/>
  <c r="AC274" s="1"/>
  <c r="BW301"/>
  <c r="AC301" s="1"/>
  <c r="BW303"/>
  <c r="AC303" s="1"/>
  <c r="BW227"/>
  <c r="AC227" s="1"/>
  <c r="BW291"/>
  <c r="AC291" s="1"/>
  <c r="BB226"/>
  <c r="H226" s="1"/>
  <c r="BB206"/>
  <c r="H206" s="1"/>
  <c r="BB293"/>
  <c r="H293" s="1"/>
  <c r="BB317"/>
  <c r="H317" s="1"/>
  <c r="BI287"/>
  <c r="O287" s="1"/>
  <c r="BI195"/>
  <c r="O195" s="1"/>
  <c r="BI306"/>
  <c r="O306" s="1"/>
  <c r="BI326"/>
  <c r="O326" s="1"/>
  <c r="BI284"/>
  <c r="O284" s="1"/>
  <c r="BI256"/>
  <c r="O256" s="1"/>
  <c r="BI286"/>
  <c r="O286" s="1"/>
  <c r="BI273"/>
  <c r="O273" s="1"/>
  <c r="BI216"/>
  <c r="O216" s="1"/>
  <c r="BI308"/>
  <c r="O308" s="1"/>
  <c r="BI192"/>
  <c r="O192" s="1"/>
  <c r="BI334"/>
  <c r="O334" s="1"/>
  <c r="BA239"/>
  <c r="G239" s="1"/>
  <c r="BA240"/>
  <c r="G240" s="1"/>
  <c r="BA277"/>
  <c r="G277" s="1"/>
  <c r="BP217"/>
  <c r="V217" s="1"/>
  <c r="CC216"/>
  <c r="AI216" s="1"/>
  <c r="BY249"/>
  <c r="AE249" s="1"/>
  <c r="BV216"/>
  <c r="AB216" s="1"/>
  <c r="BW186"/>
  <c r="AC186" s="1"/>
  <c r="BW264"/>
  <c r="AC264" s="1"/>
  <c r="BW259"/>
  <c r="AC259" s="1"/>
  <c r="BW218"/>
  <c r="AC218" s="1"/>
  <c r="BW268"/>
  <c r="AC268" s="1"/>
  <c r="BW252"/>
  <c r="AC252" s="1"/>
  <c r="BW309"/>
  <c r="AC309" s="1"/>
  <c r="BW262"/>
  <c r="AC262" s="1"/>
  <c r="BW287"/>
  <c r="AC287" s="1"/>
  <c r="BW272"/>
  <c r="AC272" s="1"/>
  <c r="BW326"/>
  <c r="AC326" s="1"/>
  <c r="BW311"/>
  <c r="AC311" s="1"/>
  <c r="BW247"/>
  <c r="AC247" s="1"/>
  <c r="BW266"/>
  <c r="AC266" s="1"/>
  <c r="BA305"/>
  <c r="G305" s="1"/>
  <c r="BA268"/>
  <c r="G268" s="1"/>
  <c r="BA227"/>
  <c r="G227" s="1"/>
  <c r="BW308"/>
  <c r="AC308" s="1"/>
  <c r="BW210"/>
  <c r="AC210" s="1"/>
  <c r="BW270"/>
  <c r="AC270" s="1"/>
  <c r="BW238"/>
  <c r="AC238" s="1"/>
  <c r="BW235"/>
  <c r="AC235" s="1"/>
  <c r="BW302"/>
  <c r="AC302" s="1"/>
  <c r="BW285"/>
  <c r="AC285" s="1"/>
  <c r="BW312"/>
  <c r="AC312" s="1"/>
  <c r="BW282"/>
  <c r="AC282" s="1"/>
  <c r="BW315"/>
  <c r="AC315" s="1"/>
  <c r="BW236"/>
  <c r="AC236" s="1"/>
  <c r="BW331"/>
  <c r="AC331" s="1"/>
  <c r="BW198"/>
  <c r="AC198" s="1"/>
  <c r="BW229"/>
  <c r="AC229" s="1"/>
  <c r="BA256"/>
  <c r="G256" s="1"/>
  <c r="BA212"/>
  <c r="G212" s="1"/>
  <c r="BA250"/>
  <c r="G250" s="1"/>
  <c r="BB216"/>
  <c r="H216" s="1"/>
  <c r="BB231"/>
  <c r="H231" s="1"/>
  <c r="BB250"/>
  <c r="H250" s="1"/>
  <c r="BB295"/>
  <c r="H295" s="1"/>
  <c r="BB255"/>
  <c r="H255" s="1"/>
  <c r="BB257"/>
  <c r="H257" s="1"/>
  <c r="BB280"/>
  <c r="H280" s="1"/>
  <c r="BB239"/>
  <c r="H239" s="1"/>
  <c r="BB331"/>
  <c r="H331" s="1"/>
  <c r="BB237"/>
  <c r="H237" s="1"/>
  <c r="BB191"/>
  <c r="H191" s="1"/>
  <c r="BB229"/>
  <c r="H229" s="1"/>
  <c r="BB329"/>
  <c r="H329" s="1"/>
  <c r="BB289"/>
  <c r="H289" s="1"/>
  <c r="BB251"/>
  <c r="H251" s="1"/>
  <c r="BB279"/>
  <c r="H279" s="1"/>
  <c r="BP244"/>
  <c r="V244" s="1"/>
  <c r="BP236"/>
  <c r="V236" s="1"/>
  <c r="BP326"/>
  <c r="V326" s="1"/>
  <c r="BP308"/>
  <c r="V308" s="1"/>
  <c r="BP190"/>
  <c r="V190" s="1"/>
  <c r="BB241"/>
  <c r="H241" s="1"/>
  <c r="BB236"/>
  <c r="H236" s="1"/>
  <c r="BB278"/>
  <c r="H278" s="1"/>
  <c r="BB248"/>
  <c r="H248" s="1"/>
  <c r="BB228"/>
  <c r="H228" s="1"/>
  <c r="BB219"/>
  <c r="H219" s="1"/>
  <c r="BB320"/>
  <c r="H320" s="1"/>
  <c r="BB328"/>
  <c r="H328" s="1"/>
  <c r="BB305"/>
  <c r="H305" s="1"/>
  <c r="BB283"/>
  <c r="H283" s="1"/>
  <c r="BB211"/>
  <c r="H211" s="1"/>
  <c r="BB190"/>
  <c r="H190" s="1"/>
  <c r="BB310"/>
  <c r="H310" s="1"/>
  <c r="BB281"/>
  <c r="H281" s="1"/>
  <c r="BB227"/>
  <c r="H227" s="1"/>
  <c r="BB259"/>
  <c r="H259" s="1"/>
  <c r="BP301"/>
  <c r="V301" s="1"/>
  <c r="BP270"/>
  <c r="V270" s="1"/>
  <c r="BP189"/>
  <c r="V189" s="1"/>
  <c r="BP329"/>
  <c r="V329" s="1"/>
  <c r="BW202"/>
  <c r="AC202" s="1"/>
  <c r="BW325"/>
  <c r="AC325" s="1"/>
  <c r="BW220"/>
  <c r="AC220" s="1"/>
  <c r="BW253"/>
  <c r="AC253" s="1"/>
  <c r="BW334"/>
  <c r="AC334" s="1"/>
  <c r="BW248"/>
  <c r="AC248" s="1"/>
  <c r="BW228"/>
  <c r="AC228" s="1"/>
  <c r="BW289"/>
  <c r="AC289" s="1"/>
  <c r="BW295"/>
  <c r="AC295" s="1"/>
  <c r="BW322"/>
  <c r="AC322" s="1"/>
  <c r="BW190"/>
  <c r="AC190" s="1"/>
  <c r="BW333"/>
  <c r="AC333" s="1"/>
  <c r="BW273"/>
  <c r="AC273" s="1"/>
  <c r="BW299"/>
  <c r="AC299" s="1"/>
  <c r="BW317"/>
  <c r="AC317" s="1"/>
  <c r="BW231"/>
  <c r="AC231" s="1"/>
  <c r="BW271"/>
  <c r="AC271" s="1"/>
  <c r="BW255"/>
  <c r="AC255" s="1"/>
  <c r="BB195"/>
  <c r="H195" s="1"/>
  <c r="BB323"/>
  <c r="H323" s="1"/>
  <c r="BB201"/>
  <c r="H201" s="1"/>
  <c r="BB186"/>
  <c r="H186" s="1"/>
  <c r="BB238"/>
  <c r="H238" s="1"/>
  <c r="BB197"/>
  <c r="H197" s="1"/>
  <c r="BB253"/>
  <c r="H253" s="1"/>
  <c r="BB266"/>
  <c r="H266" s="1"/>
  <c r="BB200"/>
  <c r="H200" s="1"/>
  <c r="BB319"/>
  <c r="H319" s="1"/>
  <c r="BB325"/>
  <c r="H325" s="1"/>
  <c r="BB194"/>
  <c r="H194" s="1"/>
  <c r="BB322"/>
  <c r="H322" s="1"/>
  <c r="BB247"/>
  <c r="H247" s="1"/>
  <c r="BB245"/>
  <c r="H245" s="1"/>
  <c r="BB261"/>
  <c r="H261" s="1"/>
  <c r="BA189"/>
  <c r="G189" s="1"/>
  <c r="BA265"/>
  <c r="G265" s="1"/>
  <c r="BA223"/>
  <c r="G223" s="1"/>
  <c r="BA252"/>
  <c r="G252" s="1"/>
  <c r="BA214"/>
  <c r="G214" s="1"/>
  <c r="BP302"/>
  <c r="V302" s="1"/>
  <c r="BP305"/>
  <c r="V305" s="1"/>
  <c r="BP211"/>
  <c r="V211" s="1"/>
  <c r="BP204"/>
  <c r="V204" s="1"/>
  <c r="CD201"/>
  <c r="AJ201" s="1"/>
  <c r="BW226"/>
  <c r="AC226" s="1"/>
  <c r="BW197"/>
  <c r="AC197" s="1"/>
  <c r="BW233"/>
  <c r="AC233" s="1"/>
  <c r="BW298"/>
  <c r="AC298" s="1"/>
  <c r="BW297"/>
  <c r="AC297" s="1"/>
  <c r="BW293"/>
  <c r="AC293" s="1"/>
  <c r="BW280"/>
  <c r="AC280" s="1"/>
  <c r="BW310"/>
  <c r="AC310" s="1"/>
  <c r="BW318"/>
  <c r="AC318" s="1"/>
  <c r="BW234"/>
  <c r="AC234" s="1"/>
  <c r="BW332"/>
  <c r="AC332" s="1"/>
  <c r="BW207"/>
  <c r="AC207" s="1"/>
  <c r="BW189"/>
  <c r="AC189" s="1"/>
  <c r="BW256"/>
  <c r="AC256" s="1"/>
  <c r="BW211"/>
  <c r="AC211" s="1"/>
  <c r="BW306"/>
  <c r="AC306" s="1"/>
  <c r="BW284"/>
  <c r="AC284" s="1"/>
  <c r="BW200"/>
  <c r="AC200" s="1"/>
  <c r="BW204"/>
  <c r="AC204" s="1"/>
  <c r="BW244"/>
  <c r="AC244" s="1"/>
  <c r="BW239"/>
  <c r="AC239" s="1"/>
  <c r="BW209"/>
  <c r="AC209" s="1"/>
  <c r="BW224"/>
  <c r="AC224" s="1"/>
  <c r="BW242"/>
  <c r="AC242" s="1"/>
  <c r="BB332"/>
  <c r="H332" s="1"/>
  <c r="BB222"/>
  <c r="H222" s="1"/>
  <c r="BB271"/>
  <c r="H271" s="1"/>
  <c r="BB306"/>
  <c r="H306" s="1"/>
  <c r="BB262"/>
  <c r="H262" s="1"/>
  <c r="BB256"/>
  <c r="H256" s="1"/>
  <c r="BB324"/>
  <c r="H324" s="1"/>
  <c r="BB304"/>
  <c r="H304" s="1"/>
  <c r="BB300"/>
  <c r="H300" s="1"/>
  <c r="BB235"/>
  <c r="H235" s="1"/>
  <c r="BB209"/>
  <c r="H209" s="1"/>
  <c r="BB193"/>
  <c r="H193" s="1"/>
  <c r="BB308"/>
  <c r="H308" s="1"/>
  <c r="BB309"/>
  <c r="H309" s="1"/>
  <c r="BB268"/>
  <c r="H268" s="1"/>
  <c r="BB204"/>
  <c r="H204" s="1"/>
  <c r="BB276"/>
  <c r="H276" s="1"/>
  <c r="BB220"/>
  <c r="H220" s="1"/>
  <c r="BB224"/>
  <c r="H224" s="1"/>
  <c r="BB244"/>
  <c r="H244" s="1"/>
  <c r="BB246"/>
  <c r="H246" s="1"/>
  <c r="BB242"/>
  <c r="H242" s="1"/>
  <c r="BI303"/>
  <c r="O303" s="1"/>
  <c r="BI221"/>
  <c r="O221" s="1"/>
  <c r="BI230"/>
  <c r="O230" s="1"/>
  <c r="BI312"/>
  <c r="O312" s="1"/>
  <c r="BI237"/>
  <c r="O237" s="1"/>
  <c r="BI320"/>
  <c r="O320" s="1"/>
  <c r="BI318"/>
  <c r="O318" s="1"/>
  <c r="BI254"/>
  <c r="O254" s="1"/>
  <c r="BI200"/>
  <c r="O200" s="1"/>
  <c r="BI264"/>
  <c r="O264" s="1"/>
  <c r="BI201"/>
  <c r="O201" s="1"/>
  <c r="BI225"/>
  <c r="O225" s="1"/>
  <c r="BI248"/>
  <c r="O248" s="1"/>
  <c r="BI311"/>
  <c r="O311" s="1"/>
  <c r="BI219"/>
  <c r="O219" s="1"/>
  <c r="BI199"/>
  <c r="O199" s="1"/>
  <c r="BA262"/>
  <c r="G262" s="1"/>
  <c r="BA187"/>
  <c r="G187" s="1"/>
  <c r="BA230"/>
  <c r="G230" s="1"/>
  <c r="BA195"/>
  <c r="G195" s="1"/>
  <c r="BA249"/>
  <c r="G249" s="1"/>
  <c r="BP274"/>
  <c r="V274" s="1"/>
  <c r="BP227"/>
  <c r="V227" s="1"/>
  <c r="BP311"/>
  <c r="V311" s="1"/>
  <c r="BP306"/>
  <c r="V306" s="1"/>
  <c r="BP205"/>
  <c r="V205" s="1"/>
  <c r="CC247"/>
  <c r="AI247" s="1"/>
  <c r="CC292"/>
  <c r="AI292" s="1"/>
  <c r="BY271"/>
  <c r="AE271" s="1"/>
  <c r="CD199"/>
  <c r="AJ199" s="1"/>
  <c r="BV259"/>
  <c r="AB259" s="1"/>
  <c r="BW279"/>
  <c r="AC279" s="1"/>
  <c r="BW300"/>
  <c r="AC300" s="1"/>
  <c r="BW251"/>
  <c r="AC251" s="1"/>
  <c r="BW327"/>
  <c r="AC327" s="1"/>
  <c r="BW321"/>
  <c r="AC321" s="1"/>
  <c r="BW304"/>
  <c r="AC304" s="1"/>
  <c r="BW288"/>
  <c r="AC288" s="1"/>
  <c r="BW222"/>
  <c r="AC222" s="1"/>
  <c r="BW263"/>
  <c r="AC263" s="1"/>
  <c r="BW192"/>
  <c r="AC192" s="1"/>
  <c r="BW286"/>
  <c r="AC286" s="1"/>
  <c r="BW254"/>
  <c r="AC254" s="1"/>
  <c r="AC181"/>
  <c r="BW269"/>
  <c r="AC269" s="1"/>
  <c r="BW250"/>
  <c r="AC250" s="1"/>
  <c r="BA307"/>
  <c r="G307" s="1"/>
  <c r="BA232"/>
  <c r="G232" s="1"/>
  <c r="BA272"/>
  <c r="G272" s="1"/>
  <c r="BA275"/>
  <c r="G275" s="1"/>
  <c r="BA243"/>
  <c r="G243" s="1"/>
  <c r="BA211"/>
  <c r="G211" s="1"/>
  <c r="BA209"/>
  <c r="G209" s="1"/>
  <c r="BA213"/>
  <c r="G213" s="1"/>
  <c r="BA327"/>
  <c r="G327" s="1"/>
  <c r="BB272"/>
  <c r="H272" s="1"/>
  <c r="BB282"/>
  <c r="H282" s="1"/>
  <c r="BB202"/>
  <c r="H202" s="1"/>
  <c r="BB326"/>
  <c r="H326" s="1"/>
  <c r="BB275"/>
  <c r="H275" s="1"/>
  <c r="BB321"/>
  <c r="H321" s="1"/>
  <c r="BB212"/>
  <c r="H212" s="1"/>
  <c r="BB287"/>
  <c r="H287" s="1"/>
  <c r="BB198"/>
  <c r="H198" s="1"/>
  <c r="BB312"/>
  <c r="H312" s="1"/>
  <c r="BB270"/>
  <c r="H270" s="1"/>
  <c r="BB264"/>
  <c r="H264" s="1"/>
  <c r="BB189"/>
  <c r="H189" s="1"/>
  <c r="BB313"/>
  <c r="H313" s="1"/>
  <c r="BB217"/>
  <c r="H217" s="1"/>
  <c r="BB288"/>
  <c r="H288" s="1"/>
  <c r="BB215"/>
  <c r="H215" s="1"/>
  <c r="BB223"/>
  <c r="H223" s="1"/>
  <c r="BB314"/>
  <c r="H314" s="1"/>
  <c r="BB205"/>
  <c r="H205" s="1"/>
  <c r="BB218"/>
  <c r="H218" s="1"/>
  <c r="BB296"/>
  <c r="H296" s="1"/>
  <c r="BB267"/>
  <c r="H267" s="1"/>
  <c r="BB232"/>
  <c r="H232" s="1"/>
  <c r="BB221"/>
  <c r="H221" s="1"/>
  <c r="BB243"/>
  <c r="H243" s="1"/>
  <c r="BB297"/>
  <c r="H297" s="1"/>
  <c r="BB315"/>
  <c r="H315" s="1"/>
  <c r="BI265"/>
  <c r="O265" s="1"/>
  <c r="BI228"/>
  <c r="O228" s="1"/>
  <c r="BI294"/>
  <c r="O294" s="1"/>
  <c r="BI198"/>
  <c r="O198" s="1"/>
  <c r="BI218"/>
  <c r="O218" s="1"/>
  <c r="BI292"/>
  <c r="O292" s="1"/>
  <c r="BI258"/>
  <c r="O258" s="1"/>
  <c r="BI241"/>
  <c r="O241" s="1"/>
  <c r="BI249"/>
  <c r="O249" s="1"/>
  <c r="BI321"/>
  <c r="O321" s="1"/>
  <c r="BI266"/>
  <c r="O266" s="1"/>
  <c r="BI205"/>
  <c r="O205" s="1"/>
  <c r="BI243"/>
  <c r="O243" s="1"/>
  <c r="BI272"/>
  <c r="O272" s="1"/>
  <c r="BI250"/>
  <c r="O250" s="1"/>
  <c r="BI227"/>
  <c r="O227" s="1"/>
  <c r="BI317"/>
  <c r="O317" s="1"/>
  <c r="BI242"/>
  <c r="O242" s="1"/>
  <c r="BI212"/>
  <c r="O212" s="1"/>
  <c r="BI262"/>
  <c r="O262" s="1"/>
  <c r="BP275"/>
  <c r="V275" s="1"/>
  <c r="BP297"/>
  <c r="V297" s="1"/>
  <c r="BP212"/>
  <c r="V212" s="1"/>
  <c r="BP333"/>
  <c r="V333" s="1"/>
  <c r="BP186"/>
  <c r="V186" s="1"/>
  <c r="BP251"/>
  <c r="V251" s="1"/>
  <c r="BP188"/>
  <c r="V188" s="1"/>
  <c r="CC246"/>
  <c r="AI246" s="1"/>
  <c r="CC227"/>
  <c r="AI227" s="1"/>
  <c r="CC275"/>
  <c r="AI275" s="1"/>
  <c r="BY299"/>
  <c r="AE299" s="1"/>
  <c r="BV202"/>
  <c r="AB202" s="1"/>
  <c r="BV209"/>
  <c r="AB209" s="1"/>
  <c r="BY289"/>
  <c r="AE289" s="1"/>
  <c r="BY322"/>
  <c r="AE322" s="1"/>
  <c r="BY298"/>
  <c r="AE298" s="1"/>
  <c r="BY292"/>
  <c r="AE292" s="1"/>
  <c r="BA210"/>
  <c r="G210" s="1"/>
  <c r="BA246"/>
  <c r="G246" s="1"/>
  <c r="BA313"/>
  <c r="G313" s="1"/>
  <c r="BA254"/>
  <c r="G254" s="1"/>
  <c r="BA291"/>
  <c r="G291" s="1"/>
  <c r="BA293"/>
  <c r="G293" s="1"/>
  <c r="BA303"/>
  <c r="G303" s="1"/>
  <c r="BA278"/>
  <c r="G278" s="1"/>
  <c r="BA281"/>
  <c r="G281" s="1"/>
  <c r="BA204"/>
  <c r="G204" s="1"/>
  <c r="BA270"/>
  <c r="G270" s="1"/>
  <c r="BA216"/>
  <c r="G216" s="1"/>
  <c r="BA280"/>
  <c r="G280" s="1"/>
  <c r="BA215"/>
  <c r="G215" s="1"/>
  <c r="BA236"/>
  <c r="G236" s="1"/>
  <c r="BA316"/>
  <c r="G316" s="1"/>
  <c r="BY241"/>
  <c r="AE241" s="1"/>
  <c r="BY191"/>
  <c r="AE191" s="1"/>
  <c r="BY315"/>
  <c r="AE315" s="1"/>
  <c r="BY281"/>
  <c r="AE281" s="1"/>
  <c r="BY209"/>
  <c r="AE209" s="1"/>
  <c r="BO293"/>
  <c r="U293" s="1"/>
  <c r="BA264"/>
  <c r="G264" s="1"/>
  <c r="BA222"/>
  <c r="G222" s="1"/>
  <c r="BA286"/>
  <c r="G286" s="1"/>
  <c r="BA238"/>
  <c r="G238" s="1"/>
  <c r="BA288"/>
  <c r="G288" s="1"/>
  <c r="BA295"/>
  <c r="G295" s="1"/>
  <c r="BA251"/>
  <c r="G251" s="1"/>
  <c r="BA299"/>
  <c r="G299" s="1"/>
  <c r="BA285"/>
  <c r="G285" s="1"/>
  <c r="BA290"/>
  <c r="G290" s="1"/>
  <c r="BA235"/>
  <c r="G235" s="1"/>
  <c r="BA201"/>
  <c r="G201" s="1"/>
  <c r="BA287"/>
  <c r="G287" s="1"/>
  <c r="BA312"/>
  <c r="G312" s="1"/>
  <c r="BA224"/>
  <c r="G224" s="1"/>
  <c r="BY324"/>
  <c r="AE324" s="1"/>
  <c r="BY314"/>
  <c r="AE314" s="1"/>
  <c r="BY190"/>
  <c r="AE190" s="1"/>
  <c r="BO319"/>
  <c r="U319" s="1"/>
  <c r="CC259"/>
  <c r="AI259" s="1"/>
  <c r="CC312"/>
  <c r="AI312" s="1"/>
  <c r="CC308"/>
  <c r="AI308" s="1"/>
  <c r="CC283"/>
  <c r="AI283" s="1"/>
  <c r="CC323"/>
  <c r="AI323" s="1"/>
  <c r="CC269"/>
  <c r="AI269" s="1"/>
  <c r="BV270"/>
  <c r="AB270" s="1"/>
  <c r="BV249"/>
  <c r="AB249" s="1"/>
  <c r="BV223"/>
  <c r="AB223" s="1"/>
  <c r="BV324"/>
  <c r="AB324" s="1"/>
  <c r="BV298"/>
  <c r="AB298" s="1"/>
  <c r="CC272"/>
  <c r="AI272" s="1"/>
  <c r="CC229"/>
  <c r="AI229" s="1"/>
  <c r="CC333"/>
  <c r="AI333" s="1"/>
  <c r="CC277"/>
  <c r="AI277" s="1"/>
  <c r="CC324"/>
  <c r="AI324" s="1"/>
  <c r="BV317"/>
  <c r="AB317" s="1"/>
  <c r="BV211"/>
  <c r="AB211" s="1"/>
  <c r="BV273"/>
  <c r="AB273" s="1"/>
  <c r="BV286"/>
  <c r="AB286" s="1"/>
  <c r="CD249"/>
  <c r="AJ249" s="1"/>
  <c r="BA255"/>
  <c r="G255" s="1"/>
  <c r="BA298"/>
  <c r="G298" s="1"/>
  <c r="BA253"/>
  <c r="G253" s="1"/>
  <c r="BA319"/>
  <c r="G319" s="1"/>
  <c r="BA203"/>
  <c r="G203" s="1"/>
  <c r="BA269"/>
  <c r="G269" s="1"/>
  <c r="BA188"/>
  <c r="G188" s="1"/>
  <c r="G181"/>
  <c r="BA323"/>
  <c r="G323" s="1"/>
  <c r="BA310"/>
  <c r="G310" s="1"/>
  <c r="BA217"/>
  <c r="G217" s="1"/>
  <c r="BA242"/>
  <c r="G242" s="1"/>
  <c r="BA259"/>
  <c r="G259" s="1"/>
  <c r="BA231"/>
  <c r="G231" s="1"/>
  <c r="BA315"/>
  <c r="G315" s="1"/>
  <c r="BA186"/>
  <c r="G186" s="1"/>
  <c r="BA328"/>
  <c r="G328" s="1"/>
  <c r="BA302"/>
  <c r="G302" s="1"/>
  <c r="BA202"/>
  <c r="G202" s="1"/>
  <c r="BA208"/>
  <c r="G208" s="1"/>
  <c r="BY273"/>
  <c r="AE273" s="1"/>
  <c r="BY236"/>
  <c r="AE236" s="1"/>
  <c r="BY230"/>
  <c r="AE230" s="1"/>
  <c r="BY293"/>
  <c r="AE293" s="1"/>
  <c r="BY317"/>
  <c r="AE317" s="1"/>
  <c r="BY201"/>
  <c r="AE201" s="1"/>
  <c r="BY279"/>
  <c r="AE279" s="1"/>
  <c r="BY326"/>
  <c r="AE326" s="1"/>
  <c r="BY233"/>
  <c r="AE233" s="1"/>
  <c r="BY239"/>
  <c r="AE239" s="1"/>
  <c r="BY265"/>
  <c r="AE265" s="1"/>
  <c r="BY243"/>
  <c r="AE243" s="1"/>
  <c r="BY217"/>
  <c r="AE217" s="1"/>
  <c r="BY228"/>
  <c r="AE228" s="1"/>
  <c r="BV269"/>
  <c r="AB269" s="1"/>
  <c r="BV294"/>
  <c r="AB294" s="1"/>
  <c r="BV228"/>
  <c r="AB228" s="1"/>
  <c r="BV217"/>
  <c r="AB217" s="1"/>
  <c r="BV312"/>
  <c r="AB312" s="1"/>
  <c r="BO316"/>
  <c r="U316" s="1"/>
  <c r="BP257"/>
  <c r="V257" s="1"/>
  <c r="BP194"/>
  <c r="V194" s="1"/>
  <c r="BP195"/>
  <c r="V195" s="1"/>
  <c r="BP246"/>
  <c r="V246" s="1"/>
  <c r="BP256"/>
  <c r="V256" s="1"/>
  <c r="BP334"/>
  <c r="V334" s="1"/>
  <c r="BP254"/>
  <c r="V254" s="1"/>
  <c r="BP268"/>
  <c r="V268" s="1"/>
  <c r="BP237"/>
  <c r="V237" s="1"/>
  <c r="BP221"/>
  <c r="V221" s="1"/>
  <c r="CD251"/>
  <c r="AJ251" s="1"/>
  <c r="CD280"/>
  <c r="AJ280" s="1"/>
  <c r="CD218"/>
  <c r="AJ218" s="1"/>
  <c r="BI263"/>
  <c r="O263" s="1"/>
  <c r="BI324"/>
  <c r="O324" s="1"/>
  <c r="BI271"/>
  <c r="O271" s="1"/>
  <c r="BI261"/>
  <c r="O261" s="1"/>
  <c r="BI298"/>
  <c r="O298" s="1"/>
  <c r="BI235"/>
  <c r="O235" s="1"/>
  <c r="BI290"/>
  <c r="O290" s="1"/>
  <c r="BI234"/>
  <c r="O234" s="1"/>
  <c r="BI268"/>
  <c r="O268" s="1"/>
  <c r="BI217"/>
  <c r="O217" s="1"/>
  <c r="BI296"/>
  <c r="O296" s="1"/>
  <c r="BI314"/>
  <c r="O314" s="1"/>
  <c r="BI300"/>
  <c r="O300" s="1"/>
  <c r="BI293"/>
  <c r="O293" s="1"/>
  <c r="BI283"/>
  <c r="O283" s="1"/>
  <c r="BI231"/>
  <c r="O231" s="1"/>
  <c r="BI215"/>
  <c r="O215" s="1"/>
  <c r="BI282"/>
  <c r="O282" s="1"/>
  <c r="BI240"/>
  <c r="O240" s="1"/>
  <c r="BI281"/>
  <c r="O281" s="1"/>
  <c r="BI223"/>
  <c r="O223" s="1"/>
  <c r="BI259"/>
  <c r="O259" s="1"/>
  <c r="BI232"/>
  <c r="O232" s="1"/>
  <c r="BI209"/>
  <c r="O209" s="1"/>
  <c r="BI222"/>
  <c r="O222" s="1"/>
  <c r="BI309"/>
  <c r="O309" s="1"/>
  <c r="BI302"/>
  <c r="O302" s="1"/>
  <c r="BI289"/>
  <c r="O289" s="1"/>
  <c r="BI193"/>
  <c r="O193" s="1"/>
  <c r="BI299"/>
  <c r="O299" s="1"/>
  <c r="CC202"/>
  <c r="AI202" s="1"/>
  <c r="CC233"/>
  <c r="AI233" s="1"/>
  <c r="CC190"/>
  <c r="AI190" s="1"/>
  <c r="CC284"/>
  <c r="AI284" s="1"/>
  <c r="CC304"/>
  <c r="AI304" s="1"/>
  <c r="CC297"/>
  <c r="AI297" s="1"/>
  <c r="CC256"/>
  <c r="AI256" s="1"/>
  <c r="CC255"/>
  <c r="AI255" s="1"/>
  <c r="CC317"/>
  <c r="AI317" s="1"/>
  <c r="BV241"/>
  <c r="AB241" s="1"/>
  <c r="BV261"/>
  <c r="AB261" s="1"/>
  <c r="BV235"/>
  <c r="AB235" s="1"/>
  <c r="BV271"/>
  <c r="AB271" s="1"/>
  <c r="BV206"/>
  <c r="AB206" s="1"/>
  <c r="BV201"/>
  <c r="AB201" s="1"/>
  <c r="BV187"/>
  <c r="AB187" s="1"/>
  <c r="AB181"/>
  <c r="BV308"/>
  <c r="AB308" s="1"/>
  <c r="CC314"/>
  <c r="AI314" s="1"/>
  <c r="CC301"/>
  <c r="AI301" s="1"/>
  <c r="CC245"/>
  <c r="AI245" s="1"/>
  <c r="CC326"/>
  <c r="AI326" s="1"/>
  <c r="CC185"/>
  <c r="AI185" s="1"/>
  <c r="CC204"/>
  <c r="AI204" s="1"/>
  <c r="CC258"/>
  <c r="AI258" s="1"/>
  <c r="CC197"/>
  <c r="AI197" s="1"/>
  <c r="CC235"/>
  <c r="AI235" s="1"/>
  <c r="CC252"/>
  <c r="AI252" s="1"/>
  <c r="CC289"/>
  <c r="AI289" s="1"/>
  <c r="CC290"/>
  <c r="AI290" s="1"/>
  <c r="CC253"/>
  <c r="AI253" s="1"/>
  <c r="CC205"/>
  <c r="AI205" s="1"/>
  <c r="CC279"/>
  <c r="AI279" s="1"/>
  <c r="CC309"/>
  <c r="AI309" s="1"/>
  <c r="CD286"/>
  <c r="AJ286" s="1"/>
  <c r="BV188"/>
  <c r="AB188" s="1"/>
  <c r="BV185"/>
  <c r="AB185" s="1"/>
  <c r="BV191"/>
  <c r="AB191" s="1"/>
  <c r="BV297"/>
  <c r="AB297" s="1"/>
  <c r="BV212"/>
  <c r="AB212" s="1"/>
  <c r="BV256"/>
  <c r="AB256" s="1"/>
  <c r="BV320"/>
  <c r="AB320" s="1"/>
  <c r="BV291"/>
  <c r="AB291" s="1"/>
  <c r="BV230"/>
  <c r="AB230" s="1"/>
  <c r="BV232"/>
  <c r="AB232" s="1"/>
  <c r="BV245"/>
  <c r="AB245" s="1"/>
  <c r="BV220"/>
  <c r="AB220" s="1"/>
  <c r="BV243"/>
  <c r="AB243" s="1"/>
  <c r="BV287"/>
  <c r="AB287" s="1"/>
  <c r="BV219"/>
  <c r="AB219" s="1"/>
  <c r="CC239"/>
  <c r="AI239" s="1"/>
  <c r="CC226"/>
  <c r="AI226" s="1"/>
  <c r="CC276"/>
  <c r="AI276" s="1"/>
  <c r="CC223"/>
  <c r="AI223" s="1"/>
  <c r="CC273"/>
  <c r="AI273" s="1"/>
  <c r="CC236"/>
  <c r="AI236" s="1"/>
  <c r="CC285"/>
  <c r="AI285" s="1"/>
  <c r="CC315"/>
  <c r="AI315" s="1"/>
  <c r="CC261"/>
  <c r="AI261" s="1"/>
  <c r="CC228"/>
  <c r="AI228" s="1"/>
  <c r="CC286"/>
  <c r="AI286" s="1"/>
  <c r="CC251"/>
  <c r="AI251" s="1"/>
  <c r="CC330"/>
  <c r="AI330" s="1"/>
  <c r="CC201"/>
  <c r="AI201" s="1"/>
  <c r="CC263"/>
  <c r="AI263" s="1"/>
  <c r="CC264"/>
  <c r="AI264" s="1"/>
  <c r="BV299"/>
  <c r="AB299" s="1"/>
  <c r="BV192"/>
  <c r="AB192" s="1"/>
  <c r="BV227"/>
  <c r="AB227" s="1"/>
  <c r="BV194"/>
  <c r="AB194" s="1"/>
  <c r="BV240"/>
  <c r="AB240" s="1"/>
  <c r="BV190"/>
  <c r="AB190" s="1"/>
  <c r="BV315"/>
  <c r="AB315" s="1"/>
  <c r="BV284"/>
  <c r="AB284" s="1"/>
  <c r="BV204"/>
  <c r="AB204" s="1"/>
  <c r="BV279"/>
  <c r="AB279" s="1"/>
  <c r="BV310"/>
  <c r="AB310" s="1"/>
  <c r="BV328"/>
  <c r="AB328" s="1"/>
  <c r="BV280"/>
  <c r="AB280" s="1"/>
  <c r="BV205"/>
  <c r="AB205" s="1"/>
  <c r="BV318"/>
  <c r="AB318" s="1"/>
  <c r="BA190"/>
  <c r="G190" s="1"/>
  <c r="BA194"/>
  <c r="G194" s="1"/>
  <c r="BA332"/>
  <c r="G332" s="1"/>
  <c r="BA320"/>
  <c r="G320" s="1"/>
  <c r="BA185"/>
  <c r="G185" s="1"/>
  <c r="BA191"/>
  <c r="G191" s="1"/>
  <c r="BA333"/>
  <c r="G333" s="1"/>
  <c r="BA199"/>
  <c r="G199" s="1"/>
  <c r="BA318"/>
  <c r="G318" s="1"/>
  <c r="BA245"/>
  <c r="G245" s="1"/>
  <c r="BA308"/>
  <c r="G308" s="1"/>
  <c r="BA300"/>
  <c r="G300" s="1"/>
  <c r="BA326"/>
  <c r="G326" s="1"/>
  <c r="BY267"/>
  <c r="AE267" s="1"/>
  <c r="BY211"/>
  <c r="AE211" s="1"/>
  <c r="BY250"/>
  <c r="AE250" s="1"/>
  <c r="BY330"/>
  <c r="AE330" s="1"/>
  <c r="BY307"/>
  <c r="AE307" s="1"/>
  <c r="BY203"/>
  <c r="AE203" s="1"/>
  <c r="BY221"/>
  <c r="AE221" s="1"/>
  <c r="BY302"/>
  <c r="AE302" s="1"/>
  <c r="BY294"/>
  <c r="AE294" s="1"/>
  <c r="BY266"/>
  <c r="AE266" s="1"/>
  <c r="BY193"/>
  <c r="AE193" s="1"/>
  <c r="BO209"/>
  <c r="U209" s="1"/>
  <c r="BO272"/>
  <c r="U272" s="1"/>
  <c r="BO282"/>
  <c r="U282" s="1"/>
  <c r="BO286"/>
  <c r="U286" s="1"/>
  <c r="BO287"/>
  <c r="U287" s="1"/>
  <c r="BP318"/>
  <c r="V318" s="1"/>
  <c r="BP222"/>
  <c r="V222" s="1"/>
  <c r="BP319"/>
  <c r="V319" s="1"/>
  <c r="BP232"/>
  <c r="V232" s="1"/>
  <c r="BP223"/>
  <c r="V223" s="1"/>
  <c r="BP225"/>
  <c r="V225" s="1"/>
  <c r="BP226"/>
  <c r="V226" s="1"/>
  <c r="BP252"/>
  <c r="V252" s="1"/>
  <c r="BP312"/>
  <c r="V312" s="1"/>
  <c r="BP315"/>
  <c r="V315" s="1"/>
  <c r="BP265"/>
  <c r="V265" s="1"/>
  <c r="BP303"/>
  <c r="V303" s="1"/>
  <c r="BP331"/>
  <c r="V331" s="1"/>
  <c r="BP271"/>
  <c r="V271" s="1"/>
  <c r="CD266"/>
  <c r="AJ266" s="1"/>
  <c r="CD213"/>
  <c r="AJ213" s="1"/>
  <c r="CD193"/>
  <c r="AJ193" s="1"/>
  <c r="CD200"/>
  <c r="AJ200" s="1"/>
  <c r="BO288"/>
  <c r="U288" s="1"/>
  <c r="BO314"/>
  <c r="U314" s="1"/>
  <c r="BO213"/>
  <c r="U213" s="1"/>
  <c r="CC220"/>
  <c r="AI220" s="1"/>
  <c r="CC238"/>
  <c r="AI238" s="1"/>
  <c r="CC187"/>
  <c r="AI187" s="1"/>
  <c r="CC310"/>
  <c r="AI310" s="1"/>
  <c r="CC299"/>
  <c r="AI299" s="1"/>
  <c r="CC234"/>
  <c r="AI234" s="1"/>
  <c r="CC249"/>
  <c r="AI249" s="1"/>
  <c r="CC294"/>
  <c r="AI294" s="1"/>
  <c r="CC225"/>
  <c r="AI225" s="1"/>
  <c r="CC218"/>
  <c r="AI218" s="1"/>
  <c r="CC300"/>
  <c r="AI300" s="1"/>
  <c r="CC271"/>
  <c r="AI271" s="1"/>
  <c r="CC240"/>
  <c r="AI240" s="1"/>
  <c r="CC217"/>
  <c r="AI217" s="1"/>
  <c r="CC242"/>
  <c r="AI242" s="1"/>
  <c r="CC280"/>
  <c r="AI280" s="1"/>
  <c r="CC203"/>
  <c r="AI203" s="1"/>
  <c r="CC316"/>
  <c r="AI316" s="1"/>
  <c r="CC192"/>
  <c r="AI192" s="1"/>
  <c r="CC298"/>
  <c r="AI298" s="1"/>
  <c r="CC206"/>
  <c r="AI206" s="1"/>
  <c r="CC230"/>
  <c r="AI230" s="1"/>
  <c r="BV275"/>
  <c r="AB275" s="1"/>
  <c r="BV268"/>
  <c r="AB268" s="1"/>
  <c r="BV267"/>
  <c r="AB267" s="1"/>
  <c r="BV257"/>
  <c r="AB257" s="1"/>
  <c r="BV195"/>
  <c r="AB195" s="1"/>
  <c r="BV252"/>
  <c r="AB252" s="1"/>
  <c r="BV313"/>
  <c r="AB313" s="1"/>
  <c r="BV325"/>
  <c r="AB325" s="1"/>
  <c r="BV327"/>
  <c r="AB327" s="1"/>
  <c r="BV332"/>
  <c r="AB332" s="1"/>
  <c r="BV266"/>
  <c r="AB266" s="1"/>
  <c r="BV303"/>
  <c r="AB303" s="1"/>
  <c r="BV319"/>
  <c r="AB319" s="1"/>
  <c r="BV301"/>
  <c r="AB301" s="1"/>
  <c r="BV285"/>
  <c r="AB285" s="1"/>
  <c r="BV334"/>
  <c r="AB334" s="1"/>
  <c r="BV255"/>
  <c r="AB255" s="1"/>
  <c r="BV292"/>
  <c r="AB292" s="1"/>
  <c r="BV210"/>
  <c r="AB210" s="1"/>
  <c r="BV199"/>
  <c r="AB199" s="1"/>
  <c r="BV215"/>
  <c r="AB215" s="1"/>
  <c r="BV203"/>
  <c r="AB203" s="1"/>
  <c r="CD235"/>
  <c r="AJ235" s="1"/>
  <c r="CD308"/>
  <c r="AJ308" s="1"/>
  <c r="CD328"/>
  <c r="AJ328" s="1"/>
  <c r="CD284"/>
  <c r="AJ284" s="1"/>
  <c r="CD227"/>
  <c r="AJ227" s="1"/>
  <c r="CD295"/>
  <c r="AJ295" s="1"/>
  <c r="CD202"/>
  <c r="AJ202" s="1"/>
  <c r="CD194"/>
  <c r="AJ194" s="1"/>
  <c r="CD276"/>
  <c r="AJ276" s="1"/>
  <c r="CD307"/>
  <c r="AJ307" s="1"/>
  <c r="CD306"/>
  <c r="AJ306" s="1"/>
  <c r="CD230"/>
  <c r="AJ230" s="1"/>
  <c r="CD257"/>
  <c r="AJ257" s="1"/>
  <c r="CD225"/>
  <c r="AJ225" s="1"/>
  <c r="CD242"/>
  <c r="AJ242" s="1"/>
  <c r="CD245"/>
  <c r="AJ245" s="1"/>
  <c r="CD244"/>
  <c r="AJ244" s="1"/>
  <c r="CD208"/>
  <c r="AJ208" s="1"/>
  <c r="CD305"/>
  <c r="AJ305" s="1"/>
  <c r="CD209"/>
  <c r="AJ209" s="1"/>
  <c r="BA289"/>
  <c r="G289" s="1"/>
  <c r="BA297"/>
  <c r="G297" s="1"/>
  <c r="BA317"/>
  <c r="G317" s="1"/>
  <c r="BA263"/>
  <c r="G263" s="1"/>
  <c r="BA248"/>
  <c r="G248" s="1"/>
  <c r="BA193"/>
  <c r="G193" s="1"/>
  <c r="BA321"/>
  <c r="G321" s="1"/>
  <c r="BA309"/>
  <c r="G309" s="1"/>
  <c r="BA311"/>
  <c r="G311" s="1"/>
  <c r="BA294"/>
  <c r="G294" s="1"/>
  <c r="BA192"/>
  <c r="G192" s="1"/>
  <c r="BA229"/>
  <c r="G229" s="1"/>
  <c r="BA260"/>
  <c r="G260" s="1"/>
  <c r="BA330"/>
  <c r="G330" s="1"/>
  <c r="BA219"/>
  <c r="G219" s="1"/>
  <c r="BA228"/>
  <c r="G228" s="1"/>
  <c r="BA220"/>
  <c r="G220" s="1"/>
  <c r="BA284"/>
  <c r="G284" s="1"/>
  <c r="BY304"/>
  <c r="AE304" s="1"/>
  <c r="BY319"/>
  <c r="AE319" s="1"/>
  <c r="BY269"/>
  <c r="AE269" s="1"/>
  <c r="BY246"/>
  <c r="AE246" s="1"/>
  <c r="BY218"/>
  <c r="AE218" s="1"/>
  <c r="BY196"/>
  <c r="AE196" s="1"/>
  <c r="BY313"/>
  <c r="AE313" s="1"/>
  <c r="BY301"/>
  <c r="AE301" s="1"/>
  <c r="BY229"/>
  <c r="AE229" s="1"/>
  <c r="BY207"/>
  <c r="AE207" s="1"/>
  <c r="BY204"/>
  <c r="AE204" s="1"/>
  <c r="BY328"/>
  <c r="AE328" s="1"/>
  <c r="BY297"/>
  <c r="AE297" s="1"/>
  <c r="BY212"/>
  <c r="AE212" s="1"/>
  <c r="BY235"/>
  <c r="AE235" s="1"/>
  <c r="BY244"/>
  <c r="AE244" s="1"/>
  <c r="BY195"/>
  <c r="AE195" s="1"/>
  <c r="BY220"/>
  <c r="AE220" s="1"/>
  <c r="BY247"/>
  <c r="AE247" s="1"/>
  <c r="BY208"/>
  <c r="AE208" s="1"/>
  <c r="BY275"/>
  <c r="AE275" s="1"/>
  <c r="BY308"/>
  <c r="AE308" s="1"/>
  <c r="BY198"/>
  <c r="AE198" s="1"/>
  <c r="BY318"/>
  <c r="AE318" s="1"/>
  <c r="BY238"/>
  <c r="AE238" s="1"/>
  <c r="BY283"/>
  <c r="AE283" s="1"/>
  <c r="BY253"/>
  <c r="AE253" s="1"/>
  <c r="BY311"/>
  <c r="AE311" s="1"/>
  <c r="BY205"/>
  <c r="AE205" s="1"/>
  <c r="BY332"/>
  <c r="AE332" s="1"/>
  <c r="BY197"/>
  <c r="AE197" s="1"/>
  <c r="BY206"/>
  <c r="AE206" s="1"/>
  <c r="BY334"/>
  <c r="AE334" s="1"/>
  <c r="BY263"/>
  <c r="AE263" s="1"/>
  <c r="BY219"/>
  <c r="AE219" s="1"/>
  <c r="BY290"/>
  <c r="AE290" s="1"/>
  <c r="BY199"/>
  <c r="AE199" s="1"/>
  <c r="BY284"/>
  <c r="AE284" s="1"/>
  <c r="BY285"/>
  <c r="AE285" s="1"/>
  <c r="BY258"/>
  <c r="AE258" s="1"/>
  <c r="BY277"/>
  <c r="AE277" s="1"/>
  <c r="BY323"/>
  <c r="AE323" s="1"/>
  <c r="BY214"/>
  <c r="AE214" s="1"/>
  <c r="BY259"/>
  <c r="AE259" s="1"/>
  <c r="BP277"/>
  <c r="V277" s="1"/>
  <c r="BP321"/>
  <c r="V321" s="1"/>
  <c r="BP215"/>
  <c r="V215" s="1"/>
  <c r="BP286"/>
  <c r="V286" s="1"/>
  <c r="BP208"/>
  <c r="V208" s="1"/>
  <c r="BP229"/>
  <c r="V229" s="1"/>
  <c r="BP280"/>
  <c r="V280" s="1"/>
  <c r="BP309"/>
  <c r="V309" s="1"/>
  <c r="BP206"/>
  <c r="V206" s="1"/>
  <c r="BP328"/>
  <c r="V328" s="1"/>
  <c r="BP192"/>
  <c r="V192" s="1"/>
  <c r="BP238"/>
  <c r="V238" s="1"/>
  <c r="BP197"/>
  <c r="V197" s="1"/>
  <c r="BP293"/>
  <c r="V293" s="1"/>
  <c r="BP218"/>
  <c r="V218" s="1"/>
  <c r="BP276"/>
  <c r="V276" s="1"/>
  <c r="BP259"/>
  <c r="V259" s="1"/>
  <c r="BP219"/>
  <c r="V219" s="1"/>
  <c r="BP288"/>
  <c r="V288" s="1"/>
  <c r="BP203"/>
  <c r="V203" s="1"/>
  <c r="BP245"/>
  <c r="V245" s="1"/>
  <c r="BP295"/>
  <c r="V295" s="1"/>
  <c r="BP230"/>
  <c r="V230" s="1"/>
  <c r="BP314"/>
  <c r="V314" s="1"/>
  <c r="BP224"/>
  <c r="V224" s="1"/>
  <c r="BP247"/>
  <c r="V247" s="1"/>
  <c r="BP285"/>
  <c r="V285" s="1"/>
  <c r="BP324"/>
  <c r="V324" s="1"/>
  <c r="V182"/>
  <c r="BP253"/>
  <c r="V253" s="1"/>
  <c r="BP210"/>
  <c r="V210" s="1"/>
  <c r="BP310"/>
  <c r="V310" s="1"/>
  <c r="BP242"/>
  <c r="V242" s="1"/>
  <c r="BP282"/>
  <c r="V282" s="1"/>
  <c r="BP196"/>
  <c r="V196" s="1"/>
  <c r="BP193"/>
  <c r="V193" s="1"/>
  <c r="BP290"/>
  <c r="V290" s="1"/>
  <c r="BP185"/>
  <c r="V185" s="1"/>
  <c r="BP262"/>
  <c r="V262" s="1"/>
  <c r="BP248"/>
  <c r="V248" s="1"/>
  <c r="BP202"/>
  <c r="V202" s="1"/>
  <c r="BP233"/>
  <c r="V233" s="1"/>
  <c r="BP250"/>
  <c r="V250" s="1"/>
  <c r="BP317"/>
  <c r="V317" s="1"/>
  <c r="BP281"/>
  <c r="V281" s="1"/>
  <c r="BP298"/>
  <c r="V298" s="1"/>
  <c r="V181"/>
  <c r="BP269"/>
  <c r="V269" s="1"/>
  <c r="BP291"/>
  <c r="V291" s="1"/>
  <c r="BP313"/>
  <c r="V313" s="1"/>
  <c r="BP264"/>
  <c r="V264" s="1"/>
  <c r="BP255"/>
  <c r="V255" s="1"/>
  <c r="BP243"/>
  <c r="V243" s="1"/>
  <c r="BP292"/>
  <c r="V292" s="1"/>
  <c r="BP199"/>
  <c r="V199" s="1"/>
  <c r="BP198"/>
  <c r="V198" s="1"/>
  <c r="BP332"/>
  <c r="V332" s="1"/>
  <c r="CD233"/>
  <c r="AJ233" s="1"/>
  <c r="CD232"/>
  <c r="AJ232" s="1"/>
  <c r="CD212"/>
  <c r="AJ212" s="1"/>
  <c r="CD197"/>
  <c r="AJ197" s="1"/>
  <c r="CD246"/>
  <c r="AJ246" s="1"/>
  <c r="CD262"/>
  <c r="AJ262" s="1"/>
  <c r="CD309"/>
  <c r="AJ309" s="1"/>
  <c r="CD187"/>
  <c r="AJ187" s="1"/>
  <c r="CD274"/>
  <c r="AJ274" s="1"/>
  <c r="CD316"/>
  <c r="AJ316" s="1"/>
  <c r="CD332"/>
  <c r="AJ332" s="1"/>
  <c r="CD185"/>
  <c r="AJ185" s="1"/>
  <c r="CD288"/>
  <c r="AJ288" s="1"/>
  <c r="CD211"/>
  <c r="AJ211" s="1"/>
  <c r="CD252"/>
  <c r="AJ252" s="1"/>
  <c r="AJ181"/>
  <c r="CD238"/>
  <c r="AJ238" s="1"/>
  <c r="CD216"/>
  <c r="AJ216" s="1"/>
  <c r="CD330"/>
  <c r="AJ330" s="1"/>
  <c r="CD203"/>
  <c r="AJ203" s="1"/>
  <c r="CD224"/>
  <c r="AJ224" s="1"/>
  <c r="CD240"/>
  <c r="AJ240" s="1"/>
  <c r="CD207"/>
  <c r="AJ207" s="1"/>
  <c r="CD264"/>
  <c r="AJ264" s="1"/>
  <c r="CD260"/>
  <c r="AJ260" s="1"/>
  <c r="CD189"/>
  <c r="AJ189" s="1"/>
  <c r="CD314"/>
  <c r="AJ314" s="1"/>
  <c r="CD198"/>
  <c r="AJ198" s="1"/>
  <c r="CD237"/>
  <c r="AJ237" s="1"/>
  <c r="CD334"/>
  <c r="AJ334" s="1"/>
  <c r="CD250"/>
  <c r="AJ250" s="1"/>
  <c r="CD243"/>
  <c r="AJ243" s="1"/>
  <c r="CD331"/>
  <c r="AJ331" s="1"/>
  <c r="CD283"/>
  <c r="AJ283" s="1"/>
  <c r="CD282"/>
  <c r="AJ282" s="1"/>
  <c r="CD302"/>
  <c r="AJ302" s="1"/>
  <c r="CD296"/>
  <c r="AJ296" s="1"/>
  <c r="CD272"/>
  <c r="AJ272" s="1"/>
  <c r="CD248"/>
  <c r="AJ248" s="1"/>
  <c r="CD275"/>
  <c r="AJ275" s="1"/>
  <c r="CD239"/>
  <c r="AJ239" s="1"/>
  <c r="CD326"/>
  <c r="AJ326" s="1"/>
  <c r="CD186"/>
  <c r="AJ186" s="1"/>
  <c r="CD265"/>
  <c r="AJ265" s="1"/>
  <c r="BH202"/>
  <c r="N202" s="1"/>
  <c r="BH289"/>
  <c r="N289" s="1"/>
  <c r="CD204"/>
  <c r="AJ204" s="1"/>
  <c r="CD247"/>
  <c r="AJ247" s="1"/>
  <c r="CD205"/>
  <c r="AJ205" s="1"/>
  <c r="CD323"/>
  <c r="AJ323" s="1"/>
  <c r="CD214"/>
  <c r="AJ214" s="1"/>
  <c r="CD281"/>
  <c r="AJ281" s="1"/>
  <c r="CD322"/>
  <c r="AJ322" s="1"/>
  <c r="CD289"/>
  <c r="AJ289" s="1"/>
  <c r="CD311"/>
  <c r="AJ311" s="1"/>
  <c r="CD217"/>
  <c r="AJ217" s="1"/>
  <c r="CD267"/>
  <c r="AJ267" s="1"/>
  <c r="BO217"/>
  <c r="U217" s="1"/>
  <c r="BO247"/>
  <c r="U247" s="1"/>
  <c r="BO328"/>
  <c r="U328" s="1"/>
  <c r="BO242"/>
  <c r="U242" s="1"/>
  <c r="BO281"/>
  <c r="U281" s="1"/>
  <c r="BO194"/>
  <c r="U194" s="1"/>
  <c r="BO249"/>
  <c r="U249" s="1"/>
  <c r="BO269"/>
  <c r="U269" s="1"/>
  <c r="BO237"/>
  <c r="U237" s="1"/>
  <c r="BO330"/>
  <c r="U330" s="1"/>
  <c r="U182"/>
  <c r="AC182"/>
  <c r="BW216"/>
  <c r="AC216" s="1"/>
  <c r="BW193"/>
  <c r="AC193" s="1"/>
  <c r="BW307"/>
  <c r="AC307" s="1"/>
  <c r="BW191"/>
  <c r="AC191" s="1"/>
  <c r="BW313"/>
  <c r="AC313" s="1"/>
  <c r="BW324"/>
  <c r="AC324" s="1"/>
  <c r="BW185"/>
  <c r="AC185" s="1"/>
  <c r="BW292"/>
  <c r="AC292" s="1"/>
  <c r="BW188"/>
  <c r="AC188" s="1"/>
  <c r="BW278"/>
  <c r="AC278" s="1"/>
  <c r="BW314"/>
  <c r="AC314" s="1"/>
  <c r="BW196"/>
  <c r="AC196" s="1"/>
  <c r="BW323"/>
  <c r="AC323" s="1"/>
  <c r="BW217"/>
  <c r="AC217" s="1"/>
  <c r="BW290"/>
  <c r="AC290" s="1"/>
  <c r="BW281"/>
  <c r="AC281" s="1"/>
  <c r="BW214"/>
  <c r="AC214" s="1"/>
  <c r="BW237"/>
  <c r="AC237" s="1"/>
  <c r="BW187"/>
  <c r="AC187" s="1"/>
  <c r="BW241"/>
  <c r="AC241" s="1"/>
  <c r="BW296"/>
  <c r="AC296" s="1"/>
  <c r="BW258"/>
  <c r="AC258" s="1"/>
  <c r="BW243"/>
  <c r="AC243" s="1"/>
  <c r="BW261"/>
  <c r="AC261" s="1"/>
  <c r="BW328"/>
  <c r="AC328" s="1"/>
  <c r="BW240"/>
  <c r="AC240" s="1"/>
  <c r="BW294"/>
  <c r="AC294" s="1"/>
  <c r="BW215"/>
  <c r="AC215" s="1"/>
  <c r="BW319"/>
  <c r="AC319" s="1"/>
  <c r="BW194"/>
  <c r="AC194" s="1"/>
  <c r="BW201"/>
  <c r="AC201" s="1"/>
  <c r="BW249"/>
  <c r="AC249" s="1"/>
  <c r="BW283"/>
  <c r="AC283" s="1"/>
  <c r="BW203"/>
  <c r="AC203" s="1"/>
  <c r="BW199"/>
  <c r="AC199" s="1"/>
  <c r="BW232"/>
  <c r="AC232" s="1"/>
  <c r="H182"/>
  <c r="BB303"/>
  <c r="H303" s="1"/>
  <c r="BB269"/>
  <c r="H269" s="1"/>
  <c r="BB225"/>
  <c r="H225" s="1"/>
  <c r="BB199"/>
  <c r="H199" s="1"/>
  <c r="BB311"/>
  <c r="H311" s="1"/>
  <c r="BB185"/>
  <c r="H185" s="1"/>
  <c r="BB294"/>
  <c r="H294" s="1"/>
  <c r="BB301"/>
  <c r="H301" s="1"/>
  <c r="BB233"/>
  <c r="H233" s="1"/>
  <c r="BB302"/>
  <c r="H302" s="1"/>
  <c r="BB188"/>
  <c r="H188" s="1"/>
  <c r="BB265"/>
  <c r="H265" s="1"/>
  <c r="BB249"/>
  <c r="H249" s="1"/>
  <c r="H181"/>
  <c r="BB252"/>
  <c r="H252" s="1"/>
  <c r="BB213"/>
  <c r="H213" s="1"/>
  <c r="BB203"/>
  <c r="H203" s="1"/>
  <c r="BB284"/>
  <c r="H284" s="1"/>
  <c r="BB208"/>
  <c r="H208" s="1"/>
  <c r="BB290"/>
  <c r="H290" s="1"/>
  <c r="BB240"/>
  <c r="H240" s="1"/>
  <c r="BB273"/>
  <c r="H273" s="1"/>
  <c r="BB214"/>
  <c r="H214" s="1"/>
  <c r="BB187"/>
  <c r="H187" s="1"/>
  <c r="BB318"/>
  <c r="H318" s="1"/>
  <c r="BB207"/>
  <c r="H207" s="1"/>
  <c r="BB254"/>
  <c r="H254" s="1"/>
  <c r="BB263"/>
  <c r="H263" s="1"/>
  <c r="BB307"/>
  <c r="H307" s="1"/>
  <c r="BB230"/>
  <c r="H230" s="1"/>
  <c r="BB316"/>
  <c r="H316" s="1"/>
  <c r="BB298"/>
  <c r="H298" s="1"/>
  <c r="BB260"/>
  <c r="H260" s="1"/>
  <c r="BB292"/>
  <c r="H292" s="1"/>
  <c r="BB192"/>
  <c r="H192" s="1"/>
  <c r="BB274"/>
  <c r="H274" s="1"/>
  <c r="O182"/>
  <c r="BI307"/>
  <c r="O307" s="1"/>
  <c r="BI211"/>
  <c r="O211" s="1"/>
  <c r="BI253"/>
  <c r="O253" s="1"/>
  <c r="BI238"/>
  <c r="O238" s="1"/>
  <c r="BI247"/>
  <c r="O247" s="1"/>
  <c r="BI214"/>
  <c r="O214" s="1"/>
  <c r="BI330"/>
  <c r="O330" s="1"/>
  <c r="BI333"/>
  <c r="O333" s="1"/>
  <c r="BI207"/>
  <c r="O207" s="1"/>
  <c r="BI331"/>
  <c r="O331" s="1"/>
  <c r="BI315"/>
  <c r="O315" s="1"/>
  <c r="BI196"/>
  <c r="O196" s="1"/>
  <c r="BI246"/>
  <c r="O246" s="1"/>
  <c r="BI210"/>
  <c r="O210" s="1"/>
  <c r="BI255"/>
  <c r="O255" s="1"/>
  <c r="BI208"/>
  <c r="O208" s="1"/>
  <c r="BI322"/>
  <c r="O322" s="1"/>
  <c r="BI220"/>
  <c r="O220" s="1"/>
  <c r="BI325"/>
  <c r="O325" s="1"/>
  <c r="BI239"/>
  <c r="O239" s="1"/>
  <c r="BI245"/>
  <c r="O245" s="1"/>
  <c r="BI206"/>
  <c r="O206" s="1"/>
  <c r="BI186"/>
  <c r="O186" s="1"/>
  <c r="BI329"/>
  <c r="O329" s="1"/>
  <c r="BI274"/>
  <c r="O274" s="1"/>
  <c r="BI323"/>
  <c r="O323" s="1"/>
  <c r="BI204"/>
  <c r="O204" s="1"/>
  <c r="BI236"/>
  <c r="O236" s="1"/>
  <c r="BI278"/>
  <c r="O278" s="1"/>
  <c r="BI280"/>
  <c r="O280" s="1"/>
  <c r="BI319"/>
  <c r="O319" s="1"/>
  <c r="BI295"/>
  <c r="O295" s="1"/>
  <c r="BI301"/>
  <c r="O301" s="1"/>
  <c r="BI213"/>
  <c r="O213" s="1"/>
  <c r="BI297"/>
  <c r="O297" s="1"/>
  <c r="BI269"/>
  <c r="O269" s="1"/>
  <c r="BA322"/>
  <c r="G322" s="1"/>
  <c r="BA257"/>
  <c r="G257" s="1"/>
  <c r="BA279"/>
  <c r="G279" s="1"/>
  <c r="BA226"/>
  <c r="G226" s="1"/>
  <c r="BA276"/>
  <c r="G276" s="1"/>
  <c r="BA329"/>
  <c r="G329" s="1"/>
  <c r="BA334"/>
  <c r="G334" s="1"/>
  <c r="BA331"/>
  <c r="G331" s="1"/>
  <c r="BA306"/>
  <c r="G306" s="1"/>
  <c r="BA218"/>
  <c r="G218" s="1"/>
  <c r="BA197"/>
  <c r="G197" s="1"/>
  <c r="BA301"/>
  <c r="G301" s="1"/>
  <c r="BA261"/>
  <c r="G261" s="1"/>
  <c r="BA292"/>
  <c r="G292" s="1"/>
  <c r="BA237"/>
  <c r="G237" s="1"/>
  <c r="BA258"/>
  <c r="G258" s="1"/>
  <c r="BA274"/>
  <c r="G274" s="1"/>
  <c r="BA221"/>
  <c r="G221" s="1"/>
  <c r="BA283"/>
  <c r="G283" s="1"/>
  <c r="BA304"/>
  <c r="G304" s="1"/>
  <c r="BA282"/>
  <c r="G282" s="1"/>
  <c r="BA271"/>
  <c r="G271" s="1"/>
  <c r="BA196"/>
  <c r="G196" s="1"/>
  <c r="BA198"/>
  <c r="G198" s="1"/>
  <c r="BA314"/>
  <c r="G314" s="1"/>
  <c r="BA200"/>
  <c r="G200" s="1"/>
  <c r="BA267"/>
  <c r="G267" s="1"/>
  <c r="BA273"/>
  <c r="G273" s="1"/>
  <c r="BA296"/>
  <c r="G296" s="1"/>
  <c r="BA266"/>
  <c r="G266" s="1"/>
  <c r="BA225"/>
  <c r="G225" s="1"/>
  <c r="BA207"/>
  <c r="G207" s="1"/>
  <c r="BA244"/>
  <c r="G244" s="1"/>
  <c r="BA206"/>
  <c r="G206" s="1"/>
  <c r="BA325"/>
  <c r="G325" s="1"/>
  <c r="BA247"/>
  <c r="G247" s="1"/>
  <c r="BA205"/>
  <c r="G205" s="1"/>
  <c r="BP322"/>
  <c r="V322" s="1"/>
  <c r="BP283"/>
  <c r="V283" s="1"/>
  <c r="BP300"/>
  <c r="V300" s="1"/>
  <c r="BP231"/>
  <c r="V231" s="1"/>
  <c r="BP325"/>
  <c r="V325" s="1"/>
  <c r="BP320"/>
  <c r="V320" s="1"/>
  <c r="BP330"/>
  <c r="V330" s="1"/>
  <c r="BP323"/>
  <c r="V323" s="1"/>
  <c r="BP307"/>
  <c r="V307" s="1"/>
  <c r="BP228"/>
  <c r="V228" s="1"/>
  <c r="BP191"/>
  <c r="V191" s="1"/>
  <c r="BP249"/>
  <c r="V249" s="1"/>
  <c r="BP267"/>
  <c r="V267" s="1"/>
  <c r="BP263"/>
  <c r="V263" s="1"/>
  <c r="BP287"/>
  <c r="V287" s="1"/>
  <c r="BP266"/>
  <c r="V266" s="1"/>
  <c r="BP240"/>
  <c r="V240" s="1"/>
  <c r="BP209"/>
  <c r="V209" s="1"/>
  <c r="BP296"/>
  <c r="V296" s="1"/>
  <c r="BP294"/>
  <c r="V294" s="1"/>
  <c r="BP316"/>
  <c r="V316" s="1"/>
  <c r="BP278"/>
  <c r="V278" s="1"/>
  <c r="BP216"/>
  <c r="V216" s="1"/>
  <c r="BP241"/>
  <c r="V241" s="1"/>
  <c r="BP261"/>
  <c r="V261" s="1"/>
  <c r="BP304"/>
  <c r="V304" s="1"/>
  <c r="BP220"/>
  <c r="V220" s="1"/>
  <c r="BP214"/>
  <c r="V214" s="1"/>
  <c r="BP213"/>
  <c r="V213" s="1"/>
  <c r="BP273"/>
  <c r="V273" s="1"/>
  <c r="BP279"/>
  <c r="V279" s="1"/>
  <c r="BP289"/>
  <c r="V289" s="1"/>
  <c r="BP201"/>
  <c r="V201" s="1"/>
  <c r="BP258"/>
  <c r="V258" s="1"/>
  <c r="BP187"/>
  <c r="V187" s="1"/>
  <c r="BP235"/>
  <c r="V235" s="1"/>
  <c r="CC270"/>
  <c r="AI270" s="1"/>
  <c r="CC224"/>
  <c r="AI224" s="1"/>
  <c r="CC311"/>
  <c r="AI311" s="1"/>
  <c r="CC194"/>
  <c r="AI194" s="1"/>
  <c r="CC198"/>
  <c r="AI198" s="1"/>
  <c r="CC237"/>
  <c r="AI237" s="1"/>
  <c r="CC319"/>
  <c r="AI319" s="1"/>
  <c r="CC260"/>
  <c r="AI260" s="1"/>
  <c r="CC244"/>
  <c r="AI244" s="1"/>
  <c r="CC207"/>
  <c r="AI207" s="1"/>
  <c r="CC282"/>
  <c r="AI282" s="1"/>
  <c r="CC213"/>
  <c r="AI213" s="1"/>
  <c r="CC325"/>
  <c r="AI325" s="1"/>
  <c r="CC186"/>
  <c r="AI186" s="1"/>
  <c r="CC267"/>
  <c r="AI267" s="1"/>
  <c r="CC329"/>
  <c r="AI329" s="1"/>
  <c r="CC219"/>
  <c r="AI219" s="1"/>
  <c r="AI181"/>
  <c r="CC212"/>
  <c r="AI212" s="1"/>
  <c r="CC208"/>
  <c r="AI208" s="1"/>
  <c r="CC278"/>
  <c r="AI278" s="1"/>
  <c r="CC222"/>
  <c r="AI222" s="1"/>
  <c r="CC257"/>
  <c r="AI257" s="1"/>
  <c r="CC288"/>
  <c r="AI288" s="1"/>
  <c r="CC196"/>
  <c r="AI196" s="1"/>
  <c r="CC210"/>
  <c r="AI210" s="1"/>
  <c r="CC266"/>
  <c r="AI266" s="1"/>
  <c r="BY295"/>
  <c r="AE295" s="1"/>
  <c r="BY210"/>
  <c r="AE210" s="1"/>
  <c r="BY188"/>
  <c r="AE188" s="1"/>
  <c r="BY242"/>
  <c r="AE242" s="1"/>
  <c r="BY286"/>
  <c r="AE286" s="1"/>
  <c r="BY234"/>
  <c r="AE234" s="1"/>
  <c r="BY264"/>
  <c r="AE264" s="1"/>
  <c r="BY327"/>
  <c r="AE327" s="1"/>
  <c r="BY224"/>
  <c r="AE224" s="1"/>
  <c r="BY254"/>
  <c r="AE254" s="1"/>
  <c r="BY305"/>
  <c r="AE305" s="1"/>
  <c r="BY223"/>
  <c r="AE223" s="1"/>
  <c r="BY278"/>
  <c r="AE278" s="1"/>
  <c r="BY288"/>
  <c r="AE288" s="1"/>
  <c r="BY252"/>
  <c r="AE252" s="1"/>
  <c r="BY185"/>
  <c r="AE185" s="1"/>
  <c r="BY213"/>
  <c r="AE213" s="1"/>
  <c r="BY291"/>
  <c r="AE291" s="1"/>
  <c r="BY226"/>
  <c r="AE226" s="1"/>
  <c r="BY194"/>
  <c r="AE194" s="1"/>
  <c r="AE181"/>
  <c r="BY248"/>
  <c r="AE248" s="1"/>
  <c r="BY200"/>
  <c r="AE200" s="1"/>
  <c r="BY329"/>
  <c r="AE329" s="1"/>
  <c r="BY240"/>
  <c r="AE240" s="1"/>
  <c r="BY251"/>
  <c r="AE251" s="1"/>
  <c r="BY222"/>
  <c r="AE222" s="1"/>
  <c r="BY257"/>
  <c r="AE257" s="1"/>
  <c r="CD261"/>
  <c r="AJ261" s="1"/>
  <c r="CD292"/>
  <c r="AJ292" s="1"/>
  <c r="CD255"/>
  <c r="AJ255" s="1"/>
  <c r="CD223"/>
  <c r="AJ223" s="1"/>
  <c r="CD329"/>
  <c r="AJ329" s="1"/>
  <c r="CD263"/>
  <c r="AJ263" s="1"/>
  <c r="CD258"/>
  <c r="AJ258" s="1"/>
  <c r="CD241"/>
  <c r="AJ241" s="1"/>
  <c r="CD325"/>
  <c r="AJ325" s="1"/>
  <c r="CD279"/>
  <c r="AJ279" s="1"/>
  <c r="CD317"/>
  <c r="AJ317" s="1"/>
  <c r="CD226"/>
  <c r="AJ226" s="1"/>
  <c r="CD310"/>
  <c r="AJ310" s="1"/>
  <c r="CD315"/>
  <c r="AJ315" s="1"/>
  <c r="CD231"/>
  <c r="AJ231" s="1"/>
  <c r="CD333"/>
  <c r="AJ333" s="1"/>
  <c r="CD277"/>
  <c r="AJ277" s="1"/>
  <c r="CD236"/>
  <c r="AJ236" s="1"/>
  <c r="CD234"/>
  <c r="AJ234" s="1"/>
  <c r="CD303"/>
  <c r="AJ303" s="1"/>
  <c r="CD229"/>
  <c r="AJ229" s="1"/>
  <c r="CD273"/>
  <c r="AJ273" s="1"/>
  <c r="CD220"/>
  <c r="AJ220" s="1"/>
  <c r="CD287"/>
  <c r="AJ287" s="1"/>
  <c r="CD299"/>
  <c r="AJ299" s="1"/>
  <c r="CD324"/>
  <c r="AJ324" s="1"/>
  <c r="CD321"/>
  <c r="AJ321" s="1"/>
  <c r="BV244"/>
  <c r="AB244" s="1"/>
  <c r="BV233"/>
  <c r="AB233" s="1"/>
  <c r="BV264"/>
  <c r="AB264" s="1"/>
  <c r="BV189"/>
  <c r="AB189" s="1"/>
  <c r="BV330"/>
  <c r="AB330" s="1"/>
  <c r="BV300"/>
  <c r="AB300" s="1"/>
  <c r="BV278"/>
  <c r="AB278" s="1"/>
  <c r="BV225"/>
  <c r="AB225" s="1"/>
  <c r="BV196"/>
  <c r="AB196" s="1"/>
  <c r="BV265"/>
  <c r="AB265" s="1"/>
  <c r="BV305"/>
  <c r="AB305" s="1"/>
  <c r="BV254"/>
  <c r="AB254" s="1"/>
  <c r="BV221"/>
  <c r="AB221" s="1"/>
  <c r="BV321"/>
  <c r="AB321" s="1"/>
  <c r="BV274"/>
  <c r="AB274" s="1"/>
  <c r="BV276"/>
  <c r="AB276" s="1"/>
  <c r="BV224"/>
  <c r="AB224" s="1"/>
  <c r="BV314"/>
  <c r="AB314" s="1"/>
  <c r="BV222"/>
  <c r="AB222" s="1"/>
  <c r="BV296"/>
  <c r="AB296" s="1"/>
  <c r="BV198"/>
  <c r="AB198" s="1"/>
  <c r="BV251"/>
  <c r="AB251" s="1"/>
  <c r="BV293"/>
  <c r="AB293" s="1"/>
  <c r="BV316"/>
  <c r="AB316" s="1"/>
  <c r="BV288"/>
  <c r="AB288" s="1"/>
  <c r="BV231"/>
  <c r="AB231" s="1"/>
  <c r="BV306"/>
  <c r="AB306" s="1"/>
  <c r="BV272"/>
  <c r="AB272" s="1"/>
  <c r="BO260"/>
  <c r="U260" s="1"/>
  <c r="BO200"/>
  <c r="U200" s="1"/>
  <c r="BO283"/>
  <c r="U283" s="1"/>
  <c r="BO299"/>
  <c r="U299" s="1"/>
  <c r="BO329"/>
  <c r="U329" s="1"/>
  <c r="BO186"/>
  <c r="U186" s="1"/>
  <c r="BO227"/>
  <c r="U227" s="1"/>
  <c r="BO271"/>
  <c r="U271" s="1"/>
  <c r="BO318"/>
  <c r="U318" s="1"/>
  <c r="BY321"/>
  <c r="AE321" s="1"/>
  <c r="BY316"/>
  <c r="AE316" s="1"/>
  <c r="BY310"/>
  <c r="AE310" s="1"/>
  <c r="BY300"/>
  <c r="AE300" s="1"/>
  <c r="BY274"/>
  <c r="AE274" s="1"/>
  <c r="BY262"/>
  <c r="AE262" s="1"/>
  <c r="BY303"/>
  <c r="AE303" s="1"/>
  <c r="BY245"/>
  <c r="AE245" s="1"/>
  <c r="BY309"/>
  <c r="AE309" s="1"/>
  <c r="BY202"/>
  <c r="AE202" s="1"/>
  <c r="BY186"/>
  <c r="AE186" s="1"/>
  <c r="BY189"/>
  <c r="AE189" s="1"/>
  <c r="BY232"/>
  <c r="AE232" s="1"/>
  <c r="BY261"/>
  <c r="AE261" s="1"/>
  <c r="BY268"/>
  <c r="AE268" s="1"/>
  <c r="BY287"/>
  <c r="AE287" s="1"/>
  <c r="BY237"/>
  <c r="AE237" s="1"/>
  <c r="BY320"/>
  <c r="AE320" s="1"/>
  <c r="BY280"/>
  <c r="AE280" s="1"/>
  <c r="BY282"/>
  <c r="AE282" s="1"/>
  <c r="BY225"/>
  <c r="AE225" s="1"/>
  <c r="BY296"/>
  <c r="AE296" s="1"/>
  <c r="BY216"/>
  <c r="AE216" s="1"/>
  <c r="BY255"/>
  <c r="AE255" s="1"/>
  <c r="BY270"/>
  <c r="AE270" s="1"/>
  <c r="BY306"/>
  <c r="AE306" s="1"/>
  <c r="BY272"/>
  <c r="AE272" s="1"/>
  <c r="BY325"/>
  <c r="AE325" s="1"/>
  <c r="BY276"/>
  <c r="AE276" s="1"/>
  <c r="BY333"/>
  <c r="AE333" s="1"/>
  <c r="BY227"/>
  <c r="AE227" s="1"/>
  <c r="BY231"/>
  <c r="AE231" s="1"/>
  <c r="BY312"/>
  <c r="AE312" s="1"/>
  <c r="BY260"/>
  <c r="AE260" s="1"/>
  <c r="BY215"/>
  <c r="AE215" s="1"/>
  <c r="BY187"/>
  <c r="AE187" s="1"/>
  <c r="BY256"/>
  <c r="AE256" s="1"/>
  <c r="AE182"/>
  <c r="BO232"/>
  <c r="U232" s="1"/>
  <c r="U181"/>
  <c r="BO233"/>
  <c r="U233" s="1"/>
  <c r="BO226"/>
  <c r="U226" s="1"/>
  <c r="BO230"/>
  <c r="U230" s="1"/>
  <c r="BO294"/>
  <c r="U294" s="1"/>
  <c r="BO192"/>
  <c r="U192" s="1"/>
  <c r="BO268"/>
  <c r="U268" s="1"/>
  <c r="BO290"/>
  <c r="U290" s="1"/>
  <c r="BO258"/>
  <c r="U258" s="1"/>
  <c r="BO225"/>
  <c r="U225" s="1"/>
  <c r="BO238"/>
  <c r="U238" s="1"/>
  <c r="BO312"/>
  <c r="U312" s="1"/>
  <c r="BO334"/>
  <c r="U334" s="1"/>
  <c r="BO234"/>
  <c r="U234" s="1"/>
  <c r="FP10"/>
  <c r="FP46"/>
  <c r="FP11"/>
  <c r="FP15"/>
  <c r="FP19"/>
  <c r="FP35"/>
  <c r="FP12"/>
  <c r="FP16"/>
  <c r="FP20"/>
  <c r="FP28"/>
  <c r="FP36"/>
  <c r="FP48"/>
  <c r="FP13"/>
  <c r="FP17"/>
  <c r="FP21"/>
  <c r="FP45"/>
  <c r="FP51"/>
  <c r="FP79"/>
  <c r="FP81"/>
  <c r="FP98"/>
  <c r="FP100"/>
  <c r="FP104"/>
  <c r="FP47"/>
  <c r="FP55"/>
  <c r="FP73"/>
  <c r="FP82"/>
  <c r="FP66"/>
  <c r="FP76"/>
  <c r="FP77"/>
  <c r="FP78"/>
  <c r="FP102"/>
  <c r="FP99"/>
  <c r="FP105"/>
  <c r="FP108"/>
  <c r="FP114"/>
  <c r="FP117"/>
  <c r="EJ11"/>
  <c r="EJ15"/>
  <c r="EJ19"/>
  <c r="FP97"/>
  <c r="EJ12"/>
  <c r="EJ16"/>
  <c r="EJ20"/>
  <c r="EJ28"/>
  <c r="EJ36"/>
  <c r="FP111"/>
  <c r="FP103"/>
  <c r="EJ10"/>
  <c r="EJ46"/>
  <c r="EJ13"/>
  <c r="EJ45"/>
  <c r="EJ55"/>
  <c r="EJ73"/>
  <c r="DC73" s="1"/>
  <c r="EJ82"/>
  <c r="DC82" s="1"/>
  <c r="EJ17"/>
  <c r="EJ47"/>
  <c r="EJ48"/>
  <c r="EJ66"/>
  <c r="EJ76"/>
  <c r="EJ77"/>
  <c r="EJ78"/>
  <c r="EJ35"/>
  <c r="EJ51"/>
  <c r="EJ79"/>
  <c r="EJ81"/>
  <c r="EJ21"/>
  <c r="EJ97"/>
  <c r="EJ103"/>
  <c r="EJ105"/>
  <c r="EJ111"/>
  <c r="EJ98"/>
  <c r="EJ102"/>
  <c r="EJ99"/>
  <c r="EJ100"/>
  <c r="EJ104"/>
  <c r="EJ108"/>
  <c r="EJ114"/>
  <c r="EJ117"/>
  <c r="BO303"/>
  <c r="U303" s="1"/>
  <c r="BO201"/>
  <c r="U201" s="1"/>
  <c r="BO211"/>
  <c r="U211" s="1"/>
  <c r="BO324"/>
  <c r="U324" s="1"/>
  <c r="BO206"/>
  <c r="U206" s="1"/>
  <c r="BO284"/>
  <c r="U284" s="1"/>
  <c r="BO291"/>
  <c r="U291" s="1"/>
  <c r="BO218"/>
  <c r="U218" s="1"/>
  <c r="BO302"/>
  <c r="U302" s="1"/>
  <c r="BO202"/>
  <c r="U202" s="1"/>
  <c r="BO185"/>
  <c r="U185" s="1"/>
  <c r="BP239"/>
  <c r="V239" s="1"/>
  <c r="BP260"/>
  <c r="V260" s="1"/>
  <c r="BP327"/>
  <c r="V327" s="1"/>
  <c r="BP234"/>
  <c r="V234" s="1"/>
  <c r="BP299"/>
  <c r="V299" s="1"/>
  <c r="CD206"/>
  <c r="AJ206" s="1"/>
  <c r="CD222"/>
  <c r="AJ222" s="1"/>
  <c r="CD285"/>
  <c r="AJ285" s="1"/>
  <c r="CD318"/>
  <c r="AJ318" s="1"/>
  <c r="CD215"/>
  <c r="AJ215" s="1"/>
  <c r="CD210"/>
  <c r="AJ210" s="1"/>
  <c r="CD254"/>
  <c r="AJ254" s="1"/>
  <c r="CD301"/>
  <c r="AJ301" s="1"/>
  <c r="CD290"/>
  <c r="AJ290" s="1"/>
  <c r="CD196"/>
  <c r="AJ196" s="1"/>
  <c r="CD269"/>
  <c r="AJ269" s="1"/>
  <c r="CD297"/>
  <c r="AJ297" s="1"/>
  <c r="CD191"/>
  <c r="AJ191" s="1"/>
  <c r="CD192"/>
  <c r="AJ192" s="1"/>
  <c r="CD319"/>
  <c r="AJ319" s="1"/>
  <c r="CD327"/>
  <c r="AJ327" s="1"/>
  <c r="CD294"/>
  <c r="AJ294" s="1"/>
  <c r="CD300"/>
  <c r="AJ300" s="1"/>
  <c r="CD270"/>
  <c r="AJ270" s="1"/>
  <c r="CD320"/>
  <c r="AJ320" s="1"/>
  <c r="CD219"/>
  <c r="AJ219" s="1"/>
  <c r="CD188"/>
  <c r="AJ188" s="1"/>
  <c r="CD195"/>
  <c r="AJ195" s="1"/>
  <c r="CD228"/>
  <c r="AJ228" s="1"/>
  <c r="CD253"/>
  <c r="AJ253" s="1"/>
  <c r="CD304"/>
  <c r="AJ304" s="1"/>
  <c r="CD278"/>
  <c r="AJ278" s="1"/>
  <c r="CD259"/>
  <c r="AJ259" s="1"/>
  <c r="CD293"/>
  <c r="AJ293" s="1"/>
  <c r="CD291"/>
  <c r="AJ291" s="1"/>
  <c r="CD221"/>
  <c r="AJ221" s="1"/>
  <c r="CD312"/>
  <c r="AJ312" s="1"/>
  <c r="CD313"/>
  <c r="AJ313" s="1"/>
  <c r="CD298"/>
  <c r="AJ298" s="1"/>
  <c r="CD190"/>
  <c r="AJ190" s="1"/>
  <c r="CD271"/>
  <c r="AJ271" s="1"/>
  <c r="CD268"/>
  <c r="AJ268" s="1"/>
  <c r="AJ182"/>
  <c r="CC248"/>
  <c r="AI248" s="1"/>
  <c r="CC305"/>
  <c r="AI305" s="1"/>
  <c r="CC287"/>
  <c r="AI287" s="1"/>
  <c r="CC332"/>
  <c r="AI332" s="1"/>
  <c r="CC232"/>
  <c r="AI232" s="1"/>
  <c r="CC334"/>
  <c r="AI334" s="1"/>
  <c r="CC328"/>
  <c r="AI328" s="1"/>
  <c r="CC293"/>
  <c r="AI293" s="1"/>
  <c r="CC296"/>
  <c r="AI296" s="1"/>
  <c r="CC200"/>
  <c r="AI200" s="1"/>
  <c r="CC191"/>
  <c r="AI191" s="1"/>
  <c r="CC221"/>
  <c r="AI221" s="1"/>
  <c r="CC215"/>
  <c r="AI215" s="1"/>
  <c r="CC307"/>
  <c r="AI307" s="1"/>
  <c r="CC262"/>
  <c r="AI262" s="1"/>
  <c r="CC303"/>
  <c r="AI303" s="1"/>
  <c r="CC250"/>
  <c r="AI250" s="1"/>
  <c r="CC321"/>
  <c r="AI321" s="1"/>
  <c r="CC193"/>
  <c r="AI193" s="1"/>
  <c r="CC327"/>
  <c r="AI327" s="1"/>
  <c r="CC281"/>
  <c r="AI281" s="1"/>
  <c r="CC241"/>
  <c r="AI241" s="1"/>
  <c r="CC188"/>
  <c r="AI188" s="1"/>
  <c r="CC209"/>
  <c r="AI209" s="1"/>
  <c r="CC189"/>
  <c r="AI189" s="1"/>
  <c r="CC211"/>
  <c r="AI211" s="1"/>
  <c r="CC320"/>
  <c r="AI320" s="1"/>
  <c r="CC265"/>
  <c r="AI265" s="1"/>
  <c r="CC313"/>
  <c r="AI313" s="1"/>
  <c r="CC214"/>
  <c r="AI214" s="1"/>
  <c r="CC268"/>
  <c r="AI268" s="1"/>
  <c r="CC295"/>
  <c r="AI295" s="1"/>
  <c r="CC318"/>
  <c r="AI318" s="1"/>
  <c r="CC199"/>
  <c r="AI199" s="1"/>
  <c r="CC243"/>
  <c r="AI243" s="1"/>
  <c r="CC306"/>
  <c r="AI306" s="1"/>
  <c r="CC195"/>
  <c r="AI195" s="1"/>
  <c r="BV242"/>
  <c r="AB242" s="1"/>
  <c r="BV213"/>
  <c r="AB213" s="1"/>
  <c r="BV214"/>
  <c r="AB214" s="1"/>
  <c r="BV282"/>
  <c r="AB282" s="1"/>
  <c r="BV234"/>
  <c r="AB234" s="1"/>
  <c r="BV239"/>
  <c r="AB239" s="1"/>
  <c r="BV322"/>
  <c r="AB322" s="1"/>
  <c r="BV311"/>
  <c r="AB311" s="1"/>
  <c r="BV246"/>
  <c r="AB246" s="1"/>
  <c r="BV262"/>
  <c r="AB262" s="1"/>
  <c r="BV277"/>
  <c r="AB277" s="1"/>
  <c r="BV200"/>
  <c r="AB200" s="1"/>
  <c r="BV218"/>
  <c r="AB218" s="1"/>
  <c r="BV258"/>
  <c r="AB258" s="1"/>
  <c r="BV295"/>
  <c r="AB295" s="1"/>
  <c r="BV263"/>
  <c r="AB263" s="1"/>
  <c r="BV333"/>
  <c r="AB333" s="1"/>
  <c r="BV186"/>
  <c r="AB186" s="1"/>
  <c r="BV307"/>
  <c r="AB307" s="1"/>
  <c r="BV237"/>
  <c r="AB237" s="1"/>
  <c r="BV331"/>
  <c r="AB331" s="1"/>
  <c r="BV329"/>
  <c r="AB329" s="1"/>
  <c r="BV326"/>
  <c r="AB326" s="1"/>
  <c r="BV323"/>
  <c r="AB323" s="1"/>
  <c r="BV238"/>
  <c r="AB238" s="1"/>
  <c r="BV229"/>
  <c r="AB229" s="1"/>
  <c r="BV289"/>
  <c r="AB289" s="1"/>
  <c r="BV226"/>
  <c r="AB226" s="1"/>
  <c r="BV248"/>
  <c r="AB248" s="1"/>
  <c r="BV260"/>
  <c r="AB260" s="1"/>
  <c r="BV208"/>
  <c r="AB208" s="1"/>
  <c r="BV253"/>
  <c r="AB253" s="1"/>
  <c r="BV302"/>
  <c r="AB302" s="1"/>
  <c r="BV304"/>
  <c r="AB304" s="1"/>
  <c r="BV283"/>
  <c r="AB283" s="1"/>
  <c r="BV197"/>
  <c r="AB197" s="1"/>
  <c r="BV193"/>
  <c r="AB193" s="1"/>
  <c r="BV236"/>
  <c r="AB236" s="1"/>
  <c r="BH187"/>
  <c r="N187" s="1"/>
  <c r="BO326"/>
  <c r="U326" s="1"/>
  <c r="BO221"/>
  <c r="U221" s="1"/>
  <c r="BO278"/>
  <c r="U278" s="1"/>
  <c r="BO310"/>
  <c r="U310" s="1"/>
  <c r="BO229"/>
  <c r="U229" s="1"/>
  <c r="BO191"/>
  <c r="U191" s="1"/>
  <c r="BO285"/>
  <c r="U285" s="1"/>
  <c r="BO306"/>
  <c r="U306" s="1"/>
  <c r="BO222"/>
  <c r="U222" s="1"/>
  <c r="BO289"/>
  <c r="U289" s="1"/>
  <c r="BO243"/>
  <c r="U243" s="1"/>
  <c r="BO244"/>
  <c r="U244" s="1"/>
  <c r="BO257"/>
  <c r="U257" s="1"/>
  <c r="BO279"/>
  <c r="U279" s="1"/>
  <c r="BO265"/>
  <c r="U265" s="1"/>
  <c r="BO239"/>
  <c r="U239" s="1"/>
  <c r="BO317"/>
  <c r="U317" s="1"/>
  <c r="BO256"/>
  <c r="U256" s="1"/>
  <c r="BO267"/>
  <c r="U267" s="1"/>
  <c r="BO196"/>
  <c r="U196" s="1"/>
  <c r="BO270"/>
  <c r="U270" s="1"/>
  <c r="BO252"/>
  <c r="U252" s="1"/>
  <c r="BO298"/>
  <c r="U298" s="1"/>
  <c r="BO311"/>
  <c r="U311" s="1"/>
  <c r="BO198"/>
  <c r="U198" s="1"/>
  <c r="BO321"/>
  <c r="U321" s="1"/>
  <c r="BO235"/>
  <c r="U235" s="1"/>
  <c r="BO254"/>
  <c r="U254" s="1"/>
  <c r="BO231"/>
  <c r="U231" s="1"/>
  <c r="BO195"/>
  <c r="U195" s="1"/>
  <c r="BO214"/>
  <c r="U214" s="1"/>
  <c r="BO273"/>
  <c r="U273" s="1"/>
  <c r="BO263"/>
  <c r="U263" s="1"/>
  <c r="BO320"/>
  <c r="U320" s="1"/>
  <c r="BO300"/>
  <c r="U300" s="1"/>
  <c r="BO259"/>
  <c r="U259" s="1"/>
  <c r="BO248"/>
  <c r="U248" s="1"/>
  <c r="BO219"/>
  <c r="U219" s="1"/>
  <c r="BO197"/>
  <c r="U197" s="1"/>
  <c r="BO295"/>
  <c r="U295" s="1"/>
  <c r="BO333"/>
  <c r="U333" s="1"/>
  <c r="BO212"/>
  <c r="U212" s="1"/>
  <c r="BO304"/>
  <c r="U304" s="1"/>
  <c r="BO313"/>
  <c r="U313" s="1"/>
  <c r="BO190"/>
  <c r="U190" s="1"/>
  <c r="BO275"/>
  <c r="U275" s="1"/>
  <c r="BO223"/>
  <c r="U223" s="1"/>
  <c r="BO245"/>
  <c r="U245" s="1"/>
  <c r="BO220"/>
  <c r="U220" s="1"/>
  <c r="BO274"/>
  <c r="U274" s="1"/>
  <c r="BO332"/>
  <c r="U332" s="1"/>
  <c r="BO246"/>
  <c r="U246" s="1"/>
  <c r="BO224"/>
  <c r="U224" s="1"/>
  <c r="BO203"/>
  <c r="U203" s="1"/>
  <c r="BO208"/>
  <c r="U208" s="1"/>
  <c r="BO262"/>
  <c r="U262" s="1"/>
  <c r="BO216"/>
  <c r="U216" s="1"/>
  <c r="BH222"/>
  <c r="N222" s="1"/>
  <c r="BH226"/>
  <c r="N226" s="1"/>
  <c r="BH326"/>
  <c r="N326" s="1"/>
  <c r="BH316"/>
  <c r="N316" s="1"/>
  <c r="BH197"/>
  <c r="N197" s="1"/>
  <c r="BO280"/>
  <c r="U280" s="1"/>
  <c r="BO199"/>
  <c r="U199" s="1"/>
  <c r="BO277"/>
  <c r="U277" s="1"/>
  <c r="BO193"/>
  <c r="U193" s="1"/>
  <c r="BO296"/>
  <c r="U296" s="1"/>
  <c r="BO266"/>
  <c r="U266" s="1"/>
  <c r="BO241"/>
  <c r="U241" s="1"/>
  <c r="BO331"/>
  <c r="U331" s="1"/>
  <c r="BO322"/>
  <c r="U322" s="1"/>
  <c r="BO251"/>
  <c r="U251" s="1"/>
  <c r="BO236"/>
  <c r="U236" s="1"/>
  <c r="BO315"/>
  <c r="U315" s="1"/>
  <c r="BO205"/>
  <c r="U205" s="1"/>
  <c r="BO204"/>
  <c r="U204" s="1"/>
  <c r="BO309"/>
  <c r="U309" s="1"/>
  <c r="BO307"/>
  <c r="U307" s="1"/>
  <c r="BO215"/>
  <c r="U215" s="1"/>
  <c r="BO250"/>
  <c r="U250" s="1"/>
  <c r="BO301"/>
  <c r="U301" s="1"/>
  <c r="BO187"/>
  <c r="U187" s="1"/>
  <c r="BO261"/>
  <c r="U261" s="1"/>
  <c r="BO264"/>
  <c r="U264" s="1"/>
  <c r="BO305"/>
  <c r="U305" s="1"/>
  <c r="BO276"/>
  <c r="U276" s="1"/>
  <c r="BO255"/>
  <c r="U255" s="1"/>
  <c r="BO240"/>
  <c r="U240" s="1"/>
  <c r="BO210"/>
  <c r="U210" s="1"/>
  <c r="BO323"/>
  <c r="U323" s="1"/>
  <c r="BO327"/>
  <c r="U327" s="1"/>
  <c r="BO297"/>
  <c r="U297" s="1"/>
  <c r="BO308"/>
  <c r="U308" s="1"/>
  <c r="BO189"/>
  <c r="U189" s="1"/>
  <c r="BO207"/>
  <c r="U207" s="1"/>
  <c r="BO292"/>
  <c r="U292" s="1"/>
  <c r="BO228"/>
  <c r="U228" s="1"/>
  <c r="BO325"/>
  <c r="U325" s="1"/>
  <c r="BO188"/>
  <c r="U188" s="1"/>
  <c r="BH294"/>
  <c r="N294" s="1"/>
  <c r="BH230"/>
  <c r="N230" s="1"/>
  <c r="BH279"/>
  <c r="N279" s="1"/>
  <c r="AT74" i="17"/>
  <c r="AS74" s="1"/>
  <c r="BI115"/>
  <c r="AV30"/>
  <c r="AM179" i="10"/>
  <c r="AT67" i="17"/>
  <c r="AS67" s="1"/>
  <c r="BE115"/>
  <c r="AV37"/>
  <c r="AU37" s="1"/>
  <c r="AT101"/>
  <c r="AS101" s="1"/>
  <c r="AV35"/>
  <c r="AT13"/>
  <c r="AV99"/>
  <c r="AU99" s="1"/>
  <c r="BC115"/>
  <c r="AV79"/>
  <c r="AV22"/>
  <c r="AV114"/>
  <c r="AU114" s="1"/>
  <c r="AV42"/>
  <c r="AV8"/>
  <c r="AU8" s="1"/>
  <c r="AT103"/>
  <c r="AS103" s="1"/>
  <c r="BF115"/>
  <c r="AV41"/>
  <c r="AT105"/>
  <c r="AS105" s="1"/>
  <c r="AV24"/>
  <c r="AT85"/>
  <c r="AS85" s="1"/>
  <c r="BH118"/>
  <c r="AT66"/>
  <c r="AS66" s="1"/>
  <c r="AV46"/>
  <c r="BH115"/>
  <c r="BK115"/>
  <c r="BL115" s="1"/>
  <c r="AY115" s="1"/>
  <c r="AV89"/>
  <c r="AV59"/>
  <c r="AV77"/>
  <c r="AV97"/>
  <c r="AU97" s="1"/>
  <c r="BC118"/>
  <c r="BJ118" s="1"/>
  <c r="BF118"/>
  <c r="V192" i="25"/>
  <c r="BK118" i="17"/>
  <c r="BL118" s="1"/>
  <c r="AY118" s="1"/>
  <c r="BE118"/>
  <c r="BD115"/>
  <c r="BI118"/>
  <c r="V215" i="25"/>
  <c r="BH244" i="10"/>
  <c r="N244" s="1"/>
  <c r="BH185"/>
  <c r="N185" s="1"/>
  <c r="BH329"/>
  <c r="N329" s="1"/>
  <c r="BH275"/>
  <c r="N275" s="1"/>
  <c r="BH195"/>
  <c r="N195" s="1"/>
  <c r="BH291"/>
  <c r="N291" s="1"/>
  <c r="BH231"/>
  <c r="N231" s="1"/>
  <c r="BH211"/>
  <c r="N211" s="1"/>
  <c r="BH237"/>
  <c r="N237" s="1"/>
  <c r="BH225"/>
  <c r="N225" s="1"/>
  <c r="BH270"/>
  <c r="N270" s="1"/>
  <c r="BH310"/>
  <c r="N310" s="1"/>
  <c r="BH220"/>
  <c r="N220" s="1"/>
  <c r="BH234"/>
  <c r="N234" s="1"/>
  <c r="BH281"/>
  <c r="N281" s="1"/>
  <c r="BH188"/>
  <c r="N188" s="1"/>
  <c r="BH315"/>
  <c r="N315" s="1"/>
  <c r="BH212"/>
  <c r="N212" s="1"/>
  <c r="BH298"/>
  <c r="N298" s="1"/>
  <c r="BH263"/>
  <c r="N263" s="1"/>
  <c r="BH228"/>
  <c r="N228" s="1"/>
  <c r="BH236"/>
  <c r="N236" s="1"/>
  <c r="BH235"/>
  <c r="N235" s="1"/>
  <c r="BH332"/>
  <c r="N332" s="1"/>
  <c r="BH224"/>
  <c r="N224" s="1"/>
  <c r="BH302"/>
  <c r="N302" s="1"/>
  <c r="BH245"/>
  <c r="N245" s="1"/>
  <c r="BH280"/>
  <c r="N280" s="1"/>
  <c r="BH214"/>
  <c r="N214" s="1"/>
  <c r="BH262"/>
  <c r="N262" s="1"/>
  <c r="BH278"/>
  <c r="N278" s="1"/>
  <c r="BH246"/>
  <c r="N246" s="1"/>
  <c r="BH333"/>
  <c r="N333" s="1"/>
  <c r="BH251"/>
  <c r="N251" s="1"/>
  <c r="BH199"/>
  <c r="N199" s="1"/>
  <c r="BH271"/>
  <c r="N271" s="1"/>
  <c r="BH318"/>
  <c r="N318" s="1"/>
  <c r="BH293"/>
  <c r="N293" s="1"/>
  <c r="BH296"/>
  <c r="N296" s="1"/>
  <c r="BH189"/>
  <c r="N189" s="1"/>
  <c r="BH305"/>
  <c r="N305" s="1"/>
  <c r="BH258"/>
  <c r="N258" s="1"/>
  <c r="BH218"/>
  <c r="N218" s="1"/>
  <c r="BH317"/>
  <c r="N317" s="1"/>
  <c r="BH321"/>
  <c r="N321" s="1"/>
  <c r="BH216"/>
  <c r="N216" s="1"/>
  <c r="BH213"/>
  <c r="N213" s="1"/>
  <c r="BH196"/>
  <c r="N196" s="1"/>
  <c r="BH309"/>
  <c r="N309" s="1"/>
  <c r="BH308"/>
  <c r="N308" s="1"/>
  <c r="BH290"/>
  <c r="N290" s="1"/>
  <c r="BH328"/>
  <c r="N328" s="1"/>
  <c r="BH323"/>
  <c r="N323" s="1"/>
  <c r="BH272"/>
  <c r="N272" s="1"/>
  <c r="BH295"/>
  <c r="N295" s="1"/>
  <c r="BH203"/>
  <c r="N203" s="1"/>
  <c r="BH283"/>
  <c r="N283" s="1"/>
  <c r="BH268"/>
  <c r="N268" s="1"/>
  <c r="BH193"/>
  <c r="N193" s="1"/>
  <c r="BH311"/>
  <c r="N311" s="1"/>
  <c r="BH297"/>
  <c r="N297" s="1"/>
  <c r="BH209"/>
  <c r="N209" s="1"/>
  <c r="BH186"/>
  <c r="N186" s="1"/>
  <c r="BH201"/>
  <c r="N201" s="1"/>
  <c r="BH208"/>
  <c r="N208" s="1"/>
  <c r="BH327"/>
  <c r="N327" s="1"/>
  <c r="BH264"/>
  <c r="N264" s="1"/>
  <c r="N181"/>
  <c r="BH248"/>
  <c r="N248" s="1"/>
  <c r="BH320"/>
  <c r="N320" s="1"/>
  <c r="BH229"/>
  <c r="N229" s="1"/>
  <c r="BH238"/>
  <c r="N238" s="1"/>
  <c r="BH219"/>
  <c r="N219" s="1"/>
  <c r="BH254"/>
  <c r="N254" s="1"/>
  <c r="BH301"/>
  <c r="N301" s="1"/>
  <c r="BH252"/>
  <c r="N252" s="1"/>
  <c r="BH191"/>
  <c r="N191" s="1"/>
  <c r="BH200"/>
  <c r="N200" s="1"/>
  <c r="BH312"/>
  <c r="N312" s="1"/>
  <c r="BH299"/>
  <c r="N299" s="1"/>
  <c r="BH227"/>
  <c r="N227" s="1"/>
  <c r="BH319"/>
  <c r="N319" s="1"/>
  <c r="BH210"/>
  <c r="N210" s="1"/>
  <c r="BH282"/>
  <c r="N282" s="1"/>
  <c r="BH260"/>
  <c r="N260" s="1"/>
  <c r="BH276"/>
  <c r="N276" s="1"/>
  <c r="BH330"/>
  <c r="N330" s="1"/>
  <c r="BH314"/>
  <c r="N314" s="1"/>
  <c r="BH192"/>
  <c r="N192" s="1"/>
  <c r="BH255"/>
  <c r="N255" s="1"/>
  <c r="BH313"/>
  <c r="N313" s="1"/>
  <c r="BH322"/>
  <c r="N322" s="1"/>
  <c r="BH250"/>
  <c r="N250" s="1"/>
  <c r="BH261"/>
  <c r="N261" s="1"/>
  <c r="BH233"/>
  <c r="N233" s="1"/>
  <c r="BH242"/>
  <c r="N242" s="1"/>
  <c r="BH217"/>
  <c r="N217" s="1"/>
  <c r="BH334"/>
  <c r="N334" s="1"/>
  <c r="BH300"/>
  <c r="N300" s="1"/>
  <c r="BH232"/>
  <c r="N232" s="1"/>
  <c r="BH285"/>
  <c r="N285" s="1"/>
  <c r="BH286"/>
  <c r="N286" s="1"/>
  <c r="BH259"/>
  <c r="N259" s="1"/>
  <c r="BH243"/>
  <c r="N243" s="1"/>
  <c r="BH273"/>
  <c r="N273" s="1"/>
  <c r="BH190"/>
  <c r="N190" s="1"/>
  <c r="BH241"/>
  <c r="N241" s="1"/>
  <c r="BH215"/>
  <c r="N215" s="1"/>
  <c r="BH331"/>
  <c r="N331" s="1"/>
  <c r="BH194"/>
  <c r="N194" s="1"/>
  <c r="BH307"/>
  <c r="N307" s="1"/>
  <c r="BH267"/>
  <c r="N267" s="1"/>
  <c r="BH256"/>
  <c r="N256" s="1"/>
  <c r="BH284"/>
  <c r="N284" s="1"/>
  <c r="BH205"/>
  <c r="N205" s="1"/>
  <c r="BH198"/>
  <c r="N198" s="1"/>
  <c r="BH204"/>
  <c r="N204" s="1"/>
  <c r="BH247"/>
  <c r="N247" s="1"/>
  <c r="BH304"/>
  <c r="N304" s="1"/>
  <c r="BH240"/>
  <c r="N240" s="1"/>
  <c r="BH324"/>
  <c r="N324" s="1"/>
  <c r="BH274"/>
  <c r="N274" s="1"/>
  <c r="BH306"/>
  <c r="N306" s="1"/>
  <c r="BH221"/>
  <c r="N221" s="1"/>
  <c r="BH287"/>
  <c r="N287" s="1"/>
  <c r="BH206"/>
  <c r="N206" s="1"/>
  <c r="BH207"/>
  <c r="N207" s="1"/>
  <c r="BH249"/>
  <c r="N249" s="1"/>
  <c r="BH277"/>
  <c r="N277" s="1"/>
  <c r="BH269"/>
  <c r="N269" s="1"/>
  <c r="BH288"/>
  <c r="N288" s="1"/>
  <c r="BH292"/>
  <c r="N292" s="1"/>
  <c r="BH239"/>
  <c r="N239" s="1"/>
  <c r="BH257"/>
  <c r="N257" s="1"/>
  <c r="BH253"/>
  <c r="N253" s="1"/>
  <c r="BH325"/>
  <c r="N325" s="1"/>
  <c r="BH266"/>
  <c r="N266" s="1"/>
  <c r="BH303"/>
  <c r="N303" s="1"/>
  <c r="BH223"/>
  <c r="N223" s="1"/>
  <c r="BH265"/>
  <c r="N265" s="1"/>
  <c r="BU271"/>
  <c r="AA271" s="1"/>
  <c r="BU219"/>
  <c r="AA219" s="1"/>
  <c r="BU321"/>
  <c r="AA321" s="1"/>
  <c r="BU235"/>
  <c r="AA235" s="1"/>
  <c r="BU312"/>
  <c r="AA312" s="1"/>
  <c r="BU304"/>
  <c r="AA304" s="1"/>
  <c r="BU303"/>
  <c r="AA303" s="1"/>
  <c r="BU194"/>
  <c r="AA194" s="1"/>
  <c r="BU223"/>
  <c r="AA223" s="1"/>
  <c r="BU273"/>
  <c r="AA273" s="1"/>
  <c r="BU311"/>
  <c r="AA311" s="1"/>
  <c r="BU212"/>
  <c r="AA212" s="1"/>
  <c r="BU287"/>
  <c r="AA287" s="1"/>
  <c r="BU285"/>
  <c r="AA285" s="1"/>
  <c r="BU187"/>
  <c r="AA187" s="1"/>
  <c r="BU301"/>
  <c r="AA301" s="1"/>
  <c r="BU247"/>
  <c r="AA247" s="1"/>
  <c r="BU315"/>
  <c r="AA315" s="1"/>
  <c r="BU278"/>
  <c r="AA278" s="1"/>
  <c r="BU331"/>
  <c r="AA331" s="1"/>
  <c r="BU238"/>
  <c r="AA238" s="1"/>
  <c r="BU318"/>
  <c r="AA318" s="1"/>
  <c r="BU213"/>
  <c r="AA213" s="1"/>
  <c r="BU327"/>
  <c r="AA327" s="1"/>
  <c r="BU210"/>
  <c r="AA210" s="1"/>
  <c r="BU251"/>
  <c r="AA251" s="1"/>
  <c r="AA182"/>
  <c r="BU209"/>
  <c r="AA209" s="1"/>
  <c r="BU262"/>
  <c r="AA262" s="1"/>
  <c r="BU203"/>
  <c r="AA203" s="1"/>
  <c r="BU241"/>
  <c r="AA241" s="1"/>
  <c r="BU263"/>
  <c r="AA263" s="1"/>
  <c r="BU232"/>
  <c r="AA232" s="1"/>
  <c r="BU313"/>
  <c r="AA313" s="1"/>
  <c r="BU319"/>
  <c r="AA319" s="1"/>
  <c r="BU320"/>
  <c r="AA320" s="1"/>
  <c r="BU198"/>
  <c r="AA198" s="1"/>
  <c r="BU195"/>
  <c r="AA195" s="1"/>
  <c r="BU266"/>
  <c r="AA266" s="1"/>
  <c r="BU231"/>
  <c r="AA231" s="1"/>
  <c r="BU225"/>
  <c r="AA225" s="1"/>
  <c r="BU245"/>
  <c r="AA245" s="1"/>
  <c r="BU309"/>
  <c r="AA309" s="1"/>
  <c r="BU208"/>
  <c r="AA208" s="1"/>
  <c r="BU257"/>
  <c r="AA257" s="1"/>
  <c r="BU292"/>
  <c r="AA292" s="1"/>
  <c r="BU308"/>
  <c r="AA308" s="1"/>
  <c r="BU268"/>
  <c r="AA268" s="1"/>
  <c r="BU295"/>
  <c r="AA295" s="1"/>
  <c r="BU284"/>
  <c r="AA284" s="1"/>
  <c r="BU324"/>
  <c r="AA324" s="1"/>
  <c r="BU204"/>
  <c r="AA204" s="1"/>
  <c r="BU305"/>
  <c r="AA305" s="1"/>
  <c r="BU282"/>
  <c r="AA282" s="1"/>
  <c r="BU193"/>
  <c r="AA193" s="1"/>
  <c r="BU267"/>
  <c r="AA267" s="1"/>
  <c r="BU277"/>
  <c r="AA277" s="1"/>
  <c r="BU261"/>
  <c r="AA261" s="1"/>
  <c r="BU334"/>
  <c r="AA334" s="1"/>
  <c r="BU185"/>
  <c r="AA185" s="1"/>
  <c r="BU265"/>
  <c r="AA265" s="1"/>
  <c r="BU242"/>
  <c r="AA242" s="1"/>
  <c r="AA181"/>
  <c r="BU317"/>
  <c r="AA317" s="1"/>
  <c r="BU190"/>
  <c r="AA190" s="1"/>
  <c r="BU286"/>
  <c r="AA286" s="1"/>
  <c r="BU230"/>
  <c r="AA230" s="1"/>
  <c r="BU224"/>
  <c r="AA224" s="1"/>
  <c r="BU316"/>
  <c r="AA316" s="1"/>
  <c r="BU228"/>
  <c r="AA228" s="1"/>
  <c r="BU218"/>
  <c r="AA218" s="1"/>
  <c r="BU314"/>
  <c r="AA314" s="1"/>
  <c r="BU254"/>
  <c r="AA254" s="1"/>
  <c r="BU217"/>
  <c r="AA217" s="1"/>
  <c r="BU260"/>
  <c r="AA260" s="1"/>
  <c r="BU274"/>
  <c r="AA274" s="1"/>
  <c r="BU332"/>
  <c r="AA332" s="1"/>
  <c r="BU293"/>
  <c r="AA293" s="1"/>
  <c r="BU297"/>
  <c r="AA297" s="1"/>
  <c r="BU326"/>
  <c r="AA326" s="1"/>
  <c r="BU272"/>
  <c r="AA272" s="1"/>
  <c r="BU307"/>
  <c r="AA307" s="1"/>
  <c r="BU296"/>
  <c r="AA296" s="1"/>
  <c r="BU328"/>
  <c r="AA328" s="1"/>
  <c r="BU279"/>
  <c r="AA279" s="1"/>
  <c r="BU325"/>
  <c r="AA325" s="1"/>
  <c r="BU290"/>
  <c r="AA290" s="1"/>
  <c r="BU234"/>
  <c r="AA234" s="1"/>
  <c r="BU191"/>
  <c r="AA191" s="1"/>
  <c r="BU227"/>
  <c r="AA227" s="1"/>
  <c r="BU270"/>
  <c r="AA270" s="1"/>
  <c r="BU249"/>
  <c r="AA249" s="1"/>
  <c r="BU216"/>
  <c r="AA216" s="1"/>
  <c r="BU243"/>
  <c r="AA243" s="1"/>
  <c r="BU288"/>
  <c r="AA288" s="1"/>
  <c r="BU310"/>
  <c r="AA310" s="1"/>
  <c r="BU226"/>
  <c r="AA226" s="1"/>
  <c r="BU205"/>
  <c r="AA205" s="1"/>
  <c r="BU300"/>
  <c r="AA300" s="1"/>
  <c r="BU298"/>
  <c r="AA298" s="1"/>
  <c r="BU186"/>
  <c r="AA186" s="1"/>
  <c r="BU240"/>
  <c r="AA240" s="1"/>
  <c r="BU252"/>
  <c r="AA252" s="1"/>
  <c r="BU246"/>
  <c r="AA246" s="1"/>
  <c r="BU200"/>
  <c r="AA200" s="1"/>
  <c r="BU322"/>
  <c r="AA322" s="1"/>
  <c r="BU330"/>
  <c r="AA330" s="1"/>
  <c r="BU202"/>
  <c r="AA202" s="1"/>
  <c r="BU221"/>
  <c r="AA221" s="1"/>
  <c r="BU220"/>
  <c r="AA220" s="1"/>
  <c r="BU280"/>
  <c r="AA280" s="1"/>
  <c r="BU237"/>
  <c r="AA237" s="1"/>
  <c r="BU188"/>
  <c r="AA188" s="1"/>
  <c r="BU294"/>
  <c r="AA294" s="1"/>
  <c r="BU256"/>
  <c r="AA256" s="1"/>
  <c r="BU211"/>
  <c r="AA211" s="1"/>
  <c r="BU276"/>
  <c r="AA276" s="1"/>
  <c r="BU291"/>
  <c r="AA291" s="1"/>
  <c r="BU206"/>
  <c r="AA206" s="1"/>
  <c r="BU269"/>
  <c r="AA269" s="1"/>
  <c r="BU299"/>
  <c r="AA299" s="1"/>
  <c r="BU192"/>
  <c r="AA192" s="1"/>
  <c r="BU281"/>
  <c r="AA281" s="1"/>
  <c r="BU207"/>
  <c r="AA207" s="1"/>
  <c r="BU264"/>
  <c r="AA264" s="1"/>
  <c r="BU244"/>
  <c r="AA244" s="1"/>
  <c r="BU329"/>
  <c r="AA329" s="1"/>
  <c r="BU302"/>
  <c r="AA302" s="1"/>
  <c r="BU189"/>
  <c r="AA189" s="1"/>
  <c r="BU275"/>
  <c r="AA275" s="1"/>
  <c r="BU250"/>
  <c r="AA250" s="1"/>
  <c r="BU222"/>
  <c r="AA222" s="1"/>
  <c r="BU258"/>
  <c r="AA258" s="1"/>
  <c r="BU201"/>
  <c r="AA201" s="1"/>
  <c r="BU215"/>
  <c r="AA215" s="1"/>
  <c r="BU197"/>
  <c r="AA197" s="1"/>
  <c r="BU259"/>
  <c r="AA259" s="1"/>
  <c r="BU214"/>
  <c r="AA214" s="1"/>
  <c r="BU333"/>
  <c r="AA333" s="1"/>
  <c r="BU233"/>
  <c r="AA233" s="1"/>
  <c r="BU253"/>
  <c r="AA253" s="1"/>
  <c r="BU255"/>
  <c r="AA255" s="1"/>
  <c r="BU199"/>
  <c r="AA199" s="1"/>
  <c r="BU229"/>
  <c r="AA229" s="1"/>
  <c r="BU289"/>
  <c r="AA289" s="1"/>
  <c r="BU306"/>
  <c r="AA306" s="1"/>
  <c r="BU248"/>
  <c r="AA248" s="1"/>
  <c r="BU239"/>
  <c r="AA239" s="1"/>
  <c r="BU196"/>
  <c r="AA196" s="1"/>
  <c r="BU323"/>
  <c r="AA323" s="1"/>
  <c r="BU283"/>
  <c r="AA283" s="1"/>
  <c r="BU236"/>
  <c r="AA236" s="1"/>
  <c r="BC305"/>
  <c r="I305" s="1"/>
  <c r="BC200"/>
  <c r="I200" s="1"/>
  <c r="BC322"/>
  <c r="I322" s="1"/>
  <c r="BC260"/>
  <c r="I260" s="1"/>
  <c r="BC254"/>
  <c r="I254" s="1"/>
  <c r="BC295"/>
  <c r="I295" s="1"/>
  <c r="BC287"/>
  <c r="I287" s="1"/>
  <c r="BC195"/>
  <c r="I195" s="1"/>
  <c r="BC265"/>
  <c r="I265" s="1"/>
  <c r="BC303"/>
  <c r="I303" s="1"/>
  <c r="BC258"/>
  <c r="I258" s="1"/>
  <c r="BC306"/>
  <c r="I306" s="1"/>
  <c r="BC238"/>
  <c r="I238" s="1"/>
  <c r="BC309"/>
  <c r="I309" s="1"/>
  <c r="BC253"/>
  <c r="I253" s="1"/>
  <c r="I181"/>
  <c r="BC313"/>
  <c r="I313" s="1"/>
  <c r="BC326"/>
  <c r="I326" s="1"/>
  <c r="BC224"/>
  <c r="I224" s="1"/>
  <c r="BC312"/>
  <c r="I312" s="1"/>
  <c r="BC280"/>
  <c r="I280" s="1"/>
  <c r="BC324"/>
  <c r="I324" s="1"/>
  <c r="BC193"/>
  <c r="I193" s="1"/>
  <c r="BC264"/>
  <c r="I264" s="1"/>
  <c r="BC235"/>
  <c r="I235" s="1"/>
  <c r="BC250"/>
  <c r="I250" s="1"/>
  <c r="BC332"/>
  <c r="I332" s="1"/>
  <c r="BC261"/>
  <c r="I261" s="1"/>
  <c r="BC206"/>
  <c r="I206" s="1"/>
  <c r="BC257"/>
  <c r="I257" s="1"/>
  <c r="BC297"/>
  <c r="I297" s="1"/>
  <c r="BC241"/>
  <c r="I241" s="1"/>
  <c r="BC329"/>
  <c r="I329" s="1"/>
  <c r="BC233"/>
  <c r="I233" s="1"/>
  <c r="BC216"/>
  <c r="I216" s="1"/>
  <c r="BC316"/>
  <c r="I316" s="1"/>
  <c r="BC236"/>
  <c r="I236" s="1"/>
  <c r="BC291"/>
  <c r="I291" s="1"/>
  <c r="BC247"/>
  <c r="I247" s="1"/>
  <c r="BC304"/>
  <c r="I304" s="1"/>
  <c r="BC228"/>
  <c r="I228" s="1"/>
  <c r="BC199"/>
  <c r="I199" s="1"/>
  <c r="BC225"/>
  <c r="I225" s="1"/>
  <c r="BC188"/>
  <c r="I188" s="1"/>
  <c r="BC229"/>
  <c r="I229" s="1"/>
  <c r="BC277"/>
  <c r="I277" s="1"/>
  <c r="BC194"/>
  <c r="I194" s="1"/>
  <c r="BC263"/>
  <c r="I263" s="1"/>
  <c r="BC189"/>
  <c r="I189" s="1"/>
  <c r="BC212"/>
  <c r="I212" s="1"/>
  <c r="BC320"/>
  <c r="I320" s="1"/>
  <c r="I182"/>
  <c r="BC240"/>
  <c r="I240" s="1"/>
  <c r="BC187"/>
  <c r="I187" s="1"/>
  <c r="BC246"/>
  <c r="I246" s="1"/>
  <c r="BC192"/>
  <c r="I192" s="1"/>
  <c r="BC296"/>
  <c r="I296" s="1"/>
  <c r="BC276"/>
  <c r="I276" s="1"/>
  <c r="BC290"/>
  <c r="I290" s="1"/>
  <c r="BC197"/>
  <c r="I197" s="1"/>
  <c r="BC190"/>
  <c r="I190" s="1"/>
  <c r="BC301"/>
  <c r="I301" s="1"/>
  <c r="BC220"/>
  <c r="I220" s="1"/>
  <c r="BC211"/>
  <c r="I211" s="1"/>
  <c r="BC217"/>
  <c r="I217" s="1"/>
  <c r="BC292"/>
  <c r="I292" s="1"/>
  <c r="BC273"/>
  <c r="I273" s="1"/>
  <c r="BC269"/>
  <c r="I269" s="1"/>
  <c r="BC221"/>
  <c r="I221" s="1"/>
  <c r="BC299"/>
  <c r="I299" s="1"/>
  <c r="BC302"/>
  <c r="I302" s="1"/>
  <c r="BC286"/>
  <c r="I286" s="1"/>
  <c r="BC259"/>
  <c r="I259" s="1"/>
  <c r="BC307"/>
  <c r="I307" s="1"/>
  <c r="BC311"/>
  <c r="I311" s="1"/>
  <c r="BC279"/>
  <c r="I279" s="1"/>
  <c r="BC203"/>
  <c r="I203" s="1"/>
  <c r="BC288"/>
  <c r="I288" s="1"/>
  <c r="BC242"/>
  <c r="I242" s="1"/>
  <c r="BC268"/>
  <c r="I268" s="1"/>
  <c r="BC237"/>
  <c r="I237" s="1"/>
  <c r="BC196"/>
  <c r="I196" s="1"/>
  <c r="BC249"/>
  <c r="I249" s="1"/>
  <c r="BC226"/>
  <c r="I226" s="1"/>
  <c r="BC289"/>
  <c r="I289" s="1"/>
  <c r="BC315"/>
  <c r="I315" s="1"/>
  <c r="BC251"/>
  <c r="I251" s="1"/>
  <c r="BC231"/>
  <c r="I231" s="1"/>
  <c r="BC262"/>
  <c r="I262" s="1"/>
  <c r="BC294"/>
  <c r="I294" s="1"/>
  <c r="BC223"/>
  <c r="I223" s="1"/>
  <c r="BC282"/>
  <c r="I282" s="1"/>
  <c r="BC278"/>
  <c r="I278" s="1"/>
  <c r="BC215"/>
  <c r="I215" s="1"/>
  <c r="BC219"/>
  <c r="I219" s="1"/>
  <c r="BC266"/>
  <c r="I266" s="1"/>
  <c r="BC281"/>
  <c r="I281" s="1"/>
  <c r="BC252"/>
  <c r="I252" s="1"/>
  <c r="BC245"/>
  <c r="I245" s="1"/>
  <c r="BC334"/>
  <c r="I334" s="1"/>
  <c r="BC323"/>
  <c r="I323" s="1"/>
  <c r="BC271"/>
  <c r="I271" s="1"/>
  <c r="BC275"/>
  <c r="I275" s="1"/>
  <c r="BC272"/>
  <c r="I272" s="1"/>
  <c r="BC202"/>
  <c r="I202" s="1"/>
  <c r="BC319"/>
  <c r="I319" s="1"/>
  <c r="BC300"/>
  <c r="I300" s="1"/>
  <c r="BC205"/>
  <c r="I205" s="1"/>
  <c r="BC314"/>
  <c r="I314" s="1"/>
  <c r="BC333"/>
  <c r="I333" s="1"/>
  <c r="BC222"/>
  <c r="I222" s="1"/>
  <c r="BC208"/>
  <c r="I208" s="1"/>
  <c r="BC285"/>
  <c r="I285" s="1"/>
  <c r="BC284"/>
  <c r="I284" s="1"/>
  <c r="BC318"/>
  <c r="I318" s="1"/>
  <c r="BC198"/>
  <c r="I198" s="1"/>
  <c r="BC239"/>
  <c r="I239" s="1"/>
  <c r="BC274"/>
  <c r="I274" s="1"/>
  <c r="BC321"/>
  <c r="I321" s="1"/>
  <c r="BC298"/>
  <c r="I298" s="1"/>
  <c r="BC248"/>
  <c r="I248" s="1"/>
  <c r="BC310"/>
  <c r="I310" s="1"/>
  <c r="BC213"/>
  <c r="I213" s="1"/>
  <c r="BC283"/>
  <c r="I283" s="1"/>
  <c r="BC210"/>
  <c r="I210" s="1"/>
  <c r="BC255"/>
  <c r="I255" s="1"/>
  <c r="BC214"/>
  <c r="I214" s="1"/>
  <c r="BC204"/>
  <c r="I204" s="1"/>
  <c r="BC243"/>
  <c r="I243" s="1"/>
  <c r="BC325"/>
  <c r="I325" s="1"/>
  <c r="BC327"/>
  <c r="I327" s="1"/>
  <c r="BC330"/>
  <c r="I330" s="1"/>
  <c r="BC232"/>
  <c r="I232" s="1"/>
  <c r="BC191"/>
  <c r="I191" s="1"/>
  <c r="BC267"/>
  <c r="I267" s="1"/>
  <c r="BC218"/>
  <c r="I218" s="1"/>
  <c r="BC209"/>
  <c r="I209" s="1"/>
  <c r="BC256"/>
  <c r="I256" s="1"/>
  <c r="BC230"/>
  <c r="I230" s="1"/>
  <c r="BC308"/>
  <c r="I308" s="1"/>
  <c r="BC207"/>
  <c r="I207" s="1"/>
  <c r="BC317"/>
  <c r="I317" s="1"/>
  <c r="BC293"/>
  <c r="I293" s="1"/>
  <c r="BC227"/>
  <c r="I227" s="1"/>
  <c r="BC201"/>
  <c r="I201" s="1"/>
  <c r="BC234"/>
  <c r="I234" s="1"/>
  <c r="BC331"/>
  <c r="I331" s="1"/>
  <c r="BC244"/>
  <c r="I244" s="1"/>
  <c r="BC328"/>
  <c r="I328" s="1"/>
  <c r="BC185"/>
  <c r="I185" s="1"/>
  <c r="BC270"/>
  <c r="I270" s="1"/>
  <c r="BC186"/>
  <c r="I186" s="1"/>
  <c r="BT266"/>
  <c r="Z266" s="1"/>
  <c r="BT194"/>
  <c r="Z194" s="1"/>
  <c r="BT326"/>
  <c r="Z326" s="1"/>
  <c r="BT215"/>
  <c r="Z215" s="1"/>
  <c r="BT238"/>
  <c r="Z238" s="1"/>
  <c r="BT327"/>
  <c r="Z327" s="1"/>
  <c r="BT226"/>
  <c r="Z226" s="1"/>
  <c r="BT247"/>
  <c r="Z247" s="1"/>
  <c r="BT222"/>
  <c r="Z222" s="1"/>
  <c r="BT264"/>
  <c r="Z264" s="1"/>
  <c r="BT285"/>
  <c r="Z285" s="1"/>
  <c r="BT311"/>
  <c r="Z311" s="1"/>
  <c r="BT213"/>
  <c r="Z213" s="1"/>
  <c r="BT234"/>
  <c r="Z234" s="1"/>
  <c r="BT277"/>
  <c r="Z277" s="1"/>
  <c r="BT333"/>
  <c r="Z333" s="1"/>
  <c r="BT307"/>
  <c r="Z307" s="1"/>
  <c r="BT209"/>
  <c r="Z209" s="1"/>
  <c r="BT306"/>
  <c r="Z306" s="1"/>
  <c r="BT315"/>
  <c r="Z315" s="1"/>
  <c r="BT246"/>
  <c r="Z246" s="1"/>
  <c r="BT291"/>
  <c r="Z291" s="1"/>
  <c r="BT229"/>
  <c r="Z229" s="1"/>
  <c r="BT320"/>
  <c r="Z320" s="1"/>
  <c r="BT206"/>
  <c r="Z206" s="1"/>
  <c r="BT220"/>
  <c r="Z220" s="1"/>
  <c r="BT280"/>
  <c r="Z280" s="1"/>
  <c r="BT292"/>
  <c r="Z292" s="1"/>
  <c r="BT260"/>
  <c r="Z260" s="1"/>
  <c r="BT294"/>
  <c r="Z294" s="1"/>
  <c r="BT321"/>
  <c r="Z321" s="1"/>
  <c r="BT248"/>
  <c r="Z248" s="1"/>
  <c r="BT283"/>
  <c r="Z283" s="1"/>
  <c r="BT193"/>
  <c r="Z193" s="1"/>
  <c r="BT197"/>
  <c r="Z197" s="1"/>
  <c r="BT187"/>
  <c r="Z187" s="1"/>
  <c r="BT319"/>
  <c r="Z319" s="1"/>
  <c r="BT331"/>
  <c r="Z331" s="1"/>
  <c r="BT309"/>
  <c r="Z309" s="1"/>
  <c r="BT251"/>
  <c r="Z251" s="1"/>
  <c r="BT219"/>
  <c r="Z219" s="1"/>
  <c r="BT273"/>
  <c r="Z273" s="1"/>
  <c r="BT302"/>
  <c r="Z302" s="1"/>
  <c r="BT289"/>
  <c r="Z289" s="1"/>
  <c r="BT192"/>
  <c r="Z192" s="1"/>
  <c r="BT207"/>
  <c r="Z207" s="1"/>
  <c r="BT245"/>
  <c r="Z245" s="1"/>
  <c r="BT228"/>
  <c r="Z228" s="1"/>
  <c r="BT243"/>
  <c r="Z243" s="1"/>
  <c r="BT190"/>
  <c r="Z190" s="1"/>
  <c r="BT198"/>
  <c r="Z198" s="1"/>
  <c r="BT236"/>
  <c r="Z236" s="1"/>
  <c r="BT276"/>
  <c r="Z276" s="1"/>
  <c r="BT203"/>
  <c r="Z203" s="1"/>
  <c r="BT304"/>
  <c r="Z304" s="1"/>
  <c r="BT299"/>
  <c r="Z299" s="1"/>
  <c r="BT296"/>
  <c r="Z296" s="1"/>
  <c r="BT202"/>
  <c r="Z202" s="1"/>
  <c r="BT284"/>
  <c r="Z284" s="1"/>
  <c r="BT298"/>
  <c r="Z298" s="1"/>
  <c r="BT297"/>
  <c r="Z297" s="1"/>
  <c r="BT210"/>
  <c r="Z210" s="1"/>
  <c r="BT323"/>
  <c r="Z323" s="1"/>
  <c r="BT232"/>
  <c r="Z232" s="1"/>
  <c r="Z181"/>
  <c r="BT195"/>
  <c r="Z195" s="1"/>
  <c r="BT278"/>
  <c r="Z278" s="1"/>
  <c r="BT239"/>
  <c r="Z239" s="1"/>
  <c r="BT312"/>
  <c r="Z312" s="1"/>
  <c r="BT237"/>
  <c r="Z237" s="1"/>
  <c r="BT281"/>
  <c r="Z281" s="1"/>
  <c r="BT188"/>
  <c r="Z188" s="1"/>
  <c r="BT191"/>
  <c r="Z191" s="1"/>
  <c r="BT263"/>
  <c r="Z263" s="1"/>
  <c r="BT224"/>
  <c r="Z224" s="1"/>
  <c r="BT218"/>
  <c r="Z218" s="1"/>
  <c r="BT212"/>
  <c r="Z212" s="1"/>
  <c r="BT242"/>
  <c r="Z242" s="1"/>
  <c r="BT255"/>
  <c r="Z255" s="1"/>
  <c r="BT271"/>
  <c r="Z271" s="1"/>
  <c r="BT269"/>
  <c r="Z269" s="1"/>
  <c r="BT231"/>
  <c r="Z231" s="1"/>
  <c r="BT267"/>
  <c r="Z267" s="1"/>
  <c r="BT225"/>
  <c r="Z225" s="1"/>
  <c r="BT318"/>
  <c r="Z318" s="1"/>
  <c r="BT230"/>
  <c r="Z230" s="1"/>
  <c r="BT300"/>
  <c r="Z300" s="1"/>
  <c r="BT249"/>
  <c r="Z249" s="1"/>
  <c r="BT189"/>
  <c r="Z189" s="1"/>
  <c r="BT216"/>
  <c r="Z216" s="1"/>
  <c r="BT279"/>
  <c r="Z279" s="1"/>
  <c r="BT290"/>
  <c r="Z290" s="1"/>
  <c r="BT252"/>
  <c r="Z252" s="1"/>
  <c r="BT313"/>
  <c r="Z313" s="1"/>
  <c r="BT240"/>
  <c r="Z240" s="1"/>
  <c r="BT270"/>
  <c r="Z270" s="1"/>
  <c r="BT200"/>
  <c r="Z200" s="1"/>
  <c r="BT272"/>
  <c r="Z272" s="1"/>
  <c r="BT262"/>
  <c r="Z262" s="1"/>
  <c r="BT274"/>
  <c r="Z274" s="1"/>
  <c r="BT317"/>
  <c r="Z317" s="1"/>
  <c r="BT282"/>
  <c r="Z282" s="1"/>
  <c r="BT233"/>
  <c r="Z233" s="1"/>
  <c r="BT250"/>
  <c r="Z250" s="1"/>
  <c r="BT217"/>
  <c r="Z217" s="1"/>
  <c r="BT254"/>
  <c r="Z254" s="1"/>
  <c r="BT303"/>
  <c r="Z303" s="1"/>
  <c r="BT275"/>
  <c r="Z275" s="1"/>
  <c r="BT295"/>
  <c r="Z295" s="1"/>
  <c r="BT256"/>
  <c r="Z256" s="1"/>
  <c r="BT211"/>
  <c r="Z211" s="1"/>
  <c r="BT332"/>
  <c r="Z332" s="1"/>
  <c r="BT334"/>
  <c r="Z334" s="1"/>
  <c r="BT268"/>
  <c r="Z268" s="1"/>
  <c r="BT287"/>
  <c r="Z287" s="1"/>
  <c r="BT314"/>
  <c r="Z314" s="1"/>
  <c r="BT205"/>
  <c r="Z205" s="1"/>
  <c r="BT214"/>
  <c r="Z214" s="1"/>
  <c r="BT185"/>
  <c r="Z185" s="1"/>
  <c r="BT316"/>
  <c r="Z316" s="1"/>
  <c r="BT223"/>
  <c r="Z223" s="1"/>
  <c r="BT208"/>
  <c r="Z208" s="1"/>
  <c r="BT324"/>
  <c r="Z324" s="1"/>
  <c r="BT305"/>
  <c r="Z305" s="1"/>
  <c r="BT286"/>
  <c r="Z286" s="1"/>
  <c r="BT204"/>
  <c r="Z204" s="1"/>
  <c r="BT301"/>
  <c r="Z301" s="1"/>
  <c r="BT261"/>
  <c r="Z261" s="1"/>
  <c r="BT196"/>
  <c r="Z196" s="1"/>
  <c r="BT235"/>
  <c r="Z235" s="1"/>
  <c r="BT253"/>
  <c r="Z253" s="1"/>
  <c r="BT186"/>
  <c r="Z186" s="1"/>
  <c r="BT310"/>
  <c r="Z310" s="1"/>
  <c r="BT308"/>
  <c r="Z308" s="1"/>
  <c r="BT199"/>
  <c r="Z199" s="1"/>
  <c r="BT244"/>
  <c r="Z244" s="1"/>
  <c r="BT325"/>
  <c r="Z325" s="1"/>
  <c r="BT293"/>
  <c r="Z293" s="1"/>
  <c r="BT322"/>
  <c r="Z322" s="1"/>
  <c r="BT221"/>
  <c r="Z221" s="1"/>
  <c r="BT265"/>
  <c r="Z265" s="1"/>
  <c r="BT201"/>
  <c r="Z201" s="1"/>
  <c r="BT241"/>
  <c r="Z241" s="1"/>
  <c r="BT258"/>
  <c r="Z258" s="1"/>
  <c r="BT329"/>
  <c r="Z329" s="1"/>
  <c r="BT288"/>
  <c r="Z288" s="1"/>
  <c r="BT330"/>
  <c r="Z330" s="1"/>
  <c r="BT227"/>
  <c r="Z227" s="1"/>
  <c r="BT259"/>
  <c r="Z259" s="1"/>
  <c r="BT257"/>
  <c r="Z257" s="1"/>
  <c r="BT328"/>
  <c r="Z328" s="1"/>
  <c r="Z182"/>
  <c r="BM200"/>
  <c r="S200" s="1"/>
  <c r="BM331"/>
  <c r="S331" s="1"/>
  <c r="BM288"/>
  <c r="S288" s="1"/>
  <c r="BM187"/>
  <c r="S187" s="1"/>
  <c r="BM332"/>
  <c r="S332" s="1"/>
  <c r="BM204"/>
  <c r="S204" s="1"/>
  <c r="BM247"/>
  <c r="S247" s="1"/>
  <c r="BM313"/>
  <c r="S313" s="1"/>
  <c r="BM305"/>
  <c r="S305" s="1"/>
  <c r="BM197"/>
  <c r="S197" s="1"/>
  <c r="BM272"/>
  <c r="S272" s="1"/>
  <c r="BM301"/>
  <c r="S301" s="1"/>
  <c r="BM205"/>
  <c r="S205" s="1"/>
  <c r="BM230"/>
  <c r="S230" s="1"/>
  <c r="BM228"/>
  <c r="S228" s="1"/>
  <c r="BM295"/>
  <c r="S295" s="1"/>
  <c r="BM185"/>
  <c r="S185" s="1"/>
  <c r="BM189"/>
  <c r="S189" s="1"/>
  <c r="BM303"/>
  <c r="S303" s="1"/>
  <c r="BM257"/>
  <c r="S257" s="1"/>
  <c r="BM188"/>
  <c r="S188" s="1"/>
  <c r="BM222"/>
  <c r="S222" s="1"/>
  <c r="BM201"/>
  <c r="S201" s="1"/>
  <c r="BM323"/>
  <c r="S323" s="1"/>
  <c r="BM237"/>
  <c r="S237" s="1"/>
  <c r="BM261"/>
  <c r="S261" s="1"/>
  <c r="BM294"/>
  <c r="S294" s="1"/>
  <c r="BM209"/>
  <c r="S209" s="1"/>
  <c r="BM206"/>
  <c r="S206" s="1"/>
  <c r="BM212"/>
  <c r="S212" s="1"/>
  <c r="BM334"/>
  <c r="S334" s="1"/>
  <c r="BM318"/>
  <c r="S318" s="1"/>
  <c r="BM234"/>
  <c r="S234" s="1"/>
  <c r="BM249"/>
  <c r="S249" s="1"/>
  <c r="BM327"/>
  <c r="S327" s="1"/>
  <c r="BM224"/>
  <c r="S224" s="1"/>
  <c r="BM291"/>
  <c r="S291" s="1"/>
  <c r="BM316"/>
  <c r="S316" s="1"/>
  <c r="BM275"/>
  <c r="S275" s="1"/>
  <c r="BM286"/>
  <c r="S286" s="1"/>
  <c r="BM324"/>
  <c r="S324" s="1"/>
  <c r="BM274"/>
  <c r="S274" s="1"/>
  <c r="BM236"/>
  <c r="S236" s="1"/>
  <c r="BM207"/>
  <c r="S207" s="1"/>
  <c r="BM239"/>
  <c r="S239" s="1"/>
  <c r="BM267"/>
  <c r="S267" s="1"/>
  <c r="BM298"/>
  <c r="S298" s="1"/>
  <c r="BM217"/>
  <c r="S217" s="1"/>
  <c r="BM259"/>
  <c r="S259" s="1"/>
  <c r="BM271"/>
  <c r="S271" s="1"/>
  <c r="BM208"/>
  <c r="S208" s="1"/>
  <c r="BM252"/>
  <c r="S252" s="1"/>
  <c r="BM195"/>
  <c r="S195" s="1"/>
  <c r="BM227"/>
  <c r="S227" s="1"/>
  <c r="BM289"/>
  <c r="S289" s="1"/>
  <c r="BM256"/>
  <c r="S256" s="1"/>
  <c r="BM242"/>
  <c r="S242" s="1"/>
  <c r="BM238"/>
  <c r="S238" s="1"/>
  <c r="BM235"/>
  <c r="S235" s="1"/>
  <c r="BM246"/>
  <c r="S246" s="1"/>
  <c r="BM283"/>
  <c r="S283" s="1"/>
  <c r="BM199"/>
  <c r="S199" s="1"/>
  <c r="BM198"/>
  <c r="S198" s="1"/>
  <c r="BM320"/>
  <c r="S320" s="1"/>
  <c r="S182"/>
  <c r="BM244"/>
  <c r="S244" s="1"/>
  <c r="BM269"/>
  <c r="S269" s="1"/>
  <c r="BM309"/>
  <c r="S309" s="1"/>
  <c r="BM231"/>
  <c r="S231" s="1"/>
  <c r="BM254"/>
  <c r="S254" s="1"/>
  <c r="BM333"/>
  <c r="S333" s="1"/>
  <c r="BM319"/>
  <c r="S319" s="1"/>
  <c r="BM220"/>
  <c r="S220" s="1"/>
  <c r="BM251"/>
  <c r="S251" s="1"/>
  <c r="BM193"/>
  <c r="S193" s="1"/>
  <c r="BM203"/>
  <c r="S203" s="1"/>
  <c r="BM304"/>
  <c r="S304" s="1"/>
  <c r="BM233"/>
  <c r="S233" s="1"/>
  <c r="BM280"/>
  <c r="S280" s="1"/>
  <c r="BM194"/>
  <c r="S194" s="1"/>
  <c r="BM299"/>
  <c r="S299" s="1"/>
  <c r="BM192"/>
  <c r="S192" s="1"/>
  <c r="BM282"/>
  <c r="S282" s="1"/>
  <c r="BM225"/>
  <c r="S225" s="1"/>
  <c r="BM325"/>
  <c r="S325" s="1"/>
  <c r="BM307"/>
  <c r="S307" s="1"/>
  <c r="BM268"/>
  <c r="S268" s="1"/>
  <c r="BM311"/>
  <c r="S311" s="1"/>
  <c r="BM190"/>
  <c r="S190" s="1"/>
  <c r="BM265"/>
  <c r="S265" s="1"/>
  <c r="BM266"/>
  <c r="S266" s="1"/>
  <c r="BM297"/>
  <c r="S297" s="1"/>
  <c r="BM214"/>
  <c r="S214" s="1"/>
  <c r="BM287"/>
  <c r="S287" s="1"/>
  <c r="BM226"/>
  <c r="S226" s="1"/>
  <c r="BM279"/>
  <c r="S279" s="1"/>
  <c r="BM326"/>
  <c r="S326" s="1"/>
  <c r="BM310"/>
  <c r="S310" s="1"/>
  <c r="BM330"/>
  <c r="S330" s="1"/>
  <c r="BM215"/>
  <c r="S215" s="1"/>
  <c r="BM258"/>
  <c r="S258" s="1"/>
  <c r="BM250"/>
  <c r="S250" s="1"/>
  <c r="BM264"/>
  <c r="S264" s="1"/>
  <c r="BM277"/>
  <c r="S277" s="1"/>
  <c r="BM284"/>
  <c r="S284" s="1"/>
  <c r="BM223"/>
  <c r="S223" s="1"/>
  <c r="BM285"/>
  <c r="S285" s="1"/>
  <c r="BM255"/>
  <c r="S255" s="1"/>
  <c r="BM306"/>
  <c r="S306" s="1"/>
  <c r="BM281"/>
  <c r="S281" s="1"/>
  <c r="BM322"/>
  <c r="S322" s="1"/>
  <c r="BM240"/>
  <c r="S240" s="1"/>
  <c r="BM293"/>
  <c r="S293" s="1"/>
  <c r="BM245"/>
  <c r="S245" s="1"/>
  <c r="BM315"/>
  <c r="S315" s="1"/>
  <c r="BM278"/>
  <c r="S278" s="1"/>
  <c r="BM300"/>
  <c r="S300" s="1"/>
  <c r="BM296"/>
  <c r="S296" s="1"/>
  <c r="BM253"/>
  <c r="S253" s="1"/>
  <c r="BM243"/>
  <c r="S243" s="1"/>
  <c r="BM292"/>
  <c r="S292" s="1"/>
  <c r="BM219"/>
  <c r="S219" s="1"/>
  <c r="BM213"/>
  <c r="S213" s="1"/>
  <c r="BM317"/>
  <c r="S317" s="1"/>
  <c r="BM321"/>
  <c r="S321" s="1"/>
  <c r="BM314"/>
  <c r="S314" s="1"/>
  <c r="BM248"/>
  <c r="S248" s="1"/>
  <c r="BM273"/>
  <c r="S273" s="1"/>
  <c r="BM221"/>
  <c r="S221" s="1"/>
  <c r="BM312"/>
  <c r="S312" s="1"/>
  <c r="BM218"/>
  <c r="S218" s="1"/>
  <c r="BM276"/>
  <c r="S276" s="1"/>
  <c r="BM290"/>
  <c r="S290" s="1"/>
  <c r="BM328"/>
  <c r="S328" s="1"/>
  <c r="BM263"/>
  <c r="S263" s="1"/>
  <c r="BM186"/>
  <c r="S186" s="1"/>
  <c r="BM241"/>
  <c r="S241" s="1"/>
  <c r="BM262"/>
  <c r="S262" s="1"/>
  <c r="BM216"/>
  <c r="S216" s="1"/>
  <c r="BM211"/>
  <c r="S211" s="1"/>
  <c r="BM202"/>
  <c r="S202" s="1"/>
  <c r="S181"/>
  <c r="BM260"/>
  <c r="S260" s="1"/>
  <c r="BM270"/>
  <c r="S270" s="1"/>
  <c r="BM232"/>
  <c r="S232" s="1"/>
  <c r="BM196"/>
  <c r="S196" s="1"/>
  <c r="BM210"/>
  <c r="S210" s="1"/>
  <c r="BM308"/>
  <c r="S308" s="1"/>
  <c r="BM191"/>
  <c r="S191" s="1"/>
  <c r="BM329"/>
  <c r="S329" s="1"/>
  <c r="BM302"/>
  <c r="S302" s="1"/>
  <c r="BM229"/>
  <c r="S229" s="1"/>
  <c r="BJ229"/>
  <c r="P229" s="1"/>
  <c r="BJ301"/>
  <c r="P301" s="1"/>
  <c r="BJ204"/>
  <c r="P204" s="1"/>
  <c r="BJ254"/>
  <c r="P254" s="1"/>
  <c r="BJ298"/>
  <c r="P298" s="1"/>
  <c r="BJ212"/>
  <c r="P212" s="1"/>
  <c r="BJ306"/>
  <c r="P306" s="1"/>
  <c r="BJ282"/>
  <c r="P282" s="1"/>
  <c r="BJ214"/>
  <c r="P214" s="1"/>
  <c r="BJ198"/>
  <c r="P198" s="1"/>
  <c r="BJ272"/>
  <c r="P272" s="1"/>
  <c r="BJ273"/>
  <c r="P273" s="1"/>
  <c r="BJ210"/>
  <c r="P210" s="1"/>
  <c r="BJ268"/>
  <c r="P268" s="1"/>
  <c r="BJ307"/>
  <c r="P307" s="1"/>
  <c r="BJ246"/>
  <c r="P246" s="1"/>
  <c r="BJ295"/>
  <c r="P295" s="1"/>
  <c r="BJ188"/>
  <c r="P188" s="1"/>
  <c r="BJ247"/>
  <c r="P247" s="1"/>
  <c r="BJ241"/>
  <c r="P241" s="1"/>
  <c r="BJ309"/>
  <c r="P309" s="1"/>
  <c r="BJ265"/>
  <c r="P265" s="1"/>
  <c r="BJ227"/>
  <c r="P227" s="1"/>
  <c r="BJ207"/>
  <c r="P207" s="1"/>
  <c r="BJ334"/>
  <c r="P334" s="1"/>
  <c r="BJ258"/>
  <c r="P258" s="1"/>
  <c r="BJ291"/>
  <c r="P291" s="1"/>
  <c r="BJ213"/>
  <c r="P213" s="1"/>
  <c r="BJ264"/>
  <c r="P264" s="1"/>
  <c r="BJ320"/>
  <c r="P320" s="1"/>
  <c r="BJ275"/>
  <c r="P275" s="1"/>
  <c r="BJ231"/>
  <c r="P231" s="1"/>
  <c r="BJ194"/>
  <c r="P194" s="1"/>
  <c r="BJ251"/>
  <c r="P251" s="1"/>
  <c r="BJ297"/>
  <c r="P297" s="1"/>
  <c r="BJ285"/>
  <c r="P285" s="1"/>
  <c r="BJ284"/>
  <c r="P284" s="1"/>
  <c r="BJ294"/>
  <c r="P294" s="1"/>
  <c r="BJ313"/>
  <c r="P313" s="1"/>
  <c r="BJ270"/>
  <c r="P270" s="1"/>
  <c r="BJ269"/>
  <c r="P269" s="1"/>
  <c r="BJ332"/>
  <c r="P332" s="1"/>
  <c r="BJ185"/>
  <c r="P185" s="1"/>
  <c r="BJ189"/>
  <c r="P189" s="1"/>
  <c r="BJ281"/>
  <c r="P281" s="1"/>
  <c r="BJ248"/>
  <c r="P248" s="1"/>
  <c r="BJ262"/>
  <c r="P262" s="1"/>
  <c r="BJ211"/>
  <c r="P211" s="1"/>
  <c r="BJ197"/>
  <c r="P197" s="1"/>
  <c r="BJ250"/>
  <c r="P250" s="1"/>
  <c r="BJ257"/>
  <c r="P257" s="1"/>
  <c r="BJ261"/>
  <c r="P261" s="1"/>
  <c r="BJ187"/>
  <c r="P187" s="1"/>
  <c r="BJ220"/>
  <c r="P220" s="1"/>
  <c r="BJ329"/>
  <c r="P329" s="1"/>
  <c r="BJ244"/>
  <c r="P244" s="1"/>
  <c r="BJ324"/>
  <c r="P324" s="1"/>
  <c r="BJ328"/>
  <c r="P328" s="1"/>
  <c r="BJ283"/>
  <c r="P283" s="1"/>
  <c r="BJ312"/>
  <c r="P312" s="1"/>
  <c r="BJ235"/>
  <c r="P235" s="1"/>
  <c r="BJ286"/>
  <c r="P286" s="1"/>
  <c r="BJ305"/>
  <c r="P305" s="1"/>
  <c r="BJ205"/>
  <c r="P205" s="1"/>
  <c r="BJ290"/>
  <c r="P290" s="1"/>
  <c r="BJ315"/>
  <c r="P315" s="1"/>
  <c r="BJ193"/>
  <c r="P193" s="1"/>
  <c r="BJ267"/>
  <c r="P267" s="1"/>
  <c r="BJ238"/>
  <c r="P238" s="1"/>
  <c r="BJ279"/>
  <c r="P279" s="1"/>
  <c r="BJ226"/>
  <c r="P226" s="1"/>
  <c r="BJ276"/>
  <c r="P276" s="1"/>
  <c r="BJ196"/>
  <c r="P196" s="1"/>
  <c r="BJ331"/>
  <c r="P331" s="1"/>
  <c r="BJ304"/>
  <c r="P304" s="1"/>
  <c r="BJ186"/>
  <c r="P186" s="1"/>
  <c r="BJ201"/>
  <c r="P201" s="1"/>
  <c r="BJ224"/>
  <c r="P224" s="1"/>
  <c r="BJ253"/>
  <c r="P253" s="1"/>
  <c r="BJ225"/>
  <c r="P225" s="1"/>
  <c r="BJ317"/>
  <c r="P317" s="1"/>
  <c r="BJ252"/>
  <c r="P252" s="1"/>
  <c r="P181"/>
  <c r="BJ330"/>
  <c r="P330" s="1"/>
  <c r="BJ289"/>
  <c r="P289" s="1"/>
  <c r="BJ242"/>
  <c r="P242" s="1"/>
  <c r="BJ322"/>
  <c r="P322" s="1"/>
  <c r="BJ234"/>
  <c r="P234" s="1"/>
  <c r="BJ293"/>
  <c r="P293" s="1"/>
  <c r="BJ314"/>
  <c r="P314" s="1"/>
  <c r="BJ200"/>
  <c r="P200" s="1"/>
  <c r="BJ259"/>
  <c r="P259" s="1"/>
  <c r="BJ237"/>
  <c r="P237" s="1"/>
  <c r="BJ228"/>
  <c r="P228" s="1"/>
  <c r="BJ299"/>
  <c r="P299" s="1"/>
  <c r="BJ195"/>
  <c r="P195" s="1"/>
  <c r="BJ327"/>
  <c r="P327" s="1"/>
  <c r="BJ302"/>
  <c r="P302" s="1"/>
  <c r="BJ321"/>
  <c r="P321" s="1"/>
  <c r="BJ239"/>
  <c r="P239" s="1"/>
  <c r="BJ260"/>
  <c r="P260" s="1"/>
  <c r="BJ203"/>
  <c r="P203" s="1"/>
  <c r="BJ300"/>
  <c r="P300" s="1"/>
  <c r="BJ325"/>
  <c r="P325" s="1"/>
  <c r="BJ219"/>
  <c r="P219" s="1"/>
  <c r="BJ191"/>
  <c r="P191" s="1"/>
  <c r="P182"/>
  <c r="BJ206"/>
  <c r="P206" s="1"/>
  <c r="BJ245"/>
  <c r="P245" s="1"/>
  <c r="BJ303"/>
  <c r="P303" s="1"/>
  <c r="BJ287"/>
  <c r="P287" s="1"/>
  <c r="BJ230"/>
  <c r="P230" s="1"/>
  <c r="BJ318"/>
  <c r="P318" s="1"/>
  <c r="BJ274"/>
  <c r="P274" s="1"/>
  <c r="BJ278"/>
  <c r="P278" s="1"/>
  <c r="BJ292"/>
  <c r="P292" s="1"/>
  <c r="BJ192"/>
  <c r="P192" s="1"/>
  <c r="BJ216"/>
  <c r="P216" s="1"/>
  <c r="BJ202"/>
  <c r="P202" s="1"/>
  <c r="BJ190"/>
  <c r="P190" s="1"/>
  <c r="BJ208"/>
  <c r="P208" s="1"/>
  <c r="BJ243"/>
  <c r="P243" s="1"/>
  <c r="BJ215"/>
  <c r="P215" s="1"/>
  <c r="BJ296"/>
  <c r="P296" s="1"/>
  <c r="BJ311"/>
  <c r="P311" s="1"/>
  <c r="BJ222"/>
  <c r="P222" s="1"/>
  <c r="BJ236"/>
  <c r="P236" s="1"/>
  <c r="BJ319"/>
  <c r="P319" s="1"/>
  <c r="BJ240"/>
  <c r="P240" s="1"/>
  <c r="BJ326"/>
  <c r="P326" s="1"/>
  <c r="BJ221"/>
  <c r="P221" s="1"/>
  <c r="BJ280"/>
  <c r="P280" s="1"/>
  <c r="BJ249"/>
  <c r="P249" s="1"/>
  <c r="BJ217"/>
  <c r="P217" s="1"/>
  <c r="BJ277"/>
  <c r="P277" s="1"/>
  <c r="BJ232"/>
  <c r="P232" s="1"/>
  <c r="BJ308"/>
  <c r="P308" s="1"/>
  <c r="BJ233"/>
  <c r="P233" s="1"/>
  <c r="BJ223"/>
  <c r="P223" s="1"/>
  <c r="BJ323"/>
  <c r="P323" s="1"/>
  <c r="BJ266"/>
  <c r="P266" s="1"/>
  <c r="BJ316"/>
  <c r="P316" s="1"/>
  <c r="BJ288"/>
  <c r="P288" s="1"/>
  <c r="BJ263"/>
  <c r="P263" s="1"/>
  <c r="BJ271"/>
  <c r="P271" s="1"/>
  <c r="BJ255"/>
  <c r="P255" s="1"/>
  <c r="BJ256"/>
  <c r="P256" s="1"/>
  <c r="BJ310"/>
  <c r="P310" s="1"/>
  <c r="BJ218"/>
  <c r="P218" s="1"/>
  <c r="BJ209"/>
  <c r="P209" s="1"/>
  <c r="BJ333"/>
  <c r="P333" s="1"/>
  <c r="BJ199"/>
  <c r="P199" s="1"/>
  <c r="BK227"/>
  <c r="Q227" s="1"/>
  <c r="BK219"/>
  <c r="Q219" s="1"/>
  <c r="BK240"/>
  <c r="Q240" s="1"/>
  <c r="BK331"/>
  <c r="Q331" s="1"/>
  <c r="BK269"/>
  <c r="Q269" s="1"/>
  <c r="BK262"/>
  <c r="Q262" s="1"/>
  <c r="BK200"/>
  <c r="Q200" s="1"/>
  <c r="BK203"/>
  <c r="Q203" s="1"/>
  <c r="BK279"/>
  <c r="Q279" s="1"/>
  <c r="BK270"/>
  <c r="Q270" s="1"/>
  <c r="BK282"/>
  <c r="Q282" s="1"/>
  <c r="BK239"/>
  <c r="Q239" s="1"/>
  <c r="BK247"/>
  <c r="Q247" s="1"/>
  <c r="BK222"/>
  <c r="Q222" s="1"/>
  <c r="BK313"/>
  <c r="Q313" s="1"/>
  <c r="BK310"/>
  <c r="Q310" s="1"/>
  <c r="BK307"/>
  <c r="Q307" s="1"/>
  <c r="BK277"/>
  <c r="Q277" s="1"/>
  <c r="BK252"/>
  <c r="Q252" s="1"/>
  <c r="BK225"/>
  <c r="Q225" s="1"/>
  <c r="BK327"/>
  <c r="Q327" s="1"/>
  <c r="BK314"/>
  <c r="Q314" s="1"/>
  <c r="BK213"/>
  <c r="Q213" s="1"/>
  <c r="BK245"/>
  <c r="Q245" s="1"/>
  <c r="BK211"/>
  <c r="Q211" s="1"/>
  <c r="BK216"/>
  <c r="Q216" s="1"/>
  <c r="BK294"/>
  <c r="Q294" s="1"/>
  <c r="BK275"/>
  <c r="Q275" s="1"/>
  <c r="BK229"/>
  <c r="Q229" s="1"/>
  <c r="BK259"/>
  <c r="Q259" s="1"/>
  <c r="BK256"/>
  <c r="Q256" s="1"/>
  <c r="BK233"/>
  <c r="Q233" s="1"/>
  <c r="BK238"/>
  <c r="Q238" s="1"/>
  <c r="BK205"/>
  <c r="Q205" s="1"/>
  <c r="BK248"/>
  <c r="Q248" s="1"/>
  <c r="BK322"/>
  <c r="Q322" s="1"/>
  <c r="BK217"/>
  <c r="Q217" s="1"/>
  <c r="BK285"/>
  <c r="Q285" s="1"/>
  <c r="BK231"/>
  <c r="Q231" s="1"/>
  <c r="BK218"/>
  <c r="Q218" s="1"/>
  <c r="BK286"/>
  <c r="Q286" s="1"/>
  <c r="BK214"/>
  <c r="Q214" s="1"/>
  <c r="BK287"/>
  <c r="Q287" s="1"/>
  <c r="BK305"/>
  <c r="Q305" s="1"/>
  <c r="BK209"/>
  <c r="Q209" s="1"/>
  <c r="BK228"/>
  <c r="Q228" s="1"/>
  <c r="BK298"/>
  <c r="Q298" s="1"/>
  <c r="BK306"/>
  <c r="Q306" s="1"/>
  <c r="BK212"/>
  <c r="Q212" s="1"/>
  <c r="BK317"/>
  <c r="Q317" s="1"/>
  <c r="BK318"/>
  <c r="Q318" s="1"/>
  <c r="BK271"/>
  <c r="Q271" s="1"/>
  <c r="BK266"/>
  <c r="Q266" s="1"/>
  <c r="BK201"/>
  <c r="Q201" s="1"/>
  <c r="BK254"/>
  <c r="Q254" s="1"/>
  <c r="BK202"/>
  <c r="Q202" s="1"/>
  <c r="BK316"/>
  <c r="Q316" s="1"/>
  <c r="BK330"/>
  <c r="Q330" s="1"/>
  <c r="BK241"/>
  <c r="Q241" s="1"/>
  <c r="BK250"/>
  <c r="Q250" s="1"/>
  <c r="BK226"/>
  <c r="Q226" s="1"/>
  <c r="BK221"/>
  <c r="Q221" s="1"/>
  <c r="BK321"/>
  <c r="Q321" s="1"/>
  <c r="BK191"/>
  <c r="Q191" s="1"/>
  <c r="BK263"/>
  <c r="Q263" s="1"/>
  <c r="BK246"/>
  <c r="Q246" s="1"/>
  <c r="BK265"/>
  <c r="Q265" s="1"/>
  <c r="BK215"/>
  <c r="Q215" s="1"/>
  <c r="BK284"/>
  <c r="Q284" s="1"/>
  <c r="BK235"/>
  <c r="Q235" s="1"/>
  <c r="BK311"/>
  <c r="Q311" s="1"/>
  <c r="BK230"/>
  <c r="Q230" s="1"/>
  <c r="BK278"/>
  <c r="Q278" s="1"/>
  <c r="BK244"/>
  <c r="Q244" s="1"/>
  <c r="BK295"/>
  <c r="Q295" s="1"/>
  <c r="BK195"/>
  <c r="Q195" s="1"/>
  <c r="BK185"/>
  <c r="Q185" s="1"/>
  <c r="BK257"/>
  <c r="Q257" s="1"/>
  <c r="BK206"/>
  <c r="Q206" s="1"/>
  <c r="BK232"/>
  <c r="Q232" s="1"/>
  <c r="BK197"/>
  <c r="Q197" s="1"/>
  <c r="BK289"/>
  <c r="Q289" s="1"/>
  <c r="BK187"/>
  <c r="Q187" s="1"/>
  <c r="BK324"/>
  <c r="Q324" s="1"/>
  <c r="BK255"/>
  <c r="Q255" s="1"/>
  <c r="BK234"/>
  <c r="Q234" s="1"/>
  <c r="BK276"/>
  <c r="Q276" s="1"/>
  <c r="BK273"/>
  <c r="Q273" s="1"/>
  <c r="BK332"/>
  <c r="Q332" s="1"/>
  <c r="BK224"/>
  <c r="Q224" s="1"/>
  <c r="BK194"/>
  <c r="Q194" s="1"/>
  <c r="BK258"/>
  <c r="Q258" s="1"/>
  <c r="BK253"/>
  <c r="Q253" s="1"/>
  <c r="BK236"/>
  <c r="Q236" s="1"/>
  <c r="BK299"/>
  <c r="Q299" s="1"/>
  <c r="BK312"/>
  <c r="Q312" s="1"/>
  <c r="BK192"/>
  <c r="Q192" s="1"/>
  <c r="BK301"/>
  <c r="Q301" s="1"/>
  <c r="BK249"/>
  <c r="Q249" s="1"/>
  <c r="BK291"/>
  <c r="Q291" s="1"/>
  <c r="BK272"/>
  <c r="Q272" s="1"/>
  <c r="BK303"/>
  <c r="Q303" s="1"/>
  <c r="BK333"/>
  <c r="Q333" s="1"/>
  <c r="BK196"/>
  <c r="Q196" s="1"/>
  <c r="BK260"/>
  <c r="Q260" s="1"/>
  <c r="Q181"/>
  <c r="BK308"/>
  <c r="Q308" s="1"/>
  <c r="BK281"/>
  <c r="Q281" s="1"/>
  <c r="BK220"/>
  <c r="Q220" s="1"/>
  <c r="BK290"/>
  <c r="Q290" s="1"/>
  <c r="BK320"/>
  <c r="Q320" s="1"/>
  <c r="BK292"/>
  <c r="Q292" s="1"/>
  <c r="BK210"/>
  <c r="Q210" s="1"/>
  <c r="BK288"/>
  <c r="Q288" s="1"/>
  <c r="BK190"/>
  <c r="Q190" s="1"/>
  <c r="BK207"/>
  <c r="Q207" s="1"/>
  <c r="BK268"/>
  <c r="Q268" s="1"/>
  <c r="BK280"/>
  <c r="Q280" s="1"/>
  <c r="BK189"/>
  <c r="Q189" s="1"/>
  <c r="BK186"/>
  <c r="Q186" s="1"/>
  <c r="BK329"/>
  <c r="Q329" s="1"/>
  <c r="BK309"/>
  <c r="Q309" s="1"/>
  <c r="BK296"/>
  <c r="Q296" s="1"/>
  <c r="BK204"/>
  <c r="Q204" s="1"/>
  <c r="BK315"/>
  <c r="Q315" s="1"/>
  <c r="BK237"/>
  <c r="Q237" s="1"/>
  <c r="BK199"/>
  <c r="Q199" s="1"/>
  <c r="BK328"/>
  <c r="Q328" s="1"/>
  <c r="BK198"/>
  <c r="Q198" s="1"/>
  <c r="BK300"/>
  <c r="Q300" s="1"/>
  <c r="BK319"/>
  <c r="Q319" s="1"/>
  <c r="BK193"/>
  <c r="Q193" s="1"/>
  <c r="BK251"/>
  <c r="Q251" s="1"/>
  <c r="BK243"/>
  <c r="Q243" s="1"/>
  <c r="BK267"/>
  <c r="Q267" s="1"/>
  <c r="BK304"/>
  <c r="Q304" s="1"/>
  <c r="BK208"/>
  <c r="Q208" s="1"/>
  <c r="BK188"/>
  <c r="Q188" s="1"/>
  <c r="BK293"/>
  <c r="Q293" s="1"/>
  <c r="BK334"/>
  <c r="Q334" s="1"/>
  <c r="BK297"/>
  <c r="Q297" s="1"/>
  <c r="BK261"/>
  <c r="Q261" s="1"/>
  <c r="BK302"/>
  <c r="Q302" s="1"/>
  <c r="BK223"/>
  <c r="Q223" s="1"/>
  <c r="BK325"/>
  <c r="Q325" s="1"/>
  <c r="BK274"/>
  <c r="Q274" s="1"/>
  <c r="BK326"/>
  <c r="Q326" s="1"/>
  <c r="BK242"/>
  <c r="Q242" s="1"/>
  <c r="BK323"/>
  <c r="Q323" s="1"/>
  <c r="BK283"/>
  <c r="Q283" s="1"/>
  <c r="BK264"/>
  <c r="Q264" s="1"/>
  <c r="Q182"/>
  <c r="BE300"/>
  <c r="K300" s="1"/>
  <c r="BE218"/>
  <c r="K218" s="1"/>
  <c r="BE277"/>
  <c r="K277" s="1"/>
  <c r="BE233"/>
  <c r="K233" s="1"/>
  <c r="BE198"/>
  <c r="K198" s="1"/>
  <c r="BE199"/>
  <c r="K199" s="1"/>
  <c r="BE294"/>
  <c r="K294" s="1"/>
  <c r="BE226"/>
  <c r="K226" s="1"/>
  <c r="BE317"/>
  <c r="K317" s="1"/>
  <c r="BE260"/>
  <c r="K260" s="1"/>
  <c r="BE202"/>
  <c r="K202" s="1"/>
  <c r="BE221"/>
  <c r="K221" s="1"/>
  <c r="BE259"/>
  <c r="K259" s="1"/>
  <c r="BE288"/>
  <c r="K288" s="1"/>
  <c r="BE275"/>
  <c r="K275" s="1"/>
  <c r="BE282"/>
  <c r="K282" s="1"/>
  <c r="BE307"/>
  <c r="K307" s="1"/>
  <c r="BE295"/>
  <c r="K295" s="1"/>
  <c r="BE263"/>
  <c r="K263" s="1"/>
  <c r="BE200"/>
  <c r="K200" s="1"/>
  <c r="BE227"/>
  <c r="K227" s="1"/>
  <c r="BE208"/>
  <c r="K208" s="1"/>
  <c r="BE315"/>
  <c r="K315" s="1"/>
  <c r="BE297"/>
  <c r="K297" s="1"/>
  <c r="BE245"/>
  <c r="K245" s="1"/>
  <c r="BE195"/>
  <c r="K195" s="1"/>
  <c r="BE235"/>
  <c r="K235" s="1"/>
  <c r="BE213"/>
  <c r="K213" s="1"/>
  <c r="BE304"/>
  <c r="K304" s="1"/>
  <c r="BE305"/>
  <c r="K305" s="1"/>
  <c r="BE268"/>
  <c r="K268" s="1"/>
  <c r="BE219"/>
  <c r="K219" s="1"/>
  <c r="BE248"/>
  <c r="K248" s="1"/>
  <c r="BE309"/>
  <c r="K309" s="1"/>
  <c r="BE333"/>
  <c r="K333" s="1"/>
  <c r="BE210"/>
  <c r="K210" s="1"/>
  <c r="BE207"/>
  <c r="K207" s="1"/>
  <c r="BE310"/>
  <c r="K310" s="1"/>
  <c r="BE237"/>
  <c r="K237" s="1"/>
  <c r="BE241"/>
  <c r="K241" s="1"/>
  <c r="BE290"/>
  <c r="K290" s="1"/>
  <c r="BE323"/>
  <c r="K323" s="1"/>
  <c r="BE276"/>
  <c r="K276" s="1"/>
  <c r="BE228"/>
  <c r="K228" s="1"/>
  <c r="BE313"/>
  <c r="K313" s="1"/>
  <c r="BE327"/>
  <c r="K327" s="1"/>
  <c r="BE236"/>
  <c r="K236" s="1"/>
  <c r="BE190"/>
  <c r="K190" s="1"/>
  <c r="BE302"/>
  <c r="K302" s="1"/>
  <c r="BE318"/>
  <c r="K318" s="1"/>
  <c r="BE246"/>
  <c r="K246" s="1"/>
  <c r="BE220"/>
  <c r="K220" s="1"/>
  <c r="BE296"/>
  <c r="K296" s="1"/>
  <c r="BE193"/>
  <c r="K193" s="1"/>
  <c r="BE287"/>
  <c r="K287" s="1"/>
  <c r="BE189"/>
  <c r="K189" s="1"/>
  <c r="BE252"/>
  <c r="K252" s="1"/>
  <c r="BE197"/>
  <c r="K197" s="1"/>
  <c r="BE292"/>
  <c r="K292" s="1"/>
  <c r="BE187"/>
  <c r="K187" s="1"/>
  <c r="BE301"/>
  <c r="K301" s="1"/>
  <c r="BE264"/>
  <c r="K264" s="1"/>
  <c r="BE291"/>
  <c r="K291" s="1"/>
  <c r="BE298"/>
  <c r="K298" s="1"/>
  <c r="BE272"/>
  <c r="K272" s="1"/>
  <c r="BE267"/>
  <c r="K267" s="1"/>
  <c r="BE325"/>
  <c r="K325" s="1"/>
  <c r="BE303"/>
  <c r="K303" s="1"/>
  <c r="BE334"/>
  <c r="K334" s="1"/>
  <c r="BE319"/>
  <c r="K319" s="1"/>
  <c r="BE258"/>
  <c r="K258" s="1"/>
  <c r="BE308"/>
  <c r="K308" s="1"/>
  <c r="BE311"/>
  <c r="K311" s="1"/>
  <c r="BE242"/>
  <c r="K242" s="1"/>
  <c r="BE225"/>
  <c r="K225" s="1"/>
  <c r="BE256"/>
  <c r="K256" s="1"/>
  <c r="BE330"/>
  <c r="K330" s="1"/>
  <c r="BE222"/>
  <c r="K222" s="1"/>
  <c r="BE299"/>
  <c r="K299" s="1"/>
  <c r="BE329"/>
  <c r="K329" s="1"/>
  <c r="BE289"/>
  <c r="K289" s="1"/>
  <c r="BE262"/>
  <c r="K262" s="1"/>
  <c r="BE253"/>
  <c r="K253" s="1"/>
  <c r="BE314"/>
  <c r="K314" s="1"/>
  <c r="BE293"/>
  <c r="K293" s="1"/>
  <c r="BE211"/>
  <c r="K211" s="1"/>
  <c r="BE257"/>
  <c r="K257" s="1"/>
  <c r="BE271"/>
  <c r="K271" s="1"/>
  <c r="BE279"/>
  <c r="K279" s="1"/>
  <c r="BE247"/>
  <c r="K247" s="1"/>
  <c r="BE240"/>
  <c r="K240" s="1"/>
  <c r="BE324"/>
  <c r="K324" s="1"/>
  <c r="BE249"/>
  <c r="K249" s="1"/>
  <c r="BE185"/>
  <c r="K185" s="1"/>
  <c r="BE216"/>
  <c r="K216" s="1"/>
  <c r="BE196"/>
  <c r="K196" s="1"/>
  <c r="BE280"/>
  <c r="K280" s="1"/>
  <c r="BE320"/>
  <c r="K320" s="1"/>
  <c r="BE261"/>
  <c r="K261" s="1"/>
  <c r="BE322"/>
  <c r="K322" s="1"/>
  <c r="BE316"/>
  <c r="K316" s="1"/>
  <c r="BE239"/>
  <c r="K239" s="1"/>
  <c r="BE250"/>
  <c r="K250" s="1"/>
  <c r="BE284"/>
  <c r="K284" s="1"/>
  <c r="BE217"/>
  <c r="K217" s="1"/>
  <c r="BE306"/>
  <c r="K306" s="1"/>
  <c r="BE285"/>
  <c r="K285" s="1"/>
  <c r="BE232"/>
  <c r="K232" s="1"/>
  <c r="BE254"/>
  <c r="K254" s="1"/>
  <c r="BE332"/>
  <c r="K332" s="1"/>
  <c r="BE243"/>
  <c r="K243" s="1"/>
  <c r="BE214"/>
  <c r="K214" s="1"/>
  <c r="BE238"/>
  <c r="K238" s="1"/>
  <c r="BE278"/>
  <c r="K278" s="1"/>
  <c r="BE266"/>
  <c r="K266" s="1"/>
  <c r="BE215"/>
  <c r="K215" s="1"/>
  <c r="BE212"/>
  <c r="K212" s="1"/>
  <c r="BE270"/>
  <c r="K270" s="1"/>
  <c r="BE192"/>
  <c r="K192" s="1"/>
  <c r="BE204"/>
  <c r="K204" s="1"/>
  <c r="BE205"/>
  <c r="K205" s="1"/>
  <c r="BE234"/>
  <c r="K234" s="1"/>
  <c r="BE223"/>
  <c r="K223" s="1"/>
  <c r="BE244"/>
  <c r="K244" s="1"/>
  <c r="BE231"/>
  <c r="K231" s="1"/>
  <c r="BE321"/>
  <c r="K321" s="1"/>
  <c r="BE203"/>
  <c r="K203" s="1"/>
  <c r="BE326"/>
  <c r="K326" s="1"/>
  <c r="BE281"/>
  <c r="K281" s="1"/>
  <c r="K181"/>
  <c r="BE286"/>
  <c r="K286" s="1"/>
  <c r="BE269"/>
  <c r="K269" s="1"/>
  <c r="BE186"/>
  <c r="K186" s="1"/>
  <c r="BE328"/>
  <c r="K328" s="1"/>
  <c r="BE273"/>
  <c r="K273" s="1"/>
  <c r="BE224"/>
  <c r="K224" s="1"/>
  <c r="BE201"/>
  <c r="K201" s="1"/>
  <c r="BE188"/>
  <c r="K188" s="1"/>
  <c r="BE191"/>
  <c r="K191" s="1"/>
  <c r="BE331"/>
  <c r="K331" s="1"/>
  <c r="BE274"/>
  <c r="K274" s="1"/>
  <c r="BE251"/>
  <c r="K251" s="1"/>
  <c r="BE209"/>
  <c r="K209" s="1"/>
  <c r="BE283"/>
  <c r="K283" s="1"/>
  <c r="BE229"/>
  <c r="K229" s="1"/>
  <c r="BE230"/>
  <c r="K230" s="1"/>
  <c r="BE194"/>
  <c r="K194" s="1"/>
  <c r="BE312"/>
  <c r="K312" s="1"/>
  <c r="BE206"/>
  <c r="K206" s="1"/>
  <c r="BE255"/>
  <c r="K255" s="1"/>
  <c r="BE265"/>
  <c r="K265" s="1"/>
  <c r="K182"/>
  <c r="BS272"/>
  <c r="Y272" s="1"/>
  <c r="BS321"/>
  <c r="Y321" s="1"/>
  <c r="BS284"/>
  <c r="Y284" s="1"/>
  <c r="BS319"/>
  <c r="Y319" s="1"/>
  <c r="BS326"/>
  <c r="Y326" s="1"/>
  <c r="BS316"/>
  <c r="Y316" s="1"/>
  <c r="BS292"/>
  <c r="Y292" s="1"/>
  <c r="BS204"/>
  <c r="Y204" s="1"/>
  <c r="BS246"/>
  <c r="Y246" s="1"/>
  <c r="BS278"/>
  <c r="Y278" s="1"/>
  <c r="BS290"/>
  <c r="Y290" s="1"/>
  <c r="BS234"/>
  <c r="Y234" s="1"/>
  <c r="BS294"/>
  <c r="Y294" s="1"/>
  <c r="BS285"/>
  <c r="Y285" s="1"/>
  <c r="BS229"/>
  <c r="Y229" s="1"/>
  <c r="BS248"/>
  <c r="Y248" s="1"/>
  <c r="BS253"/>
  <c r="Y253" s="1"/>
  <c r="BS223"/>
  <c r="Y223" s="1"/>
  <c r="BS244"/>
  <c r="Y244" s="1"/>
  <c r="BS266"/>
  <c r="Y266" s="1"/>
  <c r="BS188"/>
  <c r="Y188" s="1"/>
  <c r="BS328"/>
  <c r="Y328" s="1"/>
  <c r="BS311"/>
  <c r="Y311" s="1"/>
  <c r="BS237"/>
  <c r="Y237" s="1"/>
  <c r="BS329"/>
  <c r="Y329" s="1"/>
  <c r="BS200"/>
  <c r="Y200" s="1"/>
  <c r="BS192"/>
  <c r="Y192" s="1"/>
  <c r="BS301"/>
  <c r="Y301" s="1"/>
  <c r="BS322"/>
  <c r="Y322" s="1"/>
  <c r="Y182"/>
  <c r="BS232"/>
  <c r="Y232" s="1"/>
  <c r="BS270"/>
  <c r="Y270" s="1"/>
  <c r="BS198"/>
  <c r="Y198" s="1"/>
  <c r="BS317"/>
  <c r="Y317" s="1"/>
  <c r="BS287"/>
  <c r="Y287" s="1"/>
  <c r="BS206"/>
  <c r="Y206" s="1"/>
  <c r="BS219"/>
  <c r="Y219" s="1"/>
  <c r="BS313"/>
  <c r="Y313" s="1"/>
  <c r="BS300"/>
  <c r="Y300" s="1"/>
  <c r="BS296"/>
  <c r="Y296" s="1"/>
  <c r="BS279"/>
  <c r="Y279" s="1"/>
  <c r="BS261"/>
  <c r="Y261" s="1"/>
  <c r="BS256"/>
  <c r="Y256" s="1"/>
  <c r="Y181"/>
  <c r="BS215"/>
  <c r="Y215" s="1"/>
  <c r="BS190"/>
  <c r="Y190" s="1"/>
  <c r="BS221"/>
  <c r="Y221" s="1"/>
  <c r="BS186"/>
  <c r="Y186" s="1"/>
  <c r="BS214"/>
  <c r="Y214" s="1"/>
  <c r="BS242"/>
  <c r="Y242" s="1"/>
  <c r="BS220"/>
  <c r="Y220" s="1"/>
  <c r="BS239"/>
  <c r="Y239" s="1"/>
  <c r="BS185"/>
  <c r="Y185" s="1"/>
  <c r="BS201"/>
  <c r="Y201" s="1"/>
  <c r="BS217"/>
  <c r="Y217" s="1"/>
  <c r="BS211"/>
  <c r="Y211" s="1"/>
  <c r="BS238"/>
  <c r="Y238" s="1"/>
  <c r="BS289"/>
  <c r="Y289" s="1"/>
  <c r="BS295"/>
  <c r="Y295" s="1"/>
  <c r="BS193"/>
  <c r="Y193" s="1"/>
  <c r="BS199"/>
  <c r="Y199" s="1"/>
  <c r="BS318"/>
  <c r="Y318" s="1"/>
  <c r="BS327"/>
  <c r="Y327" s="1"/>
  <c r="BS309"/>
  <c r="Y309" s="1"/>
  <c r="BS299"/>
  <c r="Y299" s="1"/>
  <c r="BS315"/>
  <c r="Y315" s="1"/>
  <c r="BS197"/>
  <c r="Y197" s="1"/>
  <c r="BS231"/>
  <c r="Y231" s="1"/>
  <c r="BS297"/>
  <c r="Y297" s="1"/>
  <c r="BS240"/>
  <c r="Y240" s="1"/>
  <c r="BS333"/>
  <c r="Y333" s="1"/>
  <c r="BS228"/>
  <c r="Y228" s="1"/>
  <c r="BS226"/>
  <c r="Y226" s="1"/>
  <c r="BS245"/>
  <c r="Y245" s="1"/>
  <c r="BS324"/>
  <c r="Y324" s="1"/>
  <c r="BS302"/>
  <c r="Y302" s="1"/>
  <c r="BS310"/>
  <c r="Y310" s="1"/>
  <c r="BS277"/>
  <c r="Y277" s="1"/>
  <c r="BS207"/>
  <c r="Y207" s="1"/>
  <c r="BS218"/>
  <c r="Y218" s="1"/>
  <c r="BS249"/>
  <c r="Y249" s="1"/>
  <c r="BS224"/>
  <c r="Y224" s="1"/>
  <c r="BS258"/>
  <c r="Y258" s="1"/>
  <c r="BS288"/>
  <c r="Y288" s="1"/>
  <c r="BS251"/>
  <c r="Y251" s="1"/>
  <c r="BS203"/>
  <c r="Y203" s="1"/>
  <c r="BS304"/>
  <c r="Y304" s="1"/>
  <c r="BS281"/>
  <c r="Y281" s="1"/>
  <c r="BS243"/>
  <c r="Y243" s="1"/>
  <c r="BS314"/>
  <c r="Y314" s="1"/>
  <c r="BS268"/>
  <c r="Y268" s="1"/>
  <c r="BS255"/>
  <c r="Y255" s="1"/>
  <c r="BS260"/>
  <c r="Y260" s="1"/>
  <c r="BS233"/>
  <c r="Y233" s="1"/>
  <c r="BS303"/>
  <c r="Y303" s="1"/>
  <c r="BS323"/>
  <c r="Y323" s="1"/>
  <c r="BS269"/>
  <c r="Y269" s="1"/>
  <c r="BS273"/>
  <c r="Y273" s="1"/>
  <c r="BS280"/>
  <c r="Y280" s="1"/>
  <c r="BS236"/>
  <c r="Y236" s="1"/>
  <c r="BS195"/>
  <c r="Y195" s="1"/>
  <c r="BS283"/>
  <c r="Y283" s="1"/>
  <c r="BS275"/>
  <c r="Y275" s="1"/>
  <c r="BS222"/>
  <c r="Y222" s="1"/>
  <c r="BS293"/>
  <c r="Y293" s="1"/>
  <c r="BS209"/>
  <c r="Y209" s="1"/>
  <c r="BS291"/>
  <c r="Y291" s="1"/>
  <c r="BS241"/>
  <c r="Y241" s="1"/>
  <c r="BS320"/>
  <c r="Y320" s="1"/>
  <c r="BS325"/>
  <c r="Y325" s="1"/>
  <c r="BS312"/>
  <c r="Y312" s="1"/>
  <c r="BS267"/>
  <c r="Y267" s="1"/>
  <c r="BS225"/>
  <c r="Y225" s="1"/>
  <c r="BS254"/>
  <c r="Y254" s="1"/>
  <c r="BS259"/>
  <c r="Y259" s="1"/>
  <c r="BS196"/>
  <c r="Y196" s="1"/>
  <c r="BS202"/>
  <c r="Y202" s="1"/>
  <c r="BS216"/>
  <c r="Y216" s="1"/>
  <c r="BS264"/>
  <c r="Y264" s="1"/>
  <c r="BS271"/>
  <c r="Y271" s="1"/>
  <c r="BS308"/>
  <c r="Y308" s="1"/>
  <c r="BS334"/>
  <c r="Y334" s="1"/>
  <c r="BS212"/>
  <c r="Y212" s="1"/>
  <c r="BS227"/>
  <c r="Y227" s="1"/>
  <c r="BS331"/>
  <c r="Y331" s="1"/>
  <c r="BS230"/>
  <c r="Y230" s="1"/>
  <c r="BS286"/>
  <c r="Y286" s="1"/>
  <c r="BS235"/>
  <c r="Y235" s="1"/>
  <c r="BS191"/>
  <c r="Y191" s="1"/>
  <c r="BS247"/>
  <c r="Y247" s="1"/>
  <c r="BS274"/>
  <c r="Y274" s="1"/>
  <c r="BS276"/>
  <c r="Y276" s="1"/>
  <c r="BS187"/>
  <c r="Y187" s="1"/>
  <c r="BS265"/>
  <c r="Y265" s="1"/>
  <c r="BS307"/>
  <c r="Y307" s="1"/>
  <c r="BS298"/>
  <c r="Y298" s="1"/>
  <c r="BS262"/>
  <c r="Y262" s="1"/>
  <c r="BS189"/>
  <c r="Y189" s="1"/>
  <c r="BS194"/>
  <c r="Y194" s="1"/>
  <c r="BS210"/>
  <c r="Y210" s="1"/>
  <c r="BS208"/>
  <c r="Y208" s="1"/>
  <c r="BS250"/>
  <c r="Y250" s="1"/>
  <c r="BS282"/>
  <c r="Y282" s="1"/>
  <c r="BS257"/>
  <c r="Y257" s="1"/>
  <c r="BS332"/>
  <c r="Y332" s="1"/>
  <c r="BS306"/>
  <c r="Y306" s="1"/>
  <c r="BS213"/>
  <c r="Y213" s="1"/>
  <c r="BS205"/>
  <c r="Y205" s="1"/>
  <c r="BS305"/>
  <c r="Y305" s="1"/>
  <c r="BS263"/>
  <c r="Y263" s="1"/>
  <c r="BS252"/>
  <c r="Y252" s="1"/>
  <c r="BS330"/>
  <c r="Y330" s="1"/>
  <c r="BQ196"/>
  <c r="W196" s="1"/>
  <c r="BQ259"/>
  <c r="W259" s="1"/>
  <c r="BQ248"/>
  <c r="W248" s="1"/>
  <c r="BQ208"/>
  <c r="W208" s="1"/>
  <c r="BQ275"/>
  <c r="W275" s="1"/>
  <c r="BQ305"/>
  <c r="W305" s="1"/>
  <c r="BQ186"/>
  <c r="W186" s="1"/>
  <c r="BQ314"/>
  <c r="W314" s="1"/>
  <c r="BQ206"/>
  <c r="W206" s="1"/>
  <c r="BQ256"/>
  <c r="W256" s="1"/>
  <c r="BQ253"/>
  <c r="W253" s="1"/>
  <c r="BQ227"/>
  <c r="W227" s="1"/>
  <c r="BQ214"/>
  <c r="W214" s="1"/>
  <c r="BQ265"/>
  <c r="W265" s="1"/>
  <c r="BQ280"/>
  <c r="W280" s="1"/>
  <c r="BQ242"/>
  <c r="W242" s="1"/>
  <c r="BQ327"/>
  <c r="W327" s="1"/>
  <c r="BQ209"/>
  <c r="W209" s="1"/>
  <c r="BQ211"/>
  <c r="W211" s="1"/>
  <c r="BQ271"/>
  <c r="W271" s="1"/>
  <c r="BQ237"/>
  <c r="W237" s="1"/>
  <c r="BQ250"/>
  <c r="W250" s="1"/>
  <c r="BQ218"/>
  <c r="W218" s="1"/>
  <c r="BQ189"/>
  <c r="W189" s="1"/>
  <c r="BQ240"/>
  <c r="W240" s="1"/>
  <c r="BQ299"/>
  <c r="W299" s="1"/>
  <c r="BQ220"/>
  <c r="W220" s="1"/>
  <c r="BQ313"/>
  <c r="W313" s="1"/>
  <c r="BQ320"/>
  <c r="W320" s="1"/>
  <c r="BQ223"/>
  <c r="W223" s="1"/>
  <c r="BQ267"/>
  <c r="W267" s="1"/>
  <c r="BQ321"/>
  <c r="W321" s="1"/>
  <c r="BQ261"/>
  <c r="W261" s="1"/>
  <c r="BQ215"/>
  <c r="W215" s="1"/>
  <c r="BQ298"/>
  <c r="W298" s="1"/>
  <c r="BQ272"/>
  <c r="W272" s="1"/>
  <c r="W182"/>
  <c r="BQ236"/>
  <c r="W236" s="1"/>
  <c r="BQ199"/>
  <c r="W199" s="1"/>
  <c r="BQ292"/>
  <c r="W292" s="1"/>
  <c r="BQ231"/>
  <c r="W231" s="1"/>
  <c r="BQ191"/>
  <c r="W191" s="1"/>
  <c r="BQ282"/>
  <c r="W282" s="1"/>
  <c r="BQ235"/>
  <c r="W235" s="1"/>
  <c r="BQ304"/>
  <c r="W304" s="1"/>
  <c r="BQ329"/>
  <c r="W329" s="1"/>
  <c r="BQ281"/>
  <c r="W281" s="1"/>
  <c r="BQ217"/>
  <c r="W217" s="1"/>
  <c r="BQ283"/>
  <c r="W283" s="1"/>
  <c r="BQ307"/>
  <c r="W307" s="1"/>
  <c r="BQ312"/>
  <c r="W312" s="1"/>
  <c r="BQ255"/>
  <c r="W255" s="1"/>
  <c r="BQ293"/>
  <c r="W293" s="1"/>
  <c r="BQ276"/>
  <c r="W276" s="1"/>
  <c r="W181"/>
  <c r="BQ285"/>
  <c r="W285" s="1"/>
  <c r="BQ247"/>
  <c r="W247" s="1"/>
  <c r="BQ212"/>
  <c r="W212" s="1"/>
  <c r="BQ273"/>
  <c r="W273" s="1"/>
  <c r="BQ263"/>
  <c r="W263" s="1"/>
  <c r="BQ192"/>
  <c r="W192" s="1"/>
  <c r="BQ319"/>
  <c r="W319" s="1"/>
  <c r="BQ286"/>
  <c r="W286" s="1"/>
  <c r="BQ234"/>
  <c r="W234" s="1"/>
  <c r="BQ246"/>
  <c r="W246" s="1"/>
  <c r="BQ266"/>
  <c r="W266" s="1"/>
  <c r="BQ322"/>
  <c r="W322" s="1"/>
  <c r="BQ324"/>
  <c r="W324" s="1"/>
  <c r="BQ268"/>
  <c r="W268" s="1"/>
  <c r="BQ287"/>
  <c r="W287" s="1"/>
  <c r="BQ278"/>
  <c r="W278" s="1"/>
  <c r="BQ311"/>
  <c r="W311" s="1"/>
  <c r="BQ264"/>
  <c r="W264" s="1"/>
  <c r="BQ330"/>
  <c r="W330" s="1"/>
  <c r="BQ193"/>
  <c r="W193" s="1"/>
  <c r="BQ207"/>
  <c r="W207" s="1"/>
  <c r="BQ197"/>
  <c r="W197" s="1"/>
  <c r="BQ323"/>
  <c r="W323" s="1"/>
  <c r="BQ303"/>
  <c r="W303" s="1"/>
  <c r="BQ245"/>
  <c r="W245" s="1"/>
  <c r="BQ309"/>
  <c r="W309" s="1"/>
  <c r="BQ222"/>
  <c r="W222" s="1"/>
  <c r="BQ254"/>
  <c r="W254" s="1"/>
  <c r="BQ277"/>
  <c r="W277" s="1"/>
  <c r="BQ326"/>
  <c r="W326" s="1"/>
  <c r="BQ257"/>
  <c r="W257" s="1"/>
  <c r="BQ328"/>
  <c r="W328" s="1"/>
  <c r="BQ316"/>
  <c r="W316" s="1"/>
  <c r="BQ290"/>
  <c r="W290" s="1"/>
  <c r="BQ301"/>
  <c r="W301" s="1"/>
  <c r="BQ284"/>
  <c r="W284" s="1"/>
  <c r="BQ210"/>
  <c r="W210" s="1"/>
  <c r="BQ315"/>
  <c r="W315" s="1"/>
  <c r="BQ230"/>
  <c r="W230" s="1"/>
  <c r="BQ190"/>
  <c r="W190" s="1"/>
  <c r="BQ295"/>
  <c r="W295" s="1"/>
  <c r="BQ249"/>
  <c r="W249" s="1"/>
  <c r="BQ294"/>
  <c r="W294" s="1"/>
  <c r="BQ239"/>
  <c r="W239" s="1"/>
  <c r="BQ241"/>
  <c r="W241" s="1"/>
  <c r="BQ243"/>
  <c r="W243" s="1"/>
  <c r="BQ187"/>
  <c r="W187" s="1"/>
  <c r="BQ229"/>
  <c r="W229" s="1"/>
  <c r="BQ269"/>
  <c r="W269" s="1"/>
  <c r="BQ300"/>
  <c r="W300" s="1"/>
  <c r="BQ225"/>
  <c r="W225" s="1"/>
  <c r="BQ331"/>
  <c r="W331" s="1"/>
  <c r="BQ291"/>
  <c r="W291" s="1"/>
  <c r="BQ334"/>
  <c r="W334" s="1"/>
  <c r="BQ233"/>
  <c r="W233" s="1"/>
  <c r="BQ317"/>
  <c r="W317" s="1"/>
  <c r="BQ224"/>
  <c r="W224" s="1"/>
  <c r="BQ288"/>
  <c r="W288" s="1"/>
  <c r="BQ260"/>
  <c r="W260" s="1"/>
  <c r="BQ201"/>
  <c r="W201" s="1"/>
  <c r="BQ251"/>
  <c r="W251" s="1"/>
  <c r="BQ310"/>
  <c r="W310" s="1"/>
  <c r="BQ318"/>
  <c r="W318" s="1"/>
  <c r="BQ204"/>
  <c r="W204" s="1"/>
  <c r="BQ258"/>
  <c r="W258" s="1"/>
  <c r="BQ306"/>
  <c r="W306" s="1"/>
  <c r="BQ205"/>
  <c r="W205" s="1"/>
  <c r="BQ252"/>
  <c r="W252" s="1"/>
  <c r="BQ279"/>
  <c r="W279" s="1"/>
  <c r="BQ226"/>
  <c r="W226" s="1"/>
  <c r="BQ296"/>
  <c r="W296" s="1"/>
  <c r="BQ221"/>
  <c r="W221" s="1"/>
  <c r="BQ200"/>
  <c r="W200" s="1"/>
  <c r="BQ216"/>
  <c r="W216" s="1"/>
  <c r="BQ332"/>
  <c r="W332" s="1"/>
  <c r="BQ308"/>
  <c r="W308" s="1"/>
  <c r="BQ289"/>
  <c r="W289" s="1"/>
  <c r="BQ219"/>
  <c r="W219" s="1"/>
  <c r="BQ297"/>
  <c r="W297" s="1"/>
  <c r="BQ270"/>
  <c r="W270" s="1"/>
  <c r="BQ238"/>
  <c r="W238" s="1"/>
  <c r="BQ244"/>
  <c r="W244" s="1"/>
  <c r="BQ232"/>
  <c r="W232" s="1"/>
  <c r="BQ198"/>
  <c r="W198" s="1"/>
  <c r="BQ195"/>
  <c r="W195" s="1"/>
  <c r="BQ274"/>
  <c r="W274" s="1"/>
  <c r="BQ302"/>
  <c r="W302" s="1"/>
  <c r="BQ228"/>
  <c r="W228" s="1"/>
  <c r="BQ185"/>
  <c r="W185" s="1"/>
  <c r="BQ194"/>
  <c r="W194" s="1"/>
  <c r="BQ333"/>
  <c r="W333" s="1"/>
  <c r="BQ202"/>
  <c r="W202" s="1"/>
  <c r="BQ188"/>
  <c r="W188" s="1"/>
  <c r="BQ262"/>
  <c r="W262" s="1"/>
  <c r="BQ203"/>
  <c r="W203" s="1"/>
  <c r="BQ213"/>
  <c r="W213" s="1"/>
  <c r="BQ325"/>
  <c r="W325" s="1"/>
  <c r="CE304"/>
  <c r="AK304" s="1"/>
  <c r="CE226"/>
  <c r="AK226" s="1"/>
  <c r="CE267"/>
  <c r="AK267" s="1"/>
  <c r="CE198"/>
  <c r="AK198" s="1"/>
  <c r="CE318"/>
  <c r="AK318" s="1"/>
  <c r="CE315"/>
  <c r="AK315" s="1"/>
  <c r="AK181"/>
  <c r="CE322"/>
  <c r="AK322" s="1"/>
  <c r="CE324"/>
  <c r="AK324" s="1"/>
  <c r="CE234"/>
  <c r="AK234" s="1"/>
  <c r="CE221"/>
  <c r="AK221" s="1"/>
  <c r="CE268"/>
  <c r="AK268" s="1"/>
  <c r="CE310"/>
  <c r="AK310" s="1"/>
  <c r="CE243"/>
  <c r="AK243" s="1"/>
  <c r="CE197"/>
  <c r="AK197" s="1"/>
  <c r="CE214"/>
  <c r="AK214" s="1"/>
  <c r="CE219"/>
  <c r="AK219" s="1"/>
  <c r="CE320"/>
  <c r="AK320" s="1"/>
  <c r="CE186"/>
  <c r="AK186" s="1"/>
  <c r="CE308"/>
  <c r="AK308" s="1"/>
  <c r="CE305"/>
  <c r="AK305" s="1"/>
  <c r="CE189"/>
  <c r="AK189" s="1"/>
  <c r="CE276"/>
  <c r="AK276" s="1"/>
  <c r="CE254"/>
  <c r="AK254" s="1"/>
  <c r="CE249"/>
  <c r="AK249" s="1"/>
  <c r="CE321"/>
  <c r="AK321" s="1"/>
  <c r="CE242"/>
  <c r="AK242" s="1"/>
  <c r="CE250"/>
  <c r="AK250" s="1"/>
  <c r="CE218"/>
  <c r="AK218" s="1"/>
  <c r="CE273"/>
  <c r="AK273" s="1"/>
  <c r="CE194"/>
  <c r="AK194" s="1"/>
  <c r="CE247"/>
  <c r="AK247" s="1"/>
  <c r="CE295"/>
  <c r="AK295" s="1"/>
  <c r="CE246"/>
  <c r="AK246" s="1"/>
  <c r="CE287"/>
  <c r="AK287" s="1"/>
  <c r="CE241"/>
  <c r="AK241" s="1"/>
  <c r="CE231"/>
  <c r="AK231" s="1"/>
  <c r="CE262"/>
  <c r="AK262" s="1"/>
  <c r="CE203"/>
  <c r="AK203" s="1"/>
  <c r="CE255"/>
  <c r="AK255" s="1"/>
  <c r="CE204"/>
  <c r="AK204" s="1"/>
  <c r="CE265"/>
  <c r="AK265" s="1"/>
  <c r="CE207"/>
  <c r="AK207" s="1"/>
  <c r="CE190"/>
  <c r="AK190" s="1"/>
  <c r="CE264"/>
  <c r="AK264" s="1"/>
  <c r="CE296"/>
  <c r="AK296" s="1"/>
  <c r="CE306"/>
  <c r="AK306" s="1"/>
  <c r="CE244"/>
  <c r="AK244" s="1"/>
  <c r="CE256"/>
  <c r="AK256" s="1"/>
  <c r="CE209"/>
  <c r="AK209" s="1"/>
  <c r="CE232"/>
  <c r="AK232" s="1"/>
  <c r="CE272"/>
  <c r="AK272" s="1"/>
  <c r="CE284"/>
  <c r="AK284" s="1"/>
  <c r="CE298"/>
  <c r="AK298" s="1"/>
  <c r="CE280"/>
  <c r="AK280" s="1"/>
  <c r="CE332"/>
  <c r="AK332" s="1"/>
  <c r="CE251"/>
  <c r="AK251" s="1"/>
  <c r="CE316"/>
  <c r="AK316" s="1"/>
  <c r="CE290"/>
  <c r="AK290" s="1"/>
  <c r="CE312"/>
  <c r="AK312" s="1"/>
  <c r="CE195"/>
  <c r="AK195" s="1"/>
  <c r="CE283"/>
  <c r="AK283" s="1"/>
  <c r="CE309"/>
  <c r="AK309" s="1"/>
  <c r="CE237"/>
  <c r="AK237" s="1"/>
  <c r="CE333"/>
  <c r="AK333" s="1"/>
  <c r="CE257"/>
  <c r="AK257" s="1"/>
  <c r="CE317"/>
  <c r="AK317" s="1"/>
  <c r="CE228"/>
  <c r="AK228" s="1"/>
  <c r="CE330"/>
  <c r="AK330" s="1"/>
  <c r="CE294"/>
  <c r="AK294" s="1"/>
  <c r="CE225"/>
  <c r="AK225" s="1"/>
  <c r="CE200"/>
  <c r="AK200" s="1"/>
  <c r="CE220"/>
  <c r="AK220" s="1"/>
  <c r="CE303"/>
  <c r="AK303" s="1"/>
  <c r="CE222"/>
  <c r="AK222" s="1"/>
  <c r="CE191"/>
  <c r="AK191" s="1"/>
  <c r="CE248"/>
  <c r="AK248" s="1"/>
  <c r="CE236"/>
  <c r="AK236" s="1"/>
  <c r="CE266"/>
  <c r="AK266" s="1"/>
  <c r="CE238"/>
  <c r="AK238" s="1"/>
  <c r="CE326"/>
  <c r="AK326" s="1"/>
  <c r="CE206"/>
  <c r="AK206" s="1"/>
  <c r="CE258"/>
  <c r="AK258" s="1"/>
  <c r="CE292"/>
  <c r="AK292" s="1"/>
  <c r="AK182"/>
  <c r="CE319"/>
  <c r="AK319" s="1"/>
  <c r="CE323"/>
  <c r="AK323" s="1"/>
  <c r="CE289"/>
  <c r="AK289" s="1"/>
  <c r="CE299"/>
  <c r="AK299" s="1"/>
  <c r="CE314"/>
  <c r="AK314" s="1"/>
  <c r="CE331"/>
  <c r="AK331" s="1"/>
  <c r="CE282"/>
  <c r="AK282" s="1"/>
  <c r="CE213"/>
  <c r="AK213" s="1"/>
  <c r="CE285"/>
  <c r="AK285" s="1"/>
  <c r="CE291"/>
  <c r="AK291" s="1"/>
  <c r="CE253"/>
  <c r="AK253" s="1"/>
  <c r="CE205"/>
  <c r="AK205" s="1"/>
  <c r="CE235"/>
  <c r="AK235" s="1"/>
  <c r="CE274"/>
  <c r="AK274" s="1"/>
  <c r="CE286"/>
  <c r="AK286" s="1"/>
  <c r="CE281"/>
  <c r="AK281" s="1"/>
  <c r="CE260"/>
  <c r="AK260" s="1"/>
  <c r="CE297"/>
  <c r="AK297" s="1"/>
  <c r="CE259"/>
  <c r="AK259" s="1"/>
  <c r="CE293"/>
  <c r="AK293" s="1"/>
  <c r="CE325"/>
  <c r="AK325" s="1"/>
  <c r="CE192"/>
  <c r="AK192" s="1"/>
  <c r="CE252"/>
  <c r="AK252" s="1"/>
  <c r="CE215"/>
  <c r="AK215" s="1"/>
  <c r="CE288"/>
  <c r="AK288" s="1"/>
  <c r="CE239"/>
  <c r="AK239" s="1"/>
  <c r="CE210"/>
  <c r="AK210" s="1"/>
  <c r="CE217"/>
  <c r="AK217" s="1"/>
  <c r="CE208"/>
  <c r="AK208" s="1"/>
  <c r="CE229"/>
  <c r="AK229" s="1"/>
  <c r="CE270"/>
  <c r="AK270" s="1"/>
  <c r="CE187"/>
  <c r="AK187" s="1"/>
  <c r="CE201"/>
  <c r="AK201" s="1"/>
  <c r="CE245"/>
  <c r="AK245" s="1"/>
  <c r="CE327"/>
  <c r="AK327" s="1"/>
  <c r="CE271"/>
  <c r="AK271" s="1"/>
  <c r="CE185"/>
  <c r="AK185" s="1"/>
  <c r="CE227"/>
  <c r="AK227" s="1"/>
  <c r="CE263"/>
  <c r="AK263" s="1"/>
  <c r="CE212"/>
  <c r="AK212" s="1"/>
  <c r="CE329"/>
  <c r="AK329" s="1"/>
  <c r="CE313"/>
  <c r="AK313" s="1"/>
  <c r="CE211"/>
  <c r="AK211" s="1"/>
  <c r="CE275"/>
  <c r="AK275" s="1"/>
  <c r="CE199"/>
  <c r="AK199" s="1"/>
  <c r="CE224"/>
  <c r="AK224" s="1"/>
  <c r="CE202"/>
  <c r="AK202" s="1"/>
  <c r="CE261"/>
  <c r="AK261" s="1"/>
  <c r="CE279"/>
  <c r="AK279" s="1"/>
  <c r="CE301"/>
  <c r="AK301" s="1"/>
  <c r="CE240"/>
  <c r="AK240" s="1"/>
  <c r="CE277"/>
  <c r="AK277" s="1"/>
  <c r="CE311"/>
  <c r="AK311" s="1"/>
  <c r="CE216"/>
  <c r="AK216" s="1"/>
  <c r="CE328"/>
  <c r="AK328" s="1"/>
  <c r="CE196"/>
  <c r="AK196" s="1"/>
  <c r="CE300"/>
  <c r="AK300" s="1"/>
  <c r="CE193"/>
  <c r="AK193" s="1"/>
  <c r="CE188"/>
  <c r="AK188" s="1"/>
  <c r="CE334"/>
  <c r="AK334" s="1"/>
  <c r="CE307"/>
  <c r="AK307" s="1"/>
  <c r="CE278"/>
  <c r="AK278" s="1"/>
  <c r="CE223"/>
  <c r="AK223" s="1"/>
  <c r="CE302"/>
  <c r="AK302" s="1"/>
  <c r="CE233"/>
  <c r="AK233" s="1"/>
  <c r="CE269"/>
  <c r="AK269" s="1"/>
  <c r="CE230"/>
  <c r="AK230" s="1"/>
  <c r="CB219"/>
  <c r="AH219" s="1"/>
  <c r="CB298"/>
  <c r="AH298" s="1"/>
  <c r="CB213"/>
  <c r="AH213" s="1"/>
  <c r="CB333"/>
  <c r="AH333" s="1"/>
  <c r="CB217"/>
  <c r="AH217" s="1"/>
  <c r="CB306"/>
  <c r="AH306" s="1"/>
  <c r="CB222"/>
  <c r="AH222" s="1"/>
  <c r="CB304"/>
  <c r="AH304" s="1"/>
  <c r="CB272"/>
  <c r="AH272" s="1"/>
  <c r="CB253"/>
  <c r="AH253" s="1"/>
  <c r="CB197"/>
  <c r="AH197" s="1"/>
  <c r="CB245"/>
  <c r="AH245" s="1"/>
  <c r="CB200"/>
  <c r="AH200" s="1"/>
  <c r="CB291"/>
  <c r="AH291" s="1"/>
  <c r="CB321"/>
  <c r="AH321" s="1"/>
  <c r="AH182"/>
  <c r="CB318"/>
  <c r="AH318" s="1"/>
  <c r="CB204"/>
  <c r="AH204" s="1"/>
  <c r="CB299"/>
  <c r="AH299" s="1"/>
  <c r="CB302"/>
  <c r="AH302" s="1"/>
  <c r="CB258"/>
  <c r="AH258" s="1"/>
  <c r="CB201"/>
  <c r="AH201" s="1"/>
  <c r="CB241"/>
  <c r="AH241" s="1"/>
  <c r="CB209"/>
  <c r="AH209" s="1"/>
  <c r="CB194"/>
  <c r="AH194" s="1"/>
  <c r="CB234"/>
  <c r="AH234" s="1"/>
  <c r="CB334"/>
  <c r="AH334" s="1"/>
  <c r="CB282"/>
  <c r="AH282" s="1"/>
  <c r="CB301"/>
  <c r="AH301" s="1"/>
  <c r="CB288"/>
  <c r="AH288" s="1"/>
  <c r="CB273"/>
  <c r="AH273" s="1"/>
  <c r="CB240"/>
  <c r="AH240" s="1"/>
  <c r="CB262"/>
  <c r="AH262" s="1"/>
  <c r="AH181"/>
  <c r="CB189"/>
  <c r="AH189" s="1"/>
  <c r="CB277"/>
  <c r="AH277" s="1"/>
  <c r="CB313"/>
  <c r="AH313" s="1"/>
  <c r="CB274"/>
  <c r="AH274" s="1"/>
  <c r="CB190"/>
  <c r="AH190" s="1"/>
  <c r="CB259"/>
  <c r="AH259" s="1"/>
  <c r="CB191"/>
  <c r="AH191" s="1"/>
  <c r="CB210"/>
  <c r="AH210" s="1"/>
  <c r="CB248"/>
  <c r="AH248" s="1"/>
  <c r="CB310"/>
  <c r="AH310" s="1"/>
  <c r="CB212"/>
  <c r="AH212" s="1"/>
  <c r="CB254"/>
  <c r="AH254" s="1"/>
  <c r="CB303"/>
  <c r="AH303" s="1"/>
  <c r="CB300"/>
  <c r="AH300" s="1"/>
  <c r="CB187"/>
  <c r="AH187" s="1"/>
  <c r="CB257"/>
  <c r="AH257" s="1"/>
  <c r="CB316"/>
  <c r="AH316" s="1"/>
  <c r="CB307"/>
  <c r="AH307" s="1"/>
  <c r="CB270"/>
  <c r="AH270" s="1"/>
  <c r="CB239"/>
  <c r="AH239" s="1"/>
  <c r="CB312"/>
  <c r="AH312" s="1"/>
  <c r="CB185"/>
  <c r="AH185" s="1"/>
  <c r="CB264"/>
  <c r="AH264" s="1"/>
  <c r="CB215"/>
  <c r="AH215" s="1"/>
  <c r="CB236"/>
  <c r="AH236" s="1"/>
  <c r="CB247"/>
  <c r="AH247" s="1"/>
  <c r="CB283"/>
  <c r="AH283" s="1"/>
  <c r="CB317"/>
  <c r="AH317" s="1"/>
  <c r="CB305"/>
  <c r="AH305" s="1"/>
  <c r="CB279"/>
  <c r="AH279" s="1"/>
  <c r="CB267"/>
  <c r="AH267" s="1"/>
  <c r="CB280"/>
  <c r="AH280" s="1"/>
  <c r="CB252"/>
  <c r="AH252" s="1"/>
  <c r="CB186"/>
  <c r="AH186" s="1"/>
  <c r="CB281"/>
  <c r="AH281" s="1"/>
  <c r="CB198"/>
  <c r="AH198" s="1"/>
  <c r="CB243"/>
  <c r="AH243" s="1"/>
  <c r="CB319"/>
  <c r="AH319" s="1"/>
  <c r="CB193"/>
  <c r="AH193" s="1"/>
  <c r="CB326"/>
  <c r="AH326" s="1"/>
  <c r="CB268"/>
  <c r="AH268" s="1"/>
  <c r="CB207"/>
  <c r="AH207" s="1"/>
  <c r="CB323"/>
  <c r="AH323" s="1"/>
  <c r="CB261"/>
  <c r="AH261" s="1"/>
  <c r="CB315"/>
  <c r="AH315" s="1"/>
  <c r="CB287"/>
  <c r="AH287" s="1"/>
  <c r="CB214"/>
  <c r="AH214" s="1"/>
  <c r="CB330"/>
  <c r="AH330" s="1"/>
  <c r="CB195"/>
  <c r="AH195" s="1"/>
  <c r="CB226"/>
  <c r="AH226" s="1"/>
  <c r="CB284"/>
  <c r="AH284" s="1"/>
  <c r="CB216"/>
  <c r="AH216" s="1"/>
  <c r="CB309"/>
  <c r="AH309" s="1"/>
  <c r="CB286"/>
  <c r="AH286" s="1"/>
  <c r="CB208"/>
  <c r="AH208" s="1"/>
  <c r="CB263"/>
  <c r="AH263" s="1"/>
  <c r="CB218"/>
  <c r="AH218" s="1"/>
  <c r="CB290"/>
  <c r="AH290" s="1"/>
  <c r="CB227"/>
  <c r="AH227" s="1"/>
  <c r="CB235"/>
  <c r="AH235" s="1"/>
  <c r="CB250"/>
  <c r="AH250" s="1"/>
  <c r="CB314"/>
  <c r="AH314" s="1"/>
  <c r="CB265"/>
  <c r="AH265" s="1"/>
  <c r="CB278"/>
  <c r="AH278" s="1"/>
  <c r="CB331"/>
  <c r="AH331" s="1"/>
  <c r="CB324"/>
  <c r="AH324" s="1"/>
  <c r="CB296"/>
  <c r="AH296" s="1"/>
  <c r="CB260"/>
  <c r="AH260" s="1"/>
  <c r="CB325"/>
  <c r="AH325" s="1"/>
  <c r="CB228"/>
  <c r="AH228" s="1"/>
  <c r="CB203"/>
  <c r="AH203" s="1"/>
  <c r="CB322"/>
  <c r="AH322" s="1"/>
  <c r="CB285"/>
  <c r="AH285" s="1"/>
  <c r="CB320"/>
  <c r="AH320" s="1"/>
  <c r="CB292"/>
  <c r="AH292" s="1"/>
  <c r="CB188"/>
  <c r="AH188" s="1"/>
  <c r="CB232"/>
  <c r="AH232" s="1"/>
  <c r="CB271"/>
  <c r="AH271" s="1"/>
  <c r="CB230"/>
  <c r="AH230" s="1"/>
  <c r="CB294"/>
  <c r="AH294" s="1"/>
  <c r="CB237"/>
  <c r="AH237" s="1"/>
  <c r="CB229"/>
  <c r="AH229" s="1"/>
  <c r="CB225"/>
  <c r="AH225" s="1"/>
  <c r="CB202"/>
  <c r="AH202" s="1"/>
  <c r="CB255"/>
  <c r="AH255" s="1"/>
  <c r="CB308"/>
  <c r="AH308" s="1"/>
  <c r="CB196"/>
  <c r="AH196" s="1"/>
  <c r="CB327"/>
  <c r="AH327" s="1"/>
  <c r="CB221"/>
  <c r="AH221" s="1"/>
  <c r="CB224"/>
  <c r="AH224" s="1"/>
  <c r="CB249"/>
  <c r="AH249" s="1"/>
  <c r="CB293"/>
  <c r="AH293" s="1"/>
  <c r="CB246"/>
  <c r="AH246" s="1"/>
  <c r="CB238"/>
  <c r="AH238" s="1"/>
  <c r="CB256"/>
  <c r="AH256" s="1"/>
  <c r="CB297"/>
  <c r="AH297" s="1"/>
  <c r="CB244"/>
  <c r="AH244" s="1"/>
  <c r="CB266"/>
  <c r="AH266" s="1"/>
  <c r="CB211"/>
  <c r="AH211" s="1"/>
  <c r="CB329"/>
  <c r="AH329" s="1"/>
  <c r="CB311"/>
  <c r="AH311" s="1"/>
  <c r="CB332"/>
  <c r="AH332" s="1"/>
  <c r="CB192"/>
  <c r="AH192" s="1"/>
  <c r="CB199"/>
  <c r="AH199" s="1"/>
  <c r="CB328"/>
  <c r="AH328" s="1"/>
  <c r="CB269"/>
  <c r="AH269" s="1"/>
  <c r="CB223"/>
  <c r="AH223" s="1"/>
  <c r="CB251"/>
  <c r="AH251" s="1"/>
  <c r="CB276"/>
  <c r="AH276" s="1"/>
  <c r="CB205"/>
  <c r="AH205" s="1"/>
  <c r="CB220"/>
  <c r="AH220" s="1"/>
  <c r="CB233"/>
  <c r="AH233" s="1"/>
  <c r="CB242"/>
  <c r="AH242" s="1"/>
  <c r="CB289"/>
  <c r="AH289" s="1"/>
  <c r="CB231"/>
  <c r="AH231" s="1"/>
  <c r="CB295"/>
  <c r="AH295" s="1"/>
  <c r="CB275"/>
  <c r="AH275" s="1"/>
  <c r="CB206"/>
  <c r="AH206" s="1"/>
  <c r="BF259"/>
  <c r="L259" s="1"/>
  <c r="BF226"/>
  <c r="L226" s="1"/>
  <c r="BF299"/>
  <c r="L299" s="1"/>
  <c r="BF291"/>
  <c r="L291" s="1"/>
  <c r="BF304"/>
  <c r="L304" s="1"/>
  <c r="BF279"/>
  <c r="L279" s="1"/>
  <c r="BF232"/>
  <c r="L232" s="1"/>
  <c r="BF326"/>
  <c r="L326" s="1"/>
  <c r="BF310"/>
  <c r="L310" s="1"/>
  <c r="BF255"/>
  <c r="L255" s="1"/>
  <c r="BF235"/>
  <c r="L235" s="1"/>
  <c r="BF293"/>
  <c r="L293" s="1"/>
  <c r="BF324"/>
  <c r="L324" s="1"/>
  <c r="BF230"/>
  <c r="L230" s="1"/>
  <c r="BF280"/>
  <c r="L280" s="1"/>
  <c r="BF265"/>
  <c r="L265" s="1"/>
  <c r="BF189"/>
  <c r="L189" s="1"/>
  <c r="BF212"/>
  <c r="L212" s="1"/>
  <c r="BF211"/>
  <c r="L211" s="1"/>
  <c r="BF294"/>
  <c r="L294" s="1"/>
  <c r="BF315"/>
  <c r="L315" s="1"/>
  <c r="BF249"/>
  <c r="L249" s="1"/>
  <c r="BF251"/>
  <c r="L251" s="1"/>
  <c r="BF311"/>
  <c r="L311" s="1"/>
  <c r="BF225"/>
  <c r="L225" s="1"/>
  <c r="BF301"/>
  <c r="L301" s="1"/>
  <c r="BF242"/>
  <c r="L242" s="1"/>
  <c r="BF316"/>
  <c r="L316" s="1"/>
  <c r="BF282"/>
  <c r="L282" s="1"/>
  <c r="BF307"/>
  <c r="L307" s="1"/>
  <c r="BF253"/>
  <c r="L253" s="1"/>
  <c r="BF194"/>
  <c r="L194" s="1"/>
  <c r="BF221"/>
  <c r="L221" s="1"/>
  <c r="BF193"/>
  <c r="L193" s="1"/>
  <c r="BF248"/>
  <c r="L248" s="1"/>
  <c r="BF198"/>
  <c r="L198" s="1"/>
  <c r="BF262"/>
  <c r="L262" s="1"/>
  <c r="BF269"/>
  <c r="L269" s="1"/>
  <c r="BF325"/>
  <c r="L325" s="1"/>
  <c r="BF250"/>
  <c r="L250" s="1"/>
  <c r="BF195"/>
  <c r="L195" s="1"/>
  <c r="BF268"/>
  <c r="L268" s="1"/>
  <c r="BF245"/>
  <c r="L245" s="1"/>
  <c r="BF285"/>
  <c r="L285" s="1"/>
  <c r="BF327"/>
  <c r="L327" s="1"/>
  <c r="BF276"/>
  <c r="L276" s="1"/>
  <c r="BF224"/>
  <c r="L224" s="1"/>
  <c r="BF241"/>
  <c r="L241" s="1"/>
  <c r="BF289"/>
  <c r="L289" s="1"/>
  <c r="BF187"/>
  <c r="L187" s="1"/>
  <c r="BF287"/>
  <c r="L287" s="1"/>
  <c r="BF308"/>
  <c r="L308" s="1"/>
  <c r="BF238"/>
  <c r="L238" s="1"/>
  <c r="BF286"/>
  <c r="L286" s="1"/>
  <c r="BF284"/>
  <c r="L284" s="1"/>
  <c r="BF236"/>
  <c r="L236" s="1"/>
  <c r="BF254"/>
  <c r="L254" s="1"/>
  <c r="BF199"/>
  <c r="L199" s="1"/>
  <c r="BF220"/>
  <c r="L220" s="1"/>
  <c r="BF191"/>
  <c r="L191" s="1"/>
  <c r="BF239"/>
  <c r="L239" s="1"/>
  <c r="BF222"/>
  <c r="L222" s="1"/>
  <c r="BF281"/>
  <c r="L281" s="1"/>
  <c r="BF277"/>
  <c r="L277" s="1"/>
  <c r="BF192"/>
  <c r="L192" s="1"/>
  <c r="BF197"/>
  <c r="L197" s="1"/>
  <c r="BF257"/>
  <c r="L257" s="1"/>
  <c r="BF272"/>
  <c r="L272" s="1"/>
  <c r="BF227"/>
  <c r="L227" s="1"/>
  <c r="BF318"/>
  <c r="L318" s="1"/>
  <c r="BF209"/>
  <c r="L209" s="1"/>
  <c r="BF332"/>
  <c r="L332" s="1"/>
  <c r="BF228"/>
  <c r="L228" s="1"/>
  <c r="BF213"/>
  <c r="L213" s="1"/>
  <c r="BF219"/>
  <c r="L219" s="1"/>
  <c r="BF204"/>
  <c r="L204" s="1"/>
  <c r="BF190"/>
  <c r="L190" s="1"/>
  <c r="BF266"/>
  <c r="L266" s="1"/>
  <c r="BF273"/>
  <c r="L273" s="1"/>
  <c r="BF185"/>
  <c r="L185" s="1"/>
  <c r="BF292"/>
  <c r="L292" s="1"/>
  <c r="BF322"/>
  <c r="L322" s="1"/>
  <c r="BF283"/>
  <c r="L283" s="1"/>
  <c r="BF288"/>
  <c r="L288" s="1"/>
  <c r="BF258"/>
  <c r="L258" s="1"/>
  <c r="BF297"/>
  <c r="L297" s="1"/>
  <c r="BF296"/>
  <c r="L296" s="1"/>
  <c r="BF247"/>
  <c r="L247" s="1"/>
  <c r="BF260"/>
  <c r="L260" s="1"/>
  <c r="BF298"/>
  <c r="L298" s="1"/>
  <c r="BF229"/>
  <c r="L229" s="1"/>
  <c r="BF320"/>
  <c r="L320" s="1"/>
  <c r="BF302"/>
  <c r="L302" s="1"/>
  <c r="L181"/>
  <c r="BF203"/>
  <c r="L203" s="1"/>
  <c r="BF201"/>
  <c r="L201" s="1"/>
  <c r="BF323"/>
  <c r="L323" s="1"/>
  <c r="BF330"/>
  <c r="L330" s="1"/>
  <c r="BF200"/>
  <c r="L200" s="1"/>
  <c r="BF313"/>
  <c r="L313" s="1"/>
  <c r="BF206"/>
  <c r="L206" s="1"/>
  <c r="BF207"/>
  <c r="L207" s="1"/>
  <c r="BF306"/>
  <c r="L306" s="1"/>
  <c r="BF275"/>
  <c r="L275" s="1"/>
  <c r="BF334"/>
  <c r="L334" s="1"/>
  <c r="BF214"/>
  <c r="L214" s="1"/>
  <c r="BF333"/>
  <c r="L333" s="1"/>
  <c r="BF329"/>
  <c r="L329" s="1"/>
  <c r="BF314"/>
  <c r="L314" s="1"/>
  <c r="BF271"/>
  <c r="L271" s="1"/>
  <c r="BF234"/>
  <c r="L234" s="1"/>
  <c r="BF295"/>
  <c r="L295" s="1"/>
  <c r="BF312"/>
  <c r="L312" s="1"/>
  <c r="BF210"/>
  <c r="L210" s="1"/>
  <c r="BF305"/>
  <c r="L305" s="1"/>
  <c r="BF208"/>
  <c r="L208" s="1"/>
  <c r="BF231"/>
  <c r="L231" s="1"/>
  <c r="BF205"/>
  <c r="L205" s="1"/>
  <c r="BF270"/>
  <c r="L270" s="1"/>
  <c r="BF218"/>
  <c r="L218" s="1"/>
  <c r="BF243"/>
  <c r="L243" s="1"/>
  <c r="BF256"/>
  <c r="L256" s="1"/>
  <c r="BF303"/>
  <c r="L303" s="1"/>
  <c r="BF264"/>
  <c r="L264" s="1"/>
  <c r="BF331"/>
  <c r="L331" s="1"/>
  <c r="BF278"/>
  <c r="L278" s="1"/>
  <c r="BF328"/>
  <c r="L328" s="1"/>
  <c r="BF261"/>
  <c r="L261" s="1"/>
  <c r="BF300"/>
  <c r="L300" s="1"/>
  <c r="BF246"/>
  <c r="L246" s="1"/>
  <c r="BF216"/>
  <c r="L216" s="1"/>
  <c r="BF274"/>
  <c r="L274" s="1"/>
  <c r="BF215"/>
  <c r="L215" s="1"/>
  <c r="BF188"/>
  <c r="L188" s="1"/>
  <c r="BF202"/>
  <c r="L202" s="1"/>
  <c r="BF223"/>
  <c r="L223" s="1"/>
  <c r="BF263"/>
  <c r="L263" s="1"/>
  <c r="BF186"/>
  <c r="L186" s="1"/>
  <c r="BF309"/>
  <c r="L309" s="1"/>
  <c r="BF237"/>
  <c r="L237" s="1"/>
  <c r="BF290"/>
  <c r="L290" s="1"/>
  <c r="BF267"/>
  <c r="L267" s="1"/>
  <c r="BF319"/>
  <c r="L319" s="1"/>
  <c r="BF321"/>
  <c r="L321" s="1"/>
  <c r="BF252"/>
  <c r="L252" s="1"/>
  <c r="BF233"/>
  <c r="L233" s="1"/>
  <c r="BF196"/>
  <c r="L196" s="1"/>
  <c r="BF240"/>
  <c r="L240" s="1"/>
  <c r="BF244"/>
  <c r="L244" s="1"/>
  <c r="BF317"/>
  <c r="L317" s="1"/>
  <c r="BF217"/>
  <c r="L217" s="1"/>
  <c r="L182"/>
  <c r="BZ201"/>
  <c r="AF201" s="1"/>
  <c r="BZ315"/>
  <c r="AF315" s="1"/>
  <c r="BZ270"/>
  <c r="AF270" s="1"/>
  <c r="BZ322"/>
  <c r="AF322" s="1"/>
  <c r="BZ221"/>
  <c r="AF221" s="1"/>
  <c r="BZ301"/>
  <c r="AF301" s="1"/>
  <c r="BZ185"/>
  <c r="AF185" s="1"/>
  <c r="BZ312"/>
  <c r="AF312" s="1"/>
  <c r="BZ191"/>
  <c r="AF191" s="1"/>
  <c r="BZ327"/>
  <c r="AF327" s="1"/>
  <c r="BZ292"/>
  <c r="AF292" s="1"/>
  <c r="BZ333"/>
  <c r="AF333" s="1"/>
  <c r="BZ254"/>
  <c r="AF254" s="1"/>
  <c r="BZ247"/>
  <c r="AF247" s="1"/>
  <c r="BZ320"/>
  <c r="AF320" s="1"/>
  <c r="BZ244"/>
  <c r="AF244" s="1"/>
  <c r="BZ271"/>
  <c r="AF271" s="1"/>
  <c r="BZ332"/>
  <c r="AF332" s="1"/>
  <c r="BZ273"/>
  <c r="AF273" s="1"/>
  <c r="BZ242"/>
  <c r="AF242" s="1"/>
  <c r="BZ210"/>
  <c r="AF210" s="1"/>
  <c r="BZ256"/>
  <c r="AF256" s="1"/>
  <c r="BZ209"/>
  <c r="AF209" s="1"/>
  <c r="BZ267"/>
  <c r="AF267" s="1"/>
  <c r="BZ263"/>
  <c r="AF263" s="1"/>
  <c r="BZ211"/>
  <c r="AF211" s="1"/>
  <c r="BZ231"/>
  <c r="AF231" s="1"/>
  <c r="BZ250"/>
  <c r="AF250" s="1"/>
  <c r="BZ218"/>
  <c r="AF218" s="1"/>
  <c r="BZ239"/>
  <c r="AF239" s="1"/>
  <c r="BZ251"/>
  <c r="AF251" s="1"/>
  <c r="BZ215"/>
  <c r="AF215" s="1"/>
  <c r="BZ291"/>
  <c r="AF291" s="1"/>
  <c r="BZ232"/>
  <c r="AF232" s="1"/>
  <c r="BZ313"/>
  <c r="AF313" s="1"/>
  <c r="BZ266"/>
  <c r="AF266" s="1"/>
  <c r="BZ300"/>
  <c r="AF300" s="1"/>
  <c r="BZ196"/>
  <c r="AF196" s="1"/>
  <c r="BZ200"/>
  <c r="AF200" s="1"/>
  <c r="BZ234"/>
  <c r="AF234" s="1"/>
  <c r="BZ205"/>
  <c r="AF205" s="1"/>
  <c r="BZ216"/>
  <c r="AF216" s="1"/>
  <c r="BZ305"/>
  <c r="AF305" s="1"/>
  <c r="BZ259"/>
  <c r="AF259" s="1"/>
  <c r="BZ235"/>
  <c r="AF235" s="1"/>
  <c r="BZ319"/>
  <c r="AF319" s="1"/>
  <c r="BZ208"/>
  <c r="AF208" s="1"/>
  <c r="BZ226"/>
  <c r="AF226" s="1"/>
  <c r="BZ314"/>
  <c r="AF314" s="1"/>
  <c r="BZ223"/>
  <c r="AF223" s="1"/>
  <c r="BZ265"/>
  <c r="AF265" s="1"/>
  <c r="BZ206"/>
  <c r="AF206" s="1"/>
  <c r="BZ193"/>
  <c r="AF193" s="1"/>
  <c r="BZ214"/>
  <c r="AF214" s="1"/>
  <c r="BZ229"/>
  <c r="AF229" s="1"/>
  <c r="BZ330"/>
  <c r="AF330" s="1"/>
  <c r="BZ202"/>
  <c r="AF202" s="1"/>
  <c r="BZ264"/>
  <c r="AF264" s="1"/>
  <c r="BZ303"/>
  <c r="AF303" s="1"/>
  <c r="BZ280"/>
  <c r="AF280" s="1"/>
  <c r="BZ306"/>
  <c r="AF306" s="1"/>
  <c r="BZ203"/>
  <c r="AF203" s="1"/>
  <c r="BZ324"/>
  <c r="AF324" s="1"/>
  <c r="BZ282"/>
  <c r="AF282" s="1"/>
  <c r="BZ307"/>
  <c r="AF307" s="1"/>
  <c r="BZ277"/>
  <c r="AF277" s="1"/>
  <c r="BZ220"/>
  <c r="AF220" s="1"/>
  <c r="BZ308"/>
  <c r="AF308" s="1"/>
  <c r="BZ192"/>
  <c r="AF192" s="1"/>
  <c r="BZ298"/>
  <c r="AF298" s="1"/>
  <c r="BZ262"/>
  <c r="AF262" s="1"/>
  <c r="BZ217"/>
  <c r="AF217" s="1"/>
  <c r="BZ240"/>
  <c r="AF240" s="1"/>
  <c r="BZ219"/>
  <c r="AF219" s="1"/>
  <c r="BZ253"/>
  <c r="AF253" s="1"/>
  <c r="BZ272"/>
  <c r="AF272" s="1"/>
  <c r="BZ309"/>
  <c r="AF309" s="1"/>
  <c r="BZ249"/>
  <c r="AF249" s="1"/>
  <c r="BZ294"/>
  <c r="AF294" s="1"/>
  <c r="BZ252"/>
  <c r="AF252" s="1"/>
  <c r="BZ304"/>
  <c r="AF304" s="1"/>
  <c r="BZ326"/>
  <c r="AF326" s="1"/>
  <c r="BZ198"/>
  <c r="AF198" s="1"/>
  <c r="AF181"/>
  <c r="BZ269"/>
  <c r="AF269" s="1"/>
  <c r="BZ195"/>
  <c r="AF195" s="1"/>
  <c r="BZ258"/>
  <c r="AF258" s="1"/>
  <c r="BZ286"/>
  <c r="AF286" s="1"/>
  <c r="BZ325"/>
  <c r="AF325" s="1"/>
  <c r="BZ289"/>
  <c r="AF289" s="1"/>
  <c r="BZ317"/>
  <c r="AF317" s="1"/>
  <c r="BZ329"/>
  <c r="AF329" s="1"/>
  <c r="BZ281"/>
  <c r="AF281" s="1"/>
  <c r="BZ276"/>
  <c r="AF276" s="1"/>
  <c r="BZ243"/>
  <c r="AF243" s="1"/>
  <c r="BZ225"/>
  <c r="AF225" s="1"/>
  <c r="BZ227"/>
  <c r="AF227" s="1"/>
  <c r="BZ285"/>
  <c r="AF285" s="1"/>
  <c r="BZ190"/>
  <c r="AF190" s="1"/>
  <c r="BZ241"/>
  <c r="AF241" s="1"/>
  <c r="BZ186"/>
  <c r="AF186" s="1"/>
  <c r="BZ268"/>
  <c r="AF268" s="1"/>
  <c r="BZ331"/>
  <c r="AF331" s="1"/>
  <c r="BZ233"/>
  <c r="AF233" s="1"/>
  <c r="BZ299"/>
  <c r="AF299" s="1"/>
  <c r="BZ207"/>
  <c r="AF207" s="1"/>
  <c r="BZ334"/>
  <c r="AF334" s="1"/>
  <c r="BZ316"/>
  <c r="AF316" s="1"/>
  <c r="BZ213"/>
  <c r="AF213" s="1"/>
  <c r="BZ275"/>
  <c r="AF275" s="1"/>
  <c r="BZ293"/>
  <c r="AF293" s="1"/>
  <c r="BZ255"/>
  <c r="AF255" s="1"/>
  <c r="BZ246"/>
  <c r="AF246" s="1"/>
  <c r="BZ245"/>
  <c r="AF245" s="1"/>
  <c r="BZ318"/>
  <c r="AF318" s="1"/>
  <c r="BZ283"/>
  <c r="AF283" s="1"/>
  <c r="BZ279"/>
  <c r="AF279" s="1"/>
  <c r="BZ297"/>
  <c r="AF297" s="1"/>
  <c r="BZ310"/>
  <c r="AF310" s="1"/>
  <c r="BZ311"/>
  <c r="AF311" s="1"/>
  <c r="BZ187"/>
  <c r="AF187" s="1"/>
  <c r="BZ287"/>
  <c r="AF287" s="1"/>
  <c r="BZ261"/>
  <c r="AF261" s="1"/>
  <c r="BZ188"/>
  <c r="AF188" s="1"/>
  <c r="BZ296"/>
  <c r="AF296" s="1"/>
  <c r="BZ321"/>
  <c r="AF321" s="1"/>
  <c r="BZ222"/>
  <c r="AF222" s="1"/>
  <c r="BZ274"/>
  <c r="AF274" s="1"/>
  <c r="BZ328"/>
  <c r="AF328" s="1"/>
  <c r="BZ228"/>
  <c r="AF228" s="1"/>
  <c r="BZ197"/>
  <c r="AF197" s="1"/>
  <c r="BZ257"/>
  <c r="AF257" s="1"/>
  <c r="BZ290"/>
  <c r="AF290" s="1"/>
  <c r="BZ302"/>
  <c r="AF302" s="1"/>
  <c r="BZ199"/>
  <c r="AF199" s="1"/>
  <c r="BZ278"/>
  <c r="AF278" s="1"/>
  <c r="BZ260"/>
  <c r="AF260" s="1"/>
  <c r="BZ224"/>
  <c r="AF224" s="1"/>
  <c r="BZ238"/>
  <c r="AF238" s="1"/>
  <c r="BZ189"/>
  <c r="AF189" s="1"/>
  <c r="BZ323"/>
  <c r="AF323" s="1"/>
  <c r="BZ237"/>
  <c r="AF237" s="1"/>
  <c r="BZ230"/>
  <c r="AF230" s="1"/>
  <c r="BZ295"/>
  <c r="AF295" s="1"/>
  <c r="BZ212"/>
  <c r="AF212" s="1"/>
  <c r="BZ288"/>
  <c r="AF288" s="1"/>
  <c r="BZ248"/>
  <c r="AF248" s="1"/>
  <c r="BZ194"/>
  <c r="AF194" s="1"/>
  <c r="BZ204"/>
  <c r="AF204" s="1"/>
  <c r="BZ236"/>
  <c r="AF236" s="1"/>
  <c r="BZ284"/>
  <c r="AF284" s="1"/>
  <c r="AF182"/>
  <c r="BG259"/>
  <c r="M259" s="1"/>
  <c r="BG187"/>
  <c r="M187" s="1"/>
  <c r="BG239"/>
  <c r="M239" s="1"/>
  <c r="BG201"/>
  <c r="M201" s="1"/>
  <c r="BG207"/>
  <c r="M207" s="1"/>
  <c r="BG202"/>
  <c r="M202" s="1"/>
  <c r="BG280"/>
  <c r="M280" s="1"/>
  <c r="BG287"/>
  <c r="M287" s="1"/>
  <c r="BG217"/>
  <c r="M217" s="1"/>
  <c r="BG248"/>
  <c r="M248" s="1"/>
  <c r="BG322"/>
  <c r="M322" s="1"/>
  <c r="BG198"/>
  <c r="M198" s="1"/>
  <c r="BG237"/>
  <c r="M237" s="1"/>
  <c r="BG293"/>
  <c r="M293" s="1"/>
  <c r="BG206"/>
  <c r="M206" s="1"/>
  <c r="BG205"/>
  <c r="M205" s="1"/>
  <c r="BG311"/>
  <c r="M311" s="1"/>
  <c r="BG277"/>
  <c r="M277" s="1"/>
  <c r="BG302"/>
  <c r="M302" s="1"/>
  <c r="BG256"/>
  <c r="M256" s="1"/>
  <c r="BG310"/>
  <c r="M310" s="1"/>
  <c r="BG314"/>
  <c r="M314" s="1"/>
  <c r="BG305"/>
  <c r="M305" s="1"/>
  <c r="BG236"/>
  <c r="M236" s="1"/>
  <c r="BG218"/>
  <c r="M218" s="1"/>
  <c r="BG285"/>
  <c r="M285" s="1"/>
  <c r="BG214"/>
  <c r="M214" s="1"/>
  <c r="BG317"/>
  <c r="M317" s="1"/>
  <c r="BG210"/>
  <c r="M210" s="1"/>
  <c r="BG308"/>
  <c r="M308" s="1"/>
  <c r="BG193"/>
  <c r="M193" s="1"/>
  <c r="BG211"/>
  <c r="M211" s="1"/>
  <c r="BG246"/>
  <c r="M246" s="1"/>
  <c r="BG266"/>
  <c r="M266" s="1"/>
  <c r="BG269"/>
  <c r="M269" s="1"/>
  <c r="BG315"/>
  <c r="M315" s="1"/>
  <c r="BG282"/>
  <c r="M282" s="1"/>
  <c r="BG229"/>
  <c r="M229" s="1"/>
  <c r="BG190"/>
  <c r="M190" s="1"/>
  <c r="BG276"/>
  <c r="M276" s="1"/>
  <c r="BG235"/>
  <c r="M235" s="1"/>
  <c r="BG240"/>
  <c r="M240" s="1"/>
  <c r="BG279"/>
  <c r="M279" s="1"/>
  <c r="BG221"/>
  <c r="M221" s="1"/>
  <c r="BG234"/>
  <c r="M234" s="1"/>
  <c r="BG288"/>
  <c r="M288" s="1"/>
  <c r="BG283"/>
  <c r="M283" s="1"/>
  <c r="BG270"/>
  <c r="M270" s="1"/>
  <c r="BG196"/>
  <c r="M196" s="1"/>
  <c r="BG209"/>
  <c r="M209" s="1"/>
  <c r="BG320"/>
  <c r="M320" s="1"/>
  <c r="BG250"/>
  <c r="M250" s="1"/>
  <c r="BG296"/>
  <c r="M296" s="1"/>
  <c r="BG189"/>
  <c r="M189" s="1"/>
  <c r="BG213"/>
  <c r="M213" s="1"/>
  <c r="BG264"/>
  <c r="M264" s="1"/>
  <c r="BG303"/>
  <c r="M303" s="1"/>
  <c r="BG194"/>
  <c r="M194" s="1"/>
  <c r="BG267"/>
  <c r="M267" s="1"/>
  <c r="BG241"/>
  <c r="M241" s="1"/>
  <c r="BG192"/>
  <c r="M192" s="1"/>
  <c r="BG326"/>
  <c r="M326" s="1"/>
  <c r="BG263"/>
  <c r="M263" s="1"/>
  <c r="BG295"/>
  <c r="M295" s="1"/>
  <c r="BG297"/>
  <c r="M297" s="1"/>
  <c r="BG245"/>
  <c r="M245" s="1"/>
  <c r="BG321"/>
  <c r="M321" s="1"/>
  <c r="BG200"/>
  <c r="M200" s="1"/>
  <c r="BG231"/>
  <c r="M231" s="1"/>
  <c r="BG298"/>
  <c r="M298" s="1"/>
  <c r="BG299"/>
  <c r="M299" s="1"/>
  <c r="BG225"/>
  <c r="M225" s="1"/>
  <c r="BG203"/>
  <c r="M203" s="1"/>
  <c r="BG331"/>
  <c r="M331" s="1"/>
  <c r="BG226"/>
  <c r="M226" s="1"/>
  <c r="BG324"/>
  <c r="M324" s="1"/>
  <c r="BG262"/>
  <c r="M262" s="1"/>
  <c r="BG197"/>
  <c r="M197" s="1"/>
  <c r="BG251"/>
  <c r="M251" s="1"/>
  <c r="BG204"/>
  <c r="M204" s="1"/>
  <c r="BG220"/>
  <c r="M220" s="1"/>
  <c r="BG243"/>
  <c r="M243" s="1"/>
  <c r="BG257"/>
  <c r="M257" s="1"/>
  <c r="BG309"/>
  <c r="M309" s="1"/>
  <c r="BG307"/>
  <c r="M307" s="1"/>
  <c r="BG275"/>
  <c r="M275" s="1"/>
  <c r="BG318"/>
  <c r="M318" s="1"/>
  <c r="BG199"/>
  <c r="M199" s="1"/>
  <c r="BG222"/>
  <c r="M222" s="1"/>
  <c r="BG228"/>
  <c r="M228" s="1"/>
  <c r="BG255"/>
  <c r="M255" s="1"/>
  <c r="BG333"/>
  <c r="M333" s="1"/>
  <c r="BG247"/>
  <c r="M247" s="1"/>
  <c r="BG273"/>
  <c r="M273" s="1"/>
  <c r="BG215"/>
  <c r="M215" s="1"/>
  <c r="BG249"/>
  <c r="M249" s="1"/>
  <c r="BG304"/>
  <c r="M304" s="1"/>
  <c r="BG260"/>
  <c r="M260" s="1"/>
  <c r="BG212"/>
  <c r="M212" s="1"/>
  <c r="BG334"/>
  <c r="M334" s="1"/>
  <c r="BG230"/>
  <c r="M230" s="1"/>
  <c r="BG223"/>
  <c r="M223" s="1"/>
  <c r="BG268"/>
  <c r="M268" s="1"/>
  <c r="BG216"/>
  <c r="M216" s="1"/>
  <c r="BG272"/>
  <c r="M272" s="1"/>
  <c r="BG301"/>
  <c r="M301" s="1"/>
  <c r="BG300"/>
  <c r="M300" s="1"/>
  <c r="BG325"/>
  <c r="M325" s="1"/>
  <c r="BG313"/>
  <c r="M313" s="1"/>
  <c r="BG292"/>
  <c r="M292" s="1"/>
  <c r="BG233"/>
  <c r="M233" s="1"/>
  <c r="BG185"/>
  <c r="M185" s="1"/>
  <c r="BG286"/>
  <c r="M286" s="1"/>
  <c r="BG289"/>
  <c r="M289" s="1"/>
  <c r="BG188"/>
  <c r="M188" s="1"/>
  <c r="BG306"/>
  <c r="M306" s="1"/>
  <c r="BG224"/>
  <c r="M224" s="1"/>
  <c r="BG253"/>
  <c r="M253" s="1"/>
  <c r="BG327"/>
  <c r="M327" s="1"/>
  <c r="BG312"/>
  <c r="M312" s="1"/>
  <c r="BG278"/>
  <c r="M278" s="1"/>
  <c r="BG244"/>
  <c r="M244" s="1"/>
  <c r="BG294"/>
  <c r="M294" s="1"/>
  <c r="BG195"/>
  <c r="M195" s="1"/>
  <c r="BG329"/>
  <c r="M329" s="1"/>
  <c r="BG238"/>
  <c r="M238" s="1"/>
  <c r="BG319"/>
  <c r="M319" s="1"/>
  <c r="BG330"/>
  <c r="M330" s="1"/>
  <c r="BG281"/>
  <c r="M281" s="1"/>
  <c r="BG242"/>
  <c r="M242" s="1"/>
  <c r="BG328"/>
  <c r="M328" s="1"/>
  <c r="BG261"/>
  <c r="M261" s="1"/>
  <c r="BG232"/>
  <c r="M232" s="1"/>
  <c r="BG227"/>
  <c r="M227" s="1"/>
  <c r="BG208"/>
  <c r="M208" s="1"/>
  <c r="BG191"/>
  <c r="M191" s="1"/>
  <c r="BG186"/>
  <c r="M186" s="1"/>
  <c r="BG332"/>
  <c r="M332" s="1"/>
  <c r="BG316"/>
  <c r="M316" s="1"/>
  <c r="BG219"/>
  <c r="M219" s="1"/>
  <c r="BG271"/>
  <c r="M271" s="1"/>
  <c r="BG274"/>
  <c r="M274" s="1"/>
  <c r="BG265"/>
  <c r="M265" s="1"/>
  <c r="BG252"/>
  <c r="M252" s="1"/>
  <c r="BG254"/>
  <c r="M254" s="1"/>
  <c r="BG290"/>
  <c r="M290" s="1"/>
  <c r="BG291"/>
  <c r="M291" s="1"/>
  <c r="BG258"/>
  <c r="M258" s="1"/>
  <c r="M181"/>
  <c r="BG323"/>
  <c r="M323" s="1"/>
  <c r="BG284"/>
  <c r="M284" s="1"/>
  <c r="M182"/>
  <c r="BX313"/>
  <c r="AD313" s="1"/>
  <c r="BX273"/>
  <c r="AD273" s="1"/>
  <c r="BX281"/>
  <c r="AD281" s="1"/>
  <c r="BX312"/>
  <c r="AD312" s="1"/>
  <c r="BX243"/>
  <c r="AD243" s="1"/>
  <c r="BX264"/>
  <c r="AD264" s="1"/>
  <c r="BX285"/>
  <c r="AD285" s="1"/>
  <c r="BX316"/>
  <c r="AD316" s="1"/>
  <c r="BX239"/>
  <c r="AD239" s="1"/>
  <c r="BX306"/>
  <c r="AD306" s="1"/>
  <c r="BX203"/>
  <c r="AD203" s="1"/>
  <c r="BX299"/>
  <c r="AD299" s="1"/>
  <c r="BX202"/>
  <c r="AD202" s="1"/>
  <c r="BX286"/>
  <c r="AD286" s="1"/>
  <c r="BX298"/>
  <c r="AD298" s="1"/>
  <c r="BX225"/>
  <c r="AD225" s="1"/>
  <c r="BX228"/>
  <c r="AD228" s="1"/>
  <c r="BX237"/>
  <c r="AD237" s="1"/>
  <c r="BX334"/>
  <c r="AD334" s="1"/>
  <c r="BX196"/>
  <c r="AD196" s="1"/>
  <c r="BX222"/>
  <c r="AD222" s="1"/>
  <c r="BX288"/>
  <c r="AD288" s="1"/>
  <c r="BX276"/>
  <c r="AD276" s="1"/>
  <c r="BX211"/>
  <c r="AD211" s="1"/>
  <c r="BX232"/>
  <c r="AD232" s="1"/>
  <c r="BX282"/>
  <c r="AD282" s="1"/>
  <c r="BX200"/>
  <c r="AD200" s="1"/>
  <c r="BX291"/>
  <c r="AD291" s="1"/>
  <c r="BX256"/>
  <c r="AD256" s="1"/>
  <c r="BX238"/>
  <c r="AD238" s="1"/>
  <c r="BX218"/>
  <c r="AD218" s="1"/>
  <c r="AD181"/>
  <c r="BX206"/>
  <c r="AD206" s="1"/>
  <c r="BX323"/>
  <c r="AD323" s="1"/>
  <c r="BX319"/>
  <c r="AD319" s="1"/>
  <c r="BX190"/>
  <c r="AD190" s="1"/>
  <c r="BX326"/>
  <c r="AD326" s="1"/>
  <c r="BX214"/>
  <c r="AD214" s="1"/>
  <c r="BX242"/>
  <c r="AD242" s="1"/>
  <c r="BX293"/>
  <c r="AD293" s="1"/>
  <c r="BX269"/>
  <c r="AD269" s="1"/>
  <c r="BX201"/>
  <c r="AD201" s="1"/>
  <c r="BX207"/>
  <c r="AD207" s="1"/>
  <c r="BX258"/>
  <c r="AD258" s="1"/>
  <c r="BX231"/>
  <c r="AD231" s="1"/>
  <c r="BX331"/>
  <c r="AD331" s="1"/>
  <c r="BX302"/>
  <c r="AD302" s="1"/>
  <c r="BX268"/>
  <c r="AD268" s="1"/>
  <c r="BX330"/>
  <c r="AD330" s="1"/>
  <c r="BX244"/>
  <c r="AD244" s="1"/>
  <c r="BX277"/>
  <c r="AD277" s="1"/>
  <c r="BX188"/>
  <c r="AD188" s="1"/>
  <c r="BX241"/>
  <c r="AD241" s="1"/>
  <c r="BX278"/>
  <c r="AD278" s="1"/>
  <c r="BX189"/>
  <c r="AD189" s="1"/>
  <c r="BX324"/>
  <c r="AD324" s="1"/>
  <c r="BX234"/>
  <c r="AD234" s="1"/>
  <c r="BX328"/>
  <c r="AD328" s="1"/>
  <c r="BX315"/>
  <c r="AD315" s="1"/>
  <c r="BX311"/>
  <c r="AD311" s="1"/>
  <c r="BX186"/>
  <c r="AD186" s="1"/>
  <c r="BX317"/>
  <c r="AD317" s="1"/>
  <c r="BX205"/>
  <c r="AD205" s="1"/>
  <c r="BX247"/>
  <c r="AD247" s="1"/>
  <c r="BX230"/>
  <c r="AD230" s="1"/>
  <c r="BX229"/>
  <c r="AD229" s="1"/>
  <c r="BX209"/>
  <c r="AD209" s="1"/>
  <c r="BX333"/>
  <c r="AD333" s="1"/>
  <c r="BX284"/>
  <c r="AD284" s="1"/>
  <c r="BX332"/>
  <c r="AD332" s="1"/>
  <c r="BX305"/>
  <c r="AD305" s="1"/>
  <c r="BX240"/>
  <c r="AD240" s="1"/>
  <c r="BX197"/>
  <c r="AD197" s="1"/>
  <c r="BX308"/>
  <c r="AD308" s="1"/>
  <c r="BX204"/>
  <c r="AD204" s="1"/>
  <c r="BX274"/>
  <c r="AD274" s="1"/>
  <c r="BX255"/>
  <c r="AD255" s="1"/>
  <c r="BX295"/>
  <c r="AD295" s="1"/>
  <c r="BX198"/>
  <c r="AD198" s="1"/>
  <c r="BX227"/>
  <c r="AD227" s="1"/>
  <c r="BX252"/>
  <c r="AD252" s="1"/>
  <c r="BX221"/>
  <c r="AD221" s="1"/>
  <c r="BX260"/>
  <c r="AD260" s="1"/>
  <c r="BX219"/>
  <c r="AD219" s="1"/>
  <c r="BX290"/>
  <c r="AD290" s="1"/>
  <c r="BX233"/>
  <c r="AD233" s="1"/>
  <c r="BX297"/>
  <c r="AD297" s="1"/>
  <c r="BX266"/>
  <c r="AD266" s="1"/>
  <c r="BX253"/>
  <c r="AD253" s="1"/>
  <c r="BX314"/>
  <c r="AD314" s="1"/>
  <c r="BX261"/>
  <c r="AD261" s="1"/>
  <c r="BX226"/>
  <c r="AD226" s="1"/>
  <c r="BX289"/>
  <c r="AD289" s="1"/>
  <c r="BX254"/>
  <c r="AD254" s="1"/>
  <c r="BX267"/>
  <c r="AD267" s="1"/>
  <c r="BX192"/>
  <c r="AD192" s="1"/>
  <c r="BX303"/>
  <c r="AD303" s="1"/>
  <c r="BX275"/>
  <c r="AD275" s="1"/>
  <c r="BX263"/>
  <c r="AD263" s="1"/>
  <c r="BX310"/>
  <c r="AD310" s="1"/>
  <c r="BX307"/>
  <c r="AD307" s="1"/>
  <c r="BX309"/>
  <c r="AD309" s="1"/>
  <c r="BX208"/>
  <c r="AD208" s="1"/>
  <c r="BX259"/>
  <c r="AD259" s="1"/>
  <c r="BX304"/>
  <c r="AD304" s="1"/>
  <c r="BX283"/>
  <c r="AD283" s="1"/>
  <c r="BX300"/>
  <c r="AD300" s="1"/>
  <c r="BX224"/>
  <c r="AD224" s="1"/>
  <c r="BX301"/>
  <c r="AD301" s="1"/>
  <c r="BX212"/>
  <c r="AD212" s="1"/>
  <c r="BX193"/>
  <c r="AD193" s="1"/>
  <c r="BX235"/>
  <c r="AD235" s="1"/>
  <c r="BX262"/>
  <c r="AD262" s="1"/>
  <c r="BX270"/>
  <c r="AD270" s="1"/>
  <c r="BX292"/>
  <c r="AD292" s="1"/>
  <c r="AD182"/>
  <c r="BX296"/>
  <c r="AD296" s="1"/>
  <c r="BX279"/>
  <c r="AD279" s="1"/>
  <c r="BX194"/>
  <c r="AD194" s="1"/>
  <c r="BX271"/>
  <c r="AD271" s="1"/>
  <c r="BX245"/>
  <c r="AD245" s="1"/>
  <c r="BX199"/>
  <c r="AD199" s="1"/>
  <c r="BX216"/>
  <c r="AD216" s="1"/>
  <c r="BX329"/>
  <c r="AD329" s="1"/>
  <c r="BX294"/>
  <c r="AD294" s="1"/>
  <c r="BX215"/>
  <c r="AD215" s="1"/>
  <c r="BX325"/>
  <c r="AD325" s="1"/>
  <c r="BX249"/>
  <c r="AD249" s="1"/>
  <c r="BX248"/>
  <c r="AD248" s="1"/>
  <c r="BX191"/>
  <c r="AD191" s="1"/>
  <c r="BX185"/>
  <c r="AD185" s="1"/>
  <c r="BX213"/>
  <c r="AD213" s="1"/>
  <c r="BX280"/>
  <c r="AD280" s="1"/>
  <c r="BX318"/>
  <c r="AD318" s="1"/>
  <c r="BX246"/>
  <c r="AD246" s="1"/>
  <c r="BX217"/>
  <c r="AD217" s="1"/>
  <c r="BX210"/>
  <c r="AD210" s="1"/>
  <c r="BX265"/>
  <c r="AD265" s="1"/>
  <c r="BX321"/>
  <c r="AD321" s="1"/>
  <c r="BX251"/>
  <c r="AD251" s="1"/>
  <c r="BX223"/>
  <c r="AD223" s="1"/>
  <c r="BX236"/>
  <c r="AD236" s="1"/>
  <c r="BX257"/>
  <c r="AD257" s="1"/>
  <c r="BX220"/>
  <c r="AD220" s="1"/>
  <c r="BX250"/>
  <c r="AD250" s="1"/>
  <c r="BX327"/>
  <c r="AD327" s="1"/>
  <c r="BX320"/>
  <c r="AD320" s="1"/>
  <c r="BX272"/>
  <c r="AD272" s="1"/>
  <c r="BX187"/>
  <c r="AD187" s="1"/>
  <c r="BX287"/>
  <c r="AD287" s="1"/>
  <c r="BX322"/>
  <c r="AD322" s="1"/>
  <c r="BX195"/>
  <c r="AD195" s="1"/>
  <c r="CA228"/>
  <c r="AG228" s="1"/>
  <c r="CA251"/>
  <c r="AG251" s="1"/>
  <c r="CA334"/>
  <c r="AG334" s="1"/>
  <c r="CA230"/>
  <c r="AG230" s="1"/>
  <c r="CA211"/>
  <c r="AG211" s="1"/>
  <c r="CA319"/>
  <c r="AG319" s="1"/>
  <c r="CA247"/>
  <c r="AG247" s="1"/>
  <c r="CA266"/>
  <c r="AG266" s="1"/>
  <c r="CA224"/>
  <c r="AG224" s="1"/>
  <c r="CA327"/>
  <c r="AG327" s="1"/>
  <c r="CA277"/>
  <c r="AG277" s="1"/>
  <c r="CA296"/>
  <c r="AG296" s="1"/>
  <c r="CA262"/>
  <c r="AG262" s="1"/>
  <c r="CA231"/>
  <c r="AG231" s="1"/>
  <c r="CA330"/>
  <c r="AG330" s="1"/>
  <c r="CA297"/>
  <c r="AG297" s="1"/>
  <c r="CA255"/>
  <c r="AG255" s="1"/>
  <c r="CA267"/>
  <c r="AG267" s="1"/>
  <c r="CA290"/>
  <c r="AG290" s="1"/>
  <c r="CA239"/>
  <c r="AG239" s="1"/>
  <c r="CA320"/>
  <c r="AG320" s="1"/>
  <c r="CA198"/>
  <c r="AG198" s="1"/>
  <c r="CA324"/>
  <c r="AG324" s="1"/>
  <c r="CA311"/>
  <c r="AG311" s="1"/>
  <c r="CA236"/>
  <c r="AG236" s="1"/>
  <c r="CA208"/>
  <c r="AG208" s="1"/>
  <c r="CA253"/>
  <c r="AG253" s="1"/>
  <c r="CA203"/>
  <c r="AG203" s="1"/>
  <c r="CA192"/>
  <c r="AG192" s="1"/>
  <c r="CA219"/>
  <c r="AG219" s="1"/>
  <c r="CA249"/>
  <c r="AG249" s="1"/>
  <c r="CA233"/>
  <c r="AG233" s="1"/>
  <c r="CA329"/>
  <c r="AG329" s="1"/>
  <c r="CA201"/>
  <c r="AG201" s="1"/>
  <c r="CA331"/>
  <c r="AG331" s="1"/>
  <c r="CA274"/>
  <c r="AG274" s="1"/>
  <c r="CA248"/>
  <c r="AG248" s="1"/>
  <c r="CA268"/>
  <c r="AG268" s="1"/>
  <c r="CA295"/>
  <c r="AG295" s="1"/>
  <c r="CA217"/>
  <c r="AG217" s="1"/>
  <c r="CA322"/>
  <c r="AG322" s="1"/>
  <c r="CA214"/>
  <c r="AG214" s="1"/>
  <c r="CA321"/>
  <c r="AG321" s="1"/>
  <c r="CA185"/>
  <c r="AG185" s="1"/>
  <c r="CA265"/>
  <c r="AG265" s="1"/>
  <c r="CA200"/>
  <c r="AG200" s="1"/>
  <c r="CA207"/>
  <c r="AG207" s="1"/>
  <c r="CA285"/>
  <c r="AG285" s="1"/>
  <c r="CA310"/>
  <c r="AG310" s="1"/>
  <c r="CA313"/>
  <c r="AG313" s="1"/>
  <c r="CA235"/>
  <c r="AG235" s="1"/>
  <c r="CA328"/>
  <c r="AG328" s="1"/>
  <c r="CA199"/>
  <c r="AG199" s="1"/>
  <c r="CA205"/>
  <c r="AG205" s="1"/>
  <c r="CA298"/>
  <c r="AG298" s="1"/>
  <c r="CA232"/>
  <c r="AG232" s="1"/>
  <c r="CA193"/>
  <c r="AG193" s="1"/>
  <c r="CA190"/>
  <c r="AG190" s="1"/>
  <c r="CA307"/>
  <c r="AG307" s="1"/>
  <c r="CA259"/>
  <c r="AG259" s="1"/>
  <c r="CA281"/>
  <c r="AG281" s="1"/>
  <c r="CA269"/>
  <c r="AG269" s="1"/>
  <c r="CA237"/>
  <c r="AG237" s="1"/>
  <c r="CA220"/>
  <c r="AG220" s="1"/>
  <c r="CA216"/>
  <c r="AG216" s="1"/>
  <c r="CA309"/>
  <c r="AG309" s="1"/>
  <c r="CA215"/>
  <c r="AG215" s="1"/>
  <c r="CA202"/>
  <c r="AG202" s="1"/>
  <c r="CA234"/>
  <c r="AG234" s="1"/>
  <c r="CA325"/>
  <c r="AG325" s="1"/>
  <c r="CA213"/>
  <c r="AG213" s="1"/>
  <c r="CA306"/>
  <c r="AG306" s="1"/>
  <c r="CA270"/>
  <c r="AG270" s="1"/>
  <c r="CA288"/>
  <c r="AG288" s="1"/>
  <c r="CA301"/>
  <c r="AG301" s="1"/>
  <c r="CA271"/>
  <c r="AG271" s="1"/>
  <c r="CA278"/>
  <c r="AG278" s="1"/>
  <c r="CA272"/>
  <c r="AG272" s="1"/>
  <c r="CA333"/>
  <c r="AG333" s="1"/>
  <c r="CA273"/>
  <c r="AG273" s="1"/>
  <c r="CA315"/>
  <c r="AG315" s="1"/>
  <c r="CA218"/>
  <c r="AG218" s="1"/>
  <c r="CA289"/>
  <c r="AG289" s="1"/>
  <c r="CA257"/>
  <c r="AG257" s="1"/>
  <c r="CA250"/>
  <c r="AG250" s="1"/>
  <c r="CA252"/>
  <c r="AG252" s="1"/>
  <c r="CA238"/>
  <c r="AG238" s="1"/>
  <c r="CA293"/>
  <c r="AG293" s="1"/>
  <c r="CA305"/>
  <c r="AG305" s="1"/>
  <c r="CA244"/>
  <c r="AG244" s="1"/>
  <c r="CA196"/>
  <c r="AG196" s="1"/>
  <c r="CA187"/>
  <c r="AG187" s="1"/>
  <c r="CA291"/>
  <c r="AG291" s="1"/>
  <c r="CA240"/>
  <c r="AG240" s="1"/>
  <c r="CA195"/>
  <c r="AG195" s="1"/>
  <c r="CA261"/>
  <c r="AG261" s="1"/>
  <c r="CA229"/>
  <c r="AG229" s="1"/>
  <c r="CA194"/>
  <c r="AG194" s="1"/>
  <c r="CA275"/>
  <c r="AG275" s="1"/>
  <c r="CA279"/>
  <c r="AG279" s="1"/>
  <c r="CA246"/>
  <c r="AG246" s="1"/>
  <c r="CA258"/>
  <c r="AG258" s="1"/>
  <c r="CA212"/>
  <c r="AG212" s="1"/>
  <c r="CA326"/>
  <c r="AG326" s="1"/>
  <c r="CA223"/>
  <c r="AG223" s="1"/>
  <c r="CA300"/>
  <c r="AG300" s="1"/>
  <c r="CA210"/>
  <c r="AG210" s="1"/>
  <c r="CA294"/>
  <c r="AG294" s="1"/>
  <c r="CA276"/>
  <c r="AG276" s="1"/>
  <c r="CA304"/>
  <c r="AG304" s="1"/>
  <c r="CA241"/>
  <c r="AG241" s="1"/>
  <c r="CA308"/>
  <c r="AG308" s="1"/>
  <c r="CA287"/>
  <c r="AG287" s="1"/>
  <c r="CA206"/>
  <c r="AG206" s="1"/>
  <c r="CA254"/>
  <c r="AG254" s="1"/>
  <c r="CA191"/>
  <c r="AG191" s="1"/>
  <c r="CA243"/>
  <c r="AG243" s="1"/>
  <c r="CA280"/>
  <c r="AG280" s="1"/>
  <c r="CA225"/>
  <c r="AG225" s="1"/>
  <c r="CA303"/>
  <c r="AG303" s="1"/>
  <c r="CA299"/>
  <c r="AG299" s="1"/>
  <c r="CA316"/>
  <c r="AG316" s="1"/>
  <c r="CA256"/>
  <c r="AG256" s="1"/>
  <c r="CA312"/>
  <c r="AG312" s="1"/>
  <c r="CA188"/>
  <c r="AG188" s="1"/>
  <c r="CA242"/>
  <c r="AG242" s="1"/>
  <c r="CA227"/>
  <c r="AG227" s="1"/>
  <c r="CA189"/>
  <c r="AG189" s="1"/>
  <c r="CA263"/>
  <c r="AG263" s="1"/>
  <c r="CA292"/>
  <c r="AG292" s="1"/>
  <c r="CA209"/>
  <c r="AG209" s="1"/>
  <c r="CA245"/>
  <c r="AG245" s="1"/>
  <c r="CA317"/>
  <c r="AG317" s="1"/>
  <c r="CA204"/>
  <c r="AG204" s="1"/>
  <c r="CA186"/>
  <c r="AG186" s="1"/>
  <c r="CA221"/>
  <c r="AG221" s="1"/>
  <c r="CA284"/>
  <c r="AG284" s="1"/>
  <c r="CA318"/>
  <c r="AG318" s="1"/>
  <c r="CA197"/>
  <c r="AG197" s="1"/>
  <c r="CA264"/>
  <c r="AG264" s="1"/>
  <c r="CA314"/>
  <c r="AG314" s="1"/>
  <c r="AG181"/>
  <c r="CA226"/>
  <c r="AG226" s="1"/>
  <c r="CA283"/>
  <c r="AG283" s="1"/>
  <c r="CA286"/>
  <c r="AG286" s="1"/>
  <c r="CA222"/>
  <c r="AG222" s="1"/>
  <c r="CA323"/>
  <c r="AG323" s="1"/>
  <c r="CA302"/>
  <c r="AG302" s="1"/>
  <c r="CA332"/>
  <c r="AG332" s="1"/>
  <c r="CA282"/>
  <c r="AG282" s="1"/>
  <c r="CA260"/>
  <c r="AG260" s="1"/>
  <c r="AG182"/>
  <c r="BD307"/>
  <c r="J307" s="1"/>
  <c r="BD299"/>
  <c r="J299" s="1"/>
  <c r="BD316"/>
  <c r="J316" s="1"/>
  <c r="BD292"/>
  <c r="J292" s="1"/>
  <c r="BD220"/>
  <c r="J220" s="1"/>
  <c r="BD267"/>
  <c r="J267" s="1"/>
  <c r="BD321"/>
  <c r="J321" s="1"/>
  <c r="BD215"/>
  <c r="J215" s="1"/>
  <c r="BD290"/>
  <c r="J290" s="1"/>
  <c r="BD322"/>
  <c r="J322" s="1"/>
  <c r="BD245"/>
  <c r="J245" s="1"/>
  <c r="BD291"/>
  <c r="J291" s="1"/>
  <c r="BD304"/>
  <c r="J304" s="1"/>
  <c r="BD194"/>
  <c r="J194" s="1"/>
  <c r="BD329"/>
  <c r="J329" s="1"/>
  <c r="BD326"/>
  <c r="J326" s="1"/>
  <c r="BD210"/>
  <c r="J210" s="1"/>
  <c r="BD278"/>
  <c r="J278" s="1"/>
  <c r="BD243"/>
  <c r="J243" s="1"/>
  <c r="BD315"/>
  <c r="J315" s="1"/>
  <c r="BD246"/>
  <c r="J246" s="1"/>
  <c r="BD305"/>
  <c r="J305" s="1"/>
  <c r="BD230"/>
  <c r="J230" s="1"/>
  <c r="BD261"/>
  <c r="J261" s="1"/>
  <c r="BD282"/>
  <c r="J282" s="1"/>
  <c r="BD188"/>
  <c r="J188" s="1"/>
  <c r="BD303"/>
  <c r="J303" s="1"/>
  <c r="BD274"/>
  <c r="J274" s="1"/>
  <c r="BD300"/>
  <c r="J300" s="1"/>
  <c r="BD208"/>
  <c r="J208" s="1"/>
  <c r="BD204"/>
  <c r="J204" s="1"/>
  <c r="BD242"/>
  <c r="J242" s="1"/>
  <c r="BD219"/>
  <c r="J219" s="1"/>
  <c r="BD229"/>
  <c r="J229" s="1"/>
  <c r="BD238"/>
  <c r="J238" s="1"/>
  <c r="BD258"/>
  <c r="J258" s="1"/>
  <c r="BD285"/>
  <c r="J285" s="1"/>
  <c r="BD270"/>
  <c r="J270" s="1"/>
  <c r="BD193"/>
  <c r="J193" s="1"/>
  <c r="BD277"/>
  <c r="J277" s="1"/>
  <c r="BD330"/>
  <c r="J330" s="1"/>
  <c r="BD201"/>
  <c r="J201" s="1"/>
  <c r="BD312"/>
  <c r="J312" s="1"/>
  <c r="BD227"/>
  <c r="J227" s="1"/>
  <c r="BD284"/>
  <c r="J284" s="1"/>
  <c r="BD271"/>
  <c r="J271" s="1"/>
  <c r="BD280"/>
  <c r="J280" s="1"/>
  <c r="BD324"/>
  <c r="J324" s="1"/>
  <c r="J182"/>
  <c r="BD214"/>
  <c r="J214" s="1"/>
  <c r="BD218"/>
  <c r="J218" s="1"/>
  <c r="BD287"/>
  <c r="J287" s="1"/>
  <c r="BD231"/>
  <c r="J231" s="1"/>
  <c r="BD250"/>
  <c r="J250" s="1"/>
  <c r="BD233"/>
  <c r="J233" s="1"/>
  <c r="BD266"/>
  <c r="J266" s="1"/>
  <c r="BD320"/>
  <c r="J320" s="1"/>
  <c r="BD237"/>
  <c r="J237" s="1"/>
  <c r="BD302"/>
  <c r="J302" s="1"/>
  <c r="BD226"/>
  <c r="J226" s="1"/>
  <c r="BD186"/>
  <c r="J186" s="1"/>
  <c r="BD251"/>
  <c r="J251" s="1"/>
  <c r="BD216"/>
  <c r="J216" s="1"/>
  <c r="BD257"/>
  <c r="J257" s="1"/>
  <c r="BD281"/>
  <c r="J281" s="1"/>
  <c r="BD295"/>
  <c r="J295" s="1"/>
  <c r="BD298"/>
  <c r="J298" s="1"/>
  <c r="BD265"/>
  <c r="J265" s="1"/>
  <c r="BD223"/>
  <c r="J223" s="1"/>
  <c r="BD197"/>
  <c r="J197" s="1"/>
  <c r="BD318"/>
  <c r="J318" s="1"/>
  <c r="BD293"/>
  <c r="J293" s="1"/>
  <c r="BD198"/>
  <c r="J198" s="1"/>
  <c r="BD225"/>
  <c r="J225" s="1"/>
  <c r="BD283"/>
  <c r="J283" s="1"/>
  <c r="BD200"/>
  <c r="J200" s="1"/>
  <c r="BD224"/>
  <c r="J224" s="1"/>
  <c r="BD196"/>
  <c r="J196" s="1"/>
  <c r="BD311"/>
  <c r="J311" s="1"/>
  <c r="BD253"/>
  <c r="J253" s="1"/>
  <c r="BD234"/>
  <c r="J234" s="1"/>
  <c r="BD247"/>
  <c r="J247" s="1"/>
  <c r="BD202"/>
  <c r="J202" s="1"/>
  <c r="BD317"/>
  <c r="J317" s="1"/>
  <c r="BD187"/>
  <c r="J187" s="1"/>
  <c r="BD264"/>
  <c r="J264" s="1"/>
  <c r="BD241"/>
  <c r="J241" s="1"/>
  <c r="BD217"/>
  <c r="J217" s="1"/>
  <c r="BD331"/>
  <c r="J331" s="1"/>
  <c r="BD314"/>
  <c r="J314" s="1"/>
  <c r="BD294"/>
  <c r="J294" s="1"/>
  <c r="BD185"/>
  <c r="J185" s="1"/>
  <c r="BD269"/>
  <c r="J269" s="1"/>
  <c r="BD310"/>
  <c r="J310" s="1"/>
  <c r="BD332"/>
  <c r="J332" s="1"/>
  <c r="BD268"/>
  <c r="J268" s="1"/>
  <c r="BD203"/>
  <c r="J203" s="1"/>
  <c r="BD327"/>
  <c r="J327" s="1"/>
  <c r="BD275"/>
  <c r="J275" s="1"/>
  <c r="BD333"/>
  <c r="J333" s="1"/>
  <c r="BD301"/>
  <c r="J301" s="1"/>
  <c r="BD256"/>
  <c r="J256" s="1"/>
  <c r="BD191"/>
  <c r="J191" s="1"/>
  <c r="BD289"/>
  <c r="J289" s="1"/>
  <c r="BD249"/>
  <c r="J249" s="1"/>
  <c r="BD272"/>
  <c r="J272" s="1"/>
  <c r="BD235"/>
  <c r="J235" s="1"/>
  <c r="BD252"/>
  <c r="J252" s="1"/>
  <c r="BD288"/>
  <c r="J288" s="1"/>
  <c r="BD212"/>
  <c r="J212" s="1"/>
  <c r="BD319"/>
  <c r="J319" s="1"/>
  <c r="BD286"/>
  <c r="J286" s="1"/>
  <c r="BD313"/>
  <c r="J313" s="1"/>
  <c r="BD248"/>
  <c r="J248" s="1"/>
  <c r="BD228"/>
  <c r="J228" s="1"/>
  <c r="BD296"/>
  <c r="J296" s="1"/>
  <c r="BD213"/>
  <c r="J213" s="1"/>
  <c r="BD244"/>
  <c r="J244" s="1"/>
  <c r="BD262"/>
  <c r="J262" s="1"/>
  <c r="BD325"/>
  <c r="J325" s="1"/>
  <c r="BD309"/>
  <c r="J309" s="1"/>
  <c r="BD273"/>
  <c r="J273" s="1"/>
  <c r="BD297"/>
  <c r="J297" s="1"/>
  <c r="BD236"/>
  <c r="J236" s="1"/>
  <c r="BD323"/>
  <c r="J323" s="1"/>
  <c r="BD279"/>
  <c r="J279" s="1"/>
  <c r="BD328"/>
  <c r="J328" s="1"/>
  <c r="BD206"/>
  <c r="J206" s="1"/>
  <c r="BD207"/>
  <c r="J207" s="1"/>
  <c r="BD255"/>
  <c r="J255" s="1"/>
  <c r="BD276"/>
  <c r="J276" s="1"/>
  <c r="BD240"/>
  <c r="J240" s="1"/>
  <c r="BD222"/>
  <c r="J222" s="1"/>
  <c r="BD260"/>
  <c r="J260" s="1"/>
  <c r="BD211"/>
  <c r="J211" s="1"/>
  <c r="BD306"/>
  <c r="J306" s="1"/>
  <c r="BD221"/>
  <c r="J221" s="1"/>
  <c r="BD334"/>
  <c r="J334" s="1"/>
  <c r="BD189"/>
  <c r="J189" s="1"/>
  <c r="BD192"/>
  <c r="J192" s="1"/>
  <c r="BD195"/>
  <c r="J195" s="1"/>
  <c r="BD190"/>
  <c r="J190" s="1"/>
  <c r="BD209"/>
  <c r="J209" s="1"/>
  <c r="BD308"/>
  <c r="J308" s="1"/>
  <c r="BD239"/>
  <c r="J239" s="1"/>
  <c r="BD205"/>
  <c r="J205" s="1"/>
  <c r="BD263"/>
  <c r="J263" s="1"/>
  <c r="BD199"/>
  <c r="J199" s="1"/>
  <c r="J181"/>
  <c r="BD259"/>
  <c r="J259" s="1"/>
  <c r="BD254"/>
  <c r="J254" s="1"/>
  <c r="BD232"/>
  <c r="J232" s="1"/>
  <c r="BR211"/>
  <c r="X211" s="1"/>
  <c r="BR261"/>
  <c r="X261" s="1"/>
  <c r="BR239"/>
  <c r="X239" s="1"/>
  <c r="BR241"/>
  <c r="X241" s="1"/>
  <c r="BR247"/>
  <c r="X247" s="1"/>
  <c r="BR309"/>
  <c r="X309" s="1"/>
  <c r="BR269"/>
  <c r="X269" s="1"/>
  <c r="BR326"/>
  <c r="X326" s="1"/>
  <c r="BR288"/>
  <c r="X288" s="1"/>
  <c r="BR295"/>
  <c r="X295" s="1"/>
  <c r="BR240"/>
  <c r="X240" s="1"/>
  <c r="BR189"/>
  <c r="X189" s="1"/>
  <c r="BR200"/>
  <c r="X200" s="1"/>
  <c r="BR234"/>
  <c r="X234" s="1"/>
  <c r="BR186"/>
  <c r="X186" s="1"/>
  <c r="BR194"/>
  <c r="X194" s="1"/>
  <c r="BR224"/>
  <c r="X224" s="1"/>
  <c r="BR225"/>
  <c r="X225" s="1"/>
  <c r="BR274"/>
  <c r="X274" s="1"/>
  <c r="BR185"/>
  <c r="X185" s="1"/>
  <c r="BR302"/>
  <c r="X302" s="1"/>
  <c r="BR304"/>
  <c r="X304" s="1"/>
  <c r="BR317"/>
  <c r="X317" s="1"/>
  <c r="BR192"/>
  <c r="X192" s="1"/>
  <c r="BR329"/>
  <c r="X329" s="1"/>
  <c r="BR259"/>
  <c r="X259" s="1"/>
  <c r="BR277"/>
  <c r="X277" s="1"/>
  <c r="BR310"/>
  <c r="X310" s="1"/>
  <c r="BR226"/>
  <c r="X226" s="1"/>
  <c r="BR250"/>
  <c r="X250" s="1"/>
  <c r="BR219"/>
  <c r="X219" s="1"/>
  <c r="BR245"/>
  <c r="X245" s="1"/>
  <c r="BR303"/>
  <c r="X303" s="1"/>
  <c r="BR297"/>
  <c r="X297" s="1"/>
  <c r="BR237"/>
  <c r="X237" s="1"/>
  <c r="BR280"/>
  <c r="X280" s="1"/>
  <c r="BR281"/>
  <c r="X281" s="1"/>
  <c r="BR282"/>
  <c r="X282" s="1"/>
  <c r="BR331"/>
  <c r="X331" s="1"/>
  <c r="BR263"/>
  <c r="X263" s="1"/>
  <c r="BR322"/>
  <c r="X322" s="1"/>
  <c r="BR313"/>
  <c r="X313" s="1"/>
  <c r="BR306"/>
  <c r="X306" s="1"/>
  <c r="BR315"/>
  <c r="X315" s="1"/>
  <c r="BR208"/>
  <c r="X208" s="1"/>
  <c r="BR231"/>
  <c r="X231" s="1"/>
  <c r="BR324"/>
  <c r="X324" s="1"/>
  <c r="BR308"/>
  <c r="X308" s="1"/>
  <c r="BR215"/>
  <c r="X215" s="1"/>
  <c r="BR253"/>
  <c r="X253" s="1"/>
  <c r="BR320"/>
  <c r="X320" s="1"/>
  <c r="BR276"/>
  <c r="X276" s="1"/>
  <c r="BR242"/>
  <c r="X242" s="1"/>
  <c r="BR286"/>
  <c r="X286" s="1"/>
  <c r="BR199"/>
  <c r="X199" s="1"/>
  <c r="BR201"/>
  <c r="X201" s="1"/>
  <c r="BR218"/>
  <c r="X218" s="1"/>
  <c r="BR289"/>
  <c r="X289" s="1"/>
  <c r="BR260"/>
  <c r="X260" s="1"/>
  <c r="BR316"/>
  <c r="X316" s="1"/>
  <c r="BR254"/>
  <c r="X254" s="1"/>
  <c r="BR333"/>
  <c r="X333" s="1"/>
  <c r="BR229"/>
  <c r="X229" s="1"/>
  <c r="BR198"/>
  <c r="X198" s="1"/>
  <c r="BR283"/>
  <c r="X283" s="1"/>
  <c r="BR221"/>
  <c r="X221" s="1"/>
  <c r="BR327"/>
  <c r="X327" s="1"/>
  <c r="BR300"/>
  <c r="X300" s="1"/>
  <c r="BR258"/>
  <c r="X258" s="1"/>
  <c r="BR296"/>
  <c r="X296" s="1"/>
  <c r="BR196"/>
  <c r="X196" s="1"/>
  <c r="BR238"/>
  <c r="X238" s="1"/>
  <c r="BR256"/>
  <c r="X256" s="1"/>
  <c r="BR287"/>
  <c r="X287" s="1"/>
  <c r="BR191"/>
  <c r="X191" s="1"/>
  <c r="BR227"/>
  <c r="X227" s="1"/>
  <c r="BR233"/>
  <c r="X233" s="1"/>
  <c r="BR223"/>
  <c r="X223" s="1"/>
  <c r="BR205"/>
  <c r="X205" s="1"/>
  <c r="BR243"/>
  <c r="X243" s="1"/>
  <c r="BR273"/>
  <c r="X273" s="1"/>
  <c r="BR202"/>
  <c r="X202" s="1"/>
  <c r="BR188"/>
  <c r="X188" s="1"/>
  <c r="BR207"/>
  <c r="X207" s="1"/>
  <c r="BR312"/>
  <c r="X312" s="1"/>
  <c r="X181"/>
  <c r="BR318"/>
  <c r="X318" s="1"/>
  <c r="BR197"/>
  <c r="X197" s="1"/>
  <c r="BR190"/>
  <c r="X190" s="1"/>
  <c r="BR299"/>
  <c r="X299" s="1"/>
  <c r="BR228"/>
  <c r="X228" s="1"/>
  <c r="BR193"/>
  <c r="X193" s="1"/>
  <c r="BR203"/>
  <c r="X203" s="1"/>
  <c r="BR209"/>
  <c r="X209" s="1"/>
  <c r="BR248"/>
  <c r="X248" s="1"/>
  <c r="BR279"/>
  <c r="X279" s="1"/>
  <c r="BR230"/>
  <c r="X230" s="1"/>
  <c r="BR284"/>
  <c r="X284" s="1"/>
  <c r="BR298"/>
  <c r="X298" s="1"/>
  <c r="BR217"/>
  <c r="X217" s="1"/>
  <c r="BR314"/>
  <c r="X314" s="1"/>
  <c r="BR246"/>
  <c r="X246" s="1"/>
  <c r="BR332"/>
  <c r="X332" s="1"/>
  <c r="BR236"/>
  <c r="X236" s="1"/>
  <c r="BR278"/>
  <c r="X278" s="1"/>
  <c r="BR272"/>
  <c r="X272" s="1"/>
  <c r="BR290"/>
  <c r="X290" s="1"/>
  <c r="BR220"/>
  <c r="X220" s="1"/>
  <c r="BR270"/>
  <c r="X270" s="1"/>
  <c r="BR292"/>
  <c r="X292" s="1"/>
  <c r="BR266"/>
  <c r="X266" s="1"/>
  <c r="BR216"/>
  <c r="X216" s="1"/>
  <c r="BR244"/>
  <c r="X244" s="1"/>
  <c r="BR291"/>
  <c r="X291" s="1"/>
  <c r="BR255"/>
  <c r="X255" s="1"/>
  <c r="BR262"/>
  <c r="X262" s="1"/>
  <c r="BR307"/>
  <c r="X307" s="1"/>
  <c r="BR210"/>
  <c r="X210" s="1"/>
  <c r="BR187"/>
  <c r="X187" s="1"/>
  <c r="BR204"/>
  <c r="X204" s="1"/>
  <c r="BR330"/>
  <c r="X330" s="1"/>
  <c r="BR305"/>
  <c r="X305" s="1"/>
  <c r="BR212"/>
  <c r="X212" s="1"/>
  <c r="BR267"/>
  <c r="X267" s="1"/>
  <c r="BR271"/>
  <c r="X271" s="1"/>
  <c r="BR257"/>
  <c r="X257" s="1"/>
  <c r="BR265"/>
  <c r="X265" s="1"/>
  <c r="BR301"/>
  <c r="X301" s="1"/>
  <c r="BR206"/>
  <c r="X206" s="1"/>
  <c r="BR268"/>
  <c r="X268" s="1"/>
  <c r="BR319"/>
  <c r="X319" s="1"/>
  <c r="BR222"/>
  <c r="X222" s="1"/>
  <c r="BR321"/>
  <c r="X321" s="1"/>
  <c r="BR235"/>
  <c r="X235" s="1"/>
  <c r="BR275"/>
  <c r="X275" s="1"/>
  <c r="BR213"/>
  <c r="X213" s="1"/>
  <c r="BR264"/>
  <c r="X264" s="1"/>
  <c r="BR334"/>
  <c r="X334" s="1"/>
  <c r="BR195"/>
  <c r="X195" s="1"/>
  <c r="BR325"/>
  <c r="X325" s="1"/>
  <c r="X182"/>
  <c r="BR252"/>
  <c r="X252" s="1"/>
  <c r="BR285"/>
  <c r="X285" s="1"/>
  <c r="BR294"/>
  <c r="X294" s="1"/>
  <c r="BR293"/>
  <c r="X293" s="1"/>
  <c r="BR232"/>
  <c r="X232" s="1"/>
  <c r="BR251"/>
  <c r="X251" s="1"/>
  <c r="BR311"/>
  <c r="X311" s="1"/>
  <c r="BR214"/>
  <c r="X214" s="1"/>
  <c r="BR328"/>
  <c r="X328" s="1"/>
  <c r="BR249"/>
  <c r="X249" s="1"/>
  <c r="BR323"/>
  <c r="X323" s="1"/>
  <c r="BN219"/>
  <c r="T219" s="1"/>
  <c r="BN206"/>
  <c r="T206" s="1"/>
  <c r="BN289"/>
  <c r="T289" s="1"/>
  <c r="BN248"/>
  <c r="T248" s="1"/>
  <c r="BN246"/>
  <c r="T246" s="1"/>
  <c r="BN240"/>
  <c r="T240" s="1"/>
  <c r="BN215"/>
  <c r="T215" s="1"/>
  <c r="BN251"/>
  <c r="T251" s="1"/>
  <c r="BN319"/>
  <c r="T319" s="1"/>
  <c r="BN308"/>
  <c r="T308" s="1"/>
  <c r="BN232"/>
  <c r="T232" s="1"/>
  <c r="BN329"/>
  <c r="T329" s="1"/>
  <c r="BN312"/>
  <c r="T312" s="1"/>
  <c r="BN213"/>
  <c r="T213" s="1"/>
  <c r="BN186"/>
  <c r="T186" s="1"/>
  <c r="BN301"/>
  <c r="T301" s="1"/>
  <c r="BN238"/>
  <c r="T238" s="1"/>
  <c r="BN296"/>
  <c r="T296" s="1"/>
  <c r="BN303"/>
  <c r="T303" s="1"/>
  <c r="BN328"/>
  <c r="T328" s="1"/>
  <c r="BN309"/>
  <c r="T309" s="1"/>
  <c r="BN218"/>
  <c r="T218" s="1"/>
  <c r="BN233"/>
  <c r="T233" s="1"/>
  <c r="BN255"/>
  <c r="T255" s="1"/>
  <c r="BN317"/>
  <c r="T317" s="1"/>
  <c r="BN321"/>
  <c r="T321" s="1"/>
  <c r="BN277"/>
  <c r="T277" s="1"/>
  <c r="BN327"/>
  <c r="T327" s="1"/>
  <c r="BN265"/>
  <c r="T265" s="1"/>
  <c r="BN192"/>
  <c r="T192" s="1"/>
  <c r="BN258"/>
  <c r="T258" s="1"/>
  <c r="BN305"/>
  <c r="T305" s="1"/>
  <c r="BN262"/>
  <c r="T262" s="1"/>
  <c r="BN239"/>
  <c r="T239" s="1"/>
  <c r="BN214"/>
  <c r="T214" s="1"/>
  <c r="BN230"/>
  <c r="T230" s="1"/>
  <c r="BN286"/>
  <c r="T286" s="1"/>
  <c r="BN323"/>
  <c r="T323" s="1"/>
  <c r="BN313"/>
  <c r="T313" s="1"/>
  <c r="BN212"/>
  <c r="T212" s="1"/>
  <c r="BN264"/>
  <c r="T264" s="1"/>
  <c r="BN295"/>
  <c r="T295" s="1"/>
  <c r="BN228"/>
  <c r="T228" s="1"/>
  <c r="BN202"/>
  <c r="T202" s="1"/>
  <c r="BN287"/>
  <c r="T287" s="1"/>
  <c r="BN302"/>
  <c r="T302" s="1"/>
  <c r="BN270"/>
  <c r="T270" s="1"/>
  <c r="BN196"/>
  <c r="T196" s="1"/>
  <c r="BN235"/>
  <c r="T235" s="1"/>
  <c r="BN237"/>
  <c r="T237" s="1"/>
  <c r="BN276"/>
  <c r="T276" s="1"/>
  <c r="T181"/>
  <c r="BN331"/>
  <c r="T331" s="1"/>
  <c r="BN273"/>
  <c r="T273" s="1"/>
  <c r="BN187"/>
  <c r="T187" s="1"/>
  <c r="BN310"/>
  <c r="T310" s="1"/>
  <c r="BN188"/>
  <c r="T188" s="1"/>
  <c r="BN227"/>
  <c r="T227" s="1"/>
  <c r="BN256"/>
  <c r="T256" s="1"/>
  <c r="BN307"/>
  <c r="T307" s="1"/>
  <c r="BN252"/>
  <c r="T252" s="1"/>
  <c r="BN334"/>
  <c r="T334" s="1"/>
  <c r="BN292"/>
  <c r="T292" s="1"/>
  <c r="BN220"/>
  <c r="T220" s="1"/>
  <c r="BN208"/>
  <c r="T208" s="1"/>
  <c r="BN241"/>
  <c r="T241" s="1"/>
  <c r="BN216"/>
  <c r="T216" s="1"/>
  <c r="BN298"/>
  <c r="T298" s="1"/>
  <c r="BN278"/>
  <c r="T278" s="1"/>
  <c r="BN225"/>
  <c r="T225" s="1"/>
  <c r="BN284"/>
  <c r="T284" s="1"/>
  <c r="BN204"/>
  <c r="T204" s="1"/>
  <c r="BN290"/>
  <c r="T290" s="1"/>
  <c r="BN304"/>
  <c r="T304" s="1"/>
  <c r="BN332"/>
  <c r="T332" s="1"/>
  <c r="BN306"/>
  <c r="T306" s="1"/>
  <c r="BN207"/>
  <c r="T207" s="1"/>
  <c r="BN259"/>
  <c r="T259" s="1"/>
  <c r="BN244"/>
  <c r="T244" s="1"/>
  <c r="BN285"/>
  <c r="T285" s="1"/>
  <c r="BN300"/>
  <c r="T300" s="1"/>
  <c r="BN275"/>
  <c r="T275" s="1"/>
  <c r="BN205"/>
  <c r="T205" s="1"/>
  <c r="BN224"/>
  <c r="T224" s="1"/>
  <c r="BN299"/>
  <c r="T299" s="1"/>
  <c r="BN234"/>
  <c r="T234" s="1"/>
  <c r="BN253"/>
  <c r="T253" s="1"/>
  <c r="BN293"/>
  <c r="T293" s="1"/>
  <c r="BN226"/>
  <c r="T226" s="1"/>
  <c r="BN231"/>
  <c r="T231" s="1"/>
  <c r="BN197"/>
  <c r="T197" s="1"/>
  <c r="BN314"/>
  <c r="T314" s="1"/>
  <c r="BN288"/>
  <c r="T288" s="1"/>
  <c r="BN283"/>
  <c r="T283" s="1"/>
  <c r="BN291"/>
  <c r="T291" s="1"/>
  <c r="BN318"/>
  <c r="T318" s="1"/>
  <c r="BN250"/>
  <c r="T250" s="1"/>
  <c r="BN257"/>
  <c r="T257" s="1"/>
  <c r="BN261"/>
  <c r="T261" s="1"/>
  <c r="BN333"/>
  <c r="T333" s="1"/>
  <c r="BN185"/>
  <c r="T185" s="1"/>
  <c r="BN223"/>
  <c r="T223" s="1"/>
  <c r="BN191"/>
  <c r="T191" s="1"/>
  <c r="BN222"/>
  <c r="T222" s="1"/>
  <c r="BN254"/>
  <c r="T254" s="1"/>
  <c r="BN297"/>
  <c r="T297" s="1"/>
  <c r="BN242"/>
  <c r="T242" s="1"/>
  <c r="BN266"/>
  <c r="T266" s="1"/>
  <c r="BN190"/>
  <c r="T190" s="1"/>
  <c r="BN315"/>
  <c r="T315" s="1"/>
  <c r="BN282"/>
  <c r="T282" s="1"/>
  <c r="BN281"/>
  <c r="T281" s="1"/>
  <c r="BN326"/>
  <c r="T326" s="1"/>
  <c r="BN249"/>
  <c r="T249" s="1"/>
  <c r="BN193"/>
  <c r="T193" s="1"/>
  <c r="BN322"/>
  <c r="T322" s="1"/>
  <c r="BN195"/>
  <c r="T195" s="1"/>
  <c r="BN320"/>
  <c r="T320" s="1"/>
  <c r="BN198"/>
  <c r="T198" s="1"/>
  <c r="BN236"/>
  <c r="T236" s="1"/>
  <c r="BN294"/>
  <c r="T294" s="1"/>
  <c r="BN324"/>
  <c r="T324" s="1"/>
  <c r="BN279"/>
  <c r="T279" s="1"/>
  <c r="BN200"/>
  <c r="T200" s="1"/>
  <c r="BN267"/>
  <c r="T267" s="1"/>
  <c r="BN221"/>
  <c r="T221" s="1"/>
  <c r="BN268"/>
  <c r="T268" s="1"/>
  <c r="BN194"/>
  <c r="T194" s="1"/>
  <c r="BN189"/>
  <c r="T189" s="1"/>
  <c r="BN263"/>
  <c r="T263" s="1"/>
  <c r="BN271"/>
  <c r="T271" s="1"/>
  <c r="BN203"/>
  <c r="T203" s="1"/>
  <c r="BN243"/>
  <c r="T243" s="1"/>
  <c r="BN330"/>
  <c r="T330" s="1"/>
  <c r="BN280"/>
  <c r="T280" s="1"/>
  <c r="BN199"/>
  <c r="T199" s="1"/>
  <c r="BN325"/>
  <c r="T325" s="1"/>
  <c r="BN229"/>
  <c r="T229" s="1"/>
  <c r="BN260"/>
  <c r="T260" s="1"/>
  <c r="BN247"/>
  <c r="T247" s="1"/>
  <c r="BN209"/>
  <c r="T209" s="1"/>
  <c r="BN274"/>
  <c r="T274" s="1"/>
  <c r="BN311"/>
  <c r="T311" s="1"/>
  <c r="BN217"/>
  <c r="T217" s="1"/>
  <c r="BN210"/>
  <c r="T210" s="1"/>
  <c r="BN245"/>
  <c r="T245" s="1"/>
  <c r="BN269"/>
  <c r="T269" s="1"/>
  <c r="BN201"/>
  <c r="T201" s="1"/>
  <c r="T182"/>
  <c r="BN272"/>
  <c r="T272" s="1"/>
  <c r="BN316"/>
  <c r="T316" s="1"/>
  <c r="BN211"/>
  <c r="T211" s="1"/>
  <c r="H155" i="27"/>
  <c r="H3"/>
  <c r="I4"/>
  <c r="FP5" i="10"/>
  <c r="FP9"/>
  <c r="FP33"/>
  <c r="FP37"/>
  <c r="FP41"/>
  <c r="FP6"/>
  <c r="FP14"/>
  <c r="FP18"/>
  <c r="FP30"/>
  <c r="FP34"/>
  <c r="FP38"/>
  <c r="FP42"/>
  <c r="FP7"/>
  <c r="FP31"/>
  <c r="FP39"/>
  <c r="FP43"/>
  <c r="FP67"/>
  <c r="FP8"/>
  <c r="FP32"/>
  <c r="FP40"/>
  <c r="FP44"/>
  <c r="FP64"/>
  <c r="FP68"/>
  <c r="FP71"/>
  <c r="FP75"/>
  <c r="FP83"/>
  <c r="FP87"/>
  <c r="FP91"/>
  <c r="FP95"/>
  <c r="FP107"/>
  <c r="FP115"/>
  <c r="EJ5"/>
  <c r="EJ6"/>
  <c r="FP72"/>
  <c r="FP84"/>
  <c r="FP88"/>
  <c r="FP92"/>
  <c r="FP112"/>
  <c r="FP116"/>
  <c r="FP4"/>
  <c r="EJ7"/>
  <c r="DC7" s="1"/>
  <c r="FP69"/>
  <c r="FP85"/>
  <c r="FP93"/>
  <c r="FP109"/>
  <c r="FP113"/>
  <c r="EJ8"/>
  <c r="FP70"/>
  <c r="FP74"/>
  <c r="FP86"/>
  <c r="FP90"/>
  <c r="FP94"/>
  <c r="FP106"/>
  <c r="FP110"/>
  <c r="EJ9"/>
  <c r="EJ31"/>
  <c r="EJ39"/>
  <c r="EJ43"/>
  <c r="EJ67"/>
  <c r="EJ72"/>
  <c r="EJ32"/>
  <c r="EJ40"/>
  <c r="EJ44"/>
  <c r="EJ64"/>
  <c r="EJ68"/>
  <c r="EJ33"/>
  <c r="EJ37"/>
  <c r="EJ41"/>
  <c r="EJ69"/>
  <c r="EJ70"/>
  <c r="EJ74"/>
  <c r="EJ14"/>
  <c r="EJ18"/>
  <c r="EJ30"/>
  <c r="EJ34"/>
  <c r="EJ38"/>
  <c r="EJ42"/>
  <c r="EJ71"/>
  <c r="EJ75"/>
  <c r="EJ86"/>
  <c r="EJ90"/>
  <c r="EJ91"/>
  <c r="EJ95"/>
  <c r="EJ109"/>
  <c r="EJ113"/>
  <c r="EJ115"/>
  <c r="EJ83"/>
  <c r="EJ87"/>
  <c r="EJ92"/>
  <c r="EJ106"/>
  <c r="EJ110"/>
  <c r="EJ116"/>
  <c r="EJ84"/>
  <c r="EJ88"/>
  <c r="EJ93"/>
  <c r="DC93" s="1"/>
  <c r="EJ107"/>
  <c r="EJ4"/>
  <c r="EJ85"/>
  <c r="EJ94"/>
  <c r="DC94" s="1"/>
  <c r="EJ112"/>
  <c r="AI3" i="25"/>
  <c r="AH10"/>
  <c r="AN10" s="1"/>
  <c r="Y3"/>
  <c r="Z3"/>
  <c r="Y2"/>
  <c r="I4" i="26"/>
  <c r="H3"/>
  <c r="H155"/>
  <c r="Z2" i="25"/>
  <c r="DD3" i="10"/>
  <c r="DD154" s="1"/>
  <c r="H2"/>
  <c r="BW3"/>
  <c r="I3"/>
  <c r="H154"/>
  <c r="H174" s="1"/>
  <c r="EK3"/>
  <c r="H184"/>
  <c r="H180"/>
  <c r="H176" s="1"/>
  <c r="FQ154"/>
  <c r="EK154"/>
  <c r="FQ3"/>
  <c r="BW154"/>
  <c r="BB184"/>
  <c r="BW158"/>
  <c r="BV159"/>
  <c r="Q5" i="19"/>
  <c r="P4"/>
  <c r="BJ116" i="17"/>
  <c r="BG116"/>
  <c r="BJ115"/>
  <c r="BG115"/>
  <c r="BG118"/>
  <c r="BG117"/>
  <c r="BJ117"/>
  <c r="AV51" l="1"/>
  <c r="AT44"/>
  <c r="DC49" i="10"/>
  <c r="DC103"/>
  <c r="DC47"/>
  <c r="DC12"/>
  <c r="DC11"/>
  <c r="DC97"/>
  <c r="DC117"/>
  <c r="DC99"/>
  <c r="DC55"/>
  <c r="DC16"/>
  <c r="DC15"/>
  <c r="DC105"/>
  <c r="DC51"/>
  <c r="DC19"/>
  <c r="DC10"/>
  <c r="DC111"/>
  <c r="DC79"/>
  <c r="DC28"/>
  <c r="DC35"/>
  <c r="DC46"/>
  <c r="DC100"/>
  <c r="DC13"/>
  <c r="FQ34"/>
  <c r="EK49"/>
  <c r="FQ33"/>
  <c r="EK34"/>
  <c r="EK33"/>
  <c r="FQ49"/>
  <c r="AT75" i="17"/>
  <c r="AS75" s="1"/>
  <c r="AV75"/>
  <c r="AT20"/>
  <c r="AV20"/>
  <c r="AU20" s="1"/>
  <c r="AT49"/>
  <c r="AV49"/>
  <c r="AV94"/>
  <c r="AU94" s="1"/>
  <c r="AT94"/>
  <c r="AS94" s="1"/>
  <c r="AV55"/>
  <c r="AT55"/>
  <c r="AS55" s="1"/>
  <c r="AT28"/>
  <c r="AV28"/>
  <c r="AV16"/>
  <c r="AU16" s="1"/>
  <c r="AT16"/>
  <c r="AV88"/>
  <c r="AT88"/>
  <c r="AS88" s="1"/>
  <c r="AT19"/>
  <c r="AV19"/>
  <c r="AU19" s="1"/>
  <c r="AV40"/>
  <c r="AT40"/>
  <c r="AV36"/>
  <c r="AT36"/>
  <c r="AT32"/>
  <c r="AV32"/>
  <c r="AT90"/>
  <c r="AS90" s="1"/>
  <c r="AV90"/>
  <c r="AT5"/>
  <c r="AV5"/>
  <c r="AT87"/>
  <c r="AS87" s="1"/>
  <c r="AV87"/>
  <c r="AT106"/>
  <c r="AS106" s="1"/>
  <c r="AV106"/>
  <c r="AU106" s="1"/>
  <c r="AT63"/>
  <c r="AS63" s="1"/>
  <c r="AV63"/>
  <c r="AV60"/>
  <c r="AT60"/>
  <c r="AS60" s="1"/>
  <c r="AV93"/>
  <c r="AU93" s="1"/>
  <c r="AT93"/>
  <c r="AS93" s="1"/>
  <c r="AT91"/>
  <c r="AS91" s="1"/>
  <c r="AV91"/>
  <c r="AU91" s="1"/>
  <c r="AT115"/>
  <c r="AS115" s="1"/>
  <c r="AV115"/>
  <c r="AU115" s="1"/>
  <c r="AT52"/>
  <c r="AS52" s="1"/>
  <c r="AV52"/>
  <c r="AT82"/>
  <c r="AS82" s="1"/>
  <c r="AV82"/>
  <c r="AT38"/>
  <c r="AV38"/>
  <c r="AT45"/>
  <c r="AV45"/>
  <c r="AV58"/>
  <c r="AT58"/>
  <c r="AS58" s="1"/>
  <c r="AV15"/>
  <c r="AU15" s="1"/>
  <c r="AT15"/>
  <c r="AV6"/>
  <c r="AU6" s="1"/>
  <c r="AT6"/>
  <c r="AT10"/>
  <c r="AV10"/>
  <c r="AU10" s="1"/>
  <c r="AT116"/>
  <c r="AS116" s="1"/>
  <c r="AV116"/>
  <c r="AU116" s="1"/>
  <c r="AT95"/>
  <c r="AS95" s="1"/>
  <c r="AV95"/>
  <c r="AU95" s="1"/>
  <c r="AV14"/>
  <c r="AU14" s="1"/>
  <c r="AT14"/>
  <c r="AV9"/>
  <c r="AU9" s="1"/>
  <c r="AT9"/>
  <c r="AV80"/>
  <c r="AT80"/>
  <c r="AS80" s="1"/>
  <c r="AT56"/>
  <c r="AS56" s="1"/>
  <c r="AV56"/>
  <c r="AV33"/>
  <c r="AT33"/>
  <c r="AV96"/>
  <c r="AU96" s="1"/>
  <c r="AT96"/>
  <c r="AS96" s="1"/>
  <c r="AT83"/>
  <c r="AS83" s="1"/>
  <c r="AV83"/>
  <c r="AT68"/>
  <c r="AS68" s="1"/>
  <c r="AV68"/>
  <c r="AV57"/>
  <c r="AT57"/>
  <c r="AS57" s="1"/>
  <c r="AT34"/>
  <c r="AV34"/>
  <c r="AV98"/>
  <c r="AU98" s="1"/>
  <c r="AT98"/>
  <c r="AS98" s="1"/>
  <c r="AT61"/>
  <c r="AS61" s="1"/>
  <c r="AV61"/>
  <c r="AV113"/>
  <c r="AU113" s="1"/>
  <c r="AT113"/>
  <c r="AS113" s="1"/>
  <c r="AT53"/>
  <c r="AS53" s="1"/>
  <c r="AV53"/>
  <c r="AT27"/>
  <c r="AV27"/>
  <c r="AT72"/>
  <c r="AS72" s="1"/>
  <c r="AV72"/>
  <c r="AT100"/>
  <c r="AS100" s="1"/>
  <c r="AV100"/>
  <c r="AU100" s="1"/>
  <c r="AV11"/>
  <c r="AU11" s="1"/>
  <c r="AT11"/>
  <c r="AV111"/>
  <c r="AU111" s="1"/>
  <c r="AT111"/>
  <c r="AS111" s="1"/>
  <c r="AV84"/>
  <c r="AT84"/>
  <c r="AS84" s="1"/>
  <c r="AT43"/>
  <c r="AV43"/>
  <c r="AT73"/>
  <c r="AS73" s="1"/>
  <c r="AV73"/>
  <c r="AV65"/>
  <c r="AT65"/>
  <c r="AS65" s="1"/>
  <c r="AT54"/>
  <c r="AS54" s="1"/>
  <c r="AV54"/>
  <c r="AV26"/>
  <c r="AT26"/>
  <c r="AT23"/>
  <c r="AV23"/>
  <c r="AV62"/>
  <c r="AT62"/>
  <c r="AS62" s="1"/>
  <c r="AV17"/>
  <c r="AU17" s="1"/>
  <c r="AT17"/>
  <c r="AT112"/>
  <c r="AS112" s="1"/>
  <c r="AV112"/>
  <c r="AU112" s="1"/>
  <c r="AV109"/>
  <c r="AU109" s="1"/>
  <c r="AT109"/>
  <c r="AS109" s="1"/>
  <c r="AT110"/>
  <c r="AS110" s="1"/>
  <c r="AV110"/>
  <c r="AU110" s="1"/>
  <c r="AT92"/>
  <c r="AS92" s="1"/>
  <c r="AV92"/>
  <c r="AU92" s="1"/>
  <c r="AT102"/>
  <c r="AS102" s="1"/>
  <c r="AV102"/>
  <c r="AU102" s="1"/>
  <c r="AT48"/>
  <c r="AV48"/>
  <c r="AT7"/>
  <c r="AV7"/>
  <c r="AU7" s="1"/>
  <c r="AT31"/>
  <c r="AV31"/>
  <c r="AT70"/>
  <c r="AS70" s="1"/>
  <c r="AV70"/>
  <c r="AT86"/>
  <c r="AS86" s="1"/>
  <c r="AV86"/>
  <c r="AV78"/>
  <c r="AT78"/>
  <c r="AS78" s="1"/>
  <c r="AT18"/>
  <c r="AV18"/>
  <c r="AU18" s="1"/>
  <c r="AV76"/>
  <c r="AT76"/>
  <c r="AS76" s="1"/>
  <c r="AT71"/>
  <c r="AS71" s="1"/>
  <c r="AV71"/>
  <c r="AT104"/>
  <c r="AS104" s="1"/>
  <c r="AV104"/>
  <c r="AU104" s="1"/>
  <c r="AT12"/>
  <c r="AV12"/>
  <c r="AU12" s="1"/>
  <c r="AT64"/>
  <c r="AS64" s="1"/>
  <c r="AV64"/>
  <c r="AT21"/>
  <c r="AV21"/>
  <c r="AT69"/>
  <c r="AS69" s="1"/>
  <c r="AV69"/>
  <c r="AT47"/>
  <c r="AV47"/>
  <c r="AV50"/>
  <c r="AT50"/>
  <c r="AS50" s="1"/>
  <c r="AV25"/>
  <c r="AT25"/>
  <c r="AV39"/>
  <c r="AT39"/>
  <c r="AV29"/>
  <c r="AT29"/>
  <c r="AV81"/>
  <c r="AT81"/>
  <c r="AS81" s="1"/>
  <c r="AT108"/>
  <c r="AS108" s="1"/>
  <c r="AV108"/>
  <c r="AU108" s="1"/>
  <c r="AT107"/>
  <c r="AS107" s="1"/>
  <c r="AV107"/>
  <c r="AU107" s="1"/>
  <c r="DC50" i="10"/>
  <c r="DC104"/>
  <c r="DC98"/>
  <c r="DC76"/>
  <c r="DC17"/>
  <c r="DC45"/>
  <c r="DC20"/>
  <c r="DC48"/>
  <c r="FQ14"/>
  <c r="FQ17"/>
  <c r="FQ18"/>
  <c r="FQ21"/>
  <c r="FQ25"/>
  <c r="FQ29"/>
  <c r="FQ30"/>
  <c r="FQ38"/>
  <c r="FQ42"/>
  <c r="FQ45"/>
  <c r="FQ47"/>
  <c r="FQ22"/>
  <c r="FQ26"/>
  <c r="FQ31"/>
  <c r="FQ39"/>
  <c r="FQ43"/>
  <c r="FQ46"/>
  <c r="FQ50"/>
  <c r="FQ15"/>
  <c r="FQ19"/>
  <c r="FQ23"/>
  <c r="FQ27"/>
  <c r="FQ32"/>
  <c r="FQ35"/>
  <c r="FQ40"/>
  <c r="FQ44"/>
  <c r="FQ16"/>
  <c r="FQ20"/>
  <c r="FQ24"/>
  <c r="FQ28"/>
  <c r="FQ36"/>
  <c r="FQ37"/>
  <c r="FQ71"/>
  <c r="FQ41"/>
  <c r="FQ48"/>
  <c r="FQ51"/>
  <c r="FQ65"/>
  <c r="FQ97"/>
  <c r="FQ103"/>
  <c r="FQ105"/>
  <c r="FQ84"/>
  <c r="FQ89"/>
  <c r="FQ82"/>
  <c r="FQ99"/>
  <c r="FQ101"/>
  <c r="FQ100"/>
  <c r="FQ107"/>
  <c r="EK22"/>
  <c r="DD22" s="1"/>
  <c r="EK26"/>
  <c r="DD26" s="1"/>
  <c r="FQ102"/>
  <c r="FQ108"/>
  <c r="FQ117"/>
  <c r="EK15"/>
  <c r="EK19"/>
  <c r="DD19" s="1"/>
  <c r="EK23"/>
  <c r="EK27"/>
  <c r="DD27" s="1"/>
  <c r="EK32"/>
  <c r="EK35"/>
  <c r="EK40"/>
  <c r="FQ104"/>
  <c r="FQ113"/>
  <c r="FQ98"/>
  <c r="FQ106"/>
  <c r="EK14"/>
  <c r="EK17"/>
  <c r="EK18"/>
  <c r="EK21"/>
  <c r="EK25"/>
  <c r="EK29"/>
  <c r="EK30"/>
  <c r="EK38"/>
  <c r="EK42"/>
  <c r="EK45"/>
  <c r="EK47"/>
  <c r="EK20"/>
  <c r="EK28"/>
  <c r="EK31"/>
  <c r="DD31" s="1"/>
  <c r="EK36"/>
  <c r="EK43"/>
  <c r="DD43" s="1"/>
  <c r="EK44"/>
  <c r="EK46"/>
  <c r="EK50"/>
  <c r="EK84"/>
  <c r="EK89"/>
  <c r="DD89" s="1"/>
  <c r="EK24"/>
  <c r="EK37"/>
  <c r="EK82"/>
  <c r="DD82" s="1"/>
  <c r="EK16"/>
  <c r="EK48"/>
  <c r="EK71"/>
  <c r="EK39"/>
  <c r="DD39" s="1"/>
  <c r="EK41"/>
  <c r="EK51"/>
  <c r="EK65"/>
  <c r="EK102"/>
  <c r="EK113"/>
  <c r="EK101"/>
  <c r="DD101" s="1"/>
  <c r="EK104"/>
  <c r="DD104" s="1"/>
  <c r="EK108"/>
  <c r="EK117"/>
  <c r="DD117" s="1"/>
  <c r="EK97"/>
  <c r="DD97" s="1"/>
  <c r="EK98"/>
  <c r="DD98" s="1"/>
  <c r="EK99"/>
  <c r="DD99" s="1"/>
  <c r="EK106"/>
  <c r="EK100"/>
  <c r="EK103"/>
  <c r="EK105"/>
  <c r="DD105" s="1"/>
  <c r="EK107"/>
  <c r="DC21"/>
  <c r="DC66"/>
  <c r="DC114"/>
  <c r="DC81"/>
  <c r="DC78"/>
  <c r="DC36"/>
  <c r="DC109"/>
  <c r="DC110"/>
  <c r="DC74"/>
  <c r="DC108"/>
  <c r="DC102"/>
  <c r="DC77"/>
  <c r="DC116"/>
  <c r="DC72"/>
  <c r="DC31"/>
  <c r="DC106"/>
  <c r="DC4"/>
  <c r="DC90"/>
  <c r="V10" i="25"/>
  <c r="DC86" i="10"/>
  <c r="DC113"/>
  <c r="DC69"/>
  <c r="DC112"/>
  <c r="DC107"/>
  <c r="DC83"/>
  <c r="DC64"/>
  <c r="DC8"/>
  <c r="DC34"/>
  <c r="DC6"/>
  <c r="DC9"/>
  <c r="DC85"/>
  <c r="DC84"/>
  <c r="DC115"/>
  <c r="DC87"/>
  <c r="DC68"/>
  <c r="DC32"/>
  <c r="DC39"/>
  <c r="DC38"/>
  <c r="DC14"/>
  <c r="DC33"/>
  <c r="DC70"/>
  <c r="DC88"/>
  <c r="DC91"/>
  <c r="DC71"/>
  <c r="DC40"/>
  <c r="DC43"/>
  <c r="DC42"/>
  <c r="DC18"/>
  <c r="DC37"/>
  <c r="DC92"/>
  <c r="DC95"/>
  <c r="DC75"/>
  <c r="DC44"/>
  <c r="DC67"/>
  <c r="DC30"/>
  <c r="DC41"/>
  <c r="DC5"/>
  <c r="I3" i="27"/>
  <c r="J4"/>
  <c r="I155"/>
  <c r="FQ6" i="10"/>
  <c r="FQ10"/>
  <c r="FQ7"/>
  <c r="FQ11"/>
  <c r="FQ8"/>
  <c r="FQ12"/>
  <c r="FQ64"/>
  <c r="FQ5"/>
  <c r="FQ9"/>
  <c r="FQ13"/>
  <c r="FQ72"/>
  <c r="FQ88"/>
  <c r="FQ92"/>
  <c r="FQ112"/>
  <c r="FQ116"/>
  <c r="EK7"/>
  <c r="EK11"/>
  <c r="FQ73"/>
  <c r="FQ81"/>
  <c r="FQ85"/>
  <c r="FQ93"/>
  <c r="FQ109"/>
  <c r="EK8"/>
  <c r="FQ74"/>
  <c r="FQ78"/>
  <c r="FQ86"/>
  <c r="FQ90"/>
  <c r="FQ94"/>
  <c r="FQ110"/>
  <c r="EK9"/>
  <c r="EK13"/>
  <c r="FQ75"/>
  <c r="FQ83"/>
  <c r="FQ91"/>
  <c r="FQ95"/>
  <c r="FQ115"/>
  <c r="FQ4"/>
  <c r="EK5"/>
  <c r="EK6"/>
  <c r="EK10"/>
  <c r="EK64"/>
  <c r="EK73"/>
  <c r="EK74"/>
  <c r="EK78"/>
  <c r="EK12"/>
  <c r="EK75"/>
  <c r="EK72"/>
  <c r="EK83"/>
  <c r="EK92"/>
  <c r="EK110"/>
  <c r="EK116"/>
  <c r="EK4"/>
  <c r="EK88"/>
  <c r="EK93"/>
  <c r="EK81"/>
  <c r="EK85"/>
  <c r="EK94"/>
  <c r="EK112"/>
  <c r="EK86"/>
  <c r="EK90"/>
  <c r="EK91"/>
  <c r="EK95"/>
  <c r="EK109"/>
  <c r="EK115"/>
  <c r="DD115" s="1"/>
  <c r="AH3" i="25"/>
  <c r="BW159" i="10"/>
  <c r="I155" i="26"/>
  <c r="I3"/>
  <c r="J4"/>
  <c r="I180" i="10"/>
  <c r="I176" s="1"/>
  <c r="J3"/>
  <c r="I154"/>
  <c r="I174" s="1"/>
  <c r="BC184"/>
  <c r="EL3"/>
  <c r="FR154"/>
  <c r="I2"/>
  <c r="BX154"/>
  <c r="BX158"/>
  <c r="I184"/>
  <c r="BX3"/>
  <c r="DE3"/>
  <c r="DE154" s="1"/>
  <c r="FR3"/>
  <c r="EL154"/>
  <c r="B29" i="19"/>
  <c r="B31"/>
  <c r="F51"/>
  <c r="G12"/>
  <c r="F22"/>
  <c r="E51"/>
  <c r="G21"/>
  <c r="C26"/>
  <c r="D26" s="1"/>
  <c r="B43"/>
  <c r="G18"/>
  <c r="G51"/>
  <c r="B35"/>
  <c r="G26"/>
  <c r="E16"/>
  <c r="C50"/>
  <c r="D50" s="1"/>
  <c r="B40"/>
  <c r="C49"/>
  <c r="D49" s="1"/>
  <c r="E24"/>
  <c r="G35"/>
  <c r="B19"/>
  <c r="C34"/>
  <c r="D34" s="1"/>
  <c r="B26"/>
  <c r="C7"/>
  <c r="D7" s="1"/>
  <c r="E19"/>
  <c r="G11"/>
  <c r="C21"/>
  <c r="D21" s="1"/>
  <c r="G5"/>
  <c r="E10"/>
  <c r="C10"/>
  <c r="D10" s="1"/>
  <c r="B21"/>
  <c r="G31"/>
  <c r="B9"/>
  <c r="C27"/>
  <c r="D27" s="1"/>
  <c r="C9"/>
  <c r="D9" s="1"/>
  <c r="C51"/>
  <c r="D51" s="1"/>
  <c r="C38"/>
  <c r="D38" s="1"/>
  <c r="G40"/>
  <c r="B23"/>
  <c r="C25"/>
  <c r="D25" s="1"/>
  <c r="E27"/>
  <c r="B41"/>
  <c r="F41"/>
  <c r="G19"/>
  <c r="G45"/>
  <c r="E30"/>
  <c r="G38"/>
  <c r="B45"/>
  <c r="B14"/>
  <c r="E8"/>
  <c r="C39"/>
  <c r="D39" s="1"/>
  <c r="G27"/>
  <c r="C11"/>
  <c r="D11" s="1"/>
  <c r="F42"/>
  <c r="B16"/>
  <c r="C30"/>
  <c r="D30" s="1"/>
  <c r="C23"/>
  <c r="D23" s="1"/>
  <c r="B5"/>
  <c r="C47"/>
  <c r="D47" s="1"/>
  <c r="G23"/>
  <c r="E33"/>
  <c r="G43"/>
  <c r="G17"/>
  <c r="C16"/>
  <c r="D16" s="1"/>
  <c r="F40"/>
  <c r="B44"/>
  <c r="F35"/>
  <c r="F18"/>
  <c r="G36"/>
  <c r="B33"/>
  <c r="F8"/>
  <c r="E42"/>
  <c r="G8"/>
  <c r="E45"/>
  <c r="E50"/>
  <c r="G13"/>
  <c r="F39"/>
  <c r="B6"/>
  <c r="B27"/>
  <c r="C8"/>
  <c r="D8" s="1"/>
  <c r="F13"/>
  <c r="B10"/>
  <c r="E37"/>
  <c r="G6"/>
  <c r="C18"/>
  <c r="D18" s="1"/>
  <c r="B48"/>
  <c r="E40"/>
  <c r="E12"/>
  <c r="C36"/>
  <c r="D36" s="1"/>
  <c r="B47"/>
  <c r="C5"/>
  <c r="D5" s="1"/>
  <c r="E21"/>
  <c r="C31"/>
  <c r="D31" s="1"/>
  <c r="G39"/>
  <c r="F38"/>
  <c r="B42"/>
  <c r="G32"/>
  <c r="C14"/>
  <c r="D14" s="1"/>
  <c r="C40"/>
  <c r="D40" s="1"/>
  <c r="F49"/>
  <c r="B49"/>
  <c r="E28"/>
  <c r="G42"/>
  <c r="B46"/>
  <c r="F14"/>
  <c r="B22"/>
  <c r="B51"/>
  <c r="B8"/>
  <c r="G46"/>
  <c r="C19"/>
  <c r="D19" s="1"/>
  <c r="E39"/>
  <c r="F20"/>
  <c r="C35"/>
  <c r="D35" s="1"/>
  <c r="G41"/>
  <c r="G48"/>
  <c r="C13"/>
  <c r="D13" s="1"/>
  <c r="C29"/>
  <c r="D29" s="1"/>
  <c r="B24"/>
  <c r="C6"/>
  <c r="D6" s="1"/>
  <c r="G34"/>
  <c r="F33"/>
  <c r="F7"/>
  <c r="E17"/>
  <c r="C45"/>
  <c r="D45" s="1"/>
  <c r="C44"/>
  <c r="D44" s="1"/>
  <c r="C20"/>
  <c r="D20" s="1"/>
  <c r="E20"/>
  <c r="E47"/>
  <c r="G44"/>
  <c r="B17"/>
  <c r="G24"/>
  <c r="G15"/>
  <c r="E31"/>
  <c r="B32"/>
  <c r="E29"/>
  <c r="F48"/>
  <c r="F6"/>
  <c r="G20"/>
  <c r="G33"/>
  <c r="F28"/>
  <c r="G30"/>
  <c r="G50"/>
  <c r="G7"/>
  <c r="E44"/>
  <c r="C46"/>
  <c r="D46" s="1"/>
  <c r="Q4"/>
  <c r="E22"/>
  <c r="C15"/>
  <c r="D15" s="1"/>
  <c r="F50"/>
  <c r="B11"/>
  <c r="E36"/>
  <c r="F43"/>
  <c r="F46"/>
  <c r="C32"/>
  <c r="D32" s="1"/>
  <c r="E9"/>
  <c r="C37"/>
  <c r="D37" s="1"/>
  <c r="F21"/>
  <c r="E6"/>
  <c r="E41"/>
  <c r="B15"/>
  <c r="F9"/>
  <c r="G29"/>
  <c r="G9"/>
  <c r="B7"/>
  <c r="E23"/>
  <c r="B50"/>
  <c r="C42"/>
  <c r="D42" s="1"/>
  <c r="F47"/>
  <c r="F23"/>
  <c r="G47"/>
  <c r="G10"/>
  <c r="F10"/>
  <c r="F15"/>
  <c r="C12"/>
  <c r="D12" s="1"/>
  <c r="C43"/>
  <c r="D43" s="1"/>
  <c r="F5"/>
  <c r="E5"/>
  <c r="E15"/>
  <c r="E26"/>
  <c r="G37"/>
  <c r="E48"/>
  <c r="F30"/>
  <c r="F17"/>
  <c r="F44"/>
  <c r="F24"/>
  <c r="B38"/>
  <c r="B25"/>
  <c r="C33"/>
  <c r="D33" s="1"/>
  <c r="G28"/>
  <c r="C48"/>
  <c r="D48" s="1"/>
  <c r="B39"/>
  <c r="E18"/>
  <c r="F12"/>
  <c r="C28"/>
  <c r="D28" s="1"/>
  <c r="B18"/>
  <c r="F26"/>
  <c r="E7"/>
  <c r="G16"/>
  <c r="G25"/>
  <c r="C24"/>
  <c r="D24" s="1"/>
  <c r="E25"/>
  <c r="B30"/>
  <c r="E34"/>
  <c r="B28"/>
  <c r="E35"/>
  <c r="F32"/>
  <c r="E11"/>
  <c r="F19"/>
  <c r="B37"/>
  <c r="G49"/>
  <c r="E13"/>
  <c r="F25"/>
  <c r="F16"/>
  <c r="G22"/>
  <c r="F34"/>
  <c r="C41"/>
  <c r="D41" s="1"/>
  <c r="B12"/>
  <c r="E46"/>
  <c r="E32"/>
  <c r="E49"/>
  <c r="C22"/>
  <c r="D22" s="1"/>
  <c r="E43"/>
  <c r="F45"/>
  <c r="C17"/>
  <c r="D17" s="1"/>
  <c r="F37"/>
  <c r="F31"/>
  <c r="F11"/>
  <c r="G14"/>
  <c r="B34"/>
  <c r="F27"/>
  <c r="B13"/>
  <c r="B20"/>
  <c r="E14"/>
  <c r="B36"/>
  <c r="E38"/>
  <c r="F36"/>
  <c r="F29"/>
  <c r="AS47" i="17" l="1"/>
  <c r="AS48"/>
  <c r="AU84"/>
  <c r="AS45"/>
  <c r="AS49"/>
  <c r="AU86"/>
  <c r="AU82"/>
  <c r="AU87"/>
  <c r="AU90"/>
  <c r="AS44"/>
  <c r="AS46"/>
  <c r="AU81"/>
  <c r="AU78"/>
  <c r="AU80"/>
  <c r="AU88"/>
  <c r="AU79"/>
  <c r="AU85"/>
  <c r="AU89"/>
  <c r="AU83"/>
  <c r="DD34" i="10"/>
  <c r="DD102"/>
  <c r="DD100"/>
  <c r="DD28"/>
  <c r="DD44"/>
  <c r="DD50"/>
  <c r="DD45"/>
  <c r="DD29"/>
  <c r="DD17"/>
  <c r="DD108"/>
  <c r="DD48"/>
  <c r="DD36"/>
  <c r="DD16"/>
  <c r="DD32"/>
  <c r="DD47"/>
  <c r="DD30"/>
  <c r="DD18"/>
  <c r="DD51"/>
  <c r="DD20"/>
  <c r="DD38"/>
  <c r="DD21"/>
  <c r="DD113"/>
  <c r="DD84"/>
  <c r="DD65"/>
  <c r="DD24"/>
  <c r="DD40"/>
  <c r="DD23"/>
  <c r="DD46"/>
  <c r="DD42"/>
  <c r="DD25"/>
  <c r="DD14"/>
  <c r="DD15"/>
  <c r="AU29" i="17"/>
  <c r="DD103" i="10"/>
  <c r="DD107"/>
  <c r="DD106"/>
  <c r="DD91"/>
  <c r="DD12"/>
  <c r="AU39" i="17"/>
  <c r="AU40"/>
  <c r="AU42"/>
  <c r="AU41"/>
  <c r="AU43"/>
  <c r="AU38"/>
  <c r="AS29"/>
  <c r="DD33" i="10"/>
  <c r="AU26" i="17"/>
  <c r="AU33"/>
  <c r="AU22"/>
  <c r="AU30"/>
  <c r="AU35"/>
  <c r="AU24"/>
  <c r="AU27"/>
  <c r="AU32"/>
  <c r="AU28"/>
  <c r="AU25"/>
  <c r="AU36"/>
  <c r="DD94" i="10"/>
  <c r="DD71"/>
  <c r="AU21" i="17"/>
  <c r="AU31"/>
  <c r="AU23"/>
  <c r="AU34"/>
  <c r="FR49" i="10"/>
  <c r="EL49"/>
  <c r="AS24" i="17"/>
  <c r="AS8"/>
  <c r="AS41"/>
  <c r="AS22"/>
  <c r="AS35"/>
  <c r="AS37"/>
  <c r="AS42"/>
  <c r="AS5"/>
  <c r="AS30"/>
  <c r="AS13"/>
  <c r="AS25"/>
  <c r="AU47"/>
  <c r="AU71"/>
  <c r="AU48"/>
  <c r="AS17"/>
  <c r="AU54"/>
  <c r="AU73"/>
  <c r="AS11"/>
  <c r="AU72"/>
  <c r="AU53"/>
  <c r="AU61"/>
  <c r="AU68"/>
  <c r="AU56"/>
  <c r="AS9"/>
  <c r="AS15"/>
  <c r="AU45"/>
  <c r="AU60"/>
  <c r="AS32"/>
  <c r="AS28"/>
  <c r="AS20"/>
  <c r="AU5"/>
  <c r="AU51"/>
  <c r="AU67"/>
  <c r="AU59"/>
  <c r="AU46"/>
  <c r="AU66"/>
  <c r="AU44"/>
  <c r="AU74"/>
  <c r="AU77"/>
  <c r="AU50"/>
  <c r="AU76"/>
  <c r="AS7"/>
  <c r="AU62"/>
  <c r="AU65"/>
  <c r="AS43"/>
  <c r="AS27"/>
  <c r="AU57"/>
  <c r="AU58"/>
  <c r="AS38"/>
  <c r="AU52"/>
  <c r="AS40"/>
  <c r="DD49" i="10"/>
  <c r="D7" i="26"/>
  <c r="C7" s="1"/>
  <c r="D11" s="1"/>
  <c r="C11" s="1"/>
  <c r="D15" s="1"/>
  <c r="D6"/>
  <c r="C6" s="1"/>
  <c r="D10" s="1"/>
  <c r="C10" s="1"/>
  <c r="D14" s="1"/>
  <c r="D8"/>
  <c r="C8" s="1"/>
  <c r="D12" s="1"/>
  <c r="D9"/>
  <c r="AS39" i="17"/>
  <c r="AU69"/>
  <c r="AU64"/>
  <c r="AU70"/>
  <c r="AS26"/>
  <c r="AS33"/>
  <c r="AS14"/>
  <c r="AS6"/>
  <c r="AS19"/>
  <c r="AU55"/>
  <c r="AS21"/>
  <c r="AS12"/>
  <c r="AS18"/>
  <c r="AS31"/>
  <c r="AS23"/>
  <c r="AS34"/>
  <c r="AS10"/>
  <c r="AU63"/>
  <c r="AS36"/>
  <c r="AS16"/>
  <c r="AU49"/>
  <c r="AU75"/>
  <c r="DD41" i="10"/>
  <c r="DD37"/>
  <c r="DD35"/>
  <c r="FR48"/>
  <c r="FR47"/>
  <c r="FR46"/>
  <c r="FR55"/>
  <c r="FR72"/>
  <c r="FR74"/>
  <c r="FR78"/>
  <c r="FR88"/>
  <c r="FR76"/>
  <c r="FR77"/>
  <c r="FR90"/>
  <c r="FR51"/>
  <c r="FR75"/>
  <c r="FR79"/>
  <c r="FR50"/>
  <c r="FR73"/>
  <c r="FR85"/>
  <c r="FR86"/>
  <c r="FR87"/>
  <c r="FR89"/>
  <c r="FR111"/>
  <c r="FR99"/>
  <c r="FR117"/>
  <c r="EL51"/>
  <c r="DE51" s="1"/>
  <c r="EL75"/>
  <c r="DE75" s="1"/>
  <c r="EL79"/>
  <c r="EL46"/>
  <c r="DE46" s="1"/>
  <c r="EL50"/>
  <c r="EL73"/>
  <c r="EL85"/>
  <c r="EL86"/>
  <c r="EL87"/>
  <c r="EL89"/>
  <c r="EL47"/>
  <c r="EL55"/>
  <c r="EL72"/>
  <c r="DE72" s="1"/>
  <c r="EL74"/>
  <c r="DE74" s="1"/>
  <c r="EL78"/>
  <c r="EL48"/>
  <c r="EL76"/>
  <c r="DE76" s="1"/>
  <c r="EL77"/>
  <c r="EL90"/>
  <c r="EL99"/>
  <c r="EL117"/>
  <c r="EL111"/>
  <c r="DE111" s="1"/>
  <c r="EL88"/>
  <c r="DD95"/>
  <c r="DD74"/>
  <c r="DD85"/>
  <c r="DD88"/>
  <c r="DD5"/>
  <c r="DD11"/>
  <c r="DD110"/>
  <c r="DD78"/>
  <c r="DD93"/>
  <c r="DD92"/>
  <c r="DD9"/>
  <c r="DD8"/>
  <c r="DD6"/>
  <c r="DD86"/>
  <c r="DD109"/>
  <c r="DD73"/>
  <c r="DD112"/>
  <c r="DD13"/>
  <c r="DD10"/>
  <c r="DD90"/>
  <c r="DD81"/>
  <c r="DD116"/>
  <c r="DD72"/>
  <c r="DD64"/>
  <c r="DD7"/>
  <c r="DD75"/>
  <c r="K4" i="27"/>
  <c r="J155"/>
  <c r="J3"/>
  <c r="DD4" i="10"/>
  <c r="FR7"/>
  <c r="FR11"/>
  <c r="FR15"/>
  <c r="FR19"/>
  <c r="FR23"/>
  <c r="FR27"/>
  <c r="FR31"/>
  <c r="FR35"/>
  <c r="FR39"/>
  <c r="FR43"/>
  <c r="FR67"/>
  <c r="FR8"/>
  <c r="FR12"/>
  <c r="FR16"/>
  <c r="FR20"/>
  <c r="FR24"/>
  <c r="FR28"/>
  <c r="FR32"/>
  <c r="FR36"/>
  <c r="FR40"/>
  <c r="FR44"/>
  <c r="FR64"/>
  <c r="FR68"/>
  <c r="FR5"/>
  <c r="FR9"/>
  <c r="FR13"/>
  <c r="FR17"/>
  <c r="FR21"/>
  <c r="FR25"/>
  <c r="FR29"/>
  <c r="FR33"/>
  <c r="FR37"/>
  <c r="FR41"/>
  <c r="FR45"/>
  <c r="FR65"/>
  <c r="FR6"/>
  <c r="FR10"/>
  <c r="FR14"/>
  <c r="FR18"/>
  <c r="FR22"/>
  <c r="FR26"/>
  <c r="FR30"/>
  <c r="FR34"/>
  <c r="FR38"/>
  <c r="FR42"/>
  <c r="FR54"/>
  <c r="FR66"/>
  <c r="FR69"/>
  <c r="FR81"/>
  <c r="FR97"/>
  <c r="FR101"/>
  <c r="FR105"/>
  <c r="FR109"/>
  <c r="FR113"/>
  <c r="EL8"/>
  <c r="EL12"/>
  <c r="FR70"/>
  <c r="FR94"/>
  <c r="FR98"/>
  <c r="FR102"/>
  <c r="FR106"/>
  <c r="FR110"/>
  <c r="FR114"/>
  <c r="EL9"/>
  <c r="DE9" s="1"/>
  <c r="FR71"/>
  <c r="FR95"/>
  <c r="FR103"/>
  <c r="FR107"/>
  <c r="FR115"/>
  <c r="FR4"/>
  <c r="EL5"/>
  <c r="EL6"/>
  <c r="EL10"/>
  <c r="FR84"/>
  <c r="FR96"/>
  <c r="FR100"/>
  <c r="FR112"/>
  <c r="FR116"/>
  <c r="EL7"/>
  <c r="EL11"/>
  <c r="EL13"/>
  <c r="EL17"/>
  <c r="EL21"/>
  <c r="EL25"/>
  <c r="EL29"/>
  <c r="EL33"/>
  <c r="EL37"/>
  <c r="EL41"/>
  <c r="EL45"/>
  <c r="EL65"/>
  <c r="EL69"/>
  <c r="EL70"/>
  <c r="EL14"/>
  <c r="EL18"/>
  <c r="EL22"/>
  <c r="EL26"/>
  <c r="EL30"/>
  <c r="EL34"/>
  <c r="EL38"/>
  <c r="EL42"/>
  <c r="EL54"/>
  <c r="EL66"/>
  <c r="EL71"/>
  <c r="EL15"/>
  <c r="EL19"/>
  <c r="EL23"/>
  <c r="EL27"/>
  <c r="EL31"/>
  <c r="EL35"/>
  <c r="EL39"/>
  <c r="EL43"/>
  <c r="EL67"/>
  <c r="EL16"/>
  <c r="EL20"/>
  <c r="EL24"/>
  <c r="EL28"/>
  <c r="EL32"/>
  <c r="EL36"/>
  <c r="EL40"/>
  <c r="EL44"/>
  <c r="EL64"/>
  <c r="EL68"/>
  <c r="EL81"/>
  <c r="EL84"/>
  <c r="DE84" s="1"/>
  <c r="EL98"/>
  <c r="EL103"/>
  <c r="EL107"/>
  <c r="EL94"/>
  <c r="EL100"/>
  <c r="EL112"/>
  <c r="EL114"/>
  <c r="DE114" s="1"/>
  <c r="EL95"/>
  <c r="DE95" s="1"/>
  <c r="EL101"/>
  <c r="EL105"/>
  <c r="EL109"/>
  <c r="EL113"/>
  <c r="DE113" s="1"/>
  <c r="EL115"/>
  <c r="EL96"/>
  <c r="EL97"/>
  <c r="EL102"/>
  <c r="DE102" s="1"/>
  <c r="EL106"/>
  <c r="EL110"/>
  <c r="EL116"/>
  <c r="EL4"/>
  <c r="DE4" s="1"/>
  <c r="DD83"/>
  <c r="O6" i="26"/>
  <c r="R6"/>
  <c r="AK6"/>
  <c r="W6"/>
  <c r="Z6"/>
  <c r="G6"/>
  <c r="H6"/>
  <c r="F6" s="1"/>
  <c r="AH6"/>
  <c r="M8"/>
  <c r="S8"/>
  <c r="AA8"/>
  <c r="P8"/>
  <c r="AH8"/>
  <c r="W8"/>
  <c r="AE8"/>
  <c r="N8"/>
  <c r="Q8"/>
  <c r="I8"/>
  <c r="G8"/>
  <c r="T8"/>
  <c r="Z8"/>
  <c r="AG8"/>
  <c r="U8"/>
  <c r="AL8"/>
  <c r="H8"/>
  <c r="F8" s="1"/>
  <c r="K8"/>
  <c r="O8"/>
  <c r="X8"/>
  <c r="V8"/>
  <c r="AJ8"/>
  <c r="Y8"/>
  <c r="L8"/>
  <c r="AI8"/>
  <c r="AC8"/>
  <c r="R8"/>
  <c r="AD8"/>
  <c r="AK8"/>
  <c r="J8"/>
  <c r="AB8"/>
  <c r="AF8"/>
  <c r="S9"/>
  <c r="N9"/>
  <c r="AA9"/>
  <c r="AI9"/>
  <c r="P9"/>
  <c r="AE9"/>
  <c r="M9"/>
  <c r="U9"/>
  <c r="R9"/>
  <c r="AH9"/>
  <c r="AF9"/>
  <c r="AG9"/>
  <c r="AL9"/>
  <c r="I9"/>
  <c r="AB9"/>
  <c r="L9"/>
  <c r="H9"/>
  <c r="F9" s="1"/>
  <c r="T9"/>
  <c r="X9"/>
  <c r="J9"/>
  <c r="K9"/>
  <c r="V9"/>
  <c r="AD9"/>
  <c r="AJ9"/>
  <c r="AC9"/>
  <c r="Z9"/>
  <c r="W9"/>
  <c r="Y9"/>
  <c r="AK9"/>
  <c r="Q9"/>
  <c r="O9"/>
  <c r="AJ3" i="25"/>
  <c r="AA2"/>
  <c r="AA3"/>
  <c r="J3" i="26"/>
  <c r="K4"/>
  <c r="J155"/>
  <c r="FS154" i="10"/>
  <c r="BY154"/>
  <c r="BY3"/>
  <c r="K3"/>
  <c r="J184"/>
  <c r="EM154"/>
  <c r="DF3"/>
  <c r="DF154" s="1"/>
  <c r="J2"/>
  <c r="BY158"/>
  <c r="EM3"/>
  <c r="J154"/>
  <c r="J174" s="1"/>
  <c r="J180"/>
  <c r="J176" s="1"/>
  <c r="FS3"/>
  <c r="BD184"/>
  <c r="BX159"/>
  <c r="I11" i="26" l="1"/>
  <c r="G11"/>
  <c r="Y11"/>
  <c r="Q11"/>
  <c r="O10"/>
  <c r="AG10"/>
  <c r="Q10"/>
  <c r="AF10"/>
  <c r="AG7"/>
  <c r="K7"/>
  <c r="U7"/>
  <c r="AE7"/>
  <c r="AF11"/>
  <c r="AE11"/>
  <c r="S11"/>
  <c r="AL11"/>
  <c r="T11"/>
  <c r="AI10"/>
  <c r="U10"/>
  <c r="W10"/>
  <c r="Z10"/>
  <c r="AC7"/>
  <c r="O7"/>
  <c r="P7"/>
  <c r="R7"/>
  <c r="U6"/>
  <c r="AF6"/>
  <c r="T6"/>
  <c r="AJ6"/>
  <c r="H11"/>
  <c r="F11" s="1"/>
  <c r="R11"/>
  <c r="J11"/>
  <c r="H10"/>
  <c r="F10" s="1"/>
  <c r="R10"/>
  <c r="Y10"/>
  <c r="AH7"/>
  <c r="AF7"/>
  <c r="AI11"/>
  <c r="L11"/>
  <c r="U11"/>
  <c r="N11"/>
  <c r="P10"/>
  <c r="K10"/>
  <c r="J10"/>
  <c r="AK10"/>
  <c r="W7"/>
  <c r="AA7"/>
  <c r="I7"/>
  <c r="M7"/>
  <c r="Z11"/>
  <c r="AC11"/>
  <c r="AA11"/>
  <c r="AE10"/>
  <c r="AA10"/>
  <c r="M10"/>
  <c r="AC10"/>
  <c r="G7"/>
  <c r="Z7"/>
  <c r="AK7"/>
  <c r="H7"/>
  <c r="F7" s="1"/>
  <c r="K6"/>
  <c r="V6"/>
  <c r="M6"/>
  <c r="P6"/>
  <c r="P11"/>
  <c r="W11"/>
  <c r="V11"/>
  <c r="X11"/>
  <c r="M11"/>
  <c r="V10"/>
  <c r="N10"/>
  <c r="AJ10"/>
  <c r="AB10"/>
  <c r="X10"/>
  <c r="AI7"/>
  <c r="S7"/>
  <c r="J7"/>
  <c r="N7"/>
  <c r="L7"/>
  <c r="AJ7"/>
  <c r="Y6"/>
  <c r="AE6"/>
  <c r="AA6"/>
  <c r="Q6"/>
  <c r="AL6"/>
  <c r="S6"/>
  <c r="I6"/>
  <c r="AI6"/>
  <c r="K11"/>
  <c r="AG11"/>
  <c r="AD11"/>
  <c r="O11"/>
  <c r="AJ11"/>
  <c r="AB11"/>
  <c r="AH11"/>
  <c r="AK11"/>
  <c r="I10"/>
  <c r="AL10"/>
  <c r="L10"/>
  <c r="AH10"/>
  <c r="AD10"/>
  <c r="S10"/>
  <c r="G10"/>
  <c r="T10"/>
  <c r="T7"/>
  <c r="X7"/>
  <c r="AL7"/>
  <c r="Y7"/>
  <c r="AD7"/>
  <c r="AB7"/>
  <c r="Q7"/>
  <c r="V7"/>
  <c r="AC6"/>
  <c r="J6"/>
  <c r="N6"/>
  <c r="X6"/>
  <c r="AB6"/>
  <c r="L6"/>
  <c r="AG6"/>
  <c r="AD6"/>
  <c r="DE49" i="10"/>
  <c r="DE89"/>
  <c r="DE73"/>
  <c r="DE48"/>
  <c r="DE99"/>
  <c r="DE79"/>
  <c r="DE77"/>
  <c r="DE47"/>
  <c r="DE117"/>
  <c r="DE90"/>
  <c r="DE87"/>
  <c r="DE96"/>
  <c r="DE68"/>
  <c r="DE78"/>
  <c r="DE100"/>
  <c r="C12" i="26"/>
  <c r="D16" s="1"/>
  <c r="AI12"/>
  <c r="Y12"/>
  <c r="X12"/>
  <c r="AB12"/>
  <c r="AH12"/>
  <c r="W12"/>
  <c r="AJ12"/>
  <c r="S12"/>
  <c r="AF12"/>
  <c r="P12"/>
  <c r="L12"/>
  <c r="J12"/>
  <c r="AD12"/>
  <c r="AK12"/>
  <c r="AL12"/>
  <c r="N12"/>
  <c r="K12"/>
  <c r="G12"/>
  <c r="O12"/>
  <c r="R12"/>
  <c r="AC12"/>
  <c r="T12"/>
  <c r="U12"/>
  <c r="AE12"/>
  <c r="Z12"/>
  <c r="Q12"/>
  <c r="AG12"/>
  <c r="H12"/>
  <c r="F12" s="1"/>
  <c r="I12"/>
  <c r="M12"/>
  <c r="AA12"/>
  <c r="V12"/>
  <c r="O100" i="17"/>
  <c r="O87"/>
  <c r="O88"/>
  <c r="O63"/>
  <c r="O112"/>
  <c r="O66"/>
  <c r="O99"/>
  <c r="O104"/>
  <c r="O111"/>
  <c r="O67"/>
  <c r="O105"/>
  <c r="O72"/>
  <c r="O84"/>
  <c r="O113"/>
  <c r="O102"/>
  <c r="O68"/>
  <c r="O79"/>
  <c r="O93"/>
  <c r="O114"/>
  <c r="O101"/>
  <c r="O69"/>
  <c r="O83"/>
  <c r="O106"/>
  <c r="O98"/>
  <c r="O91"/>
  <c r="O77"/>
  <c r="O97"/>
  <c r="O78"/>
  <c r="O75"/>
  <c r="O110"/>
  <c r="O89"/>
  <c r="O94"/>
  <c r="O62"/>
  <c r="O74"/>
  <c r="O73"/>
  <c r="O90"/>
  <c r="O109"/>
  <c r="O61"/>
  <c r="O103"/>
  <c r="O64"/>
  <c r="O86"/>
  <c r="O65"/>
  <c r="O81"/>
  <c r="O70"/>
  <c r="O76"/>
  <c r="O96"/>
  <c r="O71"/>
  <c r="O92"/>
  <c r="O82"/>
  <c r="O80"/>
  <c r="O115"/>
  <c r="O108"/>
  <c r="O107"/>
  <c r="O85"/>
  <c r="O95"/>
  <c r="DE88" i="10"/>
  <c r="DE85"/>
  <c r="FS49"/>
  <c r="EM49"/>
  <c r="G9" i="26"/>
  <c r="C9"/>
  <c r="D13" s="1"/>
  <c r="O7" i="17"/>
  <c r="O15"/>
  <c r="O35"/>
  <c r="O58"/>
  <c r="O33"/>
  <c r="O28"/>
  <c r="O10"/>
  <c r="O6"/>
  <c r="O34"/>
  <c r="O55"/>
  <c r="O26"/>
  <c r="O46"/>
  <c r="O47"/>
  <c r="O45"/>
  <c r="O59"/>
  <c r="O16"/>
  <c r="O43"/>
  <c r="O21"/>
  <c r="O44"/>
  <c r="O13"/>
  <c r="O56"/>
  <c r="O20"/>
  <c r="O54"/>
  <c r="O48"/>
  <c r="O42"/>
  <c r="O39"/>
  <c r="O23"/>
  <c r="O31"/>
  <c r="O38"/>
  <c r="O19"/>
  <c r="O50"/>
  <c r="O40"/>
  <c r="O51"/>
  <c r="O22"/>
  <c r="O25"/>
  <c r="O52"/>
  <c r="O11"/>
  <c r="O14"/>
  <c r="O27"/>
  <c r="O5"/>
  <c r="O53"/>
  <c r="O18"/>
  <c r="O49"/>
  <c r="O36"/>
  <c r="O30"/>
  <c r="O41"/>
  <c r="O12"/>
  <c r="O9"/>
  <c r="O17"/>
  <c r="O57"/>
  <c r="O29"/>
  <c r="O24"/>
  <c r="O37"/>
  <c r="O8"/>
  <c r="O32"/>
  <c r="DE116" i="10"/>
  <c r="DE55"/>
  <c r="DE86"/>
  <c r="C15" i="26"/>
  <c r="D19" s="1"/>
  <c r="X15"/>
  <c r="AC15"/>
  <c r="AG15"/>
  <c r="I15"/>
  <c r="AH15"/>
  <c r="J15"/>
  <c r="W15"/>
  <c r="AB15"/>
  <c r="Z15"/>
  <c r="AE15"/>
  <c r="M15"/>
  <c r="H15"/>
  <c r="F15" s="1"/>
  <c r="AI15"/>
  <c r="U15"/>
  <c r="P15"/>
  <c r="L15"/>
  <c r="V15"/>
  <c r="AL15"/>
  <c r="AA15"/>
  <c r="R15"/>
  <c r="K15"/>
  <c r="N15"/>
  <c r="AD15"/>
  <c r="AF15"/>
  <c r="T15"/>
  <c r="Y15"/>
  <c r="AJ15"/>
  <c r="AK15"/>
  <c r="O15"/>
  <c r="G15"/>
  <c r="Q15"/>
  <c r="S15"/>
  <c r="C14"/>
  <c r="D18" s="1"/>
  <c r="AI14"/>
  <c r="K14"/>
  <c r="W14"/>
  <c r="X14"/>
  <c r="AG14"/>
  <c r="AE14"/>
  <c r="N14"/>
  <c r="Q14"/>
  <c r="AK14"/>
  <c r="T14"/>
  <c r="Y14"/>
  <c r="AL14"/>
  <c r="M14"/>
  <c r="AJ14"/>
  <c r="P14"/>
  <c r="AH14"/>
  <c r="O14"/>
  <c r="S14"/>
  <c r="R14"/>
  <c r="H14"/>
  <c r="F14" s="1"/>
  <c r="I14"/>
  <c r="J14"/>
  <c r="AC14"/>
  <c r="L14"/>
  <c r="AA14"/>
  <c r="AB14"/>
  <c r="AD14"/>
  <c r="G14"/>
  <c r="Z14"/>
  <c r="AF14"/>
  <c r="U14"/>
  <c r="V14"/>
  <c r="DE50" i="10"/>
  <c r="DE41"/>
  <c r="DE33"/>
  <c r="FS6"/>
  <c r="FS7"/>
  <c r="FS10"/>
  <c r="FS48"/>
  <c r="FS11"/>
  <c r="FS47"/>
  <c r="FS5"/>
  <c r="FS9"/>
  <c r="FS50"/>
  <c r="FS87"/>
  <c r="FS55"/>
  <c r="FS82"/>
  <c r="FS99"/>
  <c r="FS46"/>
  <c r="FS76"/>
  <c r="FS77"/>
  <c r="FS51"/>
  <c r="FS79"/>
  <c r="FS104"/>
  <c r="FS109"/>
  <c r="EM7"/>
  <c r="EM10"/>
  <c r="FS95"/>
  <c r="FS110"/>
  <c r="FS111"/>
  <c r="FS4"/>
  <c r="EM11"/>
  <c r="DF11" s="1"/>
  <c r="FS108"/>
  <c r="FS117"/>
  <c r="EM6"/>
  <c r="EM5"/>
  <c r="DF5" s="1"/>
  <c r="EM9"/>
  <c r="DF9" s="1"/>
  <c r="EM48"/>
  <c r="EM76"/>
  <c r="EM77"/>
  <c r="EM51"/>
  <c r="EM79"/>
  <c r="EM46"/>
  <c r="DF46" s="1"/>
  <c r="EM50"/>
  <c r="EM47"/>
  <c r="EM55"/>
  <c r="EM82"/>
  <c r="EM104"/>
  <c r="EM87"/>
  <c r="DF87" s="1"/>
  <c r="EM109"/>
  <c r="EM4"/>
  <c r="DF4" s="1"/>
  <c r="EM111"/>
  <c r="DF111" s="1"/>
  <c r="EM117"/>
  <c r="DF117" s="1"/>
  <c r="EM95"/>
  <c r="EM108"/>
  <c r="EM99"/>
  <c r="DF99" s="1"/>
  <c r="EM110"/>
  <c r="DE112"/>
  <c r="DE39"/>
  <c r="DE103"/>
  <c r="DE98"/>
  <c r="DE101"/>
  <c r="DE66"/>
  <c r="DE34"/>
  <c r="DE18"/>
  <c r="DE65"/>
  <c r="DE17"/>
  <c r="DE36"/>
  <c r="DE20"/>
  <c r="DE67"/>
  <c r="DE31"/>
  <c r="DE15"/>
  <c r="DE107"/>
  <c r="DE105"/>
  <c r="DE69"/>
  <c r="DE38"/>
  <c r="DE22"/>
  <c r="DE6"/>
  <c r="DE37"/>
  <c r="DE21"/>
  <c r="DE5"/>
  <c r="DE40"/>
  <c r="DE24"/>
  <c r="DE8"/>
  <c r="DE35"/>
  <c r="DE19"/>
  <c r="DE115"/>
  <c r="DE71"/>
  <c r="DE106"/>
  <c r="DE70"/>
  <c r="DE109"/>
  <c r="DE81"/>
  <c r="DE42"/>
  <c r="DE26"/>
  <c r="DE10"/>
  <c r="DE25"/>
  <c r="DE44"/>
  <c r="DE28"/>
  <c r="DE12"/>
  <c r="DE23"/>
  <c r="DE7"/>
  <c r="DE110"/>
  <c r="DE94"/>
  <c r="DE97"/>
  <c r="DE54"/>
  <c r="DE30"/>
  <c r="DE14"/>
  <c r="DE45"/>
  <c r="DE29"/>
  <c r="DE13"/>
  <c r="DE64"/>
  <c r="DE32"/>
  <c r="DE16"/>
  <c r="DE43"/>
  <c r="DE27"/>
  <c r="DE11"/>
  <c r="K3" i="27"/>
  <c r="L4"/>
  <c r="K155"/>
  <c r="FS12" i="10"/>
  <c r="FS16"/>
  <c r="FS20"/>
  <c r="FS24"/>
  <c r="FS28"/>
  <c r="FS32"/>
  <c r="FS36"/>
  <c r="FS40"/>
  <c r="FS44"/>
  <c r="FS64"/>
  <c r="FS13"/>
  <c r="FS17"/>
  <c r="FS21"/>
  <c r="FS25"/>
  <c r="FS29"/>
  <c r="FS33"/>
  <c r="FS37"/>
  <c r="FS41"/>
  <c r="FS45"/>
  <c r="FS65"/>
  <c r="FS14"/>
  <c r="FS18"/>
  <c r="FS22"/>
  <c r="FS26"/>
  <c r="FS30"/>
  <c r="FS34"/>
  <c r="FS38"/>
  <c r="FS42"/>
  <c r="FS54"/>
  <c r="FS66"/>
  <c r="FS15"/>
  <c r="FS19"/>
  <c r="FS23"/>
  <c r="FS27"/>
  <c r="FS31"/>
  <c r="FS35"/>
  <c r="FS39"/>
  <c r="FS43"/>
  <c r="FS67"/>
  <c r="FS68"/>
  <c r="FS70"/>
  <c r="FS74"/>
  <c r="FS78"/>
  <c r="FS86"/>
  <c r="FS90"/>
  <c r="FS98"/>
  <c r="FS102"/>
  <c r="FS106"/>
  <c r="FS114"/>
  <c r="FS71"/>
  <c r="FS75"/>
  <c r="FS83"/>
  <c r="FS91"/>
  <c r="FS103"/>
  <c r="FS107"/>
  <c r="FS72"/>
  <c r="FS84"/>
  <c r="FS88"/>
  <c r="FS92"/>
  <c r="FS96"/>
  <c r="FS100"/>
  <c r="FS112"/>
  <c r="FS116"/>
  <c r="FS69"/>
  <c r="FS73"/>
  <c r="FS81"/>
  <c r="FS85"/>
  <c r="FS93"/>
  <c r="FS97"/>
  <c r="FS101"/>
  <c r="FS105"/>
  <c r="FS113"/>
  <c r="EM12"/>
  <c r="EM14"/>
  <c r="EM18"/>
  <c r="EM22"/>
  <c r="EM26"/>
  <c r="EM30"/>
  <c r="EM34"/>
  <c r="EM38"/>
  <c r="EM42"/>
  <c r="EM54"/>
  <c r="EM66"/>
  <c r="EM71"/>
  <c r="EM75"/>
  <c r="EM15"/>
  <c r="EM19"/>
  <c r="EM23"/>
  <c r="EM27"/>
  <c r="EM31"/>
  <c r="EM35"/>
  <c r="EM39"/>
  <c r="EM43"/>
  <c r="EM67"/>
  <c r="EM72"/>
  <c r="EM16"/>
  <c r="EM20"/>
  <c r="EM24"/>
  <c r="EM28"/>
  <c r="EM32"/>
  <c r="EM36"/>
  <c r="EM40"/>
  <c r="EM44"/>
  <c r="EM64"/>
  <c r="EM68"/>
  <c r="EM73"/>
  <c r="EM13"/>
  <c r="EM17"/>
  <c r="EM21"/>
  <c r="EM25"/>
  <c r="EM29"/>
  <c r="EM33"/>
  <c r="EM37"/>
  <c r="EM41"/>
  <c r="EM45"/>
  <c r="EM65"/>
  <c r="EM69"/>
  <c r="DF69" s="1"/>
  <c r="EM70"/>
  <c r="DF70" s="1"/>
  <c r="EM74"/>
  <c r="EM78"/>
  <c r="EM85"/>
  <c r="DF85" s="1"/>
  <c r="EM100"/>
  <c r="EM112"/>
  <c r="EM114"/>
  <c r="EM81"/>
  <c r="EM86"/>
  <c r="EM90"/>
  <c r="EM91"/>
  <c r="EM101"/>
  <c r="EM105"/>
  <c r="EM113"/>
  <c r="DF113" s="1"/>
  <c r="EM83"/>
  <c r="EM92"/>
  <c r="EM96"/>
  <c r="EM97"/>
  <c r="EM102"/>
  <c r="EM106"/>
  <c r="EM116"/>
  <c r="EM84"/>
  <c r="EM88"/>
  <c r="EM93"/>
  <c r="DF93" s="1"/>
  <c r="EM98"/>
  <c r="DF98" s="1"/>
  <c r="EM103"/>
  <c r="EM107"/>
  <c r="DF107" s="1"/>
  <c r="AK3" i="25"/>
  <c r="AB3"/>
  <c r="BY159" i="10"/>
  <c r="K3" i="26"/>
  <c r="L4"/>
  <c r="K155"/>
  <c r="EN154" i="10"/>
  <c r="BZ158"/>
  <c r="K154"/>
  <c r="K174" s="1"/>
  <c r="BE184"/>
  <c r="L3"/>
  <c r="FT3"/>
  <c r="BZ154"/>
  <c r="BZ3"/>
  <c r="K2"/>
  <c r="K180"/>
  <c r="K176" s="1"/>
  <c r="K184"/>
  <c r="EN3"/>
  <c r="FT154"/>
  <c r="DG3"/>
  <c r="DG154" s="1"/>
  <c r="DF55" l="1"/>
  <c r="DF48"/>
  <c r="DF49"/>
  <c r="DF104"/>
  <c r="DF10"/>
  <c r="DF110"/>
  <c r="DF82"/>
  <c r="DF50"/>
  <c r="DF6"/>
  <c r="DF95"/>
  <c r="DF79"/>
  <c r="DF7"/>
  <c r="AC32" i="17"/>
  <c r="AA31" i="18" s="1"/>
  <c r="T32" i="17"/>
  <c r="Q32"/>
  <c r="Z32"/>
  <c r="X31" i="18" s="1"/>
  <c r="V32" i="17"/>
  <c r="V31" i="18" s="1"/>
  <c r="AD32" i="17"/>
  <c r="AB31" i="18" s="1"/>
  <c r="R32" i="17"/>
  <c r="W32"/>
  <c r="W31" i="18" s="1"/>
  <c r="X32" i="17"/>
  <c r="AB32"/>
  <c r="Z31" i="18" s="1"/>
  <c r="AA32" i="17"/>
  <c r="Y31" i="18" s="1"/>
  <c r="AH32" i="17"/>
  <c r="AD31" i="18" s="1"/>
  <c r="Y32" i="17"/>
  <c r="AG32"/>
  <c r="AC31" i="18" s="1"/>
  <c r="AE32" i="17"/>
  <c r="AJ32"/>
  <c r="AF31" i="18" s="1"/>
  <c r="S32" i="17"/>
  <c r="AF32"/>
  <c r="AK32"/>
  <c r="AG31" i="18" s="1"/>
  <c r="AI32" i="17"/>
  <c r="AE31" i="18" s="1"/>
  <c r="U32" i="17"/>
  <c r="AF29"/>
  <c r="V29"/>
  <c r="V28" i="18" s="1"/>
  <c r="AE29" i="17"/>
  <c r="U29"/>
  <c r="T29"/>
  <c r="AJ29"/>
  <c r="AF28" i="18" s="1"/>
  <c r="R29" i="17"/>
  <c r="AA29"/>
  <c r="Y28" i="18" s="1"/>
  <c r="AI29" i="17"/>
  <c r="AE28" i="18" s="1"/>
  <c r="Y29" i="17"/>
  <c r="W29"/>
  <c r="W28" i="18" s="1"/>
  <c r="AG29" i="17"/>
  <c r="AC28" i="18" s="1"/>
  <c r="S29" i="17"/>
  <c r="X29"/>
  <c r="AD29"/>
  <c r="AB28" i="18" s="1"/>
  <c r="Q29" i="17"/>
  <c r="AB29"/>
  <c r="Z28" i="18" s="1"/>
  <c r="AH29" i="17"/>
  <c r="AD28" i="18" s="1"/>
  <c r="AK29" i="17"/>
  <c r="AG28" i="18" s="1"/>
  <c r="AC29" i="17"/>
  <c r="AA28" i="18" s="1"/>
  <c r="Z29" i="17"/>
  <c r="X28" i="18" s="1"/>
  <c r="AJ12" i="17"/>
  <c r="AF11" i="18" s="1"/>
  <c r="V12" i="17"/>
  <c r="V11" i="18" s="1"/>
  <c r="AH12" i="17"/>
  <c r="AD11" i="18" s="1"/>
  <c r="AA12" i="17"/>
  <c r="Y11" i="18" s="1"/>
  <c r="U12" i="17"/>
  <c r="AD12"/>
  <c r="AB11" i="18" s="1"/>
  <c r="X12" i="17"/>
  <c r="AK12"/>
  <c r="AG11" i="18" s="1"/>
  <c r="AC12" i="17"/>
  <c r="AA11" i="18" s="1"/>
  <c r="Z12" i="17"/>
  <c r="X11" i="18" s="1"/>
  <c r="W12" i="17"/>
  <c r="W11" i="18" s="1"/>
  <c r="AE12" i="17"/>
  <c r="AG12"/>
  <c r="AC11" i="18" s="1"/>
  <c r="T12" i="17"/>
  <c r="AF12"/>
  <c r="Y12"/>
  <c r="AB12"/>
  <c r="Z11" i="18" s="1"/>
  <c r="S12" i="17"/>
  <c r="R12"/>
  <c r="AI12"/>
  <c r="AE11" i="18" s="1"/>
  <c r="Q12" i="17"/>
  <c r="Q49"/>
  <c r="R49"/>
  <c r="V49"/>
  <c r="V48" i="18" s="1"/>
  <c r="AI49" i="17"/>
  <c r="AE48" i="18" s="1"/>
  <c r="AJ49" i="17"/>
  <c r="AF48" i="18" s="1"/>
  <c r="AE49" i="17"/>
  <c r="Z49"/>
  <c r="X48" i="18" s="1"/>
  <c r="AK49" i="17"/>
  <c r="AG48" i="18" s="1"/>
  <c r="AD49" i="17"/>
  <c r="AB48" i="18" s="1"/>
  <c r="AC49" i="17"/>
  <c r="AA48" i="18" s="1"/>
  <c r="U49" i="17"/>
  <c r="S49"/>
  <c r="Y49"/>
  <c r="AB49"/>
  <c r="Z48" i="18" s="1"/>
  <c r="AF49" i="17"/>
  <c r="AG49"/>
  <c r="AC48" i="18" s="1"/>
  <c r="X49" i="17"/>
  <c r="W49"/>
  <c r="W48" i="18" s="1"/>
  <c r="AH49" i="17"/>
  <c r="AD48" i="18" s="1"/>
  <c r="T49" i="17"/>
  <c r="AA49"/>
  <c r="Y48" i="18" s="1"/>
  <c r="X27" i="17"/>
  <c r="AA27"/>
  <c r="Y26" i="18" s="1"/>
  <c r="Z27" i="17"/>
  <c r="X26" i="18" s="1"/>
  <c r="R27" i="17"/>
  <c r="AJ27"/>
  <c r="AF26" i="18" s="1"/>
  <c r="AK27" i="17"/>
  <c r="AG26" i="18" s="1"/>
  <c r="AE27" i="17"/>
  <c r="V27"/>
  <c r="V26" i="18" s="1"/>
  <c r="S27" i="17"/>
  <c r="T27"/>
  <c r="AB27"/>
  <c r="Z26" i="18" s="1"/>
  <c r="Y27" i="17"/>
  <c r="AF27"/>
  <c r="AD27"/>
  <c r="AB26" i="18" s="1"/>
  <c r="Q27" i="17"/>
  <c r="A26" s="1"/>
  <c r="AH27"/>
  <c r="AD26" i="18" s="1"/>
  <c r="W27" i="17"/>
  <c r="W26" i="18" s="1"/>
  <c r="AG27" i="17"/>
  <c r="AC26" i="18" s="1"/>
  <c r="U27" i="17"/>
  <c r="AC27"/>
  <c r="AA26" i="18" s="1"/>
  <c r="AI27" i="17"/>
  <c r="AE26" i="18" s="1"/>
  <c r="Z25" i="17"/>
  <c r="X24" i="18" s="1"/>
  <c r="AG25" i="17"/>
  <c r="AC24" i="18" s="1"/>
  <c r="AC25" i="17"/>
  <c r="AA24" i="18" s="1"/>
  <c r="AF25" i="17"/>
  <c r="AH25"/>
  <c r="AD24" i="18" s="1"/>
  <c r="W25" i="17"/>
  <c r="W24" i="18" s="1"/>
  <c r="AA25" i="17"/>
  <c r="Y24" i="18" s="1"/>
  <c r="AJ25" i="17"/>
  <c r="AF24" i="18" s="1"/>
  <c r="X25" i="17"/>
  <c r="AK25"/>
  <c r="AG24" i="18" s="1"/>
  <c r="S25" i="17"/>
  <c r="AD25"/>
  <c r="AB24" i="18" s="1"/>
  <c r="R25" i="17"/>
  <c r="T25"/>
  <c r="AB25"/>
  <c r="Z24" i="18" s="1"/>
  <c r="U25" i="17"/>
  <c r="AI25"/>
  <c r="AE24" i="18" s="1"/>
  <c r="Y25" i="17"/>
  <c r="Q25"/>
  <c r="V25"/>
  <c r="V24" i="18" s="1"/>
  <c r="M24" s="1"/>
  <c r="AE25" i="17"/>
  <c r="AK50"/>
  <c r="AG49" i="18" s="1"/>
  <c r="AD50" i="17"/>
  <c r="AB49" i="18" s="1"/>
  <c r="U50" i="17"/>
  <c r="AC50"/>
  <c r="AA49" i="18" s="1"/>
  <c r="AE50" i="17"/>
  <c r="AI50"/>
  <c r="AE49" i="18" s="1"/>
  <c r="AH50" i="17"/>
  <c r="AD49" i="18" s="1"/>
  <c r="AF50" i="17"/>
  <c r="AA50"/>
  <c r="Y49" i="18" s="1"/>
  <c r="W50" i="17"/>
  <c r="W49" i="18" s="1"/>
  <c r="V50" i="17"/>
  <c r="V49" i="18" s="1"/>
  <c r="Q50" i="17"/>
  <c r="AG50"/>
  <c r="AC49" i="18" s="1"/>
  <c r="AJ50" i="17"/>
  <c r="AF49" i="18" s="1"/>
  <c r="T50" i="17"/>
  <c r="AB50"/>
  <c r="Z49" i="18" s="1"/>
  <c r="S50" i="17"/>
  <c r="Y50"/>
  <c r="Z50"/>
  <c r="X49" i="18" s="1"/>
  <c r="R50" i="17"/>
  <c r="X50"/>
  <c r="Q23"/>
  <c r="AK23"/>
  <c r="AG22" i="18" s="1"/>
  <c r="Y23" i="17"/>
  <c r="S23"/>
  <c r="X23"/>
  <c r="AI23"/>
  <c r="AE22" i="18" s="1"/>
  <c r="AG23" i="17"/>
  <c r="AC22" i="18" s="1"/>
  <c r="AE23" i="17"/>
  <c r="AA23"/>
  <c r="Y22" i="18" s="1"/>
  <c r="Z23" i="17"/>
  <c r="X22" i="18" s="1"/>
  <c r="AD23" i="17"/>
  <c r="AB22" i="18" s="1"/>
  <c r="V23" i="17"/>
  <c r="V22" i="18" s="1"/>
  <c r="AB23" i="17"/>
  <c r="Z22" i="18" s="1"/>
  <c r="W23" i="17"/>
  <c r="W22" i="18" s="1"/>
  <c r="AJ23" i="17"/>
  <c r="AF22" i="18" s="1"/>
  <c r="U23" i="17"/>
  <c r="AF23"/>
  <c r="AH23"/>
  <c r="AD22" i="18" s="1"/>
  <c r="R23" i="17"/>
  <c r="AC23"/>
  <c r="AA22" i="18" s="1"/>
  <c r="T23" i="17"/>
  <c r="Q54"/>
  <c r="AE54"/>
  <c r="V54"/>
  <c r="V53" i="18" s="1"/>
  <c r="X54" i="17"/>
  <c r="AI54"/>
  <c r="AE53" i="18" s="1"/>
  <c r="AK54" i="17"/>
  <c r="AG53" i="18" s="1"/>
  <c r="Y54" i="17"/>
  <c r="S54"/>
  <c r="AH54"/>
  <c r="AD53" i="18" s="1"/>
  <c r="AC54" i="17"/>
  <c r="AA53" i="18" s="1"/>
  <c r="W54" i="17"/>
  <c r="W53" i="18" s="1"/>
  <c r="T54" i="17"/>
  <c r="AA54"/>
  <c r="Y53" i="18" s="1"/>
  <c r="R54" i="17"/>
  <c r="Z54"/>
  <c r="X53" i="18" s="1"/>
  <c r="AF54" i="17"/>
  <c r="U54"/>
  <c r="AJ54"/>
  <c r="AF53" i="18" s="1"/>
  <c r="AD54" i="17"/>
  <c r="AB53" i="18" s="1"/>
  <c r="AG54" i="17"/>
  <c r="AC53" i="18" s="1"/>
  <c r="AB54" i="17"/>
  <c r="Z53" i="18" s="1"/>
  <c r="T44" i="17"/>
  <c r="X44"/>
  <c r="AI44"/>
  <c r="AE43" i="18" s="1"/>
  <c r="AG44" i="17"/>
  <c r="AC43" i="18" s="1"/>
  <c r="AK44" i="17"/>
  <c r="AG43" i="18" s="1"/>
  <c r="Q44" i="17"/>
  <c r="W44"/>
  <c r="W43" i="18" s="1"/>
  <c r="AA44" i="17"/>
  <c r="Y43" i="18" s="1"/>
  <c r="R44" i="17"/>
  <c r="U44"/>
  <c r="AJ44"/>
  <c r="AF43" i="18" s="1"/>
  <c r="AD44" i="17"/>
  <c r="AB43" i="18" s="1"/>
  <c r="AE44" i="17"/>
  <c r="AF44"/>
  <c r="AC44"/>
  <c r="AA43" i="18" s="1"/>
  <c r="AB44" i="17"/>
  <c r="Z43" i="18" s="1"/>
  <c r="AH44" i="17"/>
  <c r="AD43" i="18" s="1"/>
  <c r="V44" i="17"/>
  <c r="V43" i="18" s="1"/>
  <c r="Y44" i="17"/>
  <c r="S44"/>
  <c r="Z44"/>
  <c r="X43" i="18" s="1"/>
  <c r="R59" i="17"/>
  <c r="X59"/>
  <c r="AF59"/>
  <c r="Q59"/>
  <c r="Y59"/>
  <c r="W59"/>
  <c r="W58" i="18" s="1"/>
  <c r="T59" i="17"/>
  <c r="Z59"/>
  <c r="X58" i="18" s="1"/>
  <c r="AC59" i="17"/>
  <c r="AA58" i="18" s="1"/>
  <c r="AH59" i="17"/>
  <c r="AD58" i="18" s="1"/>
  <c r="AA59" i="17"/>
  <c r="Y58" i="18" s="1"/>
  <c r="AD59" i="17"/>
  <c r="AB58" i="18" s="1"/>
  <c r="AJ59" i="17"/>
  <c r="AF58" i="18" s="1"/>
  <c r="AK59" i="17"/>
  <c r="AG58" i="18" s="1"/>
  <c r="AI59" i="17"/>
  <c r="AE58" i="18" s="1"/>
  <c r="AE59" i="17"/>
  <c r="AB59"/>
  <c r="Z58" i="18" s="1"/>
  <c r="AG59" i="17"/>
  <c r="AC58" i="18" s="1"/>
  <c r="U59" i="17"/>
  <c r="V59"/>
  <c r="V58" i="18" s="1"/>
  <c r="S59" i="17"/>
  <c r="AB26"/>
  <c r="Z25" i="18" s="1"/>
  <c r="AD26" i="17"/>
  <c r="AB25" i="18" s="1"/>
  <c r="U26" i="17"/>
  <c r="W26"/>
  <c r="W25" i="18" s="1"/>
  <c r="V26" i="17"/>
  <c r="V25" i="18" s="1"/>
  <c r="Z26" i="17"/>
  <c r="X25" i="18" s="1"/>
  <c r="X26" i="17"/>
  <c r="AJ26"/>
  <c r="AF25" i="18" s="1"/>
  <c r="Q26" i="17"/>
  <c r="AE26"/>
  <c r="AK26"/>
  <c r="AG25" i="18" s="1"/>
  <c r="AC26" i="17"/>
  <c r="AA25" i="18" s="1"/>
  <c r="R26" i="17"/>
  <c r="AA26"/>
  <c r="Y25" i="18" s="1"/>
  <c r="T26" i="17"/>
  <c r="S26"/>
  <c r="AG26"/>
  <c r="AC25" i="18" s="1"/>
  <c r="AF26" i="17"/>
  <c r="AH26"/>
  <c r="AD25" i="18" s="1"/>
  <c r="Y26" i="17"/>
  <c r="AI26"/>
  <c r="AE25" i="18" s="1"/>
  <c r="R10" i="17"/>
  <c r="AH10"/>
  <c r="AD9" i="18" s="1"/>
  <c r="AF10" i="17"/>
  <c r="W10"/>
  <c r="W9" i="18" s="1"/>
  <c r="V10" i="17"/>
  <c r="V9" i="18" s="1"/>
  <c r="AB10" i="17"/>
  <c r="Z9" i="18" s="1"/>
  <c r="AE10" i="17"/>
  <c r="AC10"/>
  <c r="AA9" i="18" s="1"/>
  <c r="AA10" i="17"/>
  <c r="Y9" i="18" s="1"/>
  <c r="U10" i="17"/>
  <c r="AI10"/>
  <c r="AE9" i="18" s="1"/>
  <c r="T10" i="17"/>
  <c r="AJ10"/>
  <c r="AF9" i="18" s="1"/>
  <c r="AK10" i="17"/>
  <c r="AG9" i="18" s="1"/>
  <c r="X10" i="17"/>
  <c r="Z10"/>
  <c r="X9" i="18" s="1"/>
  <c r="AD10" i="17"/>
  <c r="AB9" i="18" s="1"/>
  <c r="Y10" i="17"/>
  <c r="Q10"/>
  <c r="A9" s="1"/>
  <c r="AG10"/>
  <c r="AC9" i="18" s="1"/>
  <c r="S10" i="17"/>
  <c r="X35"/>
  <c r="Y35"/>
  <c r="AD35"/>
  <c r="AB34" i="18" s="1"/>
  <c r="AH35" i="17"/>
  <c r="AD34" i="18" s="1"/>
  <c r="V35" i="17"/>
  <c r="V34" i="18" s="1"/>
  <c r="AE35" i="17"/>
  <c r="R35"/>
  <c r="AJ35"/>
  <c r="AF34" i="18" s="1"/>
  <c r="W35" i="17"/>
  <c r="W34" i="18" s="1"/>
  <c r="AK35" i="17"/>
  <c r="AG34" i="18" s="1"/>
  <c r="AI35" i="17"/>
  <c r="AE34" i="18" s="1"/>
  <c r="U35" i="17"/>
  <c r="T35"/>
  <c r="AF35"/>
  <c r="AG35"/>
  <c r="AC34" i="18" s="1"/>
  <c r="AC35" i="17"/>
  <c r="AA34" i="18" s="1"/>
  <c r="AA35" i="17"/>
  <c r="Y34" i="18" s="1"/>
  <c r="Q35" i="17"/>
  <c r="A34" s="1"/>
  <c r="Z35"/>
  <c r="X34" i="18" s="1"/>
  <c r="AB35" i="17"/>
  <c r="Z34" i="18" s="1"/>
  <c r="S35" i="17"/>
  <c r="AE108"/>
  <c r="S108"/>
  <c r="AI108"/>
  <c r="AE107" i="18" s="1"/>
  <c r="AC108" i="17"/>
  <c r="AA107" i="18" s="1"/>
  <c r="X108" i="17"/>
  <c r="AB108"/>
  <c r="Z107" i="18" s="1"/>
  <c r="Y108" i="17"/>
  <c r="Q108"/>
  <c r="AA108"/>
  <c r="Y107" i="18" s="1"/>
  <c r="AJ108" i="17"/>
  <c r="AF107" i="18" s="1"/>
  <c r="AK108" i="17"/>
  <c r="AG107" i="18" s="1"/>
  <c r="V108" i="17"/>
  <c r="AG108"/>
  <c r="AC107" i="18" s="1"/>
  <c r="R108" i="17"/>
  <c r="U108"/>
  <c r="Z108"/>
  <c r="X107" i="18" s="1"/>
  <c r="AF108" i="17"/>
  <c r="T108"/>
  <c r="AH108"/>
  <c r="AD107" i="18" s="1"/>
  <c r="AD108" i="17"/>
  <c r="AB107" i="18" s="1"/>
  <c r="W108" i="17"/>
  <c r="W107" i="18" s="1"/>
  <c r="Y92" i="17"/>
  <c r="Q92"/>
  <c r="V92"/>
  <c r="S92"/>
  <c r="AJ92"/>
  <c r="AF91" i="18" s="1"/>
  <c r="AE92" i="17"/>
  <c r="AG92"/>
  <c r="AC91" i="18" s="1"/>
  <c r="AB92" i="17"/>
  <c r="Z91" i="18" s="1"/>
  <c r="X92" i="17"/>
  <c r="Z92"/>
  <c r="X91" i="18" s="1"/>
  <c r="AC92" i="17"/>
  <c r="AA91" i="18" s="1"/>
  <c r="T92" i="17"/>
  <c r="R92"/>
  <c r="AA92"/>
  <c r="Y91" i="18" s="1"/>
  <c r="AF92" i="17"/>
  <c r="AD92"/>
  <c r="AB91" i="18" s="1"/>
  <c r="U92" i="17"/>
  <c r="AK92"/>
  <c r="AG91" i="18" s="1"/>
  <c r="W92" i="17"/>
  <c r="W91" i="18" s="1"/>
  <c r="AI92" i="17"/>
  <c r="AE91" i="18" s="1"/>
  <c r="AH92" i="17"/>
  <c r="AD91" i="18" s="1"/>
  <c r="AB70" i="17"/>
  <c r="Z69" i="18" s="1"/>
  <c r="V70" i="17"/>
  <c r="AE70"/>
  <c r="AH70"/>
  <c r="AD69" i="18" s="1"/>
  <c r="Q70" i="17"/>
  <c r="W70"/>
  <c r="W69" i="18" s="1"/>
  <c r="AG70" i="17"/>
  <c r="AC69" i="18" s="1"/>
  <c r="AC70" i="17"/>
  <c r="AA69" i="18" s="1"/>
  <c r="U70" i="17"/>
  <c r="AJ70"/>
  <c r="AF69" i="18" s="1"/>
  <c r="AF70" i="17"/>
  <c r="T70"/>
  <c r="S70"/>
  <c r="Z70"/>
  <c r="X69" i="18" s="1"/>
  <c r="AD70" i="17"/>
  <c r="AB69" i="18" s="1"/>
  <c r="AI70" i="17"/>
  <c r="AE69" i="18" s="1"/>
  <c r="R70" i="17"/>
  <c r="Y70"/>
  <c r="AA70"/>
  <c r="Y69" i="18" s="1"/>
  <c r="X70" i="17"/>
  <c r="AK70"/>
  <c r="AG69" i="18" s="1"/>
  <c r="Z64" i="17"/>
  <c r="X63" i="18" s="1"/>
  <c r="W64" i="17"/>
  <c r="W63" i="18" s="1"/>
  <c r="AI64" i="17"/>
  <c r="AE63" i="18" s="1"/>
  <c r="AJ64" i="17"/>
  <c r="AF63" i="18" s="1"/>
  <c r="AE64" i="17"/>
  <c r="R64"/>
  <c r="S64"/>
  <c r="V64"/>
  <c r="AB64"/>
  <c r="Z63" i="18" s="1"/>
  <c r="AC64" i="17"/>
  <c r="AA63" i="18" s="1"/>
  <c r="U64" i="17"/>
  <c r="AD64"/>
  <c r="AB63" i="18" s="1"/>
  <c r="Y64" i="17"/>
  <c r="AG64"/>
  <c r="AC63" i="18" s="1"/>
  <c r="X64" i="17"/>
  <c r="AA64"/>
  <c r="Y63" i="18" s="1"/>
  <c r="AK64" i="17"/>
  <c r="AG63" i="18" s="1"/>
  <c r="AH64" i="17"/>
  <c r="AD63" i="18" s="1"/>
  <c r="AF64" i="17"/>
  <c r="T64"/>
  <c r="Q64"/>
  <c r="A66" s="1"/>
  <c r="AA90"/>
  <c r="Y89" i="18" s="1"/>
  <c r="Y90" i="17"/>
  <c r="AG90"/>
  <c r="AC89" i="18" s="1"/>
  <c r="Q90" i="17"/>
  <c r="AD90"/>
  <c r="AB89" i="18" s="1"/>
  <c r="W90" i="17"/>
  <c r="W89" i="18" s="1"/>
  <c r="T90" i="17"/>
  <c r="AH90"/>
  <c r="AD89" i="18" s="1"/>
  <c r="AK90" i="17"/>
  <c r="AG89" i="18" s="1"/>
  <c r="V90" i="17"/>
  <c r="AE90"/>
  <c r="U90"/>
  <c r="S90"/>
  <c r="AF90"/>
  <c r="Z90"/>
  <c r="X89" i="18" s="1"/>
  <c r="AI90" i="17"/>
  <c r="AE89" i="18" s="1"/>
  <c r="AC90" i="17"/>
  <c r="AA89" i="18" s="1"/>
  <c r="AJ90" i="17"/>
  <c r="AF89" i="18" s="1"/>
  <c r="X90" i="17"/>
  <c r="R90"/>
  <c r="AB90"/>
  <c r="Z89" i="18" s="1"/>
  <c r="AI94" i="17"/>
  <c r="AE93" i="18" s="1"/>
  <c r="R94" i="17"/>
  <c r="W94"/>
  <c r="W93" i="18" s="1"/>
  <c r="AH94" i="17"/>
  <c r="AD93" i="18" s="1"/>
  <c r="Z94" i="17"/>
  <c r="X93" i="18" s="1"/>
  <c r="AG94" i="17"/>
  <c r="AC93" i="18" s="1"/>
  <c r="Y94" i="17"/>
  <c r="Q94"/>
  <c r="AC94"/>
  <c r="AA93" i="18" s="1"/>
  <c r="S94" i="17"/>
  <c r="T94"/>
  <c r="U94"/>
  <c r="AK94"/>
  <c r="AG93" i="18" s="1"/>
  <c r="AF94" i="17"/>
  <c r="AA94"/>
  <c r="Y93" i="18" s="1"/>
  <c r="X94" i="17"/>
  <c r="AB94"/>
  <c r="Z93" i="18" s="1"/>
  <c r="V94" i="17"/>
  <c r="AD94"/>
  <c r="AB93" i="18" s="1"/>
  <c r="AJ94" i="17"/>
  <c r="AF93" i="18" s="1"/>
  <c r="AE94" i="17"/>
  <c r="AB78"/>
  <c r="Z77" i="18" s="1"/>
  <c r="AK78" i="17"/>
  <c r="AG77" i="18" s="1"/>
  <c r="AI78" i="17"/>
  <c r="AE77" i="18" s="1"/>
  <c r="V78" i="17"/>
  <c r="U78"/>
  <c r="AF78"/>
  <c r="AE78"/>
  <c r="S78"/>
  <c r="Z78"/>
  <c r="X77" i="18" s="1"/>
  <c r="X78" i="17"/>
  <c r="AJ78"/>
  <c r="AF77" i="18" s="1"/>
  <c r="AC78" i="17"/>
  <c r="AA77" i="18" s="1"/>
  <c r="T78" i="17"/>
  <c r="AH78"/>
  <c r="AD77" i="18" s="1"/>
  <c r="AG78" i="17"/>
  <c r="AC77" i="18" s="1"/>
  <c r="AD78" i="17"/>
  <c r="AB77" i="18" s="1"/>
  <c r="Y78" i="17"/>
  <c r="W78"/>
  <c r="W77" i="18" s="1"/>
  <c r="Q78" i="17"/>
  <c r="A80" s="1"/>
  <c r="AA78"/>
  <c r="Y77" i="18" s="1"/>
  <c r="R78" i="17"/>
  <c r="AG98"/>
  <c r="AC97" i="18" s="1"/>
  <c r="AF98" i="17"/>
  <c r="Q98"/>
  <c r="AI98"/>
  <c r="AE97" i="18" s="1"/>
  <c r="AD98" i="17"/>
  <c r="AB97" i="18" s="1"/>
  <c r="S98" i="17"/>
  <c r="Y98"/>
  <c r="AA98"/>
  <c r="Y97" i="18" s="1"/>
  <c r="X98" i="17"/>
  <c r="AB98"/>
  <c r="Z97" i="18" s="1"/>
  <c r="V98" i="17"/>
  <c r="T98"/>
  <c r="AH98"/>
  <c r="AD97" i="18" s="1"/>
  <c r="U98" i="17"/>
  <c r="AJ98"/>
  <c r="AF97" i="18" s="1"/>
  <c r="AE98" i="17"/>
  <c r="W98"/>
  <c r="W97" i="18" s="1"/>
  <c r="R98" i="17"/>
  <c r="Z98"/>
  <c r="X97" i="18" s="1"/>
  <c r="AK98" i="17"/>
  <c r="AG97" i="18" s="1"/>
  <c r="AC98" i="17"/>
  <c r="AA97" i="18" s="1"/>
  <c r="AG101" i="17"/>
  <c r="AC100" i="18" s="1"/>
  <c r="AC101" i="17"/>
  <c r="AA100" i="18" s="1"/>
  <c r="AI101" i="17"/>
  <c r="AE100" i="18" s="1"/>
  <c r="X101" i="17"/>
  <c r="W101"/>
  <c r="W100" i="18" s="1"/>
  <c r="AE101" i="17"/>
  <c r="U101"/>
  <c r="R101"/>
  <c r="S101"/>
  <c r="V101"/>
  <c r="AB101"/>
  <c r="Z100" i="18" s="1"/>
  <c r="AD101" i="17"/>
  <c r="AB100" i="18" s="1"/>
  <c r="T101" i="17"/>
  <c r="Y101"/>
  <c r="AK101"/>
  <c r="AG100" i="18" s="1"/>
  <c r="Q101" i="17"/>
  <c r="A103" s="1"/>
  <c r="Z101"/>
  <c r="X100" i="18" s="1"/>
  <c r="AA101" i="17"/>
  <c r="Y100" i="18" s="1"/>
  <c r="AJ101" i="17"/>
  <c r="AF100" i="18" s="1"/>
  <c r="AF101" i="17"/>
  <c r="AH101"/>
  <c r="AD100" i="18" s="1"/>
  <c r="X68" i="17"/>
  <c r="AB68"/>
  <c r="Z67" i="18" s="1"/>
  <c r="AK68" i="17"/>
  <c r="AG67" i="18" s="1"/>
  <c r="AF68" i="17"/>
  <c r="S68"/>
  <c r="AH68"/>
  <c r="AD67" i="18" s="1"/>
  <c r="AE68" i="17"/>
  <c r="Y68"/>
  <c r="T68"/>
  <c r="R68"/>
  <c r="AI68"/>
  <c r="AE67" i="18" s="1"/>
  <c r="AA68" i="17"/>
  <c r="Y67" i="18" s="1"/>
  <c r="AD68" i="17"/>
  <c r="AB67" i="18" s="1"/>
  <c r="AG68" i="17"/>
  <c r="AC67" i="18" s="1"/>
  <c r="V68" i="17"/>
  <c r="Z68"/>
  <c r="X67" i="18" s="1"/>
  <c r="AJ68" i="17"/>
  <c r="AF67" i="18" s="1"/>
  <c r="Q68" i="17"/>
  <c r="W68"/>
  <c r="W67" i="18" s="1"/>
  <c r="U68" i="17"/>
  <c r="AC68"/>
  <c r="AA67" i="18" s="1"/>
  <c r="AB72" i="17"/>
  <c r="Z71" i="18" s="1"/>
  <c r="Q72" i="17"/>
  <c r="AG72"/>
  <c r="AC71" i="18" s="1"/>
  <c r="U72" i="17"/>
  <c r="AD72"/>
  <c r="AB71" i="18" s="1"/>
  <c r="AI72" i="17"/>
  <c r="AE71" i="18" s="1"/>
  <c r="AA72" i="17"/>
  <c r="Y71" i="18" s="1"/>
  <c r="V72" i="17"/>
  <c r="AJ72"/>
  <c r="AF71" i="18" s="1"/>
  <c r="R72" i="17"/>
  <c r="X72"/>
  <c r="AE72"/>
  <c r="W72"/>
  <c r="W71" i="18" s="1"/>
  <c r="S72" i="17"/>
  <c r="T72"/>
  <c r="Z72"/>
  <c r="X71" i="18" s="1"/>
  <c r="AC72" i="17"/>
  <c r="AA71" i="18" s="1"/>
  <c r="AF72" i="17"/>
  <c r="AK72"/>
  <c r="AG71" i="18" s="1"/>
  <c r="Y72" i="17"/>
  <c r="AH72"/>
  <c r="AD71" i="18" s="1"/>
  <c r="Q104" i="17"/>
  <c r="T104"/>
  <c r="V104"/>
  <c r="AB104"/>
  <c r="Z103" i="18" s="1"/>
  <c r="AK104" i="17"/>
  <c r="AG103" i="18" s="1"/>
  <c r="R104" i="17"/>
  <c r="X104"/>
  <c r="AA104"/>
  <c r="Y103" i="18" s="1"/>
  <c r="U104" i="17"/>
  <c r="AC104"/>
  <c r="AA103" i="18" s="1"/>
  <c r="Y104" i="17"/>
  <c r="W104"/>
  <c r="W103" i="18" s="1"/>
  <c r="Z104" i="17"/>
  <c r="X103" i="18" s="1"/>
  <c r="AF104" i="17"/>
  <c r="AG104"/>
  <c r="AC103" i="18" s="1"/>
  <c r="AH104" i="17"/>
  <c r="AD103" i="18" s="1"/>
  <c r="S104" i="17"/>
  <c r="AD104"/>
  <c r="AB103" i="18" s="1"/>
  <c r="AE104" i="17"/>
  <c r="AI104"/>
  <c r="AE103" i="18" s="1"/>
  <c r="AJ104" i="17"/>
  <c r="AF103" i="18" s="1"/>
  <c r="W63" i="17"/>
  <c r="W62" i="18" s="1"/>
  <c r="R63" i="17"/>
  <c r="AE63"/>
  <c r="X63"/>
  <c r="AJ63"/>
  <c r="AF62" i="18" s="1"/>
  <c r="Z63" i="17"/>
  <c r="X62" i="18" s="1"/>
  <c r="AK63" i="17"/>
  <c r="AG62" i="18" s="1"/>
  <c r="T63" i="17"/>
  <c r="Q63"/>
  <c r="AA63"/>
  <c r="Y62" i="18" s="1"/>
  <c r="AG63" i="17"/>
  <c r="AC62" i="18" s="1"/>
  <c r="S63" i="17"/>
  <c r="AC63"/>
  <c r="AA62" i="18" s="1"/>
  <c r="Y63" i="17"/>
  <c r="U63"/>
  <c r="AD63"/>
  <c r="AB62" i="18" s="1"/>
  <c r="AF63" i="17"/>
  <c r="AI63"/>
  <c r="AE62" i="18" s="1"/>
  <c r="V63" i="17"/>
  <c r="AH63"/>
  <c r="AD62" i="18" s="1"/>
  <c r="AB63" i="17"/>
  <c r="Z62" i="18" s="1"/>
  <c r="C16" i="26"/>
  <c r="D20" s="1"/>
  <c r="AH16"/>
  <c r="Y16"/>
  <c r="X16"/>
  <c r="J16"/>
  <c r="AD16"/>
  <c r="AL16"/>
  <c r="AA16"/>
  <c r="I16"/>
  <c r="U16"/>
  <c r="T16"/>
  <c r="AB16"/>
  <c r="K16"/>
  <c r="G16"/>
  <c r="S16"/>
  <c r="AI16"/>
  <c r="R16"/>
  <c r="AJ16"/>
  <c r="N16"/>
  <c r="O16"/>
  <c r="AE16"/>
  <c r="Z16"/>
  <c r="W16"/>
  <c r="AC16"/>
  <c r="AK16"/>
  <c r="AF16"/>
  <c r="L16"/>
  <c r="V16"/>
  <c r="H16"/>
  <c r="F16" s="1"/>
  <c r="Q16"/>
  <c r="AG16"/>
  <c r="M16"/>
  <c r="P16"/>
  <c r="DF77" i="10"/>
  <c r="FT51"/>
  <c r="EN51"/>
  <c r="C19" i="26"/>
  <c r="D23" s="1"/>
  <c r="Y19"/>
  <c r="T19"/>
  <c r="J19"/>
  <c r="H19"/>
  <c r="F19" s="1"/>
  <c r="AC19"/>
  <c r="AH19"/>
  <c r="AF19"/>
  <c r="S19"/>
  <c r="X19"/>
  <c r="W19"/>
  <c r="AL19"/>
  <c r="M19"/>
  <c r="AD19"/>
  <c r="L19"/>
  <c r="Q19"/>
  <c r="AG19"/>
  <c r="P19"/>
  <c r="V19"/>
  <c r="K19"/>
  <c r="AA19"/>
  <c r="O19"/>
  <c r="AK19"/>
  <c r="I19"/>
  <c r="AE19"/>
  <c r="Z19"/>
  <c r="AJ19"/>
  <c r="G19"/>
  <c r="AI19"/>
  <c r="R19"/>
  <c r="U19"/>
  <c r="AB19"/>
  <c r="N19"/>
  <c r="AJ24" i="17"/>
  <c r="AF23" i="18" s="1"/>
  <c r="AF24" i="17"/>
  <c r="U24"/>
  <c r="AB24"/>
  <c r="Z23" i="18" s="1"/>
  <c r="S24" i="17"/>
  <c r="AI24"/>
  <c r="AE23" i="18" s="1"/>
  <c r="V24" i="17"/>
  <c r="V23" i="18" s="1"/>
  <c r="AH24" i="17"/>
  <c r="AD23" i="18" s="1"/>
  <c r="Z24" i="17"/>
  <c r="X23" i="18" s="1"/>
  <c r="AE24" i="17"/>
  <c r="AC24"/>
  <c r="AA23" i="18" s="1"/>
  <c r="AG24" i="17"/>
  <c r="AC23" i="18" s="1"/>
  <c r="T24" i="17"/>
  <c r="W24"/>
  <c r="W23" i="18" s="1"/>
  <c r="AK24" i="17"/>
  <c r="AG23" i="18" s="1"/>
  <c r="X24" i="17"/>
  <c r="Y24"/>
  <c r="AD24"/>
  <c r="AB23" i="18" s="1"/>
  <c r="R24" i="17"/>
  <c r="Q24"/>
  <c r="AA24"/>
  <c r="Y23" i="18" s="1"/>
  <c r="AK9" i="17"/>
  <c r="AG8" i="18" s="1"/>
  <c r="AB9" i="17"/>
  <c r="Z8" i="18" s="1"/>
  <c r="W9" i="17"/>
  <c r="W8" i="18" s="1"/>
  <c r="AC9" i="17"/>
  <c r="AA8" i="18" s="1"/>
  <c r="Z9" i="17"/>
  <c r="X8" i="18" s="1"/>
  <c r="AE9" i="17"/>
  <c r="AD9"/>
  <c r="AB8" i="18" s="1"/>
  <c r="AJ9" i="17"/>
  <c r="AF8" i="18" s="1"/>
  <c r="X9" i="17"/>
  <c r="Y9"/>
  <c r="AG9"/>
  <c r="AC8" i="18" s="1"/>
  <c r="V9" i="17"/>
  <c r="V8" i="18" s="1"/>
  <c r="M8" s="1"/>
  <c r="AO8" s="1"/>
  <c r="S9" i="17"/>
  <c r="AH9"/>
  <c r="AD8" i="18" s="1"/>
  <c r="U9" i="17"/>
  <c r="T9"/>
  <c r="AI9"/>
  <c r="AE8" i="18" s="1"/>
  <c r="AA9" i="17"/>
  <c r="Y8" i="18" s="1"/>
  <c r="Q9" i="17"/>
  <c r="AF9"/>
  <c r="R9"/>
  <c r="AA36"/>
  <c r="Y35" i="18" s="1"/>
  <c r="U36" i="17"/>
  <c r="AK36"/>
  <c r="AG35" i="18" s="1"/>
  <c r="Y36" i="17"/>
  <c r="Z36"/>
  <c r="X35" i="18" s="1"/>
  <c r="R36" i="17"/>
  <c r="T36"/>
  <c r="AC36"/>
  <c r="AA35" i="18" s="1"/>
  <c r="AF36" i="17"/>
  <c r="AG36"/>
  <c r="AC35" i="18" s="1"/>
  <c r="V36" i="17"/>
  <c r="V35" i="18" s="1"/>
  <c r="AD36" i="17"/>
  <c r="AB35" i="18" s="1"/>
  <c r="AH36" i="17"/>
  <c r="AD35" i="18" s="1"/>
  <c r="W36" i="17"/>
  <c r="W35" i="18" s="1"/>
  <c r="S36" i="17"/>
  <c r="AI36"/>
  <c r="AE35" i="18" s="1"/>
  <c r="AJ36" i="17"/>
  <c r="AF35" i="18" s="1"/>
  <c r="AE36" i="17"/>
  <c r="X36"/>
  <c r="Q36"/>
  <c r="AB36"/>
  <c r="Z35" i="18" s="1"/>
  <c r="AH5" i="17"/>
  <c r="AD4" i="18" s="1"/>
  <c r="V5" i="17"/>
  <c r="V4" i="18" s="1"/>
  <c r="Y5" i="17"/>
  <c r="AJ5"/>
  <c r="AF4" i="18" s="1"/>
  <c r="AD5" i="17"/>
  <c r="AB4" i="18" s="1"/>
  <c r="R5" i="17"/>
  <c r="AI5"/>
  <c r="AE4" i="18" s="1"/>
  <c r="AF5" i="17"/>
  <c r="S5"/>
  <c r="U5"/>
  <c r="AB5"/>
  <c r="Z4" i="18" s="1"/>
  <c r="AK5" i="17"/>
  <c r="AG4" i="18" s="1"/>
  <c r="W5" i="17"/>
  <c r="W4" i="18" s="1"/>
  <c r="AA5" i="17"/>
  <c r="Y4" i="18" s="1"/>
  <c r="X5" i="17"/>
  <c r="Q5"/>
  <c r="AG5"/>
  <c r="AC4" i="18" s="1"/>
  <c r="T5" i="17"/>
  <c r="Z5"/>
  <c r="X4" i="18" s="1"/>
  <c r="AC5" i="17"/>
  <c r="AA4" i="18" s="1"/>
  <c r="AE5" i="17"/>
  <c r="AI52"/>
  <c r="AE51" i="18" s="1"/>
  <c r="W52" i="17"/>
  <c r="W51" i="18" s="1"/>
  <c r="AC52" i="17"/>
  <c r="AA51" i="18" s="1"/>
  <c r="AH52" i="17"/>
  <c r="AD51" i="18" s="1"/>
  <c r="Y52" i="17"/>
  <c r="AF52"/>
  <c r="U52"/>
  <c r="V52"/>
  <c r="V51" i="18" s="1"/>
  <c r="Z52" i="17"/>
  <c r="X51" i="18" s="1"/>
  <c r="Q52" i="17"/>
  <c r="AE52"/>
  <c r="X52"/>
  <c r="AK52"/>
  <c r="AG51" i="18" s="1"/>
  <c r="AD52" i="17"/>
  <c r="AB51" i="18" s="1"/>
  <c r="AB52" i="17"/>
  <c r="Z51" i="18" s="1"/>
  <c r="AG52" i="17"/>
  <c r="AC51" i="18" s="1"/>
  <c r="AJ52" i="17"/>
  <c r="AF51" i="18" s="1"/>
  <c r="T52" i="17"/>
  <c r="R52"/>
  <c r="S52"/>
  <c r="AA52"/>
  <c r="Y51" i="18" s="1"/>
  <c r="AH40" i="17"/>
  <c r="AD39" i="18" s="1"/>
  <c r="Z40" i="17"/>
  <c r="X39" i="18" s="1"/>
  <c r="AK40" i="17"/>
  <c r="AG39" i="18" s="1"/>
  <c r="T40" i="17"/>
  <c r="Y40"/>
  <c r="Q40"/>
  <c r="W40"/>
  <c r="W39" i="18" s="1"/>
  <c r="R40" i="17"/>
  <c r="AB40"/>
  <c r="Z39" i="18" s="1"/>
  <c r="S40" i="17"/>
  <c r="AA40"/>
  <c r="Y39" i="18" s="1"/>
  <c r="AF40" i="17"/>
  <c r="V40"/>
  <c r="V39" i="18" s="1"/>
  <c r="X40" i="17"/>
  <c r="AC40"/>
  <c r="AA39" i="18" s="1"/>
  <c r="U40" i="17"/>
  <c r="AD40"/>
  <c r="AB39" i="18" s="1"/>
  <c r="AG40" i="17"/>
  <c r="AC39" i="18" s="1"/>
  <c r="AE40" i="17"/>
  <c r="AJ40"/>
  <c r="AF39" i="18" s="1"/>
  <c r="AI40" i="17"/>
  <c r="AE39" i="18" s="1"/>
  <c r="Z31" i="17"/>
  <c r="X30" i="18" s="1"/>
  <c r="AH31" i="17"/>
  <c r="AD30" i="18" s="1"/>
  <c r="AA31" i="17"/>
  <c r="Y30" i="18" s="1"/>
  <c r="AI31" i="17"/>
  <c r="AE30" i="18" s="1"/>
  <c r="Q31" i="17"/>
  <c r="AE31"/>
  <c r="AK31"/>
  <c r="AG30" i="18" s="1"/>
  <c r="AB31" i="17"/>
  <c r="Z30" i="18" s="1"/>
  <c r="W31" i="17"/>
  <c r="W30" i="18" s="1"/>
  <c r="T31" i="17"/>
  <c r="AF31"/>
  <c r="AG31"/>
  <c r="AC30" i="18" s="1"/>
  <c r="R31" i="17"/>
  <c r="U31"/>
  <c r="S31"/>
  <c r="Y31"/>
  <c r="X31"/>
  <c r="AJ31"/>
  <c r="AF30" i="18" s="1"/>
  <c r="AC31" i="17"/>
  <c r="AA30" i="18" s="1"/>
  <c r="V31" i="17"/>
  <c r="V30" i="18" s="1"/>
  <c r="AD31" i="17"/>
  <c r="AB30" i="18" s="1"/>
  <c r="Y48" i="17"/>
  <c r="AK48"/>
  <c r="AG47" i="18" s="1"/>
  <c r="U48" i="17"/>
  <c r="T48"/>
  <c r="AJ48"/>
  <c r="AF47" i="18" s="1"/>
  <c r="AE48" i="17"/>
  <c r="X48"/>
  <c r="AG48"/>
  <c r="AC47" i="18" s="1"/>
  <c r="Q48" i="17"/>
  <c r="R48"/>
  <c r="V48"/>
  <c r="V47" i="18" s="1"/>
  <c r="AD48" i="17"/>
  <c r="AB47" i="18" s="1"/>
  <c r="AF48" i="17"/>
  <c r="AH48"/>
  <c r="AD47" i="18" s="1"/>
  <c r="S48" i="17"/>
  <c r="W48"/>
  <c r="W47" i="18" s="1"/>
  <c r="Z48" i="17"/>
  <c r="X47" i="18" s="1"/>
  <c r="AC48" i="17"/>
  <c r="AA47" i="18" s="1"/>
  <c r="AI48" i="17"/>
  <c r="AE47" i="18" s="1"/>
  <c r="AA48" i="17"/>
  <c r="Y47" i="18" s="1"/>
  <c r="AB48" i="17"/>
  <c r="Z47" i="18" s="1"/>
  <c r="S13" i="17"/>
  <c r="AH13"/>
  <c r="AD12" i="18" s="1"/>
  <c r="AJ13" i="17"/>
  <c r="AF12" i="18" s="1"/>
  <c r="Z13" i="17"/>
  <c r="X12" i="18" s="1"/>
  <c r="AI13" i="17"/>
  <c r="AE12" i="18" s="1"/>
  <c r="AE13" i="17"/>
  <c r="T13"/>
  <c r="AB13"/>
  <c r="Z12" i="18" s="1"/>
  <c r="V13" i="17"/>
  <c r="V12" i="18" s="1"/>
  <c r="W13" i="17"/>
  <c r="W12" i="18" s="1"/>
  <c r="X13" i="17"/>
  <c r="U13"/>
  <c r="Q13"/>
  <c r="AK13"/>
  <c r="AG12" i="18" s="1"/>
  <c r="R13" i="17"/>
  <c r="Y13"/>
  <c r="AF13"/>
  <c r="AC13"/>
  <c r="AA12" i="18" s="1"/>
  <c r="AA13" i="17"/>
  <c r="Y12" i="18" s="1"/>
  <c r="AD13" i="17"/>
  <c r="AB12" i="18" s="1"/>
  <c r="AG13" i="17"/>
  <c r="AC12" i="18" s="1"/>
  <c r="X16" i="17"/>
  <c r="W16"/>
  <c r="W15" i="18" s="1"/>
  <c r="AJ16" i="17"/>
  <c r="AF15" i="18" s="1"/>
  <c r="U16" i="17"/>
  <c r="AB16"/>
  <c r="Z15" i="18" s="1"/>
  <c r="AF16" i="17"/>
  <c r="Z16"/>
  <c r="X15" i="18" s="1"/>
  <c r="V16" i="17"/>
  <c r="V15" i="18" s="1"/>
  <c r="AE16" i="17"/>
  <c r="AI16"/>
  <c r="AE15" i="18" s="1"/>
  <c r="T16" i="17"/>
  <c r="Q16"/>
  <c r="Y16"/>
  <c r="AK16"/>
  <c r="AG15" i="18" s="1"/>
  <c r="S16" i="17"/>
  <c r="AC16"/>
  <c r="AA15" i="18" s="1"/>
  <c r="AA16" i="17"/>
  <c r="Y15" i="18" s="1"/>
  <c r="AH16" i="17"/>
  <c r="AD15" i="18" s="1"/>
  <c r="AG16" i="17"/>
  <c r="AC15" i="18" s="1"/>
  <c r="AD16" i="17"/>
  <c r="AB15" i="18" s="1"/>
  <c r="R16" i="17"/>
  <c r="AB46"/>
  <c r="Z45" i="18" s="1"/>
  <c r="Z46" i="17"/>
  <c r="X45" i="18" s="1"/>
  <c r="AA46" i="17"/>
  <c r="Y45" i="18" s="1"/>
  <c r="AG46" i="17"/>
  <c r="AC45" i="18" s="1"/>
  <c r="AE46" i="17"/>
  <c r="AI46"/>
  <c r="AE45" i="18" s="1"/>
  <c r="AD46" i="17"/>
  <c r="AB45" i="18" s="1"/>
  <c r="U46" i="17"/>
  <c r="X46"/>
  <c r="AC46"/>
  <c r="AA45" i="18" s="1"/>
  <c r="Y46" i="17"/>
  <c r="W46"/>
  <c r="W45" i="18" s="1"/>
  <c r="AK46" i="17"/>
  <c r="AG45" i="18" s="1"/>
  <c r="AH46" i="17"/>
  <c r="AD45" i="18" s="1"/>
  <c r="Q46" i="17"/>
  <c r="AJ46"/>
  <c r="AF45" i="18" s="1"/>
  <c r="V46" i="17"/>
  <c r="V45" i="18" s="1"/>
  <c r="T46" i="17"/>
  <c r="S46"/>
  <c r="R46"/>
  <c r="AF46"/>
  <c r="AI6"/>
  <c r="AE5" i="18" s="1"/>
  <c r="AG6" i="17"/>
  <c r="AC5" i="18" s="1"/>
  <c r="AF6" i="17"/>
  <c r="Z6"/>
  <c r="X5" i="18" s="1"/>
  <c r="AJ6" i="17"/>
  <c r="AF5" i="18" s="1"/>
  <c r="Q6" i="17"/>
  <c r="AH6"/>
  <c r="AD5" i="18" s="1"/>
  <c r="AE6" i="17"/>
  <c r="U6"/>
  <c r="AK6"/>
  <c r="AG5" i="18" s="1"/>
  <c r="AD6" i="17"/>
  <c r="AB5" i="18" s="1"/>
  <c r="Y6" i="17"/>
  <c r="R6"/>
  <c r="X6"/>
  <c r="W6"/>
  <c r="W5" i="18" s="1"/>
  <c r="V6" i="17"/>
  <c r="V5" i="18" s="1"/>
  <c r="AC6" i="17"/>
  <c r="AA5" i="18" s="1"/>
  <c r="T6" i="17"/>
  <c r="AA6"/>
  <c r="Y5" i="18" s="1"/>
  <c r="AB6" i="17"/>
  <c r="Z5" i="18" s="1"/>
  <c r="S6" i="17"/>
  <c r="AD58"/>
  <c r="AB57" i="18" s="1"/>
  <c r="X58" i="17"/>
  <c r="AG58"/>
  <c r="AC57" i="18" s="1"/>
  <c r="AH58" i="17"/>
  <c r="AD57" i="18" s="1"/>
  <c r="Q58" i="17"/>
  <c r="AB58"/>
  <c r="Z57" i="18" s="1"/>
  <c r="AF58" i="17"/>
  <c r="W58"/>
  <c r="W57" i="18" s="1"/>
  <c r="AE58" i="17"/>
  <c r="Z58"/>
  <c r="X57" i="18" s="1"/>
  <c r="AJ58" i="17"/>
  <c r="AF57" i="18" s="1"/>
  <c r="R58" i="17"/>
  <c r="U58"/>
  <c r="AI58"/>
  <c r="AE57" i="18" s="1"/>
  <c r="Y58" i="17"/>
  <c r="AC58"/>
  <c r="AA57" i="18" s="1"/>
  <c r="AK58" i="17"/>
  <c r="AG57" i="18" s="1"/>
  <c r="S58" i="17"/>
  <c r="T58"/>
  <c r="AA58"/>
  <c r="Y57" i="18" s="1"/>
  <c r="V58" i="17"/>
  <c r="V57" i="18" s="1"/>
  <c r="C13" i="26"/>
  <c r="D17" s="1"/>
  <c r="AJ13"/>
  <c r="I13"/>
  <c r="AF13"/>
  <c r="X13"/>
  <c r="AG13"/>
  <c r="H13"/>
  <c r="F13" s="1"/>
  <c r="W13"/>
  <c r="AL13"/>
  <c r="R13"/>
  <c r="AB13"/>
  <c r="AA13"/>
  <c r="AD13"/>
  <c r="O13"/>
  <c r="V13"/>
  <c r="M13"/>
  <c r="Q13"/>
  <c r="S13"/>
  <c r="AE13"/>
  <c r="U13"/>
  <c r="Y13"/>
  <c r="P13"/>
  <c r="N13"/>
  <c r="AI13"/>
  <c r="J13"/>
  <c r="L13"/>
  <c r="K13"/>
  <c r="Z13"/>
  <c r="G13"/>
  <c r="AC13"/>
  <c r="T13"/>
  <c r="AH13"/>
  <c r="AK13"/>
  <c r="S107" i="17"/>
  <c r="Q107"/>
  <c r="AE107"/>
  <c r="X107"/>
  <c r="AF107"/>
  <c r="AI107"/>
  <c r="AE106" i="18" s="1"/>
  <c r="AK107" i="17"/>
  <c r="AG106" i="18" s="1"/>
  <c r="V107" i="17"/>
  <c r="AC107"/>
  <c r="AA106" i="18" s="1"/>
  <c r="AD107" i="17"/>
  <c r="AB106" i="18" s="1"/>
  <c r="AG107" i="17"/>
  <c r="AC106" i="18" s="1"/>
  <c r="Z107" i="17"/>
  <c r="X106" i="18" s="1"/>
  <c r="AH107" i="17"/>
  <c r="AD106" i="18" s="1"/>
  <c r="AB107" i="17"/>
  <c r="Z106" i="18" s="1"/>
  <c r="AJ107" i="17"/>
  <c r="AF106" i="18" s="1"/>
  <c r="W107" i="17"/>
  <c r="W106" i="18" s="1"/>
  <c r="R107" i="17"/>
  <c r="AA107"/>
  <c r="Y106" i="18" s="1"/>
  <c r="U107" i="17"/>
  <c r="T107"/>
  <c r="Y107"/>
  <c r="Z82"/>
  <c r="X81" i="18" s="1"/>
  <c r="S82" i="17"/>
  <c r="AA82"/>
  <c r="Y81" i="18" s="1"/>
  <c r="W82" i="17"/>
  <c r="W81" i="18" s="1"/>
  <c r="AB82" i="17"/>
  <c r="Z81" i="18" s="1"/>
  <c r="AD82" i="17"/>
  <c r="AB81" i="18" s="1"/>
  <c r="T82" i="17"/>
  <c r="U82"/>
  <c r="AK82"/>
  <c r="AG81" i="18" s="1"/>
  <c r="AC82" i="17"/>
  <c r="AA81" i="18" s="1"/>
  <c r="AG82" i="17"/>
  <c r="AC81" i="18" s="1"/>
  <c r="X82" i="17"/>
  <c r="AJ82"/>
  <c r="AF81" i="18" s="1"/>
  <c r="AE82" i="17"/>
  <c r="V82"/>
  <c r="R82"/>
  <c r="AH82"/>
  <c r="AD81" i="18" s="1"/>
  <c r="Q82" i="17"/>
  <c r="A84" s="1"/>
  <c r="AI82"/>
  <c r="AE81" i="18" s="1"/>
  <c r="Y82" i="17"/>
  <c r="AF82"/>
  <c r="AI76"/>
  <c r="AE75" i="18" s="1"/>
  <c r="AJ76" i="17"/>
  <c r="AF75" i="18" s="1"/>
  <c r="AA76" i="17"/>
  <c r="Y75" i="18" s="1"/>
  <c r="V76" i="17"/>
  <c r="AC76"/>
  <c r="AA75" i="18" s="1"/>
  <c r="AB76" i="17"/>
  <c r="Z75" i="18" s="1"/>
  <c r="W76" i="17"/>
  <c r="W75" i="18" s="1"/>
  <c r="S76" i="17"/>
  <c r="AD76"/>
  <c r="AB75" i="18" s="1"/>
  <c r="AF76" i="17"/>
  <c r="AH76"/>
  <c r="AD75" i="18" s="1"/>
  <c r="Q76" i="17"/>
  <c r="Z76"/>
  <c r="X75" i="18" s="1"/>
  <c r="AK76" i="17"/>
  <c r="AG75" i="18" s="1"/>
  <c r="T76" i="17"/>
  <c r="R76"/>
  <c r="X76"/>
  <c r="AE76"/>
  <c r="U76"/>
  <c r="Y76"/>
  <c r="AG76"/>
  <c r="AC75" i="18" s="1"/>
  <c r="AG86" i="17"/>
  <c r="AC85" i="18" s="1"/>
  <c r="AK86" i="17"/>
  <c r="AG85" i="18" s="1"/>
  <c r="AJ86" i="17"/>
  <c r="AF85" i="18" s="1"/>
  <c r="T86" i="17"/>
  <c r="S86"/>
  <c r="AC86"/>
  <c r="AA85" i="18" s="1"/>
  <c r="AI86" i="17"/>
  <c r="AE85" i="18" s="1"/>
  <c r="AF86" i="17"/>
  <c r="AD86"/>
  <c r="AB85" i="18" s="1"/>
  <c r="Y86" i="17"/>
  <c r="AA86"/>
  <c r="Y85" i="18" s="1"/>
  <c r="W86" i="17"/>
  <c r="W85" i="18" s="1"/>
  <c r="AH86" i="17"/>
  <c r="AD85" i="18" s="1"/>
  <c r="Z86" i="17"/>
  <c r="X85" i="18" s="1"/>
  <c r="R86" i="17"/>
  <c r="AB86"/>
  <c r="Z85" i="18" s="1"/>
  <c r="AE86" i="17"/>
  <c r="U86"/>
  <c r="Q86"/>
  <c r="V86"/>
  <c r="X86"/>
  <c r="AJ109"/>
  <c r="AF108" i="18" s="1"/>
  <c r="T109" i="17"/>
  <c r="X109"/>
  <c r="AF109"/>
  <c r="AD109"/>
  <c r="AB108" i="18" s="1"/>
  <c r="U109" i="17"/>
  <c r="Y109"/>
  <c r="W109"/>
  <c r="W108" i="18" s="1"/>
  <c r="Z109" i="17"/>
  <c r="X108" i="18" s="1"/>
  <c r="R109" i="17"/>
  <c r="AE109"/>
  <c r="AC109"/>
  <c r="AA108" i="18" s="1"/>
  <c r="Q109" i="17"/>
  <c r="AI109"/>
  <c r="AE108" i="18" s="1"/>
  <c r="AB109" i="17"/>
  <c r="Z108" i="18" s="1"/>
  <c r="AK109" i="17"/>
  <c r="AG108" i="18" s="1"/>
  <c r="AH109" i="17"/>
  <c r="AD108" i="18" s="1"/>
  <c r="AA109" i="17"/>
  <c r="Y108" i="18" s="1"/>
  <c r="AG109" i="17"/>
  <c r="AC108" i="18" s="1"/>
  <c r="V109" i="17"/>
  <c r="S109"/>
  <c r="V62"/>
  <c r="Y62"/>
  <c r="T62"/>
  <c r="AF62"/>
  <c r="AC62"/>
  <c r="AA61" i="18" s="1"/>
  <c r="Z62" i="17"/>
  <c r="X61" i="18" s="1"/>
  <c r="U62" i="17"/>
  <c r="AG62"/>
  <c r="AC61" i="18" s="1"/>
  <c r="W62" i="17"/>
  <c r="W61" i="18" s="1"/>
  <c r="AJ62" i="17"/>
  <c r="AF61" i="18" s="1"/>
  <c r="AE62" i="17"/>
  <c r="Q62"/>
  <c r="AK62"/>
  <c r="AG61" i="18" s="1"/>
  <c r="S62" i="17"/>
  <c r="AD62"/>
  <c r="AB61" i="18" s="1"/>
  <c r="R62" i="17"/>
  <c r="AB62"/>
  <c r="Z61" i="18" s="1"/>
  <c r="AI62" i="17"/>
  <c r="AE61" i="18" s="1"/>
  <c r="X62" i="17"/>
  <c r="AH62"/>
  <c r="AD61" i="18" s="1"/>
  <c r="AA62" i="17"/>
  <c r="Y61" i="18" s="1"/>
  <c r="AA75" i="17"/>
  <c r="Y74" i="18" s="1"/>
  <c r="AK75" i="17"/>
  <c r="AG74" i="18" s="1"/>
  <c r="Y75" i="17"/>
  <c r="S75"/>
  <c r="AJ75"/>
  <c r="AF74" i="18" s="1"/>
  <c r="W75" i="17"/>
  <c r="W74" i="18" s="1"/>
  <c r="V75" i="17"/>
  <c r="Z75"/>
  <c r="X74" i="18" s="1"/>
  <c r="AI75" i="17"/>
  <c r="AE74" i="18" s="1"/>
  <c r="U75" i="17"/>
  <c r="R75"/>
  <c r="X75"/>
  <c r="Q75"/>
  <c r="AC75"/>
  <c r="AA74" i="18" s="1"/>
  <c r="T75" i="17"/>
  <c r="AE75"/>
  <c r="AD75"/>
  <c r="AB74" i="18" s="1"/>
  <c r="AF75" i="17"/>
  <c r="AB75"/>
  <c r="Z74" i="18" s="1"/>
  <c r="AH75" i="17"/>
  <c r="AD74" i="18" s="1"/>
  <c r="AG75" i="17"/>
  <c r="AC74" i="18" s="1"/>
  <c r="AC91" i="17"/>
  <c r="AA90" i="18" s="1"/>
  <c r="S91" i="17"/>
  <c r="AJ91"/>
  <c r="AF90" i="18" s="1"/>
  <c r="T91" i="17"/>
  <c r="Q91"/>
  <c r="V91"/>
  <c r="AD91"/>
  <c r="AB90" i="18" s="1"/>
  <c r="AI91" i="17"/>
  <c r="AE90" i="18" s="1"/>
  <c r="AK91" i="17"/>
  <c r="AG90" i="18" s="1"/>
  <c r="AA91" i="17"/>
  <c r="Y90" i="18" s="1"/>
  <c r="Z91" i="17"/>
  <c r="X90" i="18" s="1"/>
  <c r="W91" i="17"/>
  <c r="W90" i="18" s="1"/>
  <c r="AF91" i="17"/>
  <c r="AE91"/>
  <c r="X91"/>
  <c r="AB91"/>
  <c r="Z90" i="18" s="1"/>
  <c r="R91" i="17"/>
  <c r="U91"/>
  <c r="Y91"/>
  <c r="AG91"/>
  <c r="AC90" i="18" s="1"/>
  <c r="AH91" i="17"/>
  <c r="AD90" i="18" s="1"/>
  <c r="AF69" i="17"/>
  <c r="AH69"/>
  <c r="AD68" i="18" s="1"/>
  <c r="AG69" i="17"/>
  <c r="AC68" i="18" s="1"/>
  <c r="V69" i="17"/>
  <c r="AE69"/>
  <c r="Y69"/>
  <c r="R69"/>
  <c r="X69"/>
  <c r="AB69"/>
  <c r="Z68" i="18" s="1"/>
  <c r="AA69" i="17"/>
  <c r="Y68" i="18" s="1"/>
  <c r="Z69" i="17"/>
  <c r="X68" i="18" s="1"/>
  <c r="W69" i="17"/>
  <c r="W68" i="18" s="1"/>
  <c r="AD69" i="17"/>
  <c r="AB68" i="18" s="1"/>
  <c r="AJ69" i="17"/>
  <c r="AF68" i="18" s="1"/>
  <c r="AI69" i="17"/>
  <c r="AE68" i="18" s="1"/>
  <c r="AK69" i="17"/>
  <c r="AG68" i="18" s="1"/>
  <c r="S69" i="17"/>
  <c r="Q69"/>
  <c r="U69"/>
  <c r="T69"/>
  <c r="AC69"/>
  <c r="AA68" i="18" s="1"/>
  <c r="T79" i="17"/>
  <c r="W79"/>
  <c r="W78" i="18" s="1"/>
  <c r="AD79" i="17"/>
  <c r="AB78" i="18" s="1"/>
  <c r="Z79" i="17"/>
  <c r="X78" i="18" s="1"/>
  <c r="X79" i="17"/>
  <c r="AI79"/>
  <c r="AE78" i="18" s="1"/>
  <c r="Y79" i="17"/>
  <c r="AC79"/>
  <c r="AA78" i="18" s="1"/>
  <c r="AE79" i="17"/>
  <c r="V79"/>
  <c r="R79"/>
  <c r="S79"/>
  <c r="U79"/>
  <c r="Q79"/>
  <c r="AF79"/>
  <c r="AH79"/>
  <c r="AD78" i="18" s="1"/>
  <c r="AB79" i="17"/>
  <c r="Z78" i="18" s="1"/>
  <c r="AG79" i="17"/>
  <c r="AC78" i="18" s="1"/>
  <c r="AJ79" i="17"/>
  <c r="AF78" i="18" s="1"/>
  <c r="AK79" i="17"/>
  <c r="AG78" i="18" s="1"/>
  <c r="AA79" i="17"/>
  <c r="Y78" i="18" s="1"/>
  <c r="AC84" i="17"/>
  <c r="AA83" i="18" s="1"/>
  <c r="AB84" i="17"/>
  <c r="Z83" i="18" s="1"/>
  <c r="AF84" i="17"/>
  <c r="AH84"/>
  <c r="AD83" i="18" s="1"/>
  <c r="AK84" i="17"/>
  <c r="AG83" i="18" s="1"/>
  <c r="V84" i="17"/>
  <c r="AJ84"/>
  <c r="AF83" i="18" s="1"/>
  <c r="S84" i="17"/>
  <c r="U84"/>
  <c r="Y84"/>
  <c r="Q84"/>
  <c r="X84"/>
  <c r="AD84"/>
  <c r="AB83" i="18" s="1"/>
  <c r="AG84" i="17"/>
  <c r="AC83" i="18" s="1"/>
  <c r="W84" i="17"/>
  <c r="W83" i="18" s="1"/>
  <c r="R84" i="17"/>
  <c r="T84"/>
  <c r="AI84"/>
  <c r="AE83" i="18" s="1"/>
  <c r="Z84" i="17"/>
  <c r="X83" i="18" s="1"/>
  <c r="AE84" i="17"/>
  <c r="AA84"/>
  <c r="Y83" i="18" s="1"/>
  <c r="Q111" i="17"/>
  <c r="AG111"/>
  <c r="AC110" i="18" s="1"/>
  <c r="Z111" i="17"/>
  <c r="X110" i="18" s="1"/>
  <c r="W111" i="17"/>
  <c r="W110" i="18" s="1"/>
  <c r="S111" i="17"/>
  <c r="AK111"/>
  <c r="AG110" i="18" s="1"/>
  <c r="AB111" i="17"/>
  <c r="Z110" i="18" s="1"/>
  <c r="AJ111" i="17"/>
  <c r="AF110" i="18" s="1"/>
  <c r="AE111" i="17"/>
  <c r="R111"/>
  <c r="AH111"/>
  <c r="AD110" i="18" s="1"/>
  <c r="AD111" i="17"/>
  <c r="AB110" i="18" s="1"/>
  <c r="T111" i="17"/>
  <c r="V111"/>
  <c r="AI111"/>
  <c r="AE110" i="18" s="1"/>
  <c r="AF111" i="17"/>
  <c r="AA111"/>
  <c r="Y110" i="18" s="1"/>
  <c r="Y111" i="17"/>
  <c r="U111"/>
  <c r="X111"/>
  <c r="AC111"/>
  <c r="AA110" i="18" s="1"/>
  <c r="AK112" i="17"/>
  <c r="AG111" i="18" s="1"/>
  <c r="AG112" i="17"/>
  <c r="AC111" i="18" s="1"/>
  <c r="Y112" i="17"/>
  <c r="AE112"/>
  <c r="AI112"/>
  <c r="AE111" i="18" s="1"/>
  <c r="T112" i="17"/>
  <c r="AH112"/>
  <c r="AD111" i="18" s="1"/>
  <c r="R112" i="17"/>
  <c r="U112"/>
  <c r="AF112"/>
  <c r="V112"/>
  <c r="AJ112"/>
  <c r="AF111" i="18" s="1"/>
  <c r="W112" i="17"/>
  <c r="W111" i="18" s="1"/>
  <c r="AB112" i="17"/>
  <c r="Z111" i="18" s="1"/>
  <c r="S112" i="17"/>
  <c r="Z112"/>
  <c r="X111" i="18" s="1"/>
  <c r="X112" i="17"/>
  <c r="AD112"/>
  <c r="AB111" i="18" s="1"/>
  <c r="AC112" i="17"/>
  <c r="AA111" i="18" s="1"/>
  <c r="Q112" i="17"/>
  <c r="A114" s="1"/>
  <c r="AA112"/>
  <c r="Y111" i="18" s="1"/>
  <c r="W100" i="17"/>
  <c r="W99" i="18" s="1"/>
  <c r="AA100" i="17"/>
  <c r="Y99" i="18" s="1"/>
  <c r="Z100" i="17"/>
  <c r="X99" i="18" s="1"/>
  <c r="R100" i="17"/>
  <c r="AJ100"/>
  <c r="AF99" i="18" s="1"/>
  <c r="Y100" i="17"/>
  <c r="AC100"/>
  <c r="AA99" i="18" s="1"/>
  <c r="AE100" i="17"/>
  <c r="AK100"/>
  <c r="AG99" i="18" s="1"/>
  <c r="T100" i="17"/>
  <c r="AI100"/>
  <c r="AE99" i="18" s="1"/>
  <c r="U100" i="17"/>
  <c r="Q100"/>
  <c r="V100"/>
  <c r="X100"/>
  <c r="AG100"/>
  <c r="AC99" i="18" s="1"/>
  <c r="AD100" i="17"/>
  <c r="AB99" i="18" s="1"/>
  <c r="AH100" i="17"/>
  <c r="AD99" i="18" s="1"/>
  <c r="AB100" i="17"/>
  <c r="Z99" i="18" s="1"/>
  <c r="AF100" i="17"/>
  <c r="S100"/>
  <c r="C18" i="26"/>
  <c r="D22" s="1"/>
  <c r="Q18"/>
  <c r="V18"/>
  <c r="AI18"/>
  <c r="O18"/>
  <c r="AB18"/>
  <c r="Z18"/>
  <c r="AC18"/>
  <c r="K18"/>
  <c r="S18"/>
  <c r="AJ18"/>
  <c r="N18"/>
  <c r="M18"/>
  <c r="AF18"/>
  <c r="R18"/>
  <c r="AE18"/>
  <c r="H18"/>
  <c r="F18" s="1"/>
  <c r="W18"/>
  <c r="T18"/>
  <c r="X18"/>
  <c r="AH18"/>
  <c r="Y18"/>
  <c r="J18"/>
  <c r="L18"/>
  <c r="AK18"/>
  <c r="AG18"/>
  <c r="AL18"/>
  <c r="AA18"/>
  <c r="AD18"/>
  <c r="U18"/>
  <c r="G18"/>
  <c r="I18"/>
  <c r="P18"/>
  <c r="AB37" i="17"/>
  <c r="Z36" i="18" s="1"/>
  <c r="Q37" i="17"/>
  <c r="AK37"/>
  <c r="AG36" i="18" s="1"/>
  <c r="V37" i="17"/>
  <c r="V36" i="18" s="1"/>
  <c r="W37" i="17"/>
  <c r="W36" i="18" s="1"/>
  <c r="X37" i="17"/>
  <c r="AE37"/>
  <c r="AC37"/>
  <c r="AA36" i="18" s="1"/>
  <c r="T37" i="17"/>
  <c r="R37"/>
  <c r="U37"/>
  <c r="AF37"/>
  <c r="AA37"/>
  <c r="Y36" i="18" s="1"/>
  <c r="AJ37" i="17"/>
  <c r="AF36" i="18" s="1"/>
  <c r="S37" i="17"/>
  <c r="AG37"/>
  <c r="AC36" i="18" s="1"/>
  <c r="AI37" i="17"/>
  <c r="AE36" i="18" s="1"/>
  <c r="AD37" i="17"/>
  <c r="AB36" i="18" s="1"/>
  <c r="Z37" i="17"/>
  <c r="X36" i="18" s="1"/>
  <c r="Y37" i="17"/>
  <c r="AH37"/>
  <c r="AD36" i="18" s="1"/>
  <c r="AD17" i="17"/>
  <c r="AB16" i="18" s="1"/>
  <c r="U17" i="17"/>
  <c r="AA17"/>
  <c r="Y16" i="18" s="1"/>
  <c r="V17" i="17"/>
  <c r="V16" i="18" s="1"/>
  <c r="AJ17" i="17"/>
  <c r="AF16" i="18" s="1"/>
  <c r="AK17" i="17"/>
  <c r="AG16" i="18" s="1"/>
  <c r="AI17" i="17"/>
  <c r="AE16" i="18" s="1"/>
  <c r="Z17" i="17"/>
  <c r="X16" i="18" s="1"/>
  <c r="X17" i="17"/>
  <c r="AB17"/>
  <c r="Z16" i="18" s="1"/>
  <c r="AE17" i="17"/>
  <c r="T17"/>
  <c r="W17"/>
  <c r="W16" i="18" s="1"/>
  <c r="Q17" i="17"/>
  <c r="Y17"/>
  <c r="AG17"/>
  <c r="AC16" i="18" s="1"/>
  <c r="AH17" i="17"/>
  <c r="AD16" i="18" s="1"/>
  <c r="S17" i="17"/>
  <c r="R17"/>
  <c r="AF17"/>
  <c r="AC17"/>
  <c r="AA16" i="18" s="1"/>
  <c r="AD30" i="17"/>
  <c r="AB29" i="18" s="1"/>
  <c r="AG30" i="17"/>
  <c r="AC29" i="18" s="1"/>
  <c r="Y30" i="17"/>
  <c r="S30"/>
  <c r="U30"/>
  <c r="X30"/>
  <c r="AE30"/>
  <c r="Z30"/>
  <c r="X29" i="18" s="1"/>
  <c r="V30" i="17"/>
  <c r="V29" i="18" s="1"/>
  <c r="AK30" i="17"/>
  <c r="AG29" i="18" s="1"/>
  <c r="AH30" i="17"/>
  <c r="AD29" i="18" s="1"/>
  <c r="AA30" i="17"/>
  <c r="Y29" i="18" s="1"/>
  <c r="AB30" i="17"/>
  <c r="Z29" i="18" s="1"/>
  <c r="AJ30" i="17"/>
  <c r="AF29" i="18" s="1"/>
  <c r="AC30" i="17"/>
  <c r="AA29" i="18" s="1"/>
  <c r="R30" i="17"/>
  <c r="Q30"/>
  <c r="AI30"/>
  <c r="AE29" i="18" s="1"/>
  <c r="W30" i="17"/>
  <c r="W29" i="18" s="1"/>
  <c r="T30" i="17"/>
  <c r="AF30"/>
  <c r="AK53"/>
  <c r="AG52" i="18" s="1"/>
  <c r="T53" i="17"/>
  <c r="R53"/>
  <c r="W53"/>
  <c r="W52" i="18" s="1"/>
  <c r="V53" i="17"/>
  <c r="V52" i="18" s="1"/>
  <c r="AF53" i="17"/>
  <c r="AI53"/>
  <c r="AE52" i="18" s="1"/>
  <c r="AD53" i="17"/>
  <c r="AB52" i="18" s="1"/>
  <c r="Q53" i="17"/>
  <c r="AA53"/>
  <c r="Y52" i="18" s="1"/>
  <c r="AH53" i="17"/>
  <c r="AD52" i="18" s="1"/>
  <c r="S53" i="17"/>
  <c r="U53"/>
  <c r="AJ53"/>
  <c r="AF52" i="18" s="1"/>
  <c r="AC53" i="17"/>
  <c r="AA52" i="18" s="1"/>
  <c r="Z53" i="17"/>
  <c r="X52" i="18" s="1"/>
  <c r="Y53" i="17"/>
  <c r="AG53"/>
  <c r="AC52" i="18" s="1"/>
  <c r="AB53" i="17"/>
  <c r="Z52" i="18" s="1"/>
  <c r="X53" i="17"/>
  <c r="AE53"/>
  <c r="AC11"/>
  <c r="AA10" i="18" s="1"/>
  <c r="V11" i="17"/>
  <c r="V10" i="18" s="1"/>
  <c r="AJ11" i="17"/>
  <c r="AF10" i="18" s="1"/>
  <c r="T11" i="17"/>
  <c r="Z11"/>
  <c r="X10" i="18" s="1"/>
  <c r="AE11" i="17"/>
  <c r="AA11"/>
  <c r="Y10" i="18" s="1"/>
  <c r="AB11" i="17"/>
  <c r="Z10" i="18" s="1"/>
  <c r="AG11" i="17"/>
  <c r="AC10" i="18" s="1"/>
  <c r="AH11" i="17"/>
  <c r="AD10" i="18" s="1"/>
  <c r="AI11" i="17"/>
  <c r="AE10" i="18" s="1"/>
  <c r="W11" i="17"/>
  <c r="W10" i="18" s="1"/>
  <c r="R11" i="17"/>
  <c r="Q11"/>
  <c r="A10" s="1"/>
  <c r="U11"/>
  <c r="AK11"/>
  <c r="AG10" i="18" s="1"/>
  <c r="AD11" i="17"/>
  <c r="AB10" i="18" s="1"/>
  <c r="AF11" i="17"/>
  <c r="X11"/>
  <c r="Y11"/>
  <c r="S11"/>
  <c r="AA51"/>
  <c r="Y50" i="18" s="1"/>
  <c r="W51" i="17"/>
  <c r="W50" i="18" s="1"/>
  <c r="U51" i="17"/>
  <c r="AH51"/>
  <c r="AD50" i="18" s="1"/>
  <c r="R51" i="17"/>
  <c r="AF51"/>
  <c r="AG51"/>
  <c r="AC50" i="18" s="1"/>
  <c r="AB51" i="17"/>
  <c r="Z50" i="18" s="1"/>
  <c r="X51" i="17"/>
  <c r="AC51"/>
  <c r="AA50" i="18" s="1"/>
  <c r="V51" i="17"/>
  <c r="V50" i="18" s="1"/>
  <c r="Z51" i="17"/>
  <c r="X50" i="18" s="1"/>
  <c r="S51" i="17"/>
  <c r="AD51"/>
  <c r="AB50" i="18" s="1"/>
  <c r="T51" i="17"/>
  <c r="AK51"/>
  <c r="AG50" i="18" s="1"/>
  <c r="Q51" i="17"/>
  <c r="AE51"/>
  <c r="AI51"/>
  <c r="AE50" i="18" s="1"/>
  <c r="Y51" i="17"/>
  <c r="AJ51"/>
  <c r="AF50" i="18" s="1"/>
  <c r="AB38" i="17"/>
  <c r="Z37" i="18" s="1"/>
  <c r="R38" i="17"/>
  <c r="AD38"/>
  <c r="AB37" i="18" s="1"/>
  <c r="Q38" i="17"/>
  <c r="T38"/>
  <c r="AF38"/>
  <c r="U38"/>
  <c r="Y38"/>
  <c r="AH38"/>
  <c r="AD37" i="18" s="1"/>
  <c r="X38" i="17"/>
  <c r="AE38"/>
  <c r="AA38"/>
  <c r="Y37" i="18" s="1"/>
  <c r="AC38" i="17"/>
  <c r="AA37" i="18" s="1"/>
  <c r="AG38" i="17"/>
  <c r="AC37" i="18" s="1"/>
  <c r="W38" i="17"/>
  <c r="W37" i="18" s="1"/>
  <c r="Z38" i="17"/>
  <c r="X37" i="18" s="1"/>
  <c r="S38" i="17"/>
  <c r="V38"/>
  <c r="V37" i="18" s="1"/>
  <c r="AI38" i="17"/>
  <c r="AE37" i="18" s="1"/>
  <c r="AK38" i="17"/>
  <c r="AG37" i="18" s="1"/>
  <c r="AJ38" i="17"/>
  <c r="AF37" i="18" s="1"/>
  <c r="AA42" i="17"/>
  <c r="Y41" i="18" s="1"/>
  <c r="AE42" i="17"/>
  <c r="AD42"/>
  <c r="AB41" i="18" s="1"/>
  <c r="V42" i="17"/>
  <c r="V41" i="18" s="1"/>
  <c r="AJ42" i="17"/>
  <c r="AF41" i="18" s="1"/>
  <c r="U42" i="17"/>
  <c r="R42"/>
  <c r="AK42"/>
  <c r="AG41" i="18" s="1"/>
  <c r="AF42" i="17"/>
  <c r="AI42"/>
  <c r="AE41" i="18" s="1"/>
  <c r="AB42" i="17"/>
  <c r="Z41" i="18" s="1"/>
  <c r="T42" i="17"/>
  <c r="AH42"/>
  <c r="AD41" i="18" s="1"/>
  <c r="Q42" i="17"/>
  <c r="A41" s="1"/>
  <c r="X42"/>
  <c r="W42"/>
  <c r="W41" i="18" s="1"/>
  <c r="AC42" i="17"/>
  <c r="AA41" i="18" s="1"/>
  <c r="AG42" i="17"/>
  <c r="AC41" i="18" s="1"/>
  <c r="S42" i="17"/>
  <c r="Y42"/>
  <c r="Z42"/>
  <c r="X41" i="18" s="1"/>
  <c r="AJ56" i="17"/>
  <c r="AF55" i="18" s="1"/>
  <c r="X56" i="17"/>
  <c r="AD56"/>
  <c r="AB55" i="18" s="1"/>
  <c r="AG56" i="17"/>
  <c r="AC55" i="18" s="1"/>
  <c r="AC56" i="17"/>
  <c r="AA55" i="18" s="1"/>
  <c r="AE56" i="17"/>
  <c r="Q56"/>
  <c r="AK56"/>
  <c r="AG55" i="18" s="1"/>
  <c r="V56" i="17"/>
  <c r="V55" i="18" s="1"/>
  <c r="M55" s="1"/>
  <c r="AO55" s="1"/>
  <c r="AH56" i="17"/>
  <c r="AD55" i="18" s="1"/>
  <c r="AB56" i="17"/>
  <c r="Z55" i="18" s="1"/>
  <c r="AF56" i="17"/>
  <c r="AA56"/>
  <c r="Y55" i="18" s="1"/>
  <c r="T56" i="17"/>
  <c r="Z56"/>
  <c r="X55" i="18" s="1"/>
  <c r="AI56" i="17"/>
  <c r="AE55" i="18" s="1"/>
  <c r="W56" i="17"/>
  <c r="W55" i="18" s="1"/>
  <c r="S56" i="17"/>
  <c r="U56"/>
  <c r="R56"/>
  <c r="Y56"/>
  <c r="W43"/>
  <c r="W42" i="18" s="1"/>
  <c r="AB43" i="17"/>
  <c r="Z42" i="18" s="1"/>
  <c r="AH43" i="17"/>
  <c r="AD42" i="18" s="1"/>
  <c r="R43" i="17"/>
  <c r="AD43"/>
  <c r="AB42" i="18" s="1"/>
  <c r="AJ43" i="17"/>
  <c r="AF42" i="18" s="1"/>
  <c r="AG43" i="17"/>
  <c r="AC42" i="18" s="1"/>
  <c r="AE43" i="17"/>
  <c r="AF43"/>
  <c r="S43"/>
  <c r="AC43"/>
  <c r="AA42" i="18" s="1"/>
  <c r="Y43" i="17"/>
  <c r="AA43"/>
  <c r="Y42" i="18" s="1"/>
  <c r="X43" i="17"/>
  <c r="Z43"/>
  <c r="X42" i="18" s="1"/>
  <c r="V43" i="17"/>
  <c r="V42" i="18" s="1"/>
  <c r="AI43" i="17"/>
  <c r="AE42" i="18" s="1"/>
  <c r="Q43" i="17"/>
  <c r="U43"/>
  <c r="T43"/>
  <c r="AK43"/>
  <c r="AG42" i="18" s="1"/>
  <c r="AA47" i="17"/>
  <c r="Y46" i="18" s="1"/>
  <c r="R47" i="17"/>
  <c r="AD47"/>
  <c r="AB46" i="18" s="1"/>
  <c r="V47" i="17"/>
  <c r="V46" i="18" s="1"/>
  <c r="AF47" i="17"/>
  <c r="X47"/>
  <c r="W47"/>
  <c r="W46" i="18" s="1"/>
  <c r="AK47" i="17"/>
  <c r="AG46" i="18" s="1"/>
  <c r="U47" i="17"/>
  <c r="AC47"/>
  <c r="AA46" i="18" s="1"/>
  <c r="Y47" i="17"/>
  <c r="AE47"/>
  <c r="AB47"/>
  <c r="Z46" i="18" s="1"/>
  <c r="T47" i="17"/>
  <c r="S47"/>
  <c r="AH47"/>
  <c r="AD46" i="18" s="1"/>
  <c r="Q47" i="17"/>
  <c r="AJ47"/>
  <c r="AF46" i="18" s="1"/>
  <c r="AG47" i="17"/>
  <c r="AC46" i="18" s="1"/>
  <c r="AI47" i="17"/>
  <c r="AE46" i="18" s="1"/>
  <c r="Z47" i="17"/>
  <c r="X46" i="18" s="1"/>
  <c r="AA34" i="17"/>
  <c r="Y33" i="18" s="1"/>
  <c r="AB34" i="17"/>
  <c r="Z33" i="18" s="1"/>
  <c r="S34" i="17"/>
  <c r="AE34"/>
  <c r="AF34"/>
  <c r="AC34"/>
  <c r="AA33" i="18" s="1"/>
  <c r="Q34" i="17"/>
  <c r="V34"/>
  <c r="V33" i="18" s="1"/>
  <c r="AI34" i="17"/>
  <c r="AE33" i="18" s="1"/>
  <c r="Z34" i="17"/>
  <c r="X33" i="18" s="1"/>
  <c r="AJ34" i="17"/>
  <c r="AF33" i="18" s="1"/>
  <c r="U34" i="17"/>
  <c r="R34"/>
  <c r="AK34"/>
  <c r="AG33" i="18" s="1"/>
  <c r="T34" i="17"/>
  <c r="AG34"/>
  <c r="AC33" i="18" s="1"/>
  <c r="AD34" i="17"/>
  <c r="AB33" i="18" s="1"/>
  <c r="W34" i="17"/>
  <c r="W33" i="18" s="1"/>
  <c r="X34" i="17"/>
  <c r="AH34"/>
  <c r="AD33" i="18" s="1"/>
  <c r="Y34" i="17"/>
  <c r="AC33"/>
  <c r="AA32" i="18" s="1"/>
  <c r="R33" i="17"/>
  <c r="AK33"/>
  <c r="AG32" i="18" s="1"/>
  <c r="Q33" i="17"/>
  <c r="AF33"/>
  <c r="S33"/>
  <c r="Y33"/>
  <c r="AH33"/>
  <c r="AD32" i="18" s="1"/>
  <c r="AE33" i="17"/>
  <c r="AI33"/>
  <c r="AE32" i="18" s="1"/>
  <c r="W33" i="17"/>
  <c r="W32" i="18" s="1"/>
  <c r="V33" i="17"/>
  <c r="V32" i="18" s="1"/>
  <c r="AG33" i="17"/>
  <c r="AC32" i="18" s="1"/>
  <c r="AA33" i="17"/>
  <c r="Y32" i="18" s="1"/>
  <c r="T33" i="17"/>
  <c r="Z33"/>
  <c r="X32" i="18" s="1"/>
  <c r="X33" i="17"/>
  <c r="AD33"/>
  <c r="AB32" i="18" s="1"/>
  <c r="AJ33" i="17"/>
  <c r="AF32" i="18" s="1"/>
  <c r="AB33" i="17"/>
  <c r="Z32" i="18" s="1"/>
  <c r="U33" i="17"/>
  <c r="T7"/>
  <c r="AI7"/>
  <c r="AE6" i="18" s="1"/>
  <c r="R7" i="17"/>
  <c r="Q7"/>
  <c r="AF7"/>
  <c r="AK7"/>
  <c r="AG6" i="18" s="1"/>
  <c r="AD7" i="17"/>
  <c r="AB6" i="18" s="1"/>
  <c r="AA7" i="17"/>
  <c r="Y6" i="18" s="1"/>
  <c r="AJ7" i="17"/>
  <c r="AF6" i="18" s="1"/>
  <c r="AC7" i="17"/>
  <c r="AA6" i="18" s="1"/>
  <c r="AB7" i="17"/>
  <c r="Z6" i="18" s="1"/>
  <c r="S7" i="17"/>
  <c r="Y7"/>
  <c r="AG7"/>
  <c r="AC6" i="18" s="1"/>
  <c r="W7" i="17"/>
  <c r="W6" i="18" s="1"/>
  <c r="U7" i="17"/>
  <c r="X7"/>
  <c r="Z7"/>
  <c r="X6" i="18" s="1"/>
  <c r="AE7" i="17"/>
  <c r="V7"/>
  <c r="V6" i="18" s="1"/>
  <c r="AH7" i="17"/>
  <c r="AD6" i="18" s="1"/>
  <c r="Q85" i="17"/>
  <c r="Z85"/>
  <c r="X84" i="18" s="1"/>
  <c r="W85" i="17"/>
  <c r="W84" i="18" s="1"/>
  <c r="AJ85" i="17"/>
  <c r="AF84" i="18" s="1"/>
  <c r="AA85" i="17"/>
  <c r="Y84" i="18" s="1"/>
  <c r="Y85" i="17"/>
  <c r="S85"/>
  <c r="AD85"/>
  <c r="AB84" i="18" s="1"/>
  <c r="V85" i="17"/>
  <c r="T85"/>
  <c r="X85"/>
  <c r="AB85"/>
  <c r="Z84" i="18" s="1"/>
  <c r="AG85" i="17"/>
  <c r="AC84" i="18" s="1"/>
  <c r="AI85" i="17"/>
  <c r="AE84" i="18" s="1"/>
  <c r="U85" i="17"/>
  <c r="AK85"/>
  <c r="AG84" i="18" s="1"/>
  <c r="R85" i="17"/>
  <c r="AF85"/>
  <c r="AC85"/>
  <c r="AA84" i="18" s="1"/>
  <c r="AH85" i="17"/>
  <c r="AD84" i="18" s="1"/>
  <c r="AE85" i="17"/>
  <c r="AI80"/>
  <c r="AE79" i="18" s="1"/>
  <c r="X80" i="17"/>
  <c r="AH80"/>
  <c r="AD79" i="18" s="1"/>
  <c r="AK80" i="17"/>
  <c r="AG79" i="18" s="1"/>
  <c r="W80" i="17"/>
  <c r="W79" i="18" s="1"/>
  <c r="Y80" i="17"/>
  <c r="T80"/>
  <c r="AJ80"/>
  <c r="AF79" i="18" s="1"/>
  <c r="AB80" i="17"/>
  <c r="Z79" i="18" s="1"/>
  <c r="AA80" i="17"/>
  <c r="Y79" i="18" s="1"/>
  <c r="V80" i="17"/>
  <c r="Z80"/>
  <c r="X79" i="18" s="1"/>
  <c r="U80" i="17"/>
  <c r="AC80"/>
  <c r="AA79" i="18" s="1"/>
  <c r="R80" i="17"/>
  <c r="Q80"/>
  <c r="AG80"/>
  <c r="AC79" i="18" s="1"/>
  <c r="AD80" i="17"/>
  <c r="AB79" i="18" s="1"/>
  <c r="S80" i="17"/>
  <c r="AF80"/>
  <c r="AE80"/>
  <c r="Q96"/>
  <c r="Z96"/>
  <c r="X95" i="18" s="1"/>
  <c r="T96" i="17"/>
  <c r="X96"/>
  <c r="V96"/>
  <c r="AF96"/>
  <c r="Y96"/>
  <c r="AC96"/>
  <c r="AA95" i="18" s="1"/>
  <c r="S96" i="17"/>
  <c r="AD96"/>
  <c r="AB95" i="18" s="1"/>
  <c r="AK96" i="17"/>
  <c r="AG95" i="18" s="1"/>
  <c r="W96" i="17"/>
  <c r="W95" i="18" s="1"/>
  <c r="R96" i="17"/>
  <c r="AG96"/>
  <c r="AC95" i="18" s="1"/>
  <c r="AH96" i="17"/>
  <c r="AD95" i="18" s="1"/>
  <c r="U96" i="17"/>
  <c r="AE96"/>
  <c r="AA96"/>
  <c r="Y95" i="18" s="1"/>
  <c r="AI96" i="17"/>
  <c r="AE95" i="18" s="1"/>
  <c r="AB96" i="17"/>
  <c r="Z95" i="18" s="1"/>
  <c r="AJ96" i="17"/>
  <c r="AF95" i="18" s="1"/>
  <c r="AF65" i="17"/>
  <c r="X65"/>
  <c r="Z65"/>
  <c r="X64" i="18" s="1"/>
  <c r="AK65" i="17"/>
  <c r="AG64" i="18" s="1"/>
  <c r="AA65" i="17"/>
  <c r="Y64" i="18" s="1"/>
  <c r="AJ65" i="17"/>
  <c r="AF64" i="18" s="1"/>
  <c r="AG65" i="17"/>
  <c r="AC64" i="18" s="1"/>
  <c r="V65" i="17"/>
  <c r="Y65"/>
  <c r="U65"/>
  <c r="W65"/>
  <c r="W64" i="18" s="1"/>
  <c r="AD65" i="17"/>
  <c r="AB64" i="18" s="1"/>
  <c r="AC65" i="17"/>
  <c r="AA64" i="18" s="1"/>
  <c r="AH65" i="17"/>
  <c r="AD64" i="18" s="1"/>
  <c r="T65" i="17"/>
  <c r="AE65"/>
  <c r="AB65"/>
  <c r="Z64" i="18" s="1"/>
  <c r="R65" i="17"/>
  <c r="AI65"/>
  <c r="AE64" i="18" s="1"/>
  <c r="S65" i="17"/>
  <c r="Q65"/>
  <c r="AI61"/>
  <c r="AE60" i="18" s="1"/>
  <c r="U61" i="17"/>
  <c r="S61"/>
  <c r="AF61"/>
  <c r="AA61"/>
  <c r="Y60" i="18" s="1"/>
  <c r="AD61" i="17"/>
  <c r="AB60" i="18" s="1"/>
  <c r="X61" i="17"/>
  <c r="Q61"/>
  <c r="AH61"/>
  <c r="AD60" i="18" s="1"/>
  <c r="AE61" i="17"/>
  <c r="AB61"/>
  <c r="Z60" i="18" s="1"/>
  <c r="AK61" i="17"/>
  <c r="AG60" i="18" s="1"/>
  <c r="AJ61" i="17"/>
  <c r="AF60" i="18" s="1"/>
  <c r="R61" i="17"/>
  <c r="W61"/>
  <c r="W60" i="18" s="1"/>
  <c r="Y61" i="17"/>
  <c r="V61"/>
  <c r="T61"/>
  <c r="Z61"/>
  <c r="X60" i="18" s="1"/>
  <c r="AG61" i="17"/>
  <c r="AC60" i="18" s="1"/>
  <c r="AC61" i="17"/>
  <c r="AA60" i="18" s="1"/>
  <c r="W74" i="17"/>
  <c r="W73" i="18" s="1"/>
  <c r="S74" i="17"/>
  <c r="Q74"/>
  <c r="Y74"/>
  <c r="AJ74"/>
  <c r="AF73" i="18" s="1"/>
  <c r="AG74" i="17"/>
  <c r="AC73" i="18" s="1"/>
  <c r="X74" i="17"/>
  <c r="AK74"/>
  <c r="AG73" i="18" s="1"/>
  <c r="AA74" i="17"/>
  <c r="Y73" i="18" s="1"/>
  <c r="AB74" i="17"/>
  <c r="Z73" i="18" s="1"/>
  <c r="AF74" i="17"/>
  <c r="AC74"/>
  <c r="AA73" i="18" s="1"/>
  <c r="AE74" i="17"/>
  <c r="U74"/>
  <c r="R74"/>
  <c r="AH74"/>
  <c r="AD73" i="18" s="1"/>
  <c r="T74" i="17"/>
  <c r="AD74"/>
  <c r="AB73" i="18" s="1"/>
  <c r="Z74" i="17"/>
  <c r="X73" i="18" s="1"/>
  <c r="V74" i="17"/>
  <c r="AI74"/>
  <c r="AE73" i="18" s="1"/>
  <c r="AC110" i="17"/>
  <c r="AA109" i="18" s="1"/>
  <c r="S110" i="17"/>
  <c r="T110"/>
  <c r="Q110"/>
  <c r="AJ110"/>
  <c r="AF109" i="18" s="1"/>
  <c r="AB110" i="17"/>
  <c r="Z109" i="18" s="1"/>
  <c r="Z110" i="17"/>
  <c r="X109" i="18" s="1"/>
  <c r="R110" i="17"/>
  <c r="AK110"/>
  <c r="AG109" i="18" s="1"/>
  <c r="AF110" i="17"/>
  <c r="AE110"/>
  <c r="W110"/>
  <c r="W109" i="18" s="1"/>
  <c r="AA110" i="17"/>
  <c r="Y109" i="18" s="1"/>
  <c r="AH110" i="17"/>
  <c r="AD109" i="18" s="1"/>
  <c r="X110" i="17"/>
  <c r="AG110"/>
  <c r="AC109" i="18" s="1"/>
  <c r="V110" i="17"/>
  <c r="AD110"/>
  <c r="AB109" i="18" s="1"/>
  <c r="Y110" i="17"/>
  <c r="AI110"/>
  <c r="AE109" i="18" s="1"/>
  <c r="U110" i="17"/>
  <c r="AB77"/>
  <c r="Z76" i="18" s="1"/>
  <c r="AD77" i="17"/>
  <c r="AB76" i="18" s="1"/>
  <c r="S77" i="17"/>
  <c r="AC77"/>
  <c r="AA76" i="18" s="1"/>
  <c r="R77" i="17"/>
  <c r="AE77"/>
  <c r="AF77"/>
  <c r="AI77"/>
  <c r="AE76" i="18" s="1"/>
  <c r="AG77" i="17"/>
  <c r="AC76" i="18" s="1"/>
  <c r="W77" i="17"/>
  <c r="W76" i="18" s="1"/>
  <c r="AA77" i="17"/>
  <c r="Y76" i="18" s="1"/>
  <c r="V77" i="17"/>
  <c r="Q77"/>
  <c r="AJ77"/>
  <c r="AF76" i="18" s="1"/>
  <c r="Z77" i="17"/>
  <c r="X76" i="18" s="1"/>
  <c r="AH77" i="17"/>
  <c r="AD76" i="18" s="1"/>
  <c r="X77" i="17"/>
  <c r="Y77"/>
  <c r="AK77"/>
  <c r="AG76" i="18" s="1"/>
  <c r="U77" i="17"/>
  <c r="T77"/>
  <c r="Z83"/>
  <c r="X82" i="18" s="1"/>
  <c r="X83" i="17"/>
  <c r="AA83"/>
  <c r="Y82" i="18" s="1"/>
  <c r="Y83" i="17"/>
  <c r="AK83"/>
  <c r="AG82" i="18" s="1"/>
  <c r="T83" i="17"/>
  <c r="AG83"/>
  <c r="AC82" i="18" s="1"/>
  <c r="AC83" i="17"/>
  <c r="AA82" i="18" s="1"/>
  <c r="U83" i="17"/>
  <c r="AH83"/>
  <c r="AD82" i="18" s="1"/>
  <c r="V83" i="17"/>
  <c r="S83"/>
  <c r="R83"/>
  <c r="AD83"/>
  <c r="AB82" i="18" s="1"/>
  <c r="AE83" i="17"/>
  <c r="W83"/>
  <c r="W82" i="18" s="1"/>
  <c r="AJ83" i="17"/>
  <c r="AF82" i="18" s="1"/>
  <c r="AB83" i="17"/>
  <c r="Z82" i="18" s="1"/>
  <c r="AF83" i="17"/>
  <c r="AI83"/>
  <c r="AE82" i="18" s="1"/>
  <c r="Q83" i="17"/>
  <c r="AD93"/>
  <c r="AB92" i="18" s="1"/>
  <c r="Z93" i="17"/>
  <c r="X92" i="18" s="1"/>
  <c r="R93" i="17"/>
  <c r="AH93"/>
  <c r="AD92" i="18" s="1"/>
  <c r="V93" i="17"/>
  <c r="AK93"/>
  <c r="AG92" i="18" s="1"/>
  <c r="AA93" i="17"/>
  <c r="Y92" i="18" s="1"/>
  <c r="AE93" i="17"/>
  <c r="X93"/>
  <c r="T93"/>
  <c r="W93"/>
  <c r="W92" i="18" s="1"/>
  <c r="U93" i="17"/>
  <c r="S93"/>
  <c r="Q93"/>
  <c r="AC93"/>
  <c r="AA92" i="18" s="1"/>
  <c r="AB93" i="17"/>
  <c r="Z92" i="18" s="1"/>
  <c r="AJ93" i="17"/>
  <c r="AF92" i="18" s="1"/>
  <c r="AF93" i="17"/>
  <c r="AG93"/>
  <c r="AC92" i="18" s="1"/>
  <c r="Y93" i="17"/>
  <c r="AI93"/>
  <c r="AE92" i="18" s="1"/>
  <c r="Z113" i="17"/>
  <c r="X112" i="18" s="1"/>
  <c r="R113" i="17"/>
  <c r="W113"/>
  <c r="W112" i="18" s="1"/>
  <c r="X113" i="17"/>
  <c r="AF113"/>
  <c r="AA113"/>
  <c r="Y112" i="18" s="1"/>
  <c r="Y113" i="17"/>
  <c r="U113"/>
  <c r="AJ113"/>
  <c r="AF112" i="18" s="1"/>
  <c r="AH113" i="17"/>
  <c r="AD112" i="18" s="1"/>
  <c r="V113" i="17"/>
  <c r="AG113"/>
  <c r="AC112" i="18" s="1"/>
  <c r="AK113" i="17"/>
  <c r="AG112" i="18" s="1"/>
  <c r="AE113" i="17"/>
  <c r="S113"/>
  <c r="T113"/>
  <c r="AB113"/>
  <c r="Z112" i="18" s="1"/>
  <c r="AI113" i="17"/>
  <c r="AE112" i="18" s="1"/>
  <c r="AC113" i="17"/>
  <c r="AA112" i="18" s="1"/>
  <c r="AD113" i="17"/>
  <c r="AB112" i="18" s="1"/>
  <c r="Q113" i="17"/>
  <c r="W67"/>
  <c r="W66" i="18" s="1"/>
  <c r="AD67" i="17"/>
  <c r="AB66" i="18" s="1"/>
  <c r="Y67" i="17"/>
  <c r="AE67"/>
  <c r="T67"/>
  <c r="R67"/>
  <c r="AB67"/>
  <c r="Z66" i="18" s="1"/>
  <c r="AI67" i="17"/>
  <c r="AE66" i="18" s="1"/>
  <c r="AH67" i="17"/>
  <c r="AD66" i="18" s="1"/>
  <c r="AC67" i="17"/>
  <c r="AA66" i="18" s="1"/>
  <c r="S67" i="17"/>
  <c r="Q67"/>
  <c r="Z67"/>
  <c r="X66" i="18" s="1"/>
  <c r="AK67" i="17"/>
  <c r="AG66" i="18" s="1"/>
  <c r="AA67" i="17"/>
  <c r="Y66" i="18" s="1"/>
  <c r="X67" i="17"/>
  <c r="AG67"/>
  <c r="AC66" i="18" s="1"/>
  <c r="AJ67" i="17"/>
  <c r="AF66" i="18" s="1"/>
  <c r="V67" i="17"/>
  <c r="AF67"/>
  <c r="U67"/>
  <c r="AH66"/>
  <c r="AD65" i="18" s="1"/>
  <c r="X66" i="17"/>
  <c r="U66"/>
  <c r="AD66"/>
  <c r="AB65" i="18" s="1"/>
  <c r="AB66" i="17"/>
  <c r="Z65" i="18" s="1"/>
  <c r="AI66" i="17"/>
  <c r="AE65" i="18" s="1"/>
  <c r="Q66" i="17"/>
  <c r="AJ66"/>
  <c r="AF65" i="18" s="1"/>
  <c r="AC66" i="17"/>
  <c r="AA65" i="18" s="1"/>
  <c r="AA66" i="17"/>
  <c r="Y65" i="18" s="1"/>
  <c r="S66" i="17"/>
  <c r="AF66"/>
  <c r="Z66"/>
  <c r="X65" i="18" s="1"/>
  <c r="W66" i="17"/>
  <c r="W65" i="18" s="1"/>
  <c r="Y66" i="17"/>
  <c r="AG66"/>
  <c r="AC65" i="18" s="1"/>
  <c r="AK66" i="17"/>
  <c r="AG65" i="18" s="1"/>
  <c r="R66" i="17"/>
  <c r="V66"/>
  <c r="T66"/>
  <c r="AE66"/>
  <c r="W87"/>
  <c r="W86" i="18" s="1"/>
  <c r="AE87" i="17"/>
  <c r="X87"/>
  <c r="T87"/>
  <c r="AB87"/>
  <c r="Z86" i="18" s="1"/>
  <c r="U87" i="17"/>
  <c r="R87"/>
  <c r="Y87"/>
  <c r="AD87"/>
  <c r="AB86" i="18" s="1"/>
  <c r="V87" i="17"/>
  <c r="Z87"/>
  <c r="X86" i="18" s="1"/>
  <c r="AH87" i="17"/>
  <c r="AD86" i="18" s="1"/>
  <c r="AA87" i="17"/>
  <c r="Y86" i="18" s="1"/>
  <c r="S87" i="17"/>
  <c r="AC87"/>
  <c r="AA86" i="18" s="1"/>
  <c r="AF87" i="17"/>
  <c r="AJ87"/>
  <c r="AF86" i="18" s="1"/>
  <c r="Q87" i="17"/>
  <c r="A89" s="1"/>
  <c r="AK87"/>
  <c r="AG86" i="18" s="1"/>
  <c r="AG87" i="17"/>
  <c r="AC86" i="18" s="1"/>
  <c r="AI87" i="17"/>
  <c r="AE86" i="18" s="1"/>
  <c r="DF109" i="10"/>
  <c r="W8" i="17"/>
  <c r="W7" i="18" s="1"/>
  <c r="AG8" i="17"/>
  <c r="AC7" i="18" s="1"/>
  <c r="R8" i="17"/>
  <c r="AD8"/>
  <c r="AB7" i="18" s="1"/>
  <c r="AJ8" i="17"/>
  <c r="AF7" i="18" s="1"/>
  <c r="AH8" i="17"/>
  <c r="AD7" i="18" s="1"/>
  <c r="Z8" i="17"/>
  <c r="X7" i="18" s="1"/>
  <c r="AE8" i="17"/>
  <c r="U8"/>
  <c r="X8"/>
  <c r="AK8"/>
  <c r="AG7" i="18" s="1"/>
  <c r="T8" i="17"/>
  <c r="AI8"/>
  <c r="AE7" i="18" s="1"/>
  <c r="Y8" i="17"/>
  <c r="Q8"/>
  <c r="AB8"/>
  <c r="Z7" i="18" s="1"/>
  <c r="S8" i="17"/>
  <c r="AF8"/>
  <c r="AA8"/>
  <c r="Y7" i="18" s="1"/>
  <c r="AC8" i="17"/>
  <c r="AA7" i="18" s="1"/>
  <c r="V8" i="17"/>
  <c r="V7" i="18" s="1"/>
  <c r="AB57" i="17"/>
  <c r="Z56" i="18" s="1"/>
  <c r="AK57" i="17"/>
  <c r="AG56" i="18" s="1"/>
  <c r="X57" i="17"/>
  <c r="V57"/>
  <c r="V56" i="18" s="1"/>
  <c r="Y57" i="17"/>
  <c r="AH57"/>
  <c r="AD56" i="18" s="1"/>
  <c r="AD57" i="17"/>
  <c r="AB56" i="18" s="1"/>
  <c r="AI57" i="17"/>
  <c r="AE56" i="18" s="1"/>
  <c r="AE57" i="17"/>
  <c r="AG57"/>
  <c r="AC56" i="18" s="1"/>
  <c r="Q57" i="17"/>
  <c r="AC57"/>
  <c r="AA56" i="18" s="1"/>
  <c r="AA57" i="17"/>
  <c r="Y56" i="18" s="1"/>
  <c r="U57" i="17"/>
  <c r="W57"/>
  <c r="W56" i="18" s="1"/>
  <c r="AJ57" i="17"/>
  <c r="AF56" i="18" s="1"/>
  <c r="S57" i="17"/>
  <c r="T57"/>
  <c r="AF57"/>
  <c r="R57"/>
  <c r="Z57"/>
  <c r="X56" i="18" s="1"/>
  <c r="R41" i="17"/>
  <c r="V41"/>
  <c r="V40" i="18" s="1"/>
  <c r="AG41" i="17"/>
  <c r="AC40" i="18" s="1"/>
  <c r="AJ41" i="17"/>
  <c r="AF40" i="18" s="1"/>
  <c r="X41" i="17"/>
  <c r="AI41"/>
  <c r="AE40" i="18" s="1"/>
  <c r="Z41" i="17"/>
  <c r="X40" i="18" s="1"/>
  <c r="Y41" i="17"/>
  <c r="AC41"/>
  <c r="AA40" i="18" s="1"/>
  <c r="AD41" i="17"/>
  <c r="AB40" i="18" s="1"/>
  <c r="AF41" i="17"/>
  <c r="AH41"/>
  <c r="AD40" i="18" s="1"/>
  <c r="T41" i="17"/>
  <c r="S41"/>
  <c r="AK41"/>
  <c r="AG40" i="18" s="1"/>
  <c r="Q41" i="17"/>
  <c r="W41"/>
  <c r="W40" i="18" s="1"/>
  <c r="AA41" i="17"/>
  <c r="Y40" i="18" s="1"/>
  <c r="AE41" i="17"/>
  <c r="U41"/>
  <c r="AB41"/>
  <c r="Z40" i="18" s="1"/>
  <c r="AH18" i="17"/>
  <c r="AD17" i="18" s="1"/>
  <c r="AD18" i="17"/>
  <c r="AB17" i="18" s="1"/>
  <c r="AJ18" i="17"/>
  <c r="AF17" i="18" s="1"/>
  <c r="AF18" i="17"/>
  <c r="AA18"/>
  <c r="Y17" i="18" s="1"/>
  <c r="S18" i="17"/>
  <c r="U18"/>
  <c r="W18"/>
  <c r="W17" i="18" s="1"/>
  <c r="AB18" i="17"/>
  <c r="Z17" i="18" s="1"/>
  <c r="R18" i="17"/>
  <c r="AG18"/>
  <c r="AC17" i="18" s="1"/>
  <c r="AI18" i="17"/>
  <c r="AE17" i="18" s="1"/>
  <c r="Q18" i="17"/>
  <c r="X18"/>
  <c r="V18"/>
  <c r="V17" i="18" s="1"/>
  <c r="Y18" i="17"/>
  <c r="AK18"/>
  <c r="AG17" i="18" s="1"/>
  <c r="T18" i="17"/>
  <c r="AE18"/>
  <c r="AC18"/>
  <c r="AA17" i="18" s="1"/>
  <c r="Z18" i="17"/>
  <c r="X17" i="18" s="1"/>
  <c r="T14" i="17"/>
  <c r="S14"/>
  <c r="AI14"/>
  <c r="AE13" i="18" s="1"/>
  <c r="AE14" i="17"/>
  <c r="AA14"/>
  <c r="Y13" i="18" s="1"/>
  <c r="Z14" i="17"/>
  <c r="X13" i="18" s="1"/>
  <c r="V14" i="17"/>
  <c r="V13" i="18" s="1"/>
  <c r="R14" i="17"/>
  <c r="Q14"/>
  <c r="W14"/>
  <c r="W13" i="18" s="1"/>
  <c r="U14" i="17"/>
  <c r="AJ14"/>
  <c r="AF13" i="18" s="1"/>
  <c r="X14" i="17"/>
  <c r="AC14"/>
  <c r="AA13" i="18" s="1"/>
  <c r="AG14" i="17"/>
  <c r="AC13" i="18" s="1"/>
  <c r="AK14" i="17"/>
  <c r="AG13" i="18" s="1"/>
  <c r="AB14" i="17"/>
  <c r="Z13" i="18" s="1"/>
  <c r="AF14" i="17"/>
  <c r="Y14"/>
  <c r="AH14"/>
  <c r="AD13" i="18" s="1"/>
  <c r="AD14" i="17"/>
  <c r="AB13" i="18" s="1"/>
  <c r="AJ22" i="17"/>
  <c r="AF21" i="18" s="1"/>
  <c r="AD22" i="17"/>
  <c r="AB21" i="18" s="1"/>
  <c r="V22" i="17"/>
  <c r="V21" i="18" s="1"/>
  <c r="U22" i="17"/>
  <c r="Q22"/>
  <c r="AC22"/>
  <c r="AA21" i="18" s="1"/>
  <c r="X22" i="17"/>
  <c r="AG22"/>
  <c r="AC21" i="18" s="1"/>
  <c r="AE22" i="17"/>
  <c r="W22"/>
  <c r="W21" i="18" s="1"/>
  <c r="S22" i="17"/>
  <c r="Y22"/>
  <c r="AI22"/>
  <c r="AE21" i="18" s="1"/>
  <c r="T22" i="17"/>
  <c r="AB22"/>
  <c r="Z21" i="18" s="1"/>
  <c r="AK22" i="17"/>
  <c r="AG21" i="18" s="1"/>
  <c r="R22" i="17"/>
  <c r="AF22"/>
  <c r="AA22"/>
  <c r="Y21" i="18" s="1"/>
  <c r="AH22" i="17"/>
  <c r="AD21" i="18" s="1"/>
  <c r="Z22" i="17"/>
  <c r="X21" i="18" s="1"/>
  <c r="T19" i="17"/>
  <c r="U19"/>
  <c r="AB19"/>
  <c r="Z18" i="18" s="1"/>
  <c r="Y19" i="17"/>
  <c r="S19"/>
  <c r="AC19"/>
  <c r="AA18" i="18" s="1"/>
  <c r="AD19" i="17"/>
  <c r="AB18" i="18" s="1"/>
  <c r="AE19" i="17"/>
  <c r="AK19"/>
  <c r="AG18" i="18" s="1"/>
  <c r="AF19" i="17"/>
  <c r="Q19"/>
  <c r="AA19"/>
  <c r="Y18" i="18" s="1"/>
  <c r="Z19" i="17"/>
  <c r="X18" i="18" s="1"/>
  <c r="AJ19" i="17"/>
  <c r="AF18" i="18" s="1"/>
  <c r="X19" i="17"/>
  <c r="AH19"/>
  <c r="AD18" i="18" s="1"/>
  <c r="AG19" i="17"/>
  <c r="AC18" i="18" s="1"/>
  <c r="W19" i="17"/>
  <c r="W18" i="18" s="1"/>
  <c r="R19" i="17"/>
  <c r="V19"/>
  <c r="V18" i="18" s="1"/>
  <c r="AI19" i="17"/>
  <c r="AE18" i="18" s="1"/>
  <c r="AG39" i="17"/>
  <c r="AC38" i="18" s="1"/>
  <c r="V39" i="17"/>
  <c r="V38" i="18" s="1"/>
  <c r="AJ39" i="17"/>
  <c r="AF38" i="18" s="1"/>
  <c r="AF39" i="17"/>
  <c r="R39"/>
  <c r="AK39"/>
  <c r="AG38" i="18" s="1"/>
  <c r="AH39" i="17"/>
  <c r="AD38" i="18" s="1"/>
  <c r="AE39" i="17"/>
  <c r="U39"/>
  <c r="AC39"/>
  <c r="AA38" i="18" s="1"/>
  <c r="AD39" i="17"/>
  <c r="AB38" i="18" s="1"/>
  <c r="Q39" i="17"/>
  <c r="A38" s="1"/>
  <c r="AA39"/>
  <c r="Y38" i="18" s="1"/>
  <c r="Y39" i="17"/>
  <c r="AB39"/>
  <c r="Z38" i="18" s="1"/>
  <c r="W39" i="17"/>
  <c r="W38" i="18" s="1"/>
  <c r="AI39" i="17"/>
  <c r="AE38" i="18" s="1"/>
  <c r="X39" i="17"/>
  <c r="T39"/>
  <c r="S39"/>
  <c r="Z39"/>
  <c r="X38" i="18" s="1"/>
  <c r="AE20" i="17"/>
  <c r="R20"/>
  <c r="W20"/>
  <c r="W19" i="18" s="1"/>
  <c r="AB20" i="17"/>
  <c r="Z19" i="18" s="1"/>
  <c r="AK20" i="17"/>
  <c r="AG19" i="18" s="1"/>
  <c r="AF20" i="17"/>
  <c r="AC20"/>
  <c r="AA19" i="18" s="1"/>
  <c r="X20" i="17"/>
  <c r="AH20"/>
  <c r="AD19" i="18" s="1"/>
  <c r="U20" i="17"/>
  <c r="Q20"/>
  <c r="V20"/>
  <c r="V19" i="18" s="1"/>
  <c r="T20" i="17"/>
  <c r="AA20"/>
  <c r="Y19" i="18" s="1"/>
  <c r="Y20" i="17"/>
  <c r="Z20"/>
  <c r="X19" i="18" s="1"/>
  <c r="AI20" i="17"/>
  <c r="AE19" i="18" s="1"/>
  <c r="AJ20" i="17"/>
  <c r="AF19" i="18" s="1"/>
  <c r="AG20" i="17"/>
  <c r="AC19" i="18" s="1"/>
  <c r="AD20" i="17"/>
  <c r="AB19" i="18" s="1"/>
  <c r="S20" i="17"/>
  <c r="AF21"/>
  <c r="AC21"/>
  <c r="AA20" i="18" s="1"/>
  <c r="Y21" i="17"/>
  <c r="Z21"/>
  <c r="X20" i="18" s="1"/>
  <c r="Q21" i="17"/>
  <c r="T21"/>
  <c r="AK21"/>
  <c r="AG20" i="18" s="1"/>
  <c r="AB21" i="17"/>
  <c r="Z20" i="18" s="1"/>
  <c r="V21" i="17"/>
  <c r="V20" i="18" s="1"/>
  <c r="R21" i="17"/>
  <c r="AG21"/>
  <c r="AC20" i="18" s="1"/>
  <c r="AJ21" i="17"/>
  <c r="AF20" i="18" s="1"/>
  <c r="AE21" i="17"/>
  <c r="AI21"/>
  <c r="AE20" i="18" s="1"/>
  <c r="S21" i="17"/>
  <c r="W21"/>
  <c r="W20" i="18" s="1"/>
  <c r="U21" i="17"/>
  <c r="AD21"/>
  <c r="AB20" i="18" s="1"/>
  <c r="AH21" i="17"/>
  <c r="AD20" i="18" s="1"/>
  <c r="X21" i="17"/>
  <c r="AA21"/>
  <c r="Y20" i="18" s="1"/>
  <c r="AI45" i="17"/>
  <c r="AE44" i="18" s="1"/>
  <c r="AG45" i="17"/>
  <c r="AC44" i="18" s="1"/>
  <c r="W45" i="17"/>
  <c r="W44" i="18" s="1"/>
  <c r="AA45" i="17"/>
  <c r="Y44" i="18" s="1"/>
  <c r="AC45" i="17"/>
  <c r="AA44" i="18" s="1"/>
  <c r="X45" i="17"/>
  <c r="S45"/>
  <c r="R45"/>
  <c r="T45"/>
  <c r="Z45"/>
  <c r="X44" i="18" s="1"/>
  <c r="Q45" i="17"/>
  <c r="Y45"/>
  <c r="AJ45"/>
  <c r="AF44" i="18" s="1"/>
  <c r="V45" i="17"/>
  <c r="V44" i="18" s="1"/>
  <c r="AF45" i="17"/>
  <c r="AK45"/>
  <c r="AG44" i="18" s="1"/>
  <c r="AD45" i="17"/>
  <c r="AB44" i="18" s="1"/>
  <c r="AE45" i="17"/>
  <c r="U45"/>
  <c r="AH45"/>
  <c r="AD44" i="18" s="1"/>
  <c r="AB45" i="17"/>
  <c r="Z44" i="18" s="1"/>
  <c r="T55" i="17"/>
  <c r="S55"/>
  <c r="AC55"/>
  <c r="AA54" i="18" s="1"/>
  <c r="AJ55" i="17"/>
  <c r="AF54" i="18" s="1"/>
  <c r="AB55" i="17"/>
  <c r="Z54" i="18" s="1"/>
  <c r="Z55" i="17"/>
  <c r="X54" i="18" s="1"/>
  <c r="AD55" i="17"/>
  <c r="AB54" i="18" s="1"/>
  <c r="Y55" i="17"/>
  <c r="V55"/>
  <c r="V54" i="18" s="1"/>
  <c r="AK55" i="17"/>
  <c r="AG54" i="18" s="1"/>
  <c r="AH55" i="17"/>
  <c r="AD54" i="18" s="1"/>
  <c r="U55" i="17"/>
  <c r="AE55"/>
  <c r="AI55"/>
  <c r="AE54" i="18" s="1"/>
  <c r="R55" i="17"/>
  <c r="AG55"/>
  <c r="AC54" i="18" s="1"/>
  <c r="Q55" i="17"/>
  <c r="A54" s="1"/>
  <c r="AA55"/>
  <c r="Y54" i="18" s="1"/>
  <c r="X55" i="17"/>
  <c r="W55"/>
  <c r="W54" i="18" s="1"/>
  <c r="AF55" i="17"/>
  <c r="AF28"/>
  <c r="R28"/>
  <c r="AD28"/>
  <c r="AB27" i="18" s="1"/>
  <c r="U28" i="17"/>
  <c r="Y28"/>
  <c r="X28"/>
  <c r="AG28"/>
  <c r="AC27" i="18" s="1"/>
  <c r="AB28" i="17"/>
  <c r="Z27" i="18" s="1"/>
  <c r="AK28" i="17"/>
  <c r="AG27" i="18" s="1"/>
  <c r="AI28" i="17"/>
  <c r="AE27" i="18" s="1"/>
  <c r="Q28" i="17"/>
  <c r="T28"/>
  <c r="AH28"/>
  <c r="AD27" i="18" s="1"/>
  <c r="AE28" i="17"/>
  <c r="W28"/>
  <c r="W27" i="18" s="1"/>
  <c r="AJ28" i="17"/>
  <c r="AF27" i="18" s="1"/>
  <c r="V28" i="17"/>
  <c r="V27" i="18" s="1"/>
  <c r="AA28" i="17"/>
  <c r="Y27" i="18" s="1"/>
  <c r="S28" i="17"/>
  <c r="AC28"/>
  <c r="AA27" i="18" s="1"/>
  <c r="Z28" i="17"/>
  <c r="X27" i="18" s="1"/>
  <c r="AA15" i="17"/>
  <c r="Y14" i="18" s="1"/>
  <c r="X15" i="17"/>
  <c r="AE15"/>
  <c r="S15"/>
  <c r="Z15"/>
  <c r="X14" i="18" s="1"/>
  <c r="AH15" i="17"/>
  <c r="AD14" i="18" s="1"/>
  <c r="W15" i="17"/>
  <c r="W14" i="18" s="1"/>
  <c r="U15" i="17"/>
  <c r="R15"/>
  <c r="AF15"/>
  <c r="T15"/>
  <c r="AG15"/>
  <c r="AC14" i="18" s="1"/>
  <c r="AI15" i="17"/>
  <c r="AE14" i="18" s="1"/>
  <c r="Y15" i="17"/>
  <c r="V15"/>
  <c r="V14" i="18" s="1"/>
  <c r="AB15" i="17"/>
  <c r="Z14" i="18" s="1"/>
  <c r="AJ15" i="17"/>
  <c r="AF14" i="18" s="1"/>
  <c r="AD15" i="17"/>
  <c r="AB14" i="18" s="1"/>
  <c r="AK15" i="17"/>
  <c r="AG14" i="18" s="1"/>
  <c r="AC15" i="17"/>
  <c r="AA14" i="18" s="1"/>
  <c r="Q15" i="17"/>
  <c r="AB95"/>
  <c r="Z94" i="18" s="1"/>
  <c r="AG95" i="17"/>
  <c r="AC94" i="18" s="1"/>
  <c r="W95" i="17"/>
  <c r="W94" i="18" s="1"/>
  <c r="Q95" i="17"/>
  <c r="Z95"/>
  <c r="X94" i="18" s="1"/>
  <c r="V95" i="17"/>
  <c r="AA95"/>
  <c r="Y94" i="18" s="1"/>
  <c r="R95" i="17"/>
  <c r="AK95"/>
  <c r="AG94" i="18" s="1"/>
  <c r="U95" i="17"/>
  <c r="AF95"/>
  <c r="AJ95"/>
  <c r="AF94" i="18" s="1"/>
  <c r="S95" i="17"/>
  <c r="AI95"/>
  <c r="AE94" i="18" s="1"/>
  <c r="AH95" i="17"/>
  <c r="AD94" i="18" s="1"/>
  <c r="AD95" i="17"/>
  <c r="AB94" i="18" s="1"/>
  <c r="T95" i="17"/>
  <c r="AC95"/>
  <c r="AA94" i="18" s="1"/>
  <c r="Y95" i="17"/>
  <c r="AE95"/>
  <c r="X95"/>
  <c r="Y115"/>
  <c r="T115"/>
  <c r="AC115"/>
  <c r="AA114" i="18" s="1"/>
  <c r="R115" i="17"/>
  <c r="AH115"/>
  <c r="AD114" i="18" s="1"/>
  <c r="AJ115" i="17"/>
  <c r="AF114" i="18" s="1"/>
  <c r="AE115" i="17"/>
  <c r="Z115"/>
  <c r="X114" i="18" s="1"/>
  <c r="AD115" i="17"/>
  <c r="AB114" i="18" s="1"/>
  <c r="V115" i="17"/>
  <c r="U115"/>
  <c r="AF115"/>
  <c r="Q115"/>
  <c r="X115"/>
  <c r="W115"/>
  <c r="W114" i="18" s="1"/>
  <c r="AI115" i="17"/>
  <c r="AE114" i="18" s="1"/>
  <c r="AG115" i="17"/>
  <c r="AC114" i="18" s="1"/>
  <c r="AA115" i="17"/>
  <c r="Y114" i="18" s="1"/>
  <c r="AK115" i="17"/>
  <c r="AG114" i="18" s="1"/>
  <c r="AB115" i="17"/>
  <c r="Z114" i="18" s="1"/>
  <c r="S115" i="17"/>
  <c r="AA71"/>
  <c r="Y70" i="18" s="1"/>
  <c r="AH71" i="17"/>
  <c r="AD70" i="18" s="1"/>
  <c r="Z71" i="17"/>
  <c r="X70" i="18" s="1"/>
  <c r="AK71" i="17"/>
  <c r="AG70" i="18" s="1"/>
  <c r="AE71" i="17"/>
  <c r="AJ71"/>
  <c r="AF70" i="18" s="1"/>
  <c r="AC71" i="17"/>
  <c r="AA70" i="18" s="1"/>
  <c r="R71" i="17"/>
  <c r="V71"/>
  <c r="AB71"/>
  <c r="Z70" i="18" s="1"/>
  <c r="Y71" i="17"/>
  <c r="W71"/>
  <c r="W70" i="18" s="1"/>
  <c r="S71" i="17"/>
  <c r="U71"/>
  <c r="AF71"/>
  <c r="X71"/>
  <c r="T71"/>
  <c r="AG71"/>
  <c r="AC70" i="18" s="1"/>
  <c r="Q71" i="17"/>
  <c r="AI71"/>
  <c r="AE70" i="18" s="1"/>
  <c r="AD71" i="17"/>
  <c r="AB70" i="18" s="1"/>
  <c r="AC81" i="17"/>
  <c r="AA80" i="18" s="1"/>
  <c r="Z81" i="17"/>
  <c r="X80" i="18" s="1"/>
  <c r="AB81" i="17"/>
  <c r="Z80" i="18" s="1"/>
  <c r="AI81" i="17"/>
  <c r="AE80" i="18" s="1"/>
  <c r="X81" i="17"/>
  <c r="W81"/>
  <c r="W80" i="18" s="1"/>
  <c r="AK81" i="17"/>
  <c r="AG80" i="18" s="1"/>
  <c r="R81" i="17"/>
  <c r="Y81"/>
  <c r="S81"/>
  <c r="AH81"/>
  <c r="AD80" i="18" s="1"/>
  <c r="AG81" i="17"/>
  <c r="AC80" i="18" s="1"/>
  <c r="U81" i="17"/>
  <c r="V81"/>
  <c r="Q81"/>
  <c r="AF81"/>
  <c r="AJ81"/>
  <c r="AF80" i="18" s="1"/>
  <c r="AE81" i="17"/>
  <c r="AA81"/>
  <c r="Y80" i="18" s="1"/>
  <c r="T81" i="17"/>
  <c r="AD81"/>
  <c r="AB80" i="18" s="1"/>
  <c r="AE103" i="17"/>
  <c r="Q103"/>
  <c r="V103"/>
  <c r="T103"/>
  <c r="AC103"/>
  <c r="AA102" i="18" s="1"/>
  <c r="AG103" i="17"/>
  <c r="AC102" i="18" s="1"/>
  <c r="Z103" i="17"/>
  <c r="X102" i="18" s="1"/>
  <c r="AJ103" i="17"/>
  <c r="AF102" i="18" s="1"/>
  <c r="Y103" i="17"/>
  <c r="R103"/>
  <c r="AH103"/>
  <c r="AD102" i="18" s="1"/>
  <c r="AK103" i="17"/>
  <c r="AG102" i="18" s="1"/>
  <c r="AB103" i="17"/>
  <c r="Z102" i="18" s="1"/>
  <c r="S103" i="17"/>
  <c r="W103"/>
  <c r="W102" i="18" s="1"/>
  <c r="AF103" i="17"/>
  <c r="U103"/>
  <c r="AI103"/>
  <c r="AE102" i="18" s="1"/>
  <c r="X103" i="17"/>
  <c r="AD103"/>
  <c r="AB102" i="18" s="1"/>
  <c r="AA103" i="17"/>
  <c r="Y102" i="18" s="1"/>
  <c r="T73" i="17"/>
  <c r="AD73"/>
  <c r="AB72" i="18" s="1"/>
  <c r="AJ73" i="17"/>
  <c r="AF72" i="18" s="1"/>
  <c r="X73" i="17"/>
  <c r="Y73"/>
  <c r="R73"/>
  <c r="W73"/>
  <c r="W72" i="18" s="1"/>
  <c r="AC73" i="17"/>
  <c r="AA72" i="18" s="1"/>
  <c r="AI73" i="17"/>
  <c r="AE72" i="18" s="1"/>
  <c r="AB73" i="17"/>
  <c r="Z72" i="18" s="1"/>
  <c r="AE73" i="17"/>
  <c r="AK73"/>
  <c r="AG72" i="18" s="1"/>
  <c r="Q73" i="17"/>
  <c r="AG73"/>
  <c r="AC72" i="18" s="1"/>
  <c r="AA73" i="17"/>
  <c r="Y72" i="18" s="1"/>
  <c r="U73" i="17"/>
  <c r="Z73"/>
  <c r="X72" i="18" s="1"/>
  <c r="S73" i="17"/>
  <c r="AH73"/>
  <c r="AD72" i="18" s="1"/>
  <c r="AF73" i="17"/>
  <c r="V73"/>
  <c r="T89"/>
  <c r="AD89"/>
  <c r="AB88" i="18" s="1"/>
  <c r="S89" i="17"/>
  <c r="V89"/>
  <c r="AH89"/>
  <c r="AD88" i="18" s="1"/>
  <c r="W89" i="17"/>
  <c r="W88" i="18" s="1"/>
  <c r="AG89" i="17"/>
  <c r="AC88" i="18" s="1"/>
  <c r="Q89" i="17"/>
  <c r="AB89"/>
  <c r="Z88" i="18" s="1"/>
  <c r="AF89" i="17"/>
  <c r="AE89"/>
  <c r="R89"/>
  <c r="AA89"/>
  <c r="Y88" i="18" s="1"/>
  <c r="AK89" i="17"/>
  <c r="AG88" i="18" s="1"/>
  <c r="X89" i="17"/>
  <c r="AI89"/>
  <c r="AE88" i="18" s="1"/>
  <c r="AC89" i="17"/>
  <c r="AA88" i="18" s="1"/>
  <c r="AJ89" i="17"/>
  <c r="AF88" i="18" s="1"/>
  <c r="Y89" i="17"/>
  <c r="Z89"/>
  <c r="X88" i="18" s="1"/>
  <c r="U89" i="17"/>
  <c r="Z97"/>
  <c r="X96" i="18" s="1"/>
  <c r="AH97" i="17"/>
  <c r="AD96" i="18" s="1"/>
  <c r="S97" i="17"/>
  <c r="AG97"/>
  <c r="AC96" i="18" s="1"/>
  <c r="T97" i="17"/>
  <c r="AC97"/>
  <c r="AA96" i="18" s="1"/>
  <c r="Q97" i="17"/>
  <c r="AB97"/>
  <c r="Z96" i="18" s="1"/>
  <c r="U97" i="17"/>
  <c r="AI97"/>
  <c r="AE96" i="18" s="1"/>
  <c r="AE97" i="17"/>
  <c r="X97"/>
  <c r="V97"/>
  <c r="AK97"/>
  <c r="AG96" i="18" s="1"/>
  <c r="Y97" i="17"/>
  <c r="AD97"/>
  <c r="AB96" i="18" s="1"/>
  <c r="AJ97" i="17"/>
  <c r="AF96" i="18" s="1"/>
  <c r="AF97" i="17"/>
  <c r="AA97"/>
  <c r="Y96" i="18" s="1"/>
  <c r="W97" i="17"/>
  <c r="W96" i="18" s="1"/>
  <c r="R97" i="17"/>
  <c r="AH106"/>
  <c r="AD105" i="18" s="1"/>
  <c r="AA106" i="17"/>
  <c r="Y105" i="18" s="1"/>
  <c r="AD106" i="17"/>
  <c r="AB105" i="18" s="1"/>
  <c r="X106" i="17"/>
  <c r="V106"/>
  <c r="AG106"/>
  <c r="AC105" i="18" s="1"/>
  <c r="Z106" i="17"/>
  <c r="X105" i="18" s="1"/>
  <c r="AE106" i="17"/>
  <c r="W106"/>
  <c r="W105" i="18" s="1"/>
  <c r="AF106" i="17"/>
  <c r="R106"/>
  <c r="Y106"/>
  <c r="U106"/>
  <c r="T106"/>
  <c r="AI106"/>
  <c r="AE105" i="18" s="1"/>
  <c r="Q106" i="17"/>
  <c r="A108" s="1"/>
  <c r="S106"/>
  <c r="AJ106"/>
  <c r="AF105" i="18" s="1"/>
  <c r="AK106" i="17"/>
  <c r="AG105" i="18" s="1"/>
  <c r="AC106" i="17"/>
  <c r="AA105" i="18" s="1"/>
  <c r="AB106" i="17"/>
  <c r="Z105" i="18" s="1"/>
  <c r="R114" i="17"/>
  <c r="AJ114"/>
  <c r="AF113" i="18" s="1"/>
  <c r="Y114" i="17"/>
  <c r="Z114"/>
  <c r="X113" i="18" s="1"/>
  <c r="Q114" i="17"/>
  <c r="AC114"/>
  <c r="AA113" i="18" s="1"/>
  <c r="AB114" i="17"/>
  <c r="Z113" i="18" s="1"/>
  <c r="AK114" i="17"/>
  <c r="AG113" i="18" s="1"/>
  <c r="AA114" i="17"/>
  <c r="Y113" i="18" s="1"/>
  <c r="AH114" i="17"/>
  <c r="AD113" i="18" s="1"/>
  <c r="AF114" i="17"/>
  <c r="AI114"/>
  <c r="AE113" i="18" s="1"/>
  <c r="U114" i="17"/>
  <c r="W114"/>
  <c r="W113" i="18" s="1"/>
  <c r="AE114" i="17"/>
  <c r="V114"/>
  <c r="AD114"/>
  <c r="AB113" i="18" s="1"/>
  <c r="AG114" i="17"/>
  <c r="AC113" i="18" s="1"/>
  <c r="T114" i="17"/>
  <c r="X114"/>
  <c r="S114"/>
  <c r="AB102"/>
  <c r="Z101" i="18" s="1"/>
  <c r="AH102" i="17"/>
  <c r="AD101" i="18" s="1"/>
  <c r="S102" i="17"/>
  <c r="R102"/>
  <c r="AG102"/>
  <c r="AC101" i="18" s="1"/>
  <c r="Z102" i="17"/>
  <c r="X101" i="18" s="1"/>
  <c r="AF102" i="17"/>
  <c r="AJ102"/>
  <c r="AF101" i="18" s="1"/>
  <c r="U102" i="17"/>
  <c r="AC102"/>
  <c r="AA101" i="18" s="1"/>
  <c r="T102" i="17"/>
  <c r="AK102"/>
  <c r="AG101" i="18" s="1"/>
  <c r="W102" i="17"/>
  <c r="W101" i="18" s="1"/>
  <c r="Y102" i="17"/>
  <c r="V102"/>
  <c r="AA102"/>
  <c r="Y101" i="18" s="1"/>
  <c r="AI102" i="17"/>
  <c r="AE101" i="18" s="1"/>
  <c r="AE102" i="17"/>
  <c r="X102"/>
  <c r="Q102"/>
  <c r="AD102"/>
  <c r="AB101" i="18" s="1"/>
  <c r="AE105" i="17"/>
  <c r="Z105"/>
  <c r="X104" i="18" s="1"/>
  <c r="U105" i="17"/>
  <c r="AB105"/>
  <c r="Z104" i="18" s="1"/>
  <c r="AA105" i="17"/>
  <c r="Y104" i="18" s="1"/>
  <c r="AF105" i="17"/>
  <c r="AI105"/>
  <c r="AE104" i="18" s="1"/>
  <c r="W105" i="17"/>
  <c r="W104" i="18" s="1"/>
  <c r="AG105" i="17"/>
  <c r="AC104" i="18" s="1"/>
  <c r="Y105" i="17"/>
  <c r="AH105"/>
  <c r="AD104" i="18" s="1"/>
  <c r="R105" i="17"/>
  <c r="AK105"/>
  <c r="AG104" i="18" s="1"/>
  <c r="X105" i="17"/>
  <c r="T105"/>
  <c r="AJ105"/>
  <c r="AF104" i="18" s="1"/>
  <c r="S105" i="17"/>
  <c r="AC105"/>
  <c r="AA104" i="18" s="1"/>
  <c r="Q105" i="17"/>
  <c r="V105"/>
  <c r="AD105"/>
  <c r="AB104" i="18" s="1"/>
  <c r="R99" i="17"/>
  <c r="X99"/>
  <c r="AF99"/>
  <c r="AA99"/>
  <c r="Y98" i="18" s="1"/>
  <c r="AB99" i="17"/>
  <c r="Z98" i="18" s="1"/>
  <c r="AK99" i="17"/>
  <c r="AG98" i="18" s="1"/>
  <c r="Y99" i="17"/>
  <c r="AJ99"/>
  <c r="AF98" i="18" s="1"/>
  <c r="AI99" i="17"/>
  <c r="AE98" i="18" s="1"/>
  <c r="T99" i="17"/>
  <c r="AC99"/>
  <c r="AA98" i="18" s="1"/>
  <c r="AD99" i="17"/>
  <c r="AB98" i="18" s="1"/>
  <c r="U99" i="17"/>
  <c r="S99"/>
  <c r="AG99"/>
  <c r="AC98" i="18" s="1"/>
  <c r="Z99" i="17"/>
  <c r="X98" i="18" s="1"/>
  <c r="AH99" i="17"/>
  <c r="AD98" i="18" s="1"/>
  <c r="AE99" i="17"/>
  <c r="W99"/>
  <c r="W98" i="18" s="1"/>
  <c r="Q99" i="17"/>
  <c r="V99"/>
  <c r="Z88"/>
  <c r="X87" i="18" s="1"/>
  <c r="AD88" i="17"/>
  <c r="AB87" i="18" s="1"/>
  <c r="Y88" i="17"/>
  <c r="U88"/>
  <c r="AH88"/>
  <c r="AD87" i="18" s="1"/>
  <c r="AG88" i="17"/>
  <c r="AC87" i="18" s="1"/>
  <c r="AC88" i="17"/>
  <c r="AA87" i="18" s="1"/>
  <c r="AI88" i="17"/>
  <c r="AE87" i="18" s="1"/>
  <c r="AF88" i="17"/>
  <c r="AK88"/>
  <c r="AG87" i="18" s="1"/>
  <c r="AA88" i="17"/>
  <c r="Y87" i="18" s="1"/>
  <c r="S88" i="17"/>
  <c r="Q88"/>
  <c r="W88"/>
  <c r="W87" i="18" s="1"/>
  <c r="R88" i="17"/>
  <c r="X88"/>
  <c r="AB88"/>
  <c r="Z87" i="18" s="1"/>
  <c r="AE88" i="17"/>
  <c r="AJ88"/>
  <c r="AF87" i="18" s="1"/>
  <c r="V88" i="17"/>
  <c r="T88"/>
  <c r="DF116" i="10"/>
  <c r="DF105"/>
  <c r="DF54"/>
  <c r="DF108"/>
  <c r="DF76"/>
  <c r="DF47"/>
  <c r="DF51"/>
  <c r="FT79"/>
  <c r="FT87"/>
  <c r="FT89"/>
  <c r="FT55"/>
  <c r="FT82"/>
  <c r="FT76"/>
  <c r="FT77"/>
  <c r="FT84"/>
  <c r="FT108"/>
  <c r="FT117"/>
  <c r="FT116"/>
  <c r="FT97"/>
  <c r="FT111"/>
  <c r="FT112"/>
  <c r="FT114"/>
  <c r="EN55"/>
  <c r="EN82"/>
  <c r="DG82" s="1"/>
  <c r="EN76"/>
  <c r="DG76" s="1"/>
  <c r="EN77"/>
  <c r="DG77" s="1"/>
  <c r="EN84"/>
  <c r="DG84" s="1"/>
  <c r="EN79"/>
  <c r="EN87"/>
  <c r="EN89"/>
  <c r="EN111"/>
  <c r="EN112"/>
  <c r="EN114"/>
  <c r="EN116"/>
  <c r="DG116" s="1"/>
  <c r="EN97"/>
  <c r="DG97" s="1"/>
  <c r="EN117"/>
  <c r="EN108"/>
  <c r="DF97"/>
  <c r="DF101"/>
  <c r="DF81"/>
  <c r="DF74"/>
  <c r="G55" i="18"/>
  <c r="AN9" i="17"/>
  <c r="E8"/>
  <c r="I8" s="1"/>
  <c r="AW55" i="18"/>
  <c r="G8"/>
  <c r="E55" i="17"/>
  <c r="I55" s="1"/>
  <c r="AN56"/>
  <c r="AW8" i="18"/>
  <c r="DF73" i="10"/>
  <c r="DF100"/>
  <c r="AO24" i="18"/>
  <c r="AQ24" s="1"/>
  <c r="G24"/>
  <c r="E24" i="17"/>
  <c r="I24" s="1"/>
  <c r="DF84" i="10"/>
  <c r="DF91"/>
  <c r="DF114"/>
  <c r="DF90"/>
  <c r="DF39"/>
  <c r="DF23"/>
  <c r="DF30"/>
  <c r="DF14"/>
  <c r="DF102"/>
  <c r="DF78"/>
  <c r="DF67"/>
  <c r="DF31"/>
  <c r="DF15"/>
  <c r="DF38"/>
  <c r="DF22"/>
  <c r="DF37"/>
  <c r="DF21"/>
  <c r="DF44"/>
  <c r="DF28"/>
  <c r="DF12"/>
  <c r="DF112"/>
  <c r="DF88"/>
  <c r="DF103"/>
  <c r="DF71"/>
  <c r="DF43"/>
  <c r="DF27"/>
  <c r="DF66"/>
  <c r="DF34"/>
  <c r="DF18"/>
  <c r="DF41"/>
  <c r="DF25"/>
  <c r="DF64"/>
  <c r="DF32"/>
  <c r="DF16"/>
  <c r="DF92"/>
  <c r="DF75"/>
  <c r="DF45"/>
  <c r="DF29"/>
  <c r="DF13"/>
  <c r="DF36"/>
  <c r="DF20"/>
  <c r="DF96"/>
  <c r="DF72"/>
  <c r="DF83"/>
  <c r="DF106"/>
  <c r="DF86"/>
  <c r="DF68"/>
  <c r="DF35"/>
  <c r="DF19"/>
  <c r="DF42"/>
  <c r="DF26"/>
  <c r="DF65"/>
  <c r="DF33"/>
  <c r="DF17"/>
  <c r="DF40"/>
  <c r="DF24"/>
  <c r="L3" i="27"/>
  <c r="M4"/>
  <c r="L155"/>
  <c r="FT5" i="10"/>
  <c r="FT9"/>
  <c r="FT17"/>
  <c r="FT21"/>
  <c r="FT25"/>
  <c r="FT29"/>
  <c r="FT33"/>
  <c r="FT37"/>
  <c r="FT41"/>
  <c r="FT65"/>
  <c r="FT6"/>
  <c r="FT10"/>
  <c r="FT18"/>
  <c r="FT22"/>
  <c r="FT26"/>
  <c r="FT30"/>
  <c r="FT34"/>
  <c r="FT38"/>
  <c r="FT42"/>
  <c r="FT54"/>
  <c r="FT66"/>
  <c r="FT7"/>
  <c r="FT11"/>
  <c r="FT15"/>
  <c r="FT19"/>
  <c r="FT23"/>
  <c r="FT27"/>
  <c r="FT31"/>
  <c r="FT35"/>
  <c r="FT39"/>
  <c r="FT43"/>
  <c r="FT67"/>
  <c r="FT8"/>
  <c r="FT16"/>
  <c r="FT20"/>
  <c r="FT24"/>
  <c r="FT28"/>
  <c r="FT32"/>
  <c r="FT36"/>
  <c r="FT40"/>
  <c r="FT44"/>
  <c r="FT64"/>
  <c r="FT68"/>
  <c r="FT71"/>
  <c r="FT75"/>
  <c r="FT91"/>
  <c r="FT95"/>
  <c r="FT103"/>
  <c r="FT107"/>
  <c r="FT115"/>
  <c r="FT4"/>
  <c r="EN5"/>
  <c r="EN6"/>
  <c r="EN10"/>
  <c r="FT72"/>
  <c r="FT88"/>
  <c r="FT92"/>
  <c r="FT100"/>
  <c r="EN7"/>
  <c r="EN11"/>
  <c r="FT69"/>
  <c r="FT73"/>
  <c r="FT81"/>
  <c r="FT93"/>
  <c r="FT101"/>
  <c r="FT105"/>
  <c r="FT109"/>
  <c r="FT113"/>
  <c r="EN8"/>
  <c r="FT70"/>
  <c r="FT74"/>
  <c r="FT78"/>
  <c r="FT90"/>
  <c r="FT94"/>
  <c r="FT98"/>
  <c r="FT102"/>
  <c r="FT106"/>
  <c r="FT110"/>
  <c r="EN9"/>
  <c r="EN15"/>
  <c r="EN19"/>
  <c r="EN23"/>
  <c r="DG23" s="1"/>
  <c r="EN27"/>
  <c r="EN31"/>
  <c r="DG31" s="1"/>
  <c r="EN35"/>
  <c r="EN39"/>
  <c r="EN43"/>
  <c r="EN67"/>
  <c r="EN72"/>
  <c r="EN16"/>
  <c r="EN20"/>
  <c r="EN24"/>
  <c r="EN28"/>
  <c r="EN32"/>
  <c r="EN36"/>
  <c r="EN40"/>
  <c r="EN44"/>
  <c r="EN64"/>
  <c r="EN68"/>
  <c r="EN73"/>
  <c r="EN81"/>
  <c r="EN17"/>
  <c r="EN21"/>
  <c r="EN25"/>
  <c r="EN29"/>
  <c r="EN33"/>
  <c r="EN37"/>
  <c r="EN41"/>
  <c r="EN65"/>
  <c r="EN69"/>
  <c r="EN70"/>
  <c r="EN74"/>
  <c r="EN78"/>
  <c r="EN18"/>
  <c r="EN22"/>
  <c r="EN26"/>
  <c r="EN30"/>
  <c r="EN34"/>
  <c r="EN38"/>
  <c r="EN42"/>
  <c r="EN54"/>
  <c r="EN66"/>
  <c r="EN71"/>
  <c r="EN75"/>
  <c r="EN90"/>
  <c r="EN91"/>
  <c r="DG91" s="1"/>
  <c r="EN95"/>
  <c r="EN101"/>
  <c r="EN105"/>
  <c r="EN109"/>
  <c r="EN113"/>
  <c r="EN115"/>
  <c r="EN92"/>
  <c r="EN102"/>
  <c r="EN106"/>
  <c r="EN110"/>
  <c r="EN4"/>
  <c r="EN88"/>
  <c r="EN93"/>
  <c r="EN98"/>
  <c r="EN103"/>
  <c r="EN107"/>
  <c r="EN94"/>
  <c r="EN100"/>
  <c r="L180"/>
  <c r="L176" s="1"/>
  <c r="CA158"/>
  <c r="EO154"/>
  <c r="DH3"/>
  <c r="DH154" s="1"/>
  <c r="BF184"/>
  <c r="L2"/>
  <c r="CA154"/>
  <c r="FU154"/>
  <c r="EO3"/>
  <c r="FU3"/>
  <c r="CA3"/>
  <c r="M3"/>
  <c r="L154"/>
  <c r="L174" s="1"/>
  <c r="L184"/>
  <c r="BZ159"/>
  <c r="M4" i="26"/>
  <c r="L155"/>
  <c r="L3"/>
  <c r="AV8" i="18"/>
  <c r="AP8"/>
  <c r="AQ8"/>
  <c r="AV55"/>
  <c r="AP55"/>
  <c r="AQ55"/>
  <c r="M57" l="1"/>
  <c r="A45" i="17"/>
  <c r="A28"/>
  <c r="A51"/>
  <c r="A107"/>
  <c r="A104"/>
  <c r="A116"/>
  <c r="A75"/>
  <c r="A117"/>
  <c r="M14" i="18"/>
  <c r="E14" i="17" s="1"/>
  <c r="I14" s="1"/>
  <c r="M19" i="18"/>
  <c r="M21"/>
  <c r="A17" i="17"/>
  <c r="M40" i="18"/>
  <c r="A56" i="17"/>
  <c r="A68"/>
  <c r="M42" i="18"/>
  <c r="M47"/>
  <c r="M30"/>
  <c r="A35" i="17"/>
  <c r="A106"/>
  <c r="A74"/>
  <c r="A110"/>
  <c r="M58" i="18"/>
  <c r="A49" i="17"/>
  <c r="M39" i="18"/>
  <c r="A11" i="17"/>
  <c r="DG51" i="10"/>
  <c r="DG111"/>
  <c r="A91" i="17"/>
  <c r="A105"/>
  <c r="A83"/>
  <c r="M54" i="18"/>
  <c r="M44"/>
  <c r="DG112" i="10"/>
  <c r="M43" i="18"/>
  <c r="AP24"/>
  <c r="AO14"/>
  <c r="DG114" i="10"/>
  <c r="DG89"/>
  <c r="DG87"/>
  <c r="AW14" i="18"/>
  <c r="DG55" i="10"/>
  <c r="M50" i="18"/>
  <c r="A81" i="17"/>
  <c r="A77"/>
  <c r="M49" i="18"/>
  <c r="DG79" i="10"/>
  <c r="A90" i="17"/>
  <c r="A115"/>
  <c r="M6" i="18"/>
  <c r="M16"/>
  <c r="M48"/>
  <c r="M5"/>
  <c r="AV24"/>
  <c r="A27" i="17"/>
  <c r="A50"/>
  <c r="A86"/>
  <c r="A112"/>
  <c r="M32" i="18"/>
  <c r="E32" i="17" s="1"/>
  <c r="I32" s="1"/>
  <c r="M37" i="18"/>
  <c r="A53" i="17"/>
  <c r="M31" i="18"/>
  <c r="A69" i="17"/>
  <c r="A95"/>
  <c r="M38" i="18"/>
  <c r="A18" i="17"/>
  <c r="M7" i="18"/>
  <c r="A79" i="17"/>
  <c r="A33"/>
  <c r="M10" i="18"/>
  <c r="A36" i="17"/>
  <c r="A30"/>
  <c r="A39"/>
  <c r="A4"/>
  <c r="M23" i="18"/>
  <c r="A65" i="17"/>
  <c r="M17" i="18"/>
  <c r="M33"/>
  <c r="A46" i="17"/>
  <c r="A22"/>
  <c r="A73"/>
  <c r="A19"/>
  <c r="A32"/>
  <c r="M36" i="18"/>
  <c r="A5" i="17"/>
  <c r="M15" i="18"/>
  <c r="M12"/>
  <c r="A72" i="17"/>
  <c r="DG105" i="10"/>
  <c r="DG54"/>
  <c r="DG78"/>
  <c r="DG72"/>
  <c r="DG102"/>
  <c r="A99" i="17"/>
  <c r="A98"/>
  <c r="A6"/>
  <c r="A113"/>
  <c r="A92"/>
  <c r="M34" i="18"/>
  <c r="A58" i="17"/>
  <c r="DG108" i="10"/>
  <c r="M27" i="18"/>
  <c r="A44" i="17"/>
  <c r="A13"/>
  <c r="M56" i="18"/>
  <c r="A76" i="17"/>
  <c r="A63"/>
  <c r="A67"/>
  <c r="M46" i="18"/>
  <c r="A37" i="17"/>
  <c r="A64"/>
  <c r="A111"/>
  <c r="M45" i="18"/>
  <c r="A96" i="17"/>
  <c r="A43"/>
  <c r="M53" i="18"/>
  <c r="M22"/>
  <c r="M28"/>
  <c r="A31" i="17"/>
  <c r="A101"/>
  <c r="A97"/>
  <c r="A14"/>
  <c r="M20" i="18"/>
  <c r="A20" i="17"/>
  <c r="M18" i="18"/>
  <c r="A21" i="17"/>
  <c r="A40"/>
  <c r="A85"/>
  <c r="A82"/>
  <c r="A87"/>
  <c r="A42"/>
  <c r="A55"/>
  <c r="M41" i="18"/>
  <c r="A29" i="17"/>
  <c r="M29" i="18"/>
  <c r="A16" i="17"/>
  <c r="A102"/>
  <c r="A71"/>
  <c r="A93"/>
  <c r="A88"/>
  <c r="A78"/>
  <c r="A109"/>
  <c r="A47"/>
  <c r="M51" i="18"/>
  <c r="A8" i="17"/>
  <c r="A23"/>
  <c r="A100"/>
  <c r="A25"/>
  <c r="M25" i="18"/>
  <c r="A24" i="17"/>
  <c r="M26" i="18"/>
  <c r="A48" i="17"/>
  <c r="M11" i="18"/>
  <c r="M13"/>
  <c r="A7" i="17"/>
  <c r="A52"/>
  <c r="M52" i="18"/>
  <c r="A57" i="17"/>
  <c r="A15"/>
  <c r="A12"/>
  <c r="M35" i="18"/>
  <c r="A70" i="17"/>
  <c r="A94"/>
  <c r="M9" i="18"/>
  <c r="V87"/>
  <c r="E90" i="17"/>
  <c r="I90" s="1"/>
  <c r="S87" i="18"/>
  <c r="B90" i="17"/>
  <c r="U87" i="18"/>
  <c r="D90" i="17"/>
  <c r="E101"/>
  <c r="I101" s="1"/>
  <c r="V98" i="18"/>
  <c r="D101" i="17"/>
  <c r="U98" i="18"/>
  <c r="V101"/>
  <c r="E104" i="17"/>
  <c r="I104" s="1"/>
  <c r="C104"/>
  <c r="J104" s="1"/>
  <c r="AZ101"/>
  <c r="BA101" s="1"/>
  <c r="T101" i="18"/>
  <c r="S101"/>
  <c r="B104" i="17"/>
  <c r="E116"/>
  <c r="I116" s="1"/>
  <c r="V113" i="18"/>
  <c r="B108" i="17"/>
  <c r="S105" i="18"/>
  <c r="U105"/>
  <c r="D108" i="17"/>
  <c r="E108"/>
  <c r="I108" s="1"/>
  <c r="V105" i="18"/>
  <c r="S88"/>
  <c r="B91" i="17"/>
  <c r="D75"/>
  <c r="U72" i="18"/>
  <c r="D105" i="17"/>
  <c r="U102" i="18"/>
  <c r="V80"/>
  <c r="E83" i="17"/>
  <c r="I83" s="1"/>
  <c r="B83"/>
  <c r="S80" i="18"/>
  <c r="T94"/>
  <c r="AZ94" i="17"/>
  <c r="BA94" s="1"/>
  <c r="C97"/>
  <c r="B97"/>
  <c r="S94" i="18"/>
  <c r="B27" i="17"/>
  <c r="I27" i="18" s="1"/>
  <c r="AS27" s="1"/>
  <c r="S27"/>
  <c r="D54" i="17"/>
  <c r="K54" i="18" s="1"/>
  <c r="AU54" s="1"/>
  <c r="U54"/>
  <c r="AZ44" i="17"/>
  <c r="BA44" s="1"/>
  <c r="T44" i="18"/>
  <c r="C44" i="17"/>
  <c r="J44" i="18" s="1"/>
  <c r="AT44" s="1"/>
  <c r="C20" i="17"/>
  <c r="J20" i="18" s="1"/>
  <c r="AT20" s="1"/>
  <c r="T20"/>
  <c r="AZ20" i="17"/>
  <c r="BA20" s="1"/>
  <c r="B38"/>
  <c r="I38" i="18" s="1"/>
  <c r="AS38" s="1"/>
  <c r="S38"/>
  <c r="B18" i="17"/>
  <c r="I18" i="18" s="1"/>
  <c r="AS18" s="1"/>
  <c r="S18"/>
  <c r="AZ18" i="17"/>
  <c r="BA18" s="1"/>
  <c r="T18" i="18"/>
  <c r="C18" i="17"/>
  <c r="J18" i="18" s="1"/>
  <c r="AT18" s="1"/>
  <c r="T21"/>
  <c r="AZ21" i="17"/>
  <c r="BA21" s="1"/>
  <c r="C21"/>
  <c r="J21" i="18" s="1"/>
  <c r="AT21" s="1"/>
  <c r="U13"/>
  <c r="D13" i="17"/>
  <c r="K13" i="18" s="1"/>
  <c r="AU13" s="1"/>
  <c r="AW13"/>
  <c r="AN14" i="17"/>
  <c r="C40"/>
  <c r="J40" i="18" s="1"/>
  <c r="AT40" s="1"/>
  <c r="T40"/>
  <c r="AZ40" i="17"/>
  <c r="BA40" s="1"/>
  <c r="C56"/>
  <c r="T56" i="18"/>
  <c r="AZ56" i="17"/>
  <c r="BA56" s="1"/>
  <c r="D56"/>
  <c r="K56" i="18" s="1"/>
  <c r="AU56" s="1"/>
  <c r="U56"/>
  <c r="E69" i="17"/>
  <c r="I69" s="1"/>
  <c r="V66" i="18"/>
  <c r="B69" i="17"/>
  <c r="S66" i="18"/>
  <c r="AZ112" i="17"/>
  <c r="BA112" s="1"/>
  <c r="T112" i="18"/>
  <c r="C115" i="17"/>
  <c r="J115" s="1"/>
  <c r="U112" i="18"/>
  <c r="D115" i="17"/>
  <c r="S92" i="18"/>
  <c r="B95" i="17"/>
  <c r="E95"/>
  <c r="I95" s="1"/>
  <c r="V92" i="18"/>
  <c r="AZ82" i="17"/>
  <c r="BA82" s="1"/>
  <c r="C85"/>
  <c r="T82" i="18"/>
  <c r="B79" i="17"/>
  <c r="S76" i="18"/>
  <c r="T73"/>
  <c r="AZ73" i="17"/>
  <c r="BA73" s="1"/>
  <c r="C76"/>
  <c r="AZ60"/>
  <c r="BA60" s="1"/>
  <c r="T60" i="18"/>
  <c r="C63" i="17"/>
  <c r="D63"/>
  <c r="U60" i="18"/>
  <c r="AZ64" i="17"/>
  <c r="BA64" s="1"/>
  <c r="T64" i="18"/>
  <c r="C67" i="17"/>
  <c r="D98"/>
  <c r="U95" i="18"/>
  <c r="D82" i="17"/>
  <c r="U79" i="18"/>
  <c r="AZ84" i="17"/>
  <c r="BA84" s="1"/>
  <c r="T84" i="18"/>
  <c r="C87" i="17"/>
  <c r="AO32" i="18"/>
  <c r="AW32"/>
  <c r="AN33" i="17"/>
  <c r="G32" i="18"/>
  <c r="C46" i="17"/>
  <c r="J46" i="18" s="1"/>
  <c r="AT46" s="1"/>
  <c r="AZ46" i="17"/>
  <c r="BA46" s="1"/>
  <c r="T46" i="18"/>
  <c r="U42"/>
  <c r="D42" i="17"/>
  <c r="K42" i="18" s="1"/>
  <c r="AU42" s="1"/>
  <c r="AZ50" i="17"/>
  <c r="BA50" s="1"/>
  <c r="T50" i="18"/>
  <c r="C50" i="17"/>
  <c r="D50"/>
  <c r="K50" i="18" s="1"/>
  <c r="AU50" s="1"/>
  <c r="U50"/>
  <c r="AZ10" i="17"/>
  <c r="BA10" s="1"/>
  <c r="C10"/>
  <c r="J10" i="18" s="1"/>
  <c r="AT10" s="1"/>
  <c r="T10"/>
  <c r="U52"/>
  <c r="D52" i="17"/>
  <c r="K52" i="18" s="1"/>
  <c r="AU52" s="1"/>
  <c r="G52"/>
  <c r="E52" i="17"/>
  <c r="I52" s="1"/>
  <c r="C22" i="26"/>
  <c r="D26" s="1"/>
  <c r="AE22"/>
  <c r="V22"/>
  <c r="P22"/>
  <c r="J22"/>
  <c r="Q22"/>
  <c r="K22"/>
  <c r="U22"/>
  <c r="AD22"/>
  <c r="Z22"/>
  <c r="Y22"/>
  <c r="AK22"/>
  <c r="M22"/>
  <c r="AG22"/>
  <c r="AC22"/>
  <c r="H22"/>
  <c r="F22" s="1"/>
  <c r="L22"/>
  <c r="S22"/>
  <c r="AH22"/>
  <c r="AB22"/>
  <c r="O22"/>
  <c r="X22"/>
  <c r="G22"/>
  <c r="AA22"/>
  <c r="AF22"/>
  <c r="N22"/>
  <c r="W22"/>
  <c r="AJ22"/>
  <c r="AL22"/>
  <c r="T22"/>
  <c r="I22"/>
  <c r="R22"/>
  <c r="AI22"/>
  <c r="V99" i="18"/>
  <c r="E102" i="17"/>
  <c r="I102" s="1"/>
  <c r="C102"/>
  <c r="AZ99"/>
  <c r="BA99" s="1"/>
  <c r="T99" i="18"/>
  <c r="B114" i="17"/>
  <c r="S111" i="18"/>
  <c r="E114" i="17"/>
  <c r="I114" s="1"/>
  <c r="V111" i="18"/>
  <c r="T83"/>
  <c r="AZ83" i="17"/>
  <c r="BA83" s="1"/>
  <c r="C86"/>
  <c r="D86"/>
  <c r="U83" i="18"/>
  <c r="E81" i="17"/>
  <c r="I81" s="1"/>
  <c r="V78" i="18"/>
  <c r="D71" i="17"/>
  <c r="U68" i="18"/>
  <c r="T90"/>
  <c r="C93" i="17"/>
  <c r="AZ90"/>
  <c r="BA90" s="1"/>
  <c r="B64"/>
  <c r="S61" i="18"/>
  <c r="V85"/>
  <c r="E88" i="17"/>
  <c r="I88" s="1"/>
  <c r="AZ85"/>
  <c r="BA85" s="1"/>
  <c r="C88"/>
  <c r="T85" i="18"/>
  <c r="B84" i="17"/>
  <c r="S81" i="18"/>
  <c r="D109" i="17"/>
  <c r="U106" i="18"/>
  <c r="D57" i="17"/>
  <c r="K57" i="18" s="1"/>
  <c r="AU57" s="1"/>
  <c r="U57"/>
  <c r="C5" i="17"/>
  <c r="J5" i="18" s="1"/>
  <c r="AT5" s="1"/>
  <c r="AZ5" i="17"/>
  <c r="BA5" s="1"/>
  <c r="T5" i="18"/>
  <c r="S45"/>
  <c r="B45" i="17"/>
  <c r="I45" i="18" s="1"/>
  <c r="AS45" s="1"/>
  <c r="AN16" i="17"/>
  <c r="AW15" i="18"/>
  <c r="D15" i="17"/>
  <c r="K15" i="18" s="1"/>
  <c r="AU15" s="1"/>
  <c r="U15"/>
  <c r="E12" i="17"/>
  <c r="I12" s="1"/>
  <c r="AW12" i="18"/>
  <c r="S12"/>
  <c r="B12" i="17"/>
  <c r="I12" i="18" s="1"/>
  <c r="AS12" s="1"/>
  <c r="S30"/>
  <c r="B30" i="17"/>
  <c r="I30" i="18" s="1"/>
  <c r="AS30" s="1"/>
  <c r="D39" i="17"/>
  <c r="K39" i="18" s="1"/>
  <c r="AU39" s="1"/>
  <c r="U39"/>
  <c r="T39"/>
  <c r="AZ39" i="17"/>
  <c r="BA39" s="1"/>
  <c r="C39"/>
  <c r="J39" i="18" s="1"/>
  <c r="AT39" s="1"/>
  <c r="C4" i="17"/>
  <c r="J4" i="18" s="1"/>
  <c r="T4"/>
  <c r="AZ4" i="17"/>
  <c r="BA4" s="1"/>
  <c r="U4" i="18"/>
  <c r="D4" i="17"/>
  <c r="K4" i="18" s="1"/>
  <c r="AU4" s="1"/>
  <c r="M4"/>
  <c r="V3"/>
  <c r="B35" i="17"/>
  <c r="I35" i="18" s="1"/>
  <c r="AS35" s="1"/>
  <c r="S35"/>
  <c r="C35" i="17"/>
  <c r="J35" i="18" s="1"/>
  <c r="AT35" s="1"/>
  <c r="AZ35" i="17"/>
  <c r="BA35" s="1"/>
  <c r="T35" i="18"/>
  <c r="T8"/>
  <c r="AZ8" i="17"/>
  <c r="BA8" s="1"/>
  <c r="C8"/>
  <c r="J8" i="18" s="1"/>
  <c r="AT8" s="1"/>
  <c r="C23" i="17"/>
  <c r="J23" i="18" s="1"/>
  <c r="AT23" s="1"/>
  <c r="AZ23" i="17"/>
  <c r="BA23" s="1"/>
  <c r="T23" i="18"/>
  <c r="B23" i="17"/>
  <c r="I23" i="18" s="1"/>
  <c r="AS23" s="1"/>
  <c r="S23"/>
  <c r="E65" i="17"/>
  <c r="I65" s="1"/>
  <c r="V62" i="18"/>
  <c r="D65" i="17"/>
  <c r="U62" i="18"/>
  <c r="D103" i="17"/>
  <c r="U100" i="18"/>
  <c r="C100" i="17"/>
  <c r="AZ97"/>
  <c r="BA97" s="1"/>
  <c r="T97" i="18"/>
  <c r="T77"/>
  <c r="C80" i="17"/>
  <c r="AZ77"/>
  <c r="BA77" s="1"/>
  <c r="D80"/>
  <c r="U77" i="18"/>
  <c r="E96" i="17"/>
  <c r="I96" s="1"/>
  <c r="V93" i="18"/>
  <c r="B96" i="17"/>
  <c r="S93" i="18"/>
  <c r="T89"/>
  <c r="C92" i="17"/>
  <c r="AZ89"/>
  <c r="BA89" s="1"/>
  <c r="T63" i="18"/>
  <c r="AZ63" i="17"/>
  <c r="BA63" s="1"/>
  <c r="C66"/>
  <c r="E66"/>
  <c r="I66" s="1"/>
  <c r="V63" i="18"/>
  <c r="B72" i="17"/>
  <c r="S69" i="18"/>
  <c r="D72" i="17"/>
  <c r="U69" i="18"/>
  <c r="D110" i="17"/>
  <c r="U107" i="18"/>
  <c r="D34" i="17"/>
  <c r="K34" i="18" s="1"/>
  <c r="AU34" s="1"/>
  <c r="U34"/>
  <c r="S9"/>
  <c r="B9" i="17"/>
  <c r="I9" i="18" s="1"/>
  <c r="AS9" s="1"/>
  <c r="E9" i="17"/>
  <c r="I9" s="1"/>
  <c r="AO9" i="18"/>
  <c r="D58" i="17"/>
  <c r="K58" i="18" s="1"/>
  <c r="AU58" s="1"/>
  <c r="U58"/>
  <c r="AZ58" i="17"/>
  <c r="BA58" s="1"/>
  <c r="C58"/>
  <c r="T58" i="18"/>
  <c r="B43" i="17"/>
  <c r="I43" i="18" s="1"/>
  <c r="AS43" s="1"/>
  <c r="S43"/>
  <c r="D53" i="17"/>
  <c r="K53" i="18" s="1"/>
  <c r="AU53" s="1"/>
  <c r="U53"/>
  <c r="C49" i="17"/>
  <c r="T49" i="18"/>
  <c r="AZ49" i="17"/>
  <c r="BA49" s="1"/>
  <c r="D49"/>
  <c r="K49" i="18" s="1"/>
  <c r="AU49" s="1"/>
  <c r="U49"/>
  <c r="AN25" i="17"/>
  <c r="AW24" i="18"/>
  <c r="D24" i="17"/>
  <c r="K24" i="18" s="1"/>
  <c r="AU24" s="1"/>
  <c r="U24"/>
  <c r="S26"/>
  <c r="B26" i="17"/>
  <c r="I26" i="18" s="1"/>
  <c r="AS26" s="1"/>
  <c r="D28" i="17"/>
  <c r="K28" i="18" s="1"/>
  <c r="AU28" s="1"/>
  <c r="U28"/>
  <c r="D31" i="17"/>
  <c r="K31" i="18" s="1"/>
  <c r="AU31" s="1"/>
  <c r="U31"/>
  <c r="S31"/>
  <c r="B31" i="17"/>
  <c r="I31" i="18" s="1"/>
  <c r="AS31" s="1"/>
  <c r="Y3"/>
  <c r="C90" i="17"/>
  <c r="AZ87"/>
  <c r="BA87" s="1"/>
  <c r="T87" i="18"/>
  <c r="B101" i="17"/>
  <c r="S98" i="18"/>
  <c r="AZ98" i="17"/>
  <c r="BA98" s="1"/>
  <c r="C101"/>
  <c r="T98" i="18"/>
  <c r="AZ104" i="17"/>
  <c r="BA104" s="1"/>
  <c r="T104" i="18"/>
  <c r="C107" i="17"/>
  <c r="J107" s="1"/>
  <c r="D107"/>
  <c r="U104" i="18"/>
  <c r="B116" i="17"/>
  <c r="S113" i="18"/>
  <c r="D116" i="17"/>
  <c r="U113" i="18"/>
  <c r="T105"/>
  <c r="C108" i="17"/>
  <c r="J108" s="1"/>
  <c r="AZ105"/>
  <c r="BA105" s="1"/>
  <c r="S96" i="18"/>
  <c r="B99" i="17"/>
  <c r="E91"/>
  <c r="I91" s="1"/>
  <c r="V88" i="18"/>
  <c r="V72"/>
  <c r="E75" i="17"/>
  <c r="I75" s="1"/>
  <c r="T72" i="18"/>
  <c r="AZ72" i="17"/>
  <c r="BA72" s="1"/>
  <c r="C75"/>
  <c r="S102" i="18"/>
  <c r="B105" i="17"/>
  <c r="B117"/>
  <c r="S114" i="18"/>
  <c r="D97" i="17"/>
  <c r="U94" i="18"/>
  <c r="E97" i="17"/>
  <c r="I97" s="1"/>
  <c r="V94" i="18"/>
  <c r="G14"/>
  <c r="AN15" i="17"/>
  <c r="C14"/>
  <c r="J14" i="18" s="1"/>
  <c r="AT14" s="1"/>
  <c r="T14"/>
  <c r="AZ14" i="17"/>
  <c r="BA14" s="1"/>
  <c r="T27" i="18"/>
  <c r="C27" i="17"/>
  <c r="J27" i="18" s="1"/>
  <c r="AT27" s="1"/>
  <c r="AZ27" i="17"/>
  <c r="BA27" s="1"/>
  <c r="D27"/>
  <c r="K27" i="18" s="1"/>
  <c r="AU27" s="1"/>
  <c r="U27"/>
  <c r="G54"/>
  <c r="E54" i="17"/>
  <c r="I54" s="1"/>
  <c r="AN55"/>
  <c r="T54" i="18"/>
  <c r="C54" i="17"/>
  <c r="AZ54"/>
  <c r="BA54" s="1"/>
  <c r="AO44" i="18"/>
  <c r="G44"/>
  <c r="B20" i="17"/>
  <c r="I20" i="18" s="1"/>
  <c r="AS20" s="1"/>
  <c r="S20"/>
  <c r="G19"/>
  <c r="AN20" i="17"/>
  <c r="AW19" i="18"/>
  <c r="AO19"/>
  <c r="E19" i="17"/>
  <c r="I19" s="1"/>
  <c r="D38"/>
  <c r="K38" i="18" s="1"/>
  <c r="AU38" s="1"/>
  <c r="U38"/>
  <c r="D18" i="17"/>
  <c r="K18" i="18" s="1"/>
  <c r="AU18" s="1"/>
  <c r="U18"/>
  <c r="B21" i="17"/>
  <c r="I21" i="18" s="1"/>
  <c r="AS21" s="1"/>
  <c r="S21"/>
  <c r="AN22" i="17"/>
  <c r="AW21" i="18"/>
  <c r="S40"/>
  <c r="B40" i="17"/>
  <c r="I40" i="18" s="1"/>
  <c r="AS40" s="1"/>
  <c r="AW40"/>
  <c r="AO40"/>
  <c r="AZ7" i="17"/>
  <c r="BA7" s="1"/>
  <c r="C7"/>
  <c r="J7" i="18" s="1"/>
  <c r="AT7" s="1"/>
  <c r="T7"/>
  <c r="S86"/>
  <c r="B89" i="17"/>
  <c r="V86" i="18"/>
  <c r="E89" i="17"/>
  <c r="I89" s="1"/>
  <c r="D89"/>
  <c r="U86" i="18"/>
  <c r="E68" i="17"/>
  <c r="I68" s="1"/>
  <c r="V65" i="18"/>
  <c r="B68" i="17"/>
  <c r="S65" i="18"/>
  <c r="D68" i="17"/>
  <c r="U65" i="18"/>
  <c r="C95" i="17"/>
  <c r="AZ92"/>
  <c r="BA92" s="1"/>
  <c r="T92" i="18"/>
  <c r="E85" i="17"/>
  <c r="I85" s="1"/>
  <c r="V82" i="18"/>
  <c r="D79" i="17"/>
  <c r="U76" i="18"/>
  <c r="E79" i="17"/>
  <c r="I79" s="1"/>
  <c r="V76" i="18"/>
  <c r="D112" i="17"/>
  <c r="U109" i="18"/>
  <c r="E112" i="17"/>
  <c r="I112" s="1"/>
  <c r="V109" i="18"/>
  <c r="U73"/>
  <c r="D76" i="17"/>
  <c r="S73" i="18"/>
  <c r="B76" i="17"/>
  <c r="B63"/>
  <c r="S60" i="18"/>
  <c r="S64"/>
  <c r="B67" i="17"/>
  <c r="E67"/>
  <c r="I67" s="1"/>
  <c r="V64" i="18"/>
  <c r="B98" i="17"/>
  <c r="S95" i="18"/>
  <c r="V95"/>
  <c r="E98" i="17"/>
  <c r="I98" s="1"/>
  <c r="D87"/>
  <c r="U84" i="18"/>
  <c r="S84"/>
  <c r="B87" i="17"/>
  <c r="AO6" i="18"/>
  <c r="AW6"/>
  <c r="AN7" i="17"/>
  <c r="D6"/>
  <c r="K6" i="18" s="1"/>
  <c r="AU6" s="1"/>
  <c r="U6"/>
  <c r="S6"/>
  <c r="B6" i="17"/>
  <c r="I6" i="18" s="1"/>
  <c r="AS6" s="1"/>
  <c r="D32" i="17"/>
  <c r="K32" i="18" s="1"/>
  <c r="AU32" s="1"/>
  <c r="U32"/>
  <c r="B46" i="17"/>
  <c r="I46" i="18" s="1"/>
  <c r="AS46" s="1"/>
  <c r="S46"/>
  <c r="T42"/>
  <c r="C42" i="17"/>
  <c r="J42" i="18" s="1"/>
  <c r="AT42" s="1"/>
  <c r="AZ42" i="17"/>
  <c r="BA42" s="1"/>
  <c r="D41"/>
  <c r="K41" i="18" s="1"/>
  <c r="AU41" s="1"/>
  <c r="U41"/>
  <c r="U37"/>
  <c r="D37" i="17"/>
  <c r="K37" i="18" s="1"/>
  <c r="AU37" s="1"/>
  <c r="B10" i="17"/>
  <c r="I10" i="18" s="1"/>
  <c r="AS10" s="1"/>
  <c r="S10"/>
  <c r="AZ52" i="17"/>
  <c r="BA52" s="1"/>
  <c r="T52" i="18"/>
  <c r="C52" i="17"/>
  <c r="AZ16"/>
  <c r="BA16" s="1"/>
  <c r="C16"/>
  <c r="J16" i="18" s="1"/>
  <c r="AT16" s="1"/>
  <c r="T16"/>
  <c r="AN17" i="17"/>
  <c r="G16" i="18"/>
  <c r="E16" i="17"/>
  <c r="I16" s="1"/>
  <c r="AO16" i="18"/>
  <c r="AW16"/>
  <c r="AZ36" i="17"/>
  <c r="BA36" s="1"/>
  <c r="T36" i="18"/>
  <c r="C36" i="17"/>
  <c r="J36" i="18" s="1"/>
  <c r="AT36" s="1"/>
  <c r="C113" i="17"/>
  <c r="J113" s="1"/>
  <c r="AZ110"/>
  <c r="BA110" s="1"/>
  <c r="T110" i="18"/>
  <c r="B113" i="17"/>
  <c r="S110" i="18"/>
  <c r="V83"/>
  <c r="E86" i="17"/>
  <c r="I86" s="1"/>
  <c r="C71"/>
  <c r="AZ68"/>
  <c r="BA68" s="1"/>
  <c r="T68" i="18"/>
  <c r="V68"/>
  <c r="E71" i="17"/>
  <c r="I71" s="1"/>
  <c r="D77"/>
  <c r="U74" i="18"/>
  <c r="U61"/>
  <c r="D64" i="17"/>
  <c r="T61" i="18"/>
  <c r="C64" i="17"/>
  <c r="AZ61"/>
  <c r="BA61" s="1"/>
  <c r="E111"/>
  <c r="I111" s="1"/>
  <c r="V108" i="18"/>
  <c r="S85"/>
  <c r="B88" i="17"/>
  <c r="V81" i="18"/>
  <c r="E84" i="17"/>
  <c r="I84" s="1"/>
  <c r="C84"/>
  <c r="AZ81"/>
  <c r="BA81" s="1"/>
  <c r="T81" i="18"/>
  <c r="C109" i="17"/>
  <c r="J109" s="1"/>
  <c r="T106" i="18"/>
  <c r="AZ106" i="17"/>
  <c r="BA106" s="1"/>
  <c r="E109"/>
  <c r="I109" s="1"/>
  <c r="V106" i="18"/>
  <c r="C17" i="26"/>
  <c r="D21" s="1"/>
  <c r="I17"/>
  <c r="O17"/>
  <c r="R17"/>
  <c r="AI17"/>
  <c r="J17"/>
  <c r="K17"/>
  <c r="AC17"/>
  <c r="AB17"/>
  <c r="H17"/>
  <c r="F17" s="1"/>
  <c r="N17"/>
  <c r="AK17"/>
  <c r="Z17"/>
  <c r="AH17"/>
  <c r="W17"/>
  <c r="X17"/>
  <c r="L17"/>
  <c r="AL17"/>
  <c r="AF17"/>
  <c r="Y17"/>
  <c r="P17"/>
  <c r="V17"/>
  <c r="Q17"/>
  <c r="T17"/>
  <c r="AD17"/>
  <c r="AJ17"/>
  <c r="U17"/>
  <c r="AA17"/>
  <c r="AE17"/>
  <c r="AG17"/>
  <c r="S17"/>
  <c r="M17"/>
  <c r="G17"/>
  <c r="B57" i="17"/>
  <c r="I57" i="18" s="1"/>
  <c r="AS57" s="1"/>
  <c r="S57"/>
  <c r="D45" i="17"/>
  <c r="K45" i="18" s="1"/>
  <c r="AU45" s="1"/>
  <c r="U45"/>
  <c r="S47"/>
  <c r="B47" i="17"/>
  <c r="I47" i="18" s="1"/>
  <c r="AS47" s="1"/>
  <c r="D47" i="17"/>
  <c r="K47" i="18" s="1"/>
  <c r="AU47" s="1"/>
  <c r="U47"/>
  <c r="AO30"/>
  <c r="E30" i="17"/>
  <c r="I30" s="1"/>
  <c r="AO39" i="18"/>
  <c r="G39"/>
  <c r="T51"/>
  <c r="C51" i="17"/>
  <c r="AZ51"/>
  <c r="BA51" s="1"/>
  <c r="S8" i="18"/>
  <c r="B8" i="17"/>
  <c r="I8" i="18" s="1"/>
  <c r="AS8" s="1"/>
  <c r="B65" i="17"/>
  <c r="S62" i="18"/>
  <c r="C65" i="17"/>
  <c r="T62" i="18"/>
  <c r="AZ62" i="17"/>
  <c r="BA62" s="1"/>
  <c r="S103" i="18"/>
  <c r="B106" i="17"/>
  <c r="D106"/>
  <c r="U103" i="18"/>
  <c r="B74" i="17"/>
  <c r="S71" i="18"/>
  <c r="V67"/>
  <c r="E70" i="17"/>
  <c r="I70" s="1"/>
  <c r="C96"/>
  <c r="AZ93"/>
  <c r="BA93" s="1"/>
  <c r="T93" i="18"/>
  <c r="D92" i="17"/>
  <c r="U89" i="18"/>
  <c r="E72" i="17"/>
  <c r="I72" s="1"/>
  <c r="V69" i="18"/>
  <c r="V91"/>
  <c r="E94" i="17"/>
  <c r="I94" s="1"/>
  <c r="E110"/>
  <c r="I110" s="1"/>
  <c r="V107" i="18"/>
  <c r="B34" i="17"/>
  <c r="I34" i="18" s="1"/>
  <c r="AS34" s="1"/>
  <c r="S34"/>
  <c r="C34" i="17"/>
  <c r="J34" i="18" s="1"/>
  <c r="AT34" s="1"/>
  <c r="AZ34" i="17"/>
  <c r="BA34" s="1"/>
  <c r="T34" i="18"/>
  <c r="AO34"/>
  <c r="G34"/>
  <c r="D9" i="17"/>
  <c r="K9" i="18" s="1"/>
  <c r="AU9" s="1"/>
  <c r="U9"/>
  <c r="T25"/>
  <c r="AZ25" i="17"/>
  <c r="BA25" s="1"/>
  <c r="C25"/>
  <c r="J25" i="18" s="1"/>
  <c r="AT25" s="1"/>
  <c r="D25" i="17"/>
  <c r="K25" i="18" s="1"/>
  <c r="AU25" s="1"/>
  <c r="U25"/>
  <c r="AW58"/>
  <c r="E58" i="17"/>
  <c r="I58" s="1"/>
  <c r="AZ43"/>
  <c r="BA43" s="1"/>
  <c r="T43" i="18"/>
  <c r="C43" i="17"/>
  <c r="J43" i="18" s="1"/>
  <c r="AT43" s="1"/>
  <c r="C26" i="17"/>
  <c r="J26" i="18" s="1"/>
  <c r="AT26" s="1"/>
  <c r="T26"/>
  <c r="AZ26" i="17"/>
  <c r="BA26" s="1"/>
  <c r="D48"/>
  <c r="K48" i="18" s="1"/>
  <c r="AU48" s="1"/>
  <c r="U48"/>
  <c r="AW48"/>
  <c r="AO48"/>
  <c r="B28" i="17"/>
  <c r="I28" i="18" s="1"/>
  <c r="AS28" s="1"/>
  <c r="S28"/>
  <c r="T28"/>
  <c r="AZ28" i="17"/>
  <c r="BA28" s="1"/>
  <c r="C28"/>
  <c r="J28" i="18" s="1"/>
  <c r="AT28" s="1"/>
  <c r="C31" i="17"/>
  <c r="J31" i="18" s="1"/>
  <c r="AT31" s="1"/>
  <c r="T31"/>
  <c r="AZ31" i="17"/>
  <c r="BA31" s="1"/>
  <c r="DG117" i="10"/>
  <c r="V104" i="18"/>
  <c r="E107" i="17"/>
  <c r="I107" s="1"/>
  <c r="D104"/>
  <c r="U101" i="18"/>
  <c r="D91" i="17"/>
  <c r="U88" i="18"/>
  <c r="AZ88" i="17"/>
  <c r="BA88" s="1"/>
  <c r="C91"/>
  <c r="T88" i="18"/>
  <c r="B75" i="17"/>
  <c r="S72" i="18"/>
  <c r="E105" i="17"/>
  <c r="I105" s="1"/>
  <c r="V102" i="18"/>
  <c r="C83" i="17"/>
  <c r="AZ80"/>
  <c r="BA80" s="1"/>
  <c r="T80" i="18"/>
  <c r="C73" i="17"/>
  <c r="AZ70"/>
  <c r="BA70" s="1"/>
  <c r="T70" i="18"/>
  <c r="B73" i="17"/>
  <c r="S70" i="18"/>
  <c r="E73" i="17"/>
  <c r="I73" s="1"/>
  <c r="V70" i="18"/>
  <c r="E117" i="17"/>
  <c r="I117" s="1"/>
  <c r="V114" i="18"/>
  <c r="T114"/>
  <c r="AZ114" i="17"/>
  <c r="BA114" s="1"/>
  <c r="C117"/>
  <c r="J117" s="1"/>
  <c r="D14"/>
  <c r="K14" i="18" s="1"/>
  <c r="AU14" s="1"/>
  <c r="U14"/>
  <c r="B14" i="17"/>
  <c r="I14" i="18" s="1"/>
  <c r="AS14" s="1"/>
  <c r="S14"/>
  <c r="S54"/>
  <c r="B54" i="17"/>
  <c r="I54" i="18" s="1"/>
  <c r="AS54" s="1"/>
  <c r="D44" i="17"/>
  <c r="K44" i="18" s="1"/>
  <c r="AU44" s="1"/>
  <c r="U44"/>
  <c r="B44" i="17"/>
  <c r="I44" i="18" s="1"/>
  <c r="AS44" s="1"/>
  <c r="S44"/>
  <c r="S19"/>
  <c r="B19" i="17"/>
  <c r="I19" i="18" s="1"/>
  <c r="AS19" s="1"/>
  <c r="AZ19" i="17"/>
  <c r="BA19" s="1"/>
  <c r="C19"/>
  <c r="J19" i="18" s="1"/>
  <c r="AT19" s="1"/>
  <c r="T19"/>
  <c r="D21" i="17"/>
  <c r="K21" i="18" s="1"/>
  <c r="AU21" s="1"/>
  <c r="U21"/>
  <c r="T13"/>
  <c r="AZ13" i="17"/>
  <c r="BA13" s="1"/>
  <c r="C13"/>
  <c r="J13" i="18" s="1"/>
  <c r="AT13" s="1"/>
  <c r="C17" i="17"/>
  <c r="J17" i="18" s="1"/>
  <c r="AT17" s="1"/>
  <c r="AZ17" i="17"/>
  <c r="BA17" s="1"/>
  <c r="T17" i="18"/>
  <c r="B17" i="17"/>
  <c r="I17" i="18" s="1"/>
  <c r="AS17" s="1"/>
  <c r="S17"/>
  <c r="B7" i="17"/>
  <c r="I7" i="18" s="1"/>
  <c r="AS7" s="1"/>
  <c r="S7"/>
  <c r="D7" i="17"/>
  <c r="K7" i="18" s="1"/>
  <c r="AU7" s="1"/>
  <c r="U7"/>
  <c r="AZ65" i="17"/>
  <c r="BA65" s="1"/>
  <c r="T65" i="18"/>
  <c r="C68" i="17"/>
  <c r="D69"/>
  <c r="U66" i="18"/>
  <c r="C69" i="17"/>
  <c r="AZ66"/>
  <c r="BA66" s="1"/>
  <c r="T66" i="18"/>
  <c r="B85" i="17"/>
  <c r="S82" i="18"/>
  <c r="C79" i="17"/>
  <c r="T76" i="18"/>
  <c r="AZ76" i="17"/>
  <c r="BA76" s="1"/>
  <c r="B112"/>
  <c r="S109" i="18"/>
  <c r="S79"/>
  <c r="B82" i="17"/>
  <c r="E82"/>
  <c r="I82" s="1"/>
  <c r="V79" i="18"/>
  <c r="AZ79" i="17"/>
  <c r="BA79" s="1"/>
  <c r="T79" i="18"/>
  <c r="C82" i="17"/>
  <c r="C6"/>
  <c r="J6" i="18" s="1"/>
  <c r="AT6" s="1"/>
  <c r="T6"/>
  <c r="AZ6" i="17"/>
  <c r="BA6" s="1"/>
  <c r="B32"/>
  <c r="I32" i="18" s="1"/>
  <c r="AS32" s="1"/>
  <c r="S32"/>
  <c r="C33" i="17"/>
  <c r="J33" i="18" s="1"/>
  <c r="AT33" s="1"/>
  <c r="T33"/>
  <c r="AZ33" i="17"/>
  <c r="BA33" s="1"/>
  <c r="B33"/>
  <c r="I33" i="18" s="1"/>
  <c r="AS33" s="1"/>
  <c r="S33"/>
  <c r="E46" i="17"/>
  <c r="I46" s="1"/>
  <c r="AN47"/>
  <c r="S55" i="18"/>
  <c r="B55" i="17"/>
  <c r="I55" i="18" s="1"/>
  <c r="AS55" s="1"/>
  <c r="C55" i="17"/>
  <c r="AZ55"/>
  <c r="BA55" s="1"/>
  <c r="T55" i="18"/>
  <c r="S41"/>
  <c r="B41" i="17"/>
  <c r="I41" i="18" s="1"/>
  <c r="AS41" s="1"/>
  <c r="B50" i="17"/>
  <c r="I50" i="18" s="1"/>
  <c r="AS50" s="1"/>
  <c r="S50"/>
  <c r="G10"/>
  <c r="AN11" i="17"/>
  <c r="T29" i="18"/>
  <c r="AZ29" i="17"/>
  <c r="BA29" s="1"/>
  <c r="C29"/>
  <c r="J29" i="18" s="1"/>
  <c r="AT29" s="1"/>
  <c r="B29" i="17"/>
  <c r="I29" i="18" s="1"/>
  <c r="AS29" s="1"/>
  <c r="S29"/>
  <c r="U99"/>
  <c r="D102" i="17"/>
  <c r="D114"/>
  <c r="U111" i="18"/>
  <c r="E113" i="17"/>
  <c r="I113" s="1"/>
  <c r="V110" i="18"/>
  <c r="B81" i="17"/>
  <c r="S78" i="18"/>
  <c r="B71" i="17"/>
  <c r="S68" i="18"/>
  <c r="U90"/>
  <c r="D93" i="17"/>
  <c r="E93"/>
  <c r="I93" s="1"/>
  <c r="V90" i="18"/>
  <c r="B93" i="17"/>
  <c r="S90" i="18"/>
  <c r="AZ74" i="17"/>
  <c r="BA74" s="1"/>
  <c r="T74" i="18"/>
  <c r="C77" i="17"/>
  <c r="E77"/>
  <c r="I77" s="1"/>
  <c r="V74" i="18"/>
  <c r="B111" i="17"/>
  <c r="S108" i="18"/>
  <c r="U85"/>
  <c r="D88" i="17"/>
  <c r="D78"/>
  <c r="U75" i="18"/>
  <c r="T75"/>
  <c r="C78" i="17"/>
  <c r="AZ75"/>
  <c r="BA75" s="1"/>
  <c r="D84"/>
  <c r="U81" i="18"/>
  <c r="B109" i="17"/>
  <c r="S106" i="18"/>
  <c r="C57" i="17"/>
  <c r="AZ57"/>
  <c r="BA57" s="1"/>
  <c r="T57" i="18"/>
  <c r="C12" i="17"/>
  <c r="J12" i="18" s="1"/>
  <c r="AT12" s="1"/>
  <c r="AZ12" i="17"/>
  <c r="BA12" s="1"/>
  <c r="T12" i="18"/>
  <c r="C47" i="17"/>
  <c r="J47" i="18" s="1"/>
  <c r="AT47" s="1"/>
  <c r="AZ47" i="17"/>
  <c r="BA47" s="1"/>
  <c r="T47" i="18"/>
  <c r="B39" i="17"/>
  <c r="I39" i="18" s="1"/>
  <c r="AS39" s="1"/>
  <c r="S39"/>
  <c r="U51"/>
  <c r="D51" i="17"/>
  <c r="K51" i="18" s="1"/>
  <c r="AU51" s="1"/>
  <c r="D23" i="17"/>
  <c r="K23" i="18" s="1"/>
  <c r="AU23" s="1"/>
  <c r="U23"/>
  <c r="C106" i="17"/>
  <c r="J106" s="1"/>
  <c r="AZ103"/>
  <c r="BA103" s="1"/>
  <c r="T103" i="18"/>
  <c r="C74" i="17"/>
  <c r="T71" i="18"/>
  <c r="AZ71" i="17"/>
  <c r="BA71" s="1"/>
  <c r="D70"/>
  <c r="U67" i="18"/>
  <c r="C103" i="17"/>
  <c r="T100" i="18"/>
  <c r="AZ100" i="17"/>
  <c r="BA100" s="1"/>
  <c r="B103"/>
  <c r="S100" i="18"/>
  <c r="U97"/>
  <c r="D100" i="17"/>
  <c r="B100"/>
  <c r="S97" i="18"/>
  <c r="D96" i="17"/>
  <c r="U93" i="18"/>
  <c r="B92" i="17"/>
  <c r="S89" i="18"/>
  <c r="AZ91" i="17"/>
  <c r="BA91" s="1"/>
  <c r="C94"/>
  <c r="T91" i="18"/>
  <c r="S91"/>
  <c r="B94" i="17"/>
  <c r="B25"/>
  <c r="I25" i="18" s="1"/>
  <c r="AS25" s="1"/>
  <c r="S25"/>
  <c r="B58" i="17"/>
  <c r="I58" i="18" s="1"/>
  <c r="AS58" s="1"/>
  <c r="S58"/>
  <c r="D43" i="17"/>
  <c r="K43" i="18" s="1"/>
  <c r="AU43" s="1"/>
  <c r="U43"/>
  <c r="AN54" i="17"/>
  <c r="AW53" i="18"/>
  <c r="G53"/>
  <c r="D22" i="17"/>
  <c r="K22" i="18" s="1"/>
  <c r="AU22" s="1"/>
  <c r="U22"/>
  <c r="G22"/>
  <c r="AO22"/>
  <c r="AN23" i="17"/>
  <c r="AW22" i="18"/>
  <c r="E22" i="17"/>
  <c r="I22" s="1"/>
  <c r="B22"/>
  <c r="I22" i="18" s="1"/>
  <c r="AS22" s="1"/>
  <c r="S22"/>
  <c r="B49" i="17"/>
  <c r="I49" i="18" s="1"/>
  <c r="AS49" s="1"/>
  <c r="S49"/>
  <c r="T24"/>
  <c r="AZ24" i="17"/>
  <c r="BA24" s="1"/>
  <c r="C24"/>
  <c r="J24" i="18" s="1"/>
  <c r="AT24" s="1"/>
  <c r="U26"/>
  <c r="D26" i="17"/>
  <c r="K26" i="18" s="1"/>
  <c r="AU26" s="1"/>
  <c r="AZ48" i="17"/>
  <c r="BA48" s="1"/>
  <c r="C48"/>
  <c r="J48" i="18" s="1"/>
  <c r="AT48" s="1"/>
  <c r="T48"/>
  <c r="S48"/>
  <c r="B48" i="17"/>
  <c r="I48" i="18" s="1"/>
  <c r="AS48" s="1"/>
  <c r="D11" i="17"/>
  <c r="K11" i="18" s="1"/>
  <c r="AU11" s="1"/>
  <c r="U11"/>
  <c r="AA3"/>
  <c r="AF3"/>
  <c r="B107" i="17"/>
  <c r="S104" i="18"/>
  <c r="T113"/>
  <c r="AZ113" i="17"/>
  <c r="BA113" s="1"/>
  <c r="C116"/>
  <c r="J116" s="1"/>
  <c r="E99"/>
  <c r="I99" s="1"/>
  <c r="V96" i="18"/>
  <c r="D99" i="17"/>
  <c r="U96" i="18"/>
  <c r="C99" i="17"/>
  <c r="AZ96"/>
  <c r="BA96" s="1"/>
  <c r="T96" i="18"/>
  <c r="T102"/>
  <c r="AZ102" i="17"/>
  <c r="BA102" s="1"/>
  <c r="C105"/>
  <c r="J105" s="1"/>
  <c r="D83"/>
  <c r="U80" i="18"/>
  <c r="D73" i="17"/>
  <c r="U70" i="18"/>
  <c r="D117" i="17"/>
  <c r="U114" i="18"/>
  <c r="D20" i="17"/>
  <c r="K20" i="18" s="1"/>
  <c r="AU20" s="1"/>
  <c r="U20"/>
  <c r="G20"/>
  <c r="AO20"/>
  <c r="U19"/>
  <c r="D19" i="17"/>
  <c r="K19" i="18" s="1"/>
  <c r="AU19" s="1"/>
  <c r="C38" i="17"/>
  <c r="J38" i="18" s="1"/>
  <c r="AT38" s="1"/>
  <c r="AZ38" i="17"/>
  <c r="BA38" s="1"/>
  <c r="T38" i="18"/>
  <c r="B13" i="17"/>
  <c r="I13" i="18" s="1"/>
  <c r="AS13" s="1"/>
  <c r="S13"/>
  <c r="G17"/>
  <c r="AN18" i="17"/>
  <c r="U17" i="18"/>
  <c r="D17" i="17"/>
  <c r="K17" i="18" s="1"/>
  <c r="AU17" s="1"/>
  <c r="D40" i="17"/>
  <c r="K40" i="18" s="1"/>
  <c r="AU40" s="1"/>
  <c r="U40"/>
  <c r="B56" i="17"/>
  <c r="I56" i="18" s="1"/>
  <c r="AS56" s="1"/>
  <c r="S56"/>
  <c r="AZ86" i="17"/>
  <c r="BA86" s="1"/>
  <c r="T86" i="18"/>
  <c r="C89" i="17"/>
  <c r="B115"/>
  <c r="S112" i="18"/>
  <c r="E115" i="17"/>
  <c r="I115" s="1"/>
  <c r="V112" i="18"/>
  <c r="D95" i="17"/>
  <c r="U92" i="18"/>
  <c r="U82"/>
  <c r="D85" i="17"/>
  <c r="T109" i="18"/>
  <c r="AZ109" i="17"/>
  <c r="BA109" s="1"/>
  <c r="C112"/>
  <c r="J112" s="1"/>
  <c r="V73" i="18"/>
  <c r="E76" i="17"/>
  <c r="I76" s="1"/>
  <c r="V60" i="18"/>
  <c r="E63" i="17"/>
  <c r="D67"/>
  <c r="U64" i="18"/>
  <c r="AZ95" i="17"/>
  <c r="BA95" s="1"/>
  <c r="C98"/>
  <c r="T95" i="18"/>
  <c r="E87" i="17"/>
  <c r="I87" s="1"/>
  <c r="V84" i="18"/>
  <c r="AZ32" i="17"/>
  <c r="BA32" s="1"/>
  <c r="C32"/>
  <c r="J32" i="18" s="1"/>
  <c r="AT32" s="1"/>
  <c r="T32"/>
  <c r="U33"/>
  <c r="D33" i="17"/>
  <c r="K33" i="18" s="1"/>
  <c r="AU33" s="1"/>
  <c r="E33" i="17"/>
  <c r="I33" s="1"/>
  <c r="G33" i="18"/>
  <c r="AW33"/>
  <c r="AO33"/>
  <c r="AN34" i="17"/>
  <c r="U46" i="18"/>
  <c r="D46" i="17"/>
  <c r="K46" i="18" s="1"/>
  <c r="AU46" s="1"/>
  <c r="B42" i="17"/>
  <c r="I42" i="18" s="1"/>
  <c r="AS42" s="1"/>
  <c r="S42"/>
  <c r="D55" i="17"/>
  <c r="K55" i="18" s="1"/>
  <c r="AU55" s="1"/>
  <c r="U55"/>
  <c r="AZ41" i="17"/>
  <c r="BA41" s="1"/>
  <c r="T41" i="18"/>
  <c r="C41" i="17"/>
  <c r="J41" i="18" s="1"/>
  <c r="AT41" s="1"/>
  <c r="AN42" i="17"/>
  <c r="G41" i="18"/>
  <c r="S37"/>
  <c r="B37" i="17"/>
  <c r="I37" i="18" s="1"/>
  <c r="AS37" s="1"/>
  <c r="C37" i="17"/>
  <c r="J37" i="18" s="1"/>
  <c r="AT37" s="1"/>
  <c r="T37"/>
  <c r="AZ37" i="17"/>
  <c r="BA37" s="1"/>
  <c r="D10"/>
  <c r="K10" i="18" s="1"/>
  <c r="AU10" s="1"/>
  <c r="U10"/>
  <c r="B52" i="17"/>
  <c r="I52" i="18" s="1"/>
  <c r="AS52" s="1"/>
  <c r="S52"/>
  <c r="D29" i="17"/>
  <c r="K29" i="18" s="1"/>
  <c r="AU29" s="1"/>
  <c r="U29"/>
  <c r="B16" i="17"/>
  <c r="I16" i="18" s="1"/>
  <c r="AS16" s="1"/>
  <c r="S16"/>
  <c r="D16" i="17"/>
  <c r="K16" i="18" s="1"/>
  <c r="AU16" s="1"/>
  <c r="U16"/>
  <c r="B36" i="17"/>
  <c r="I36" i="18" s="1"/>
  <c r="AS36" s="1"/>
  <c r="S36"/>
  <c r="D36" i="17"/>
  <c r="K36" i="18" s="1"/>
  <c r="AU36" s="1"/>
  <c r="U36"/>
  <c r="S99"/>
  <c r="B102" i="17"/>
  <c r="C114"/>
  <c r="J114" s="1"/>
  <c r="AZ111"/>
  <c r="BA111" s="1"/>
  <c r="T111" i="18"/>
  <c r="U110"/>
  <c r="D113" i="17"/>
  <c r="B86"/>
  <c r="S83" i="18"/>
  <c r="D81" i="17"/>
  <c r="U78" i="18"/>
  <c r="C81" i="17"/>
  <c r="T78" i="18"/>
  <c r="AZ78" i="17"/>
  <c r="BA78" s="1"/>
  <c r="B77"/>
  <c r="S74" i="18"/>
  <c r="V61"/>
  <c r="E64" i="17"/>
  <c r="I64" s="1"/>
  <c r="D111"/>
  <c r="U108" i="18"/>
  <c r="C111" i="17"/>
  <c r="J111" s="1"/>
  <c r="T108" i="18"/>
  <c r="AZ108" i="17"/>
  <c r="BA108" s="1"/>
  <c r="B78"/>
  <c r="S75" i="18"/>
  <c r="V75"/>
  <c r="E78" i="17"/>
  <c r="I78" s="1"/>
  <c r="B5"/>
  <c r="I5" i="18" s="1"/>
  <c r="AS5" s="1"/>
  <c r="S5"/>
  <c r="D5" i="17"/>
  <c r="K5" i="18" s="1"/>
  <c r="AU5" s="1"/>
  <c r="U5"/>
  <c r="AZ45" i="17"/>
  <c r="BA45" s="1"/>
  <c r="T45" i="18"/>
  <c r="C45" i="17"/>
  <c r="J45" i="18" s="1"/>
  <c r="AT45" s="1"/>
  <c r="B15" i="17"/>
  <c r="I15" i="18" s="1"/>
  <c r="AS15" s="1"/>
  <c r="S15"/>
  <c r="C15" i="17"/>
  <c r="J15" i="18" s="1"/>
  <c r="AT15" s="1"/>
  <c r="T15"/>
  <c r="AZ15" i="17"/>
  <c r="BA15" s="1"/>
  <c r="D12"/>
  <c r="K12" i="18" s="1"/>
  <c r="AU12" s="1"/>
  <c r="U12"/>
  <c r="D30" i="17"/>
  <c r="K30" i="18" s="1"/>
  <c r="AU30" s="1"/>
  <c r="U30"/>
  <c r="T30"/>
  <c r="AZ30" i="17"/>
  <c r="BA30" s="1"/>
  <c r="C30"/>
  <c r="J30" i="18" s="1"/>
  <c r="AT30" s="1"/>
  <c r="B51" i="17"/>
  <c r="I51" i="18" s="1"/>
  <c r="AS51" s="1"/>
  <c r="S51"/>
  <c r="B4" i="17"/>
  <c r="I4" i="18" s="1"/>
  <c r="AS4" s="1"/>
  <c r="S4"/>
  <c r="D35" i="17"/>
  <c r="K35" i="18" s="1"/>
  <c r="AU35" s="1"/>
  <c r="U35"/>
  <c r="D8" i="17"/>
  <c r="K8" i="18" s="1"/>
  <c r="AU8" s="1"/>
  <c r="U8"/>
  <c r="C23" i="26"/>
  <c r="D27" s="1"/>
  <c r="AJ23"/>
  <c r="W23"/>
  <c r="N23"/>
  <c r="AG23"/>
  <c r="Q23"/>
  <c r="AH23"/>
  <c r="R23"/>
  <c r="AL23"/>
  <c r="AB23"/>
  <c r="AK23"/>
  <c r="G23"/>
  <c r="T23"/>
  <c r="Y23"/>
  <c r="O23"/>
  <c r="AC23"/>
  <c r="K23"/>
  <c r="P23"/>
  <c r="I23"/>
  <c r="AA23"/>
  <c r="X23"/>
  <c r="Z23"/>
  <c r="H23"/>
  <c r="F23" s="1"/>
  <c r="L23"/>
  <c r="V23"/>
  <c r="AD23"/>
  <c r="M23"/>
  <c r="AI23"/>
  <c r="AE23"/>
  <c r="S23"/>
  <c r="U23"/>
  <c r="AF23"/>
  <c r="J23"/>
  <c r="C20"/>
  <c r="D24" s="1"/>
  <c r="U20"/>
  <c r="J20"/>
  <c r="M20"/>
  <c r="AB20"/>
  <c r="AE20"/>
  <c r="W20"/>
  <c r="AF20"/>
  <c r="O20"/>
  <c r="AL20"/>
  <c r="AA20"/>
  <c r="N20"/>
  <c r="AI20"/>
  <c r="L20"/>
  <c r="Y20"/>
  <c r="AK20"/>
  <c r="AC20"/>
  <c r="S20"/>
  <c r="R20"/>
  <c r="AG20"/>
  <c r="T20"/>
  <c r="V20"/>
  <c r="G20"/>
  <c r="I20"/>
  <c r="AD20"/>
  <c r="Z20"/>
  <c r="P20"/>
  <c r="K20"/>
  <c r="H20"/>
  <c r="F20" s="1"/>
  <c r="AJ20"/>
  <c r="Q20"/>
  <c r="X20"/>
  <c r="AH20"/>
  <c r="E106" i="17"/>
  <c r="I106" s="1"/>
  <c r="V103" i="18"/>
  <c r="E74" i="17"/>
  <c r="I74" s="1"/>
  <c r="V71" i="18"/>
  <c r="D74" i="17"/>
  <c r="U71" i="18"/>
  <c r="C70" i="17"/>
  <c r="T67" i="18"/>
  <c r="AZ67" i="17"/>
  <c r="BA67" s="1"/>
  <c r="B70"/>
  <c r="S67" i="18"/>
  <c r="V100"/>
  <c r="E103" i="17"/>
  <c r="I103" s="1"/>
  <c r="E100"/>
  <c r="I100" s="1"/>
  <c r="V97" i="18"/>
  <c r="B80" i="17"/>
  <c r="S77" i="18"/>
  <c r="V77"/>
  <c r="E80" i="17"/>
  <c r="I80" s="1"/>
  <c r="E92"/>
  <c r="I92" s="1"/>
  <c r="V89" i="18"/>
  <c r="D66" i="17"/>
  <c r="U63" i="18"/>
  <c r="B66" i="17"/>
  <c r="S63" i="18"/>
  <c r="T69"/>
  <c r="AZ69" i="17"/>
  <c r="BA69" s="1"/>
  <c r="C72"/>
  <c r="D94"/>
  <c r="U91" i="18"/>
  <c r="T107"/>
  <c r="AZ107" i="17"/>
  <c r="BA107" s="1"/>
  <c r="C110"/>
  <c r="J110" s="1"/>
  <c r="S107" i="18"/>
  <c r="B110" i="17"/>
  <c r="T9" i="18"/>
  <c r="C9" i="17"/>
  <c r="J9" i="18" s="1"/>
  <c r="AT9" s="1"/>
  <c r="AZ9" i="17"/>
  <c r="BA9" s="1"/>
  <c r="AW25" i="18"/>
  <c r="E25" i="17"/>
  <c r="I25" s="1"/>
  <c r="T53" i="18"/>
  <c r="C53" i="17"/>
  <c r="AZ53"/>
  <c r="BA53" s="1"/>
  <c r="B53"/>
  <c r="I53" i="18" s="1"/>
  <c r="AS53" s="1"/>
  <c r="S53"/>
  <c r="T22"/>
  <c r="C22" i="17"/>
  <c r="J22" i="18" s="1"/>
  <c r="AT22" s="1"/>
  <c r="AZ22" i="17"/>
  <c r="BA22" s="1"/>
  <c r="S24" i="18"/>
  <c r="B24" i="17"/>
  <c r="I24" i="18" s="1"/>
  <c r="AS24" s="1"/>
  <c r="S11"/>
  <c r="B11" i="17"/>
  <c r="I11" i="18" s="1"/>
  <c r="AS11" s="1"/>
  <c r="AZ11" i="17"/>
  <c r="BA11" s="1"/>
  <c r="C11"/>
  <c r="J11" i="18" s="1"/>
  <c r="AT11" s="1"/>
  <c r="T11"/>
  <c r="AO11"/>
  <c r="AW11"/>
  <c r="AD3"/>
  <c r="FU89" i="10"/>
  <c r="FU111"/>
  <c r="FU113"/>
  <c r="EO89"/>
  <c r="EO113"/>
  <c r="DH113" s="1"/>
  <c r="EO111"/>
  <c r="DH111" s="1"/>
  <c r="DG110"/>
  <c r="DG94"/>
  <c r="DG70"/>
  <c r="DG7"/>
  <c r="AV14" i="18"/>
  <c r="DG113" i="10"/>
  <c r="DG93"/>
  <c r="DG88"/>
  <c r="DG103"/>
  <c r="DG71"/>
  <c r="DG40"/>
  <c r="DG24"/>
  <c r="DG67"/>
  <c r="DG15"/>
  <c r="DG30"/>
  <c r="DG10"/>
  <c r="DG37"/>
  <c r="DG21"/>
  <c r="DG106"/>
  <c r="DG90"/>
  <c r="DG101"/>
  <c r="DG69"/>
  <c r="DG92"/>
  <c r="DG107"/>
  <c r="DG75"/>
  <c r="DG44"/>
  <c r="DG28"/>
  <c r="DG8"/>
  <c r="DG35"/>
  <c r="DG19"/>
  <c r="DG66"/>
  <c r="DG34"/>
  <c r="DG18"/>
  <c r="DG41"/>
  <c r="DG25"/>
  <c r="DG5"/>
  <c r="DG73"/>
  <c r="DG100"/>
  <c r="DG115"/>
  <c r="DG64"/>
  <c r="DG32"/>
  <c r="DG16"/>
  <c r="DG39"/>
  <c r="DG38"/>
  <c r="DG22"/>
  <c r="DG65"/>
  <c r="DG29"/>
  <c r="DG9"/>
  <c r="DG98"/>
  <c r="DG74"/>
  <c r="DG109"/>
  <c r="DG81"/>
  <c r="DG4"/>
  <c r="DG95"/>
  <c r="DG68"/>
  <c r="DG36"/>
  <c r="DG20"/>
  <c r="DG43"/>
  <c r="DG27"/>
  <c r="DG11"/>
  <c r="DG42"/>
  <c r="DG26"/>
  <c r="DG6"/>
  <c r="DG33"/>
  <c r="DG17"/>
  <c r="M155" i="27"/>
  <c r="M3"/>
  <c r="N4"/>
  <c r="FU6" i="10"/>
  <c r="FU10"/>
  <c r="FU14"/>
  <c r="FU18"/>
  <c r="FU22"/>
  <c r="FU26"/>
  <c r="FU30"/>
  <c r="FU34"/>
  <c r="FU38"/>
  <c r="FU42"/>
  <c r="FU66"/>
  <c r="FU7"/>
  <c r="FU11"/>
  <c r="FU15"/>
  <c r="FU19"/>
  <c r="FU23"/>
  <c r="FU27"/>
  <c r="FU31"/>
  <c r="FU35"/>
  <c r="FU39"/>
  <c r="FU43"/>
  <c r="FU8"/>
  <c r="FU12"/>
  <c r="FU16"/>
  <c r="FU20"/>
  <c r="FU24"/>
  <c r="FU28"/>
  <c r="FU32"/>
  <c r="FU36"/>
  <c r="FU40"/>
  <c r="FU44"/>
  <c r="FU5"/>
  <c r="FU9"/>
  <c r="FU13"/>
  <c r="FU17"/>
  <c r="FU21"/>
  <c r="FU25"/>
  <c r="FU29"/>
  <c r="FU33"/>
  <c r="FU37"/>
  <c r="FU41"/>
  <c r="FU45"/>
  <c r="FU65"/>
  <c r="FU72"/>
  <c r="FU88"/>
  <c r="FU92"/>
  <c r="FU96"/>
  <c r="FU100"/>
  <c r="FU112"/>
  <c r="FU116"/>
  <c r="EO7"/>
  <c r="EO11"/>
  <c r="FU73"/>
  <c r="FU81"/>
  <c r="FU85"/>
  <c r="FU93"/>
  <c r="FU97"/>
  <c r="FU105"/>
  <c r="FU109"/>
  <c r="EO8"/>
  <c r="FU74"/>
  <c r="FU78"/>
  <c r="FU86"/>
  <c r="FU90"/>
  <c r="FU94"/>
  <c r="FU98"/>
  <c r="FU110"/>
  <c r="FU114"/>
  <c r="EO9"/>
  <c r="FU75"/>
  <c r="FU83"/>
  <c r="FU91"/>
  <c r="FU95"/>
  <c r="FU107"/>
  <c r="FU115"/>
  <c r="FU4"/>
  <c r="EO5"/>
  <c r="EO6"/>
  <c r="EO10"/>
  <c r="EO12"/>
  <c r="EO16"/>
  <c r="EO20"/>
  <c r="EO24"/>
  <c r="EO28"/>
  <c r="EO32"/>
  <c r="EO36"/>
  <c r="EO40"/>
  <c r="EO44"/>
  <c r="EO73"/>
  <c r="EO13"/>
  <c r="EO17"/>
  <c r="EO21"/>
  <c r="DH21" s="1"/>
  <c r="EO25"/>
  <c r="EO29"/>
  <c r="EO33"/>
  <c r="EO37"/>
  <c r="EO41"/>
  <c r="EO45"/>
  <c r="EO65"/>
  <c r="EO74"/>
  <c r="EO78"/>
  <c r="EO14"/>
  <c r="EO18"/>
  <c r="EO22"/>
  <c r="EO26"/>
  <c r="EO30"/>
  <c r="EO34"/>
  <c r="EO38"/>
  <c r="EO42"/>
  <c r="EO66"/>
  <c r="EO75"/>
  <c r="EO15"/>
  <c r="EO19"/>
  <c r="EO23"/>
  <c r="EO27"/>
  <c r="EO31"/>
  <c r="EO35"/>
  <c r="EO39"/>
  <c r="EO43"/>
  <c r="EO72"/>
  <c r="EO81"/>
  <c r="EO83"/>
  <c r="EO92"/>
  <c r="EO96"/>
  <c r="EO97"/>
  <c r="EO98"/>
  <c r="EO110"/>
  <c r="EO116"/>
  <c r="EO4"/>
  <c r="EO88"/>
  <c r="EO93"/>
  <c r="EO107"/>
  <c r="EO85"/>
  <c r="EO94"/>
  <c r="EO100"/>
  <c r="EO112"/>
  <c r="EO114"/>
  <c r="EO86"/>
  <c r="EO90"/>
  <c r="EO91"/>
  <c r="EO95"/>
  <c r="DH95" s="1"/>
  <c r="EO105"/>
  <c r="EO109"/>
  <c r="EO115"/>
  <c r="CA159"/>
  <c r="M3" i="26"/>
  <c r="N4"/>
  <c r="M155"/>
  <c r="DI3" i="10"/>
  <c r="DI154" s="1"/>
  <c r="M184"/>
  <c r="N3"/>
  <c r="FV154"/>
  <c r="M180"/>
  <c r="M176" s="1"/>
  <c r="M2"/>
  <c r="EP3"/>
  <c r="CB154"/>
  <c r="BG184"/>
  <c r="CB3"/>
  <c r="FV3"/>
  <c r="CB158"/>
  <c r="M154"/>
  <c r="M174" s="1"/>
  <c r="EP154"/>
  <c r="AX24" i="18"/>
  <c r="AR24"/>
  <c r="AT4"/>
  <c r="AR8"/>
  <c r="AX8"/>
  <c r="AR55"/>
  <c r="AX55"/>
  <c r="AW57" l="1"/>
  <c r="E57" i="17"/>
  <c r="I57" s="1"/>
  <c r="AO57" i="18"/>
  <c r="AN58" i="17"/>
  <c r="G57" i="18"/>
  <c r="G42"/>
  <c r="AN43" i="17"/>
  <c r="AO42" i="18"/>
  <c r="E42" i="17"/>
  <c r="I42" s="1"/>
  <c r="AW42" i="18"/>
  <c r="AO47"/>
  <c r="E47" i="17"/>
  <c r="I47" s="1"/>
  <c r="AN48"/>
  <c r="AW47" i="18"/>
  <c r="G47"/>
  <c r="AN41" i="17"/>
  <c r="E40"/>
  <c r="I40" s="1"/>
  <c r="G40" i="18"/>
  <c r="AN31" i="17"/>
  <c r="AW30" i="18"/>
  <c r="G30"/>
  <c r="J3"/>
  <c r="G58"/>
  <c r="AO58"/>
  <c r="AN59" i="17"/>
  <c r="AO21" i="18"/>
  <c r="E21" i="17"/>
  <c r="I21" s="1"/>
  <c r="G21" i="18"/>
  <c r="E39" i="17"/>
  <c r="I39" s="1"/>
  <c r="AN40"/>
  <c r="AW39" i="18"/>
  <c r="AW54"/>
  <c r="AO54"/>
  <c r="E44" i="17"/>
  <c r="I44" s="1"/>
  <c r="AN45"/>
  <c r="AW44" i="18"/>
  <c r="G50"/>
  <c r="E50" i="17"/>
  <c r="I50" s="1"/>
  <c r="AN51"/>
  <c r="AW50" i="18"/>
  <c r="AO50"/>
  <c r="AN44" i="17"/>
  <c r="G43" i="18"/>
  <c r="AO43"/>
  <c r="AW43"/>
  <c r="E43" i="17"/>
  <c r="I43" s="1"/>
  <c r="G48" i="18"/>
  <c r="E48" i="17"/>
  <c r="I48" s="1"/>
  <c r="AN49"/>
  <c r="AP14" i="18"/>
  <c r="AQ14"/>
  <c r="G6"/>
  <c r="E6" i="17"/>
  <c r="I6" s="1"/>
  <c r="AO49" i="18"/>
  <c r="AW49"/>
  <c r="AN50" i="17"/>
  <c r="G49" i="18"/>
  <c r="E49" i="17"/>
  <c r="I49" s="1"/>
  <c r="AO5" i="18"/>
  <c r="G5"/>
  <c r="AW5"/>
  <c r="AN6" i="17"/>
  <c r="E5"/>
  <c r="I5" s="1"/>
  <c r="E37"/>
  <c r="I37" s="1"/>
  <c r="G37" i="18"/>
  <c r="AO37"/>
  <c r="AN38" i="17"/>
  <c r="AW37" i="18"/>
  <c r="E31" i="17"/>
  <c r="I31" s="1"/>
  <c r="G31" i="18"/>
  <c r="AO31"/>
  <c r="AN32" i="17"/>
  <c r="AW31" i="18"/>
  <c r="AW17"/>
  <c r="E17" i="17"/>
  <c r="I17" s="1"/>
  <c r="AO17" i="18"/>
  <c r="E23" i="17"/>
  <c r="I23" s="1"/>
  <c r="AW23" i="18"/>
  <c r="G23"/>
  <c r="AO23"/>
  <c r="AN24" i="17"/>
  <c r="AN8"/>
  <c r="G7" i="18"/>
  <c r="AO7"/>
  <c r="E7" i="17"/>
  <c r="I7" s="1"/>
  <c r="AW7" i="18"/>
  <c r="E15" i="17"/>
  <c r="I15" s="1"/>
  <c r="AO15" i="18"/>
  <c r="G15"/>
  <c r="G12"/>
  <c r="AN13" i="17"/>
  <c r="AO12" i="18"/>
  <c r="E38" i="17"/>
  <c r="I38" s="1"/>
  <c r="G38" i="18"/>
  <c r="AO38"/>
  <c r="AN39" i="17"/>
  <c r="AW38" i="18"/>
  <c r="AN37" i="17"/>
  <c r="E36"/>
  <c r="I36" s="1"/>
  <c r="AO36" i="18"/>
  <c r="G36"/>
  <c r="AW36"/>
  <c r="AO10"/>
  <c r="E10" i="17"/>
  <c r="I10" s="1"/>
  <c r="AW10" i="18"/>
  <c r="AO35"/>
  <c r="AW35"/>
  <c r="AN36" i="17"/>
  <c r="G35" i="18"/>
  <c r="E35" i="17"/>
  <c r="I35" s="1"/>
  <c r="AN53"/>
  <c r="AO52" i="18"/>
  <c r="AW52"/>
  <c r="AN12" i="17"/>
  <c r="G11" i="18"/>
  <c r="E11" i="17"/>
  <c r="I11" s="1"/>
  <c r="AN26"/>
  <c r="G25" i="18"/>
  <c r="AO25"/>
  <c r="AO41"/>
  <c r="AW41"/>
  <c r="E41" i="17"/>
  <c r="I41" s="1"/>
  <c r="E18"/>
  <c r="I18" s="1"/>
  <c r="AO18" i="18"/>
  <c r="G18"/>
  <c r="AN19" i="17"/>
  <c r="AW18" i="18"/>
  <c r="G28"/>
  <c r="AO28"/>
  <c r="E28" i="17"/>
  <c r="I28" s="1"/>
  <c r="AN29"/>
  <c r="AW28" i="18"/>
  <c r="AW27"/>
  <c r="E27" i="17"/>
  <c r="I27" s="1"/>
  <c r="G27" i="18"/>
  <c r="AO27"/>
  <c r="AN28" i="17"/>
  <c r="AO13" i="18"/>
  <c r="G13"/>
  <c r="E13" i="17"/>
  <c r="I13" s="1"/>
  <c r="AW34" i="18"/>
  <c r="E34" i="17"/>
  <c r="I34" s="1"/>
  <c r="AN35"/>
  <c r="E26"/>
  <c r="I26" s="1"/>
  <c r="AO26" i="18"/>
  <c r="AW26"/>
  <c r="G26"/>
  <c r="AN27" i="17"/>
  <c r="G29" i="18"/>
  <c r="AO29"/>
  <c r="AW29"/>
  <c r="E29" i="17"/>
  <c r="I29" s="1"/>
  <c r="AN30"/>
  <c r="AN21"/>
  <c r="AW20" i="18"/>
  <c r="E20" i="17"/>
  <c r="I20" s="1"/>
  <c r="E53"/>
  <c r="I53" s="1"/>
  <c r="AO53" i="18"/>
  <c r="G9"/>
  <c r="AW9"/>
  <c r="AN10" i="17"/>
  <c r="G51" i="18"/>
  <c r="AW51"/>
  <c r="AN52" i="17"/>
  <c r="AO51" i="18"/>
  <c r="E51" i="17"/>
  <c r="I51" s="1"/>
  <c r="E45"/>
  <c r="I45" s="1"/>
  <c r="G45" i="18"/>
  <c r="AW45"/>
  <c r="AN46" i="17"/>
  <c r="AO45" i="18"/>
  <c r="G46"/>
  <c r="AO46"/>
  <c r="AW46"/>
  <c r="AN57" i="17"/>
  <c r="E56"/>
  <c r="I56" s="1"/>
  <c r="G56" i="18"/>
  <c r="AW56"/>
  <c r="AO56"/>
  <c r="J53" i="17"/>
  <c r="J53" i="18"/>
  <c r="AT53" s="1"/>
  <c r="BD9" i="17"/>
  <c r="BE9"/>
  <c r="BF9"/>
  <c r="BB9"/>
  <c r="BC9"/>
  <c r="BH9"/>
  <c r="BD78"/>
  <c r="BE78"/>
  <c r="BB78"/>
  <c r="BF78"/>
  <c r="BC78"/>
  <c r="BH78"/>
  <c r="BD37"/>
  <c r="BF37"/>
  <c r="BE37"/>
  <c r="BC37"/>
  <c r="BH37"/>
  <c r="BB37"/>
  <c r="BE96"/>
  <c r="BD96"/>
  <c r="BC96"/>
  <c r="BB96"/>
  <c r="BF96"/>
  <c r="BH96"/>
  <c r="AQ22" i="18"/>
  <c r="AP22"/>
  <c r="AV22"/>
  <c r="BF100" i="17"/>
  <c r="BC100"/>
  <c r="BB100"/>
  <c r="BE100"/>
  <c r="BD100"/>
  <c r="BH100"/>
  <c r="BH57"/>
  <c r="BB57"/>
  <c r="BI57"/>
  <c r="BC57"/>
  <c r="BK57"/>
  <c r="BL57" s="1"/>
  <c r="BE57"/>
  <c r="BD57"/>
  <c r="BF57"/>
  <c r="BI55"/>
  <c r="BE55"/>
  <c r="BC55"/>
  <c r="BB55"/>
  <c r="BD55"/>
  <c r="BF55"/>
  <c r="BH55"/>
  <c r="BK55"/>
  <c r="BL55" s="1"/>
  <c r="BE33"/>
  <c r="BD33"/>
  <c r="BC33"/>
  <c r="BB33"/>
  <c r="BF33"/>
  <c r="BH33"/>
  <c r="BB13"/>
  <c r="BF13"/>
  <c r="BD13"/>
  <c r="BC13"/>
  <c r="BH13"/>
  <c r="BE13"/>
  <c r="BC114"/>
  <c r="BB114"/>
  <c r="BI114"/>
  <c r="BH114"/>
  <c r="BE114"/>
  <c r="BD114"/>
  <c r="BF114"/>
  <c r="BK114"/>
  <c r="BL114" s="1"/>
  <c r="AY114" s="1"/>
  <c r="BB80"/>
  <c r="BH80"/>
  <c r="BE80"/>
  <c r="BF80"/>
  <c r="BD80"/>
  <c r="BC80"/>
  <c r="BF88"/>
  <c r="BD88"/>
  <c r="BH88"/>
  <c r="BE88"/>
  <c r="BC88"/>
  <c r="BB88"/>
  <c r="BE25"/>
  <c r="BF25"/>
  <c r="BD25"/>
  <c r="BB25"/>
  <c r="BH25"/>
  <c r="BC25"/>
  <c r="BD93"/>
  <c r="BB93"/>
  <c r="BC93"/>
  <c r="BH93"/>
  <c r="BF93"/>
  <c r="BE93"/>
  <c r="C21" i="26"/>
  <c r="D25" s="1"/>
  <c r="AD21"/>
  <c r="J21"/>
  <c r="AB21"/>
  <c r="U21"/>
  <c r="AJ21"/>
  <c r="Y21"/>
  <c r="P21"/>
  <c r="X21"/>
  <c r="AH21"/>
  <c r="I21"/>
  <c r="AG21"/>
  <c r="Q21"/>
  <c r="T21"/>
  <c r="AE21"/>
  <c r="N21"/>
  <c r="K21"/>
  <c r="Z21"/>
  <c r="S21"/>
  <c r="AL21"/>
  <c r="W21"/>
  <c r="V21"/>
  <c r="L21"/>
  <c r="AA21"/>
  <c r="AF21"/>
  <c r="M21"/>
  <c r="AI21"/>
  <c r="R21"/>
  <c r="G21"/>
  <c r="O21"/>
  <c r="AK21"/>
  <c r="H21"/>
  <c r="F21" s="1"/>
  <c r="AC21"/>
  <c r="BF110" i="17"/>
  <c r="BH110"/>
  <c r="BB110"/>
  <c r="BI110"/>
  <c r="BC110"/>
  <c r="BK110"/>
  <c r="BL110" s="1"/>
  <c r="AY110" s="1"/>
  <c r="BE110"/>
  <c r="BD110"/>
  <c r="BE36"/>
  <c r="BD36"/>
  <c r="BC36"/>
  <c r="BH36"/>
  <c r="BB36"/>
  <c r="BF36"/>
  <c r="BE16"/>
  <c r="BC16"/>
  <c r="BH16"/>
  <c r="BF16"/>
  <c r="BD16"/>
  <c r="BB16"/>
  <c r="J54" i="18"/>
  <c r="AT54" s="1"/>
  <c r="J54" i="17"/>
  <c r="BH72"/>
  <c r="BE72"/>
  <c r="BB72"/>
  <c r="BF72"/>
  <c r="BC72"/>
  <c r="BD72"/>
  <c r="BH105"/>
  <c r="BD105"/>
  <c r="BB105"/>
  <c r="BK105"/>
  <c r="BL105" s="1"/>
  <c r="AY105" s="1"/>
  <c r="BF105"/>
  <c r="BI105"/>
  <c r="BC105"/>
  <c r="BE105"/>
  <c r="BC58"/>
  <c r="BD58"/>
  <c r="BH58"/>
  <c r="BI58"/>
  <c r="BK58"/>
  <c r="BL58" s="1"/>
  <c r="BF58"/>
  <c r="BB58"/>
  <c r="BE58"/>
  <c r="BH89"/>
  <c r="BB89"/>
  <c r="BF89"/>
  <c r="BD89"/>
  <c r="BE89"/>
  <c r="BC89"/>
  <c r="BD23"/>
  <c r="BB23"/>
  <c r="BE23"/>
  <c r="BF23"/>
  <c r="BC23"/>
  <c r="BH23"/>
  <c r="BF83"/>
  <c r="BC83"/>
  <c r="BH83"/>
  <c r="BB83"/>
  <c r="BE83"/>
  <c r="BD83"/>
  <c r="AP32" i="18"/>
  <c r="AQ32"/>
  <c r="AV32"/>
  <c r="BH112" i="17"/>
  <c r="BK112"/>
  <c r="BL112" s="1"/>
  <c r="AY112" s="1"/>
  <c r="BI112"/>
  <c r="BE112"/>
  <c r="BD112"/>
  <c r="BC112"/>
  <c r="BF112"/>
  <c r="BB112"/>
  <c r="BF44"/>
  <c r="BB44"/>
  <c r="BE44"/>
  <c r="BC44"/>
  <c r="BD44"/>
  <c r="BH44"/>
  <c r="BC94"/>
  <c r="BF94"/>
  <c r="BE94"/>
  <c r="BD94"/>
  <c r="BB94"/>
  <c r="BH94"/>
  <c r="BH53"/>
  <c r="BF53"/>
  <c r="BB53"/>
  <c r="BI53"/>
  <c r="BD53"/>
  <c r="BC53"/>
  <c r="BK53"/>
  <c r="BL53" s="1"/>
  <c r="BE53"/>
  <c r="BH69"/>
  <c r="BE69"/>
  <c r="BC69"/>
  <c r="BD69"/>
  <c r="BF69"/>
  <c r="BB69"/>
  <c r="C27" i="26"/>
  <c r="D31" s="1"/>
  <c r="AA27"/>
  <c r="V27"/>
  <c r="P27"/>
  <c r="G27"/>
  <c r="AG27"/>
  <c r="S27"/>
  <c r="AI27"/>
  <c r="O27"/>
  <c r="L27"/>
  <c r="AE27"/>
  <c r="Q27"/>
  <c r="U27"/>
  <c r="Y27"/>
  <c r="J27"/>
  <c r="AK27"/>
  <c r="AL27"/>
  <c r="Z27"/>
  <c r="M27"/>
  <c r="X27"/>
  <c r="AB27"/>
  <c r="AH27"/>
  <c r="R27"/>
  <c r="AF27"/>
  <c r="W27"/>
  <c r="N27"/>
  <c r="AJ27"/>
  <c r="T27"/>
  <c r="K27"/>
  <c r="AD27"/>
  <c r="AC27"/>
  <c r="I27"/>
  <c r="H27"/>
  <c r="F27" s="1"/>
  <c r="BC15" i="17"/>
  <c r="BD15"/>
  <c r="BF15"/>
  <c r="BB15"/>
  <c r="BH15"/>
  <c r="BE15"/>
  <c r="BE108"/>
  <c r="BI108"/>
  <c r="BB108"/>
  <c r="BD108"/>
  <c r="BH108"/>
  <c r="BC108"/>
  <c r="BK108"/>
  <c r="BL108" s="1"/>
  <c r="AY108" s="1"/>
  <c r="BF108"/>
  <c r="BE113"/>
  <c r="BF113"/>
  <c r="BK113"/>
  <c r="BL113" s="1"/>
  <c r="AY113" s="1"/>
  <c r="BB113"/>
  <c r="BC113"/>
  <c r="BI113"/>
  <c r="BH113"/>
  <c r="BD113"/>
  <c r="BE48"/>
  <c r="BF48"/>
  <c r="BB48"/>
  <c r="BC48"/>
  <c r="BH48"/>
  <c r="BD48"/>
  <c r="BF24"/>
  <c r="BB24"/>
  <c r="BC24"/>
  <c r="BE24"/>
  <c r="BH24"/>
  <c r="BD24"/>
  <c r="BC74"/>
  <c r="BD74"/>
  <c r="BH74"/>
  <c r="BF74"/>
  <c r="BE74"/>
  <c r="BB74"/>
  <c r="BF29"/>
  <c r="BD29"/>
  <c r="BC29"/>
  <c r="BB29"/>
  <c r="BH29"/>
  <c r="BE29"/>
  <c r="BC66"/>
  <c r="BE66"/>
  <c r="BH66"/>
  <c r="BB66"/>
  <c r="BD66"/>
  <c r="BF66"/>
  <c r="BH34"/>
  <c r="BF34"/>
  <c r="BD34"/>
  <c r="BB34"/>
  <c r="BE34"/>
  <c r="BC34"/>
  <c r="AP30" i="18"/>
  <c r="AV30"/>
  <c r="AQ30"/>
  <c r="BH106" i="17"/>
  <c r="BI106"/>
  <c r="BF106"/>
  <c r="BD106"/>
  <c r="BB106"/>
  <c r="BK106"/>
  <c r="BL106" s="1"/>
  <c r="AY106" s="1"/>
  <c r="BC106"/>
  <c r="BE106"/>
  <c r="BC81"/>
  <c r="BH81"/>
  <c r="BD81"/>
  <c r="BB81"/>
  <c r="BE81"/>
  <c r="BF81"/>
  <c r="BF61"/>
  <c r="BB61"/>
  <c r="BE61"/>
  <c r="BD61"/>
  <c r="BC61"/>
  <c r="BH61"/>
  <c r="BB52"/>
  <c r="BI52"/>
  <c r="BK52"/>
  <c r="BL52" s="1"/>
  <c r="BF52"/>
  <c r="BE52"/>
  <c r="BD52"/>
  <c r="BC52"/>
  <c r="BH52"/>
  <c r="AP6" i="18"/>
  <c r="AV6"/>
  <c r="AQ6"/>
  <c r="AP19"/>
  <c r="AQ19"/>
  <c r="AV19"/>
  <c r="BI54" i="17"/>
  <c r="BC54"/>
  <c r="BK54"/>
  <c r="BL54" s="1"/>
  <c r="BF54"/>
  <c r="BB54"/>
  <c r="BD54"/>
  <c r="BE54"/>
  <c r="BH54"/>
  <c r="BE27"/>
  <c r="BB27"/>
  <c r="BF27"/>
  <c r="BC27"/>
  <c r="BD27"/>
  <c r="BH27"/>
  <c r="BD104"/>
  <c r="BH104"/>
  <c r="BE104"/>
  <c r="BB104"/>
  <c r="BK104"/>
  <c r="BL104" s="1"/>
  <c r="AY104" s="1"/>
  <c r="BF104"/>
  <c r="BI104"/>
  <c r="BC104"/>
  <c r="BK49"/>
  <c r="BL49" s="1"/>
  <c r="BC49"/>
  <c r="BB49"/>
  <c r="BD49"/>
  <c r="BF49"/>
  <c r="BE49"/>
  <c r="BI49"/>
  <c r="BH49"/>
  <c r="J58"/>
  <c r="J58" i="18"/>
  <c r="AT58" s="1"/>
  <c r="AV9"/>
  <c r="AP9"/>
  <c r="AQ9"/>
  <c r="BC8" i="17"/>
  <c r="BD8"/>
  <c r="BE8"/>
  <c r="BB8"/>
  <c r="BF8"/>
  <c r="BH8"/>
  <c r="AO4" i="18"/>
  <c r="E4" i="17"/>
  <c r="AW4" i="18"/>
  <c r="G4"/>
  <c r="AN5" i="17"/>
  <c r="M3" i="18"/>
  <c r="BH5" i="17"/>
  <c r="BB5"/>
  <c r="BC5"/>
  <c r="BF5"/>
  <c r="BD5"/>
  <c r="BE5"/>
  <c r="BE99"/>
  <c r="BF99"/>
  <c r="BB99"/>
  <c r="BC99"/>
  <c r="BD99"/>
  <c r="BH99"/>
  <c r="C26" i="26"/>
  <c r="D30" s="1"/>
  <c r="W26"/>
  <c r="AB26"/>
  <c r="AH26"/>
  <c r="U26"/>
  <c r="K26"/>
  <c r="M26"/>
  <c r="AD26"/>
  <c r="AI26"/>
  <c r="N26"/>
  <c r="AE26"/>
  <c r="T26"/>
  <c r="AK26"/>
  <c r="L26"/>
  <c r="Q26"/>
  <c r="I26"/>
  <c r="AF26"/>
  <c r="Y26"/>
  <c r="V26"/>
  <c r="P26"/>
  <c r="AJ26"/>
  <c r="AL26"/>
  <c r="AA26"/>
  <c r="R26"/>
  <c r="S26"/>
  <c r="G26"/>
  <c r="J26"/>
  <c r="X26"/>
  <c r="AG26"/>
  <c r="H26"/>
  <c r="F26" s="1"/>
  <c r="Z26"/>
  <c r="AC26"/>
  <c r="O26"/>
  <c r="BC50" i="17"/>
  <c r="BH50"/>
  <c r="BB50"/>
  <c r="BK50"/>
  <c r="BL50" s="1"/>
  <c r="BI50"/>
  <c r="BD50"/>
  <c r="BE50"/>
  <c r="BF50"/>
  <c r="BB46"/>
  <c r="BH46"/>
  <c r="BE46"/>
  <c r="BC46"/>
  <c r="BF46"/>
  <c r="BD46"/>
  <c r="BD84"/>
  <c r="BB84"/>
  <c r="BE84"/>
  <c r="BH84"/>
  <c r="BF84"/>
  <c r="BC84"/>
  <c r="BE60"/>
  <c r="BB60"/>
  <c r="BD60"/>
  <c r="BC60"/>
  <c r="BF60"/>
  <c r="BH60"/>
  <c r="BH82"/>
  <c r="BC82"/>
  <c r="BF82"/>
  <c r="BD82"/>
  <c r="BE82"/>
  <c r="BB82"/>
  <c r="BK56"/>
  <c r="BL56" s="1"/>
  <c r="BB56"/>
  <c r="BH56"/>
  <c r="BE56"/>
  <c r="BF56"/>
  <c r="BC56"/>
  <c r="BD56"/>
  <c r="BI56"/>
  <c r="BB20"/>
  <c r="BF20"/>
  <c r="BD20"/>
  <c r="BC20"/>
  <c r="BH20"/>
  <c r="BE20"/>
  <c r="BF101"/>
  <c r="BI101"/>
  <c r="BC101"/>
  <c r="BD101"/>
  <c r="BH101"/>
  <c r="BK101"/>
  <c r="BL101" s="1"/>
  <c r="AY101" s="1"/>
  <c r="BB101"/>
  <c r="BE101"/>
  <c r="T3" i="18"/>
  <c r="AP11"/>
  <c r="AV11"/>
  <c r="AQ11"/>
  <c r="BE22" i="17"/>
  <c r="BF22"/>
  <c r="BH22"/>
  <c r="BD22"/>
  <c r="BB22"/>
  <c r="BC22"/>
  <c r="BF107"/>
  <c r="BB107"/>
  <c r="BI107"/>
  <c r="BC107"/>
  <c r="BH107"/>
  <c r="BE107"/>
  <c r="BD107"/>
  <c r="BK107"/>
  <c r="BL107" s="1"/>
  <c r="AY107" s="1"/>
  <c r="C24" i="26"/>
  <c r="D28" s="1"/>
  <c r="AE24"/>
  <c r="AI24"/>
  <c r="L24"/>
  <c r="X24"/>
  <c r="Q24"/>
  <c r="AC24"/>
  <c r="U24"/>
  <c r="T24"/>
  <c r="AB24"/>
  <c r="J24"/>
  <c r="K24"/>
  <c r="AG24"/>
  <c r="N24"/>
  <c r="W24"/>
  <c r="H24"/>
  <c r="F24" s="1"/>
  <c r="Y24"/>
  <c r="G24"/>
  <c r="AK24"/>
  <c r="AL24"/>
  <c r="M24"/>
  <c r="O24"/>
  <c r="AD24"/>
  <c r="I24"/>
  <c r="AJ24"/>
  <c r="S24"/>
  <c r="V24"/>
  <c r="Z24"/>
  <c r="R24"/>
  <c r="P24"/>
  <c r="AA24"/>
  <c r="AF24"/>
  <c r="AH24"/>
  <c r="BF45" i="17"/>
  <c r="BC45"/>
  <c r="BE45"/>
  <c r="BB45"/>
  <c r="BH45"/>
  <c r="BD45"/>
  <c r="BC111"/>
  <c r="BK111"/>
  <c r="BL111" s="1"/>
  <c r="AY111" s="1"/>
  <c r="BB111"/>
  <c r="BD111"/>
  <c r="BI111"/>
  <c r="BH111"/>
  <c r="BE111"/>
  <c r="BF111"/>
  <c r="BC95"/>
  <c r="BE95"/>
  <c r="BH95"/>
  <c r="BF95"/>
  <c r="BB95"/>
  <c r="BD95"/>
  <c r="BD109"/>
  <c r="BE109"/>
  <c r="BF109"/>
  <c r="BC109"/>
  <c r="BK109"/>
  <c r="BL109" s="1"/>
  <c r="AY109" s="1"/>
  <c r="BB109"/>
  <c r="BH109"/>
  <c r="BI109"/>
  <c r="BC86"/>
  <c r="BE86"/>
  <c r="BF86"/>
  <c r="BD86"/>
  <c r="BB86"/>
  <c r="BH86"/>
  <c r="BH38"/>
  <c r="BC38"/>
  <c r="BE38"/>
  <c r="BD38"/>
  <c r="BF38"/>
  <c r="BB38"/>
  <c r="AV20" i="18"/>
  <c r="AQ20"/>
  <c r="AP20"/>
  <c r="BE47" i="17"/>
  <c r="BD47"/>
  <c r="BF47"/>
  <c r="BH47"/>
  <c r="BC47"/>
  <c r="BB47"/>
  <c r="BD75"/>
  <c r="BB75"/>
  <c r="BF75"/>
  <c r="BH75"/>
  <c r="BE75"/>
  <c r="BC75"/>
  <c r="BF79"/>
  <c r="BH79"/>
  <c r="BB79"/>
  <c r="BC79"/>
  <c r="BD79"/>
  <c r="BE79"/>
  <c r="BE19"/>
  <c r="BD19"/>
  <c r="BB19"/>
  <c r="BH19"/>
  <c r="BF19"/>
  <c r="BC19"/>
  <c r="BB43"/>
  <c r="BH43"/>
  <c r="BE43"/>
  <c r="BD43"/>
  <c r="BC43"/>
  <c r="BF43"/>
  <c r="BF62"/>
  <c r="BE62"/>
  <c r="BD62"/>
  <c r="BC62"/>
  <c r="BH62"/>
  <c r="BB62"/>
  <c r="J51"/>
  <c r="J51" i="18"/>
  <c r="AT51" s="1"/>
  <c r="AQ16"/>
  <c r="AP16"/>
  <c r="AV16"/>
  <c r="BF42" i="17"/>
  <c r="BB42"/>
  <c r="BC42"/>
  <c r="BH42"/>
  <c r="BE42"/>
  <c r="BD42"/>
  <c r="AP40" i="18"/>
  <c r="AQ40"/>
  <c r="AV40"/>
  <c r="AP44"/>
  <c r="AQ44"/>
  <c r="AV44"/>
  <c r="BD14" i="17"/>
  <c r="BE14"/>
  <c r="BF14"/>
  <c r="BH14"/>
  <c r="BB14"/>
  <c r="BC14"/>
  <c r="BF98"/>
  <c r="BD98"/>
  <c r="BH98"/>
  <c r="BE98"/>
  <c r="BC98"/>
  <c r="BB98"/>
  <c r="BF87"/>
  <c r="BB87"/>
  <c r="BE87"/>
  <c r="BH87"/>
  <c r="BC87"/>
  <c r="BD87"/>
  <c r="BE63"/>
  <c r="BF63"/>
  <c r="BB63"/>
  <c r="BC63"/>
  <c r="BD63"/>
  <c r="BH63"/>
  <c r="BH35"/>
  <c r="BC35"/>
  <c r="BE35"/>
  <c r="BD35"/>
  <c r="BB35"/>
  <c r="BF35"/>
  <c r="BE4"/>
  <c r="BB4"/>
  <c r="BH4"/>
  <c r="BC4"/>
  <c r="BD4"/>
  <c r="BF4"/>
  <c r="BE39"/>
  <c r="BF39"/>
  <c r="BC39"/>
  <c r="BH39"/>
  <c r="BB39"/>
  <c r="BD39"/>
  <c r="BE90"/>
  <c r="BD90"/>
  <c r="BB90"/>
  <c r="BC90"/>
  <c r="BF90"/>
  <c r="BH90"/>
  <c r="BH10"/>
  <c r="BB10"/>
  <c r="BD10"/>
  <c r="BE10"/>
  <c r="BC10"/>
  <c r="BF10"/>
  <c r="BE64"/>
  <c r="BF64"/>
  <c r="BD64"/>
  <c r="BB64"/>
  <c r="BC64"/>
  <c r="BH64"/>
  <c r="BB40"/>
  <c r="BE40"/>
  <c r="BD40"/>
  <c r="BF40"/>
  <c r="BC40"/>
  <c r="BH40"/>
  <c r="BB21"/>
  <c r="BF21"/>
  <c r="BD21"/>
  <c r="BE21"/>
  <c r="BH21"/>
  <c r="BC21"/>
  <c r="BH18"/>
  <c r="BE18"/>
  <c r="BC18"/>
  <c r="BF18"/>
  <c r="BB18"/>
  <c r="BD18"/>
  <c r="EP42" i="10"/>
  <c r="FV41"/>
  <c r="FV49"/>
  <c r="FV42"/>
  <c r="EP41"/>
  <c r="EP49"/>
  <c r="BE11" i="17"/>
  <c r="BB11"/>
  <c r="BD11"/>
  <c r="BC11"/>
  <c r="BF11"/>
  <c r="BH11"/>
  <c r="BF67"/>
  <c r="BD67"/>
  <c r="BB67"/>
  <c r="BH67"/>
  <c r="BC67"/>
  <c r="BE67"/>
  <c r="BD30"/>
  <c r="BE30"/>
  <c r="BH30"/>
  <c r="BB30"/>
  <c r="BC30"/>
  <c r="BF30"/>
  <c r="BC41"/>
  <c r="BD41"/>
  <c r="BF41"/>
  <c r="BH41"/>
  <c r="BB41"/>
  <c r="BE41"/>
  <c r="AP33" i="18"/>
  <c r="AV33"/>
  <c r="AQ33"/>
  <c r="BD32" i="17"/>
  <c r="BE32"/>
  <c r="BC32"/>
  <c r="BB32"/>
  <c r="BH32"/>
  <c r="BF32"/>
  <c r="I63"/>
  <c r="E62"/>
  <c r="BC102"/>
  <c r="BH102"/>
  <c r="BD102"/>
  <c r="BE102"/>
  <c r="BI102"/>
  <c r="BB102"/>
  <c r="BF102"/>
  <c r="BK102"/>
  <c r="BL102" s="1"/>
  <c r="AY102" s="1"/>
  <c r="BE91"/>
  <c r="BD91"/>
  <c r="BC91"/>
  <c r="BB91"/>
  <c r="BH91"/>
  <c r="BF91"/>
  <c r="BC71"/>
  <c r="BF71"/>
  <c r="BE71"/>
  <c r="BH71"/>
  <c r="BB71"/>
  <c r="BD71"/>
  <c r="BC103"/>
  <c r="BK103"/>
  <c r="BL103" s="1"/>
  <c r="AY103" s="1"/>
  <c r="BH103"/>
  <c r="BE103"/>
  <c r="BB103"/>
  <c r="BI103"/>
  <c r="BD103"/>
  <c r="BF103"/>
  <c r="BC12"/>
  <c r="BE12"/>
  <c r="BD12"/>
  <c r="BF12"/>
  <c r="BH12"/>
  <c r="BB12"/>
  <c r="J57" i="18"/>
  <c r="AT57" s="1"/>
  <c r="J57" i="17"/>
  <c r="J55" i="18"/>
  <c r="AT55" s="1"/>
  <c r="J55" i="17"/>
  <c r="BB6"/>
  <c r="BH6"/>
  <c r="BE6"/>
  <c r="BF6"/>
  <c r="BD6"/>
  <c r="BC6"/>
  <c r="BE76"/>
  <c r="BH76"/>
  <c r="BC76"/>
  <c r="BD76"/>
  <c r="BB76"/>
  <c r="BF76"/>
  <c r="BC65"/>
  <c r="BD65"/>
  <c r="BF65"/>
  <c r="BB65"/>
  <c r="BH65"/>
  <c r="BE65"/>
  <c r="BE17"/>
  <c r="BC17"/>
  <c r="BB17"/>
  <c r="BF17"/>
  <c r="BD17"/>
  <c r="BH17"/>
  <c r="BB70"/>
  <c r="BE70"/>
  <c r="BH70"/>
  <c r="BF70"/>
  <c r="BD70"/>
  <c r="BC70"/>
  <c r="BB31"/>
  <c r="BC31"/>
  <c r="BF31"/>
  <c r="BH31"/>
  <c r="BE31"/>
  <c r="BD31"/>
  <c r="BE28"/>
  <c r="BD28"/>
  <c r="BF28"/>
  <c r="BH28"/>
  <c r="BC28"/>
  <c r="BB28"/>
  <c r="AP48" i="18"/>
  <c r="AV48"/>
  <c r="AQ48"/>
  <c r="BD26" i="17"/>
  <c r="BC26"/>
  <c r="BF26"/>
  <c r="BB26"/>
  <c r="BE26"/>
  <c r="BH26"/>
  <c r="AQ34" i="18"/>
  <c r="AP34"/>
  <c r="AV34"/>
  <c r="BC51" i="17"/>
  <c r="BI51"/>
  <c r="BE51"/>
  <c r="BB51"/>
  <c r="BF51"/>
  <c r="BK51"/>
  <c r="BL51" s="1"/>
  <c r="BD51"/>
  <c r="BH51"/>
  <c r="AV39" i="18"/>
  <c r="AP39"/>
  <c r="AQ39"/>
  <c r="BE68" i="17"/>
  <c r="BB68"/>
  <c r="BD68"/>
  <c r="BH68"/>
  <c r="BF68"/>
  <c r="BC68"/>
  <c r="J52"/>
  <c r="J52" i="18"/>
  <c r="AT52" s="1"/>
  <c r="BC92" i="17"/>
  <c r="BH92"/>
  <c r="BE92"/>
  <c r="BD92"/>
  <c r="BF92"/>
  <c r="BB92"/>
  <c r="BE7"/>
  <c r="BC7"/>
  <c r="BH7"/>
  <c r="BB7"/>
  <c r="BF7"/>
  <c r="BD7"/>
  <c r="J49"/>
  <c r="J49" i="18"/>
  <c r="AT49" s="1"/>
  <c r="BB77" i="17"/>
  <c r="BF77"/>
  <c r="BE77"/>
  <c r="BC77"/>
  <c r="BH77"/>
  <c r="BD77"/>
  <c r="BF97"/>
  <c r="BC97"/>
  <c r="BE97"/>
  <c r="BB97"/>
  <c r="BD97"/>
  <c r="BH97"/>
  <c r="BD85"/>
  <c r="BE85"/>
  <c r="BC85"/>
  <c r="BB85"/>
  <c r="BF85"/>
  <c r="BH85"/>
  <c r="J50" i="18"/>
  <c r="AT50" s="1"/>
  <c r="J50" i="17"/>
  <c r="BB73"/>
  <c r="BD73"/>
  <c r="BC73"/>
  <c r="BE73"/>
  <c r="BF73"/>
  <c r="BH73"/>
  <c r="J56" i="18"/>
  <c r="AT56" s="1"/>
  <c r="J56" i="17"/>
  <c r="DH89" i="10"/>
  <c r="FV48"/>
  <c r="FV47"/>
  <c r="FV43"/>
  <c r="FV45"/>
  <c r="FV46"/>
  <c r="FV55"/>
  <c r="FV82"/>
  <c r="FV66"/>
  <c r="FV76"/>
  <c r="FV77"/>
  <c r="FV81"/>
  <c r="FV44"/>
  <c r="FV51"/>
  <c r="FV79"/>
  <c r="FV50"/>
  <c r="FV98"/>
  <c r="FV100"/>
  <c r="FV104"/>
  <c r="FV99"/>
  <c r="FV105"/>
  <c r="FV107"/>
  <c r="FV108"/>
  <c r="FV116"/>
  <c r="FV117"/>
  <c r="EP51"/>
  <c r="DI51" s="1"/>
  <c r="EP79"/>
  <c r="DI79" s="1"/>
  <c r="EP43"/>
  <c r="DI43" s="1"/>
  <c r="EP44"/>
  <c r="DI44" s="1"/>
  <c r="EP46"/>
  <c r="EP50"/>
  <c r="EP45"/>
  <c r="EP47"/>
  <c r="EP55"/>
  <c r="EP82"/>
  <c r="EP48"/>
  <c r="EP66"/>
  <c r="EP76"/>
  <c r="EP77"/>
  <c r="EP81"/>
  <c r="EP99"/>
  <c r="EP108"/>
  <c r="EP116"/>
  <c r="EP117"/>
  <c r="EP100"/>
  <c r="EP104"/>
  <c r="EP105"/>
  <c r="EP107"/>
  <c r="EP98"/>
  <c r="DI98" s="1"/>
  <c r="DH83"/>
  <c r="DH115"/>
  <c r="DH4"/>
  <c r="DH107"/>
  <c r="DH75"/>
  <c r="DH98"/>
  <c r="DH78"/>
  <c r="DH105"/>
  <c r="DH81"/>
  <c r="DH116"/>
  <c r="DH92"/>
  <c r="DH45"/>
  <c r="DH29"/>
  <c r="DH13"/>
  <c r="DH40"/>
  <c r="DH24"/>
  <c r="DH8"/>
  <c r="DH31"/>
  <c r="DH15"/>
  <c r="DH42"/>
  <c r="DH26"/>
  <c r="DH10"/>
  <c r="DH110"/>
  <c r="DH86"/>
  <c r="DH109"/>
  <c r="DH85"/>
  <c r="DH96"/>
  <c r="DH65"/>
  <c r="DH33"/>
  <c r="DH17"/>
  <c r="DH44"/>
  <c r="DH28"/>
  <c r="DH12"/>
  <c r="DH35"/>
  <c r="DH19"/>
  <c r="DH66"/>
  <c r="DH30"/>
  <c r="DH14"/>
  <c r="DH91"/>
  <c r="DH114"/>
  <c r="DH90"/>
  <c r="DH93"/>
  <c r="DH100"/>
  <c r="DH72"/>
  <c r="DH37"/>
  <c r="DH5"/>
  <c r="DH32"/>
  <c r="DH16"/>
  <c r="DH39"/>
  <c r="DH23"/>
  <c r="DH7"/>
  <c r="DH34"/>
  <c r="DH18"/>
  <c r="DH94"/>
  <c r="DH74"/>
  <c r="DH97"/>
  <c r="DH73"/>
  <c r="DH112"/>
  <c r="DH88"/>
  <c r="DH41"/>
  <c r="DH25"/>
  <c r="DH9"/>
  <c r="DH36"/>
  <c r="DH20"/>
  <c r="DH43"/>
  <c r="DH27"/>
  <c r="DH11"/>
  <c r="DH38"/>
  <c r="DH22"/>
  <c r="DH6"/>
  <c r="N155" i="27"/>
  <c r="N3"/>
  <c r="O4"/>
  <c r="FV7" i="10"/>
  <c r="FV11"/>
  <c r="FV15"/>
  <c r="FV19"/>
  <c r="FV23"/>
  <c r="FV27"/>
  <c r="FV31"/>
  <c r="FV35"/>
  <c r="FV67"/>
  <c r="FV8"/>
  <c r="FV12"/>
  <c r="FV16"/>
  <c r="FV20"/>
  <c r="FV24"/>
  <c r="FV28"/>
  <c r="FV32"/>
  <c r="FV36"/>
  <c r="FV64"/>
  <c r="FV68"/>
  <c r="FV5"/>
  <c r="FV9"/>
  <c r="FV13"/>
  <c r="FV17"/>
  <c r="FV21"/>
  <c r="FV25"/>
  <c r="FV29"/>
  <c r="FV33"/>
  <c r="FV37"/>
  <c r="FV65"/>
  <c r="FV6"/>
  <c r="FV10"/>
  <c r="FV14"/>
  <c r="FV18"/>
  <c r="FV22"/>
  <c r="FV26"/>
  <c r="FV30"/>
  <c r="FV34"/>
  <c r="FV38"/>
  <c r="FV54"/>
  <c r="FV69"/>
  <c r="FV73"/>
  <c r="FV85"/>
  <c r="FV93"/>
  <c r="FV97"/>
  <c r="FV101"/>
  <c r="FV109"/>
  <c r="FV113"/>
  <c r="EP8"/>
  <c r="EP12"/>
  <c r="FV70"/>
  <c r="FV74"/>
  <c r="FV78"/>
  <c r="FV86"/>
  <c r="FV90"/>
  <c r="FV94"/>
  <c r="FV102"/>
  <c r="FV106"/>
  <c r="FV110"/>
  <c r="FV114"/>
  <c r="EP9"/>
  <c r="FV71"/>
  <c r="FV75"/>
  <c r="FV83"/>
  <c r="FV87"/>
  <c r="FV91"/>
  <c r="FV95"/>
  <c r="FV103"/>
  <c r="FV115"/>
  <c r="FV4"/>
  <c r="EP5"/>
  <c r="EP6"/>
  <c r="EP10"/>
  <c r="FV72"/>
  <c r="FV84"/>
  <c r="FV88"/>
  <c r="FV92"/>
  <c r="FV96"/>
  <c r="FV112"/>
  <c r="EP7"/>
  <c r="EP11"/>
  <c r="EP13"/>
  <c r="EP17"/>
  <c r="EP21"/>
  <c r="EP25"/>
  <c r="EP29"/>
  <c r="EP33"/>
  <c r="EP37"/>
  <c r="EP65"/>
  <c r="EP69"/>
  <c r="EP70"/>
  <c r="EP74"/>
  <c r="EP14"/>
  <c r="EP18"/>
  <c r="EP22"/>
  <c r="EP26"/>
  <c r="EP30"/>
  <c r="EP34"/>
  <c r="EP38"/>
  <c r="EP54"/>
  <c r="EP71"/>
  <c r="EP75"/>
  <c r="EP15"/>
  <c r="EP19"/>
  <c r="EP23"/>
  <c r="EP27"/>
  <c r="EP31"/>
  <c r="EP35"/>
  <c r="EP67"/>
  <c r="EP72"/>
  <c r="DI72" s="1"/>
  <c r="EP16"/>
  <c r="EP20"/>
  <c r="EP24"/>
  <c r="EP28"/>
  <c r="EP32"/>
  <c r="EP36"/>
  <c r="EP64"/>
  <c r="EP68"/>
  <c r="EP73"/>
  <c r="EP78"/>
  <c r="EP84"/>
  <c r="EP88"/>
  <c r="EP93"/>
  <c r="EP103"/>
  <c r="EP85"/>
  <c r="EP94"/>
  <c r="EP112"/>
  <c r="DI112" s="1"/>
  <c r="EP114"/>
  <c r="EP86"/>
  <c r="EP90"/>
  <c r="EP91"/>
  <c r="EP95"/>
  <c r="EP101"/>
  <c r="EP109"/>
  <c r="EP113"/>
  <c r="EP115"/>
  <c r="EP83"/>
  <c r="EP87"/>
  <c r="EP92"/>
  <c r="EP96"/>
  <c r="EP97"/>
  <c r="EP102"/>
  <c r="EP106"/>
  <c r="EP110"/>
  <c r="EP4"/>
  <c r="CB159"/>
  <c r="EQ154"/>
  <c r="CC158"/>
  <c r="O3"/>
  <c r="BH184"/>
  <c r="DJ3"/>
  <c r="DJ154" s="1"/>
  <c r="N2"/>
  <c r="EQ3"/>
  <c r="N180"/>
  <c r="N176" s="1"/>
  <c r="CC154"/>
  <c r="N154"/>
  <c r="N174" s="1"/>
  <c r="CC3"/>
  <c r="FW3"/>
  <c r="FW154"/>
  <c r="N184"/>
  <c r="N3" i="26"/>
  <c r="O4"/>
  <c r="N155"/>
  <c r="AQ57" i="18" l="1"/>
  <c r="AP57"/>
  <c r="AV57"/>
  <c r="DI105" i="10"/>
  <c r="DI49"/>
  <c r="AV21" i="18"/>
  <c r="AQ21"/>
  <c r="AP21"/>
  <c r="AP47"/>
  <c r="AQ47"/>
  <c r="AV47"/>
  <c r="AQ58"/>
  <c r="AV58"/>
  <c r="AP58"/>
  <c r="AP42"/>
  <c r="AR42" s="1"/>
  <c r="AV42"/>
  <c r="AQ42"/>
  <c r="DI116" i="10"/>
  <c r="DI50"/>
  <c r="BG97" i="17"/>
  <c r="BI98"/>
  <c r="BG43"/>
  <c r="BI43"/>
  <c r="BG47"/>
  <c r="BI45"/>
  <c r="BI46"/>
  <c r="BG99"/>
  <c r="BI94"/>
  <c r="BG94"/>
  <c r="BI100"/>
  <c r="BI96"/>
  <c r="BI47"/>
  <c r="BI48"/>
  <c r="BG44"/>
  <c r="BI97"/>
  <c r="BG45"/>
  <c r="BG48"/>
  <c r="BG98"/>
  <c r="BI95"/>
  <c r="BG95"/>
  <c r="BG46"/>
  <c r="BI99"/>
  <c r="BI44"/>
  <c r="BG100"/>
  <c r="BG96"/>
  <c r="AV54" i="18"/>
  <c r="AP54"/>
  <c r="AQ54"/>
  <c r="AP50"/>
  <c r="AV50"/>
  <c r="AQ50"/>
  <c r="DI99" i="10"/>
  <c r="DI81"/>
  <c r="AQ49" i="18"/>
  <c r="AV49"/>
  <c r="AP49"/>
  <c r="AX14"/>
  <c r="AR14"/>
  <c r="DI117" i="10"/>
  <c r="DI66"/>
  <c r="DI45"/>
  <c r="DI76"/>
  <c r="DI46"/>
  <c r="DI48"/>
  <c r="AV43" i="18"/>
  <c r="AP43"/>
  <c r="AQ43"/>
  <c r="DI108" i="10"/>
  <c r="DI77"/>
  <c r="AQ5" i="18"/>
  <c r="AP5"/>
  <c r="AV5"/>
  <c r="AP31"/>
  <c r="AV31"/>
  <c r="AQ31"/>
  <c r="AV37"/>
  <c r="AQ37"/>
  <c r="AP37"/>
  <c r="BG73" i="17"/>
  <c r="DI41" i="10"/>
  <c r="AQ10" i="18"/>
  <c r="AP10"/>
  <c r="AV10"/>
  <c r="AV38"/>
  <c r="AQ38"/>
  <c r="AP38"/>
  <c r="AQ36"/>
  <c r="AP36"/>
  <c r="AV36"/>
  <c r="AQ12"/>
  <c r="AP12"/>
  <c r="AV12"/>
  <c r="AQ15"/>
  <c r="AP15"/>
  <c r="AV15"/>
  <c r="AQ7"/>
  <c r="AP7"/>
  <c r="AV7"/>
  <c r="AQ23"/>
  <c r="AV23"/>
  <c r="AP23"/>
  <c r="AQ17"/>
  <c r="AP17"/>
  <c r="AV17"/>
  <c r="DI37" i="10"/>
  <c r="DI55"/>
  <c r="AV53" i="18"/>
  <c r="AQ53"/>
  <c r="AP53"/>
  <c r="AP29"/>
  <c r="AV29"/>
  <c r="AQ29"/>
  <c r="AP13"/>
  <c r="AQ13"/>
  <c r="AV13"/>
  <c r="AV35"/>
  <c r="AP35"/>
  <c r="AQ35"/>
  <c r="DI42" i="10"/>
  <c r="AQ56" i="18"/>
  <c r="AP56"/>
  <c r="AV56"/>
  <c r="AP45"/>
  <c r="AQ45"/>
  <c r="AV45"/>
  <c r="AP25"/>
  <c r="AQ25"/>
  <c r="AV25"/>
  <c r="DI47" i="10"/>
  <c r="AQ27" i="18"/>
  <c r="AV27"/>
  <c r="AP27"/>
  <c r="AV18"/>
  <c r="AP18"/>
  <c r="AQ18"/>
  <c r="AV41"/>
  <c r="AQ41"/>
  <c r="AP41"/>
  <c r="AP52"/>
  <c r="AV52"/>
  <c r="AQ52"/>
  <c r="DI96" i="10"/>
  <c r="DI104"/>
  <c r="AV46" i="18"/>
  <c r="AQ46"/>
  <c r="AP46"/>
  <c r="AV51"/>
  <c r="AP51"/>
  <c r="AQ51"/>
  <c r="AV26"/>
  <c r="AQ26"/>
  <c r="AP26"/>
  <c r="AV28"/>
  <c r="AQ28"/>
  <c r="AP28"/>
  <c r="DI107" i="10"/>
  <c r="DI100"/>
  <c r="AR20" i="18"/>
  <c r="AX20"/>
  <c r="BJ111" i="17"/>
  <c r="BG111"/>
  <c r="BJ112"/>
  <c r="BG112"/>
  <c r="AX32" i="18"/>
  <c r="AR32"/>
  <c r="AY55" i="17"/>
  <c r="Q56" i="24"/>
  <c r="BG57" i="17"/>
  <c r="BJ57"/>
  <c r="AX39" i="18"/>
  <c r="AR39"/>
  <c r="AY51" i="17"/>
  <c r="Q52" i="24"/>
  <c r="AR33" i="18"/>
  <c r="AX33"/>
  <c r="BG56" i="17"/>
  <c r="BJ56"/>
  <c r="AQ4" i="18"/>
  <c r="AV4"/>
  <c r="AP4"/>
  <c r="AR9"/>
  <c r="AX9"/>
  <c r="BG104" i="17"/>
  <c r="BJ104"/>
  <c r="BG54"/>
  <c r="BJ54"/>
  <c r="AR19" i="18"/>
  <c r="AX19"/>
  <c r="Q59" i="24"/>
  <c r="AY58" i="17"/>
  <c r="BJ58"/>
  <c r="BG58"/>
  <c r="BG110"/>
  <c r="BJ110"/>
  <c r="BG85"/>
  <c r="BG92"/>
  <c r="BI28"/>
  <c r="BG70"/>
  <c r="BG6"/>
  <c r="BI91"/>
  <c r="BG18"/>
  <c r="BI21"/>
  <c r="BG42"/>
  <c r="BI62"/>
  <c r="BG19"/>
  <c r="BG75"/>
  <c r="BI75"/>
  <c r="BG22"/>
  <c r="BI82"/>
  <c r="BG60"/>
  <c r="BG27"/>
  <c r="BG29"/>
  <c r="BG23"/>
  <c r="BG72"/>
  <c r="BI88"/>
  <c r="BI73"/>
  <c r="BI77"/>
  <c r="BG31"/>
  <c r="BG17"/>
  <c r="BI65"/>
  <c r="BI12"/>
  <c r="BG30"/>
  <c r="BI67"/>
  <c r="BI18"/>
  <c r="BG40"/>
  <c r="BI40"/>
  <c r="BG10"/>
  <c r="BI90"/>
  <c r="BI39"/>
  <c r="BI35"/>
  <c r="BI63"/>
  <c r="BG87"/>
  <c r="BI14"/>
  <c r="BG62"/>
  <c r="BI86"/>
  <c r="BG86"/>
  <c r="BI60"/>
  <c r="BG5"/>
  <c r="BI27"/>
  <c r="BI61"/>
  <c r="BI81"/>
  <c r="BG15"/>
  <c r="BI72"/>
  <c r="BI36"/>
  <c r="BG25"/>
  <c r="BG80"/>
  <c r="BG13"/>
  <c r="BG78"/>
  <c r="C30" i="26"/>
  <c r="D34" s="1"/>
  <c r="J30"/>
  <c r="X30"/>
  <c r="I30"/>
  <c r="AE30"/>
  <c r="AK30"/>
  <c r="AG30"/>
  <c r="AA30"/>
  <c r="Q30"/>
  <c r="O30"/>
  <c r="AC30"/>
  <c r="M30"/>
  <c r="K30"/>
  <c r="N30"/>
  <c r="AF30"/>
  <c r="AB30"/>
  <c r="G30"/>
  <c r="P30"/>
  <c r="L30"/>
  <c r="AI30"/>
  <c r="W30"/>
  <c r="U30"/>
  <c r="S30"/>
  <c r="AH30"/>
  <c r="AJ30"/>
  <c r="AL30"/>
  <c r="T30"/>
  <c r="R30"/>
  <c r="V30"/>
  <c r="Y30"/>
  <c r="H30"/>
  <c r="F30" s="1"/>
  <c r="Z30"/>
  <c r="AD30"/>
  <c r="BJ49" i="17"/>
  <c r="BG49"/>
  <c r="AX30" i="18"/>
  <c r="AR30"/>
  <c r="BG113" i="17"/>
  <c r="BJ113"/>
  <c r="BG53"/>
  <c r="BJ53"/>
  <c r="AX34" i="18"/>
  <c r="AR34"/>
  <c r="AX44"/>
  <c r="AR44"/>
  <c r="E3" i="17"/>
  <c r="I4"/>
  <c r="Q50" i="24"/>
  <c r="AY49" i="17"/>
  <c r="Q55" i="24"/>
  <c r="AY54" i="17"/>
  <c r="AR6" i="18"/>
  <c r="AX6"/>
  <c r="BG55" i="17"/>
  <c r="BJ55"/>
  <c r="BG8"/>
  <c r="BG66"/>
  <c r="BG24"/>
  <c r="BI69"/>
  <c r="BG36"/>
  <c r="BI25"/>
  <c r="BI33"/>
  <c r="BG9"/>
  <c r="DI9" i="10"/>
  <c r="DI82"/>
  <c r="BG7" i="17"/>
  <c r="BI26"/>
  <c r="BG28"/>
  <c r="BI70"/>
  <c r="BI17"/>
  <c r="BG65"/>
  <c r="BG76"/>
  <c r="BI6"/>
  <c r="BI71"/>
  <c r="BG71"/>
  <c r="BG91"/>
  <c r="BG32"/>
  <c r="BI11"/>
  <c r="BI64"/>
  <c r="BI10"/>
  <c r="BG90"/>
  <c r="BG4"/>
  <c r="BG35"/>
  <c r="BG63"/>
  <c r="BI87"/>
  <c r="BG14"/>
  <c r="BI42"/>
  <c r="BI79"/>
  <c r="BI22"/>
  <c r="BI8"/>
  <c r="BG81"/>
  <c r="BG34"/>
  <c r="BI66"/>
  <c r="BI24"/>
  <c r="BG83"/>
  <c r="BG89"/>
  <c r="BI89"/>
  <c r="BG88"/>
  <c r="BI13"/>
  <c r="BG33"/>
  <c r="BG37"/>
  <c r="BI9"/>
  <c r="FW33" i="10"/>
  <c r="EQ34"/>
  <c r="FW49"/>
  <c r="EQ33"/>
  <c r="EQ49"/>
  <c r="FW34"/>
  <c r="DJ34" s="1"/>
  <c r="AR40" i="18"/>
  <c r="AX40"/>
  <c r="AR16"/>
  <c r="AX16"/>
  <c r="BG107" i="17"/>
  <c r="BJ107"/>
  <c r="AX11" i="18"/>
  <c r="AR11"/>
  <c r="Q51" i="24"/>
  <c r="AY50" i="17"/>
  <c r="BG105"/>
  <c r="BJ105"/>
  <c r="BG51"/>
  <c r="BJ51"/>
  <c r="AX48" i="18"/>
  <c r="AR48"/>
  <c r="BG103" i="17"/>
  <c r="BJ103"/>
  <c r="BJ102"/>
  <c r="BG102"/>
  <c r="BG109"/>
  <c r="BJ109"/>
  <c r="C28" i="26"/>
  <c r="D32" s="1"/>
  <c r="AF28"/>
  <c r="AB28"/>
  <c r="AA28"/>
  <c r="J28"/>
  <c r="N28"/>
  <c r="AL28"/>
  <c r="U28"/>
  <c r="T28"/>
  <c r="G28"/>
  <c r="Z28"/>
  <c r="V28"/>
  <c r="H28"/>
  <c r="F28" s="1"/>
  <c r="W28"/>
  <c r="X28"/>
  <c r="AK28"/>
  <c r="AC28"/>
  <c r="AI28"/>
  <c r="O28"/>
  <c r="AE28"/>
  <c r="L28"/>
  <c r="K28"/>
  <c r="AD28"/>
  <c r="R28"/>
  <c r="AH28"/>
  <c r="M28"/>
  <c r="S28"/>
  <c r="Q28"/>
  <c r="AG28"/>
  <c r="I28"/>
  <c r="Y28"/>
  <c r="AJ28"/>
  <c r="P28"/>
  <c r="BJ101" i="17"/>
  <c r="BG101"/>
  <c r="AY56"/>
  <c r="Q57" i="24"/>
  <c r="BJ50" i="17"/>
  <c r="BG50"/>
  <c r="BJ52"/>
  <c r="BG52"/>
  <c r="Q53" i="24"/>
  <c r="AY52" i="17"/>
  <c r="BG106"/>
  <c r="BJ106"/>
  <c r="BJ108"/>
  <c r="BG108"/>
  <c r="C31" i="26"/>
  <c r="D35" s="1"/>
  <c r="AB31"/>
  <c r="AK31"/>
  <c r="W31"/>
  <c r="S31"/>
  <c r="R31"/>
  <c r="AE31"/>
  <c r="AI31"/>
  <c r="N31"/>
  <c r="P31"/>
  <c r="U31"/>
  <c r="I31"/>
  <c r="J31"/>
  <c r="V31"/>
  <c r="Y31"/>
  <c r="K31"/>
  <c r="AC31"/>
  <c r="Q31"/>
  <c r="O31"/>
  <c r="AG31"/>
  <c r="AH31"/>
  <c r="G31"/>
  <c r="Z31"/>
  <c r="M31"/>
  <c r="X31"/>
  <c r="AA31"/>
  <c r="AF31"/>
  <c r="AD31"/>
  <c r="L31"/>
  <c r="AL31"/>
  <c r="AJ31"/>
  <c r="H31"/>
  <c r="F31" s="1"/>
  <c r="T31"/>
  <c r="Q54" i="24"/>
  <c r="AY53" i="17"/>
  <c r="C25" i="26"/>
  <c r="D29" s="1"/>
  <c r="AA25"/>
  <c r="AF25"/>
  <c r="J25"/>
  <c r="G25"/>
  <c r="U25"/>
  <c r="I25"/>
  <c r="S25"/>
  <c r="AK25"/>
  <c r="AD25"/>
  <c r="Y25"/>
  <c r="O25"/>
  <c r="AB25"/>
  <c r="AC25"/>
  <c r="T25"/>
  <c r="P25"/>
  <c r="V25"/>
  <c r="AH25"/>
  <c r="R25"/>
  <c r="AL25"/>
  <c r="W25"/>
  <c r="AI25"/>
  <c r="L25"/>
  <c r="K25"/>
  <c r="X25"/>
  <c r="Z25"/>
  <c r="Q25"/>
  <c r="AG25"/>
  <c r="M25"/>
  <c r="N25"/>
  <c r="AJ25"/>
  <c r="H25"/>
  <c r="F25" s="1"/>
  <c r="AE25"/>
  <c r="BG114" i="17"/>
  <c r="BJ114"/>
  <c r="Q58" i="24"/>
  <c r="AY57" i="17"/>
  <c r="AX22" i="18"/>
  <c r="AR22"/>
  <c r="BI32" i="17"/>
  <c r="BI41"/>
  <c r="BG41"/>
  <c r="BG67"/>
  <c r="BG64"/>
  <c r="BG39"/>
  <c r="BG79"/>
  <c r="BG20"/>
  <c r="BG82"/>
  <c r="BG84"/>
  <c r="BI84"/>
  <c r="BG74"/>
  <c r="BI93"/>
  <c r="BI78"/>
  <c r="BI85"/>
  <c r="BG77"/>
  <c r="BI7"/>
  <c r="BI92"/>
  <c r="BG68"/>
  <c r="BI68"/>
  <c r="BG26"/>
  <c r="BI31"/>
  <c r="BI76"/>
  <c r="BG12"/>
  <c r="BI30"/>
  <c r="BG11"/>
  <c r="BG21"/>
  <c r="BI4"/>
  <c r="BI19"/>
  <c r="BI38"/>
  <c r="BG38"/>
  <c r="BI20"/>
  <c r="BI5"/>
  <c r="BG61"/>
  <c r="BI34"/>
  <c r="BI29"/>
  <c r="BI74"/>
  <c r="BI15"/>
  <c r="BG69"/>
  <c r="BI83"/>
  <c r="BI23"/>
  <c r="BI16"/>
  <c r="BG16"/>
  <c r="BG93"/>
  <c r="BI80"/>
  <c r="BI37"/>
  <c r="FW16" i="10"/>
  <c r="FW20"/>
  <c r="FW24"/>
  <c r="FW36"/>
  <c r="FW37"/>
  <c r="FW17"/>
  <c r="FW18"/>
  <c r="FW21"/>
  <c r="FW25"/>
  <c r="FW38"/>
  <c r="FW48"/>
  <c r="FW14"/>
  <c r="FW22"/>
  <c r="FW47"/>
  <c r="FW15"/>
  <c r="FW19"/>
  <c r="FW23"/>
  <c r="FW35"/>
  <c r="FW50"/>
  <c r="FW89"/>
  <c r="FW46"/>
  <c r="FW55"/>
  <c r="FW82"/>
  <c r="FW88"/>
  <c r="FW99"/>
  <c r="FW65"/>
  <c r="FW76"/>
  <c r="FW77"/>
  <c r="FW51"/>
  <c r="FW79"/>
  <c r="EQ17"/>
  <c r="EQ18"/>
  <c r="EQ21"/>
  <c r="EQ25"/>
  <c r="FW111"/>
  <c r="EQ14"/>
  <c r="EQ22"/>
  <c r="FW104"/>
  <c r="FW108"/>
  <c r="FW112"/>
  <c r="FW117"/>
  <c r="EQ16"/>
  <c r="EQ20"/>
  <c r="EQ24"/>
  <c r="EQ36"/>
  <c r="EQ37"/>
  <c r="EQ15"/>
  <c r="DJ15" s="1"/>
  <c r="EQ48"/>
  <c r="EQ65"/>
  <c r="EQ76"/>
  <c r="EQ77"/>
  <c r="EQ19"/>
  <c r="DJ19" s="1"/>
  <c r="EQ51"/>
  <c r="DJ51" s="1"/>
  <c r="EQ79"/>
  <c r="DJ79" s="1"/>
  <c r="EQ23"/>
  <c r="EQ46"/>
  <c r="EQ50"/>
  <c r="EQ35"/>
  <c r="DJ35" s="1"/>
  <c r="EQ38"/>
  <c r="EQ47"/>
  <c r="EQ55"/>
  <c r="EQ82"/>
  <c r="EQ88"/>
  <c r="EQ104"/>
  <c r="EQ111"/>
  <c r="EQ112"/>
  <c r="EQ117"/>
  <c r="EQ89"/>
  <c r="DJ89" s="1"/>
  <c r="EQ108"/>
  <c r="EQ99"/>
  <c r="DI85"/>
  <c r="DI84"/>
  <c r="DI64"/>
  <c r="DI24"/>
  <c r="DI110"/>
  <c r="DI113"/>
  <c r="DI33"/>
  <c r="DI88"/>
  <c r="DI68"/>
  <c r="DI71"/>
  <c r="DI95"/>
  <c r="DI75"/>
  <c r="DI90"/>
  <c r="DI70"/>
  <c r="DI109"/>
  <c r="DI38"/>
  <c r="DI22"/>
  <c r="DI6"/>
  <c r="DI29"/>
  <c r="DI13"/>
  <c r="DI8"/>
  <c r="DI27"/>
  <c r="DI11"/>
  <c r="DI103"/>
  <c r="DI83"/>
  <c r="DI114"/>
  <c r="DI94"/>
  <c r="DI74"/>
  <c r="DI93"/>
  <c r="DI54"/>
  <c r="DI26"/>
  <c r="DI10"/>
  <c r="DI17"/>
  <c r="DI28"/>
  <c r="DI12"/>
  <c r="DI31"/>
  <c r="DI15"/>
  <c r="DI92"/>
  <c r="DI115"/>
  <c r="DI87"/>
  <c r="DI102"/>
  <c r="DI78"/>
  <c r="DI97"/>
  <c r="DI69"/>
  <c r="DI30"/>
  <c r="DI14"/>
  <c r="DI21"/>
  <c r="DI5"/>
  <c r="DI32"/>
  <c r="DI16"/>
  <c r="DI35"/>
  <c r="DI19"/>
  <c r="DI4"/>
  <c r="DI91"/>
  <c r="DI106"/>
  <c r="DI86"/>
  <c r="DI101"/>
  <c r="DI73"/>
  <c r="DI34"/>
  <c r="DI18"/>
  <c r="DI65"/>
  <c r="DI25"/>
  <c r="DI36"/>
  <c r="DI20"/>
  <c r="DI67"/>
  <c r="DI23"/>
  <c r="DI7"/>
  <c r="O155" i="27"/>
  <c r="O3"/>
  <c r="P4"/>
  <c r="FW8" i="10"/>
  <c r="FW12"/>
  <c r="FW40"/>
  <c r="FW44"/>
  <c r="FW5"/>
  <c r="FW9"/>
  <c r="FW13"/>
  <c r="FW41"/>
  <c r="FW45"/>
  <c r="FW6"/>
  <c r="FW10"/>
  <c r="FW42"/>
  <c r="FW54"/>
  <c r="FW66"/>
  <c r="FW7"/>
  <c r="FW11"/>
  <c r="FW39"/>
  <c r="FW43"/>
  <c r="FW67"/>
  <c r="FW70"/>
  <c r="FW74"/>
  <c r="FW78"/>
  <c r="FW86"/>
  <c r="FW98"/>
  <c r="FW102"/>
  <c r="FW106"/>
  <c r="FW110"/>
  <c r="FW114"/>
  <c r="EQ9"/>
  <c r="FW71"/>
  <c r="FW75"/>
  <c r="FW83"/>
  <c r="FW87"/>
  <c r="FW103"/>
  <c r="FW107"/>
  <c r="FW4"/>
  <c r="EQ5"/>
  <c r="EQ6"/>
  <c r="EQ10"/>
  <c r="FW68"/>
  <c r="FW72"/>
  <c r="FW84"/>
  <c r="FW96"/>
  <c r="FW100"/>
  <c r="FW116"/>
  <c r="EQ7"/>
  <c r="EQ11"/>
  <c r="FW69"/>
  <c r="FW73"/>
  <c r="FW81"/>
  <c r="FW85"/>
  <c r="FW97"/>
  <c r="FW101"/>
  <c r="FW105"/>
  <c r="FW109"/>
  <c r="FW113"/>
  <c r="EQ8"/>
  <c r="EQ12"/>
  <c r="EQ42"/>
  <c r="EQ54"/>
  <c r="EQ66"/>
  <c r="EQ71"/>
  <c r="EQ75"/>
  <c r="EQ39"/>
  <c r="EQ43"/>
  <c r="EQ67"/>
  <c r="EQ72"/>
  <c r="EQ40"/>
  <c r="EQ44"/>
  <c r="EQ68"/>
  <c r="EQ73"/>
  <c r="EQ13"/>
  <c r="EQ41"/>
  <c r="EQ45"/>
  <c r="EQ69"/>
  <c r="EQ70"/>
  <c r="EQ74"/>
  <c r="DJ74" s="1"/>
  <c r="EQ78"/>
  <c r="EQ85"/>
  <c r="DJ85" s="1"/>
  <c r="EQ100"/>
  <c r="DJ100" s="1"/>
  <c r="EQ114"/>
  <c r="EQ86"/>
  <c r="EQ101"/>
  <c r="EQ105"/>
  <c r="EQ109"/>
  <c r="EQ113"/>
  <c r="EQ81"/>
  <c r="EQ83"/>
  <c r="DJ83" s="1"/>
  <c r="EQ87"/>
  <c r="DJ87" s="1"/>
  <c r="EQ96"/>
  <c r="EQ97"/>
  <c r="EQ98"/>
  <c r="EQ102"/>
  <c r="EQ106"/>
  <c r="EQ110"/>
  <c r="DJ110" s="1"/>
  <c r="EQ116"/>
  <c r="EQ4"/>
  <c r="EQ84"/>
  <c r="EQ103"/>
  <c r="EQ107"/>
  <c r="O155" i="26"/>
  <c r="O3"/>
  <c r="P4"/>
  <c r="CC159" i="10"/>
  <c r="FX3"/>
  <c r="O180"/>
  <c r="O176" s="1"/>
  <c r="CD154"/>
  <c r="O154"/>
  <c r="O174" s="1"/>
  <c r="P3"/>
  <c r="ER3"/>
  <c r="CD158"/>
  <c r="O184"/>
  <c r="DK3"/>
  <c r="DK154" s="1"/>
  <c r="O2"/>
  <c r="ER154"/>
  <c r="BI184"/>
  <c r="FX154"/>
  <c r="CD3"/>
  <c r="AI32" i="18"/>
  <c r="AL32" s="1"/>
  <c r="AN32" s="1"/>
  <c r="AX57" l="1"/>
  <c r="AR57"/>
  <c r="AR58"/>
  <c r="AX58"/>
  <c r="AR54"/>
  <c r="AX21"/>
  <c r="AR21"/>
  <c r="AX47"/>
  <c r="AR47"/>
  <c r="AX42"/>
  <c r="AR51"/>
  <c r="DJ17" i="10"/>
  <c r="BJ98" i="17"/>
  <c r="BK98" s="1"/>
  <c r="DJ88" i="10"/>
  <c r="BJ100" i="17"/>
  <c r="BK100" s="1"/>
  <c r="BJ99"/>
  <c r="BK99" s="1"/>
  <c r="BJ46"/>
  <c r="BK46" s="1"/>
  <c r="BJ43"/>
  <c r="BK43" s="1"/>
  <c r="BJ44"/>
  <c r="BK44" s="1"/>
  <c r="BJ97"/>
  <c r="BK97" s="1"/>
  <c r="BJ96"/>
  <c r="BK96" s="1"/>
  <c r="BJ47"/>
  <c r="BK47" s="1"/>
  <c r="BJ94"/>
  <c r="BK94" s="1"/>
  <c r="BJ95"/>
  <c r="BK95" s="1"/>
  <c r="BJ48"/>
  <c r="BK48" s="1"/>
  <c r="BJ45"/>
  <c r="BK45" s="1"/>
  <c r="DJ33" i="10"/>
  <c r="DJ38"/>
  <c r="DJ20"/>
  <c r="AX54" i="18"/>
  <c r="AX50"/>
  <c r="AR50"/>
  <c r="DJ14" i="10"/>
  <c r="DJ21"/>
  <c r="DJ36"/>
  <c r="AX43" i="18"/>
  <c r="AR43"/>
  <c r="DJ22" i="10"/>
  <c r="DJ37"/>
  <c r="DJ16"/>
  <c r="DJ104"/>
  <c r="AX49" i="18"/>
  <c r="AR49"/>
  <c r="DJ82" i="10"/>
  <c r="DJ50"/>
  <c r="DJ18"/>
  <c r="DJ24"/>
  <c r="DJ49"/>
  <c r="AR5" i="18"/>
  <c r="AX5"/>
  <c r="AR31"/>
  <c r="DJ77" i="10"/>
  <c r="AX37" i="18"/>
  <c r="AR37"/>
  <c r="AX31"/>
  <c r="AX17"/>
  <c r="AR17"/>
  <c r="AR12"/>
  <c r="AX12"/>
  <c r="AR36"/>
  <c r="AX36"/>
  <c r="DJ99" i="10"/>
  <c r="AR23" i="18"/>
  <c r="AX23"/>
  <c r="AX7"/>
  <c r="AR7"/>
  <c r="AX15"/>
  <c r="AI41" s="1"/>
  <c r="AL41" s="1"/>
  <c r="AN41" s="1"/>
  <c r="AR15"/>
  <c r="AX38"/>
  <c r="AR38"/>
  <c r="AX10"/>
  <c r="AR10"/>
  <c r="BJ41" i="17"/>
  <c r="BK41" s="1"/>
  <c r="BJ39"/>
  <c r="BK39" s="1"/>
  <c r="BJ82"/>
  <c r="BK82" s="1"/>
  <c r="BJ92"/>
  <c r="BK92" s="1"/>
  <c r="BJ84"/>
  <c r="BK84" s="1"/>
  <c r="BJ42"/>
  <c r="BK42" s="1"/>
  <c r="BJ27"/>
  <c r="BK27" s="1"/>
  <c r="AX18" i="18"/>
  <c r="AX45"/>
  <c r="BJ83" i="17"/>
  <c r="BK83" s="1"/>
  <c r="BJ29"/>
  <c r="BK29" s="1"/>
  <c r="BJ20"/>
  <c r="BK20" s="1"/>
  <c r="BJ22"/>
  <c r="BK22" s="1"/>
  <c r="BJ36"/>
  <c r="BK36" s="1"/>
  <c r="AX28" i="18"/>
  <c r="AR28"/>
  <c r="AR52"/>
  <c r="AX52"/>
  <c r="DJ108" i="10"/>
  <c r="BJ72" i="17"/>
  <c r="BK72" s="1"/>
  <c r="BJ67"/>
  <c r="AR26" i="18"/>
  <c r="AX26"/>
  <c r="AX27"/>
  <c r="AR27"/>
  <c r="DJ112" i="10"/>
  <c r="DJ76"/>
  <c r="DJ25"/>
  <c r="BJ66" i="17"/>
  <c r="BK66" s="1"/>
  <c r="BJ70"/>
  <c r="BK70" s="1"/>
  <c r="BJ73"/>
  <c r="BK73" s="1"/>
  <c r="AX51" i="18"/>
  <c r="AR45"/>
  <c r="AR56"/>
  <c r="AX56"/>
  <c r="AX35"/>
  <c r="AR35"/>
  <c r="AR13"/>
  <c r="AX13"/>
  <c r="AR53"/>
  <c r="AX53"/>
  <c r="BJ74" i="17"/>
  <c r="BK74" s="1"/>
  <c r="BJ9"/>
  <c r="BK9" s="1"/>
  <c r="BJ8"/>
  <c r="BK8" s="1"/>
  <c r="BJ60"/>
  <c r="BK60" s="1"/>
  <c r="AX46" i="18"/>
  <c r="AR46"/>
  <c r="AR41"/>
  <c r="AX41"/>
  <c r="AX25"/>
  <c r="AR25"/>
  <c r="AR29"/>
  <c r="AX29"/>
  <c r="BJ64" i="17"/>
  <c r="BK64" s="1"/>
  <c r="AR18" i="18"/>
  <c r="DJ111" i="10"/>
  <c r="C35" i="26"/>
  <c r="D39" s="1"/>
  <c r="AK35"/>
  <c r="AB35"/>
  <c r="J35"/>
  <c r="AE35"/>
  <c r="AF35"/>
  <c r="U35"/>
  <c r="R35"/>
  <c r="Z35"/>
  <c r="S35"/>
  <c r="L35"/>
  <c r="T35"/>
  <c r="Q35"/>
  <c r="I35"/>
  <c r="AJ35"/>
  <c r="V35"/>
  <c r="N35"/>
  <c r="AA35"/>
  <c r="G35"/>
  <c r="AD35"/>
  <c r="K35"/>
  <c r="AC35"/>
  <c r="X35"/>
  <c r="P35"/>
  <c r="O35"/>
  <c r="AL35"/>
  <c r="AI35"/>
  <c r="AH35"/>
  <c r="Y35"/>
  <c r="W35"/>
  <c r="AG35"/>
  <c r="H35"/>
  <c r="F35" s="1"/>
  <c r="M35"/>
  <c r="AR4" i="18"/>
  <c r="AX4"/>
  <c r="BJ4" i="17"/>
  <c r="BK4" s="1"/>
  <c r="BJ68"/>
  <c r="BK68" s="1"/>
  <c r="BJ78"/>
  <c r="BK78" s="1"/>
  <c r="BJ24"/>
  <c r="BK24" s="1"/>
  <c r="BJ11"/>
  <c r="BK11" s="1"/>
  <c r="BJ71"/>
  <c r="BK71" s="1"/>
  <c r="BJ17"/>
  <c r="BK17" s="1"/>
  <c r="BJ75"/>
  <c r="BK75" s="1"/>
  <c r="BJ69"/>
  <c r="BK69" s="1"/>
  <c r="BJ86"/>
  <c r="BK86" s="1"/>
  <c r="BJ63"/>
  <c r="BK63" s="1"/>
  <c r="BJ65"/>
  <c r="BK65" s="1"/>
  <c r="BJ18"/>
  <c r="BK18" s="1"/>
  <c r="BJ62"/>
  <c r="BK62" s="1"/>
  <c r="BJ91"/>
  <c r="BK91" s="1"/>
  <c r="BJ19"/>
  <c r="BK19" s="1"/>
  <c r="C32" i="26"/>
  <c r="D36" s="1"/>
  <c r="AL32"/>
  <c r="AA32"/>
  <c r="AB32"/>
  <c r="K32"/>
  <c r="W32"/>
  <c r="R32"/>
  <c r="AH32"/>
  <c r="AJ32"/>
  <c r="AG32"/>
  <c r="G32"/>
  <c r="AI32"/>
  <c r="S32"/>
  <c r="AK32"/>
  <c r="I32"/>
  <c r="AD32"/>
  <c r="Q32"/>
  <c r="Z32"/>
  <c r="N32"/>
  <c r="T32"/>
  <c r="AC32"/>
  <c r="V32"/>
  <c r="P32"/>
  <c r="X32"/>
  <c r="M32"/>
  <c r="Y32"/>
  <c r="U32"/>
  <c r="AF32"/>
  <c r="J32"/>
  <c r="O32"/>
  <c r="H32"/>
  <c r="F32" s="1"/>
  <c r="L32"/>
  <c r="AE32"/>
  <c r="DJ117" i="10"/>
  <c r="DJ23"/>
  <c r="BJ80" i="17"/>
  <c r="BK80" s="1"/>
  <c r="BJ5"/>
  <c r="BK5" s="1"/>
  <c r="BJ30"/>
  <c r="BK30" s="1"/>
  <c r="BJ7"/>
  <c r="BK7" s="1"/>
  <c r="BJ13"/>
  <c r="BK13" s="1"/>
  <c r="BJ26"/>
  <c r="BK26" s="1"/>
  <c r="BJ61"/>
  <c r="BK61" s="1"/>
  <c r="BJ90"/>
  <c r="BK90" s="1"/>
  <c r="BJ12"/>
  <c r="BK12" s="1"/>
  <c r="BJ77"/>
  <c r="BK77" s="1"/>
  <c r="BJ28"/>
  <c r="BK28" s="1"/>
  <c r="FX49" i="10"/>
  <c r="ER33"/>
  <c r="ER49"/>
  <c r="FX34"/>
  <c r="ER34"/>
  <c r="FX33"/>
  <c r="C34" i="26"/>
  <c r="D38" s="1"/>
  <c r="AL34"/>
  <c r="Q34"/>
  <c r="L34"/>
  <c r="AB34"/>
  <c r="M34"/>
  <c r="AA34"/>
  <c r="N34"/>
  <c r="T34"/>
  <c r="Z34"/>
  <c r="AJ34"/>
  <c r="W34"/>
  <c r="O34"/>
  <c r="AK34"/>
  <c r="U34"/>
  <c r="J34"/>
  <c r="I34"/>
  <c r="R34"/>
  <c r="AE34"/>
  <c r="AH34"/>
  <c r="S34"/>
  <c r="H34"/>
  <c r="F34" s="1"/>
  <c r="AI34"/>
  <c r="AC34"/>
  <c r="V34"/>
  <c r="X34"/>
  <c r="AF34"/>
  <c r="P34"/>
  <c r="G34"/>
  <c r="A34" s="1"/>
  <c r="AD34"/>
  <c r="AG34"/>
  <c r="Y34"/>
  <c r="K34"/>
  <c r="DJ47" i="10"/>
  <c r="BJ37" i="17"/>
  <c r="BK37" s="1"/>
  <c r="BJ16"/>
  <c r="BK16" s="1"/>
  <c r="BJ15"/>
  <c r="BK15" s="1"/>
  <c r="BJ38"/>
  <c r="BK38" s="1"/>
  <c r="BJ31"/>
  <c r="BK31" s="1"/>
  <c r="BJ6"/>
  <c r="BK6" s="1"/>
  <c r="BJ79"/>
  <c r="BK79" s="1"/>
  <c r="BJ10"/>
  <c r="BK10" s="1"/>
  <c r="BJ25"/>
  <c r="BK25" s="1"/>
  <c r="BJ81"/>
  <c r="BK81" s="1"/>
  <c r="BJ14"/>
  <c r="BK14" s="1"/>
  <c r="BJ21"/>
  <c r="BK21" s="1"/>
  <c r="C29" i="26"/>
  <c r="D33" s="1"/>
  <c r="S29"/>
  <c r="AG29"/>
  <c r="U29"/>
  <c r="G29"/>
  <c r="AE29"/>
  <c r="W29"/>
  <c r="M29"/>
  <c r="AI29"/>
  <c r="L29"/>
  <c r="T29"/>
  <c r="AH29"/>
  <c r="AK29"/>
  <c r="K29"/>
  <c r="AJ29"/>
  <c r="Y29"/>
  <c r="Z29"/>
  <c r="I29"/>
  <c r="O29"/>
  <c r="J29"/>
  <c r="AA29"/>
  <c r="AD29"/>
  <c r="R29"/>
  <c r="N29"/>
  <c r="AC29"/>
  <c r="P29"/>
  <c r="V29"/>
  <c r="H29"/>
  <c r="F29" s="1"/>
  <c r="AL29"/>
  <c r="AB29"/>
  <c r="AF29"/>
  <c r="Q29"/>
  <c r="X29"/>
  <c r="BJ87" i="17"/>
  <c r="BK87" s="1"/>
  <c r="BJ40"/>
  <c r="BK40" s="1"/>
  <c r="AI77" i="18"/>
  <c r="AI214"/>
  <c r="AI137"/>
  <c r="AI273"/>
  <c r="AI54"/>
  <c r="AI62"/>
  <c r="AI196"/>
  <c r="AI199"/>
  <c r="AI118"/>
  <c r="AI292"/>
  <c r="AI255"/>
  <c r="AI144"/>
  <c r="AI180"/>
  <c r="AI285"/>
  <c r="AI188"/>
  <c r="AI173"/>
  <c r="AI220"/>
  <c r="AI45"/>
  <c r="AL45" s="1"/>
  <c r="AN45" s="1"/>
  <c r="AI101"/>
  <c r="AI250"/>
  <c r="AI136"/>
  <c r="AI64"/>
  <c r="AI143"/>
  <c r="AI98"/>
  <c r="AI35"/>
  <c r="AL35" s="1"/>
  <c r="AN35" s="1"/>
  <c r="AI169"/>
  <c r="AI135"/>
  <c r="AI111"/>
  <c r="AI125"/>
  <c r="AI289"/>
  <c r="AI187"/>
  <c r="AI132"/>
  <c r="AI172"/>
  <c r="AI94"/>
  <c r="AI183"/>
  <c r="AI267"/>
  <c r="AI75"/>
  <c r="AI158"/>
  <c r="AI139"/>
  <c r="AI8"/>
  <c r="AL8" s="1"/>
  <c r="AN8" s="1"/>
  <c r="AI74"/>
  <c r="AI239"/>
  <c r="AI174"/>
  <c r="AI276"/>
  <c r="AI248"/>
  <c r="AI274"/>
  <c r="AI205"/>
  <c r="AI112"/>
  <c r="AI154"/>
  <c r="AI223"/>
  <c r="AI155"/>
  <c r="AI164"/>
  <c r="AI119"/>
  <c r="AI159"/>
  <c r="AI87"/>
  <c r="AI95"/>
  <c r="AI228"/>
  <c r="AI147"/>
  <c r="AI22"/>
  <c r="AL22" s="1"/>
  <c r="AN22" s="1"/>
  <c r="AI170"/>
  <c r="AI200"/>
  <c r="AI140"/>
  <c r="AI286"/>
  <c r="AI148"/>
  <c r="AI257"/>
  <c r="AI129"/>
  <c r="AI254"/>
  <c r="AI70"/>
  <c r="AI278"/>
  <c r="AI116"/>
  <c r="AI10"/>
  <c r="AL10" s="1"/>
  <c r="AN10" s="1"/>
  <c r="AI39"/>
  <c r="AL39" s="1"/>
  <c r="AN39" s="1"/>
  <c r="AI65"/>
  <c r="AI14"/>
  <c r="AL14" s="1"/>
  <c r="AN14" s="1"/>
  <c r="AI271"/>
  <c r="AI209"/>
  <c r="AI191"/>
  <c r="AI11"/>
  <c r="AL11" s="1"/>
  <c r="AN11" s="1"/>
  <c r="AI127"/>
  <c r="AI82"/>
  <c r="AI232"/>
  <c r="AI121"/>
  <c r="AI241"/>
  <c r="AI29"/>
  <c r="AL29" s="1"/>
  <c r="AN29" s="1"/>
  <c r="AI23"/>
  <c r="AL23" s="1"/>
  <c r="AN23" s="1"/>
  <c r="AI206"/>
  <c r="AI153"/>
  <c r="AI265"/>
  <c r="AI302"/>
  <c r="AI298"/>
  <c r="AI156"/>
  <c r="AI60"/>
  <c r="AI221"/>
  <c r="AI211"/>
  <c r="AI235"/>
  <c r="AI88"/>
  <c r="AI66"/>
  <c r="AI253"/>
  <c r="AI85"/>
  <c r="AI277"/>
  <c r="AI21"/>
  <c r="AL21" s="1"/>
  <c r="AN21" s="1"/>
  <c r="AI230"/>
  <c r="AI186"/>
  <c r="AI130"/>
  <c r="AI181"/>
  <c r="AI57"/>
  <c r="AI69"/>
  <c r="AI138"/>
  <c r="AI17"/>
  <c r="AL17" s="1"/>
  <c r="AN17" s="1"/>
  <c r="AI260"/>
  <c r="AI288"/>
  <c r="AI76"/>
  <c r="AI72"/>
  <c r="AI281"/>
  <c r="AI73"/>
  <c r="AI215"/>
  <c r="AI15"/>
  <c r="AL15" s="1"/>
  <c r="AN15" s="1"/>
  <c r="AI44"/>
  <c r="AL44" s="1"/>
  <c r="AN44" s="1"/>
  <c r="AI149"/>
  <c r="AI34"/>
  <c r="AL34" s="1"/>
  <c r="AI249"/>
  <c r="AI282"/>
  <c r="AI166"/>
  <c r="AI207"/>
  <c r="AI80"/>
  <c r="AI126"/>
  <c r="AI179"/>
  <c r="AI204"/>
  <c r="AI201"/>
  <c r="AI84"/>
  <c r="AI56"/>
  <c r="AI294"/>
  <c r="AI61"/>
  <c r="AI110"/>
  <c r="AI134"/>
  <c r="AI185"/>
  <c r="AI279"/>
  <c r="AI222"/>
  <c r="AI231"/>
  <c r="AI301"/>
  <c r="AI176"/>
  <c r="AI198"/>
  <c r="AI227"/>
  <c r="AI79"/>
  <c r="AI280"/>
  <c r="AI26"/>
  <c r="AL26" s="1"/>
  <c r="AN26" s="1"/>
  <c r="AI102"/>
  <c r="AI106"/>
  <c r="AI264"/>
  <c r="AI115"/>
  <c r="AI236"/>
  <c r="AI240"/>
  <c r="AI99"/>
  <c r="AI107"/>
  <c r="AI67"/>
  <c r="AI247"/>
  <c r="AI146"/>
  <c r="AI195"/>
  <c r="AI38"/>
  <c r="AL38" s="1"/>
  <c r="AN38" s="1"/>
  <c r="AI59"/>
  <c r="AI68"/>
  <c r="AI20"/>
  <c r="AL20" s="1"/>
  <c r="AN20" s="1"/>
  <c r="AI268"/>
  <c r="AI242"/>
  <c r="AI263"/>
  <c r="AI108"/>
  <c r="AI151"/>
  <c r="AI162"/>
  <c r="AI246"/>
  <c r="AI171"/>
  <c r="AI161"/>
  <c r="AI218"/>
  <c r="AI63"/>
  <c r="AI262"/>
  <c r="AI252"/>
  <c r="AI91"/>
  <c r="AI46"/>
  <c r="AL46" s="1"/>
  <c r="AN46" s="1"/>
  <c r="AI270"/>
  <c r="AI226"/>
  <c r="AI150"/>
  <c r="AI13"/>
  <c r="AL13" s="1"/>
  <c r="AN13" s="1"/>
  <c r="AI165"/>
  <c r="AI52"/>
  <c r="AI83"/>
  <c r="AI113"/>
  <c r="AI120"/>
  <c r="AI19"/>
  <c r="AL19" s="1"/>
  <c r="AN19" s="1"/>
  <c r="AI256"/>
  <c r="AI177"/>
  <c r="AI243"/>
  <c r="AI24"/>
  <c r="AL24" s="1"/>
  <c r="AN24" s="1"/>
  <c r="AI290"/>
  <c r="AI160"/>
  <c r="AI81"/>
  <c r="AI225"/>
  <c r="AI293"/>
  <c r="AI93"/>
  <c r="AI212"/>
  <c r="AI297"/>
  <c r="AI133"/>
  <c r="AI128"/>
  <c r="AI152"/>
  <c r="AI189"/>
  <c r="AI284"/>
  <c r="AI300"/>
  <c r="AI168"/>
  <c r="AI131"/>
  <c r="AI234"/>
  <c r="AI178"/>
  <c r="AI245"/>
  <c r="AI97"/>
  <c r="AI157"/>
  <c r="AI197"/>
  <c r="AI48"/>
  <c r="AI203"/>
  <c r="AI233"/>
  <c r="AI182"/>
  <c r="AI244"/>
  <c r="AI269"/>
  <c r="AI109"/>
  <c r="AI237"/>
  <c r="AI78"/>
  <c r="AI18"/>
  <c r="AL18" s="1"/>
  <c r="AN18" s="1"/>
  <c r="AI145"/>
  <c r="AI238"/>
  <c r="AI251"/>
  <c r="AI259"/>
  <c r="AI217"/>
  <c r="AI103"/>
  <c r="AI296"/>
  <c r="AI5"/>
  <c r="AL5" s="1"/>
  <c r="AN5" s="1"/>
  <c r="AI25"/>
  <c r="AL25" s="1"/>
  <c r="AN25" s="1"/>
  <c r="AI40"/>
  <c r="AL40" s="1"/>
  <c r="AN40" s="1"/>
  <c r="AI208"/>
  <c r="AI167"/>
  <c r="AI49"/>
  <c r="AI51"/>
  <c r="AI193"/>
  <c r="AI117"/>
  <c r="AI104"/>
  <c r="AI50"/>
  <c r="AI261"/>
  <c r="AI295"/>
  <c r="AI210"/>
  <c r="AI219"/>
  <c r="AI141"/>
  <c r="AI303"/>
  <c r="AI42"/>
  <c r="AL42" s="1"/>
  <c r="AN42" s="1"/>
  <c r="AI190"/>
  <c r="AI90"/>
  <c r="AI266"/>
  <c r="AI123"/>
  <c r="AI258"/>
  <c r="AI272"/>
  <c r="AI47"/>
  <c r="AI184"/>
  <c r="AI55"/>
  <c r="AI58"/>
  <c r="AI229"/>
  <c r="AI122"/>
  <c r="AI283"/>
  <c r="AI275"/>
  <c r="AI100"/>
  <c r="AI142"/>
  <c r="AI12"/>
  <c r="AL12" s="1"/>
  <c r="AN12" s="1"/>
  <c r="AI105"/>
  <c r="AI299"/>
  <c r="AI124"/>
  <c r="AI53"/>
  <c r="AI194"/>
  <c r="AI114"/>
  <c r="AI27"/>
  <c r="AL27" s="1"/>
  <c r="AN27" s="1"/>
  <c r="AI213"/>
  <c r="AI216"/>
  <c r="AI192"/>
  <c r="AI291"/>
  <c r="AI4"/>
  <c r="AL4" s="1"/>
  <c r="AN4" s="1"/>
  <c r="AI175"/>
  <c r="AI163"/>
  <c r="AI92"/>
  <c r="AI6"/>
  <c r="AL6" s="1"/>
  <c r="AI224"/>
  <c r="AI9"/>
  <c r="AL9" s="1"/>
  <c r="AN9" s="1"/>
  <c r="AI43"/>
  <c r="AL43" s="1"/>
  <c r="AN43" s="1"/>
  <c r="AI71"/>
  <c r="AI89"/>
  <c r="AI287"/>
  <c r="AI37"/>
  <c r="AL37" s="1"/>
  <c r="AN37" s="1"/>
  <c r="AI202"/>
  <c r="AI28"/>
  <c r="AL28" s="1"/>
  <c r="AI96"/>
  <c r="AI86"/>
  <c r="DJ55" i="10"/>
  <c r="DJ65"/>
  <c r="BJ34" i="17"/>
  <c r="BK34" s="1"/>
  <c r="BJ76"/>
  <c r="BK76" s="1"/>
  <c r="BJ85"/>
  <c r="BK85" s="1"/>
  <c r="BJ93"/>
  <c r="BK93" s="1"/>
  <c r="BJ32"/>
  <c r="BK32" s="1"/>
  <c r="BJ89"/>
  <c r="BK89" s="1"/>
  <c r="BJ33"/>
  <c r="BK33" s="1"/>
  <c r="BJ35"/>
  <c r="BK35" s="1"/>
  <c r="BK67"/>
  <c r="BJ23"/>
  <c r="BK23" s="1"/>
  <c r="BJ88"/>
  <c r="BK88" s="1"/>
  <c r="DJ46" i="10"/>
  <c r="DJ48"/>
  <c r="FX5"/>
  <c r="FX15"/>
  <c r="FX19"/>
  <c r="FX23"/>
  <c r="FX27"/>
  <c r="FX32"/>
  <c r="FX35"/>
  <c r="FX46"/>
  <c r="FX16"/>
  <c r="FX20"/>
  <c r="FX28"/>
  <c r="FX36"/>
  <c r="FX17"/>
  <c r="FX18"/>
  <c r="FX21"/>
  <c r="FX29"/>
  <c r="FX30"/>
  <c r="FX48"/>
  <c r="FX14"/>
  <c r="FX22"/>
  <c r="FX26"/>
  <c r="FX31"/>
  <c r="FX51"/>
  <c r="FX73"/>
  <c r="FX79"/>
  <c r="FX47"/>
  <c r="FX50"/>
  <c r="FX72"/>
  <c r="FX74"/>
  <c r="FX78"/>
  <c r="FX85"/>
  <c r="FX86"/>
  <c r="FX89"/>
  <c r="FX104"/>
  <c r="FX55"/>
  <c r="FX82"/>
  <c r="FX88"/>
  <c r="FX75"/>
  <c r="FX76"/>
  <c r="FX77"/>
  <c r="FX90"/>
  <c r="FX108"/>
  <c r="ER16"/>
  <c r="ER20"/>
  <c r="ER28"/>
  <c r="DK28" s="1"/>
  <c r="FX99"/>
  <c r="ER17"/>
  <c r="ER18"/>
  <c r="DK18" s="1"/>
  <c r="ER21"/>
  <c r="ER29"/>
  <c r="ER30"/>
  <c r="FX107"/>
  <c r="FX95"/>
  <c r="FX115"/>
  <c r="ER5"/>
  <c r="ER15"/>
  <c r="DK15" s="1"/>
  <c r="ER19"/>
  <c r="ER23"/>
  <c r="ER27"/>
  <c r="ER32"/>
  <c r="ER35"/>
  <c r="ER46"/>
  <c r="ER14"/>
  <c r="DK14" s="1"/>
  <c r="ER47"/>
  <c r="ER55"/>
  <c r="ER82"/>
  <c r="ER88"/>
  <c r="ER36"/>
  <c r="ER48"/>
  <c r="DK48" s="1"/>
  <c r="ER75"/>
  <c r="ER76"/>
  <c r="DK76" s="1"/>
  <c r="ER77"/>
  <c r="DK77" s="1"/>
  <c r="ER31"/>
  <c r="ER51"/>
  <c r="ER73"/>
  <c r="ER79"/>
  <c r="FX4"/>
  <c r="ER22"/>
  <c r="ER26"/>
  <c r="ER50"/>
  <c r="ER72"/>
  <c r="ER74"/>
  <c r="ER78"/>
  <c r="ER85"/>
  <c r="ER86"/>
  <c r="DK86" s="1"/>
  <c r="ER89"/>
  <c r="ER95"/>
  <c r="ER107"/>
  <c r="ER104"/>
  <c r="DK104" s="1"/>
  <c r="ER4"/>
  <c r="ER108"/>
  <c r="ER90"/>
  <c r="ER99"/>
  <c r="DK99" s="1"/>
  <c r="ER115"/>
  <c r="DJ97"/>
  <c r="DJ81"/>
  <c r="DJ69"/>
  <c r="DJ113"/>
  <c r="DJ101"/>
  <c r="DJ73"/>
  <c r="DJ9"/>
  <c r="DJ11"/>
  <c r="DJ109"/>
  <c r="DJ96"/>
  <c r="DJ107"/>
  <c r="DJ75"/>
  <c r="DJ86"/>
  <c r="DJ67"/>
  <c r="DJ7"/>
  <c r="DJ10"/>
  <c r="DJ13"/>
  <c r="DJ40"/>
  <c r="DJ68"/>
  <c r="DJ4"/>
  <c r="DJ114"/>
  <c r="DJ98"/>
  <c r="DJ70"/>
  <c r="DJ42"/>
  <c r="DJ41"/>
  <c r="DJ44"/>
  <c r="DJ116"/>
  <c r="DJ72"/>
  <c r="DJ102"/>
  <c r="DJ39"/>
  <c r="DJ54"/>
  <c r="DJ45"/>
  <c r="DJ5"/>
  <c r="DJ8"/>
  <c r="DJ84"/>
  <c r="DJ103"/>
  <c r="DJ71"/>
  <c r="DJ106"/>
  <c r="DJ78"/>
  <c r="DJ43"/>
  <c r="DJ66"/>
  <c r="DJ6"/>
  <c r="DJ12"/>
  <c r="DJ105"/>
  <c r="P3" i="27"/>
  <c r="Q4"/>
  <c r="P155"/>
  <c r="FX37" i="10"/>
  <c r="FX41"/>
  <c r="FX45"/>
  <c r="FX65"/>
  <c r="FX38"/>
  <c r="FX42"/>
  <c r="FX54"/>
  <c r="FX66"/>
  <c r="FX39"/>
  <c r="FX43"/>
  <c r="FX67"/>
  <c r="FX40"/>
  <c r="FX44"/>
  <c r="FX71"/>
  <c r="FX87"/>
  <c r="FX103"/>
  <c r="FX68"/>
  <c r="FX84"/>
  <c r="FX96"/>
  <c r="FX100"/>
  <c r="FX116"/>
  <c r="FX69"/>
  <c r="FX81"/>
  <c r="FX97"/>
  <c r="FX101"/>
  <c r="FX105"/>
  <c r="FX113"/>
  <c r="FX70"/>
  <c r="FX98"/>
  <c r="FX102"/>
  <c r="FX106"/>
  <c r="FX114"/>
  <c r="ER39"/>
  <c r="ER43"/>
  <c r="ER67"/>
  <c r="ER40"/>
  <c r="ER44"/>
  <c r="ER68"/>
  <c r="ER37"/>
  <c r="ER41"/>
  <c r="ER45"/>
  <c r="ER65"/>
  <c r="ER69"/>
  <c r="ER70"/>
  <c r="DK70" s="1"/>
  <c r="ER38"/>
  <c r="ER42"/>
  <c r="ER54"/>
  <c r="ER66"/>
  <c r="ER71"/>
  <c r="ER101"/>
  <c r="ER105"/>
  <c r="ER113"/>
  <c r="ER81"/>
  <c r="ER87"/>
  <c r="ER96"/>
  <c r="DK96" s="1"/>
  <c r="ER97"/>
  <c r="DK97" s="1"/>
  <c r="ER98"/>
  <c r="DK98" s="1"/>
  <c r="ER102"/>
  <c r="DK102" s="1"/>
  <c r="ER106"/>
  <c r="DK106" s="1"/>
  <c r="ER116"/>
  <c r="ER84"/>
  <c r="ER103"/>
  <c r="ER100"/>
  <c r="ER114"/>
  <c r="DK114" s="1"/>
  <c r="CE154"/>
  <c r="FY3"/>
  <c r="P180"/>
  <c r="P176" s="1"/>
  <c r="FY154"/>
  <c r="ES154"/>
  <c r="CE158"/>
  <c r="ES3"/>
  <c r="BJ184"/>
  <c r="P2"/>
  <c r="DL3"/>
  <c r="DL154" s="1"/>
  <c r="P154"/>
  <c r="P174" s="1"/>
  <c r="Q3"/>
  <c r="CE3"/>
  <c r="P184"/>
  <c r="P3" i="26"/>
  <c r="Q4"/>
  <c r="P155"/>
  <c r="CD159" i="10"/>
  <c r="AM39" i="18"/>
  <c r="AM38"/>
  <c r="AM44"/>
  <c r="AM25" l="1"/>
  <c r="BL98" i="17"/>
  <c r="AY98" s="1"/>
  <c r="BL43"/>
  <c r="AY43" s="1"/>
  <c r="DK4" i="10"/>
  <c r="DK95"/>
  <c r="DK89"/>
  <c r="DK27"/>
  <c r="AI33" i="18"/>
  <c r="AL33" s="1"/>
  <c r="BL48" i="17"/>
  <c r="BL96"/>
  <c r="BL45"/>
  <c r="BL47"/>
  <c r="BL100"/>
  <c r="AY100" s="1"/>
  <c r="BL94"/>
  <c r="BL44"/>
  <c r="BL99"/>
  <c r="AY99" s="1"/>
  <c r="AI31" i="18"/>
  <c r="AL31" s="1"/>
  <c r="AN31" s="1"/>
  <c r="BL95" i="17"/>
  <c r="BL97"/>
  <c r="BL46"/>
  <c r="DK55" i="10"/>
  <c r="DK85"/>
  <c r="DK50"/>
  <c r="DK51"/>
  <c r="DK21"/>
  <c r="DK35"/>
  <c r="DK19"/>
  <c r="DK107"/>
  <c r="DK72"/>
  <c r="DK36"/>
  <c r="DK46"/>
  <c r="DK79"/>
  <c r="DK5"/>
  <c r="DK115"/>
  <c r="DK75"/>
  <c r="DK78"/>
  <c r="DK47"/>
  <c r="DK31"/>
  <c r="DK20"/>
  <c r="DK32"/>
  <c r="DK49"/>
  <c r="DK108"/>
  <c r="AI36" i="18"/>
  <c r="AL36" s="1"/>
  <c r="AI16"/>
  <c r="AL16" s="1"/>
  <c r="AN16" s="1"/>
  <c r="BL23" i="17"/>
  <c r="AY23" s="1"/>
  <c r="BL42"/>
  <c r="AY42" s="1"/>
  <c r="BL19"/>
  <c r="AM34" i="18"/>
  <c r="AN34"/>
  <c r="C33" i="26"/>
  <c r="D37" s="1"/>
  <c r="Q33"/>
  <c r="AG33"/>
  <c r="S33"/>
  <c r="P33"/>
  <c r="AI33"/>
  <c r="V33"/>
  <c r="AB33"/>
  <c r="AF33"/>
  <c r="L33"/>
  <c r="H33"/>
  <c r="F33" s="1"/>
  <c r="W33"/>
  <c r="AC33"/>
  <c r="AE33"/>
  <c r="U33"/>
  <c r="Y33"/>
  <c r="G33"/>
  <c r="T33"/>
  <c r="N33"/>
  <c r="K33"/>
  <c r="AA33"/>
  <c r="R33"/>
  <c r="AD33"/>
  <c r="J33"/>
  <c r="I33"/>
  <c r="M33"/>
  <c r="O33"/>
  <c r="AK33"/>
  <c r="X33"/>
  <c r="AJ33"/>
  <c r="Z33"/>
  <c r="AL33"/>
  <c r="AH33"/>
  <c r="C36"/>
  <c r="D40" s="1"/>
  <c r="AE36"/>
  <c r="L36"/>
  <c r="V36"/>
  <c r="O36"/>
  <c r="J36"/>
  <c r="X36"/>
  <c r="AD36"/>
  <c r="I36"/>
  <c r="P36"/>
  <c r="Z36"/>
  <c r="N36"/>
  <c r="U36"/>
  <c r="AG36"/>
  <c r="Q36"/>
  <c r="H36"/>
  <c r="F36" s="1"/>
  <c r="T36"/>
  <c r="G36"/>
  <c r="AI36"/>
  <c r="M36"/>
  <c r="AA36"/>
  <c r="S36"/>
  <c r="W36"/>
  <c r="K36"/>
  <c r="AL36"/>
  <c r="AF36"/>
  <c r="AH36"/>
  <c r="R36"/>
  <c r="AJ36"/>
  <c r="AB36"/>
  <c r="AK36"/>
  <c r="Y36"/>
  <c r="AC36"/>
  <c r="C39"/>
  <c r="D43" s="1"/>
  <c r="O39"/>
  <c r="M39"/>
  <c r="Z39"/>
  <c r="AA39"/>
  <c r="AB39"/>
  <c r="AK39"/>
  <c r="AH39"/>
  <c r="Y39"/>
  <c r="V39"/>
  <c r="G39"/>
  <c r="L39"/>
  <c r="AE39"/>
  <c r="X39"/>
  <c r="K39"/>
  <c r="W39"/>
  <c r="T39"/>
  <c r="U39"/>
  <c r="I39"/>
  <c r="J39"/>
  <c r="AJ39"/>
  <c r="S39"/>
  <c r="AF39"/>
  <c r="Q39"/>
  <c r="R39"/>
  <c r="AG39"/>
  <c r="AC39"/>
  <c r="AD39"/>
  <c r="AL39"/>
  <c r="P39"/>
  <c r="N39"/>
  <c r="H39"/>
  <c r="F39" s="1"/>
  <c r="AI39"/>
  <c r="BL88" i="17"/>
  <c r="DK90" i="10"/>
  <c r="BL89" i="17"/>
  <c r="BL76"/>
  <c r="BL40"/>
  <c r="BL25"/>
  <c r="BL31"/>
  <c r="BL37"/>
  <c r="DK33" i="10"/>
  <c r="BL12" i="17"/>
  <c r="BL13"/>
  <c r="BL62"/>
  <c r="BL86"/>
  <c r="BL71"/>
  <c r="BL68"/>
  <c r="BL8"/>
  <c r="BL73"/>
  <c r="BL66"/>
  <c r="BL72"/>
  <c r="BL92"/>
  <c r="ES49" i="10"/>
  <c r="FY49"/>
  <c r="AN28" i="18"/>
  <c r="AI7"/>
  <c r="AL7" s="1"/>
  <c r="AN7" s="1"/>
  <c r="AI30"/>
  <c r="AL30" s="1"/>
  <c r="BL85" i="17"/>
  <c r="BL87"/>
  <c r="BL81"/>
  <c r="BL6"/>
  <c r="BL16"/>
  <c r="BL77"/>
  <c r="BL5"/>
  <c r="BL91"/>
  <c r="BL63"/>
  <c r="BL17"/>
  <c r="BL78"/>
  <c r="BL60"/>
  <c r="BL74"/>
  <c r="BL22"/>
  <c r="BL27"/>
  <c r="BL84"/>
  <c r="AM40" i="18"/>
  <c r="DK74" i="10"/>
  <c r="DK22"/>
  <c r="DK82"/>
  <c r="DK23"/>
  <c r="DK29"/>
  <c r="BL35" i="17"/>
  <c r="BL93"/>
  <c r="BL14"/>
  <c r="BL79"/>
  <c r="BL15"/>
  <c r="BL28"/>
  <c r="BL61"/>
  <c r="BL30"/>
  <c r="BL65"/>
  <c r="BL75"/>
  <c r="BL24"/>
  <c r="BL39"/>
  <c r="BL41"/>
  <c r="BL70"/>
  <c r="BL29"/>
  <c r="AM6" i="18"/>
  <c r="AN6"/>
  <c r="C38" i="26"/>
  <c r="D42" s="1"/>
  <c r="K38"/>
  <c r="AK38"/>
  <c r="U38"/>
  <c r="W38"/>
  <c r="AA38"/>
  <c r="AD38"/>
  <c r="Q38"/>
  <c r="R38"/>
  <c r="Z38"/>
  <c r="AE38"/>
  <c r="L38"/>
  <c r="V38"/>
  <c r="G38"/>
  <c r="AC38"/>
  <c r="P38"/>
  <c r="S38"/>
  <c r="AH38"/>
  <c r="N38"/>
  <c r="I38"/>
  <c r="AI38"/>
  <c r="H38"/>
  <c r="F38" s="1"/>
  <c r="J38"/>
  <c r="M38"/>
  <c r="AJ38"/>
  <c r="AG38"/>
  <c r="Y38"/>
  <c r="AB38"/>
  <c r="O38"/>
  <c r="X38"/>
  <c r="AL38"/>
  <c r="AF38"/>
  <c r="T38"/>
  <c r="BL83" i="17"/>
  <c r="BL4"/>
  <c r="BK3"/>
  <c r="BL33"/>
  <c r="BL26"/>
  <c r="DK26" i="10"/>
  <c r="DK73"/>
  <c r="DK88"/>
  <c r="DK30"/>
  <c r="DK17"/>
  <c r="DK16"/>
  <c r="BL67" i="17"/>
  <c r="BL32"/>
  <c r="BL34"/>
  <c r="BL21"/>
  <c r="BL10"/>
  <c r="BL38"/>
  <c r="DK34" i="10"/>
  <c r="BL90" i="17"/>
  <c r="BL7"/>
  <c r="BL80"/>
  <c r="BL18"/>
  <c r="BL69"/>
  <c r="BL11"/>
  <c r="BL82"/>
  <c r="BL9"/>
  <c r="BL36"/>
  <c r="BL20"/>
  <c r="BL64"/>
  <c r="FY47" i="10"/>
  <c r="FY46"/>
  <c r="FY50"/>
  <c r="FY48"/>
  <c r="FY51"/>
  <c r="FY79"/>
  <c r="FY85"/>
  <c r="FY89"/>
  <c r="FY55"/>
  <c r="FY82"/>
  <c r="FY87"/>
  <c r="FY99"/>
  <c r="FY113"/>
  <c r="FY117"/>
  <c r="FY109"/>
  <c r="FY111"/>
  <c r="FY114"/>
  <c r="ES47"/>
  <c r="ES50"/>
  <c r="DL50" s="1"/>
  <c r="ES85"/>
  <c r="ES55"/>
  <c r="ES82"/>
  <c r="DL82" s="1"/>
  <c r="ES87"/>
  <c r="DL87" s="1"/>
  <c r="ES48"/>
  <c r="ES46"/>
  <c r="ES51"/>
  <c r="ES79"/>
  <c r="ES109"/>
  <c r="ES99"/>
  <c r="ES113"/>
  <c r="ES114"/>
  <c r="ES89"/>
  <c r="DL89" s="1"/>
  <c r="ES111"/>
  <c r="ES117"/>
  <c r="DL117" s="1"/>
  <c r="DK116"/>
  <c r="DK71"/>
  <c r="DK105"/>
  <c r="DK69"/>
  <c r="DK81"/>
  <c r="DK87"/>
  <c r="DK67"/>
  <c r="DK54"/>
  <c r="DK45"/>
  <c r="DK100"/>
  <c r="DK103"/>
  <c r="DK40"/>
  <c r="DK66"/>
  <c r="DK65"/>
  <c r="DK101"/>
  <c r="DK68"/>
  <c r="DK44"/>
  <c r="DK39"/>
  <c r="DK38"/>
  <c r="DK37"/>
  <c r="DK84"/>
  <c r="DK43"/>
  <c r="DK42"/>
  <c r="DK41"/>
  <c r="DK113"/>
  <c r="Q155" i="27"/>
  <c r="Q3"/>
  <c r="R4"/>
  <c r="FY6" i="10"/>
  <c r="FY10"/>
  <c r="FY14"/>
  <c r="FY18"/>
  <c r="FY22"/>
  <c r="FY26"/>
  <c r="FY30"/>
  <c r="FY34"/>
  <c r="FY38"/>
  <c r="FY42"/>
  <c r="FY66"/>
  <c r="FY7"/>
  <c r="FY11"/>
  <c r="FY15"/>
  <c r="FY19"/>
  <c r="FY23"/>
  <c r="FY27"/>
  <c r="FY31"/>
  <c r="FY35"/>
  <c r="FY39"/>
  <c r="FY43"/>
  <c r="FY8"/>
  <c r="FY12"/>
  <c r="FY16"/>
  <c r="FY20"/>
  <c r="FY24"/>
  <c r="FY28"/>
  <c r="FY32"/>
  <c r="FY36"/>
  <c r="FY40"/>
  <c r="FY44"/>
  <c r="FY64"/>
  <c r="FY5"/>
  <c r="FY9"/>
  <c r="FY13"/>
  <c r="FY17"/>
  <c r="FY21"/>
  <c r="FY25"/>
  <c r="FY29"/>
  <c r="FY33"/>
  <c r="FY37"/>
  <c r="FY41"/>
  <c r="FY45"/>
  <c r="FY65"/>
  <c r="FY72"/>
  <c r="FY88"/>
  <c r="FY92"/>
  <c r="FY96"/>
  <c r="FY100"/>
  <c r="FY112"/>
  <c r="FY116"/>
  <c r="ES7"/>
  <c r="ES11"/>
  <c r="FY73"/>
  <c r="FY81"/>
  <c r="FY93"/>
  <c r="FY97"/>
  <c r="FY101"/>
  <c r="FY105"/>
  <c r="ES8"/>
  <c r="FY74"/>
  <c r="FY78"/>
  <c r="FY86"/>
  <c r="FY90"/>
  <c r="FY94"/>
  <c r="FY98"/>
  <c r="FY102"/>
  <c r="FY110"/>
  <c r="ES9"/>
  <c r="FY75"/>
  <c r="FY83"/>
  <c r="FY91"/>
  <c r="FY95"/>
  <c r="FY103"/>
  <c r="FY115"/>
  <c r="FY4"/>
  <c r="ES5"/>
  <c r="ES6"/>
  <c r="ES10"/>
  <c r="ES16"/>
  <c r="ES20"/>
  <c r="ES24"/>
  <c r="ES28"/>
  <c r="ES32"/>
  <c r="ES36"/>
  <c r="ES40"/>
  <c r="ES44"/>
  <c r="ES64"/>
  <c r="DL64" s="1"/>
  <c r="ES73"/>
  <c r="ES13"/>
  <c r="ES17"/>
  <c r="ES21"/>
  <c r="ES25"/>
  <c r="ES29"/>
  <c r="ES33"/>
  <c r="ES37"/>
  <c r="ES41"/>
  <c r="ES45"/>
  <c r="ES65"/>
  <c r="ES74"/>
  <c r="ES78"/>
  <c r="ES12"/>
  <c r="ES14"/>
  <c r="ES18"/>
  <c r="ES22"/>
  <c r="ES26"/>
  <c r="ES30"/>
  <c r="ES34"/>
  <c r="ES38"/>
  <c r="ES42"/>
  <c r="ES66"/>
  <c r="ES75"/>
  <c r="ES15"/>
  <c r="ES19"/>
  <c r="ES23"/>
  <c r="ES27"/>
  <c r="ES31"/>
  <c r="ES35"/>
  <c r="ES39"/>
  <c r="ES43"/>
  <c r="ES72"/>
  <c r="ES81"/>
  <c r="ES83"/>
  <c r="DL83" s="1"/>
  <c r="ES92"/>
  <c r="ES96"/>
  <c r="ES97"/>
  <c r="ES98"/>
  <c r="ES102"/>
  <c r="ES110"/>
  <c r="ES116"/>
  <c r="ES4"/>
  <c r="ES88"/>
  <c r="ES93"/>
  <c r="ES103"/>
  <c r="DL103" s="1"/>
  <c r="ES94"/>
  <c r="ES100"/>
  <c r="ES112"/>
  <c r="ES86"/>
  <c r="ES90"/>
  <c r="ES91"/>
  <c r="DL91" s="1"/>
  <c r="ES95"/>
  <c r="DL95" s="1"/>
  <c r="ES101"/>
  <c r="ES105"/>
  <c r="ES115"/>
  <c r="CE159"/>
  <c r="Q3" i="26"/>
  <c r="Q155"/>
  <c r="R4"/>
  <c r="ET154" i="10"/>
  <c r="BK184"/>
  <c r="FZ3"/>
  <c r="Q180"/>
  <c r="Q176" s="1"/>
  <c r="ET3"/>
  <c r="CF158"/>
  <c r="Q2"/>
  <c r="DM3"/>
  <c r="DM154" s="1"/>
  <c r="FZ154"/>
  <c r="Q154"/>
  <c r="Q174" s="1"/>
  <c r="R3"/>
  <c r="CF154"/>
  <c r="Q184"/>
  <c r="CF3"/>
  <c r="DL51" l="1"/>
  <c r="DL47"/>
  <c r="AM7" i="18"/>
  <c r="Q44" i="24"/>
  <c r="Q99"/>
  <c r="AY46" i="17"/>
  <c r="Q47" i="24"/>
  <c r="Q48"/>
  <c r="AY47" i="17"/>
  <c r="AN33" i="18"/>
  <c r="AM33"/>
  <c r="AY48" i="17"/>
  <c r="Q49" i="24"/>
  <c r="Q96"/>
  <c r="AY95" i="17"/>
  <c r="AY94"/>
  <c r="Q95" i="24"/>
  <c r="AY96" i="17"/>
  <c r="Q97" i="24"/>
  <c r="Q98"/>
  <c r="AY97" i="17"/>
  <c r="AY44"/>
  <c r="Q45" i="24"/>
  <c r="AY45" i="17"/>
  <c r="Q46" i="24"/>
  <c r="DL109" i="10"/>
  <c r="DL48"/>
  <c r="DL55"/>
  <c r="DL79"/>
  <c r="DL46"/>
  <c r="Q24" i="24"/>
  <c r="AN36" i="18"/>
  <c r="AM36"/>
  <c r="Q43" i="24"/>
  <c r="DL85" i="10"/>
  <c r="AY64" i="17"/>
  <c r="Q65" i="24"/>
  <c r="AY34" i="17"/>
  <c r="Q35" i="24"/>
  <c r="FZ49" i="10"/>
  <c r="ET49"/>
  <c r="AY9" i="17"/>
  <c r="Q10" i="24"/>
  <c r="AY18" i="17"/>
  <c r="Q19" i="24"/>
  <c r="AY33" i="17"/>
  <c r="Q34" i="24"/>
  <c r="C42" i="26"/>
  <c r="D46" s="1"/>
  <c r="Q42"/>
  <c r="AL42"/>
  <c r="L42"/>
  <c r="W42"/>
  <c r="AF42"/>
  <c r="AB42"/>
  <c r="T42"/>
  <c r="AA42"/>
  <c r="X42"/>
  <c r="AE42"/>
  <c r="S42"/>
  <c r="K42"/>
  <c r="AK42"/>
  <c r="R42"/>
  <c r="I42"/>
  <c r="M42"/>
  <c r="AJ42"/>
  <c r="Z42"/>
  <c r="P42"/>
  <c r="AG42"/>
  <c r="H42"/>
  <c r="F42" s="1"/>
  <c r="AI42"/>
  <c r="Y42"/>
  <c r="U42"/>
  <c r="V42"/>
  <c r="O42"/>
  <c r="AH42"/>
  <c r="G42"/>
  <c r="A42" s="1"/>
  <c r="AD42"/>
  <c r="N42"/>
  <c r="AC42"/>
  <c r="J42"/>
  <c r="AY70" i="17"/>
  <c r="Q71" i="24"/>
  <c r="AY75" i="17"/>
  <c r="Q76" i="24"/>
  <c r="AY28" i="17"/>
  <c r="Q29" i="24"/>
  <c r="AY93" i="17"/>
  <c r="Q94" i="24"/>
  <c r="AY22" i="17"/>
  <c r="Q23" i="24"/>
  <c r="Q18"/>
  <c r="AY17" i="17"/>
  <c r="AY77"/>
  <c r="Q78" i="24"/>
  <c r="Q88"/>
  <c r="AY87" i="17"/>
  <c r="AY92"/>
  <c r="Q93" i="24"/>
  <c r="Q9"/>
  <c r="AY8" i="17"/>
  <c r="AY62"/>
  <c r="Q63" i="24"/>
  <c r="Q38"/>
  <c r="AY37" i="17"/>
  <c r="Q77" i="24"/>
  <c r="AY76" i="17"/>
  <c r="C37" i="26"/>
  <c r="D41" s="1"/>
  <c r="Q37"/>
  <c r="G37"/>
  <c r="T37"/>
  <c r="AG37"/>
  <c r="Y37"/>
  <c r="AH37"/>
  <c r="Z37"/>
  <c r="W37"/>
  <c r="AF37"/>
  <c r="AE37"/>
  <c r="AL37"/>
  <c r="AA37"/>
  <c r="S37"/>
  <c r="O37"/>
  <c r="AC37"/>
  <c r="U37"/>
  <c r="AB37"/>
  <c r="I37"/>
  <c r="L37"/>
  <c r="K37"/>
  <c r="P37"/>
  <c r="R37"/>
  <c r="X37"/>
  <c r="H37"/>
  <c r="F37" s="1"/>
  <c r="M37"/>
  <c r="AK37"/>
  <c r="V37"/>
  <c r="AI37"/>
  <c r="AD37"/>
  <c r="AJ37"/>
  <c r="J37"/>
  <c r="N37"/>
  <c r="DL98" i="10"/>
  <c r="DL111"/>
  <c r="DL99"/>
  <c r="Q81" i="24"/>
  <c r="AY80" i="17"/>
  <c r="AY36"/>
  <c r="Q37" i="24"/>
  <c r="Q70"/>
  <c r="AY69" i="17"/>
  <c r="AY90"/>
  <c r="Q91" i="24"/>
  <c r="AY21" i="17"/>
  <c r="Q22" i="24"/>
  <c r="Q68"/>
  <c r="AY67" i="17"/>
  <c r="Q27" i="24"/>
  <c r="AY26" i="17"/>
  <c r="AY83"/>
  <c r="Q84" i="24"/>
  <c r="Q30"/>
  <c r="AY29" i="17"/>
  <c r="Q25" i="24"/>
  <c r="AY24" i="17"/>
  <c r="AY61"/>
  <c r="Q62" i="24"/>
  <c r="AY14" i="17"/>
  <c r="Q15" i="24"/>
  <c r="Q28"/>
  <c r="AY27" i="17"/>
  <c r="Q79" i="24"/>
  <c r="AY78" i="17"/>
  <c r="AY5"/>
  <c r="Q6" i="24"/>
  <c r="AY81" i="17"/>
  <c r="Q82" i="24"/>
  <c r="AY73" i="17"/>
  <c r="Q74" i="24"/>
  <c r="Q87"/>
  <c r="AY86" i="17"/>
  <c r="AY40"/>
  <c r="Q41" i="24"/>
  <c r="C40" i="26"/>
  <c r="D44" s="1"/>
  <c r="Y40"/>
  <c r="AE40"/>
  <c r="Q40"/>
  <c r="H40"/>
  <c r="F40" s="1"/>
  <c r="X40"/>
  <c r="J40"/>
  <c r="O40"/>
  <c r="S40"/>
  <c r="AH40"/>
  <c r="I40"/>
  <c r="N40"/>
  <c r="AA40"/>
  <c r="AF40"/>
  <c r="R40"/>
  <c r="AI40"/>
  <c r="AJ40"/>
  <c r="AG40"/>
  <c r="K40"/>
  <c r="P40"/>
  <c r="AB40"/>
  <c r="AC40"/>
  <c r="M40"/>
  <c r="G40"/>
  <c r="A40" s="1"/>
  <c r="L40"/>
  <c r="AK40"/>
  <c r="AL40"/>
  <c r="AD40"/>
  <c r="U40"/>
  <c r="Z40"/>
  <c r="W40"/>
  <c r="V40"/>
  <c r="T40"/>
  <c r="AY19" i="17"/>
  <c r="Q20" i="24"/>
  <c r="DL113" i="10"/>
  <c r="DL49"/>
  <c r="AY82" i="17"/>
  <c r="Q83" i="24"/>
  <c r="AY38" i="17"/>
  <c r="Q39" i="24"/>
  <c r="AY20" i="17"/>
  <c r="Q21" i="24"/>
  <c r="AY11" i="17"/>
  <c r="Q12" i="24"/>
  <c r="Q8"/>
  <c r="AY7" i="17"/>
  <c r="AY10"/>
  <c r="Q11" i="24"/>
  <c r="AY32" i="17"/>
  <c r="Q33" i="24"/>
  <c r="BL3" i="17"/>
  <c r="Q5" i="24"/>
  <c r="AY4" i="17"/>
  <c r="AY39"/>
  <c r="Q40" i="24"/>
  <c r="AY30" i="17"/>
  <c r="Q31" i="24"/>
  <c r="Q80"/>
  <c r="AY79" i="17"/>
  <c r="AY84"/>
  <c r="Q85" i="24"/>
  <c r="AY60" i="17"/>
  <c r="Q61" i="24"/>
  <c r="Q92"/>
  <c r="AY91" i="17"/>
  <c r="Q7" i="24"/>
  <c r="AY6" i="17"/>
  <c r="AN30" i="18"/>
  <c r="AM20" s="1"/>
  <c r="AY66" i="17"/>
  <c r="Q67" i="24"/>
  <c r="AY71" i="17"/>
  <c r="Q72" i="24"/>
  <c r="AY12" i="17"/>
  <c r="Q13" i="24"/>
  <c r="Q26"/>
  <c r="AY25" i="17"/>
  <c r="C43" i="26"/>
  <c r="D47" s="1"/>
  <c r="AB43"/>
  <c r="K43"/>
  <c r="AF43"/>
  <c r="AE43"/>
  <c r="P43"/>
  <c r="I43"/>
  <c r="Y43"/>
  <c r="AK43"/>
  <c r="AH43"/>
  <c r="Q43"/>
  <c r="AJ43"/>
  <c r="G43"/>
  <c r="R43"/>
  <c r="J43"/>
  <c r="L43"/>
  <c r="O43"/>
  <c r="V43"/>
  <c r="AG43"/>
  <c r="S43"/>
  <c r="AL43"/>
  <c r="U43"/>
  <c r="AC43"/>
  <c r="AD43"/>
  <c r="AA43"/>
  <c r="X43"/>
  <c r="AI43"/>
  <c r="W43"/>
  <c r="Z43"/>
  <c r="H43"/>
  <c r="F43" s="1"/>
  <c r="T43"/>
  <c r="N43"/>
  <c r="M43"/>
  <c r="DL114" i="10"/>
  <c r="Q42" i="24"/>
  <c r="AY41" i="17"/>
  <c r="AY65"/>
  <c r="Q66" i="24"/>
  <c r="AY15" i="17"/>
  <c r="Q16" i="24"/>
  <c r="Q36"/>
  <c r="AY35" i="17"/>
  <c r="AY74"/>
  <c r="Q75" i="24"/>
  <c r="Q64"/>
  <c r="AY63" i="17"/>
  <c r="AY16"/>
  <c r="Q17" i="24"/>
  <c r="Q86"/>
  <c r="AY85" i="17"/>
  <c r="Q73" i="24"/>
  <c r="AY72" i="17"/>
  <c r="AY68"/>
  <c r="Q69" i="24"/>
  <c r="Q14"/>
  <c r="AY13" i="17"/>
  <c r="Q32" i="24"/>
  <c r="AY31" i="17"/>
  <c r="Q90" i="24"/>
  <c r="AY89" i="17"/>
  <c r="AY88"/>
  <c r="Q89" i="24"/>
  <c r="FZ40" i="10"/>
  <c r="DM40" s="1"/>
  <c r="FZ44"/>
  <c r="FZ48"/>
  <c r="FZ41"/>
  <c r="FZ47"/>
  <c r="DM47" s="1"/>
  <c r="FZ42"/>
  <c r="FZ46"/>
  <c r="FZ39"/>
  <c r="FZ55"/>
  <c r="FZ82"/>
  <c r="FZ43"/>
  <c r="FZ76"/>
  <c r="FZ77"/>
  <c r="DM77" s="1"/>
  <c r="FZ45"/>
  <c r="FZ50"/>
  <c r="FZ51"/>
  <c r="FZ66"/>
  <c r="FZ79"/>
  <c r="FZ81"/>
  <c r="FZ89"/>
  <c r="FZ104"/>
  <c r="FZ105"/>
  <c r="FZ111"/>
  <c r="FZ108"/>
  <c r="FZ117"/>
  <c r="DM117" s="1"/>
  <c r="ET40"/>
  <c r="ET44"/>
  <c r="ET46"/>
  <c r="ET51"/>
  <c r="ET66"/>
  <c r="ET79"/>
  <c r="ET81"/>
  <c r="ET39"/>
  <c r="ET41"/>
  <c r="ET42"/>
  <c r="ET47"/>
  <c r="ET50"/>
  <c r="DM50" s="1"/>
  <c r="ET89"/>
  <c r="ET43"/>
  <c r="DM43" s="1"/>
  <c r="ET55"/>
  <c r="ET45"/>
  <c r="ET48"/>
  <c r="ET76"/>
  <c r="ET77"/>
  <c r="ET108"/>
  <c r="ET117"/>
  <c r="ET82"/>
  <c r="ET105"/>
  <c r="ET104"/>
  <c r="DM104" s="1"/>
  <c r="ET111"/>
  <c r="DM111" s="1"/>
  <c r="DL75"/>
  <c r="DL78"/>
  <c r="DL73"/>
  <c r="DL74"/>
  <c r="DL97"/>
  <c r="DL72"/>
  <c r="DL37"/>
  <c r="DL21"/>
  <c r="DL5"/>
  <c r="DL36"/>
  <c r="DL20"/>
  <c r="DL43"/>
  <c r="DL11"/>
  <c r="DL38"/>
  <c r="DL22"/>
  <c r="DL6"/>
  <c r="DL101"/>
  <c r="DL112"/>
  <c r="DL88"/>
  <c r="DL41"/>
  <c r="DL25"/>
  <c r="DL9"/>
  <c r="DL40"/>
  <c r="DL24"/>
  <c r="DL8"/>
  <c r="DL31"/>
  <c r="DL15"/>
  <c r="DL42"/>
  <c r="DL26"/>
  <c r="DL10"/>
  <c r="DL86"/>
  <c r="DL105"/>
  <c r="DL81"/>
  <c r="DL116"/>
  <c r="DL92"/>
  <c r="DL45"/>
  <c r="DL29"/>
  <c r="DL13"/>
  <c r="DL44"/>
  <c r="DL28"/>
  <c r="DL12"/>
  <c r="DL35"/>
  <c r="DL19"/>
  <c r="DL66"/>
  <c r="DL30"/>
  <c r="DL14"/>
  <c r="DL110"/>
  <c r="DL90"/>
  <c r="DL93"/>
  <c r="DL96"/>
  <c r="DL65"/>
  <c r="DL33"/>
  <c r="DL17"/>
  <c r="DL32"/>
  <c r="DL16"/>
  <c r="DL39"/>
  <c r="DL23"/>
  <c r="DL7"/>
  <c r="DL34"/>
  <c r="DL18"/>
  <c r="DL100"/>
  <c r="DL27"/>
  <c r="DL94"/>
  <c r="DL4"/>
  <c r="DL115"/>
  <c r="DL102"/>
  <c r="R155" i="27"/>
  <c r="R3"/>
  <c r="S4"/>
  <c r="FZ7" i="10"/>
  <c r="FZ11"/>
  <c r="FZ15"/>
  <c r="FZ19"/>
  <c r="FZ23"/>
  <c r="FZ27"/>
  <c r="FZ31"/>
  <c r="FZ35"/>
  <c r="FZ67"/>
  <c r="FZ8"/>
  <c r="FZ12"/>
  <c r="FZ16"/>
  <c r="FZ20"/>
  <c r="FZ24"/>
  <c r="FZ28"/>
  <c r="FZ32"/>
  <c r="FZ36"/>
  <c r="FZ64"/>
  <c r="FZ5"/>
  <c r="FZ9"/>
  <c r="FZ13"/>
  <c r="FZ17"/>
  <c r="FZ21"/>
  <c r="FZ25"/>
  <c r="FZ29"/>
  <c r="FZ33"/>
  <c r="FZ37"/>
  <c r="FZ65"/>
  <c r="FZ6"/>
  <c r="FZ10"/>
  <c r="FZ14"/>
  <c r="FZ18"/>
  <c r="FZ22"/>
  <c r="FZ26"/>
  <c r="FZ30"/>
  <c r="FZ34"/>
  <c r="FZ38"/>
  <c r="FZ54"/>
  <c r="FZ69"/>
  <c r="FZ73"/>
  <c r="FZ85"/>
  <c r="FZ93"/>
  <c r="FZ101"/>
  <c r="FZ109"/>
  <c r="FZ113"/>
  <c r="ET8"/>
  <c r="ET12"/>
  <c r="FZ70"/>
  <c r="FZ74"/>
  <c r="FZ78"/>
  <c r="FZ86"/>
  <c r="FZ90"/>
  <c r="FZ94"/>
  <c r="FZ102"/>
  <c r="FZ106"/>
  <c r="FZ110"/>
  <c r="FZ114"/>
  <c r="ET9"/>
  <c r="FZ71"/>
  <c r="FZ75"/>
  <c r="FZ83"/>
  <c r="FZ87"/>
  <c r="FZ91"/>
  <c r="FZ95"/>
  <c r="FZ103"/>
  <c r="FZ107"/>
  <c r="FZ115"/>
  <c r="FZ4"/>
  <c r="ET5"/>
  <c r="ET6"/>
  <c r="ET10"/>
  <c r="FZ68"/>
  <c r="FZ72"/>
  <c r="FZ84"/>
  <c r="FZ88"/>
  <c r="FZ92"/>
  <c r="FZ112"/>
  <c r="FZ116"/>
  <c r="ET7"/>
  <c r="ET11"/>
  <c r="ET13"/>
  <c r="ET17"/>
  <c r="DM17" s="1"/>
  <c r="ET21"/>
  <c r="ET25"/>
  <c r="ET29"/>
  <c r="ET33"/>
  <c r="ET37"/>
  <c r="DM37" s="1"/>
  <c r="ET65"/>
  <c r="ET69"/>
  <c r="ET70"/>
  <c r="ET74"/>
  <c r="ET14"/>
  <c r="ET18"/>
  <c r="ET22"/>
  <c r="ET26"/>
  <c r="ET30"/>
  <c r="ET34"/>
  <c r="ET38"/>
  <c r="ET54"/>
  <c r="ET71"/>
  <c r="ET75"/>
  <c r="ET15"/>
  <c r="ET19"/>
  <c r="ET23"/>
  <c r="ET27"/>
  <c r="ET31"/>
  <c r="ET35"/>
  <c r="ET67"/>
  <c r="ET72"/>
  <c r="DM72" s="1"/>
  <c r="ET16"/>
  <c r="ET20"/>
  <c r="ET24"/>
  <c r="ET28"/>
  <c r="ET32"/>
  <c r="ET36"/>
  <c r="ET64"/>
  <c r="ET68"/>
  <c r="ET73"/>
  <c r="ET84"/>
  <c r="ET88"/>
  <c r="ET93"/>
  <c r="ET103"/>
  <c r="ET107"/>
  <c r="ET85"/>
  <c r="ET94"/>
  <c r="ET112"/>
  <c r="ET114"/>
  <c r="ET78"/>
  <c r="ET86"/>
  <c r="ET90"/>
  <c r="ET91"/>
  <c r="ET95"/>
  <c r="ET101"/>
  <c r="ET109"/>
  <c r="ET113"/>
  <c r="ET115"/>
  <c r="ET83"/>
  <c r="ET87"/>
  <c r="ET92"/>
  <c r="ET102"/>
  <c r="ET106"/>
  <c r="ET110"/>
  <c r="ET116"/>
  <c r="ET4"/>
  <c r="CF159"/>
  <c r="EU154"/>
  <c r="EU3"/>
  <c r="GA3"/>
  <c r="CG158"/>
  <c r="R154"/>
  <c r="R174" s="1"/>
  <c r="CG3"/>
  <c r="BL184"/>
  <c r="GA154"/>
  <c r="R180"/>
  <c r="R176" s="1"/>
  <c r="S3"/>
  <c r="CG154"/>
  <c r="R184"/>
  <c r="DN3"/>
  <c r="DN154" s="1"/>
  <c r="R2"/>
  <c r="R3" i="26"/>
  <c r="S4"/>
  <c r="R155"/>
  <c r="AM35" i="18" l="1"/>
  <c r="DM49" i="10"/>
  <c r="DM105"/>
  <c r="DM42"/>
  <c r="DM44"/>
  <c r="DM108"/>
  <c r="DM89"/>
  <c r="DM45"/>
  <c r="DM81"/>
  <c r="DM48"/>
  <c r="AM28" i="18"/>
  <c r="AM45"/>
  <c r="AM41"/>
  <c r="AM46"/>
  <c r="AM30"/>
  <c r="DM82" i="10"/>
  <c r="AM31" i="18"/>
  <c r="AM26"/>
  <c r="DM79" i="10"/>
  <c r="AM42" i="18"/>
  <c r="AM24"/>
  <c r="AM10"/>
  <c r="AM22"/>
  <c r="AM21"/>
  <c r="AM5"/>
  <c r="AM27"/>
  <c r="AM43"/>
  <c r="AM32"/>
  <c r="AM12"/>
  <c r="AM13"/>
  <c r="AM15"/>
  <c r="AM4"/>
  <c r="AM16"/>
  <c r="AM17"/>
  <c r="AM18"/>
  <c r="AM23"/>
  <c r="AM37"/>
  <c r="AM29"/>
  <c r="AM11"/>
  <c r="C41" i="26"/>
  <c r="D45" s="1"/>
  <c r="L41"/>
  <c r="P41"/>
  <c r="M41"/>
  <c r="X41"/>
  <c r="W41"/>
  <c r="R41"/>
  <c r="Z41"/>
  <c r="AB41"/>
  <c r="AJ41"/>
  <c r="AA41"/>
  <c r="AD41"/>
  <c r="V41"/>
  <c r="G41"/>
  <c r="Q41"/>
  <c r="AG41"/>
  <c r="AI41"/>
  <c r="T41"/>
  <c r="AH41"/>
  <c r="AF41"/>
  <c r="U41"/>
  <c r="N41"/>
  <c r="K41"/>
  <c r="S41"/>
  <c r="H41"/>
  <c r="F41" s="1"/>
  <c r="AL41"/>
  <c r="J41"/>
  <c r="O41"/>
  <c r="AC41"/>
  <c r="AE41"/>
  <c r="Y41"/>
  <c r="AK41"/>
  <c r="I41"/>
  <c r="AM8" i="18"/>
  <c r="AM14"/>
  <c r="C44" i="26"/>
  <c r="D48" s="1"/>
  <c r="AL44"/>
  <c r="T44"/>
  <c r="AC44"/>
  <c r="Q44"/>
  <c r="V44"/>
  <c r="W44"/>
  <c r="I44"/>
  <c r="AI44"/>
  <c r="U44"/>
  <c r="AH44"/>
  <c r="O44"/>
  <c r="AE44"/>
  <c r="X44"/>
  <c r="H44"/>
  <c r="F44" s="1"/>
  <c r="R44"/>
  <c r="G44"/>
  <c r="K44"/>
  <c r="Y44"/>
  <c r="AG44"/>
  <c r="AD44"/>
  <c r="AB44"/>
  <c r="AJ44"/>
  <c r="Z44"/>
  <c r="J44"/>
  <c r="P44"/>
  <c r="L44"/>
  <c r="AF44"/>
  <c r="M44"/>
  <c r="AK44"/>
  <c r="N44"/>
  <c r="AA44"/>
  <c r="S44"/>
  <c r="C46"/>
  <c r="D50" s="1"/>
  <c r="V46"/>
  <c r="U46"/>
  <c r="AH46"/>
  <c r="AE46"/>
  <c r="J46"/>
  <c r="K46"/>
  <c r="O46"/>
  <c r="X46"/>
  <c r="AD46"/>
  <c r="Q46"/>
  <c r="AF46"/>
  <c r="AK46"/>
  <c r="H46"/>
  <c r="F46" s="1"/>
  <c r="AG46"/>
  <c r="T46"/>
  <c r="I46"/>
  <c r="Y46"/>
  <c r="P46"/>
  <c r="N46"/>
  <c r="M46"/>
  <c r="AA46"/>
  <c r="AC46"/>
  <c r="AJ46"/>
  <c r="G46"/>
  <c r="A46" s="1"/>
  <c r="L46"/>
  <c r="Z46"/>
  <c r="AB46"/>
  <c r="AL46"/>
  <c r="R46"/>
  <c r="S46"/>
  <c r="W46"/>
  <c r="AI46"/>
  <c r="DM39" i="10"/>
  <c r="DM51"/>
  <c r="AM9" i="18"/>
  <c r="W47" i="24"/>
  <c r="X47" s="1"/>
  <c r="E47" s="1"/>
  <c r="T31"/>
  <c r="B31" s="1"/>
  <c r="U31"/>
  <c r="C31" s="1"/>
  <c r="V47"/>
  <c r="D47" s="1"/>
  <c r="V93"/>
  <c r="U6"/>
  <c r="C6" s="1"/>
  <c r="T64"/>
  <c r="B64" s="1"/>
  <c r="W55"/>
  <c r="X55" s="1"/>
  <c r="E55" s="1"/>
  <c r="T75"/>
  <c r="B75" s="1"/>
  <c r="W58"/>
  <c r="X58" s="1"/>
  <c r="E58" s="1"/>
  <c r="U95"/>
  <c r="S7"/>
  <c r="A7" s="1"/>
  <c r="W92"/>
  <c r="X92" s="1"/>
  <c r="W42"/>
  <c r="X42" s="1"/>
  <c r="E42" s="1"/>
  <c r="V20"/>
  <c r="D20" s="1"/>
  <c r="T36"/>
  <c r="B36" s="1"/>
  <c r="U86"/>
  <c r="C86" s="1"/>
  <c r="U82"/>
  <c r="C82" s="1"/>
  <c r="W14"/>
  <c r="X14" s="1"/>
  <c r="E14" s="1"/>
  <c r="U5"/>
  <c r="C5" s="1"/>
  <c r="U34"/>
  <c r="C34" s="1"/>
  <c r="S39"/>
  <c r="A39" s="1"/>
  <c r="U94"/>
  <c r="U26"/>
  <c r="C26" s="1"/>
  <c r="V23"/>
  <c r="D23" s="1"/>
  <c r="S54"/>
  <c r="A54" s="1"/>
  <c r="U67"/>
  <c r="C67" s="1"/>
  <c r="T78"/>
  <c r="B78" s="1"/>
  <c r="S24"/>
  <c r="A24" s="1"/>
  <c r="W69"/>
  <c r="X69" s="1"/>
  <c r="E69" s="1"/>
  <c r="T87"/>
  <c r="B87" s="1"/>
  <c r="V31"/>
  <c r="D31" s="1"/>
  <c r="T34"/>
  <c r="B34" s="1"/>
  <c r="T39"/>
  <c r="B39" s="1"/>
  <c r="V85"/>
  <c r="D85" s="1"/>
  <c r="V6"/>
  <c r="D6" s="1"/>
  <c r="V57"/>
  <c r="D57" s="1"/>
  <c r="V36"/>
  <c r="D36" s="1"/>
  <c r="T35"/>
  <c r="B35" s="1"/>
  <c r="V65"/>
  <c r="D65" s="1"/>
  <c r="S76"/>
  <c r="A76" s="1"/>
  <c r="V48"/>
  <c r="D48" s="1"/>
  <c r="V30"/>
  <c r="D30" s="1"/>
  <c r="T37"/>
  <c r="B37" s="1"/>
  <c r="T28"/>
  <c r="B28" s="1"/>
  <c r="S8"/>
  <c r="A8" s="1"/>
  <c r="U69"/>
  <c r="C69" s="1"/>
  <c r="V99"/>
  <c r="T73"/>
  <c r="B73" s="1"/>
  <c r="T97"/>
  <c r="V90"/>
  <c r="D90" s="1"/>
  <c r="U62"/>
  <c r="C62" s="1"/>
  <c r="U49"/>
  <c r="C49" s="1"/>
  <c r="U19"/>
  <c r="C19" s="1"/>
  <c r="W18"/>
  <c r="X18" s="1"/>
  <c r="E18" s="1"/>
  <c r="T8"/>
  <c r="B8" s="1"/>
  <c r="W62"/>
  <c r="X62" s="1"/>
  <c r="E62" s="1"/>
  <c r="U99"/>
  <c r="U22"/>
  <c r="C22" s="1"/>
  <c r="S47"/>
  <c r="A47" s="1"/>
  <c r="V29"/>
  <c r="D29" s="1"/>
  <c r="S13"/>
  <c r="A13" s="1"/>
  <c r="T40"/>
  <c r="B40" s="1"/>
  <c r="S93"/>
  <c r="T91"/>
  <c r="V5"/>
  <c r="D5" s="1"/>
  <c r="W20"/>
  <c r="X20" s="1"/>
  <c r="E20" s="1"/>
  <c r="W48"/>
  <c r="X48" s="1"/>
  <c r="E48" s="1"/>
  <c r="T41"/>
  <c r="B41" s="1"/>
  <c r="U54"/>
  <c r="C54" s="1"/>
  <c r="U93"/>
  <c r="W94"/>
  <c r="X94" s="1"/>
  <c r="S85"/>
  <c r="A85" s="1"/>
  <c r="W21"/>
  <c r="X21" s="1"/>
  <c r="E21" s="1"/>
  <c r="W65"/>
  <c r="X65" s="1"/>
  <c r="E65" s="1"/>
  <c r="T72"/>
  <c r="B72" s="1"/>
  <c r="W74"/>
  <c r="X74" s="1"/>
  <c r="E74" s="1"/>
  <c r="U79"/>
  <c r="C79" s="1"/>
  <c r="U56"/>
  <c r="C56" s="1"/>
  <c r="T57"/>
  <c r="B57" s="1"/>
  <c r="S66"/>
  <c r="A66" s="1"/>
  <c r="U66"/>
  <c r="C66" s="1"/>
  <c r="S94"/>
  <c r="S83"/>
  <c r="A83" s="1"/>
  <c r="T13"/>
  <c r="B13" s="1"/>
  <c r="V38"/>
  <c r="D38" s="1"/>
  <c r="W51"/>
  <c r="X51" s="1"/>
  <c r="E51" s="1"/>
  <c r="T43"/>
  <c r="B43" s="1"/>
  <c r="S16"/>
  <c r="A16" s="1"/>
  <c r="W10"/>
  <c r="X10" s="1"/>
  <c r="E10" s="1"/>
  <c r="W26"/>
  <c r="X26" s="1"/>
  <c r="E26" s="1"/>
  <c r="W96"/>
  <c r="X96" s="1"/>
  <c r="U8"/>
  <c r="C8" s="1"/>
  <c r="T94"/>
  <c r="T81"/>
  <c r="B81" s="1"/>
  <c r="W57"/>
  <c r="X57" s="1"/>
  <c r="E57" s="1"/>
  <c r="W78"/>
  <c r="X78" s="1"/>
  <c r="E78" s="1"/>
  <c r="T60"/>
  <c r="B60" s="1"/>
  <c r="T48"/>
  <c r="B48" s="1"/>
  <c r="U7"/>
  <c r="C7" s="1"/>
  <c r="U18"/>
  <c r="C18" s="1"/>
  <c r="V53"/>
  <c r="D53" s="1"/>
  <c r="V43"/>
  <c r="D43" s="1"/>
  <c r="V46"/>
  <c r="D46" s="1"/>
  <c r="S89"/>
  <c r="A89" s="1"/>
  <c r="U16"/>
  <c r="C16" s="1"/>
  <c r="T12"/>
  <c r="B12" s="1"/>
  <c r="U64"/>
  <c r="C64" s="1"/>
  <c r="S40"/>
  <c r="A40" s="1"/>
  <c r="V71"/>
  <c r="D71" s="1"/>
  <c r="W98"/>
  <c r="X98" s="1"/>
  <c r="V94"/>
  <c r="T96"/>
  <c r="V69"/>
  <c r="D69" s="1"/>
  <c r="W87"/>
  <c r="X87" s="1"/>
  <c r="E87" s="1"/>
  <c r="T67"/>
  <c r="B67" s="1"/>
  <c r="U36"/>
  <c r="C36" s="1"/>
  <c r="V82"/>
  <c r="D82" s="1"/>
  <c r="S81"/>
  <c r="A81" s="1"/>
  <c r="W93"/>
  <c r="X93" s="1"/>
  <c r="W22"/>
  <c r="X22" s="1"/>
  <c r="E22" s="1"/>
  <c r="U78"/>
  <c r="C78" s="1"/>
  <c r="T17"/>
  <c r="B17" s="1"/>
  <c r="U33"/>
  <c r="C33" s="1"/>
  <c r="T49"/>
  <c r="B49" s="1"/>
  <c r="U53"/>
  <c r="C53" s="1"/>
  <c r="W59"/>
  <c r="X59" s="1"/>
  <c r="E59" s="1"/>
  <c r="U23"/>
  <c r="C23" s="1"/>
  <c r="U25"/>
  <c r="C25" s="1"/>
  <c r="S87"/>
  <c r="A87" s="1"/>
  <c r="V64"/>
  <c r="D64" s="1"/>
  <c r="W5"/>
  <c r="X5" s="1"/>
  <c r="E5" s="1"/>
  <c r="T44"/>
  <c r="B44" s="1"/>
  <c r="U32"/>
  <c r="C32" s="1"/>
  <c r="W27"/>
  <c r="X27" s="1"/>
  <c r="E27" s="1"/>
  <c r="T86"/>
  <c r="B86" s="1"/>
  <c r="W44"/>
  <c r="X44" s="1"/>
  <c r="E44" s="1"/>
  <c r="S68"/>
  <c r="A68" s="1"/>
  <c r="U76"/>
  <c r="C76" s="1"/>
  <c r="S45"/>
  <c r="A45" s="1"/>
  <c r="S15"/>
  <c r="A15" s="1"/>
  <c r="V81"/>
  <c r="D81" s="1"/>
  <c r="W11"/>
  <c r="X11" s="1"/>
  <c r="E11" s="1"/>
  <c r="V14"/>
  <c r="D14" s="1"/>
  <c r="U91"/>
  <c r="S19"/>
  <c r="A19" s="1"/>
  <c r="W46"/>
  <c r="X46" s="1"/>
  <c r="E46" s="1"/>
  <c r="V13"/>
  <c r="D13" s="1"/>
  <c r="T24"/>
  <c r="B24" s="1"/>
  <c r="V21"/>
  <c r="D21" s="1"/>
  <c r="U38"/>
  <c r="C38" s="1"/>
  <c r="V60"/>
  <c r="D60" s="1"/>
  <c r="W49"/>
  <c r="X49" s="1"/>
  <c r="E49" s="1"/>
  <c r="S43"/>
  <c r="A43" s="1"/>
  <c r="V84"/>
  <c r="D84" s="1"/>
  <c r="V89"/>
  <c r="D89" s="1"/>
  <c r="W23"/>
  <c r="X23" s="1"/>
  <c r="E23" s="1"/>
  <c r="V9"/>
  <c r="D9" s="1"/>
  <c r="V22"/>
  <c r="D22" s="1"/>
  <c r="T46"/>
  <c r="B46" s="1"/>
  <c r="S53"/>
  <c r="A53" s="1"/>
  <c r="T11"/>
  <c r="B11" s="1"/>
  <c r="U96"/>
  <c r="U13"/>
  <c r="C13" s="1"/>
  <c r="S32"/>
  <c r="A32" s="1"/>
  <c r="V87"/>
  <c r="D87" s="1"/>
  <c r="U17"/>
  <c r="C17" s="1"/>
  <c r="W54"/>
  <c r="X54" s="1"/>
  <c r="E54" s="1"/>
  <c r="U68"/>
  <c r="C68" s="1"/>
  <c r="W37"/>
  <c r="X37" s="1"/>
  <c r="E37" s="1"/>
  <c r="W52"/>
  <c r="X52" s="1"/>
  <c r="E52" s="1"/>
  <c r="T55"/>
  <c r="B55" s="1"/>
  <c r="T38"/>
  <c r="B38" s="1"/>
  <c r="S37"/>
  <c r="A37" s="1"/>
  <c r="T33"/>
  <c r="B33" s="1"/>
  <c r="V91"/>
  <c r="T70"/>
  <c r="B70" s="1"/>
  <c r="W15"/>
  <c r="X15" s="1"/>
  <c r="E15" s="1"/>
  <c r="U72"/>
  <c r="C72" s="1"/>
  <c r="V72"/>
  <c r="D72" s="1"/>
  <c r="U45"/>
  <c r="C45" s="1"/>
  <c r="T7"/>
  <c r="B7" s="1"/>
  <c r="U52"/>
  <c r="C52" s="1"/>
  <c r="V88"/>
  <c r="D88" s="1"/>
  <c r="V75"/>
  <c r="D75" s="1"/>
  <c r="V15"/>
  <c r="D15" s="1"/>
  <c r="S49"/>
  <c r="A49" s="1"/>
  <c r="T65"/>
  <c r="B65" s="1"/>
  <c r="V27"/>
  <c r="D27" s="1"/>
  <c r="T80"/>
  <c r="B80" s="1"/>
  <c r="V25"/>
  <c r="D25" s="1"/>
  <c r="U14"/>
  <c r="C14" s="1"/>
  <c r="S62"/>
  <c r="A62" s="1"/>
  <c r="S20"/>
  <c r="A20" s="1"/>
  <c r="T47"/>
  <c r="B47" s="1"/>
  <c r="T63"/>
  <c r="B63" s="1"/>
  <c r="W71"/>
  <c r="X71" s="1"/>
  <c r="E71" s="1"/>
  <c r="S65"/>
  <c r="A65" s="1"/>
  <c r="W90"/>
  <c r="X90" s="1"/>
  <c r="E90" s="1"/>
  <c r="U92"/>
  <c r="W39"/>
  <c r="X39" s="1"/>
  <c r="E39" s="1"/>
  <c r="V54"/>
  <c r="D54" s="1"/>
  <c r="U70"/>
  <c r="C70" s="1"/>
  <c r="S72"/>
  <c r="A72" s="1"/>
  <c r="U39"/>
  <c r="C39" s="1"/>
  <c r="V86"/>
  <c r="D86" s="1"/>
  <c r="T23"/>
  <c r="B23" s="1"/>
  <c r="W56"/>
  <c r="X56" s="1"/>
  <c r="E56" s="1"/>
  <c r="U75"/>
  <c r="C75" s="1"/>
  <c r="U80"/>
  <c r="C80" s="1"/>
  <c r="V28"/>
  <c r="D28" s="1"/>
  <c r="S27"/>
  <c r="A27" s="1"/>
  <c r="S30"/>
  <c r="A30" s="1"/>
  <c r="V49"/>
  <c r="D49" s="1"/>
  <c r="W72"/>
  <c r="X72" s="1"/>
  <c r="E72" s="1"/>
  <c r="W16"/>
  <c r="X16" s="1"/>
  <c r="E16" s="1"/>
  <c r="S42"/>
  <c r="A42" s="1"/>
  <c r="W12"/>
  <c r="X12" s="1"/>
  <c r="E12" s="1"/>
  <c r="S75"/>
  <c r="A75" s="1"/>
  <c r="T10"/>
  <c r="B10" s="1"/>
  <c r="W99"/>
  <c r="X99" s="1"/>
  <c r="S96"/>
  <c r="T58"/>
  <c r="B58" s="1"/>
  <c r="S38"/>
  <c r="A38" s="1"/>
  <c r="S73"/>
  <c r="A73" s="1"/>
  <c r="S61"/>
  <c r="A61" s="1"/>
  <c r="S99"/>
  <c r="W41"/>
  <c r="X41" s="1"/>
  <c r="E41" s="1"/>
  <c r="V63"/>
  <c r="D63" s="1"/>
  <c r="W8"/>
  <c r="X8" s="1"/>
  <c r="E8" s="1"/>
  <c r="V61"/>
  <c r="D61" s="1"/>
  <c r="U83"/>
  <c r="C83" s="1"/>
  <c r="S98"/>
  <c r="V50"/>
  <c r="D50" s="1"/>
  <c r="V76"/>
  <c r="D76" s="1"/>
  <c r="W83"/>
  <c r="X83" s="1"/>
  <c r="E83" s="1"/>
  <c r="T71"/>
  <c r="B71" s="1"/>
  <c r="S6"/>
  <c r="A6" s="1"/>
  <c r="S95"/>
  <c r="V59"/>
  <c r="D59" s="1"/>
  <c r="W43"/>
  <c r="X43" s="1"/>
  <c r="E43" s="1"/>
  <c r="W97"/>
  <c r="X97" s="1"/>
  <c r="W33"/>
  <c r="X33" s="1"/>
  <c r="E33" s="1"/>
  <c r="T19"/>
  <c r="B19" s="1"/>
  <c r="S74"/>
  <c r="A74" s="1"/>
  <c r="T27"/>
  <c r="B27" s="1"/>
  <c r="S51"/>
  <c r="A51" s="1"/>
  <c r="S71"/>
  <c r="A71" s="1"/>
  <c r="S97"/>
  <c r="W86"/>
  <c r="X86" s="1"/>
  <c r="E86" s="1"/>
  <c r="S36"/>
  <c r="A36" s="1"/>
  <c r="U73"/>
  <c r="C73" s="1"/>
  <c r="W81"/>
  <c r="X81" s="1"/>
  <c r="E81" s="1"/>
  <c r="V39"/>
  <c r="D39" s="1"/>
  <c r="U60"/>
  <c r="C60" s="1"/>
  <c r="U55"/>
  <c r="C55" s="1"/>
  <c r="W77"/>
  <c r="X77" s="1"/>
  <c r="E77" s="1"/>
  <c r="V73"/>
  <c r="D73" s="1"/>
  <c r="U98"/>
  <c r="W60"/>
  <c r="X60" s="1"/>
  <c r="E60" s="1"/>
  <c r="S17"/>
  <c r="A17" s="1"/>
  <c r="U74"/>
  <c r="C74" s="1"/>
  <c r="T30"/>
  <c r="B30" s="1"/>
  <c r="T74"/>
  <c r="B74" s="1"/>
  <c r="U61"/>
  <c r="C61" s="1"/>
  <c r="W50"/>
  <c r="X50" s="1"/>
  <c r="E50" s="1"/>
  <c r="T6"/>
  <c r="B6" s="1"/>
  <c r="V32"/>
  <c r="D32" s="1"/>
  <c r="S57"/>
  <c r="A57" s="1"/>
  <c r="S23"/>
  <c r="A23" s="1"/>
  <c r="V40"/>
  <c r="D40" s="1"/>
  <c r="W95"/>
  <c r="X95" s="1"/>
  <c r="V95"/>
  <c r="U40"/>
  <c r="C40" s="1"/>
  <c r="V80"/>
  <c r="D80" s="1"/>
  <c r="T29"/>
  <c r="B29" s="1"/>
  <c r="S59"/>
  <c r="A59" s="1"/>
  <c r="S52"/>
  <c r="A52" s="1"/>
  <c r="U44"/>
  <c r="C44" s="1"/>
  <c r="T22"/>
  <c r="B22" s="1"/>
  <c r="W30"/>
  <c r="X30" s="1"/>
  <c r="E30" s="1"/>
  <c r="W24"/>
  <c r="X24" s="1"/>
  <c r="E24" s="1"/>
  <c r="V77"/>
  <c r="D77" s="1"/>
  <c r="S91"/>
  <c r="T90"/>
  <c r="B90" s="1"/>
  <c r="W31"/>
  <c r="X31" s="1"/>
  <c r="E31" s="1"/>
  <c r="T93"/>
  <c r="U87"/>
  <c r="C87" s="1"/>
  <c r="S48"/>
  <c r="A48" s="1"/>
  <c r="T50"/>
  <c r="B50" s="1"/>
  <c r="V11"/>
  <c r="D11" s="1"/>
  <c r="T62"/>
  <c r="B62" s="1"/>
  <c r="U47"/>
  <c r="C47" s="1"/>
  <c r="T18"/>
  <c r="B18" s="1"/>
  <c r="T16"/>
  <c r="B16" s="1"/>
  <c r="V58"/>
  <c r="D58" s="1"/>
  <c r="W28"/>
  <c r="X28" s="1"/>
  <c r="E28" s="1"/>
  <c r="V96"/>
  <c r="S56"/>
  <c r="A56" s="1"/>
  <c r="S64"/>
  <c r="A64" s="1"/>
  <c r="W88"/>
  <c r="X88" s="1"/>
  <c r="E88" s="1"/>
  <c r="V67"/>
  <c r="D67" s="1"/>
  <c r="S33"/>
  <c r="A33" s="1"/>
  <c r="W73"/>
  <c r="X73" s="1"/>
  <c r="E73" s="1"/>
  <c r="W53"/>
  <c r="X53" s="1"/>
  <c r="E53" s="1"/>
  <c r="U15"/>
  <c r="C15" s="1"/>
  <c r="W45"/>
  <c r="X45" s="1"/>
  <c r="E45" s="1"/>
  <c r="V92"/>
  <c r="W40"/>
  <c r="X40" s="1"/>
  <c r="E40" s="1"/>
  <c r="T76"/>
  <c r="B76" s="1"/>
  <c r="W32"/>
  <c r="X32" s="1"/>
  <c r="E32" s="1"/>
  <c r="S92"/>
  <c r="S50"/>
  <c r="A50" s="1"/>
  <c r="T77"/>
  <c r="B77" s="1"/>
  <c r="W89"/>
  <c r="X89" s="1"/>
  <c r="E89" s="1"/>
  <c r="T20"/>
  <c r="B20" s="1"/>
  <c r="S58"/>
  <c r="A58" s="1"/>
  <c r="S14"/>
  <c r="A14" s="1"/>
  <c r="V45"/>
  <c r="D45" s="1"/>
  <c r="U48"/>
  <c r="C48" s="1"/>
  <c r="V83"/>
  <c r="D83" s="1"/>
  <c r="U21"/>
  <c r="C21" s="1"/>
  <c r="T95"/>
  <c r="S18"/>
  <c r="A18" s="1"/>
  <c r="S35"/>
  <c r="A35" s="1"/>
  <c r="V41"/>
  <c r="D41" s="1"/>
  <c r="S77"/>
  <c r="A77" s="1"/>
  <c r="T79"/>
  <c r="B79" s="1"/>
  <c r="S21"/>
  <c r="A21" s="1"/>
  <c r="S67"/>
  <c r="A67" s="1"/>
  <c r="W38"/>
  <c r="X38" s="1"/>
  <c r="E38" s="1"/>
  <c r="W36"/>
  <c r="X36" s="1"/>
  <c r="E36" s="1"/>
  <c r="S63"/>
  <c r="A63" s="1"/>
  <c r="U11"/>
  <c r="C11" s="1"/>
  <c r="W19"/>
  <c r="X19" s="1"/>
  <c r="E19" s="1"/>
  <c r="U43"/>
  <c r="C43" s="1"/>
  <c r="T88"/>
  <c r="B88" s="1"/>
  <c r="S28"/>
  <c r="A28" s="1"/>
  <c r="V10"/>
  <c r="D10" s="1"/>
  <c r="S88"/>
  <c r="A88" s="1"/>
  <c r="V8"/>
  <c r="D8" s="1"/>
  <c r="W34"/>
  <c r="X34" s="1"/>
  <c r="E34" s="1"/>
  <c r="T26"/>
  <c r="B26" s="1"/>
  <c r="T25"/>
  <c r="B25" s="1"/>
  <c r="T32"/>
  <c r="B32" s="1"/>
  <c r="T45"/>
  <c r="B45" s="1"/>
  <c r="W35"/>
  <c r="X35" s="1"/>
  <c r="E35" s="1"/>
  <c r="T51"/>
  <c r="B51" s="1"/>
  <c r="V79"/>
  <c r="D79" s="1"/>
  <c r="W91"/>
  <c r="X91" s="1"/>
  <c r="S82"/>
  <c r="A82" s="1"/>
  <c r="S22"/>
  <c r="A22" s="1"/>
  <c r="V18"/>
  <c r="D18" s="1"/>
  <c r="V33"/>
  <c r="D33" s="1"/>
  <c r="V68"/>
  <c r="D68" s="1"/>
  <c r="T56"/>
  <c r="B56" s="1"/>
  <c r="W79"/>
  <c r="X79" s="1"/>
  <c r="E79" s="1"/>
  <c r="V34"/>
  <c r="D34" s="1"/>
  <c r="V26"/>
  <c r="D26" s="1"/>
  <c r="T92"/>
  <c r="T82"/>
  <c r="B82" s="1"/>
  <c r="W85"/>
  <c r="X85" s="1"/>
  <c r="E85" s="1"/>
  <c r="V42"/>
  <c r="D42" s="1"/>
  <c r="V51"/>
  <c r="D51" s="1"/>
  <c r="T98"/>
  <c r="U58"/>
  <c r="C58" s="1"/>
  <c r="S12"/>
  <c r="A12" s="1"/>
  <c r="S9"/>
  <c r="A9" s="1"/>
  <c r="W7"/>
  <c r="X7" s="1"/>
  <c r="E7" s="1"/>
  <c r="U77"/>
  <c r="C77" s="1"/>
  <c r="T53"/>
  <c r="B53" s="1"/>
  <c r="S84"/>
  <c r="A84" s="1"/>
  <c r="V55"/>
  <c r="D55" s="1"/>
  <c r="W64"/>
  <c r="X64" s="1"/>
  <c r="E64" s="1"/>
  <c r="T59"/>
  <c r="B59" s="1"/>
  <c r="T15"/>
  <c r="B15" s="1"/>
  <c r="U35"/>
  <c r="C35" s="1"/>
  <c r="W68"/>
  <c r="X68" s="1"/>
  <c r="E68" s="1"/>
  <c r="S41"/>
  <c r="A41" s="1"/>
  <c r="W9"/>
  <c r="X9" s="1"/>
  <c r="E9" s="1"/>
  <c r="W75"/>
  <c r="X75" s="1"/>
  <c r="E75" s="1"/>
  <c r="U9"/>
  <c r="C9" s="1"/>
  <c r="S86"/>
  <c r="A86" s="1"/>
  <c r="S44"/>
  <c r="A44" s="1"/>
  <c r="T85"/>
  <c r="B85" s="1"/>
  <c r="W25"/>
  <c r="X25" s="1"/>
  <c r="E25" s="1"/>
  <c r="S10"/>
  <c r="A10" s="1"/>
  <c r="W6"/>
  <c r="X6" s="1"/>
  <c r="E6" s="1"/>
  <c r="U30"/>
  <c r="C30" s="1"/>
  <c r="W80"/>
  <c r="X80" s="1"/>
  <c r="E80" s="1"/>
  <c r="V66"/>
  <c r="D66" s="1"/>
  <c r="U63"/>
  <c r="C63" s="1"/>
  <c r="U46"/>
  <c r="C46" s="1"/>
  <c r="S5"/>
  <c r="A5" s="1"/>
  <c r="U20"/>
  <c r="C20" s="1"/>
  <c r="S70"/>
  <c r="A70" s="1"/>
  <c r="S60"/>
  <c r="A60" s="1"/>
  <c r="V24"/>
  <c r="D24" s="1"/>
  <c r="W63"/>
  <c r="X63" s="1"/>
  <c r="E63" s="1"/>
  <c r="T68"/>
  <c r="B68" s="1"/>
  <c r="U51"/>
  <c r="C51" s="1"/>
  <c r="T54"/>
  <c r="B54" s="1"/>
  <c r="U42"/>
  <c r="C42" s="1"/>
  <c r="W61"/>
  <c r="X61" s="1"/>
  <c r="E61" s="1"/>
  <c r="T89"/>
  <c r="B89" s="1"/>
  <c r="U84"/>
  <c r="C84" s="1"/>
  <c r="U27"/>
  <c r="C27" s="1"/>
  <c r="W17"/>
  <c r="X17" s="1"/>
  <c r="E17" s="1"/>
  <c r="S25"/>
  <c r="A25" s="1"/>
  <c r="W13"/>
  <c r="X13" s="1"/>
  <c r="E13" s="1"/>
  <c r="U88"/>
  <c r="C88" s="1"/>
  <c r="U59"/>
  <c r="C59" s="1"/>
  <c r="T14"/>
  <c r="B14" s="1"/>
  <c r="T52"/>
  <c r="B52" s="1"/>
  <c r="U81"/>
  <c r="C81" s="1"/>
  <c r="T5"/>
  <c r="B5" s="1"/>
  <c r="U28"/>
  <c r="C28" s="1"/>
  <c r="V44"/>
  <c r="D44" s="1"/>
  <c r="S46"/>
  <c r="A46" s="1"/>
  <c r="W76"/>
  <c r="X76" s="1"/>
  <c r="E76" s="1"/>
  <c r="V97"/>
  <c r="S78"/>
  <c r="A78" s="1"/>
  <c r="U37"/>
  <c r="C37" s="1"/>
  <c r="W29"/>
  <c r="X29" s="1"/>
  <c r="E29" s="1"/>
  <c r="T84"/>
  <c r="B84" s="1"/>
  <c r="U65"/>
  <c r="C65" s="1"/>
  <c r="S29"/>
  <c r="A29" s="1"/>
  <c r="T69"/>
  <c r="B69" s="1"/>
  <c r="V7"/>
  <c r="D7" s="1"/>
  <c r="V52"/>
  <c r="D52" s="1"/>
  <c r="U24"/>
  <c r="C24" s="1"/>
  <c r="T83"/>
  <c r="B83" s="1"/>
  <c r="U50"/>
  <c r="C50" s="1"/>
  <c r="S80"/>
  <c r="A80" s="1"/>
  <c r="W82"/>
  <c r="X82" s="1"/>
  <c r="E82" s="1"/>
  <c r="S26"/>
  <c r="A26" s="1"/>
  <c r="S31"/>
  <c r="A31" s="1"/>
  <c r="T66"/>
  <c r="B66" s="1"/>
  <c r="T21"/>
  <c r="B21" s="1"/>
  <c r="S11"/>
  <c r="A11" s="1"/>
  <c r="V98"/>
  <c r="U12"/>
  <c r="C12" s="1"/>
  <c r="V78"/>
  <c r="D78" s="1"/>
  <c r="U89"/>
  <c r="C89" s="1"/>
  <c r="S90"/>
  <c r="A90" s="1"/>
  <c r="S55"/>
  <c r="A55" s="1"/>
  <c r="V16"/>
  <c r="D16" s="1"/>
  <c r="S79"/>
  <c r="A79" s="1"/>
  <c r="U85"/>
  <c r="C85" s="1"/>
  <c r="W84"/>
  <c r="X84" s="1"/>
  <c r="E84" s="1"/>
  <c r="W66"/>
  <c r="X66" s="1"/>
  <c r="E66" s="1"/>
  <c r="T99"/>
  <c r="V17"/>
  <c r="D17" s="1"/>
  <c r="V19"/>
  <c r="D19" s="1"/>
  <c r="V62"/>
  <c r="D62" s="1"/>
  <c r="T9"/>
  <c r="B9" s="1"/>
  <c r="S69"/>
  <c r="A69" s="1"/>
  <c r="V37"/>
  <c r="D37" s="1"/>
  <c r="U29"/>
  <c r="C29" s="1"/>
  <c r="W70"/>
  <c r="X70" s="1"/>
  <c r="E70" s="1"/>
  <c r="U10"/>
  <c r="C10" s="1"/>
  <c r="T42"/>
  <c r="B42" s="1"/>
  <c r="V12"/>
  <c r="D12" s="1"/>
  <c r="U41"/>
  <c r="C41" s="1"/>
  <c r="W67"/>
  <c r="X67" s="1"/>
  <c r="E67" s="1"/>
  <c r="V70"/>
  <c r="D70" s="1"/>
  <c r="V56"/>
  <c r="D56" s="1"/>
  <c r="S34"/>
  <c r="A34" s="1"/>
  <c r="U90"/>
  <c r="C90" s="1"/>
  <c r="V74"/>
  <c r="D74" s="1"/>
  <c r="U71"/>
  <c r="C71" s="1"/>
  <c r="U97"/>
  <c r="V35"/>
  <c r="D35" s="1"/>
  <c r="U57"/>
  <c r="C57" s="1"/>
  <c r="T61"/>
  <c r="B61" s="1"/>
  <c r="DM103" i="10"/>
  <c r="DM41"/>
  <c r="DM66"/>
  <c r="AM19" i="18"/>
  <c r="C47" i="26"/>
  <c r="D51" s="1"/>
  <c r="AF47"/>
  <c r="AL47"/>
  <c r="Q47"/>
  <c r="R47"/>
  <c r="AH47"/>
  <c r="AJ47"/>
  <c r="AA47"/>
  <c r="Y47"/>
  <c r="S47"/>
  <c r="AD47"/>
  <c r="T47"/>
  <c r="M47"/>
  <c r="AE47"/>
  <c r="H47"/>
  <c r="F47" s="1"/>
  <c r="I47"/>
  <c r="AI47"/>
  <c r="L47"/>
  <c r="AG47"/>
  <c r="U47"/>
  <c r="G47"/>
  <c r="X47"/>
  <c r="K47"/>
  <c r="Z47"/>
  <c r="AK47"/>
  <c r="O47"/>
  <c r="N47"/>
  <c r="AB47"/>
  <c r="J47"/>
  <c r="V47"/>
  <c r="AC47"/>
  <c r="W47"/>
  <c r="P47"/>
  <c r="DM76" i="10"/>
  <c r="DM55"/>
  <c r="DM46"/>
  <c r="GA15"/>
  <c r="GA27"/>
  <c r="GA16"/>
  <c r="GA28"/>
  <c r="GA38"/>
  <c r="GA17"/>
  <c r="GA99"/>
  <c r="GA101"/>
  <c r="GA76"/>
  <c r="GA77"/>
  <c r="GA78"/>
  <c r="GA103"/>
  <c r="EU15"/>
  <c r="DN15" s="1"/>
  <c r="EU27"/>
  <c r="GA104"/>
  <c r="GA111"/>
  <c r="GA112"/>
  <c r="EU16"/>
  <c r="EU28"/>
  <c r="EU38"/>
  <c r="GA102"/>
  <c r="GA108"/>
  <c r="EU76"/>
  <c r="EU77"/>
  <c r="EU78"/>
  <c r="EU17"/>
  <c r="EU104"/>
  <c r="EU108"/>
  <c r="EU111"/>
  <c r="DN111" s="1"/>
  <c r="EU103"/>
  <c r="DN103" s="1"/>
  <c r="EU99"/>
  <c r="DN99" s="1"/>
  <c r="EU101"/>
  <c r="DN101" s="1"/>
  <c r="EU102"/>
  <c r="EU112"/>
  <c r="DM86"/>
  <c r="DM116"/>
  <c r="DM107"/>
  <c r="DM84"/>
  <c r="DM115"/>
  <c r="DM91"/>
  <c r="DM71"/>
  <c r="DM106"/>
  <c r="DM101"/>
  <c r="DM69"/>
  <c r="DM30"/>
  <c r="DM14"/>
  <c r="DM21"/>
  <c r="DM5"/>
  <c r="DM28"/>
  <c r="DM12"/>
  <c r="DM31"/>
  <c r="DM15"/>
  <c r="DM4"/>
  <c r="DM95"/>
  <c r="DM75"/>
  <c r="DM90"/>
  <c r="DM70"/>
  <c r="DM109"/>
  <c r="DM73"/>
  <c r="DM34"/>
  <c r="DM18"/>
  <c r="DM65"/>
  <c r="DM25"/>
  <c r="DM32"/>
  <c r="DM16"/>
  <c r="DM35"/>
  <c r="DM19"/>
  <c r="DM112"/>
  <c r="DM83"/>
  <c r="DM114"/>
  <c r="DM94"/>
  <c r="DM74"/>
  <c r="DM113"/>
  <c r="DM85"/>
  <c r="DM38"/>
  <c r="DM22"/>
  <c r="DM6"/>
  <c r="DM29"/>
  <c r="DM13"/>
  <c r="DM36"/>
  <c r="DM20"/>
  <c r="DM67"/>
  <c r="DM23"/>
  <c r="DM7"/>
  <c r="DM87"/>
  <c r="DM102"/>
  <c r="DM78"/>
  <c r="DM93"/>
  <c r="DM54"/>
  <c r="DM26"/>
  <c r="DM10"/>
  <c r="DM33"/>
  <c r="DM64"/>
  <c r="DM24"/>
  <c r="DM8"/>
  <c r="DM27"/>
  <c r="DM11"/>
  <c r="DM68"/>
  <c r="DM110"/>
  <c r="DM9"/>
  <c r="DM92"/>
  <c r="DM88"/>
  <c r="S155" i="27"/>
  <c r="S3"/>
  <c r="T4"/>
  <c r="GA8" i="10"/>
  <c r="GA12"/>
  <c r="GA20"/>
  <c r="GA24"/>
  <c r="GA32"/>
  <c r="GA36"/>
  <c r="GA40"/>
  <c r="GA44"/>
  <c r="GA64"/>
  <c r="GA5"/>
  <c r="GA9"/>
  <c r="GA13"/>
  <c r="GA21"/>
  <c r="GA25"/>
  <c r="GA29"/>
  <c r="GA33"/>
  <c r="GA41"/>
  <c r="GA45"/>
  <c r="GA65"/>
  <c r="GA6"/>
  <c r="GA10"/>
  <c r="GA14"/>
  <c r="GA18"/>
  <c r="GA22"/>
  <c r="GA26"/>
  <c r="GA30"/>
  <c r="GA34"/>
  <c r="GA42"/>
  <c r="GA54"/>
  <c r="GA66"/>
  <c r="GA7"/>
  <c r="GA11"/>
  <c r="GA19"/>
  <c r="GA23"/>
  <c r="GA31"/>
  <c r="GA35"/>
  <c r="GA39"/>
  <c r="GA43"/>
  <c r="GA67"/>
  <c r="GA70"/>
  <c r="GA74"/>
  <c r="GA86"/>
  <c r="GA90"/>
  <c r="GA94"/>
  <c r="GA98"/>
  <c r="GA106"/>
  <c r="GA110"/>
  <c r="GA114"/>
  <c r="EU9"/>
  <c r="GA71"/>
  <c r="GA75"/>
  <c r="GA83"/>
  <c r="GA87"/>
  <c r="GA91"/>
  <c r="GA95"/>
  <c r="GA107"/>
  <c r="GA115"/>
  <c r="GA4"/>
  <c r="EU5"/>
  <c r="EU6"/>
  <c r="EU10"/>
  <c r="GA68"/>
  <c r="GA72"/>
  <c r="GA84"/>
  <c r="GA88"/>
  <c r="GA92"/>
  <c r="GA96"/>
  <c r="GA100"/>
  <c r="EU7"/>
  <c r="EU11"/>
  <c r="GA69"/>
  <c r="GA81"/>
  <c r="GA85"/>
  <c r="GA93"/>
  <c r="GA97"/>
  <c r="GA105"/>
  <c r="GA109"/>
  <c r="GA113"/>
  <c r="EU8"/>
  <c r="EU12"/>
  <c r="EU14"/>
  <c r="EU18"/>
  <c r="EU22"/>
  <c r="EU26"/>
  <c r="EU30"/>
  <c r="EU34"/>
  <c r="EU42"/>
  <c r="EU54"/>
  <c r="EU66"/>
  <c r="EU71"/>
  <c r="EU75"/>
  <c r="EU19"/>
  <c r="EU23"/>
  <c r="EU31"/>
  <c r="EU35"/>
  <c r="EU39"/>
  <c r="EU43"/>
  <c r="EU67"/>
  <c r="EU72"/>
  <c r="EU20"/>
  <c r="EU24"/>
  <c r="EU32"/>
  <c r="EU36"/>
  <c r="EU40"/>
  <c r="EU44"/>
  <c r="EU64"/>
  <c r="EU68"/>
  <c r="EU13"/>
  <c r="EU21"/>
  <c r="EU25"/>
  <c r="EU29"/>
  <c r="DN29" s="1"/>
  <c r="EU33"/>
  <c r="EU41"/>
  <c r="EU45"/>
  <c r="EU65"/>
  <c r="EU69"/>
  <c r="EU70"/>
  <c r="EU74"/>
  <c r="EU85"/>
  <c r="EU94"/>
  <c r="EU100"/>
  <c r="EU114"/>
  <c r="EU86"/>
  <c r="EU90"/>
  <c r="EU91"/>
  <c r="EU95"/>
  <c r="EU105"/>
  <c r="EU109"/>
  <c r="EU113"/>
  <c r="EU115"/>
  <c r="EU81"/>
  <c r="EU83"/>
  <c r="EU87"/>
  <c r="EU92"/>
  <c r="EU96"/>
  <c r="EU97"/>
  <c r="EU98"/>
  <c r="EU106"/>
  <c r="EU110"/>
  <c r="EU4"/>
  <c r="EU84"/>
  <c r="EU88"/>
  <c r="EU93"/>
  <c r="EU107"/>
  <c r="T4" i="26"/>
  <c r="S3"/>
  <c r="S155"/>
  <c r="CG159" i="10"/>
  <c r="S180"/>
  <c r="S176" s="1"/>
  <c r="BM184"/>
  <c r="S154"/>
  <c r="S174" s="1"/>
  <c r="EV3"/>
  <c r="GB154"/>
  <c r="GB3"/>
  <c r="CH158"/>
  <c r="EV154"/>
  <c r="CH3"/>
  <c r="S2"/>
  <c r="S184"/>
  <c r="CH154"/>
  <c r="DO3"/>
  <c r="DO154" s="1"/>
  <c r="T3"/>
  <c r="DN102" l="1"/>
  <c r="DN38"/>
  <c r="DN17"/>
  <c r="DN27"/>
  <c r="DN104"/>
  <c r="DN78"/>
  <c r="DN112"/>
  <c r="DN16"/>
  <c r="C50" i="26"/>
  <c r="D54" s="1"/>
  <c r="I50"/>
  <c r="AB50"/>
  <c r="W50"/>
  <c r="X50"/>
  <c r="AG50"/>
  <c r="AJ50"/>
  <c r="Q50"/>
  <c r="AK50"/>
  <c r="O50"/>
  <c r="N50"/>
  <c r="AH50"/>
  <c r="AI50"/>
  <c r="K50"/>
  <c r="AC50"/>
  <c r="Z50"/>
  <c r="S50"/>
  <c r="M50"/>
  <c r="H50"/>
  <c r="F50" s="1"/>
  <c r="T50"/>
  <c r="Y50"/>
  <c r="L50"/>
  <c r="AF50"/>
  <c r="J50"/>
  <c r="G50"/>
  <c r="P50"/>
  <c r="AL50"/>
  <c r="V50"/>
  <c r="AA50"/>
  <c r="AE50"/>
  <c r="R50"/>
  <c r="AD50"/>
  <c r="U50"/>
  <c r="C45"/>
  <c r="D49" s="1"/>
  <c r="R45"/>
  <c r="AH45"/>
  <c r="AD45"/>
  <c r="AI45"/>
  <c r="L45"/>
  <c r="G45"/>
  <c r="A45" s="1"/>
  <c r="AF45"/>
  <c r="J45"/>
  <c r="N45"/>
  <c r="AC45"/>
  <c r="U45"/>
  <c r="M45"/>
  <c r="AK45"/>
  <c r="S45"/>
  <c r="H45"/>
  <c r="F45" s="1"/>
  <c r="AE45"/>
  <c r="W45"/>
  <c r="X45"/>
  <c r="V45"/>
  <c r="T45"/>
  <c r="P45"/>
  <c r="AB45"/>
  <c r="I45"/>
  <c r="AL45"/>
  <c r="AG45"/>
  <c r="O45"/>
  <c r="Z45"/>
  <c r="AA45"/>
  <c r="K45"/>
  <c r="AJ45"/>
  <c r="Q45"/>
  <c r="Y45"/>
  <c r="O31" i="18"/>
  <c r="O16"/>
  <c r="O15"/>
  <c r="O17"/>
  <c r="O10"/>
  <c r="O24"/>
  <c r="O37"/>
  <c r="O39"/>
  <c r="O6"/>
  <c r="O40"/>
  <c r="O27"/>
  <c r="O21"/>
  <c r="O20"/>
  <c r="O48"/>
  <c r="O23"/>
  <c r="O56"/>
  <c r="O11"/>
  <c r="O5"/>
  <c r="O49"/>
  <c r="O52"/>
  <c r="O22"/>
  <c r="O32"/>
  <c r="O8"/>
  <c r="O43"/>
  <c r="O29"/>
  <c r="O34"/>
  <c r="O51"/>
  <c r="O13"/>
  <c r="O12"/>
  <c r="O38"/>
  <c r="O35"/>
  <c r="O28"/>
  <c r="O44"/>
  <c r="O36"/>
  <c r="O58"/>
  <c r="O57"/>
  <c r="O25"/>
  <c r="O7"/>
  <c r="O41"/>
  <c r="O53"/>
  <c r="O55"/>
  <c r="O9"/>
  <c r="O54"/>
  <c r="O19"/>
  <c r="O47"/>
  <c r="O14"/>
  <c r="O50"/>
  <c r="O18"/>
  <c r="O26"/>
  <c r="O4"/>
  <c r="O42"/>
  <c r="O3"/>
  <c r="O30"/>
  <c r="O45"/>
  <c r="O33"/>
  <c r="O46"/>
  <c r="DN28" i="10"/>
  <c r="C51" i="26"/>
  <c r="D55" s="1"/>
  <c r="AL51"/>
  <c r="Q51"/>
  <c r="AD51"/>
  <c r="AA51"/>
  <c r="T51"/>
  <c r="R51"/>
  <c r="O51"/>
  <c r="X51"/>
  <c r="V51"/>
  <c r="AH51"/>
  <c r="Z51"/>
  <c r="AI51"/>
  <c r="H51"/>
  <c r="F51" s="1"/>
  <c r="AF51"/>
  <c r="AK51"/>
  <c r="W51"/>
  <c r="I51"/>
  <c r="G51"/>
  <c r="M51"/>
  <c r="AB51"/>
  <c r="P51"/>
  <c r="L51"/>
  <c r="U51"/>
  <c r="N51"/>
  <c r="J51"/>
  <c r="AJ51"/>
  <c r="AC51"/>
  <c r="Y51"/>
  <c r="K51"/>
  <c r="AE51"/>
  <c r="S51"/>
  <c r="AG51"/>
  <c r="C48"/>
  <c r="D52" s="1"/>
  <c r="AA48"/>
  <c r="O48"/>
  <c r="R48"/>
  <c r="H48"/>
  <c r="F48" s="1"/>
  <c r="AK48"/>
  <c r="N48"/>
  <c r="AH48"/>
  <c r="AC48"/>
  <c r="AL48"/>
  <c r="Y48"/>
  <c r="W48"/>
  <c r="G48"/>
  <c r="I48"/>
  <c r="U48"/>
  <c r="Z48"/>
  <c r="AB48"/>
  <c r="AJ48"/>
  <c r="K48"/>
  <c r="S48"/>
  <c r="AI48"/>
  <c r="AD48"/>
  <c r="AF48"/>
  <c r="AG48"/>
  <c r="P48"/>
  <c r="AE48"/>
  <c r="T48"/>
  <c r="Q48"/>
  <c r="V48"/>
  <c r="L48"/>
  <c r="X48"/>
  <c r="J48"/>
  <c r="M48"/>
  <c r="DN76" i="10"/>
  <c r="DN77"/>
  <c r="GB104"/>
  <c r="GB108"/>
  <c r="GB99"/>
  <c r="EV104"/>
  <c r="EV108"/>
  <c r="EV99"/>
  <c r="DN108"/>
  <c r="DN90"/>
  <c r="DN113"/>
  <c r="DN66"/>
  <c r="DN93"/>
  <c r="DN105"/>
  <c r="DN68"/>
  <c r="DN109"/>
  <c r="DN85"/>
  <c r="DN115"/>
  <c r="DN92"/>
  <c r="DN4"/>
  <c r="DN91"/>
  <c r="DN71"/>
  <c r="DN106"/>
  <c r="DN86"/>
  <c r="DN43"/>
  <c r="DN23"/>
  <c r="DN30"/>
  <c r="DN14"/>
  <c r="DN45"/>
  <c r="DN25"/>
  <c r="DN5"/>
  <c r="DN36"/>
  <c r="DN12"/>
  <c r="DN97"/>
  <c r="DN69"/>
  <c r="DN96"/>
  <c r="DN72"/>
  <c r="DN95"/>
  <c r="DN75"/>
  <c r="DN110"/>
  <c r="DN67"/>
  <c r="DN31"/>
  <c r="DN7"/>
  <c r="DN34"/>
  <c r="DN18"/>
  <c r="DN65"/>
  <c r="DN9"/>
  <c r="DN40"/>
  <c r="DN20"/>
  <c r="DN81"/>
  <c r="DN100"/>
  <c r="DN84"/>
  <c r="DN107"/>
  <c r="DN83"/>
  <c r="DN114"/>
  <c r="DN94"/>
  <c r="DN70"/>
  <c r="DN35"/>
  <c r="DN11"/>
  <c r="DN42"/>
  <c r="DN22"/>
  <c r="DN6"/>
  <c r="DN33"/>
  <c r="DN13"/>
  <c r="DN44"/>
  <c r="DN24"/>
  <c r="DN88"/>
  <c r="DN87"/>
  <c r="DN98"/>
  <c r="DN74"/>
  <c r="DN39"/>
  <c r="DN19"/>
  <c r="DN54"/>
  <c r="DN26"/>
  <c r="DN10"/>
  <c r="DN41"/>
  <c r="DN21"/>
  <c r="DN64"/>
  <c r="DN32"/>
  <c r="DN8"/>
  <c r="T155" i="27"/>
  <c r="T3"/>
  <c r="U4"/>
  <c r="GB5" i="10"/>
  <c r="GB9"/>
  <c r="GB13"/>
  <c r="GB17"/>
  <c r="GB21"/>
  <c r="GB25"/>
  <c r="GB37"/>
  <c r="GB41"/>
  <c r="GB45"/>
  <c r="GB65"/>
  <c r="GB6"/>
  <c r="GB10"/>
  <c r="GB14"/>
  <c r="GB18"/>
  <c r="GB22"/>
  <c r="GB26"/>
  <c r="GB38"/>
  <c r="GB42"/>
  <c r="GB54"/>
  <c r="GB66"/>
  <c r="GB7"/>
  <c r="GB11"/>
  <c r="GB15"/>
  <c r="GB19"/>
  <c r="GB23"/>
  <c r="GB27"/>
  <c r="GB39"/>
  <c r="GB43"/>
  <c r="GB67"/>
  <c r="GB8"/>
  <c r="GB12"/>
  <c r="GB16"/>
  <c r="GB20"/>
  <c r="GB24"/>
  <c r="GB28"/>
  <c r="GB40"/>
  <c r="GB44"/>
  <c r="GB64"/>
  <c r="GB71"/>
  <c r="GB75"/>
  <c r="GB83"/>
  <c r="GB87"/>
  <c r="GB91"/>
  <c r="GB103"/>
  <c r="GB107"/>
  <c r="GB115"/>
  <c r="GB4"/>
  <c r="EV5"/>
  <c r="EV6"/>
  <c r="EV10"/>
  <c r="GB68"/>
  <c r="GB72"/>
  <c r="GB84"/>
  <c r="GB88"/>
  <c r="GB92"/>
  <c r="GB96"/>
  <c r="GB100"/>
  <c r="GB112"/>
  <c r="GB116"/>
  <c r="EV7"/>
  <c r="EV11"/>
  <c r="GB69"/>
  <c r="GB73"/>
  <c r="GB85"/>
  <c r="GB97"/>
  <c r="GB101"/>
  <c r="GB105"/>
  <c r="GB113"/>
  <c r="EV8"/>
  <c r="EV12"/>
  <c r="GB70"/>
  <c r="GB74"/>
  <c r="GB78"/>
  <c r="GB86"/>
  <c r="GB90"/>
  <c r="GB98"/>
  <c r="GB102"/>
  <c r="GB106"/>
  <c r="GB114"/>
  <c r="EV9"/>
  <c r="EV15"/>
  <c r="EV19"/>
  <c r="EV23"/>
  <c r="EV27"/>
  <c r="EV39"/>
  <c r="EV43"/>
  <c r="EV67"/>
  <c r="EV72"/>
  <c r="EV16"/>
  <c r="EV20"/>
  <c r="EV24"/>
  <c r="EV28"/>
  <c r="EV40"/>
  <c r="EV44"/>
  <c r="EV64"/>
  <c r="EV68"/>
  <c r="EV69"/>
  <c r="EV73"/>
  <c r="EV13"/>
  <c r="EV17"/>
  <c r="EV21"/>
  <c r="EV25"/>
  <c r="EV37"/>
  <c r="EV41"/>
  <c r="EV45"/>
  <c r="EV65"/>
  <c r="EV70"/>
  <c r="DO70" s="1"/>
  <c r="EV74"/>
  <c r="DO74" s="1"/>
  <c r="EV78"/>
  <c r="DO78" s="1"/>
  <c r="EV14"/>
  <c r="EV18"/>
  <c r="EV22"/>
  <c r="EV26"/>
  <c r="EV38"/>
  <c r="EV42"/>
  <c r="EV54"/>
  <c r="EV66"/>
  <c r="EV71"/>
  <c r="EV75"/>
  <c r="EV86"/>
  <c r="EV90"/>
  <c r="EV91"/>
  <c r="EV101"/>
  <c r="EV105"/>
  <c r="EV113"/>
  <c r="EV115"/>
  <c r="EV83"/>
  <c r="EV87"/>
  <c r="EV92"/>
  <c r="EV96"/>
  <c r="EV97"/>
  <c r="EV98"/>
  <c r="EV102"/>
  <c r="DO102" s="1"/>
  <c r="EV106"/>
  <c r="DO106" s="1"/>
  <c r="EV116"/>
  <c r="DO116" s="1"/>
  <c r="EV4"/>
  <c r="EV84"/>
  <c r="EV88"/>
  <c r="EV103"/>
  <c r="EV107"/>
  <c r="EV85"/>
  <c r="EV100"/>
  <c r="EV112"/>
  <c r="EV114"/>
  <c r="T3" i="26"/>
  <c r="U4"/>
  <c r="T155"/>
  <c r="T184" i="10"/>
  <c r="BN184"/>
  <c r="T180"/>
  <c r="T176" s="1"/>
  <c r="GC154"/>
  <c r="T2"/>
  <c r="EW154"/>
  <c r="GC3"/>
  <c r="EW3"/>
  <c r="T154"/>
  <c r="T174" s="1"/>
  <c r="DP3"/>
  <c r="DP154" s="1"/>
  <c r="CI154"/>
  <c r="CI3"/>
  <c r="U3"/>
  <c r="CI158"/>
  <c r="CH159"/>
  <c r="DO99" l="1"/>
  <c r="DO86"/>
  <c r="C52" i="26"/>
  <c r="D56" s="1"/>
  <c r="J52"/>
  <c r="AD52"/>
  <c r="AJ52"/>
  <c r="Z52"/>
  <c r="Y52"/>
  <c r="X52"/>
  <c r="V52"/>
  <c r="L52"/>
  <c r="AE52"/>
  <c r="K52"/>
  <c r="N52"/>
  <c r="Q52"/>
  <c r="AL52"/>
  <c r="U52"/>
  <c r="AG52"/>
  <c r="AF52"/>
  <c r="W52"/>
  <c r="I52"/>
  <c r="P52"/>
  <c r="AB52"/>
  <c r="O52"/>
  <c r="T52"/>
  <c r="AH52"/>
  <c r="M52"/>
  <c r="G52"/>
  <c r="A52" s="1"/>
  <c r="R52"/>
  <c r="AA52"/>
  <c r="H52"/>
  <c r="F52" s="1"/>
  <c r="S52"/>
  <c r="AI52"/>
  <c r="AC52"/>
  <c r="AK52"/>
  <c r="C54"/>
  <c r="D58" s="1"/>
  <c r="AC54"/>
  <c r="T54"/>
  <c r="AH54"/>
  <c r="I54"/>
  <c r="X54"/>
  <c r="P54"/>
  <c r="Y54"/>
  <c r="AI54"/>
  <c r="K54"/>
  <c r="N54"/>
  <c r="Q54"/>
  <c r="AF54"/>
  <c r="U54"/>
  <c r="W54"/>
  <c r="J54"/>
  <c r="G54"/>
  <c r="A54" s="1"/>
  <c r="AJ54"/>
  <c r="Z54"/>
  <c r="AE54"/>
  <c r="AD54"/>
  <c r="AG54"/>
  <c r="AA54"/>
  <c r="V54"/>
  <c r="S54"/>
  <c r="AL54"/>
  <c r="H54"/>
  <c r="F54" s="1"/>
  <c r="AB54"/>
  <c r="M54"/>
  <c r="R54"/>
  <c r="AK54"/>
  <c r="L54"/>
  <c r="O54"/>
  <c r="C49"/>
  <c r="D53" s="1"/>
  <c r="M49"/>
  <c r="K49"/>
  <c r="Z49"/>
  <c r="O49"/>
  <c r="L49"/>
  <c r="T49"/>
  <c r="Q49"/>
  <c r="AB49"/>
  <c r="AA49"/>
  <c r="AC49"/>
  <c r="W49"/>
  <c r="AL49"/>
  <c r="I49"/>
  <c r="R49"/>
  <c r="H49"/>
  <c r="F49" s="1"/>
  <c r="V49"/>
  <c r="AJ49"/>
  <c r="AG49"/>
  <c r="S49"/>
  <c r="AI49"/>
  <c r="N49"/>
  <c r="P49"/>
  <c r="AD49"/>
  <c r="AK49"/>
  <c r="J49"/>
  <c r="Y49"/>
  <c r="AF49"/>
  <c r="G49"/>
  <c r="A49" s="1"/>
  <c r="U49"/>
  <c r="X49"/>
  <c r="AE49"/>
  <c r="AH49"/>
  <c r="DO104" i="10"/>
  <c r="EW49"/>
  <c r="GC49"/>
  <c r="C55" i="26"/>
  <c r="D59" s="1"/>
  <c r="AG55"/>
  <c r="U55"/>
  <c r="AA55"/>
  <c r="S55"/>
  <c r="AC55"/>
  <c r="AF55"/>
  <c r="Z55"/>
  <c r="G55"/>
  <c r="A55" s="1"/>
  <c r="AK55"/>
  <c r="AI55"/>
  <c r="AL55"/>
  <c r="AH55"/>
  <c r="L55"/>
  <c r="Q55"/>
  <c r="R55"/>
  <c r="AE55"/>
  <c r="H55"/>
  <c r="F55" s="1"/>
  <c r="T55"/>
  <c r="AB55"/>
  <c r="AJ55"/>
  <c r="W55"/>
  <c r="M55"/>
  <c r="I55"/>
  <c r="V55"/>
  <c r="X55"/>
  <c r="P55"/>
  <c r="K55"/>
  <c r="N55"/>
  <c r="J55"/>
  <c r="AD55"/>
  <c r="O55"/>
  <c r="Y55"/>
  <c r="DO108" i="10"/>
  <c r="GC22"/>
  <c r="GC26"/>
  <c r="GC47"/>
  <c r="GC19"/>
  <c r="GC23"/>
  <c r="GC46"/>
  <c r="GC50"/>
  <c r="GC20"/>
  <c r="GC21"/>
  <c r="GC25"/>
  <c r="GC76"/>
  <c r="GC77"/>
  <c r="GC51"/>
  <c r="GC79"/>
  <c r="GC89"/>
  <c r="GC48"/>
  <c r="GC55"/>
  <c r="GC65"/>
  <c r="GC88"/>
  <c r="GC99"/>
  <c r="GC90"/>
  <c r="GC115"/>
  <c r="EW19"/>
  <c r="EW23"/>
  <c r="GC117"/>
  <c r="EW20"/>
  <c r="GC104"/>
  <c r="EW22"/>
  <c r="EW26"/>
  <c r="EW47"/>
  <c r="EW21"/>
  <c r="DP21" s="1"/>
  <c r="EW50"/>
  <c r="EW55"/>
  <c r="DP55" s="1"/>
  <c r="EW65"/>
  <c r="DP65" s="1"/>
  <c r="EW88"/>
  <c r="DP88" s="1"/>
  <c r="EW48"/>
  <c r="EW76"/>
  <c r="EW77"/>
  <c r="EW25"/>
  <c r="DP25" s="1"/>
  <c r="EW46"/>
  <c r="EW51"/>
  <c r="EW79"/>
  <c r="DP79" s="1"/>
  <c r="EW90"/>
  <c r="DP90" s="1"/>
  <c r="EW99"/>
  <c r="DP99" s="1"/>
  <c r="EW115"/>
  <c r="DP115" s="1"/>
  <c r="EW89"/>
  <c r="EW104"/>
  <c r="EW117"/>
  <c r="DO91"/>
  <c r="DO92"/>
  <c r="DO113"/>
  <c r="DO90"/>
  <c r="DO7"/>
  <c r="DO83"/>
  <c r="DO75"/>
  <c r="DO67"/>
  <c r="DO23"/>
  <c r="DO103"/>
  <c r="DO19"/>
  <c r="DO98"/>
  <c r="DO85"/>
  <c r="DO96"/>
  <c r="DO72"/>
  <c r="DO40"/>
  <c r="DO16"/>
  <c r="DO43"/>
  <c r="DO66"/>
  <c r="DO26"/>
  <c r="DO10"/>
  <c r="DO41"/>
  <c r="DO17"/>
  <c r="DO97"/>
  <c r="DO100"/>
  <c r="DO84"/>
  <c r="DO107"/>
  <c r="DO44"/>
  <c r="DO20"/>
  <c r="DO38"/>
  <c r="DO14"/>
  <c r="DO45"/>
  <c r="DO21"/>
  <c r="DO5"/>
  <c r="DO101"/>
  <c r="DO69"/>
  <c r="DO112"/>
  <c r="DO88"/>
  <c r="DO115"/>
  <c r="DO87"/>
  <c r="DO64"/>
  <c r="DO24"/>
  <c r="DO8"/>
  <c r="DO27"/>
  <c r="DO11"/>
  <c r="DO42"/>
  <c r="DO18"/>
  <c r="DO65"/>
  <c r="DO25"/>
  <c r="DO9"/>
  <c r="DO114"/>
  <c r="DO105"/>
  <c r="DO73"/>
  <c r="DO68"/>
  <c r="DO4"/>
  <c r="DO71"/>
  <c r="DO28"/>
  <c r="DO12"/>
  <c r="DO39"/>
  <c r="DO15"/>
  <c r="DO54"/>
  <c r="DO22"/>
  <c r="DO6"/>
  <c r="DO37"/>
  <c r="DO13"/>
  <c r="U155" i="27"/>
  <c r="U3"/>
  <c r="V4"/>
  <c r="GC6" i="10"/>
  <c r="GC10"/>
  <c r="GC14"/>
  <c r="GC18"/>
  <c r="GC30"/>
  <c r="GC34"/>
  <c r="GC38"/>
  <c r="GC42"/>
  <c r="GC54"/>
  <c r="GC66"/>
  <c r="GC7"/>
  <c r="GC11"/>
  <c r="GC15"/>
  <c r="GC27"/>
  <c r="GC31"/>
  <c r="GC35"/>
  <c r="GC39"/>
  <c r="GC43"/>
  <c r="GC67"/>
  <c r="GC8"/>
  <c r="GC12"/>
  <c r="GC16"/>
  <c r="GC28"/>
  <c r="GC32"/>
  <c r="GC36"/>
  <c r="GC40"/>
  <c r="GC44"/>
  <c r="GC64"/>
  <c r="GC5"/>
  <c r="GC9"/>
  <c r="GC13"/>
  <c r="GC17"/>
  <c r="GC29"/>
  <c r="GC33"/>
  <c r="GC37"/>
  <c r="GC41"/>
  <c r="GC45"/>
  <c r="GC68"/>
  <c r="GC72"/>
  <c r="GC84"/>
  <c r="GC96"/>
  <c r="GC100"/>
  <c r="GC112"/>
  <c r="GC116"/>
  <c r="EW7"/>
  <c r="EW11"/>
  <c r="GC69"/>
  <c r="GC73"/>
  <c r="GC81"/>
  <c r="GC85"/>
  <c r="GC93"/>
  <c r="GC97"/>
  <c r="GC101"/>
  <c r="GC105"/>
  <c r="GC109"/>
  <c r="GC113"/>
  <c r="EW8"/>
  <c r="GC70"/>
  <c r="GC74"/>
  <c r="GC78"/>
  <c r="GC86"/>
  <c r="GC94"/>
  <c r="GC98"/>
  <c r="GC102"/>
  <c r="GC106"/>
  <c r="GC110"/>
  <c r="GC114"/>
  <c r="EW9"/>
  <c r="GC71"/>
  <c r="GC75"/>
  <c r="GC83"/>
  <c r="GC87"/>
  <c r="GC95"/>
  <c r="GC103"/>
  <c r="GC107"/>
  <c r="GC4"/>
  <c r="EW5"/>
  <c r="EW6"/>
  <c r="EW10"/>
  <c r="EW16"/>
  <c r="EW28"/>
  <c r="EW32"/>
  <c r="EW36"/>
  <c r="EW40"/>
  <c r="EW44"/>
  <c r="EW64"/>
  <c r="DP64" s="1"/>
  <c r="EW68"/>
  <c r="EW69"/>
  <c r="EW73"/>
  <c r="EW12"/>
  <c r="EW13"/>
  <c r="EW17"/>
  <c r="EW29"/>
  <c r="EW33"/>
  <c r="EW37"/>
  <c r="EW41"/>
  <c r="EW45"/>
  <c r="EW70"/>
  <c r="EW74"/>
  <c r="EW78"/>
  <c r="EW14"/>
  <c r="EW18"/>
  <c r="EW30"/>
  <c r="EW34"/>
  <c r="EW38"/>
  <c r="EW42"/>
  <c r="EW54"/>
  <c r="EW66"/>
  <c r="EW71"/>
  <c r="DP71" s="1"/>
  <c r="EW75"/>
  <c r="DP75" s="1"/>
  <c r="EW15"/>
  <c r="EW27"/>
  <c r="EW31"/>
  <c r="EW35"/>
  <c r="EW39"/>
  <c r="EW43"/>
  <c r="EW67"/>
  <c r="EW72"/>
  <c r="EW81"/>
  <c r="EW83"/>
  <c r="EW87"/>
  <c r="DP87" s="1"/>
  <c r="EW96"/>
  <c r="EW97"/>
  <c r="DP97" s="1"/>
  <c r="EW98"/>
  <c r="EW102"/>
  <c r="EW106"/>
  <c r="EW110"/>
  <c r="EW116"/>
  <c r="EW4"/>
  <c r="DP4" s="1"/>
  <c r="EW84"/>
  <c r="EW93"/>
  <c r="DP93" s="1"/>
  <c r="EW103"/>
  <c r="EW107"/>
  <c r="DP107" s="1"/>
  <c r="EW85"/>
  <c r="DP85" s="1"/>
  <c r="EW94"/>
  <c r="EW100"/>
  <c r="EW112"/>
  <c r="EW114"/>
  <c r="EW86"/>
  <c r="EW95"/>
  <c r="EW101"/>
  <c r="EW105"/>
  <c r="EW109"/>
  <c r="EW113"/>
  <c r="V4" i="26"/>
  <c r="U155"/>
  <c r="U3"/>
  <c r="CJ3" i="10"/>
  <c r="CJ158"/>
  <c r="EX3"/>
  <c r="U184"/>
  <c r="V3"/>
  <c r="U2"/>
  <c r="U180"/>
  <c r="U176" s="1"/>
  <c r="DQ3"/>
  <c r="DQ154" s="1"/>
  <c r="U154"/>
  <c r="U174" s="1"/>
  <c r="GD3"/>
  <c r="BO184"/>
  <c r="EX154"/>
  <c r="GD154"/>
  <c r="CJ154"/>
  <c r="CI159"/>
  <c r="DP20" l="1"/>
  <c r="DP76"/>
  <c r="DP19"/>
  <c r="DP104"/>
  <c r="DP50"/>
  <c r="DP47"/>
  <c r="DP48"/>
  <c r="DP51"/>
  <c r="DP22"/>
  <c r="DP26"/>
  <c r="DP77"/>
  <c r="DP69"/>
  <c r="DP49"/>
  <c r="C56" i="26"/>
  <c r="D60" s="1"/>
  <c r="AK56"/>
  <c r="U56"/>
  <c r="AE56"/>
  <c r="W56"/>
  <c r="L56"/>
  <c r="G56"/>
  <c r="A56" s="1"/>
  <c r="AC56"/>
  <c r="AH56"/>
  <c r="I56"/>
  <c r="Q56"/>
  <c r="K56"/>
  <c r="AB56"/>
  <c r="AF56"/>
  <c r="N56"/>
  <c r="X56"/>
  <c r="AG56"/>
  <c r="Y56"/>
  <c r="V56"/>
  <c r="AA56"/>
  <c r="R56"/>
  <c r="P56"/>
  <c r="Z56"/>
  <c r="AD56"/>
  <c r="H56"/>
  <c r="F56" s="1"/>
  <c r="AL56"/>
  <c r="M56"/>
  <c r="J56"/>
  <c r="AJ56"/>
  <c r="O56"/>
  <c r="T56"/>
  <c r="AI56"/>
  <c r="S56"/>
  <c r="C58"/>
  <c r="D62" s="1"/>
  <c r="AC58"/>
  <c r="Q58"/>
  <c r="O58"/>
  <c r="K58"/>
  <c r="J58"/>
  <c r="U58"/>
  <c r="L58"/>
  <c r="N58"/>
  <c r="AH58"/>
  <c r="AG58"/>
  <c r="AI58"/>
  <c r="V58"/>
  <c r="AE58"/>
  <c r="I58"/>
  <c r="H58"/>
  <c r="F58" s="1"/>
  <c r="P58"/>
  <c r="X58"/>
  <c r="S58"/>
  <c r="AD58"/>
  <c r="AF58"/>
  <c r="AB58"/>
  <c r="T58"/>
  <c r="R58"/>
  <c r="Y58"/>
  <c r="W58"/>
  <c r="M58"/>
  <c r="G58"/>
  <c r="A58" s="1"/>
  <c r="AJ58"/>
  <c r="Z58"/>
  <c r="AA58"/>
  <c r="AK58"/>
  <c r="AL58"/>
  <c r="DP89" i="10"/>
  <c r="C59" i="26"/>
  <c r="D63" s="1"/>
  <c r="J59"/>
  <c r="AH59"/>
  <c r="P59"/>
  <c r="AF59"/>
  <c r="S59"/>
  <c r="T59"/>
  <c r="AC59"/>
  <c r="R59"/>
  <c r="U59"/>
  <c r="W59"/>
  <c r="AK59"/>
  <c r="AE59"/>
  <c r="AA59"/>
  <c r="AD59"/>
  <c r="X59"/>
  <c r="AJ59"/>
  <c r="Z59"/>
  <c r="H59"/>
  <c r="F59" s="1"/>
  <c r="I59"/>
  <c r="L59"/>
  <c r="K59"/>
  <c r="AI59"/>
  <c r="N59"/>
  <c r="Q59"/>
  <c r="AB59"/>
  <c r="O59"/>
  <c r="M59"/>
  <c r="G59"/>
  <c r="A59" s="1"/>
  <c r="AG59"/>
  <c r="Y59"/>
  <c r="V59"/>
  <c r="AL59"/>
  <c r="C53"/>
  <c r="D57" s="1"/>
  <c r="P53"/>
  <c r="Q53"/>
  <c r="AB53"/>
  <c r="Y53"/>
  <c r="S53"/>
  <c r="AJ53"/>
  <c r="AD53"/>
  <c r="N53"/>
  <c r="W53"/>
  <c r="M53"/>
  <c r="H53"/>
  <c r="F53" s="1"/>
  <c r="AE53"/>
  <c r="X53"/>
  <c r="K53"/>
  <c r="AK53"/>
  <c r="Z53"/>
  <c r="AG53"/>
  <c r="G53"/>
  <c r="A53" s="1"/>
  <c r="U53"/>
  <c r="AI53"/>
  <c r="AF53"/>
  <c r="J53"/>
  <c r="AL53"/>
  <c r="R53"/>
  <c r="AC53"/>
  <c r="AA53"/>
  <c r="V53"/>
  <c r="T53"/>
  <c r="O53"/>
  <c r="I53"/>
  <c r="L53"/>
  <c r="AH53"/>
  <c r="DP117" i="10"/>
  <c r="DP46"/>
  <c r="DP23"/>
  <c r="GD72"/>
  <c r="GD83"/>
  <c r="GD89"/>
  <c r="GD111"/>
  <c r="GD114"/>
  <c r="GD113"/>
  <c r="GD117"/>
  <c r="EX72"/>
  <c r="EX83"/>
  <c r="EX89"/>
  <c r="EX117"/>
  <c r="EX113"/>
  <c r="EX114"/>
  <c r="DQ114" s="1"/>
  <c r="EX111"/>
  <c r="DP95"/>
  <c r="DP103"/>
  <c r="DP68"/>
  <c r="DP83"/>
  <c r="DP102"/>
  <c r="DP78"/>
  <c r="DP113"/>
  <c r="DP73"/>
  <c r="DP116"/>
  <c r="DP84"/>
  <c r="DP41"/>
  <c r="DP17"/>
  <c r="DP32"/>
  <c r="DP8"/>
  <c r="DP35"/>
  <c r="DP11"/>
  <c r="DP42"/>
  <c r="DP18"/>
  <c r="DP106"/>
  <c r="DP86"/>
  <c r="DP101"/>
  <c r="DP81"/>
  <c r="DP96"/>
  <c r="DP45"/>
  <c r="DP29"/>
  <c r="DP5"/>
  <c r="DP36"/>
  <c r="DP12"/>
  <c r="DP39"/>
  <c r="DP15"/>
  <c r="DP54"/>
  <c r="DP30"/>
  <c r="DP6"/>
  <c r="DP110"/>
  <c r="DP94"/>
  <c r="DP70"/>
  <c r="DP105"/>
  <c r="DP100"/>
  <c r="DP33"/>
  <c r="DP9"/>
  <c r="DP40"/>
  <c r="DP16"/>
  <c r="DP43"/>
  <c r="DP27"/>
  <c r="DP66"/>
  <c r="DP34"/>
  <c r="DP10"/>
  <c r="DP114"/>
  <c r="DP98"/>
  <c r="DP74"/>
  <c r="DP109"/>
  <c r="DP112"/>
  <c r="DP72"/>
  <c r="DP37"/>
  <c r="DP13"/>
  <c r="DP44"/>
  <c r="DP28"/>
  <c r="DP67"/>
  <c r="DP31"/>
  <c r="DP7"/>
  <c r="DP38"/>
  <c r="DP14"/>
  <c r="V155" i="27"/>
  <c r="V3"/>
  <c r="W4"/>
  <c r="GD15" i="10"/>
  <c r="GD19"/>
  <c r="GD23"/>
  <c r="GD27"/>
  <c r="GD31"/>
  <c r="GD35"/>
  <c r="GD39"/>
  <c r="GD67"/>
  <c r="GD16"/>
  <c r="GD20"/>
  <c r="GD24"/>
  <c r="GD28"/>
  <c r="GD32"/>
  <c r="GD36"/>
  <c r="GD40"/>
  <c r="GD17"/>
  <c r="GD21"/>
  <c r="GD25"/>
  <c r="GD29"/>
  <c r="GD33"/>
  <c r="GD37"/>
  <c r="GD41"/>
  <c r="GD45"/>
  <c r="GD65"/>
  <c r="GD22"/>
  <c r="GD26"/>
  <c r="GD30"/>
  <c r="GD34"/>
  <c r="GD38"/>
  <c r="GD54"/>
  <c r="GD66"/>
  <c r="GD73"/>
  <c r="GD93"/>
  <c r="GD97"/>
  <c r="GD109"/>
  <c r="GD78"/>
  <c r="GD90"/>
  <c r="GD94"/>
  <c r="GD98"/>
  <c r="GD110"/>
  <c r="GD87"/>
  <c r="GD91"/>
  <c r="GD95"/>
  <c r="GD115"/>
  <c r="GD84"/>
  <c r="GD88"/>
  <c r="GD92"/>
  <c r="GD96"/>
  <c r="GD112"/>
  <c r="GD116"/>
  <c r="EX17"/>
  <c r="EX21"/>
  <c r="EX25"/>
  <c r="EX29"/>
  <c r="EX33"/>
  <c r="EX37"/>
  <c r="EX41"/>
  <c r="EX45"/>
  <c r="EX65"/>
  <c r="EX22"/>
  <c r="EX26"/>
  <c r="EX30"/>
  <c r="EX34"/>
  <c r="EX38"/>
  <c r="EX54"/>
  <c r="EX66"/>
  <c r="EX15"/>
  <c r="EX19"/>
  <c r="EX23"/>
  <c r="EX27"/>
  <c r="EX31"/>
  <c r="EX35"/>
  <c r="EX39"/>
  <c r="EX67"/>
  <c r="EX16"/>
  <c r="EX20"/>
  <c r="EX24"/>
  <c r="EX28"/>
  <c r="EX32"/>
  <c r="EX36"/>
  <c r="EX40"/>
  <c r="EX73"/>
  <c r="EX78"/>
  <c r="EX84"/>
  <c r="EX88"/>
  <c r="EX93"/>
  <c r="EX94"/>
  <c r="EX112"/>
  <c r="EX90"/>
  <c r="DQ90" s="1"/>
  <c r="EX91"/>
  <c r="EX95"/>
  <c r="EX109"/>
  <c r="EX115"/>
  <c r="EX87"/>
  <c r="EX92"/>
  <c r="DQ92" s="1"/>
  <c r="EX96"/>
  <c r="DQ96" s="1"/>
  <c r="EX97"/>
  <c r="EX98"/>
  <c r="EX110"/>
  <c r="EX116"/>
  <c r="W4" i="26"/>
  <c r="V3"/>
  <c r="V155"/>
  <c r="CJ159" i="10"/>
  <c r="GE154"/>
  <c r="W3"/>
  <c r="EY154"/>
  <c r="V2"/>
  <c r="L3" i="17"/>
  <c r="K3" s="1"/>
  <c r="L99"/>
  <c r="K99" s="1"/>
  <c r="L62"/>
  <c r="K62" s="1"/>
  <c r="L43"/>
  <c r="K43" s="1"/>
  <c r="L51"/>
  <c r="K51" s="1"/>
  <c r="L73"/>
  <c r="K73" s="1"/>
  <c r="L122"/>
  <c r="K122" s="1"/>
  <c r="L98"/>
  <c r="K98" s="1"/>
  <c r="L116"/>
  <c r="K116" s="1"/>
  <c r="L44"/>
  <c r="K44" s="1"/>
  <c r="L2"/>
  <c r="K2" s="1"/>
  <c r="L47"/>
  <c r="K47" s="1"/>
  <c r="L19"/>
  <c r="K19" s="1"/>
  <c r="L7"/>
  <c r="K7" s="1"/>
  <c r="L80"/>
  <c r="K80" s="1"/>
  <c r="L139"/>
  <c r="K139" s="1"/>
  <c r="L42"/>
  <c r="K42" s="1"/>
  <c r="L21"/>
  <c r="K21" s="1"/>
  <c r="L69"/>
  <c r="K69" s="1"/>
  <c r="L109"/>
  <c r="K109" s="1"/>
  <c r="L14"/>
  <c r="K14" s="1"/>
  <c r="L86"/>
  <c r="K86" s="1"/>
  <c r="L17"/>
  <c r="K17" s="1"/>
  <c r="L94"/>
  <c r="K94" s="1"/>
  <c r="L127"/>
  <c r="K127" s="1"/>
  <c r="L119"/>
  <c r="K119" s="1"/>
  <c r="L114"/>
  <c r="K114" s="1"/>
  <c r="L66"/>
  <c r="K66" s="1"/>
  <c r="L118"/>
  <c r="K118" s="1"/>
  <c r="L49"/>
  <c r="K49" s="1"/>
  <c r="L108"/>
  <c r="K108" s="1"/>
  <c r="L91"/>
  <c r="K91" s="1"/>
  <c r="L137"/>
  <c r="K137" s="1"/>
  <c r="L150"/>
  <c r="K150" s="1"/>
  <c r="L82"/>
  <c r="K82" s="1"/>
  <c r="L149"/>
  <c r="K149" s="1"/>
  <c r="L148"/>
  <c r="K148" s="1"/>
  <c r="L23"/>
  <c r="K23" s="1"/>
  <c r="CK158" i="10"/>
  <c r="BP184"/>
  <c r="DR3"/>
  <c r="DR154" s="1"/>
  <c r="V180"/>
  <c r="V176" s="1"/>
  <c r="L38" i="17"/>
  <c r="K38" s="1"/>
  <c r="L141"/>
  <c r="K141" s="1"/>
  <c r="L88"/>
  <c r="K88" s="1"/>
  <c r="L79"/>
  <c r="K79" s="1"/>
  <c r="L97"/>
  <c r="K97" s="1"/>
  <c r="L107"/>
  <c r="K107" s="1"/>
  <c r="L65"/>
  <c r="K65" s="1"/>
  <c r="L32"/>
  <c r="K32" s="1"/>
  <c r="L40"/>
  <c r="K40" s="1"/>
  <c r="L15"/>
  <c r="K15" s="1"/>
  <c r="L39"/>
  <c r="K39" s="1"/>
  <c r="L58"/>
  <c r="K58" s="1"/>
  <c r="L26"/>
  <c r="K26" s="1"/>
  <c r="L13"/>
  <c r="K13" s="1"/>
  <c r="L133"/>
  <c r="K133" s="1"/>
  <c r="L147"/>
  <c r="K147" s="1"/>
  <c r="L57"/>
  <c r="K57" s="1"/>
  <c r="L31"/>
  <c r="K31" s="1"/>
  <c r="L100"/>
  <c r="K100" s="1"/>
  <c r="L126"/>
  <c r="K126" s="1"/>
  <c r="L140"/>
  <c r="K140" s="1"/>
  <c r="L121"/>
  <c r="K121" s="1"/>
  <c r="L125"/>
  <c r="K125" s="1"/>
  <c r="L130"/>
  <c r="K130" s="1"/>
  <c r="L59"/>
  <c r="K59" s="1"/>
  <c r="L120"/>
  <c r="K120" s="1"/>
  <c r="L34"/>
  <c r="K34" s="1"/>
  <c r="L132"/>
  <c r="K132" s="1"/>
  <c r="L84"/>
  <c r="K84" s="1"/>
  <c r="L55"/>
  <c r="K55" s="1"/>
  <c r="L6"/>
  <c r="K6" s="1"/>
  <c r="L138"/>
  <c r="K138" s="1"/>
  <c r="L96"/>
  <c r="K96" s="1"/>
  <c r="L124"/>
  <c r="K124" s="1"/>
  <c r="L35"/>
  <c r="K35" s="1"/>
  <c r="L64"/>
  <c r="K64" s="1"/>
  <c r="L16"/>
  <c r="K16" s="1"/>
  <c r="L146"/>
  <c r="K146" s="1"/>
  <c r="L144"/>
  <c r="K144" s="1"/>
  <c r="L95"/>
  <c r="K95" s="1"/>
  <c r="L78"/>
  <c r="K78" s="1"/>
  <c r="L93"/>
  <c r="K93" s="1"/>
  <c r="L101"/>
  <c r="K101" s="1"/>
  <c r="L145"/>
  <c r="K145" s="1"/>
  <c r="L10"/>
  <c r="K10" s="1"/>
  <c r="L41"/>
  <c r="K41" s="1"/>
  <c r="L5"/>
  <c r="K5" s="1"/>
  <c r="L134"/>
  <c r="K134" s="1"/>
  <c r="CK3" i="10"/>
  <c r="V154"/>
  <c r="V174" s="1"/>
  <c r="V184"/>
  <c r="L112" i="17"/>
  <c r="K112" s="1"/>
  <c r="L11"/>
  <c r="K11" s="1"/>
  <c r="L50"/>
  <c r="K50" s="1"/>
  <c r="L129"/>
  <c r="K129" s="1"/>
  <c r="L56"/>
  <c r="K56" s="1"/>
  <c r="L8"/>
  <c r="K8" s="1"/>
  <c r="L90"/>
  <c r="K90" s="1"/>
  <c r="L70"/>
  <c r="K70" s="1"/>
  <c r="L71"/>
  <c r="K71" s="1"/>
  <c r="L9"/>
  <c r="K9" s="1"/>
  <c r="L46"/>
  <c r="K46" s="1"/>
  <c r="L27"/>
  <c r="K27" s="1"/>
  <c r="L18"/>
  <c r="K18" s="1"/>
  <c r="L12"/>
  <c r="K12" s="1"/>
  <c r="L22"/>
  <c r="K22" s="1"/>
  <c r="L76"/>
  <c r="K76" s="1"/>
  <c r="L33"/>
  <c r="K33" s="1"/>
  <c r="L53"/>
  <c r="K53" s="1"/>
  <c r="L45"/>
  <c r="K45" s="1"/>
  <c r="L135"/>
  <c r="K135" s="1"/>
  <c r="L24"/>
  <c r="K24" s="1"/>
  <c r="CK154" i="10"/>
  <c r="EY3"/>
  <c r="GE3"/>
  <c r="L77" i="17"/>
  <c r="K77" s="1"/>
  <c r="L105"/>
  <c r="K105" s="1"/>
  <c r="L68"/>
  <c r="K68" s="1"/>
  <c r="L136"/>
  <c r="K136" s="1"/>
  <c r="L85"/>
  <c r="K85" s="1"/>
  <c r="L131"/>
  <c r="K131" s="1"/>
  <c r="L115"/>
  <c r="K115" s="1"/>
  <c r="L102"/>
  <c r="K102" s="1"/>
  <c r="L30"/>
  <c r="K30" s="1"/>
  <c r="L142"/>
  <c r="K142" s="1"/>
  <c r="L81"/>
  <c r="K81" s="1"/>
  <c r="L92"/>
  <c r="K92" s="1"/>
  <c r="L63"/>
  <c r="K63" s="1"/>
  <c r="L60"/>
  <c r="K60" s="1"/>
  <c r="L20"/>
  <c r="K20" s="1"/>
  <c r="L52"/>
  <c r="K52" s="1"/>
  <c r="L75"/>
  <c r="K75" s="1"/>
  <c r="L1"/>
  <c r="L72"/>
  <c r="K72" s="1"/>
  <c r="L103"/>
  <c r="K103" s="1"/>
  <c r="L4"/>
  <c r="K4" s="1"/>
  <c r="L28"/>
  <c r="K28" s="1"/>
  <c r="L113"/>
  <c r="K113" s="1"/>
  <c r="L36"/>
  <c r="K36" s="1"/>
  <c r="L25"/>
  <c r="K25" s="1"/>
  <c r="L29"/>
  <c r="K29" s="1"/>
  <c r="L37"/>
  <c r="K37" s="1"/>
  <c r="L106"/>
  <c r="K106" s="1"/>
  <c r="L104"/>
  <c r="K104" s="1"/>
  <c r="L89"/>
  <c r="K89" s="1"/>
  <c r="L67"/>
  <c r="K67" s="1"/>
  <c r="L123"/>
  <c r="K123" s="1"/>
  <c r="L83"/>
  <c r="K83" s="1"/>
  <c r="L111"/>
  <c r="K111" s="1"/>
  <c r="L87"/>
  <c r="K87" s="1"/>
  <c r="L48"/>
  <c r="K48" s="1"/>
  <c r="L54"/>
  <c r="K54" s="1"/>
  <c r="L143"/>
  <c r="K143" s="1"/>
  <c r="L128"/>
  <c r="K128" s="1"/>
  <c r="L74"/>
  <c r="K74" s="1"/>
  <c r="L117"/>
  <c r="K117" s="1"/>
  <c r="L110"/>
  <c r="K110" s="1"/>
  <c r="L61"/>
  <c r="K61" s="1"/>
  <c r="DQ89" i="10" l="1"/>
  <c r="DQ117"/>
  <c r="DQ113"/>
  <c r="DQ83"/>
  <c r="DQ111"/>
  <c r="C57" i="26"/>
  <c r="D61" s="1"/>
  <c r="O57"/>
  <c r="AH57"/>
  <c r="N57"/>
  <c r="W57"/>
  <c r="AK57"/>
  <c r="R57"/>
  <c r="Z57"/>
  <c r="V57"/>
  <c r="L57"/>
  <c r="U57"/>
  <c r="AD57"/>
  <c r="AF57"/>
  <c r="M57"/>
  <c r="S57"/>
  <c r="G57"/>
  <c r="A57" s="1"/>
  <c r="X57"/>
  <c r="H57"/>
  <c r="F57" s="1"/>
  <c r="K57"/>
  <c r="AL57"/>
  <c r="AB57"/>
  <c r="AC57"/>
  <c r="AE57"/>
  <c r="I57"/>
  <c r="AJ57"/>
  <c r="T57"/>
  <c r="Q57"/>
  <c r="AG57"/>
  <c r="J57"/>
  <c r="Y57"/>
  <c r="AA57"/>
  <c r="P57"/>
  <c r="AI57"/>
  <c r="C60"/>
  <c r="D64" s="1"/>
  <c r="Z60"/>
  <c r="S60"/>
  <c r="X60"/>
  <c r="AC60"/>
  <c r="AF60"/>
  <c r="AA60"/>
  <c r="T60"/>
  <c r="R60"/>
  <c r="V60"/>
  <c r="AD60"/>
  <c r="H60"/>
  <c r="F60" s="1"/>
  <c r="AH60"/>
  <c r="G60"/>
  <c r="A60" s="1"/>
  <c r="AK60"/>
  <c r="AJ60"/>
  <c r="N60"/>
  <c r="Q60"/>
  <c r="AI60"/>
  <c r="K60"/>
  <c r="O60"/>
  <c r="AB60"/>
  <c r="P60"/>
  <c r="U60"/>
  <c r="J60"/>
  <c r="M60"/>
  <c r="W60"/>
  <c r="AG60"/>
  <c r="AE60"/>
  <c r="Y60"/>
  <c r="I60"/>
  <c r="AL60"/>
  <c r="L60"/>
  <c r="C62"/>
  <c r="D66" s="1"/>
  <c r="L62"/>
  <c r="P62"/>
  <c r="J62"/>
  <c r="T62"/>
  <c r="AE62"/>
  <c r="S62"/>
  <c r="K62"/>
  <c r="Q62"/>
  <c r="AB62"/>
  <c r="G62"/>
  <c r="A62" s="1"/>
  <c r="N62"/>
  <c r="AA62"/>
  <c r="AH62"/>
  <c r="O62"/>
  <c r="H62"/>
  <c r="F62" s="1"/>
  <c r="R62"/>
  <c r="Y62"/>
  <c r="AC62"/>
  <c r="AD62"/>
  <c r="I62"/>
  <c r="AK62"/>
  <c r="X62"/>
  <c r="W62"/>
  <c r="Z62"/>
  <c r="M62"/>
  <c r="AJ62"/>
  <c r="AF62"/>
  <c r="AL62"/>
  <c r="AI62"/>
  <c r="U62"/>
  <c r="V62"/>
  <c r="AG62"/>
  <c r="C63"/>
  <c r="D67" s="1"/>
  <c r="P63"/>
  <c r="W63"/>
  <c r="AE63"/>
  <c r="AD63"/>
  <c r="K63"/>
  <c r="N63"/>
  <c r="X63"/>
  <c r="AG63"/>
  <c r="H63"/>
  <c r="F63" s="1"/>
  <c r="AJ63"/>
  <c r="AB63"/>
  <c r="AF63"/>
  <c r="AI63"/>
  <c r="O63"/>
  <c r="L63"/>
  <c r="Y63"/>
  <c r="S63"/>
  <c r="AL63"/>
  <c r="AA63"/>
  <c r="J63"/>
  <c r="AK63"/>
  <c r="G63"/>
  <c r="A63" s="1"/>
  <c r="Z63"/>
  <c r="I63"/>
  <c r="AH63"/>
  <c r="T63"/>
  <c r="R63"/>
  <c r="V63"/>
  <c r="AC63"/>
  <c r="U63"/>
  <c r="M63"/>
  <c r="Q63"/>
  <c r="DQ88" i="10"/>
  <c r="DQ41"/>
  <c r="DQ72"/>
  <c r="GE7"/>
  <c r="GE10"/>
  <c r="GE17"/>
  <c r="GE18"/>
  <c r="GE8"/>
  <c r="GE11"/>
  <c r="GE14"/>
  <c r="GE5"/>
  <c r="GE12"/>
  <c r="GE15"/>
  <c r="GE6"/>
  <c r="GE13"/>
  <c r="GE16"/>
  <c r="GE81"/>
  <c r="GE82"/>
  <c r="GE98"/>
  <c r="GE99"/>
  <c r="GE66"/>
  <c r="GE67"/>
  <c r="GE80"/>
  <c r="GE116"/>
  <c r="GE4"/>
  <c r="EY8"/>
  <c r="EY11"/>
  <c r="EY14"/>
  <c r="GE102"/>
  <c r="GE107"/>
  <c r="GE114"/>
  <c r="GE115"/>
  <c r="EY5"/>
  <c r="EY12"/>
  <c r="EY15"/>
  <c r="DR15" s="1"/>
  <c r="GE113"/>
  <c r="GE100"/>
  <c r="GE108"/>
  <c r="EY7"/>
  <c r="EY10"/>
  <c r="EY17"/>
  <c r="EY18"/>
  <c r="EY13"/>
  <c r="DR13" s="1"/>
  <c r="EY66"/>
  <c r="DR66" s="1"/>
  <c r="EY67"/>
  <c r="DR67" s="1"/>
  <c r="EY80"/>
  <c r="EY6"/>
  <c r="EY16"/>
  <c r="DR16" s="1"/>
  <c r="EY81"/>
  <c r="DR81" s="1"/>
  <c r="EY82"/>
  <c r="EY102"/>
  <c r="EY113"/>
  <c r="EY98"/>
  <c r="EY108"/>
  <c r="DR108" s="1"/>
  <c r="EY115"/>
  <c r="DR115" s="1"/>
  <c r="EY99"/>
  <c r="DR99" s="1"/>
  <c r="EY100"/>
  <c r="DR100" s="1"/>
  <c r="EY107"/>
  <c r="DR107" s="1"/>
  <c r="EY114"/>
  <c r="EY116"/>
  <c r="DR116" s="1"/>
  <c r="EY4"/>
  <c r="DR4" s="1"/>
  <c r="DQ115"/>
  <c r="DQ84"/>
  <c r="DQ38"/>
  <c r="DQ22"/>
  <c r="DQ37"/>
  <c r="DQ116"/>
  <c r="DQ91"/>
  <c r="DQ94"/>
  <c r="DQ97"/>
  <c r="DQ54"/>
  <c r="DQ26"/>
  <c r="DQ25"/>
  <c r="DQ36"/>
  <c r="DQ20"/>
  <c r="DQ35"/>
  <c r="DQ19"/>
  <c r="DQ95"/>
  <c r="DQ98"/>
  <c r="DQ109"/>
  <c r="DQ66"/>
  <c r="DQ30"/>
  <c r="DQ45"/>
  <c r="DQ29"/>
  <c r="DQ40"/>
  <c r="DQ24"/>
  <c r="DQ39"/>
  <c r="DQ23"/>
  <c r="DQ110"/>
  <c r="DQ78"/>
  <c r="DQ73"/>
  <c r="DQ34"/>
  <c r="DQ65"/>
  <c r="DQ33"/>
  <c r="DQ17"/>
  <c r="DQ28"/>
  <c r="DQ67"/>
  <c r="DQ27"/>
  <c r="DQ87"/>
  <c r="EH87" s="1"/>
  <c r="AT87" s="1"/>
  <c r="AS87" s="1"/>
  <c r="DQ93"/>
  <c r="DQ21"/>
  <c r="DQ32"/>
  <c r="DQ16"/>
  <c r="DQ31"/>
  <c r="DQ15"/>
  <c r="DQ112"/>
  <c r="W155" i="27"/>
  <c r="W3"/>
  <c r="X4"/>
  <c r="GE20" i="10"/>
  <c r="GE24"/>
  <c r="GE28"/>
  <c r="GE32"/>
  <c r="GE36"/>
  <c r="GE21"/>
  <c r="GE25"/>
  <c r="GE29"/>
  <c r="GE33"/>
  <c r="GE65"/>
  <c r="GE22"/>
  <c r="GE26"/>
  <c r="GE30"/>
  <c r="GE34"/>
  <c r="GE19"/>
  <c r="GE23"/>
  <c r="GE27"/>
  <c r="GE31"/>
  <c r="GE35"/>
  <c r="GE63"/>
  <c r="GE90"/>
  <c r="GE94"/>
  <c r="GE110"/>
  <c r="GE91"/>
  <c r="GE95"/>
  <c r="GE111"/>
  <c r="GE88"/>
  <c r="GE92"/>
  <c r="GE89"/>
  <c r="GE93"/>
  <c r="GE109"/>
  <c r="GE117"/>
  <c r="EY22"/>
  <c r="EY26"/>
  <c r="EY30"/>
  <c r="EY34"/>
  <c r="EY19"/>
  <c r="EY23"/>
  <c r="EY27"/>
  <c r="EY31"/>
  <c r="EY35"/>
  <c r="EY63"/>
  <c r="EY20"/>
  <c r="DR20" s="1"/>
  <c r="EY24"/>
  <c r="EY28"/>
  <c r="EY32"/>
  <c r="EY36"/>
  <c r="EY21"/>
  <c r="EY25"/>
  <c r="EY29"/>
  <c r="EY33"/>
  <c r="EY65"/>
  <c r="EY89"/>
  <c r="DR89" s="1"/>
  <c r="EY94"/>
  <c r="EY90"/>
  <c r="DR90" s="1"/>
  <c r="EY91"/>
  <c r="EY95"/>
  <c r="DR95" s="1"/>
  <c r="EY109"/>
  <c r="EY92"/>
  <c r="EY110"/>
  <c r="EY88"/>
  <c r="EY93"/>
  <c r="DR93" s="1"/>
  <c r="EY111"/>
  <c r="EY117"/>
  <c r="J48" i="17"/>
  <c r="N82" i="24"/>
  <c r="J100" i="17"/>
  <c r="J103"/>
  <c r="J101"/>
  <c r="J45"/>
  <c r="N79" i="24"/>
  <c r="N88"/>
  <c r="N81"/>
  <c r="J46" i="17"/>
  <c r="N78" i="24"/>
  <c r="N85"/>
  <c r="J47" i="17"/>
  <c r="N80" i="24"/>
  <c r="J43" i="17"/>
  <c r="J99"/>
  <c r="J44"/>
  <c r="N87" i="24"/>
  <c r="N89"/>
  <c r="N86"/>
  <c r="J97" i="17"/>
  <c r="J98"/>
  <c r="N84" i="24"/>
  <c r="J102" i="17"/>
  <c r="N83" i="24"/>
  <c r="N90"/>
  <c r="J89" i="17"/>
  <c r="J93"/>
  <c r="J87"/>
  <c r="J38"/>
  <c r="J85"/>
  <c r="J37"/>
  <c r="N76" i="24"/>
  <c r="N74"/>
  <c r="N57"/>
  <c r="J94" i="17"/>
  <c r="J41"/>
  <c r="J95"/>
  <c r="J42"/>
  <c r="J90"/>
  <c r="J82"/>
  <c r="N65" i="24"/>
  <c r="N72"/>
  <c r="N58"/>
  <c r="N67"/>
  <c r="J91" i="17"/>
  <c r="N66" i="24"/>
  <c r="N73"/>
  <c r="N69"/>
  <c r="J88" i="17"/>
  <c r="J83"/>
  <c r="J40"/>
  <c r="J86"/>
  <c r="J84"/>
  <c r="N68" i="24"/>
  <c r="N63"/>
  <c r="N77"/>
  <c r="N64"/>
  <c r="N60"/>
  <c r="J92" i="17"/>
  <c r="J96"/>
  <c r="N71" i="24"/>
  <c r="N75"/>
  <c r="J39" i="17"/>
  <c r="N59" i="24"/>
  <c r="N62"/>
  <c r="N70"/>
  <c r="N61"/>
  <c r="X4" i="26"/>
  <c r="W155"/>
  <c r="W3"/>
  <c r="CL154" i="10"/>
  <c r="CL158"/>
  <c r="W2"/>
  <c r="GF154"/>
  <c r="GF3"/>
  <c r="W184"/>
  <c r="CL3"/>
  <c r="EZ3"/>
  <c r="EZ154"/>
  <c r="X3"/>
  <c r="DS3"/>
  <c r="DS154" s="1"/>
  <c r="W180"/>
  <c r="W176" s="1"/>
  <c r="W154"/>
  <c r="W174" s="1"/>
  <c r="BQ184"/>
  <c r="J63" i="17"/>
  <c r="J14"/>
  <c r="J80"/>
  <c r="J9"/>
  <c r="J25"/>
  <c r="J68"/>
  <c r="J11"/>
  <c r="J10"/>
  <c r="J31"/>
  <c r="J22"/>
  <c r="J75"/>
  <c r="J16"/>
  <c r="J79"/>
  <c r="J15"/>
  <c r="N18" i="24"/>
  <c r="N33"/>
  <c r="N46"/>
  <c r="N22"/>
  <c r="N24"/>
  <c r="J32" i="17"/>
  <c r="J18"/>
  <c r="J35"/>
  <c r="J13"/>
  <c r="J69"/>
  <c r="J34"/>
  <c r="J72"/>
  <c r="J70"/>
  <c r="J5"/>
  <c r="J8"/>
  <c r="J65"/>
  <c r="J19"/>
  <c r="J17"/>
  <c r="J7"/>
  <c r="J21"/>
  <c r="N13" i="24"/>
  <c r="N21"/>
  <c r="N34"/>
  <c r="N55"/>
  <c r="N48"/>
  <c r="N50"/>
  <c r="N16"/>
  <c r="N12"/>
  <c r="N15"/>
  <c r="N8"/>
  <c r="N23"/>
  <c r="N49"/>
  <c r="N35"/>
  <c r="N31"/>
  <c r="N40"/>
  <c r="N5"/>
  <c r="K1" i="17"/>
  <c r="A1" s="1"/>
  <c r="B1" s="1"/>
  <c r="B60" s="1"/>
  <c r="J76"/>
  <c r="J6"/>
  <c r="J28"/>
  <c r="J4"/>
  <c r="J67"/>
  <c r="J24"/>
  <c r="J73"/>
  <c r="J77"/>
  <c r="J29"/>
  <c r="J23"/>
  <c r="J20"/>
  <c r="J81"/>
  <c r="N10" i="24"/>
  <c r="N25"/>
  <c r="N32"/>
  <c r="N42"/>
  <c r="N29"/>
  <c r="N43"/>
  <c r="N26"/>
  <c r="N54"/>
  <c r="N38"/>
  <c r="N44"/>
  <c r="N37"/>
  <c r="N20"/>
  <c r="N53"/>
  <c r="N27"/>
  <c r="N17"/>
  <c r="J66" i="17"/>
  <c r="J64"/>
  <c r="J78"/>
  <c r="J12"/>
  <c r="J74"/>
  <c r="J26"/>
  <c r="J30"/>
  <c r="J71"/>
  <c r="J33"/>
  <c r="J27"/>
  <c r="J36"/>
  <c r="N11" i="24"/>
  <c r="N36"/>
  <c r="N30"/>
  <c r="N52"/>
  <c r="N39"/>
  <c r="N9"/>
  <c r="N45"/>
  <c r="N41"/>
  <c r="N14"/>
  <c r="N19"/>
  <c r="N56"/>
  <c r="N47"/>
  <c r="N51"/>
  <c r="N28"/>
  <c r="N7"/>
  <c r="N6"/>
  <c r="CK159" i="10"/>
  <c r="DR10" l="1"/>
  <c r="DR14"/>
  <c r="DR102"/>
  <c r="DR11"/>
  <c r="DR82"/>
  <c r="DR6"/>
  <c r="DR17"/>
  <c r="DR114"/>
  <c r="DR80"/>
  <c r="DR98"/>
  <c r="DR5"/>
  <c r="DR18"/>
  <c r="DR113"/>
  <c r="DR12"/>
  <c r="DR7"/>
  <c r="DR8"/>
  <c r="DR109"/>
  <c r="C61" i="26"/>
  <c r="D65" s="1"/>
  <c r="S61"/>
  <c r="AC61"/>
  <c r="AA61"/>
  <c r="AL61"/>
  <c r="O61"/>
  <c r="R61"/>
  <c r="M61"/>
  <c r="X61"/>
  <c r="AF61"/>
  <c r="AG61"/>
  <c r="AH61"/>
  <c r="I61"/>
  <c r="AI61"/>
  <c r="AE61"/>
  <c r="H61"/>
  <c r="F61" s="1"/>
  <c r="Z61"/>
  <c r="P61"/>
  <c r="L61"/>
  <c r="V61"/>
  <c r="N61"/>
  <c r="J61"/>
  <c r="W61"/>
  <c r="AD61"/>
  <c r="U61"/>
  <c r="G61"/>
  <c r="A61" s="1"/>
  <c r="Q61"/>
  <c r="AJ61"/>
  <c r="K61"/>
  <c r="T61"/>
  <c r="AK61"/>
  <c r="AB61"/>
  <c r="Y61"/>
  <c r="C64"/>
  <c r="D68" s="1"/>
  <c r="S64"/>
  <c r="N64"/>
  <c r="AF64"/>
  <c r="V64"/>
  <c r="T64"/>
  <c r="I64"/>
  <c r="J64"/>
  <c r="AE64"/>
  <c r="G64"/>
  <c r="A64" s="1"/>
  <c r="AC64"/>
  <c r="AA64"/>
  <c r="P64"/>
  <c r="H64"/>
  <c r="F64" s="1"/>
  <c r="AJ64"/>
  <c r="U64"/>
  <c r="Z64"/>
  <c r="AB64"/>
  <c r="W64"/>
  <c r="AI64"/>
  <c r="AH64"/>
  <c r="AL64"/>
  <c r="AK64"/>
  <c r="X64"/>
  <c r="R64"/>
  <c r="L64"/>
  <c r="AG64"/>
  <c r="O64"/>
  <c r="K64"/>
  <c r="AD64"/>
  <c r="M64"/>
  <c r="Y64"/>
  <c r="Q64"/>
  <c r="GF34" i="10"/>
  <c r="GF49"/>
  <c r="GF33"/>
  <c r="EZ34"/>
  <c r="EZ49"/>
  <c r="EZ33"/>
  <c r="C66" i="26"/>
  <c r="D70" s="1"/>
  <c r="K66"/>
  <c r="V66"/>
  <c r="AF66"/>
  <c r="R66"/>
  <c r="AE66"/>
  <c r="S66"/>
  <c r="AG66"/>
  <c r="Q66"/>
  <c r="U66"/>
  <c r="I66"/>
  <c r="AA66"/>
  <c r="AH66"/>
  <c r="Z66"/>
  <c r="Y66"/>
  <c r="AK66"/>
  <c r="M66"/>
  <c r="L66"/>
  <c r="W66"/>
  <c r="AC66"/>
  <c r="N66"/>
  <c r="X66"/>
  <c r="G66"/>
  <c r="A66" s="1"/>
  <c r="AI66"/>
  <c r="AJ66"/>
  <c r="T66"/>
  <c r="AL66"/>
  <c r="H66"/>
  <c r="F66" s="1"/>
  <c r="P66"/>
  <c r="O66"/>
  <c r="J66"/>
  <c r="AD66"/>
  <c r="AB66"/>
  <c r="C67"/>
  <c r="D71" s="1"/>
  <c r="AL67"/>
  <c r="R67"/>
  <c r="AE67"/>
  <c r="AB67"/>
  <c r="AA67"/>
  <c r="I67"/>
  <c r="K67"/>
  <c r="AJ67"/>
  <c r="AC67"/>
  <c r="Q67"/>
  <c r="T67"/>
  <c r="AF67"/>
  <c r="U67"/>
  <c r="L67"/>
  <c r="Z67"/>
  <c r="G67"/>
  <c r="A67" s="1"/>
  <c r="M67"/>
  <c r="S67"/>
  <c r="J67"/>
  <c r="N67"/>
  <c r="P67"/>
  <c r="AG67"/>
  <c r="AH67"/>
  <c r="AI67"/>
  <c r="AK67"/>
  <c r="V67"/>
  <c r="Y67"/>
  <c r="O67"/>
  <c r="W67"/>
  <c r="H67"/>
  <c r="F67" s="1"/>
  <c r="X67"/>
  <c r="AD67"/>
  <c r="GF29" i="10"/>
  <c r="GF30"/>
  <c r="GF46"/>
  <c r="GF31"/>
  <c r="GF27"/>
  <c r="GF32"/>
  <c r="GF48"/>
  <c r="GF28"/>
  <c r="GF51"/>
  <c r="GF74"/>
  <c r="GF71"/>
  <c r="GF85"/>
  <c r="GF90"/>
  <c r="GF47"/>
  <c r="GF55"/>
  <c r="GF50"/>
  <c r="GF69"/>
  <c r="GF92"/>
  <c r="GF116"/>
  <c r="EZ27"/>
  <c r="EZ32"/>
  <c r="DS32" s="1"/>
  <c r="GF114"/>
  <c r="GF115"/>
  <c r="GF89"/>
  <c r="GF91"/>
  <c r="GF117"/>
  <c r="EZ29"/>
  <c r="EZ30"/>
  <c r="EZ46"/>
  <c r="EZ31"/>
  <c r="EZ55"/>
  <c r="EZ48"/>
  <c r="EZ69"/>
  <c r="DS69" s="1"/>
  <c r="EZ28"/>
  <c r="EZ47"/>
  <c r="EZ51"/>
  <c r="EZ74"/>
  <c r="DS74" s="1"/>
  <c r="EZ50"/>
  <c r="EZ71"/>
  <c r="EZ85"/>
  <c r="EZ90"/>
  <c r="EZ114"/>
  <c r="EZ115"/>
  <c r="EZ116"/>
  <c r="EZ91"/>
  <c r="EZ92"/>
  <c r="DS92" s="1"/>
  <c r="EZ89"/>
  <c r="DS89" s="1"/>
  <c r="EZ117"/>
  <c r="AU87"/>
  <c r="DR111"/>
  <c r="DR94"/>
  <c r="DR31"/>
  <c r="DR34"/>
  <c r="DR65"/>
  <c r="DR21"/>
  <c r="DR24"/>
  <c r="DR88"/>
  <c r="DR110"/>
  <c r="DR35"/>
  <c r="DR19"/>
  <c r="DR22"/>
  <c r="DR25"/>
  <c r="DR28"/>
  <c r="DR117"/>
  <c r="DR92"/>
  <c r="DR91"/>
  <c r="DR63"/>
  <c r="DR23"/>
  <c r="DR26"/>
  <c r="DR29"/>
  <c r="DR32"/>
  <c r="DR27"/>
  <c r="DR30"/>
  <c r="DR33"/>
  <c r="DR36"/>
  <c r="X3" i="27"/>
  <c r="Y4"/>
  <c r="X155"/>
  <c r="GF5" i="10"/>
  <c r="GF9"/>
  <c r="GF13"/>
  <c r="GF17"/>
  <c r="GF21"/>
  <c r="GF25"/>
  <c r="GF37"/>
  <c r="GF41"/>
  <c r="GF45"/>
  <c r="GF65"/>
  <c r="GF6"/>
  <c r="GF10"/>
  <c r="GF14"/>
  <c r="GF18"/>
  <c r="GF22"/>
  <c r="GF26"/>
  <c r="GF38"/>
  <c r="GF42"/>
  <c r="GF54"/>
  <c r="GF66"/>
  <c r="GF7"/>
  <c r="GF11"/>
  <c r="GF15"/>
  <c r="GF19"/>
  <c r="GF23"/>
  <c r="GF35"/>
  <c r="GF39"/>
  <c r="GF43"/>
  <c r="GF63"/>
  <c r="GF67"/>
  <c r="GF8"/>
  <c r="GF12"/>
  <c r="GF16"/>
  <c r="GF20"/>
  <c r="GF24"/>
  <c r="GF36"/>
  <c r="GF40"/>
  <c r="GF44"/>
  <c r="GF75"/>
  <c r="GF79"/>
  <c r="GF83"/>
  <c r="GF95"/>
  <c r="GF99"/>
  <c r="GF103"/>
  <c r="GF111"/>
  <c r="GF4"/>
  <c r="EZ5"/>
  <c r="EZ6"/>
  <c r="EZ10"/>
  <c r="GF68"/>
  <c r="GF76"/>
  <c r="GF80"/>
  <c r="GF84"/>
  <c r="GF88"/>
  <c r="GF96"/>
  <c r="GF100"/>
  <c r="GF104"/>
  <c r="GF108"/>
  <c r="EZ7"/>
  <c r="GF73"/>
  <c r="GF77"/>
  <c r="GF81"/>
  <c r="GF93"/>
  <c r="GF97"/>
  <c r="GF101"/>
  <c r="GF109"/>
  <c r="GF113"/>
  <c r="EZ8"/>
  <c r="EZ12"/>
  <c r="GF70"/>
  <c r="GF78"/>
  <c r="GF82"/>
  <c r="GF86"/>
  <c r="GF94"/>
  <c r="GF98"/>
  <c r="GF102"/>
  <c r="GF106"/>
  <c r="GF110"/>
  <c r="EZ9"/>
  <c r="EZ15"/>
  <c r="EZ19"/>
  <c r="EZ23"/>
  <c r="DS23" s="1"/>
  <c r="EZ35"/>
  <c r="EZ39"/>
  <c r="DS39" s="1"/>
  <c r="EZ43"/>
  <c r="EZ63"/>
  <c r="EZ67"/>
  <c r="EZ76"/>
  <c r="EZ11"/>
  <c r="EZ16"/>
  <c r="EZ20"/>
  <c r="EZ24"/>
  <c r="EZ36"/>
  <c r="EZ40"/>
  <c r="EZ44"/>
  <c r="EZ68"/>
  <c r="EZ73"/>
  <c r="EZ77"/>
  <c r="EZ13"/>
  <c r="EZ17"/>
  <c r="EZ21"/>
  <c r="EZ25"/>
  <c r="EZ37"/>
  <c r="EZ41"/>
  <c r="EZ45"/>
  <c r="EZ65"/>
  <c r="EZ70"/>
  <c r="EZ78"/>
  <c r="EZ14"/>
  <c r="EZ18"/>
  <c r="EZ22"/>
  <c r="EZ26"/>
  <c r="EZ38"/>
  <c r="EZ42"/>
  <c r="EZ54"/>
  <c r="EZ66"/>
  <c r="DS66" s="1"/>
  <c r="EZ75"/>
  <c r="EZ79"/>
  <c r="DS79" s="1"/>
  <c r="EZ82"/>
  <c r="EZ86"/>
  <c r="EZ95"/>
  <c r="EZ101"/>
  <c r="EZ109"/>
  <c r="EZ113"/>
  <c r="DS113" s="1"/>
  <c r="EZ80"/>
  <c r="EZ81"/>
  <c r="EZ83"/>
  <c r="EZ96"/>
  <c r="EZ97"/>
  <c r="EZ98"/>
  <c r="DS98" s="1"/>
  <c r="EZ102"/>
  <c r="EZ106"/>
  <c r="DS106" s="1"/>
  <c r="EZ110"/>
  <c r="EZ4"/>
  <c r="EZ84"/>
  <c r="EZ88"/>
  <c r="EZ93"/>
  <c r="EZ99"/>
  <c r="DS99" s="1"/>
  <c r="EZ103"/>
  <c r="EZ111"/>
  <c r="EZ94"/>
  <c r="EZ100"/>
  <c r="EZ104"/>
  <c r="DS104" s="1"/>
  <c r="EZ108"/>
  <c r="BR184"/>
  <c r="FA3"/>
  <c r="CM3"/>
  <c r="CM154"/>
  <c r="X180"/>
  <c r="X176" s="1"/>
  <c r="X154"/>
  <c r="X174" s="1"/>
  <c r="GG3"/>
  <c r="X184"/>
  <c r="CM158"/>
  <c r="X2"/>
  <c r="Y3"/>
  <c r="GG154"/>
  <c r="FA154"/>
  <c r="DT3"/>
  <c r="DT154" s="1"/>
  <c r="Y4" i="26"/>
  <c r="X155"/>
  <c r="X3"/>
  <c r="CL159" i="10"/>
  <c r="DS34" l="1"/>
  <c r="DS47"/>
  <c r="DS27"/>
  <c r="DS29"/>
  <c r="DS50"/>
  <c r="DS85"/>
  <c r="DS31"/>
  <c r="DS91"/>
  <c r="DS90"/>
  <c r="DS114"/>
  <c r="DS30"/>
  <c r="DS49"/>
  <c r="DS115"/>
  <c r="DS55"/>
  <c r="DS71"/>
  <c r="DS46"/>
  <c r="DS116"/>
  <c r="DS48"/>
  <c r="DS117"/>
  <c r="C70" i="26"/>
  <c r="D74" s="1"/>
  <c r="AB70"/>
  <c r="L70"/>
  <c r="AE70"/>
  <c r="U70"/>
  <c r="AA70"/>
  <c r="AJ70"/>
  <c r="W70"/>
  <c r="G70"/>
  <c r="A70" s="1"/>
  <c r="V70"/>
  <c r="AH70"/>
  <c r="O70"/>
  <c r="R70"/>
  <c r="AG70"/>
  <c r="AF70"/>
  <c r="AD70"/>
  <c r="Z70"/>
  <c r="H70"/>
  <c r="F70" s="1"/>
  <c r="AL70"/>
  <c r="N70"/>
  <c r="S70"/>
  <c r="AI70"/>
  <c r="Q70"/>
  <c r="AK70"/>
  <c r="T70"/>
  <c r="K70"/>
  <c r="I70"/>
  <c r="P70"/>
  <c r="X70"/>
  <c r="AC70"/>
  <c r="J70"/>
  <c r="M70"/>
  <c r="Y70"/>
  <c r="C65"/>
  <c r="D69" s="1"/>
  <c r="AF65"/>
  <c r="AG65"/>
  <c r="G65"/>
  <c r="A65" s="1"/>
  <c r="S65"/>
  <c r="AC65"/>
  <c r="J65"/>
  <c r="K65"/>
  <c r="AJ65"/>
  <c r="R65"/>
  <c r="W65"/>
  <c r="AE65"/>
  <c r="Y65"/>
  <c r="AI65"/>
  <c r="N65"/>
  <c r="V65"/>
  <c r="AD65"/>
  <c r="AL65"/>
  <c r="AK65"/>
  <c r="H65"/>
  <c r="F65" s="1"/>
  <c r="X65"/>
  <c r="AB65"/>
  <c r="AH65"/>
  <c r="O65"/>
  <c r="U65"/>
  <c r="Z65"/>
  <c r="Q65"/>
  <c r="AA65"/>
  <c r="M65"/>
  <c r="P65"/>
  <c r="I65"/>
  <c r="L65"/>
  <c r="T65"/>
  <c r="C71"/>
  <c r="D75" s="1"/>
  <c r="L71"/>
  <c r="AF71"/>
  <c r="AG71"/>
  <c r="AJ71"/>
  <c r="AD71"/>
  <c r="AI71"/>
  <c r="AK71"/>
  <c r="I71"/>
  <c r="AA71"/>
  <c r="AC71"/>
  <c r="X71"/>
  <c r="N71"/>
  <c r="Q71"/>
  <c r="R71"/>
  <c r="U71"/>
  <c r="G71"/>
  <c r="A71" s="1"/>
  <c r="K71"/>
  <c r="V71"/>
  <c r="Y71"/>
  <c r="M71"/>
  <c r="AE71"/>
  <c r="T71"/>
  <c r="O71"/>
  <c r="P71"/>
  <c r="S71"/>
  <c r="H71"/>
  <c r="F71" s="1"/>
  <c r="AH71"/>
  <c r="AL71"/>
  <c r="J71"/>
  <c r="W71"/>
  <c r="AB71"/>
  <c r="Z71"/>
  <c r="C68"/>
  <c r="D72" s="1"/>
  <c r="W68"/>
  <c r="AJ68"/>
  <c r="AG68"/>
  <c r="AE68"/>
  <c r="N68"/>
  <c r="Y68"/>
  <c r="V68"/>
  <c r="I68"/>
  <c r="L68"/>
  <c r="M68"/>
  <c r="AI68"/>
  <c r="AH68"/>
  <c r="G68"/>
  <c r="A68" s="1"/>
  <c r="Q68"/>
  <c r="U68"/>
  <c r="AF68"/>
  <c r="H68"/>
  <c r="F68" s="1"/>
  <c r="P68"/>
  <c r="AC68"/>
  <c r="J68"/>
  <c r="S68"/>
  <c r="Z68"/>
  <c r="AA68"/>
  <c r="T68"/>
  <c r="AB68"/>
  <c r="K68"/>
  <c r="AK68"/>
  <c r="X68"/>
  <c r="AL68"/>
  <c r="O68"/>
  <c r="AD68"/>
  <c r="R68"/>
  <c r="FA49" i="10"/>
  <c r="GG49"/>
  <c r="DS7"/>
  <c r="DS28"/>
  <c r="DS33"/>
  <c r="DS51"/>
  <c r="GG21"/>
  <c r="GG25"/>
  <c r="GG47"/>
  <c r="GG22"/>
  <c r="GG26"/>
  <c r="GG46"/>
  <c r="GG50"/>
  <c r="GG23"/>
  <c r="GG35"/>
  <c r="GG24"/>
  <c r="GG36"/>
  <c r="GG65"/>
  <c r="GG69"/>
  <c r="GG51"/>
  <c r="GG74"/>
  <c r="GG94"/>
  <c r="GG48"/>
  <c r="GG71"/>
  <c r="GG55"/>
  <c r="FA22"/>
  <c r="FA26"/>
  <c r="DT26" s="1"/>
  <c r="GG95"/>
  <c r="FA23"/>
  <c r="DT23" s="1"/>
  <c r="FA35"/>
  <c r="GG93"/>
  <c r="GG116"/>
  <c r="GG114"/>
  <c r="GG115"/>
  <c r="FA21"/>
  <c r="FA25"/>
  <c r="FA24"/>
  <c r="DT24" s="1"/>
  <c r="FA50"/>
  <c r="FA71"/>
  <c r="FA55"/>
  <c r="FA46"/>
  <c r="FA48"/>
  <c r="FA65"/>
  <c r="DT65" s="1"/>
  <c r="FA69"/>
  <c r="DT69" s="1"/>
  <c r="FA36"/>
  <c r="FA47"/>
  <c r="FA51"/>
  <c r="FA74"/>
  <c r="FA93"/>
  <c r="FA116"/>
  <c r="FA114"/>
  <c r="FA94"/>
  <c r="DT94" s="1"/>
  <c r="FA95"/>
  <c r="DT95" s="1"/>
  <c r="FA115"/>
  <c r="DT115" s="1"/>
  <c r="DS103"/>
  <c r="DS82"/>
  <c r="DS94"/>
  <c r="DS110"/>
  <c r="DS95"/>
  <c r="DS6"/>
  <c r="DS102"/>
  <c r="DS97"/>
  <c r="DS73"/>
  <c r="DS100"/>
  <c r="DS80"/>
  <c r="DS36"/>
  <c r="DS12"/>
  <c r="DS43"/>
  <c r="DS19"/>
  <c r="DS26"/>
  <c r="DS10"/>
  <c r="DS41"/>
  <c r="DS17"/>
  <c r="DS86"/>
  <c r="DS101"/>
  <c r="DS77"/>
  <c r="DS84"/>
  <c r="DS111"/>
  <c r="DS83"/>
  <c r="DS40"/>
  <c r="DS16"/>
  <c r="DS63"/>
  <c r="DS38"/>
  <c r="DS14"/>
  <c r="DS45"/>
  <c r="DS21"/>
  <c r="DS5"/>
  <c r="DS70"/>
  <c r="DS109"/>
  <c r="DS81"/>
  <c r="DS108"/>
  <c r="DS88"/>
  <c r="DS68"/>
  <c r="DS4"/>
  <c r="DS44"/>
  <c r="DS20"/>
  <c r="DS67"/>
  <c r="DS35"/>
  <c r="DS11"/>
  <c r="DS42"/>
  <c r="DS18"/>
  <c r="DS65"/>
  <c r="DS25"/>
  <c r="DS9"/>
  <c r="DS93"/>
  <c r="DS96"/>
  <c r="DS76"/>
  <c r="DS75"/>
  <c r="DS24"/>
  <c r="DS8"/>
  <c r="DS15"/>
  <c r="DS54"/>
  <c r="DS22"/>
  <c r="DS37"/>
  <c r="DS13"/>
  <c r="DS78"/>
  <c r="Y155" i="27"/>
  <c r="Y3"/>
  <c r="Z4"/>
  <c r="GG6" i="10"/>
  <c r="GG10"/>
  <c r="GG14"/>
  <c r="GG18"/>
  <c r="GG30"/>
  <c r="GG34"/>
  <c r="GG38"/>
  <c r="GG42"/>
  <c r="GG54"/>
  <c r="GG66"/>
  <c r="GG7"/>
  <c r="GG11"/>
  <c r="GG15"/>
  <c r="GG19"/>
  <c r="GG27"/>
  <c r="GG31"/>
  <c r="GG39"/>
  <c r="GG43"/>
  <c r="GG63"/>
  <c r="GG67"/>
  <c r="GG8"/>
  <c r="GG12"/>
  <c r="GG16"/>
  <c r="GG20"/>
  <c r="GG28"/>
  <c r="GG32"/>
  <c r="GG40"/>
  <c r="GG44"/>
  <c r="GG5"/>
  <c r="GG9"/>
  <c r="GG13"/>
  <c r="GG17"/>
  <c r="GG29"/>
  <c r="GG33"/>
  <c r="GG37"/>
  <c r="GG41"/>
  <c r="GG45"/>
  <c r="GG68"/>
  <c r="GG76"/>
  <c r="GG80"/>
  <c r="GG84"/>
  <c r="GG88"/>
  <c r="GG92"/>
  <c r="GG96"/>
  <c r="GG100"/>
  <c r="GG104"/>
  <c r="GG108"/>
  <c r="FA7"/>
  <c r="FA11"/>
  <c r="GG73"/>
  <c r="GG77"/>
  <c r="GG81"/>
  <c r="GG85"/>
  <c r="GG89"/>
  <c r="GG97"/>
  <c r="GG101"/>
  <c r="GG113"/>
  <c r="GG117"/>
  <c r="FA8"/>
  <c r="GG70"/>
  <c r="GG78"/>
  <c r="GG82"/>
  <c r="GG86"/>
  <c r="GG90"/>
  <c r="GG98"/>
  <c r="GG102"/>
  <c r="GG106"/>
  <c r="GG110"/>
  <c r="FA9"/>
  <c r="GG75"/>
  <c r="GG79"/>
  <c r="GG83"/>
  <c r="GG91"/>
  <c r="GG99"/>
  <c r="GG103"/>
  <c r="GG4"/>
  <c r="FA5"/>
  <c r="FA6"/>
  <c r="FA10"/>
  <c r="FA16"/>
  <c r="FA20"/>
  <c r="FA28"/>
  <c r="FA32"/>
  <c r="FA40"/>
  <c r="FA44"/>
  <c r="FA68"/>
  <c r="DT68" s="1"/>
  <c r="FA73"/>
  <c r="FA13"/>
  <c r="FA17"/>
  <c r="FA29"/>
  <c r="FA33"/>
  <c r="FA37"/>
  <c r="FA41"/>
  <c r="FA45"/>
  <c r="FA70"/>
  <c r="FA78"/>
  <c r="FA12"/>
  <c r="FA14"/>
  <c r="FA18"/>
  <c r="FA30"/>
  <c r="FA34"/>
  <c r="FA38"/>
  <c r="FA42"/>
  <c r="FA54"/>
  <c r="FA66"/>
  <c r="FA75"/>
  <c r="DT75" s="1"/>
  <c r="FA79"/>
  <c r="DT79" s="1"/>
  <c r="FA15"/>
  <c r="FA19"/>
  <c r="FA27"/>
  <c r="FA31"/>
  <c r="FA39"/>
  <c r="FA43"/>
  <c r="FA63"/>
  <c r="FA67"/>
  <c r="FA76"/>
  <c r="FA80"/>
  <c r="FA81"/>
  <c r="FA83"/>
  <c r="FA92"/>
  <c r="FA96"/>
  <c r="FA97"/>
  <c r="FA98"/>
  <c r="FA102"/>
  <c r="FA106"/>
  <c r="FA110"/>
  <c r="FA4"/>
  <c r="FA77"/>
  <c r="FA84"/>
  <c r="FA88"/>
  <c r="DT88" s="1"/>
  <c r="FA99"/>
  <c r="FA103"/>
  <c r="FA117"/>
  <c r="FA85"/>
  <c r="FA89"/>
  <c r="FA90"/>
  <c r="FA100"/>
  <c r="FA104"/>
  <c r="FA108"/>
  <c r="DT108" s="1"/>
  <c r="FA82"/>
  <c r="DT82" s="1"/>
  <c r="FA86"/>
  <c r="FA91"/>
  <c r="DT91" s="1"/>
  <c r="FA101"/>
  <c r="FA113"/>
  <c r="CM159"/>
  <c r="Z4" i="26"/>
  <c r="Y3"/>
  <c r="Y155"/>
  <c r="FB3" i="10"/>
  <c r="Y184"/>
  <c r="BS184"/>
  <c r="CN154"/>
  <c r="Z3"/>
  <c r="GH3"/>
  <c r="Y2"/>
  <c r="CN158"/>
  <c r="Y154"/>
  <c r="Y174" s="1"/>
  <c r="Y180"/>
  <c r="Y176" s="1"/>
  <c r="FB154"/>
  <c r="GH154"/>
  <c r="CN3"/>
  <c r="DU3"/>
  <c r="DU154" s="1"/>
  <c r="DT93" l="1"/>
  <c r="DT116"/>
  <c r="DT22"/>
  <c r="DT48"/>
  <c r="DT21"/>
  <c r="DT51"/>
  <c r="DT46"/>
  <c r="DT25"/>
  <c r="DT74"/>
  <c r="DT36"/>
  <c r="DT47"/>
  <c r="DT49"/>
  <c r="DT71"/>
  <c r="DT50"/>
  <c r="DT114"/>
  <c r="DT55"/>
  <c r="C74" i="26"/>
  <c r="D78" s="1"/>
  <c r="P74"/>
  <c r="N74"/>
  <c r="M74"/>
  <c r="O74"/>
  <c r="AB74"/>
  <c r="AE74"/>
  <c r="U74"/>
  <c r="G74"/>
  <c r="H74"/>
  <c r="F74" s="1"/>
  <c r="T74"/>
  <c r="AJ74"/>
  <c r="Y74"/>
  <c r="Q74"/>
  <c r="L74"/>
  <c r="AG74"/>
  <c r="AI74"/>
  <c r="R74"/>
  <c r="K74"/>
  <c r="AK74"/>
  <c r="Z74"/>
  <c r="AH74"/>
  <c r="AF74"/>
  <c r="AD74"/>
  <c r="AC74"/>
  <c r="S74"/>
  <c r="J74"/>
  <c r="AA74"/>
  <c r="W74"/>
  <c r="AL74"/>
  <c r="I74"/>
  <c r="X74"/>
  <c r="V74"/>
  <c r="GH49" i="10"/>
  <c r="FB49"/>
  <c r="C69" i="26"/>
  <c r="D73" s="1"/>
  <c r="G69"/>
  <c r="A69" s="1"/>
  <c r="X69"/>
  <c r="AI69"/>
  <c r="O69"/>
  <c r="AD69"/>
  <c r="AF69"/>
  <c r="AL69"/>
  <c r="AJ69"/>
  <c r="Z69"/>
  <c r="AH69"/>
  <c r="M69"/>
  <c r="W69"/>
  <c r="T69"/>
  <c r="R69"/>
  <c r="AB69"/>
  <c r="I69"/>
  <c r="K69"/>
  <c r="L69"/>
  <c r="H69"/>
  <c r="F69" s="1"/>
  <c r="AG69"/>
  <c r="J69"/>
  <c r="N69"/>
  <c r="V69"/>
  <c r="Q69"/>
  <c r="Y69"/>
  <c r="AE69"/>
  <c r="S69"/>
  <c r="AK69"/>
  <c r="AA69"/>
  <c r="P69"/>
  <c r="U69"/>
  <c r="AC69"/>
  <c r="C75"/>
  <c r="D79" s="1"/>
  <c r="AJ75"/>
  <c r="H75"/>
  <c r="F75" s="1"/>
  <c r="M75"/>
  <c r="R75"/>
  <c r="I75"/>
  <c r="U75"/>
  <c r="O75"/>
  <c r="W75"/>
  <c r="J75"/>
  <c r="AI75"/>
  <c r="AE75"/>
  <c r="L75"/>
  <c r="AF75"/>
  <c r="Q75"/>
  <c r="AD75"/>
  <c r="AA75"/>
  <c r="AC75"/>
  <c r="V75"/>
  <c r="AL75"/>
  <c r="X75"/>
  <c r="G75"/>
  <c r="AK75"/>
  <c r="N75"/>
  <c r="Y75"/>
  <c r="AH75"/>
  <c r="S75"/>
  <c r="P75"/>
  <c r="AG75"/>
  <c r="Z75"/>
  <c r="K75"/>
  <c r="AB75"/>
  <c r="T75"/>
  <c r="C72"/>
  <c r="D76" s="1"/>
  <c r="G72"/>
  <c r="A72" s="1"/>
  <c r="AA72"/>
  <c r="AE72"/>
  <c r="H72"/>
  <c r="F72" s="1"/>
  <c r="L72"/>
  <c r="O72"/>
  <c r="U72"/>
  <c r="V72"/>
  <c r="N72"/>
  <c r="T72"/>
  <c r="AB72"/>
  <c r="I72"/>
  <c r="J72"/>
  <c r="S72"/>
  <c r="X72"/>
  <c r="AC72"/>
  <c r="M72"/>
  <c r="AJ72"/>
  <c r="AF72"/>
  <c r="AH72"/>
  <c r="R72"/>
  <c r="AK72"/>
  <c r="P72"/>
  <c r="AL72"/>
  <c r="Y72"/>
  <c r="AI72"/>
  <c r="AD72"/>
  <c r="AG72"/>
  <c r="Z72"/>
  <c r="K72"/>
  <c r="W72"/>
  <c r="Q72"/>
  <c r="DT35" i="10"/>
  <c r="GH48"/>
  <c r="GH47"/>
  <c r="GH46"/>
  <c r="GH50"/>
  <c r="GH55"/>
  <c r="GH79"/>
  <c r="GH83"/>
  <c r="GH88"/>
  <c r="GH69"/>
  <c r="GH51"/>
  <c r="GH74"/>
  <c r="GH71"/>
  <c r="GH76"/>
  <c r="GH107"/>
  <c r="GH108"/>
  <c r="GH110"/>
  <c r="GH112"/>
  <c r="FB47"/>
  <c r="FB51"/>
  <c r="FB74"/>
  <c r="FB50"/>
  <c r="FB71"/>
  <c r="FB76"/>
  <c r="FB55"/>
  <c r="FB79"/>
  <c r="FB46"/>
  <c r="FB48"/>
  <c r="FB69"/>
  <c r="FB83"/>
  <c r="FB108"/>
  <c r="FB107"/>
  <c r="FB110"/>
  <c r="DU110" s="1"/>
  <c r="FB112"/>
  <c r="DU112" s="1"/>
  <c r="FB88"/>
  <c r="DT99"/>
  <c r="DT4"/>
  <c r="DT83"/>
  <c r="DT67"/>
  <c r="DT32"/>
  <c r="DT80"/>
  <c r="DT44"/>
  <c r="DT103"/>
  <c r="DT102"/>
  <c r="DT117"/>
  <c r="DT89"/>
  <c r="DT73"/>
  <c r="DT104"/>
  <c r="DT33"/>
  <c r="DT9"/>
  <c r="DT12"/>
  <c r="DT43"/>
  <c r="DT19"/>
  <c r="DT66"/>
  <c r="DT34"/>
  <c r="DT10"/>
  <c r="DT106"/>
  <c r="DT86"/>
  <c r="DT97"/>
  <c r="DT77"/>
  <c r="DT92"/>
  <c r="DT76"/>
  <c r="DT37"/>
  <c r="DT13"/>
  <c r="DT40"/>
  <c r="DT16"/>
  <c r="DT63"/>
  <c r="DT27"/>
  <c r="DT7"/>
  <c r="DT38"/>
  <c r="DT14"/>
  <c r="DT110"/>
  <c r="DT90"/>
  <c r="DT70"/>
  <c r="DT101"/>
  <c r="DT81"/>
  <c r="DT96"/>
  <c r="DT41"/>
  <c r="DT17"/>
  <c r="DT20"/>
  <c r="DT31"/>
  <c r="DT11"/>
  <c r="DT42"/>
  <c r="DT18"/>
  <c r="DT98"/>
  <c r="DT78"/>
  <c r="DT113"/>
  <c r="DT85"/>
  <c r="DT100"/>
  <c r="DT84"/>
  <c r="DT45"/>
  <c r="DT29"/>
  <c r="DT5"/>
  <c r="DT28"/>
  <c r="DT8"/>
  <c r="DT39"/>
  <c r="DT15"/>
  <c r="DT54"/>
  <c r="DT30"/>
  <c r="DT6"/>
  <c r="Z155" i="27"/>
  <c r="Z3"/>
  <c r="AA4"/>
  <c r="GH7" i="10"/>
  <c r="GH11"/>
  <c r="GH15"/>
  <c r="GH23"/>
  <c r="GH27"/>
  <c r="GH31"/>
  <c r="GH35"/>
  <c r="GH39"/>
  <c r="GH43"/>
  <c r="GH8"/>
  <c r="GH12"/>
  <c r="GH16"/>
  <c r="GH24"/>
  <c r="GH28"/>
  <c r="GH32"/>
  <c r="GH36"/>
  <c r="GH40"/>
  <c r="GH44"/>
  <c r="GH5"/>
  <c r="GH9"/>
  <c r="GH13"/>
  <c r="GH17"/>
  <c r="GH21"/>
  <c r="GH25"/>
  <c r="GH29"/>
  <c r="GH33"/>
  <c r="GH37"/>
  <c r="GH41"/>
  <c r="GH45"/>
  <c r="GH65"/>
  <c r="GH6"/>
  <c r="GH10"/>
  <c r="GH14"/>
  <c r="GH18"/>
  <c r="GH22"/>
  <c r="GH26"/>
  <c r="GH30"/>
  <c r="GH34"/>
  <c r="GH38"/>
  <c r="GH42"/>
  <c r="GH54"/>
  <c r="GH66"/>
  <c r="GH73"/>
  <c r="GH81"/>
  <c r="GH85"/>
  <c r="GH89"/>
  <c r="GH93"/>
  <c r="GH97"/>
  <c r="GH101"/>
  <c r="GH109"/>
  <c r="GH117"/>
  <c r="FB8"/>
  <c r="FB12"/>
  <c r="GH70"/>
  <c r="GH78"/>
  <c r="GH82"/>
  <c r="GH86"/>
  <c r="GH90"/>
  <c r="GH94"/>
  <c r="GH98"/>
  <c r="GH102"/>
  <c r="GH106"/>
  <c r="FB9"/>
  <c r="DU9" s="1"/>
  <c r="GH91"/>
  <c r="GH95"/>
  <c r="GH99"/>
  <c r="GH103"/>
  <c r="GH111"/>
  <c r="GH4"/>
  <c r="FB5"/>
  <c r="FB6"/>
  <c r="FB10"/>
  <c r="GH68"/>
  <c r="GH80"/>
  <c r="GH84"/>
  <c r="GH92"/>
  <c r="GH96"/>
  <c r="GH100"/>
  <c r="FB7"/>
  <c r="FB11"/>
  <c r="FB13"/>
  <c r="FB17"/>
  <c r="FB21"/>
  <c r="FB25"/>
  <c r="FB29"/>
  <c r="FB33"/>
  <c r="FB37"/>
  <c r="FB41"/>
  <c r="FB45"/>
  <c r="FB65"/>
  <c r="FB70"/>
  <c r="FB14"/>
  <c r="FB18"/>
  <c r="FB22"/>
  <c r="FB26"/>
  <c r="FB30"/>
  <c r="FB34"/>
  <c r="FB38"/>
  <c r="FB42"/>
  <c r="FB54"/>
  <c r="FB66"/>
  <c r="FB15"/>
  <c r="FB23"/>
  <c r="FB27"/>
  <c r="FB31"/>
  <c r="FB35"/>
  <c r="FB39"/>
  <c r="FB43"/>
  <c r="FB16"/>
  <c r="FB24"/>
  <c r="FB28"/>
  <c r="FB32"/>
  <c r="FB36"/>
  <c r="FB40"/>
  <c r="FB44"/>
  <c r="FB68"/>
  <c r="FB73"/>
  <c r="FB81"/>
  <c r="FB80"/>
  <c r="DU80" s="1"/>
  <c r="FB84"/>
  <c r="FB93"/>
  <c r="FB99"/>
  <c r="FB103"/>
  <c r="FB111"/>
  <c r="FB117"/>
  <c r="FB85"/>
  <c r="FB89"/>
  <c r="DU89" s="1"/>
  <c r="FB90"/>
  <c r="FB94"/>
  <c r="FB100"/>
  <c r="DU100" s="1"/>
  <c r="FB78"/>
  <c r="FB82"/>
  <c r="FB86"/>
  <c r="FB91"/>
  <c r="FB95"/>
  <c r="FB101"/>
  <c r="FB109"/>
  <c r="FB92"/>
  <c r="FB96"/>
  <c r="DU96" s="1"/>
  <c r="FB97"/>
  <c r="DU97" s="1"/>
  <c r="FB98"/>
  <c r="FB102"/>
  <c r="FB106"/>
  <c r="FB4"/>
  <c r="CN159"/>
  <c r="AA3"/>
  <c r="Z184"/>
  <c r="BT184"/>
  <c r="Z154"/>
  <c r="Z174" s="1"/>
  <c r="DV3"/>
  <c r="DV154" s="1"/>
  <c r="CO154"/>
  <c r="CO3"/>
  <c r="Z180"/>
  <c r="Z176" s="1"/>
  <c r="GI3"/>
  <c r="Z2"/>
  <c r="CO158"/>
  <c r="FC154"/>
  <c r="FC3"/>
  <c r="GI154"/>
  <c r="AA4" i="26"/>
  <c r="Z155"/>
  <c r="Z3"/>
  <c r="DU69" i="10" l="1"/>
  <c r="DU48"/>
  <c r="DU47"/>
  <c r="DU74"/>
  <c r="DU46"/>
  <c r="DU49"/>
  <c r="DU76"/>
  <c r="DU83"/>
  <c r="DU88"/>
  <c r="DU108"/>
  <c r="DU71"/>
  <c r="C79" i="26"/>
  <c r="D83" s="1"/>
  <c r="W79"/>
  <c r="AH79"/>
  <c r="X79"/>
  <c r="P79"/>
  <c r="M79"/>
  <c r="AD79"/>
  <c r="R79"/>
  <c r="V79"/>
  <c r="J79"/>
  <c r="U79"/>
  <c r="AJ79"/>
  <c r="AI79"/>
  <c r="H79"/>
  <c r="F79" s="1"/>
  <c r="AG79"/>
  <c r="T79"/>
  <c r="AF79"/>
  <c r="AK79"/>
  <c r="AE79"/>
  <c r="AC79"/>
  <c r="S79"/>
  <c r="N79"/>
  <c r="AA79"/>
  <c r="O79"/>
  <c r="AL79"/>
  <c r="AB79"/>
  <c r="Z79"/>
  <c r="I79"/>
  <c r="K79"/>
  <c r="L79"/>
  <c r="G79"/>
  <c r="A79" s="1"/>
  <c r="Y79"/>
  <c r="Q79"/>
  <c r="C78"/>
  <c r="D82" s="1"/>
  <c r="Y78"/>
  <c r="H78"/>
  <c r="F78" s="1"/>
  <c r="I78"/>
  <c r="N78"/>
  <c r="O78"/>
  <c r="AK78"/>
  <c r="W78"/>
  <c r="S78"/>
  <c r="Q78"/>
  <c r="M78"/>
  <c r="AB78"/>
  <c r="R78"/>
  <c r="U78"/>
  <c r="AC78"/>
  <c r="AH78"/>
  <c r="Z78"/>
  <c r="AJ78"/>
  <c r="V78"/>
  <c r="L78"/>
  <c r="T78"/>
  <c r="AD78"/>
  <c r="AI78"/>
  <c r="AA78"/>
  <c r="AL78"/>
  <c r="AG78"/>
  <c r="X78"/>
  <c r="K78"/>
  <c r="AE78"/>
  <c r="G78"/>
  <c r="A78" s="1"/>
  <c r="J78"/>
  <c r="P78"/>
  <c r="AF78"/>
  <c r="C76"/>
  <c r="D80" s="1"/>
  <c r="AI76"/>
  <c r="U76"/>
  <c r="Z76"/>
  <c r="Q76"/>
  <c r="J76"/>
  <c r="K76"/>
  <c r="M76"/>
  <c r="AL76"/>
  <c r="X76"/>
  <c r="W76"/>
  <c r="AF76"/>
  <c r="AK76"/>
  <c r="AG76"/>
  <c r="V76"/>
  <c r="AE76"/>
  <c r="I76"/>
  <c r="S76"/>
  <c r="AH76"/>
  <c r="AD76"/>
  <c r="N76"/>
  <c r="L76"/>
  <c r="T76"/>
  <c r="AJ76"/>
  <c r="AC76"/>
  <c r="O76"/>
  <c r="Y76"/>
  <c r="AB76"/>
  <c r="H76"/>
  <c r="F76" s="1"/>
  <c r="AA76"/>
  <c r="P76"/>
  <c r="G76"/>
  <c r="A76" s="1"/>
  <c r="R76"/>
  <c r="DU107" i="10"/>
  <c r="DU55"/>
  <c r="FC48"/>
  <c r="GI49"/>
  <c r="FC49"/>
  <c r="GI48"/>
  <c r="C73" i="26"/>
  <c r="D77" s="1"/>
  <c r="J73"/>
  <c r="Z73"/>
  <c r="AE73"/>
  <c r="Q73"/>
  <c r="V73"/>
  <c r="M73"/>
  <c r="AJ73"/>
  <c r="U73"/>
  <c r="W73"/>
  <c r="AA73"/>
  <c r="AH73"/>
  <c r="AK73"/>
  <c r="R73"/>
  <c r="AF73"/>
  <c r="AD73"/>
  <c r="I73"/>
  <c r="P73"/>
  <c r="G73"/>
  <c r="A73" s="1"/>
  <c r="Y73"/>
  <c r="O73"/>
  <c r="AC73"/>
  <c r="H73"/>
  <c r="F73" s="1"/>
  <c r="N73"/>
  <c r="AL73"/>
  <c r="X73"/>
  <c r="K73"/>
  <c r="S73"/>
  <c r="L73"/>
  <c r="T73"/>
  <c r="AI73"/>
  <c r="AB73"/>
  <c r="AG73"/>
  <c r="DU79" i="10"/>
  <c r="DU50"/>
  <c r="DU51"/>
  <c r="GI71"/>
  <c r="GI50"/>
  <c r="GI55"/>
  <c r="GI69"/>
  <c r="GI51"/>
  <c r="GI74"/>
  <c r="GI111"/>
  <c r="GI112"/>
  <c r="GI96"/>
  <c r="DV96" s="1"/>
  <c r="FC69"/>
  <c r="FC51"/>
  <c r="FC74"/>
  <c r="FC50"/>
  <c r="FC71"/>
  <c r="FC55"/>
  <c r="FC96"/>
  <c r="FC111"/>
  <c r="FC112"/>
  <c r="DU42"/>
  <c r="DU92"/>
  <c r="DU36"/>
  <c r="DU4"/>
  <c r="DU102"/>
  <c r="DU93"/>
  <c r="DU95"/>
  <c r="DU86"/>
  <c r="DU101"/>
  <c r="DU85"/>
  <c r="DU54"/>
  <c r="DU30"/>
  <c r="DU14"/>
  <c r="DU45"/>
  <c r="DU29"/>
  <c r="DU13"/>
  <c r="DU40"/>
  <c r="DU24"/>
  <c r="DU43"/>
  <c r="DU27"/>
  <c r="DU7"/>
  <c r="DU99"/>
  <c r="DU106"/>
  <c r="DU90"/>
  <c r="DU70"/>
  <c r="DU109"/>
  <c r="DU66"/>
  <c r="DU34"/>
  <c r="DU18"/>
  <c r="DU65"/>
  <c r="DU33"/>
  <c r="DU17"/>
  <c r="DU44"/>
  <c r="DU28"/>
  <c r="DU8"/>
  <c r="DU31"/>
  <c r="DU11"/>
  <c r="DU103"/>
  <c r="DU94"/>
  <c r="DU78"/>
  <c r="DU117"/>
  <c r="DU73"/>
  <c r="DU38"/>
  <c r="DU22"/>
  <c r="DU6"/>
  <c r="DU37"/>
  <c r="DU21"/>
  <c r="DU5"/>
  <c r="DU32"/>
  <c r="DU12"/>
  <c r="DU35"/>
  <c r="DU15"/>
  <c r="DU111"/>
  <c r="DU91"/>
  <c r="DU98"/>
  <c r="DU82"/>
  <c r="DU81"/>
  <c r="DU26"/>
  <c r="DU10"/>
  <c r="DU41"/>
  <c r="DU25"/>
  <c r="DU16"/>
  <c r="DU39"/>
  <c r="DU23"/>
  <c r="DU84"/>
  <c r="DU68"/>
  <c r="AA155" i="27"/>
  <c r="AA3"/>
  <c r="AB4"/>
  <c r="GI8" i="10"/>
  <c r="GI20"/>
  <c r="GI24"/>
  <c r="GI28"/>
  <c r="GI32"/>
  <c r="GI36"/>
  <c r="GI40"/>
  <c r="GI44"/>
  <c r="GI5"/>
  <c r="GI9"/>
  <c r="GI21"/>
  <c r="GI25"/>
  <c r="GI29"/>
  <c r="GI33"/>
  <c r="GI37"/>
  <c r="GI41"/>
  <c r="GI45"/>
  <c r="GI65"/>
  <c r="GI6"/>
  <c r="GI10"/>
  <c r="GI22"/>
  <c r="GI26"/>
  <c r="GI30"/>
  <c r="GI34"/>
  <c r="GI38"/>
  <c r="GI42"/>
  <c r="GI54"/>
  <c r="GI66"/>
  <c r="GI7"/>
  <c r="GI19"/>
  <c r="GI23"/>
  <c r="GI27"/>
  <c r="GI31"/>
  <c r="GI35"/>
  <c r="GI39"/>
  <c r="GI43"/>
  <c r="GI63"/>
  <c r="GI67"/>
  <c r="GI70"/>
  <c r="GI78"/>
  <c r="GI82"/>
  <c r="GI86"/>
  <c r="GI90"/>
  <c r="GI94"/>
  <c r="GI102"/>
  <c r="GI110"/>
  <c r="FC5"/>
  <c r="FC9"/>
  <c r="GI75"/>
  <c r="GI79"/>
  <c r="GI83"/>
  <c r="GI91"/>
  <c r="GI95"/>
  <c r="GI99"/>
  <c r="GI4"/>
  <c r="FC6"/>
  <c r="FC10"/>
  <c r="GI68"/>
  <c r="GI76"/>
  <c r="GI80"/>
  <c r="GI84"/>
  <c r="GI88"/>
  <c r="GI92"/>
  <c r="GI100"/>
  <c r="GI104"/>
  <c r="GI108"/>
  <c r="FC7"/>
  <c r="GI73"/>
  <c r="GI77"/>
  <c r="GI81"/>
  <c r="GI89"/>
  <c r="GI93"/>
  <c r="GI97"/>
  <c r="GI101"/>
  <c r="GI109"/>
  <c r="GI113"/>
  <c r="GI117"/>
  <c r="FC8"/>
  <c r="FC22"/>
  <c r="FC26"/>
  <c r="FC30"/>
  <c r="FC34"/>
  <c r="FC38"/>
  <c r="FC42"/>
  <c r="FC54"/>
  <c r="FC66"/>
  <c r="FC75"/>
  <c r="FC19"/>
  <c r="FC23"/>
  <c r="FC27"/>
  <c r="FC31"/>
  <c r="FC35"/>
  <c r="FC39"/>
  <c r="FC43"/>
  <c r="FC63"/>
  <c r="FC67"/>
  <c r="FC76"/>
  <c r="FC80"/>
  <c r="FC20"/>
  <c r="FC24"/>
  <c r="FC28"/>
  <c r="FC32"/>
  <c r="FC36"/>
  <c r="FC40"/>
  <c r="FC44"/>
  <c r="FC68"/>
  <c r="FC73"/>
  <c r="FC77"/>
  <c r="DV77" s="1"/>
  <c r="FC21"/>
  <c r="FC25"/>
  <c r="FC29"/>
  <c r="FC33"/>
  <c r="FC37"/>
  <c r="FC41"/>
  <c r="FC45"/>
  <c r="FC65"/>
  <c r="FC70"/>
  <c r="FC78"/>
  <c r="FC89"/>
  <c r="FC90"/>
  <c r="FC94"/>
  <c r="FC100"/>
  <c r="FC104"/>
  <c r="FC108"/>
  <c r="FC82"/>
  <c r="FC86"/>
  <c r="FC91"/>
  <c r="FC95"/>
  <c r="FC101"/>
  <c r="DV101" s="1"/>
  <c r="FC109"/>
  <c r="FC113"/>
  <c r="FC83"/>
  <c r="FC92"/>
  <c r="FC97"/>
  <c r="FC102"/>
  <c r="FC110"/>
  <c r="FC4"/>
  <c r="FC79"/>
  <c r="FC81"/>
  <c r="FC84"/>
  <c r="FC88"/>
  <c r="FC93"/>
  <c r="FC99"/>
  <c r="FC117"/>
  <c r="CO159"/>
  <c r="AA180"/>
  <c r="AA176" s="1"/>
  <c r="DW3"/>
  <c r="DW154" s="1"/>
  <c r="CP3"/>
  <c r="GJ3"/>
  <c r="FD3"/>
  <c r="AA2"/>
  <c r="BU184"/>
  <c r="FD154"/>
  <c r="AA154"/>
  <c r="AA174" s="1"/>
  <c r="AA184"/>
  <c r="CP158"/>
  <c r="GJ154"/>
  <c r="AB3"/>
  <c r="CP154"/>
  <c r="AA155" i="26"/>
  <c r="AA3"/>
  <c r="AB4"/>
  <c r="DV74" i="10" l="1"/>
  <c r="DV49"/>
  <c r="DV50"/>
  <c r="DV111"/>
  <c r="DV55"/>
  <c r="DV112"/>
  <c r="DV48"/>
  <c r="DV69"/>
  <c r="C83" i="26"/>
  <c r="D87" s="1"/>
  <c r="H83"/>
  <c r="F83" s="1"/>
  <c r="AD83"/>
  <c r="AC83"/>
  <c r="AL83"/>
  <c r="AJ83"/>
  <c r="AG83"/>
  <c r="AH83"/>
  <c r="Z83"/>
  <c r="U83"/>
  <c r="O83"/>
  <c r="AA83"/>
  <c r="J83"/>
  <c r="T83"/>
  <c r="AF83"/>
  <c r="S83"/>
  <c r="R83"/>
  <c r="M83"/>
  <c r="Q83"/>
  <c r="W83"/>
  <c r="V83"/>
  <c r="AI83"/>
  <c r="I83"/>
  <c r="X83"/>
  <c r="AK83"/>
  <c r="AE83"/>
  <c r="AB83"/>
  <c r="L83"/>
  <c r="N83"/>
  <c r="K83"/>
  <c r="P83"/>
  <c r="G83"/>
  <c r="A83" s="1"/>
  <c r="Y83"/>
  <c r="C77"/>
  <c r="D81" s="1"/>
  <c r="AK77"/>
  <c r="P77"/>
  <c r="AB77"/>
  <c r="AC77"/>
  <c r="L77"/>
  <c r="M77"/>
  <c r="Q77"/>
  <c r="J77"/>
  <c r="W77"/>
  <c r="S77"/>
  <c r="AA77"/>
  <c r="V77"/>
  <c r="AJ77"/>
  <c r="I77"/>
  <c r="AH77"/>
  <c r="Z77"/>
  <c r="AL77"/>
  <c r="O77"/>
  <c r="G77"/>
  <c r="A77" s="1"/>
  <c r="N77"/>
  <c r="AF77"/>
  <c r="U77"/>
  <c r="AG77"/>
  <c r="H77"/>
  <c r="F77" s="1"/>
  <c r="AD77"/>
  <c r="X77"/>
  <c r="K77"/>
  <c r="Y77"/>
  <c r="AE77"/>
  <c r="AI77"/>
  <c r="T77"/>
  <c r="R77"/>
  <c r="C82"/>
  <c r="D86" s="1"/>
  <c r="M82"/>
  <c r="AI82"/>
  <c r="W82"/>
  <c r="U82"/>
  <c r="K82"/>
  <c r="I82"/>
  <c r="J82"/>
  <c r="X82"/>
  <c r="AL82"/>
  <c r="L82"/>
  <c r="AH82"/>
  <c r="T82"/>
  <c r="AJ82"/>
  <c r="AK82"/>
  <c r="AE82"/>
  <c r="AG82"/>
  <c r="N82"/>
  <c r="Q82"/>
  <c r="AB82"/>
  <c r="V82"/>
  <c r="H82"/>
  <c r="F82" s="1"/>
  <c r="AA82"/>
  <c r="Z82"/>
  <c r="P82"/>
  <c r="AC82"/>
  <c r="Y82"/>
  <c r="AF82"/>
  <c r="G82"/>
  <c r="A82" s="1"/>
  <c r="AD82"/>
  <c r="R82"/>
  <c r="S82"/>
  <c r="O82"/>
  <c r="GJ49" i="10"/>
  <c r="FD49"/>
  <c r="C80" i="26"/>
  <c r="D84" s="1"/>
  <c r="K80"/>
  <c r="L80"/>
  <c r="AL80"/>
  <c r="Y80"/>
  <c r="Q80"/>
  <c r="T80"/>
  <c r="W80"/>
  <c r="M80"/>
  <c r="AE80"/>
  <c r="Z80"/>
  <c r="O80"/>
  <c r="P80"/>
  <c r="AI80"/>
  <c r="I80"/>
  <c r="V80"/>
  <c r="AD80"/>
  <c r="R80"/>
  <c r="AB80"/>
  <c r="G80"/>
  <c r="A80" s="1"/>
  <c r="AK80"/>
  <c r="U80"/>
  <c r="AF80"/>
  <c r="AH80"/>
  <c r="AJ80"/>
  <c r="J80"/>
  <c r="N80"/>
  <c r="S80"/>
  <c r="H80"/>
  <c r="F80" s="1"/>
  <c r="X80"/>
  <c r="AG80"/>
  <c r="AC80"/>
  <c r="AA80"/>
  <c r="DV71" i="10"/>
  <c r="DV81"/>
  <c r="DV117"/>
  <c r="DV51"/>
  <c r="GJ6"/>
  <c r="GJ46"/>
  <c r="GJ7"/>
  <c r="GJ10"/>
  <c r="GJ8"/>
  <c r="GJ48"/>
  <c r="GJ47"/>
  <c r="GJ51"/>
  <c r="GJ71"/>
  <c r="GJ97"/>
  <c r="GJ102"/>
  <c r="GJ50"/>
  <c r="GJ55"/>
  <c r="GJ69"/>
  <c r="GJ100"/>
  <c r="FD7"/>
  <c r="DW7" s="1"/>
  <c r="FD10"/>
  <c r="GJ99"/>
  <c r="GJ116"/>
  <c r="FD8"/>
  <c r="GJ107"/>
  <c r="GJ114"/>
  <c r="GJ115"/>
  <c r="FD6"/>
  <c r="FD46"/>
  <c r="FD55"/>
  <c r="FD48"/>
  <c r="FD69"/>
  <c r="FD47"/>
  <c r="FD51"/>
  <c r="FD50"/>
  <c r="FD71"/>
  <c r="FD107"/>
  <c r="FD114"/>
  <c r="FD115"/>
  <c r="FD100"/>
  <c r="DW100" s="1"/>
  <c r="FD102"/>
  <c r="DW102" s="1"/>
  <c r="FD97"/>
  <c r="DW97" s="1"/>
  <c r="FD99"/>
  <c r="FD116"/>
  <c r="DW116" s="1"/>
  <c r="DV109"/>
  <c r="DV113"/>
  <c r="DV104"/>
  <c r="DV93"/>
  <c r="DV97"/>
  <c r="DV73"/>
  <c r="DV80"/>
  <c r="DV75"/>
  <c r="DV108"/>
  <c r="DV88"/>
  <c r="DV68"/>
  <c r="DV99"/>
  <c r="DV79"/>
  <c r="DV110"/>
  <c r="DV86"/>
  <c r="DV67"/>
  <c r="DV35"/>
  <c r="DV19"/>
  <c r="DV42"/>
  <c r="DV26"/>
  <c r="DV65"/>
  <c r="DV33"/>
  <c r="DV9"/>
  <c r="DV36"/>
  <c r="DV20"/>
  <c r="DV89"/>
  <c r="DV92"/>
  <c r="DV76"/>
  <c r="DV4"/>
  <c r="DV83"/>
  <c r="DV90"/>
  <c r="DV70"/>
  <c r="DV39"/>
  <c r="DV23"/>
  <c r="DV54"/>
  <c r="DV30"/>
  <c r="DV6"/>
  <c r="DV37"/>
  <c r="DV21"/>
  <c r="DV40"/>
  <c r="DV24"/>
  <c r="DV100"/>
  <c r="DV91"/>
  <c r="DV94"/>
  <c r="DV78"/>
  <c r="DV43"/>
  <c r="DV27"/>
  <c r="DV66"/>
  <c r="DV34"/>
  <c r="DV10"/>
  <c r="DV41"/>
  <c r="DV25"/>
  <c r="DV44"/>
  <c r="DV28"/>
  <c r="DV84"/>
  <c r="DV95"/>
  <c r="DV102"/>
  <c r="DV82"/>
  <c r="DV63"/>
  <c r="DV31"/>
  <c r="DV7"/>
  <c r="DV38"/>
  <c r="DV22"/>
  <c r="DV45"/>
  <c r="DV29"/>
  <c r="DV5"/>
  <c r="DV32"/>
  <c r="DV8"/>
  <c r="AB155" i="27"/>
  <c r="AB3"/>
  <c r="AC4"/>
  <c r="GJ13" i="10"/>
  <c r="GJ17"/>
  <c r="GJ21"/>
  <c r="GJ25"/>
  <c r="GJ29"/>
  <c r="GJ33"/>
  <c r="GJ37"/>
  <c r="GJ41"/>
  <c r="GJ45"/>
  <c r="GJ14"/>
  <c r="GJ18"/>
  <c r="GJ22"/>
  <c r="GJ26"/>
  <c r="GJ30"/>
  <c r="GJ34"/>
  <c r="GJ38"/>
  <c r="GJ42"/>
  <c r="GJ66"/>
  <c r="GJ11"/>
  <c r="GJ15"/>
  <c r="GJ19"/>
  <c r="GJ23"/>
  <c r="GJ27"/>
  <c r="GJ31"/>
  <c r="GJ35"/>
  <c r="GJ39"/>
  <c r="GJ43"/>
  <c r="GJ63"/>
  <c r="GJ67"/>
  <c r="GJ12"/>
  <c r="GJ16"/>
  <c r="GJ20"/>
  <c r="GJ24"/>
  <c r="GJ28"/>
  <c r="GJ32"/>
  <c r="GJ36"/>
  <c r="GJ40"/>
  <c r="GJ44"/>
  <c r="GJ75"/>
  <c r="GJ79"/>
  <c r="GJ83"/>
  <c r="GJ91"/>
  <c r="GJ95"/>
  <c r="GJ103"/>
  <c r="GJ111"/>
  <c r="GJ68"/>
  <c r="GJ76"/>
  <c r="GJ80"/>
  <c r="GJ84"/>
  <c r="GJ88"/>
  <c r="GJ92"/>
  <c r="GJ96"/>
  <c r="GJ104"/>
  <c r="GJ108"/>
  <c r="GJ73"/>
  <c r="GJ77"/>
  <c r="GJ81"/>
  <c r="GJ85"/>
  <c r="GJ89"/>
  <c r="GJ93"/>
  <c r="GJ109"/>
  <c r="GJ113"/>
  <c r="GJ117"/>
  <c r="FD12"/>
  <c r="GJ70"/>
  <c r="GJ78"/>
  <c r="GJ82"/>
  <c r="GJ86"/>
  <c r="GJ90"/>
  <c r="GJ94"/>
  <c r="GJ98"/>
  <c r="GJ106"/>
  <c r="GJ110"/>
  <c r="FD15"/>
  <c r="FD19"/>
  <c r="FD23"/>
  <c r="FD27"/>
  <c r="FD31"/>
  <c r="FD35"/>
  <c r="FD39"/>
  <c r="FD43"/>
  <c r="FD63"/>
  <c r="FD67"/>
  <c r="FD76"/>
  <c r="FD16"/>
  <c r="FD20"/>
  <c r="FD24"/>
  <c r="FD28"/>
  <c r="FD32"/>
  <c r="FD36"/>
  <c r="FD40"/>
  <c r="FD44"/>
  <c r="FD68"/>
  <c r="FD73"/>
  <c r="FD77"/>
  <c r="FD13"/>
  <c r="FD17"/>
  <c r="FD21"/>
  <c r="FD25"/>
  <c r="FD29"/>
  <c r="FD33"/>
  <c r="FD37"/>
  <c r="FD41"/>
  <c r="FD45"/>
  <c r="FD70"/>
  <c r="DW70" s="1"/>
  <c r="FD78"/>
  <c r="DW78" s="1"/>
  <c r="FD11"/>
  <c r="FD14"/>
  <c r="FD18"/>
  <c r="FD22"/>
  <c r="FD26"/>
  <c r="FD30"/>
  <c r="FD34"/>
  <c r="FD38"/>
  <c r="FD42"/>
  <c r="FD66"/>
  <c r="FD75"/>
  <c r="FD79"/>
  <c r="FD82"/>
  <c r="DW82" s="1"/>
  <c r="FD86"/>
  <c r="DW86" s="1"/>
  <c r="FD91"/>
  <c r="FD95"/>
  <c r="FD109"/>
  <c r="FD113"/>
  <c r="FD83"/>
  <c r="FD92"/>
  <c r="FD96"/>
  <c r="FD98"/>
  <c r="FD106"/>
  <c r="FD110"/>
  <c r="DW110" s="1"/>
  <c r="FD81"/>
  <c r="FD84"/>
  <c r="FD88"/>
  <c r="FD93"/>
  <c r="FD103"/>
  <c r="FD111"/>
  <c r="DW111" s="1"/>
  <c r="FD117"/>
  <c r="FD80"/>
  <c r="FD85"/>
  <c r="FD89"/>
  <c r="FD90"/>
  <c r="DW90" s="1"/>
  <c r="FD94"/>
  <c r="DW94" s="1"/>
  <c r="FD104"/>
  <c r="FD108"/>
  <c r="DX3"/>
  <c r="DX154" s="1"/>
  <c r="CQ154"/>
  <c r="AB2"/>
  <c r="FE3"/>
  <c r="AB184"/>
  <c r="CQ158"/>
  <c r="GK3"/>
  <c r="CQ3"/>
  <c r="AC3"/>
  <c r="BV184"/>
  <c r="AB180"/>
  <c r="AB176" s="1"/>
  <c r="AB154"/>
  <c r="AB174" s="1"/>
  <c r="GK154"/>
  <c r="FE154"/>
  <c r="AC4" i="26"/>
  <c r="AB3"/>
  <c r="AB155"/>
  <c r="CP159" i="10"/>
  <c r="DW49" l="1"/>
  <c r="DW71"/>
  <c r="DW8"/>
  <c r="DW69"/>
  <c r="DW6"/>
  <c r="DW46"/>
  <c r="DW107"/>
  <c r="DW55"/>
  <c r="DW114"/>
  <c r="DW115"/>
  <c r="DW47"/>
  <c r="DW50"/>
  <c r="DW99"/>
  <c r="C87" i="26"/>
  <c r="D91" s="1"/>
  <c r="K87"/>
  <c r="AI87"/>
  <c r="V87"/>
  <c r="G87"/>
  <c r="A87" s="1"/>
  <c r="AK87"/>
  <c r="AJ87"/>
  <c r="N87"/>
  <c r="T87"/>
  <c r="I87"/>
  <c r="X87"/>
  <c r="Y87"/>
  <c r="U87"/>
  <c r="J87"/>
  <c r="AE87"/>
  <c r="R87"/>
  <c r="AB87"/>
  <c r="AL87"/>
  <c r="AG87"/>
  <c r="W87"/>
  <c r="Z87"/>
  <c r="AA87"/>
  <c r="S87"/>
  <c r="AH87"/>
  <c r="H87"/>
  <c r="F87" s="1"/>
  <c r="AC87"/>
  <c r="Q87"/>
  <c r="O87"/>
  <c r="L87"/>
  <c r="P87"/>
  <c r="M87"/>
  <c r="AD87"/>
  <c r="AF87"/>
  <c r="C84"/>
  <c r="D88" s="1"/>
  <c r="X84"/>
  <c r="W84"/>
  <c r="N84"/>
  <c r="AB84"/>
  <c r="AG84"/>
  <c r="I84"/>
  <c r="S84"/>
  <c r="AD84"/>
  <c r="Q84"/>
  <c r="K84"/>
  <c r="P84"/>
  <c r="R84"/>
  <c r="Y84"/>
  <c r="H84"/>
  <c r="F84" s="1"/>
  <c r="L84"/>
  <c r="AH84"/>
  <c r="AI84"/>
  <c r="M84"/>
  <c r="AA84"/>
  <c r="AC84"/>
  <c r="U84"/>
  <c r="J84"/>
  <c r="AK84"/>
  <c r="Z84"/>
  <c r="O84"/>
  <c r="V84"/>
  <c r="AE84"/>
  <c r="T84"/>
  <c r="AF84"/>
  <c r="G84"/>
  <c r="A84" s="1"/>
  <c r="AL84"/>
  <c r="AJ84"/>
  <c r="C81"/>
  <c r="D85" s="1"/>
  <c r="Z81"/>
  <c r="O81"/>
  <c r="J81"/>
  <c r="K81"/>
  <c r="V81"/>
  <c r="AE81"/>
  <c r="P81"/>
  <c r="AL81"/>
  <c r="Q81"/>
  <c r="L81"/>
  <c r="AD81"/>
  <c r="I81"/>
  <c r="M81"/>
  <c r="W81"/>
  <c r="R81"/>
  <c r="AF81"/>
  <c r="X81"/>
  <c r="T81"/>
  <c r="U81"/>
  <c r="AG81"/>
  <c r="AH81"/>
  <c r="AJ81"/>
  <c r="AI81"/>
  <c r="S81"/>
  <c r="AC81"/>
  <c r="H81"/>
  <c r="F81" s="1"/>
  <c r="Y81"/>
  <c r="AB81"/>
  <c r="N81"/>
  <c r="G81"/>
  <c r="A81" s="1"/>
  <c r="AA81"/>
  <c r="AK81"/>
  <c r="C86"/>
  <c r="D90" s="1"/>
  <c r="AC86"/>
  <c r="Q86"/>
  <c r="AL86"/>
  <c r="J86"/>
  <c r="M86"/>
  <c r="AA86"/>
  <c r="L86"/>
  <c r="S86"/>
  <c r="T86"/>
  <c r="H86"/>
  <c r="F86" s="1"/>
  <c r="W86"/>
  <c r="AG86"/>
  <c r="O86"/>
  <c r="Y86"/>
  <c r="P86"/>
  <c r="N86"/>
  <c r="U86"/>
  <c r="AI86"/>
  <c r="AF86"/>
  <c r="X86"/>
  <c r="AE86"/>
  <c r="AK86"/>
  <c r="G86"/>
  <c r="A86" s="1"/>
  <c r="AB86"/>
  <c r="K86"/>
  <c r="AD86"/>
  <c r="I86"/>
  <c r="V86"/>
  <c r="AH86"/>
  <c r="R86"/>
  <c r="Z86"/>
  <c r="AJ86"/>
  <c r="DW10" i="10"/>
  <c r="GK33"/>
  <c r="FE34"/>
  <c r="FE33"/>
  <c r="GK50"/>
  <c r="GK34"/>
  <c r="FE50"/>
  <c r="DW81"/>
  <c r="DW51"/>
  <c r="DW48"/>
  <c r="GK38"/>
  <c r="GK30"/>
  <c r="GK39"/>
  <c r="GK42"/>
  <c r="GK45"/>
  <c r="GK46"/>
  <c r="GK31"/>
  <c r="GK40"/>
  <c r="GK43"/>
  <c r="GK32"/>
  <c r="GK37"/>
  <c r="GK41"/>
  <c r="GK48"/>
  <c r="GK66"/>
  <c r="GK78"/>
  <c r="GK80"/>
  <c r="GK44"/>
  <c r="GK74"/>
  <c r="GK88"/>
  <c r="GK89"/>
  <c r="GK81"/>
  <c r="GK73"/>
  <c r="GK84"/>
  <c r="GK85"/>
  <c r="GK112"/>
  <c r="GK117"/>
  <c r="GK90"/>
  <c r="FE31"/>
  <c r="FE40"/>
  <c r="GK116"/>
  <c r="GK107"/>
  <c r="GK114"/>
  <c r="GK115"/>
  <c r="FE38"/>
  <c r="FE37"/>
  <c r="DX37" s="1"/>
  <c r="FE42"/>
  <c r="DX42" s="1"/>
  <c r="FE44"/>
  <c r="DX44" s="1"/>
  <c r="FE81"/>
  <c r="FE43"/>
  <c r="FE45"/>
  <c r="FE46"/>
  <c r="DX46" s="1"/>
  <c r="FE73"/>
  <c r="DX73" s="1"/>
  <c r="FE84"/>
  <c r="FE85"/>
  <c r="DX85" s="1"/>
  <c r="FE30"/>
  <c r="DX30" s="1"/>
  <c r="FE32"/>
  <c r="DX32" s="1"/>
  <c r="FE48"/>
  <c r="FE66"/>
  <c r="DX66" s="1"/>
  <c r="FE78"/>
  <c r="DX78" s="1"/>
  <c r="FE80"/>
  <c r="DX80" s="1"/>
  <c r="FE39"/>
  <c r="DX39" s="1"/>
  <c r="FE41"/>
  <c r="DX41" s="1"/>
  <c r="FE74"/>
  <c r="FE88"/>
  <c r="FE89"/>
  <c r="FE116"/>
  <c r="FE107"/>
  <c r="DX107" s="1"/>
  <c r="FE112"/>
  <c r="FE115"/>
  <c r="DX115" s="1"/>
  <c r="FE90"/>
  <c r="DX90" s="1"/>
  <c r="FE114"/>
  <c r="DX114" s="1"/>
  <c r="FE117"/>
  <c r="DX117" s="1"/>
  <c r="DW98"/>
  <c r="DW23"/>
  <c r="DW12"/>
  <c r="DW73"/>
  <c r="DW113"/>
  <c r="DW85"/>
  <c r="DW108"/>
  <c r="DW88"/>
  <c r="DW68"/>
  <c r="DW91"/>
  <c r="DW44"/>
  <c r="DW28"/>
  <c r="DW39"/>
  <c r="DW66"/>
  <c r="DW30"/>
  <c r="DW14"/>
  <c r="DW33"/>
  <c r="DW17"/>
  <c r="DW117"/>
  <c r="DW89"/>
  <c r="DW92"/>
  <c r="DW76"/>
  <c r="DW95"/>
  <c r="DW75"/>
  <c r="DW32"/>
  <c r="DW16"/>
  <c r="DW43"/>
  <c r="DW27"/>
  <c r="DW11"/>
  <c r="DW34"/>
  <c r="DW18"/>
  <c r="DW37"/>
  <c r="DW21"/>
  <c r="DW106"/>
  <c r="DW93"/>
  <c r="DW77"/>
  <c r="DW96"/>
  <c r="DW80"/>
  <c r="DW103"/>
  <c r="DW79"/>
  <c r="DW36"/>
  <c r="DW20"/>
  <c r="DW63"/>
  <c r="DW31"/>
  <c r="DW15"/>
  <c r="DW38"/>
  <c r="DW22"/>
  <c r="DW41"/>
  <c r="DW25"/>
  <c r="DW109"/>
  <c r="DW104"/>
  <c r="DW84"/>
  <c r="DW83"/>
  <c r="DW40"/>
  <c r="DW24"/>
  <c r="DW67"/>
  <c r="DW35"/>
  <c r="DW19"/>
  <c r="DW42"/>
  <c r="DW26"/>
  <c r="DW45"/>
  <c r="DW29"/>
  <c r="DW13"/>
  <c r="AC155" i="27"/>
  <c r="AC3"/>
  <c r="AD4"/>
  <c r="GK6" i="10"/>
  <c r="GK10"/>
  <c r="GK14"/>
  <c r="GK18"/>
  <c r="GK22"/>
  <c r="GK26"/>
  <c r="GK54"/>
  <c r="GK7"/>
  <c r="GK11"/>
  <c r="GK15"/>
  <c r="GK19"/>
  <c r="GK23"/>
  <c r="GK27"/>
  <c r="GK35"/>
  <c r="GK8"/>
  <c r="GK12"/>
  <c r="GK16"/>
  <c r="GK20"/>
  <c r="GK24"/>
  <c r="GK28"/>
  <c r="GK36"/>
  <c r="GK5"/>
  <c r="GK9"/>
  <c r="GK13"/>
  <c r="GK17"/>
  <c r="GK21"/>
  <c r="GK25"/>
  <c r="GK29"/>
  <c r="GK65"/>
  <c r="GK76"/>
  <c r="GK96"/>
  <c r="GK100"/>
  <c r="GK104"/>
  <c r="GK108"/>
  <c r="FE7"/>
  <c r="FE11"/>
  <c r="GK77"/>
  <c r="GK97"/>
  <c r="GK101"/>
  <c r="GK109"/>
  <c r="GK113"/>
  <c r="FE8"/>
  <c r="GK98"/>
  <c r="GK102"/>
  <c r="GK106"/>
  <c r="GK110"/>
  <c r="FE5"/>
  <c r="FE9"/>
  <c r="GK75"/>
  <c r="GK79"/>
  <c r="GK83"/>
  <c r="GK99"/>
  <c r="GK103"/>
  <c r="GK111"/>
  <c r="GK4"/>
  <c r="FE6"/>
  <c r="FE10"/>
  <c r="FE12"/>
  <c r="FE16"/>
  <c r="FE20"/>
  <c r="FE24"/>
  <c r="FE28"/>
  <c r="FE36"/>
  <c r="FE13"/>
  <c r="FE17"/>
  <c r="FE21"/>
  <c r="FE25"/>
  <c r="FE29"/>
  <c r="FE65"/>
  <c r="DX65" s="1"/>
  <c r="FE14"/>
  <c r="FE18"/>
  <c r="FE22"/>
  <c r="FE26"/>
  <c r="FE54"/>
  <c r="FE75"/>
  <c r="FE79"/>
  <c r="FE15"/>
  <c r="FE19"/>
  <c r="FE23"/>
  <c r="FE27"/>
  <c r="FE35"/>
  <c r="FE76"/>
  <c r="FE83"/>
  <c r="DX83" s="1"/>
  <c r="FE96"/>
  <c r="FE97"/>
  <c r="FE98"/>
  <c r="FE102"/>
  <c r="FE106"/>
  <c r="FE110"/>
  <c r="DX110" s="1"/>
  <c r="FE4"/>
  <c r="FE99"/>
  <c r="FE103"/>
  <c r="FE111"/>
  <c r="DX111" s="1"/>
  <c r="FE100"/>
  <c r="FE104"/>
  <c r="FE108"/>
  <c r="DX108" s="1"/>
  <c r="FE77"/>
  <c r="FE101"/>
  <c r="FE109"/>
  <c r="FE113"/>
  <c r="FF154"/>
  <c r="CR158"/>
  <c r="GL3"/>
  <c r="AC184"/>
  <c r="GL154"/>
  <c r="AD3"/>
  <c r="BW184"/>
  <c r="AC180"/>
  <c r="AC176" s="1"/>
  <c r="DY3"/>
  <c r="DY154" s="1"/>
  <c r="CR154"/>
  <c r="AC2"/>
  <c r="CR3"/>
  <c r="AC154"/>
  <c r="AC174" s="1"/>
  <c r="FF3"/>
  <c r="AC155" i="26"/>
  <c r="AC3"/>
  <c r="AD4"/>
  <c r="CQ159" i="10"/>
  <c r="DX33" l="1"/>
  <c r="DX81"/>
  <c r="DX89"/>
  <c r="DX40"/>
  <c r="DX112"/>
  <c r="DX48"/>
  <c r="DX43"/>
  <c r="DX45"/>
  <c r="DX38"/>
  <c r="DX116"/>
  <c r="DX74"/>
  <c r="DX84"/>
  <c r="DX88"/>
  <c r="DX50"/>
  <c r="DX31"/>
  <c r="GL45"/>
  <c r="FF33"/>
  <c r="FF45"/>
  <c r="GL34"/>
  <c r="GL48"/>
  <c r="GL49"/>
  <c r="GL33"/>
  <c r="FF48"/>
  <c r="FF49"/>
  <c r="FF34"/>
  <c r="C91" i="26"/>
  <c r="D95" s="1"/>
  <c r="V91"/>
  <c r="J91"/>
  <c r="AC91"/>
  <c r="O91"/>
  <c r="R91"/>
  <c r="Q91"/>
  <c r="Z91"/>
  <c r="AB91"/>
  <c r="AF91"/>
  <c r="Y91"/>
  <c r="AA91"/>
  <c r="S91"/>
  <c r="AL91"/>
  <c r="M91"/>
  <c r="G91"/>
  <c r="A91" s="1"/>
  <c r="W91"/>
  <c r="AG91"/>
  <c r="AH91"/>
  <c r="K91"/>
  <c r="AK91"/>
  <c r="AD91"/>
  <c r="H91"/>
  <c r="F91" s="1"/>
  <c r="I91"/>
  <c r="T91"/>
  <c r="U91"/>
  <c r="AE91"/>
  <c r="L91"/>
  <c r="X91"/>
  <c r="N91"/>
  <c r="P91"/>
  <c r="AJ91"/>
  <c r="AI91"/>
  <c r="C88"/>
  <c r="D92" s="1"/>
  <c r="K88"/>
  <c r="AD88"/>
  <c r="AE88"/>
  <c r="G88"/>
  <c r="A88" s="1"/>
  <c r="Y88"/>
  <c r="J88"/>
  <c r="AI88"/>
  <c r="O88"/>
  <c r="S88"/>
  <c r="N88"/>
  <c r="L88"/>
  <c r="AK88"/>
  <c r="Q88"/>
  <c r="P88"/>
  <c r="AB88"/>
  <c r="W88"/>
  <c r="U88"/>
  <c r="H88"/>
  <c r="F88" s="1"/>
  <c r="AG88"/>
  <c r="X88"/>
  <c r="AF88"/>
  <c r="Z88"/>
  <c r="I88"/>
  <c r="AA88"/>
  <c r="AL88"/>
  <c r="M88"/>
  <c r="T88"/>
  <c r="AC88"/>
  <c r="R88"/>
  <c r="V88"/>
  <c r="AJ88"/>
  <c r="AH88"/>
  <c r="C85"/>
  <c r="D89" s="1"/>
  <c r="T85"/>
  <c r="AJ85"/>
  <c r="AE85"/>
  <c r="Q85"/>
  <c r="AB85"/>
  <c r="G85"/>
  <c r="A85" s="1"/>
  <c r="S85"/>
  <c r="I85"/>
  <c r="AL85"/>
  <c r="R85"/>
  <c r="J85"/>
  <c r="K85"/>
  <c r="AA85"/>
  <c r="AF85"/>
  <c r="AI85"/>
  <c r="L85"/>
  <c r="O85"/>
  <c r="Y85"/>
  <c r="AC85"/>
  <c r="W85"/>
  <c r="AG85"/>
  <c r="X85"/>
  <c r="AD85"/>
  <c r="M85"/>
  <c r="Z85"/>
  <c r="P85"/>
  <c r="AH85"/>
  <c r="AK85"/>
  <c r="U85"/>
  <c r="H85"/>
  <c r="F85" s="1"/>
  <c r="N85"/>
  <c r="V85"/>
  <c r="DX34" i="10"/>
  <c r="C90" i="26"/>
  <c r="D94" s="1"/>
  <c r="AF90"/>
  <c r="T90"/>
  <c r="S90"/>
  <c r="X90"/>
  <c r="P90"/>
  <c r="AH90"/>
  <c r="AB90"/>
  <c r="G90"/>
  <c r="A90" s="1"/>
  <c r="V90"/>
  <c r="O90"/>
  <c r="W90"/>
  <c r="AL90"/>
  <c r="AE90"/>
  <c r="H90"/>
  <c r="F90" s="1"/>
  <c r="L90"/>
  <c r="AG90"/>
  <c r="Z90"/>
  <c r="AJ90"/>
  <c r="N90"/>
  <c r="R90"/>
  <c r="AI90"/>
  <c r="I90"/>
  <c r="U90"/>
  <c r="M90"/>
  <c r="Y90"/>
  <c r="Q90"/>
  <c r="AC90"/>
  <c r="J90"/>
  <c r="AK90"/>
  <c r="AD90"/>
  <c r="AA90"/>
  <c r="K90"/>
  <c r="GL20" i="10"/>
  <c r="GL24"/>
  <c r="GL28"/>
  <c r="GL32"/>
  <c r="GL36"/>
  <c r="GL37"/>
  <c r="GL21"/>
  <c r="GL25"/>
  <c r="GL29"/>
  <c r="GL38"/>
  <c r="GL47"/>
  <c r="GL22"/>
  <c r="GL26"/>
  <c r="GL30"/>
  <c r="GL39"/>
  <c r="GL19"/>
  <c r="GL23"/>
  <c r="GL27"/>
  <c r="GL31"/>
  <c r="GL35"/>
  <c r="GL40"/>
  <c r="GL50"/>
  <c r="GL55"/>
  <c r="GL73"/>
  <c r="GL76"/>
  <c r="GL84"/>
  <c r="GL85"/>
  <c r="GL66"/>
  <c r="GL78"/>
  <c r="GL80"/>
  <c r="GL83"/>
  <c r="GL92"/>
  <c r="GL51"/>
  <c r="GL74"/>
  <c r="GL88"/>
  <c r="GL68"/>
  <c r="GL71"/>
  <c r="GL82"/>
  <c r="GL90"/>
  <c r="GL94"/>
  <c r="GL89"/>
  <c r="GL93"/>
  <c r="GL107"/>
  <c r="GL114"/>
  <c r="GL115"/>
  <c r="FF21"/>
  <c r="FF25"/>
  <c r="GL91"/>
  <c r="GL109"/>
  <c r="GL117"/>
  <c r="FF22"/>
  <c r="FF26"/>
  <c r="FF30"/>
  <c r="FF39"/>
  <c r="DY39" s="1"/>
  <c r="GL95"/>
  <c r="GL116"/>
  <c r="FF20"/>
  <c r="FF24"/>
  <c r="FF28"/>
  <c r="FF32"/>
  <c r="FF36"/>
  <c r="FF37"/>
  <c r="FF40"/>
  <c r="FF47"/>
  <c r="DY47" s="1"/>
  <c r="FF51"/>
  <c r="FF74"/>
  <c r="DY74" s="1"/>
  <c r="FF88"/>
  <c r="DY88" s="1"/>
  <c r="FF31"/>
  <c r="FF35"/>
  <c r="FF38"/>
  <c r="DY38" s="1"/>
  <c r="FF50"/>
  <c r="FF68"/>
  <c r="DY68" s="1"/>
  <c r="FF71"/>
  <c r="DY71" s="1"/>
  <c r="FF82"/>
  <c r="FF29"/>
  <c r="FF55"/>
  <c r="DY55" s="1"/>
  <c r="FF73"/>
  <c r="FF76"/>
  <c r="DY76" s="1"/>
  <c r="FF19"/>
  <c r="FF23"/>
  <c r="DY23" s="1"/>
  <c r="FF27"/>
  <c r="DY27" s="1"/>
  <c r="FF66"/>
  <c r="FF78"/>
  <c r="FF80"/>
  <c r="DY80" s="1"/>
  <c r="FF83"/>
  <c r="FF91"/>
  <c r="FF95"/>
  <c r="FF85"/>
  <c r="DY85" s="1"/>
  <c r="FF109"/>
  <c r="FF114"/>
  <c r="FF116"/>
  <c r="FF117"/>
  <c r="FF107"/>
  <c r="DY107" s="1"/>
  <c r="FF84"/>
  <c r="DY84" s="1"/>
  <c r="FF115"/>
  <c r="FF89"/>
  <c r="DY89" s="1"/>
  <c r="FF90"/>
  <c r="DY90" s="1"/>
  <c r="FF92"/>
  <c r="DY92" s="1"/>
  <c r="FF93"/>
  <c r="FF94"/>
  <c r="DY94" s="1"/>
  <c r="DX28"/>
  <c r="DX99"/>
  <c r="DX24"/>
  <c r="DX113"/>
  <c r="DX103"/>
  <c r="DX79"/>
  <c r="DX5"/>
  <c r="DX102"/>
  <c r="DX7"/>
  <c r="DX98"/>
  <c r="DX101"/>
  <c r="DX96"/>
  <c r="DX25"/>
  <c r="DX9"/>
  <c r="DX8"/>
  <c r="DX19"/>
  <c r="DX54"/>
  <c r="DX14"/>
  <c r="DX109"/>
  <c r="DX100"/>
  <c r="DX29"/>
  <c r="DX13"/>
  <c r="DX12"/>
  <c r="DX23"/>
  <c r="DX18"/>
  <c r="DX75"/>
  <c r="DX106"/>
  <c r="DX77"/>
  <c r="DX104"/>
  <c r="DX17"/>
  <c r="DX36"/>
  <c r="DX16"/>
  <c r="DX27"/>
  <c r="DX11"/>
  <c r="DX22"/>
  <c r="DX6"/>
  <c r="DX97"/>
  <c r="DX76"/>
  <c r="DX21"/>
  <c r="DX20"/>
  <c r="DX35"/>
  <c r="DX15"/>
  <c r="DX26"/>
  <c r="DX10"/>
  <c r="DX4"/>
  <c r="AD155" i="27"/>
  <c r="AD3"/>
  <c r="AE4"/>
  <c r="GL7" i="10"/>
  <c r="GL11"/>
  <c r="GL15"/>
  <c r="GL8"/>
  <c r="GL12"/>
  <c r="GL16"/>
  <c r="GL5"/>
  <c r="GL9"/>
  <c r="GL13"/>
  <c r="GL17"/>
  <c r="GL65"/>
  <c r="GL6"/>
  <c r="GL10"/>
  <c r="GL14"/>
  <c r="GL18"/>
  <c r="GL77"/>
  <c r="GL81"/>
  <c r="GL97"/>
  <c r="GL101"/>
  <c r="GL113"/>
  <c r="FF8"/>
  <c r="FF12"/>
  <c r="GL70"/>
  <c r="GL98"/>
  <c r="GL102"/>
  <c r="GL106"/>
  <c r="FF5"/>
  <c r="DY5" s="1"/>
  <c r="FF9"/>
  <c r="DY9" s="1"/>
  <c r="GL79"/>
  <c r="GL99"/>
  <c r="GL103"/>
  <c r="GL4"/>
  <c r="FF6"/>
  <c r="FF10"/>
  <c r="GL96"/>
  <c r="GL100"/>
  <c r="GL104"/>
  <c r="GL108"/>
  <c r="FF7"/>
  <c r="FF11"/>
  <c r="FF13"/>
  <c r="FF17"/>
  <c r="FF65"/>
  <c r="FF70"/>
  <c r="FF14"/>
  <c r="FF18"/>
  <c r="FF79"/>
  <c r="FF15"/>
  <c r="FF16"/>
  <c r="FF77"/>
  <c r="FF81"/>
  <c r="FF99"/>
  <c r="FF103"/>
  <c r="FF100"/>
  <c r="FF104"/>
  <c r="FF108"/>
  <c r="FF101"/>
  <c r="FF113"/>
  <c r="FF96"/>
  <c r="DY96" s="1"/>
  <c r="FF97"/>
  <c r="DY97" s="1"/>
  <c r="FF98"/>
  <c r="FF102"/>
  <c r="FF106"/>
  <c r="DY106" s="1"/>
  <c r="FF4"/>
  <c r="FG154"/>
  <c r="BX184"/>
  <c r="GM154"/>
  <c r="AD184"/>
  <c r="GM3"/>
  <c r="AD154"/>
  <c r="AD174" s="1"/>
  <c r="CS3"/>
  <c r="AE3"/>
  <c r="DZ3"/>
  <c r="DZ154" s="1"/>
  <c r="AD2"/>
  <c r="AD180"/>
  <c r="AD176" s="1"/>
  <c r="FG3"/>
  <c r="CS158"/>
  <c r="CS154"/>
  <c r="AE4" i="26"/>
  <c r="AD155"/>
  <c r="AD3"/>
  <c r="CR159" i="10"/>
  <c r="DY26" l="1"/>
  <c r="DY34"/>
  <c r="DY117"/>
  <c r="DY48"/>
  <c r="DY45"/>
  <c r="DY109"/>
  <c r="DY51"/>
  <c r="DY78"/>
  <c r="DY29"/>
  <c r="DY36"/>
  <c r="DY20"/>
  <c r="DY93"/>
  <c r="DY82"/>
  <c r="DY30"/>
  <c r="DY37"/>
  <c r="DY24"/>
  <c r="DY95"/>
  <c r="DY83"/>
  <c r="DY31"/>
  <c r="DY21"/>
  <c r="DY28"/>
  <c r="DY49"/>
  <c r="DY91"/>
  <c r="DY66"/>
  <c r="DY73"/>
  <c r="DY25"/>
  <c r="DY32"/>
  <c r="DY33"/>
  <c r="DY104"/>
  <c r="C89" i="26"/>
  <c r="D93" s="1"/>
  <c r="L89"/>
  <c r="T89"/>
  <c r="X89"/>
  <c r="K89"/>
  <c r="AA89"/>
  <c r="AF89"/>
  <c r="P89"/>
  <c r="O89"/>
  <c r="G89"/>
  <c r="A89" s="1"/>
  <c r="AH89"/>
  <c r="I89"/>
  <c r="Y89"/>
  <c r="S89"/>
  <c r="R89"/>
  <c r="H89"/>
  <c r="F89" s="1"/>
  <c r="V89"/>
  <c r="AE89"/>
  <c r="M89"/>
  <c r="AD89"/>
  <c r="U89"/>
  <c r="AK89"/>
  <c r="Q89"/>
  <c r="AI89"/>
  <c r="AB89"/>
  <c r="AG89"/>
  <c r="J89"/>
  <c r="AC89"/>
  <c r="Z89"/>
  <c r="N89"/>
  <c r="AJ89"/>
  <c r="W89"/>
  <c r="AL89"/>
  <c r="DY114" i="10"/>
  <c r="GM49"/>
  <c r="FG49"/>
  <c r="DY115"/>
  <c r="DY116"/>
  <c r="DY19"/>
  <c r="DY50"/>
  <c r="DY22"/>
  <c r="C94" i="26"/>
  <c r="D98" s="1"/>
  <c r="M94"/>
  <c r="G94"/>
  <c r="A94" s="1"/>
  <c r="L94"/>
  <c r="AF94"/>
  <c r="AK94"/>
  <c r="AH94"/>
  <c r="U94"/>
  <c r="T94"/>
  <c r="N94"/>
  <c r="AA94"/>
  <c r="AD94"/>
  <c r="AC94"/>
  <c r="Y94"/>
  <c r="K94"/>
  <c r="R94"/>
  <c r="Z94"/>
  <c r="AB94"/>
  <c r="AE94"/>
  <c r="AJ94"/>
  <c r="W94"/>
  <c r="P94"/>
  <c r="X94"/>
  <c r="O94"/>
  <c r="H94"/>
  <c r="F94" s="1"/>
  <c r="J94"/>
  <c r="Q94"/>
  <c r="S94"/>
  <c r="V94"/>
  <c r="I94"/>
  <c r="AG94"/>
  <c r="AL94"/>
  <c r="AI94"/>
  <c r="C95"/>
  <c r="D99" s="1"/>
  <c r="U95"/>
  <c r="S95"/>
  <c r="R95"/>
  <c r="N95"/>
  <c r="W95"/>
  <c r="AD95"/>
  <c r="AE95"/>
  <c r="AI95"/>
  <c r="AJ95"/>
  <c r="M95"/>
  <c r="I95"/>
  <c r="Q95"/>
  <c r="X95"/>
  <c r="AG95"/>
  <c r="K95"/>
  <c r="Z95"/>
  <c r="AC95"/>
  <c r="L95"/>
  <c r="AL95"/>
  <c r="H95"/>
  <c r="F95" s="1"/>
  <c r="AB95"/>
  <c r="AK95"/>
  <c r="O95"/>
  <c r="AA95"/>
  <c r="P95"/>
  <c r="Y95"/>
  <c r="V95"/>
  <c r="AH95"/>
  <c r="G95"/>
  <c r="A95" s="1"/>
  <c r="J95"/>
  <c r="AF95"/>
  <c r="T95"/>
  <c r="C92"/>
  <c r="D96" s="1"/>
  <c r="AD92"/>
  <c r="O92"/>
  <c r="AH92"/>
  <c r="AE92"/>
  <c r="Q92"/>
  <c r="P92"/>
  <c r="AF92"/>
  <c r="T92"/>
  <c r="AB92"/>
  <c r="R92"/>
  <c r="AI92"/>
  <c r="AC92"/>
  <c r="K92"/>
  <c r="X92"/>
  <c r="AG92"/>
  <c r="I92"/>
  <c r="U92"/>
  <c r="V92"/>
  <c r="AA92"/>
  <c r="Y92"/>
  <c r="AJ92"/>
  <c r="J92"/>
  <c r="AK92"/>
  <c r="N92"/>
  <c r="H92"/>
  <c r="F92" s="1"/>
  <c r="M92"/>
  <c r="S92"/>
  <c r="L92"/>
  <c r="Z92"/>
  <c r="AL92"/>
  <c r="W92"/>
  <c r="G92"/>
  <c r="A92" s="1"/>
  <c r="DY98" i="10"/>
  <c r="DY35"/>
  <c r="DY40"/>
  <c r="GM5"/>
  <c r="GM6"/>
  <c r="GM48"/>
  <c r="GM7"/>
  <c r="GM47"/>
  <c r="GM8"/>
  <c r="GM46"/>
  <c r="GM70"/>
  <c r="GM71"/>
  <c r="GM50"/>
  <c r="GM55"/>
  <c r="GM96"/>
  <c r="GM69"/>
  <c r="GM51"/>
  <c r="GM113"/>
  <c r="FG6"/>
  <c r="GM114"/>
  <c r="FG7"/>
  <c r="GM112"/>
  <c r="FG5"/>
  <c r="FG48"/>
  <c r="FG69"/>
  <c r="FG47"/>
  <c r="DZ47" s="1"/>
  <c r="FG51"/>
  <c r="GM4"/>
  <c r="FG50"/>
  <c r="FG70"/>
  <c r="FG71"/>
  <c r="FG8"/>
  <c r="DZ8" s="1"/>
  <c r="FG46"/>
  <c r="FG55"/>
  <c r="FG112"/>
  <c r="FG113"/>
  <c r="FG114"/>
  <c r="FG4"/>
  <c r="FG96"/>
  <c r="DZ96" s="1"/>
  <c r="DY100"/>
  <c r="DY103"/>
  <c r="DY10"/>
  <c r="DY12"/>
  <c r="DY102"/>
  <c r="DY79"/>
  <c r="DY77"/>
  <c r="DY81"/>
  <c r="DY108"/>
  <c r="DY99"/>
  <c r="DY17"/>
  <c r="DY16"/>
  <c r="DY11"/>
  <c r="DY70"/>
  <c r="DY101"/>
  <c r="DY18"/>
  <c r="DY65"/>
  <c r="DY15"/>
  <c r="DY4"/>
  <c r="DY113"/>
  <c r="DY6"/>
  <c r="DY8"/>
  <c r="DY13"/>
  <c r="DY7"/>
  <c r="DY14"/>
  <c r="AE155" i="27"/>
  <c r="AE3"/>
  <c r="AF4"/>
  <c r="GM12" i="10"/>
  <c r="GM16"/>
  <c r="GM20"/>
  <c r="GM24"/>
  <c r="GM28"/>
  <c r="GM32"/>
  <c r="GM36"/>
  <c r="GM40"/>
  <c r="GM44"/>
  <c r="GM13"/>
  <c r="GM17"/>
  <c r="GM21"/>
  <c r="GM25"/>
  <c r="GM29"/>
  <c r="GM33"/>
  <c r="GM37"/>
  <c r="GM41"/>
  <c r="GM45"/>
  <c r="GM65"/>
  <c r="GM10"/>
  <c r="GM14"/>
  <c r="GM22"/>
  <c r="GM26"/>
  <c r="GM30"/>
  <c r="GM34"/>
  <c r="GM38"/>
  <c r="GM42"/>
  <c r="GM66"/>
  <c r="GM11"/>
  <c r="GM15"/>
  <c r="GM19"/>
  <c r="GM23"/>
  <c r="GM27"/>
  <c r="GM31"/>
  <c r="GM35"/>
  <c r="GM39"/>
  <c r="GM43"/>
  <c r="GM63"/>
  <c r="GM67"/>
  <c r="GM78"/>
  <c r="GM82"/>
  <c r="GM86"/>
  <c r="GM90"/>
  <c r="GM94"/>
  <c r="GM98"/>
  <c r="GM102"/>
  <c r="GM110"/>
  <c r="GM75"/>
  <c r="GM79"/>
  <c r="GM83"/>
  <c r="GM91"/>
  <c r="GM95"/>
  <c r="GM99"/>
  <c r="GM103"/>
  <c r="GM111"/>
  <c r="FG10"/>
  <c r="GM68"/>
  <c r="GM76"/>
  <c r="GM80"/>
  <c r="GM84"/>
  <c r="GM88"/>
  <c r="GM92"/>
  <c r="GM100"/>
  <c r="GM104"/>
  <c r="FG11"/>
  <c r="GM73"/>
  <c r="GM77"/>
  <c r="GM81"/>
  <c r="GM85"/>
  <c r="GM89"/>
  <c r="GM93"/>
  <c r="GM97"/>
  <c r="GM101"/>
  <c r="GM109"/>
  <c r="FG12"/>
  <c r="FG14"/>
  <c r="FG22"/>
  <c r="FG26"/>
  <c r="FG30"/>
  <c r="FG34"/>
  <c r="FG38"/>
  <c r="FG42"/>
  <c r="FG66"/>
  <c r="FG75"/>
  <c r="FG15"/>
  <c r="FG19"/>
  <c r="FG23"/>
  <c r="FG27"/>
  <c r="FG31"/>
  <c r="FG35"/>
  <c r="FG39"/>
  <c r="FG43"/>
  <c r="FG63"/>
  <c r="FG67"/>
  <c r="FG76"/>
  <c r="FG80"/>
  <c r="FG16"/>
  <c r="FG20"/>
  <c r="FG24"/>
  <c r="FG28"/>
  <c r="FG32"/>
  <c r="FG36"/>
  <c r="FG40"/>
  <c r="FG44"/>
  <c r="FG68"/>
  <c r="FG73"/>
  <c r="DZ73" s="1"/>
  <c r="FG77"/>
  <c r="FG13"/>
  <c r="FG17"/>
  <c r="FG21"/>
  <c r="FG25"/>
  <c r="FG29"/>
  <c r="FG33"/>
  <c r="FG37"/>
  <c r="FG41"/>
  <c r="FG45"/>
  <c r="FG65"/>
  <c r="FG78"/>
  <c r="FG81"/>
  <c r="FG85"/>
  <c r="FG89"/>
  <c r="FG90"/>
  <c r="FG94"/>
  <c r="FG100"/>
  <c r="FG104"/>
  <c r="FG82"/>
  <c r="FG86"/>
  <c r="FG91"/>
  <c r="FG95"/>
  <c r="FG101"/>
  <c r="FG109"/>
  <c r="FG79"/>
  <c r="FG83"/>
  <c r="FG92"/>
  <c r="FG97"/>
  <c r="FG98"/>
  <c r="FG102"/>
  <c r="FG110"/>
  <c r="FG84"/>
  <c r="FG88"/>
  <c r="FG93"/>
  <c r="FG99"/>
  <c r="FG103"/>
  <c r="DZ103" s="1"/>
  <c r="FG111"/>
  <c r="AF4" i="26"/>
  <c r="AE3"/>
  <c r="AE155"/>
  <c r="CS159" i="10"/>
  <c r="GN3"/>
  <c r="AE180"/>
  <c r="AE176" s="1"/>
  <c r="CT158"/>
  <c r="EA3"/>
  <c r="EA154" s="1"/>
  <c r="CT3"/>
  <c r="FH3"/>
  <c r="BY184"/>
  <c r="AE2"/>
  <c r="AF3"/>
  <c r="FH154"/>
  <c r="AE154"/>
  <c r="AE174" s="1"/>
  <c r="GN154"/>
  <c r="CT154"/>
  <c r="AE184"/>
  <c r="DZ6" l="1"/>
  <c r="DZ112"/>
  <c r="DZ50"/>
  <c r="DZ55"/>
  <c r="DZ46"/>
  <c r="DZ70"/>
  <c r="DZ7"/>
  <c r="DZ49"/>
  <c r="DZ4"/>
  <c r="DZ114"/>
  <c r="DZ5"/>
  <c r="DZ69"/>
  <c r="DZ71"/>
  <c r="DZ113"/>
  <c r="DZ48"/>
  <c r="C93" i="26"/>
  <c r="D97" s="1"/>
  <c r="U93"/>
  <c r="AE93"/>
  <c r="O93"/>
  <c r="H93"/>
  <c r="F93" s="1"/>
  <c r="V93"/>
  <c r="I93"/>
  <c r="AK93"/>
  <c r="N93"/>
  <c r="AJ93"/>
  <c r="AL93"/>
  <c r="AI93"/>
  <c r="M93"/>
  <c r="K93"/>
  <c r="Z93"/>
  <c r="S93"/>
  <c r="AG93"/>
  <c r="AA93"/>
  <c r="AF93"/>
  <c r="Q93"/>
  <c r="J93"/>
  <c r="AC93"/>
  <c r="X93"/>
  <c r="Y93"/>
  <c r="AH93"/>
  <c r="G93"/>
  <c r="A93" s="1"/>
  <c r="T93"/>
  <c r="W93"/>
  <c r="L93"/>
  <c r="P93"/>
  <c r="R93"/>
  <c r="AB93"/>
  <c r="AD93"/>
  <c r="GN49" i="10"/>
  <c r="FH49"/>
  <c r="C98" i="26"/>
  <c r="D102" s="1"/>
  <c r="AH98"/>
  <c r="U98"/>
  <c r="I98"/>
  <c r="AL98"/>
  <c r="Y98"/>
  <c r="P98"/>
  <c r="G98"/>
  <c r="A98" s="1"/>
  <c r="V98"/>
  <c r="R98"/>
  <c r="AF98"/>
  <c r="W98"/>
  <c r="J98"/>
  <c r="AE98"/>
  <c r="H98"/>
  <c r="F98" s="1"/>
  <c r="N98"/>
  <c r="AJ98"/>
  <c r="O98"/>
  <c r="Z98"/>
  <c r="AC98"/>
  <c r="T98"/>
  <c r="AA98"/>
  <c r="K98"/>
  <c r="S98"/>
  <c r="M98"/>
  <c r="AK98"/>
  <c r="AI98"/>
  <c r="AG98"/>
  <c r="Q98"/>
  <c r="AB98"/>
  <c r="AD98"/>
  <c r="X98"/>
  <c r="L98"/>
  <c r="C99"/>
  <c r="D103" s="1"/>
  <c r="N99"/>
  <c r="H99"/>
  <c r="F99" s="1"/>
  <c r="AH99"/>
  <c r="P99"/>
  <c r="W99"/>
  <c r="AK99"/>
  <c r="K99"/>
  <c r="AG99"/>
  <c r="X99"/>
  <c r="AA99"/>
  <c r="AL99"/>
  <c r="G99"/>
  <c r="A99" s="1"/>
  <c r="AJ99"/>
  <c r="AE99"/>
  <c r="M99"/>
  <c r="O99"/>
  <c r="AC99"/>
  <c r="J99"/>
  <c r="T99"/>
  <c r="Q99"/>
  <c r="Y99"/>
  <c r="V99"/>
  <c r="AD99"/>
  <c r="R99"/>
  <c r="Z99"/>
  <c r="U99"/>
  <c r="L99"/>
  <c r="S99"/>
  <c r="AB99"/>
  <c r="AF99"/>
  <c r="AI99"/>
  <c r="I99"/>
  <c r="C96"/>
  <c r="D100" s="1"/>
  <c r="AJ96"/>
  <c r="R96"/>
  <c r="AB96"/>
  <c r="AH96"/>
  <c r="W96"/>
  <c r="AA96"/>
  <c r="V96"/>
  <c r="AG96"/>
  <c r="AE96"/>
  <c r="M96"/>
  <c r="S96"/>
  <c r="G96"/>
  <c r="A96" s="1"/>
  <c r="J96"/>
  <c r="AL96"/>
  <c r="AC96"/>
  <c r="X96"/>
  <c r="P96"/>
  <c r="U96"/>
  <c r="N96"/>
  <c r="AF96"/>
  <c r="L96"/>
  <c r="AD96"/>
  <c r="Q96"/>
  <c r="K96"/>
  <c r="AI96"/>
  <c r="H96"/>
  <c r="F96" s="1"/>
  <c r="AK96"/>
  <c r="I96"/>
  <c r="T96"/>
  <c r="O96"/>
  <c r="Z96"/>
  <c r="Y96"/>
  <c r="DZ51" i="10"/>
  <c r="GN8"/>
  <c r="GN12"/>
  <c r="GN15"/>
  <c r="GN19"/>
  <c r="GN23"/>
  <c r="GN27"/>
  <c r="GN46"/>
  <c r="GN5"/>
  <c r="GN13"/>
  <c r="GN16"/>
  <c r="GN20"/>
  <c r="GN24"/>
  <c r="GN28"/>
  <c r="GN6"/>
  <c r="GN10"/>
  <c r="GN17"/>
  <c r="GN21"/>
  <c r="GN25"/>
  <c r="GN29"/>
  <c r="GN48"/>
  <c r="GN7"/>
  <c r="GN11"/>
  <c r="GN14"/>
  <c r="GN18"/>
  <c r="GN22"/>
  <c r="GN26"/>
  <c r="GN30"/>
  <c r="GN51"/>
  <c r="GN74"/>
  <c r="GN71"/>
  <c r="GN76"/>
  <c r="GN79"/>
  <c r="GN47"/>
  <c r="GN50"/>
  <c r="GN55"/>
  <c r="GN65"/>
  <c r="GN78"/>
  <c r="GN83"/>
  <c r="GN69"/>
  <c r="GN111"/>
  <c r="FH5"/>
  <c r="FH13"/>
  <c r="FH16"/>
  <c r="FH20"/>
  <c r="FH24"/>
  <c r="FH28"/>
  <c r="EA28" s="1"/>
  <c r="GN97"/>
  <c r="GN116"/>
  <c r="FH6"/>
  <c r="FH10"/>
  <c r="EA10" s="1"/>
  <c r="FH17"/>
  <c r="EA17" s="1"/>
  <c r="FH21"/>
  <c r="FH25"/>
  <c r="FH29"/>
  <c r="EA29" s="1"/>
  <c r="GN107"/>
  <c r="GN109"/>
  <c r="GN110"/>
  <c r="GN115"/>
  <c r="GN112"/>
  <c r="GN117"/>
  <c r="GN4"/>
  <c r="FH8"/>
  <c r="FH12"/>
  <c r="FH15"/>
  <c r="FH19"/>
  <c r="FH23"/>
  <c r="FH27"/>
  <c r="FH46"/>
  <c r="FH18"/>
  <c r="EA18" s="1"/>
  <c r="FH22"/>
  <c r="EA22" s="1"/>
  <c r="FH26"/>
  <c r="FH55"/>
  <c r="FH65"/>
  <c r="EA65" s="1"/>
  <c r="FH78"/>
  <c r="EA78" s="1"/>
  <c r="FH83"/>
  <c r="FH48"/>
  <c r="EA48" s="1"/>
  <c r="FH69"/>
  <c r="EA69" s="1"/>
  <c r="FH7"/>
  <c r="EA7" s="1"/>
  <c r="FH47"/>
  <c r="EA47" s="1"/>
  <c r="FH51"/>
  <c r="FH74"/>
  <c r="EA74" s="1"/>
  <c r="FH11"/>
  <c r="FH14"/>
  <c r="EA14" s="1"/>
  <c r="FH30"/>
  <c r="EA30" s="1"/>
  <c r="FH50"/>
  <c r="FH71"/>
  <c r="FH76"/>
  <c r="FH79"/>
  <c r="FH107"/>
  <c r="FH109"/>
  <c r="FH110"/>
  <c r="FH115"/>
  <c r="FH97"/>
  <c r="EA97" s="1"/>
  <c r="FH111"/>
  <c r="FH112"/>
  <c r="EA112" s="1"/>
  <c r="FH116"/>
  <c r="EA116" s="1"/>
  <c r="FH117"/>
  <c r="EA117" s="1"/>
  <c r="FH4"/>
  <c r="DZ97"/>
  <c r="DZ81"/>
  <c r="DZ30"/>
  <c r="DZ99"/>
  <c r="DZ101"/>
  <c r="DZ20"/>
  <c r="DZ85"/>
  <c r="DZ76"/>
  <c r="DZ88"/>
  <c r="DZ68"/>
  <c r="DZ79"/>
  <c r="DZ98"/>
  <c r="DZ82"/>
  <c r="DZ43"/>
  <c r="DZ27"/>
  <c r="DZ11"/>
  <c r="DZ34"/>
  <c r="DZ14"/>
  <c r="DZ41"/>
  <c r="DZ25"/>
  <c r="DZ44"/>
  <c r="DZ28"/>
  <c r="DZ12"/>
  <c r="DZ109"/>
  <c r="DZ92"/>
  <c r="DZ83"/>
  <c r="DZ102"/>
  <c r="DZ86"/>
  <c r="DZ63"/>
  <c r="DZ31"/>
  <c r="DZ15"/>
  <c r="DZ38"/>
  <c r="DZ22"/>
  <c r="DZ45"/>
  <c r="DZ29"/>
  <c r="DZ13"/>
  <c r="DZ32"/>
  <c r="DZ16"/>
  <c r="DZ93"/>
  <c r="DZ77"/>
  <c r="DZ100"/>
  <c r="DZ80"/>
  <c r="DZ91"/>
  <c r="DZ110"/>
  <c r="DZ90"/>
  <c r="DZ67"/>
  <c r="DZ35"/>
  <c r="DZ19"/>
  <c r="DZ42"/>
  <c r="DZ26"/>
  <c r="DZ65"/>
  <c r="DZ33"/>
  <c r="DZ17"/>
  <c r="DZ36"/>
  <c r="DZ104"/>
  <c r="DZ84"/>
  <c r="DZ95"/>
  <c r="DZ75"/>
  <c r="DZ94"/>
  <c r="DZ78"/>
  <c r="DZ39"/>
  <c r="DZ23"/>
  <c r="DZ66"/>
  <c r="DZ10"/>
  <c r="DZ37"/>
  <c r="DZ21"/>
  <c r="DZ40"/>
  <c r="DZ24"/>
  <c r="DZ89"/>
  <c r="DZ111"/>
  <c r="AF155" i="27"/>
  <c r="AF3"/>
  <c r="AG4"/>
  <c r="GN37" i="10"/>
  <c r="GN41"/>
  <c r="GN45"/>
  <c r="GN38"/>
  <c r="GN42"/>
  <c r="GN54"/>
  <c r="GN66"/>
  <c r="GN39"/>
  <c r="GN43"/>
  <c r="GN63"/>
  <c r="GN40"/>
  <c r="GN44"/>
  <c r="GN91"/>
  <c r="GN95"/>
  <c r="GN67"/>
  <c r="GN68"/>
  <c r="GN80"/>
  <c r="GN84"/>
  <c r="GN88"/>
  <c r="GN92"/>
  <c r="GN96"/>
  <c r="GN108"/>
  <c r="GN81"/>
  <c r="GN85"/>
  <c r="GN89"/>
  <c r="GN93"/>
  <c r="GN113"/>
  <c r="GN70"/>
  <c r="GN82"/>
  <c r="GN90"/>
  <c r="GN94"/>
  <c r="GN106"/>
  <c r="FH39"/>
  <c r="FH43"/>
  <c r="FH63"/>
  <c r="FH67"/>
  <c r="FH40"/>
  <c r="FH44"/>
  <c r="FH68"/>
  <c r="FH37"/>
  <c r="FH41"/>
  <c r="FH45"/>
  <c r="FH70"/>
  <c r="FH38"/>
  <c r="FH42"/>
  <c r="EA42" s="1"/>
  <c r="FH54"/>
  <c r="FH66"/>
  <c r="FH80"/>
  <c r="FH82"/>
  <c r="EA82" s="1"/>
  <c r="FH91"/>
  <c r="FH95"/>
  <c r="FH92"/>
  <c r="FH96"/>
  <c r="FH106"/>
  <c r="FH84"/>
  <c r="FH88"/>
  <c r="FH93"/>
  <c r="FH81"/>
  <c r="FH85"/>
  <c r="FH89"/>
  <c r="FH90"/>
  <c r="FH94"/>
  <c r="FH108"/>
  <c r="EA108" s="1"/>
  <c r="FH113"/>
  <c r="AF180"/>
  <c r="AF176" s="1"/>
  <c r="FI154"/>
  <c r="FI3"/>
  <c r="AF184"/>
  <c r="CU3"/>
  <c r="AF2"/>
  <c r="AG3"/>
  <c r="AF154"/>
  <c r="AF174" s="1"/>
  <c r="EB3"/>
  <c r="EB154" s="1"/>
  <c r="CU158"/>
  <c r="GO154"/>
  <c r="GO3"/>
  <c r="CU154"/>
  <c r="BZ184"/>
  <c r="CT159"/>
  <c r="AG4" i="26"/>
  <c r="AF3"/>
  <c r="AF155"/>
  <c r="EA115" i="10" l="1"/>
  <c r="EA49"/>
  <c r="EA4"/>
  <c r="EA110"/>
  <c r="EA13"/>
  <c r="EA23"/>
  <c r="EA8"/>
  <c r="EA83"/>
  <c r="EA50"/>
  <c r="EA71"/>
  <c r="EA11"/>
  <c r="EA25"/>
  <c r="EA6"/>
  <c r="EA27"/>
  <c r="EA12"/>
  <c r="EA107"/>
  <c r="EA76"/>
  <c r="EA46"/>
  <c r="EA15"/>
  <c r="EA109"/>
  <c r="EA111"/>
  <c r="EA79"/>
  <c r="EA51"/>
  <c r="EA24"/>
  <c r="EA5"/>
  <c r="EA19"/>
  <c r="C103" i="26"/>
  <c r="D107" s="1"/>
  <c r="S103"/>
  <c r="P103"/>
  <c r="AK103"/>
  <c r="J103"/>
  <c r="Y103"/>
  <c r="AE103"/>
  <c r="G103"/>
  <c r="A103" s="1"/>
  <c r="Z103"/>
  <c r="AF103"/>
  <c r="I103"/>
  <c r="R103"/>
  <c r="U103"/>
  <c r="AL103"/>
  <c r="V103"/>
  <c r="AA103"/>
  <c r="H103"/>
  <c r="F103" s="1"/>
  <c r="AD103"/>
  <c r="Q103"/>
  <c r="AB103"/>
  <c r="AG103"/>
  <c r="AC103"/>
  <c r="W103"/>
  <c r="X103"/>
  <c r="AJ103"/>
  <c r="O103"/>
  <c r="L103"/>
  <c r="N103"/>
  <c r="K103"/>
  <c r="AH103"/>
  <c r="T103"/>
  <c r="M103"/>
  <c r="AI103"/>
  <c r="C97"/>
  <c r="D101" s="1"/>
  <c r="V97"/>
  <c r="T97"/>
  <c r="AD97"/>
  <c r="AI97"/>
  <c r="X97"/>
  <c r="N97"/>
  <c r="H97"/>
  <c r="F97" s="1"/>
  <c r="R97"/>
  <c r="AA97"/>
  <c r="K97"/>
  <c r="Q97"/>
  <c r="U97"/>
  <c r="S97"/>
  <c r="AC97"/>
  <c r="AG97"/>
  <c r="AK97"/>
  <c r="G97"/>
  <c r="A97" s="1"/>
  <c r="M97"/>
  <c r="L97"/>
  <c r="AF97"/>
  <c r="W97"/>
  <c r="AL97"/>
  <c r="I97"/>
  <c r="J97"/>
  <c r="P97"/>
  <c r="AJ97"/>
  <c r="Y97"/>
  <c r="AH97"/>
  <c r="AE97"/>
  <c r="O97"/>
  <c r="Z97"/>
  <c r="AB97"/>
  <c r="C100"/>
  <c r="D104" s="1"/>
  <c r="V100"/>
  <c r="AH100"/>
  <c r="AD100"/>
  <c r="AB100"/>
  <c r="AK100"/>
  <c r="R100"/>
  <c r="X100"/>
  <c r="K100"/>
  <c r="AE100"/>
  <c r="I100"/>
  <c r="N100"/>
  <c r="AA100"/>
  <c r="H100"/>
  <c r="F100" s="1"/>
  <c r="Z100"/>
  <c r="Y100"/>
  <c r="J100"/>
  <c r="M100"/>
  <c r="AL100"/>
  <c r="U100"/>
  <c r="AC100"/>
  <c r="O100"/>
  <c r="AG100"/>
  <c r="T100"/>
  <c r="S100"/>
  <c r="AI100"/>
  <c r="Q100"/>
  <c r="L100"/>
  <c r="P100"/>
  <c r="G100"/>
  <c r="A100" s="1"/>
  <c r="AF100"/>
  <c r="AJ100"/>
  <c r="W100"/>
  <c r="EA26" i="10"/>
  <c r="EA16"/>
  <c r="EA90"/>
  <c r="EA55"/>
  <c r="EA21"/>
  <c r="EA20"/>
  <c r="FI49"/>
  <c r="EB49" s="1"/>
  <c r="GO39"/>
  <c r="GO49"/>
  <c r="FI39"/>
  <c r="C102" i="26"/>
  <c r="D106" s="1"/>
  <c r="L102"/>
  <c r="H102"/>
  <c r="F102" s="1"/>
  <c r="X102"/>
  <c r="U102"/>
  <c r="I102"/>
  <c r="AI102"/>
  <c r="AA102"/>
  <c r="AJ102"/>
  <c r="AF102"/>
  <c r="AE102"/>
  <c r="O102"/>
  <c r="P102"/>
  <c r="Z102"/>
  <c r="AK102"/>
  <c r="N102"/>
  <c r="AB102"/>
  <c r="J102"/>
  <c r="V102"/>
  <c r="R102"/>
  <c r="AC102"/>
  <c r="AL102"/>
  <c r="G102"/>
  <c r="A102" s="1"/>
  <c r="AD102"/>
  <c r="Y102"/>
  <c r="Q102"/>
  <c r="AG102"/>
  <c r="W102"/>
  <c r="K102"/>
  <c r="AH102"/>
  <c r="M102"/>
  <c r="S102"/>
  <c r="T102"/>
  <c r="GO40" i="10"/>
  <c r="GO43"/>
  <c r="GO47"/>
  <c r="GO37"/>
  <c r="GO41"/>
  <c r="GO44"/>
  <c r="GO46"/>
  <c r="GO50"/>
  <c r="GO38"/>
  <c r="GO69"/>
  <c r="GO51"/>
  <c r="GO74"/>
  <c r="GO48"/>
  <c r="GO42"/>
  <c r="GO81"/>
  <c r="GO112"/>
  <c r="FI38"/>
  <c r="EB38" s="1"/>
  <c r="GO116"/>
  <c r="GO107"/>
  <c r="GO114"/>
  <c r="GO115"/>
  <c r="FI40"/>
  <c r="FI43"/>
  <c r="FI46"/>
  <c r="FI50"/>
  <c r="FI37"/>
  <c r="FI41"/>
  <c r="EB41" s="1"/>
  <c r="FI81"/>
  <c r="FI42"/>
  <c r="EB42" s="1"/>
  <c r="FI44"/>
  <c r="FI48"/>
  <c r="FI69"/>
  <c r="EB69" s="1"/>
  <c r="FI47"/>
  <c r="FI51"/>
  <c r="FI74"/>
  <c r="FI116"/>
  <c r="FI115"/>
  <c r="EB115" s="1"/>
  <c r="FI107"/>
  <c r="FI112"/>
  <c r="FI114"/>
  <c r="EB114" s="1"/>
  <c r="EA70"/>
  <c r="EA94"/>
  <c r="EA113"/>
  <c r="EA89"/>
  <c r="EA80"/>
  <c r="EA91"/>
  <c r="EA43"/>
  <c r="EA81"/>
  <c r="EA88"/>
  <c r="EA67"/>
  <c r="EA85"/>
  <c r="EA92"/>
  <c r="EA68"/>
  <c r="EA44"/>
  <c r="EA39"/>
  <c r="EA38"/>
  <c r="EA96"/>
  <c r="EA37"/>
  <c r="EA93"/>
  <c r="EA84"/>
  <c r="EA95"/>
  <c r="EA63"/>
  <c r="EA54"/>
  <c r="EA41"/>
  <c r="EA40"/>
  <c r="EA66"/>
  <c r="EA45"/>
  <c r="EA106"/>
  <c r="AG155" i="27"/>
  <c r="AG3"/>
  <c r="AH4"/>
  <c r="GO6" i="10"/>
  <c r="GO10"/>
  <c r="GO14"/>
  <c r="GO18"/>
  <c r="GO22"/>
  <c r="GO26"/>
  <c r="GO30"/>
  <c r="GO34"/>
  <c r="GO54"/>
  <c r="GO66"/>
  <c r="GO7"/>
  <c r="GO11"/>
  <c r="GO15"/>
  <c r="GO19"/>
  <c r="GO23"/>
  <c r="GO27"/>
  <c r="GO31"/>
  <c r="GO35"/>
  <c r="GO63"/>
  <c r="GO67"/>
  <c r="GO8"/>
  <c r="GO12"/>
  <c r="GO16"/>
  <c r="GO20"/>
  <c r="GO24"/>
  <c r="GO28"/>
  <c r="GO32"/>
  <c r="GO36"/>
  <c r="GO5"/>
  <c r="GO9"/>
  <c r="GO13"/>
  <c r="GO17"/>
  <c r="GO21"/>
  <c r="GO25"/>
  <c r="GO29"/>
  <c r="GO33"/>
  <c r="GO45"/>
  <c r="GO65"/>
  <c r="GO68"/>
  <c r="GO76"/>
  <c r="GO80"/>
  <c r="GO84"/>
  <c r="GO96"/>
  <c r="GO100"/>
  <c r="GO104"/>
  <c r="GO108"/>
  <c r="FI7"/>
  <c r="FI11"/>
  <c r="GO73"/>
  <c r="GO77"/>
  <c r="GO85"/>
  <c r="GO93"/>
  <c r="GO97"/>
  <c r="GO101"/>
  <c r="GO109"/>
  <c r="GO113"/>
  <c r="GO117"/>
  <c r="FI8"/>
  <c r="GO70"/>
  <c r="GO78"/>
  <c r="GO82"/>
  <c r="GO86"/>
  <c r="GO90"/>
  <c r="GO98"/>
  <c r="GO102"/>
  <c r="GO106"/>
  <c r="GO110"/>
  <c r="FI5"/>
  <c r="FI9"/>
  <c r="GO75"/>
  <c r="GO79"/>
  <c r="GO83"/>
  <c r="GO91"/>
  <c r="GO99"/>
  <c r="GO103"/>
  <c r="GO111"/>
  <c r="GO4"/>
  <c r="FI6"/>
  <c r="FI10"/>
  <c r="FI16"/>
  <c r="FI20"/>
  <c r="FI24"/>
  <c r="FI28"/>
  <c r="FI32"/>
  <c r="EB32" s="1"/>
  <c r="FI36"/>
  <c r="FI68"/>
  <c r="FI73"/>
  <c r="FI13"/>
  <c r="FI17"/>
  <c r="FI21"/>
  <c r="FI25"/>
  <c r="FI29"/>
  <c r="FI33"/>
  <c r="FI45"/>
  <c r="FI65"/>
  <c r="FI70"/>
  <c r="FI78"/>
  <c r="FI12"/>
  <c r="FI14"/>
  <c r="FI18"/>
  <c r="FI22"/>
  <c r="FI26"/>
  <c r="FI30"/>
  <c r="EB30" s="1"/>
  <c r="FI34"/>
  <c r="FI54"/>
  <c r="EB54" s="1"/>
  <c r="FI66"/>
  <c r="FI75"/>
  <c r="FI79"/>
  <c r="FI15"/>
  <c r="FI19"/>
  <c r="FI23"/>
  <c r="FI27"/>
  <c r="FI31"/>
  <c r="FI35"/>
  <c r="FI63"/>
  <c r="FI67"/>
  <c r="EB67" s="1"/>
  <c r="FI76"/>
  <c r="FI80"/>
  <c r="FI83"/>
  <c r="FI96"/>
  <c r="FI97"/>
  <c r="FI98"/>
  <c r="FI102"/>
  <c r="FI106"/>
  <c r="FI110"/>
  <c r="FI4"/>
  <c r="FI77"/>
  <c r="FI84"/>
  <c r="FI93"/>
  <c r="FI99"/>
  <c r="EB99" s="1"/>
  <c r="FI103"/>
  <c r="EB103" s="1"/>
  <c r="FI111"/>
  <c r="FI117"/>
  <c r="FI85"/>
  <c r="FI90"/>
  <c r="FI100"/>
  <c r="FI104"/>
  <c r="FI108"/>
  <c r="FI113"/>
  <c r="FI82"/>
  <c r="FI86"/>
  <c r="FI91"/>
  <c r="FI101"/>
  <c r="FI109"/>
  <c r="FJ3"/>
  <c r="CA184"/>
  <c r="EC3"/>
  <c r="EC154" s="1"/>
  <c r="AG154"/>
  <c r="AG174" s="1"/>
  <c r="AG184"/>
  <c r="FJ154"/>
  <c r="CV154"/>
  <c r="GP3"/>
  <c r="GP154"/>
  <c r="AH3"/>
  <c r="AG180"/>
  <c r="AG176" s="1"/>
  <c r="CV3"/>
  <c r="AG2"/>
  <c r="CV158"/>
  <c r="AG3" i="26"/>
  <c r="AH4"/>
  <c r="AG155"/>
  <c r="CU159" i="10"/>
  <c r="EB51" l="1"/>
  <c r="EB112"/>
  <c r="EB74"/>
  <c r="EB47"/>
  <c r="EB48"/>
  <c r="EB40"/>
  <c r="EB116"/>
  <c r="EB44"/>
  <c r="EB43"/>
  <c r="EB81"/>
  <c r="C107" i="26"/>
  <c r="D111" s="1"/>
  <c r="AD107"/>
  <c r="Y107"/>
  <c r="N107"/>
  <c r="T107"/>
  <c r="R107"/>
  <c r="AG107"/>
  <c r="Z107"/>
  <c r="AB107"/>
  <c r="K107"/>
  <c r="Q107"/>
  <c r="AE107"/>
  <c r="W107"/>
  <c r="O107"/>
  <c r="V107"/>
  <c r="AC107"/>
  <c r="AA107"/>
  <c r="AJ107"/>
  <c r="AH107"/>
  <c r="L107"/>
  <c r="H107"/>
  <c r="F107" s="1"/>
  <c r="AK107"/>
  <c r="P107"/>
  <c r="X107"/>
  <c r="AF107"/>
  <c r="S107"/>
  <c r="M107"/>
  <c r="AL107"/>
  <c r="I107"/>
  <c r="U107"/>
  <c r="G107"/>
  <c r="A107" s="1"/>
  <c r="J107"/>
  <c r="AI107"/>
  <c r="EB39" i="10"/>
  <c r="C106" i="26"/>
  <c r="D110" s="1"/>
  <c r="AJ106"/>
  <c r="R106"/>
  <c r="H106"/>
  <c r="F106" s="1"/>
  <c r="M106"/>
  <c r="AD106"/>
  <c r="V106"/>
  <c r="AF106"/>
  <c r="X106"/>
  <c r="K106"/>
  <c r="AB106"/>
  <c r="Z106"/>
  <c r="G106"/>
  <c r="A106" s="1"/>
  <c r="N106"/>
  <c r="J106"/>
  <c r="AH106"/>
  <c r="O106"/>
  <c r="AI106"/>
  <c r="U106"/>
  <c r="Y106"/>
  <c r="AL106"/>
  <c r="S106"/>
  <c r="AK106"/>
  <c r="P106"/>
  <c r="W106"/>
  <c r="AE106"/>
  <c r="I106"/>
  <c r="AG106"/>
  <c r="AC106"/>
  <c r="Q106"/>
  <c r="T106"/>
  <c r="AA106"/>
  <c r="L106"/>
  <c r="C101"/>
  <c r="D105" s="1"/>
  <c r="M101"/>
  <c r="Q101"/>
  <c r="AG101"/>
  <c r="O101"/>
  <c r="K101"/>
  <c r="AB101"/>
  <c r="R101"/>
  <c r="AH101"/>
  <c r="AA101"/>
  <c r="I101"/>
  <c r="Y101"/>
  <c r="AE101"/>
  <c r="G101"/>
  <c r="A101" s="1"/>
  <c r="AI101"/>
  <c r="AL101"/>
  <c r="AJ101"/>
  <c r="Z101"/>
  <c r="P101"/>
  <c r="J101"/>
  <c r="X101"/>
  <c r="AK101"/>
  <c r="V101"/>
  <c r="T101"/>
  <c r="AD101"/>
  <c r="AC101"/>
  <c r="S101"/>
  <c r="W101"/>
  <c r="L101"/>
  <c r="N101"/>
  <c r="AF101"/>
  <c r="H101"/>
  <c r="F101" s="1"/>
  <c r="U101"/>
  <c r="GP50" i="10"/>
  <c r="FJ50"/>
  <c r="C104" i="26"/>
  <c r="D108" s="1"/>
  <c r="AJ104"/>
  <c r="AL104"/>
  <c r="J104"/>
  <c r="AA104"/>
  <c r="AF104"/>
  <c r="AK104"/>
  <c r="AG104"/>
  <c r="Z104"/>
  <c r="V104"/>
  <c r="Q104"/>
  <c r="AI104"/>
  <c r="AE104"/>
  <c r="K104"/>
  <c r="AC104"/>
  <c r="AD104"/>
  <c r="G104"/>
  <c r="A104" s="1"/>
  <c r="Y104"/>
  <c r="O104"/>
  <c r="AH104"/>
  <c r="P104"/>
  <c r="T104"/>
  <c r="N104"/>
  <c r="U104"/>
  <c r="X104"/>
  <c r="L104"/>
  <c r="AB104"/>
  <c r="S104"/>
  <c r="R104"/>
  <c r="M104"/>
  <c r="H104"/>
  <c r="F104" s="1"/>
  <c r="W104"/>
  <c r="I104"/>
  <c r="EB4" i="10"/>
  <c r="EB80"/>
  <c r="EB50"/>
  <c r="EB91"/>
  <c r="EB83"/>
  <c r="EB107"/>
  <c r="EB37"/>
  <c r="EB46"/>
  <c r="GP47"/>
  <c r="GP46"/>
  <c r="GP45"/>
  <c r="GP66"/>
  <c r="GP73"/>
  <c r="GP48"/>
  <c r="GP67"/>
  <c r="GP107"/>
  <c r="GP114"/>
  <c r="GP115"/>
  <c r="GP109"/>
  <c r="GP116"/>
  <c r="FJ47"/>
  <c r="EC47" s="1"/>
  <c r="FJ66"/>
  <c r="FJ73"/>
  <c r="FJ46"/>
  <c r="FJ67"/>
  <c r="FJ45"/>
  <c r="EC45" s="1"/>
  <c r="FJ48"/>
  <c r="FJ107"/>
  <c r="EC107" s="1"/>
  <c r="FJ114"/>
  <c r="EC114" s="1"/>
  <c r="FJ109"/>
  <c r="FJ115"/>
  <c r="FJ116"/>
  <c r="EC116" s="1"/>
  <c r="EB75"/>
  <c r="EB28"/>
  <c r="EB111"/>
  <c r="EB98"/>
  <c r="EB78"/>
  <c r="EB113"/>
  <c r="EB93"/>
  <c r="EB100"/>
  <c r="EB76"/>
  <c r="EB33"/>
  <c r="EB17"/>
  <c r="EB36"/>
  <c r="EB20"/>
  <c r="EB27"/>
  <c r="EB11"/>
  <c r="EB34"/>
  <c r="EB18"/>
  <c r="EB102"/>
  <c r="EB82"/>
  <c r="EB117"/>
  <c r="EB97"/>
  <c r="EB73"/>
  <c r="EB104"/>
  <c r="EB45"/>
  <c r="EB21"/>
  <c r="EB5"/>
  <c r="EB24"/>
  <c r="EB8"/>
  <c r="EB31"/>
  <c r="EB15"/>
  <c r="EB22"/>
  <c r="EB6"/>
  <c r="EB106"/>
  <c r="EB86"/>
  <c r="EB101"/>
  <c r="EB77"/>
  <c r="EB108"/>
  <c r="EB84"/>
  <c r="EB65"/>
  <c r="EB25"/>
  <c r="EB9"/>
  <c r="EB12"/>
  <c r="EB35"/>
  <c r="EB19"/>
  <c r="EB66"/>
  <c r="EB26"/>
  <c r="EB10"/>
  <c r="EB79"/>
  <c r="EB110"/>
  <c r="EB90"/>
  <c r="EB70"/>
  <c r="EB109"/>
  <c r="EB85"/>
  <c r="EB96"/>
  <c r="EB68"/>
  <c r="EB29"/>
  <c r="EB13"/>
  <c r="EB16"/>
  <c r="EB63"/>
  <c r="EB23"/>
  <c r="EB7"/>
  <c r="EB14"/>
  <c r="AH155" i="27"/>
  <c r="AH3"/>
  <c r="AI4"/>
  <c r="GP7" i="10"/>
  <c r="GP11"/>
  <c r="GP15"/>
  <c r="GP19"/>
  <c r="GP23"/>
  <c r="GP27"/>
  <c r="GP31"/>
  <c r="GP35"/>
  <c r="GP39"/>
  <c r="GP43"/>
  <c r="GP63"/>
  <c r="GP8"/>
  <c r="GP12"/>
  <c r="GP16"/>
  <c r="GP20"/>
  <c r="GP24"/>
  <c r="GP28"/>
  <c r="GP32"/>
  <c r="GP36"/>
  <c r="GP40"/>
  <c r="GP44"/>
  <c r="GP5"/>
  <c r="GP9"/>
  <c r="GP13"/>
  <c r="GP17"/>
  <c r="GP21"/>
  <c r="GP25"/>
  <c r="GP29"/>
  <c r="GP33"/>
  <c r="GP37"/>
  <c r="GP41"/>
  <c r="GP6"/>
  <c r="GP10"/>
  <c r="GP14"/>
  <c r="GP18"/>
  <c r="GP22"/>
  <c r="GP26"/>
  <c r="GP30"/>
  <c r="GP34"/>
  <c r="GP38"/>
  <c r="GP42"/>
  <c r="GP54"/>
  <c r="GP77"/>
  <c r="GP81"/>
  <c r="GP85"/>
  <c r="GP89"/>
  <c r="GP97"/>
  <c r="GP101"/>
  <c r="GP113"/>
  <c r="GP117"/>
  <c r="FJ8"/>
  <c r="GP70"/>
  <c r="GP78"/>
  <c r="GP90"/>
  <c r="GP94"/>
  <c r="GP98"/>
  <c r="GP102"/>
  <c r="GP106"/>
  <c r="FJ5"/>
  <c r="EC5" s="1"/>
  <c r="FJ9"/>
  <c r="GP79"/>
  <c r="GP99"/>
  <c r="GP103"/>
  <c r="GP111"/>
  <c r="GP4"/>
  <c r="FJ6"/>
  <c r="FJ10"/>
  <c r="GP68"/>
  <c r="GP76"/>
  <c r="GP80"/>
  <c r="GP84"/>
  <c r="GP88"/>
  <c r="GP92"/>
  <c r="GP96"/>
  <c r="GP100"/>
  <c r="GP104"/>
  <c r="GP108"/>
  <c r="FJ7"/>
  <c r="FJ11"/>
  <c r="FJ13"/>
  <c r="FJ17"/>
  <c r="FJ21"/>
  <c r="FJ25"/>
  <c r="FJ29"/>
  <c r="FJ33"/>
  <c r="FJ37"/>
  <c r="FJ41"/>
  <c r="FJ70"/>
  <c r="FJ12"/>
  <c r="FJ14"/>
  <c r="FJ18"/>
  <c r="FJ22"/>
  <c r="FJ26"/>
  <c r="FJ30"/>
  <c r="FJ34"/>
  <c r="FJ38"/>
  <c r="FJ42"/>
  <c r="FJ54"/>
  <c r="FJ79"/>
  <c r="FJ15"/>
  <c r="FJ19"/>
  <c r="FJ23"/>
  <c r="FJ27"/>
  <c r="FJ31"/>
  <c r="FJ35"/>
  <c r="FJ39"/>
  <c r="FJ43"/>
  <c r="FJ63"/>
  <c r="FJ76"/>
  <c r="EC76" s="1"/>
  <c r="FJ16"/>
  <c r="FJ20"/>
  <c r="FJ24"/>
  <c r="FJ28"/>
  <c r="FJ32"/>
  <c r="FJ36"/>
  <c r="FJ40"/>
  <c r="FJ44"/>
  <c r="FJ68"/>
  <c r="FJ77"/>
  <c r="FJ84"/>
  <c r="FJ88"/>
  <c r="EC88" s="1"/>
  <c r="FJ99"/>
  <c r="FJ103"/>
  <c r="FJ111"/>
  <c r="FJ117"/>
  <c r="FJ81"/>
  <c r="FJ85"/>
  <c r="FJ89"/>
  <c r="FJ90"/>
  <c r="FJ94"/>
  <c r="FJ100"/>
  <c r="EC100" s="1"/>
  <c r="FJ104"/>
  <c r="EC104" s="1"/>
  <c r="FJ108"/>
  <c r="EC108" s="1"/>
  <c r="FJ113"/>
  <c r="FJ78"/>
  <c r="EC78" s="1"/>
  <c r="FJ101"/>
  <c r="FJ80"/>
  <c r="FJ92"/>
  <c r="FJ96"/>
  <c r="FJ97"/>
  <c r="FJ98"/>
  <c r="EC98" s="1"/>
  <c r="FJ102"/>
  <c r="FJ106"/>
  <c r="EC106" s="1"/>
  <c r="FJ4"/>
  <c r="GQ154"/>
  <c r="CW158"/>
  <c r="ED3"/>
  <c r="ED154" s="1"/>
  <c r="AI3"/>
  <c r="CW3"/>
  <c r="AH2"/>
  <c r="GQ3"/>
  <c r="CW154"/>
  <c r="FK3"/>
  <c r="AH154"/>
  <c r="AH174" s="1"/>
  <c r="FK154"/>
  <c r="CB184"/>
  <c r="AH184"/>
  <c r="AH180"/>
  <c r="AH176" s="1"/>
  <c r="AI4" i="26"/>
  <c r="AH3"/>
  <c r="AH155"/>
  <c r="CV159" i="10"/>
  <c r="EC109" l="1"/>
  <c r="EC73"/>
  <c r="EC48"/>
  <c r="EC46"/>
  <c r="EC67"/>
  <c r="C111" i="26"/>
  <c r="D115" s="1"/>
  <c r="AI111"/>
  <c r="V111"/>
  <c r="H111"/>
  <c r="F111" s="1"/>
  <c r="AK111"/>
  <c r="AG111"/>
  <c r="N111"/>
  <c r="S111"/>
  <c r="Z111"/>
  <c r="AA111"/>
  <c r="AC111"/>
  <c r="P111"/>
  <c r="U111"/>
  <c r="X111"/>
  <c r="AF111"/>
  <c r="AB111"/>
  <c r="AH111"/>
  <c r="G111"/>
  <c r="A111" s="1"/>
  <c r="AJ111"/>
  <c r="Q111"/>
  <c r="AD111"/>
  <c r="AL111"/>
  <c r="M111"/>
  <c r="L111"/>
  <c r="Y111"/>
  <c r="K111"/>
  <c r="J111"/>
  <c r="R111"/>
  <c r="T111"/>
  <c r="W111"/>
  <c r="AE111"/>
  <c r="I111"/>
  <c r="O111"/>
  <c r="EC66" i="10"/>
  <c r="FK46"/>
  <c r="GQ49"/>
  <c r="FK49"/>
  <c r="GQ46"/>
  <c r="EC102"/>
  <c r="EC92"/>
  <c r="EC115"/>
  <c r="EC50"/>
  <c r="C108" i="26"/>
  <c r="D112" s="1"/>
  <c r="AD108"/>
  <c r="AF108"/>
  <c r="N108"/>
  <c r="AE108"/>
  <c r="AG108"/>
  <c r="P108"/>
  <c r="AJ108"/>
  <c r="R108"/>
  <c r="AH108"/>
  <c r="Y108"/>
  <c r="AA108"/>
  <c r="L108"/>
  <c r="U108"/>
  <c r="V108"/>
  <c r="I108"/>
  <c r="J108"/>
  <c r="X108"/>
  <c r="T108"/>
  <c r="H108"/>
  <c r="F108" s="1"/>
  <c r="G108"/>
  <c r="A108" s="1"/>
  <c r="AI108"/>
  <c r="O108"/>
  <c r="S108"/>
  <c r="W108"/>
  <c r="M108"/>
  <c r="AL108"/>
  <c r="Z108"/>
  <c r="AB108"/>
  <c r="K108"/>
  <c r="Q108"/>
  <c r="AK108"/>
  <c r="AC108"/>
  <c r="C110"/>
  <c r="D114" s="1"/>
  <c r="J110"/>
  <c r="T110"/>
  <c r="P110"/>
  <c r="V110"/>
  <c r="AD110"/>
  <c r="AI110"/>
  <c r="AL110"/>
  <c r="Y110"/>
  <c r="AC110"/>
  <c r="L110"/>
  <c r="I110"/>
  <c r="M110"/>
  <c r="AF110"/>
  <c r="R110"/>
  <c r="H110"/>
  <c r="F110" s="1"/>
  <c r="O110"/>
  <c r="X110"/>
  <c r="AB110"/>
  <c r="Q110"/>
  <c r="AK110"/>
  <c r="W110"/>
  <c r="AG110"/>
  <c r="AA110"/>
  <c r="K110"/>
  <c r="U110"/>
  <c r="AH110"/>
  <c r="G110"/>
  <c r="A110" s="1"/>
  <c r="Z110"/>
  <c r="AJ110"/>
  <c r="N110"/>
  <c r="S110"/>
  <c r="AE110"/>
  <c r="C105"/>
  <c r="D109" s="1"/>
  <c r="AD105"/>
  <c r="AI105"/>
  <c r="V105"/>
  <c r="P105"/>
  <c r="H105"/>
  <c r="F105" s="1"/>
  <c r="Q105"/>
  <c r="T105"/>
  <c r="AE105"/>
  <c r="G105"/>
  <c r="A105" s="1"/>
  <c r="M105"/>
  <c r="S105"/>
  <c r="AC105"/>
  <c r="I105"/>
  <c r="AF105"/>
  <c r="AA105"/>
  <c r="O105"/>
  <c r="Y105"/>
  <c r="J105"/>
  <c r="Z105"/>
  <c r="X105"/>
  <c r="AK105"/>
  <c r="AH105"/>
  <c r="AL105"/>
  <c r="K105"/>
  <c r="U105"/>
  <c r="AJ105"/>
  <c r="W105"/>
  <c r="N105"/>
  <c r="AG105"/>
  <c r="R105"/>
  <c r="L105"/>
  <c r="AB105"/>
  <c r="EC4" i="10"/>
  <c r="GQ48"/>
  <c r="GQ50"/>
  <c r="GQ65"/>
  <c r="GQ68"/>
  <c r="GQ71"/>
  <c r="GQ55"/>
  <c r="GQ70"/>
  <c r="GQ84"/>
  <c r="GQ85"/>
  <c r="GQ94"/>
  <c r="GQ69"/>
  <c r="GQ80"/>
  <c r="GQ51"/>
  <c r="GQ74"/>
  <c r="GQ92"/>
  <c r="GQ110"/>
  <c r="GQ114"/>
  <c r="GQ93"/>
  <c r="GQ112"/>
  <c r="GQ91"/>
  <c r="FK48"/>
  <c r="ED48" s="1"/>
  <c r="FK69"/>
  <c r="FK80"/>
  <c r="FK51"/>
  <c r="FK74"/>
  <c r="FK50"/>
  <c r="FK65"/>
  <c r="ED65" s="1"/>
  <c r="FK68"/>
  <c r="ED68" s="1"/>
  <c r="FK71"/>
  <c r="ED71" s="1"/>
  <c r="FK55"/>
  <c r="FK70"/>
  <c r="FK84"/>
  <c r="FK85"/>
  <c r="ED85" s="1"/>
  <c r="FK93"/>
  <c r="FK112"/>
  <c r="FK91"/>
  <c r="ED91" s="1"/>
  <c r="FK92"/>
  <c r="FK94"/>
  <c r="FK110"/>
  <c r="ED110" s="1"/>
  <c r="FK114"/>
  <c r="EC68"/>
  <c r="EC97"/>
  <c r="EC84"/>
  <c r="EC96"/>
  <c r="EC80"/>
  <c r="EC99"/>
  <c r="EC90"/>
  <c r="EC117"/>
  <c r="EC89"/>
  <c r="EC54"/>
  <c r="EC30"/>
  <c r="EC14"/>
  <c r="EC37"/>
  <c r="EC21"/>
  <c r="EC32"/>
  <c r="EC16"/>
  <c r="EC43"/>
  <c r="EC27"/>
  <c r="EC11"/>
  <c r="EC103"/>
  <c r="EC94"/>
  <c r="EC77"/>
  <c r="EC34"/>
  <c r="EC18"/>
  <c r="EC41"/>
  <c r="EC25"/>
  <c r="EC36"/>
  <c r="EC20"/>
  <c r="EC63"/>
  <c r="EC31"/>
  <c r="EC15"/>
  <c r="EC111"/>
  <c r="EC70"/>
  <c r="EC101"/>
  <c r="EC81"/>
  <c r="EC38"/>
  <c r="EC22"/>
  <c r="EC6"/>
  <c r="EC29"/>
  <c r="EC13"/>
  <c r="EC40"/>
  <c r="EC24"/>
  <c r="EC8"/>
  <c r="EC35"/>
  <c r="EC19"/>
  <c r="EC79"/>
  <c r="EC113"/>
  <c r="EC85"/>
  <c r="EC42"/>
  <c r="EC26"/>
  <c r="EC10"/>
  <c r="EC33"/>
  <c r="EC17"/>
  <c r="EC44"/>
  <c r="EC28"/>
  <c r="EC12"/>
  <c r="EC39"/>
  <c r="EC23"/>
  <c r="EC7"/>
  <c r="EC9"/>
  <c r="AI155" i="27"/>
  <c r="AI3"/>
  <c r="AJ4"/>
  <c r="GQ8" i="10"/>
  <c r="GQ12"/>
  <c r="GQ16"/>
  <c r="GQ20"/>
  <c r="GQ24"/>
  <c r="GQ28"/>
  <c r="GQ32"/>
  <c r="GQ36"/>
  <c r="GQ40"/>
  <c r="GQ5"/>
  <c r="GQ9"/>
  <c r="GQ13"/>
  <c r="GQ17"/>
  <c r="GQ21"/>
  <c r="GQ25"/>
  <c r="GQ29"/>
  <c r="GQ33"/>
  <c r="GQ37"/>
  <c r="GQ41"/>
  <c r="GQ45"/>
  <c r="GQ6"/>
  <c r="GQ10"/>
  <c r="GQ14"/>
  <c r="GQ18"/>
  <c r="GQ22"/>
  <c r="GQ26"/>
  <c r="GQ30"/>
  <c r="GQ34"/>
  <c r="GQ38"/>
  <c r="GQ54"/>
  <c r="GQ66"/>
  <c r="GQ7"/>
  <c r="GQ11"/>
  <c r="GQ15"/>
  <c r="GQ19"/>
  <c r="GQ23"/>
  <c r="GQ27"/>
  <c r="GQ31"/>
  <c r="GQ35"/>
  <c r="GQ39"/>
  <c r="GQ63"/>
  <c r="GQ67"/>
  <c r="GQ78"/>
  <c r="GQ82"/>
  <c r="GQ86"/>
  <c r="GQ90"/>
  <c r="GQ98"/>
  <c r="GQ102"/>
  <c r="GQ106"/>
  <c r="FK5"/>
  <c r="FK9"/>
  <c r="GQ75"/>
  <c r="GQ79"/>
  <c r="GQ83"/>
  <c r="GQ95"/>
  <c r="GQ99"/>
  <c r="GQ103"/>
  <c r="GQ111"/>
  <c r="GQ4"/>
  <c r="FK6"/>
  <c r="FK10"/>
  <c r="GQ76"/>
  <c r="GQ88"/>
  <c r="GQ96"/>
  <c r="GQ100"/>
  <c r="GQ104"/>
  <c r="GQ108"/>
  <c r="FK7"/>
  <c r="FK11"/>
  <c r="GQ73"/>
  <c r="GQ77"/>
  <c r="GQ81"/>
  <c r="GQ89"/>
  <c r="GQ97"/>
  <c r="GQ101"/>
  <c r="GQ109"/>
  <c r="GQ113"/>
  <c r="GQ117"/>
  <c r="FK8"/>
  <c r="FK12"/>
  <c r="FK14"/>
  <c r="FK18"/>
  <c r="FK22"/>
  <c r="FK26"/>
  <c r="FK30"/>
  <c r="FK34"/>
  <c r="FK38"/>
  <c r="FK54"/>
  <c r="FK66"/>
  <c r="FK75"/>
  <c r="FK15"/>
  <c r="FK19"/>
  <c r="FK23"/>
  <c r="FK27"/>
  <c r="FK31"/>
  <c r="FK35"/>
  <c r="FK39"/>
  <c r="FK63"/>
  <c r="FK67"/>
  <c r="FK76"/>
  <c r="FK16"/>
  <c r="FK20"/>
  <c r="FK24"/>
  <c r="FK28"/>
  <c r="FK32"/>
  <c r="FK36"/>
  <c r="FK40"/>
  <c r="FK73"/>
  <c r="FK77"/>
  <c r="FK13"/>
  <c r="FK17"/>
  <c r="FK21"/>
  <c r="FK25"/>
  <c r="FK29"/>
  <c r="FK33"/>
  <c r="FK37"/>
  <c r="FK41"/>
  <c r="FK45"/>
  <c r="FK78"/>
  <c r="ED78" s="1"/>
  <c r="FK79"/>
  <c r="FK81"/>
  <c r="FK89"/>
  <c r="FK90"/>
  <c r="FK100"/>
  <c r="FK104"/>
  <c r="FK108"/>
  <c r="FK82"/>
  <c r="ED82" s="1"/>
  <c r="FK86"/>
  <c r="FK95"/>
  <c r="FK101"/>
  <c r="ED101" s="1"/>
  <c r="FK109"/>
  <c r="ED109" s="1"/>
  <c r="FK83"/>
  <c r="FK96"/>
  <c r="FK97"/>
  <c r="FK98"/>
  <c r="FK102"/>
  <c r="FK106"/>
  <c r="FK4"/>
  <c r="ED4" s="1"/>
  <c r="FK88"/>
  <c r="FK99"/>
  <c r="FK103"/>
  <c r="FK111"/>
  <c r="FK113"/>
  <c r="FK117"/>
  <c r="CW159"/>
  <c r="AI155" i="26"/>
  <c r="AJ4"/>
  <c r="AI3"/>
  <c r="EE3" i="10"/>
  <c r="EE154" s="1"/>
  <c r="AI154"/>
  <c r="AI174" s="1"/>
  <c r="AI184"/>
  <c r="CX154"/>
  <c r="CX3"/>
  <c r="CC184"/>
  <c r="AJ3"/>
  <c r="CX158"/>
  <c r="FL3"/>
  <c r="GR3"/>
  <c r="FL154"/>
  <c r="GR154"/>
  <c r="AI2"/>
  <c r="AI180"/>
  <c r="AI176" s="1"/>
  <c r="ED46" l="1"/>
  <c r="ED74"/>
  <c r="ED112"/>
  <c r="ED70"/>
  <c r="ED84"/>
  <c r="ED114"/>
  <c r="EH114" s="1"/>
  <c r="ED93"/>
  <c r="ED94"/>
  <c r="ED55"/>
  <c r="ED50"/>
  <c r="ED49"/>
  <c r="ED77"/>
  <c r="ED80"/>
  <c r="ED89"/>
  <c r="C109" i="26"/>
  <c r="D113" s="1"/>
  <c r="L109"/>
  <c r="P109"/>
  <c r="T109"/>
  <c r="G109"/>
  <c r="A109" s="1"/>
  <c r="K109"/>
  <c r="AE109"/>
  <c r="AD109"/>
  <c r="Y109"/>
  <c r="H109"/>
  <c r="F109" s="1"/>
  <c r="J109"/>
  <c r="AG109"/>
  <c r="Z109"/>
  <c r="AK109"/>
  <c r="AA109"/>
  <c r="W109"/>
  <c r="U109"/>
  <c r="S109"/>
  <c r="AI109"/>
  <c r="AJ109"/>
  <c r="R109"/>
  <c r="O109"/>
  <c r="Q109"/>
  <c r="X109"/>
  <c r="I109"/>
  <c r="AB109"/>
  <c r="V109"/>
  <c r="AC109"/>
  <c r="M109"/>
  <c r="N109"/>
  <c r="AL109"/>
  <c r="AF109"/>
  <c r="AH109"/>
  <c r="C115"/>
  <c r="D119" s="1"/>
  <c r="R115"/>
  <c r="X115"/>
  <c r="V115"/>
  <c r="L115"/>
  <c r="P115"/>
  <c r="G115"/>
  <c r="A115" s="1"/>
  <c r="AC115"/>
  <c r="I115"/>
  <c r="Q115"/>
  <c r="T115"/>
  <c r="K115"/>
  <c r="AB115"/>
  <c r="N115"/>
  <c r="AI115"/>
  <c r="Z115"/>
  <c r="U115"/>
  <c r="AE115"/>
  <c r="M115"/>
  <c r="AF115"/>
  <c r="H115"/>
  <c r="F115" s="1"/>
  <c r="AL115"/>
  <c r="AH115"/>
  <c r="AA115"/>
  <c r="AK115"/>
  <c r="J115"/>
  <c r="S115"/>
  <c r="AD115"/>
  <c r="W115"/>
  <c r="AJ115"/>
  <c r="O115"/>
  <c r="AG115"/>
  <c r="Y115"/>
  <c r="FL40" i="10"/>
  <c r="GR48"/>
  <c r="FL48"/>
  <c r="GR40"/>
  <c r="ED30"/>
  <c r="C112" i="26"/>
  <c r="D116" s="1"/>
  <c r="AB112"/>
  <c r="O112"/>
  <c r="AJ112"/>
  <c r="Y112"/>
  <c r="I112"/>
  <c r="K112"/>
  <c r="J112"/>
  <c r="AE112"/>
  <c r="G112"/>
  <c r="A112" s="1"/>
  <c r="AA112"/>
  <c r="AI112"/>
  <c r="N112"/>
  <c r="P112"/>
  <c r="W112"/>
  <c r="AD112"/>
  <c r="L112"/>
  <c r="U112"/>
  <c r="S112"/>
  <c r="AC112"/>
  <c r="Q112"/>
  <c r="X112"/>
  <c r="M112"/>
  <c r="AG112"/>
  <c r="AH112"/>
  <c r="AL112"/>
  <c r="V112"/>
  <c r="AF112"/>
  <c r="H112"/>
  <c r="F112" s="1"/>
  <c r="R112"/>
  <c r="T112"/>
  <c r="Z112"/>
  <c r="AK112"/>
  <c r="ED92" i="10"/>
  <c r="C114" i="26"/>
  <c r="D118" s="1"/>
  <c r="AG114"/>
  <c r="AF114"/>
  <c r="AK114"/>
  <c r="AJ114"/>
  <c r="AL114"/>
  <c r="H114"/>
  <c r="F114" s="1"/>
  <c r="Y114"/>
  <c r="I114"/>
  <c r="V114"/>
  <c r="AH114"/>
  <c r="U114"/>
  <c r="W114"/>
  <c r="P114"/>
  <c r="AD114"/>
  <c r="AE114"/>
  <c r="Z114"/>
  <c r="X114"/>
  <c r="L114"/>
  <c r="G114"/>
  <c r="A114" s="1"/>
  <c r="AI114"/>
  <c r="N114"/>
  <c r="T114"/>
  <c r="Q114"/>
  <c r="R114"/>
  <c r="S114"/>
  <c r="M114"/>
  <c r="AA114"/>
  <c r="AC114"/>
  <c r="J114"/>
  <c r="K114"/>
  <c r="AB114"/>
  <c r="O114"/>
  <c r="ED69" i="10"/>
  <c r="ED51"/>
  <c r="GR11"/>
  <c r="GR39"/>
  <c r="GR46"/>
  <c r="GR8"/>
  <c r="GR12"/>
  <c r="GR5"/>
  <c r="GR13"/>
  <c r="GR37"/>
  <c r="GR41"/>
  <c r="GR10"/>
  <c r="GR38"/>
  <c r="GR47"/>
  <c r="GR74"/>
  <c r="GR81"/>
  <c r="GR83"/>
  <c r="GR88"/>
  <c r="GR50"/>
  <c r="GR71"/>
  <c r="GR82"/>
  <c r="GR55"/>
  <c r="GR70"/>
  <c r="GR76"/>
  <c r="GR79"/>
  <c r="GR69"/>
  <c r="GR73"/>
  <c r="GR97"/>
  <c r="GR96"/>
  <c r="GR4"/>
  <c r="FL8"/>
  <c r="FL12"/>
  <c r="GR116"/>
  <c r="FL5"/>
  <c r="FL13"/>
  <c r="FL37"/>
  <c r="GR89"/>
  <c r="GR90"/>
  <c r="GR107"/>
  <c r="GR108"/>
  <c r="GR115"/>
  <c r="GR112"/>
  <c r="FL11"/>
  <c r="FL39"/>
  <c r="FL46"/>
  <c r="FL55"/>
  <c r="FL70"/>
  <c r="EE70" s="1"/>
  <c r="FL76"/>
  <c r="EE76" s="1"/>
  <c r="FL79"/>
  <c r="FL69"/>
  <c r="EE69" s="1"/>
  <c r="FL73"/>
  <c r="EE73" s="1"/>
  <c r="FL38"/>
  <c r="EE38" s="1"/>
  <c r="FL41"/>
  <c r="FL47"/>
  <c r="FL74"/>
  <c r="EE74" s="1"/>
  <c r="FL81"/>
  <c r="EE81" s="1"/>
  <c r="FL10"/>
  <c r="FL50"/>
  <c r="FL71"/>
  <c r="FL82"/>
  <c r="FL90"/>
  <c r="FL107"/>
  <c r="FL108"/>
  <c r="FL115"/>
  <c r="FL88"/>
  <c r="FL89"/>
  <c r="FL112"/>
  <c r="FL116"/>
  <c r="EE116" s="1"/>
  <c r="FL83"/>
  <c r="FL96"/>
  <c r="EE96" s="1"/>
  <c r="FL97"/>
  <c r="FL4"/>
  <c r="AU114"/>
  <c r="AT114"/>
  <c r="AS114" s="1"/>
  <c r="ED117"/>
  <c r="ED73"/>
  <c r="ED113"/>
  <c r="ED81"/>
  <c r="ED100"/>
  <c r="ED103"/>
  <c r="ED79"/>
  <c r="ED106"/>
  <c r="ED86"/>
  <c r="ED63"/>
  <c r="ED27"/>
  <c r="ED11"/>
  <c r="ED38"/>
  <c r="ED22"/>
  <c r="ED6"/>
  <c r="ED33"/>
  <c r="ED17"/>
  <c r="ED40"/>
  <c r="ED24"/>
  <c r="ED8"/>
  <c r="ED97"/>
  <c r="ED104"/>
  <c r="ED76"/>
  <c r="ED111"/>
  <c r="ED83"/>
  <c r="ED90"/>
  <c r="ED67"/>
  <c r="ED31"/>
  <c r="ED15"/>
  <c r="ED54"/>
  <c r="ED26"/>
  <c r="ED10"/>
  <c r="ED37"/>
  <c r="ED21"/>
  <c r="ED5"/>
  <c r="ED28"/>
  <c r="ED12"/>
  <c r="ED108"/>
  <c r="ED88"/>
  <c r="ED95"/>
  <c r="ED98"/>
  <c r="ED35"/>
  <c r="ED19"/>
  <c r="ED66"/>
  <c r="ED14"/>
  <c r="ED41"/>
  <c r="ED25"/>
  <c r="ED9"/>
  <c r="ED32"/>
  <c r="ED16"/>
  <c r="ED96"/>
  <c r="ED99"/>
  <c r="ED75"/>
  <c r="ED102"/>
  <c r="ED39"/>
  <c r="ED23"/>
  <c r="ED7"/>
  <c r="ED34"/>
  <c r="ED18"/>
  <c r="ED45"/>
  <c r="ED29"/>
  <c r="ED13"/>
  <c r="ED36"/>
  <c r="ED20"/>
  <c r="AJ155" i="27"/>
  <c r="AJ3"/>
  <c r="AK4"/>
  <c r="GR17" i="10"/>
  <c r="GR21"/>
  <c r="GR25"/>
  <c r="GR29"/>
  <c r="GR33"/>
  <c r="GR45"/>
  <c r="GR65"/>
  <c r="GR14"/>
  <c r="GR18"/>
  <c r="GR22"/>
  <c r="GR26"/>
  <c r="GR30"/>
  <c r="GR34"/>
  <c r="GR42"/>
  <c r="GR66"/>
  <c r="GR15"/>
  <c r="GR19"/>
  <c r="GR23"/>
  <c r="GR27"/>
  <c r="GR31"/>
  <c r="GR35"/>
  <c r="GR43"/>
  <c r="GR16"/>
  <c r="GR20"/>
  <c r="GR24"/>
  <c r="GR28"/>
  <c r="GR32"/>
  <c r="GR36"/>
  <c r="GR44"/>
  <c r="GR91"/>
  <c r="GR95"/>
  <c r="GR99"/>
  <c r="GR103"/>
  <c r="GR111"/>
  <c r="GR68"/>
  <c r="GR80"/>
  <c r="GR84"/>
  <c r="GR92"/>
  <c r="GR100"/>
  <c r="GR104"/>
  <c r="GR85"/>
  <c r="GR93"/>
  <c r="GR101"/>
  <c r="GR109"/>
  <c r="GR117"/>
  <c r="GR67"/>
  <c r="GR78"/>
  <c r="GR94"/>
  <c r="GR102"/>
  <c r="GR110"/>
  <c r="FL15"/>
  <c r="FL19"/>
  <c r="FL23"/>
  <c r="FL27"/>
  <c r="FL31"/>
  <c r="FL35"/>
  <c r="FL43"/>
  <c r="FL67"/>
  <c r="FL16"/>
  <c r="FL20"/>
  <c r="FL24"/>
  <c r="FL28"/>
  <c r="FL32"/>
  <c r="FL36"/>
  <c r="FL44"/>
  <c r="FL68"/>
  <c r="FL17"/>
  <c r="FL21"/>
  <c r="FL25"/>
  <c r="FL29"/>
  <c r="FL33"/>
  <c r="FL45"/>
  <c r="FL65"/>
  <c r="FL78"/>
  <c r="FL14"/>
  <c r="EE14" s="1"/>
  <c r="FL18"/>
  <c r="FL22"/>
  <c r="FL26"/>
  <c r="FL30"/>
  <c r="FL34"/>
  <c r="FL42"/>
  <c r="FL66"/>
  <c r="FL91"/>
  <c r="FL95"/>
  <c r="FL101"/>
  <c r="FL109"/>
  <c r="EE109" s="1"/>
  <c r="FL80"/>
  <c r="FL92"/>
  <c r="FL102"/>
  <c r="EE102" s="1"/>
  <c r="FL110"/>
  <c r="EE110" s="1"/>
  <c r="FL84"/>
  <c r="FL93"/>
  <c r="FL99"/>
  <c r="FL103"/>
  <c r="FL111"/>
  <c r="FL117"/>
  <c r="FL85"/>
  <c r="FL94"/>
  <c r="EE94" s="1"/>
  <c r="FL100"/>
  <c r="FL104"/>
  <c r="CX159"/>
  <c r="AK3"/>
  <c r="CY3"/>
  <c r="AJ154"/>
  <c r="AJ174" s="1"/>
  <c r="AJ184"/>
  <c r="CD184"/>
  <c r="AJ2"/>
  <c r="GS154"/>
  <c r="FM154"/>
  <c r="FM3"/>
  <c r="CY154"/>
  <c r="GS3"/>
  <c r="AJ180"/>
  <c r="AJ176" s="1"/>
  <c r="CY158"/>
  <c r="EF3"/>
  <c r="EF154" s="1"/>
  <c r="AJ3" i="26"/>
  <c r="AK4"/>
  <c r="AJ155"/>
  <c r="EE107" i="10" l="1"/>
  <c r="EE50"/>
  <c r="EE12"/>
  <c r="EE11"/>
  <c r="EE108"/>
  <c r="EE71"/>
  <c r="EE5"/>
  <c r="EE39"/>
  <c r="EE115"/>
  <c r="EE79"/>
  <c r="EE82"/>
  <c r="EE83"/>
  <c r="EE13"/>
  <c r="EE46"/>
  <c r="EE90"/>
  <c r="EE55"/>
  <c r="EE47"/>
  <c r="EE37"/>
  <c r="EE48"/>
  <c r="EE89"/>
  <c r="EE78"/>
  <c r="EE68"/>
  <c r="EE112"/>
  <c r="EH112" s="1"/>
  <c r="EE8"/>
  <c r="EE4"/>
  <c r="C113" i="26"/>
  <c r="D117" s="1"/>
  <c r="U113"/>
  <c r="AG113"/>
  <c r="AJ113"/>
  <c r="AF113"/>
  <c r="AB113"/>
  <c r="AD113"/>
  <c r="I113"/>
  <c r="AC113"/>
  <c r="M113"/>
  <c r="T113"/>
  <c r="O113"/>
  <c r="AE113"/>
  <c r="AL113"/>
  <c r="Q113"/>
  <c r="J113"/>
  <c r="AI113"/>
  <c r="N113"/>
  <c r="V113"/>
  <c r="G113"/>
  <c r="A113" s="1"/>
  <c r="S113"/>
  <c r="H113"/>
  <c r="F113" s="1"/>
  <c r="Z113"/>
  <c r="AA113"/>
  <c r="Y113"/>
  <c r="L113"/>
  <c r="AH113"/>
  <c r="X113"/>
  <c r="AK113"/>
  <c r="R113"/>
  <c r="W113"/>
  <c r="K113"/>
  <c r="P113"/>
  <c r="EE97" i="10"/>
  <c r="C118" i="26"/>
  <c r="D122" s="1"/>
  <c r="AB118"/>
  <c r="AE118"/>
  <c r="Q118"/>
  <c r="M118"/>
  <c r="L118"/>
  <c r="AH118"/>
  <c r="AK118"/>
  <c r="AF118"/>
  <c r="Y118"/>
  <c r="R118"/>
  <c r="U118"/>
  <c r="W118"/>
  <c r="X118"/>
  <c r="G118"/>
  <c r="A118" s="1"/>
  <c r="P118"/>
  <c r="AG118"/>
  <c r="O118"/>
  <c r="AA118"/>
  <c r="N118"/>
  <c r="Z118"/>
  <c r="I118"/>
  <c r="H118"/>
  <c r="F118" s="1"/>
  <c r="K118"/>
  <c r="S118"/>
  <c r="V118"/>
  <c r="AD118"/>
  <c r="AC118"/>
  <c r="AL118"/>
  <c r="AJ118"/>
  <c r="J118"/>
  <c r="AI118"/>
  <c r="T118"/>
  <c r="C119"/>
  <c r="D123" s="1"/>
  <c r="W119"/>
  <c r="N119"/>
  <c r="L119"/>
  <c r="AL119"/>
  <c r="J119"/>
  <c r="V119"/>
  <c r="AI119"/>
  <c r="T119"/>
  <c r="I119"/>
  <c r="Z119"/>
  <c r="AE119"/>
  <c r="X119"/>
  <c r="AB119"/>
  <c r="Q119"/>
  <c r="P119"/>
  <c r="AK119"/>
  <c r="M119"/>
  <c r="AF119"/>
  <c r="R119"/>
  <c r="K119"/>
  <c r="H119"/>
  <c r="F119" s="1"/>
  <c r="AA119"/>
  <c r="AC119"/>
  <c r="O119"/>
  <c r="U119"/>
  <c r="Y119"/>
  <c r="G119"/>
  <c r="A119" s="1"/>
  <c r="AH119"/>
  <c r="AG119"/>
  <c r="AJ119"/>
  <c r="AD119"/>
  <c r="S119"/>
  <c r="EE88" i="10"/>
  <c r="EE10"/>
  <c r="EE41"/>
  <c r="EE40"/>
  <c r="GS34"/>
  <c r="FM49"/>
  <c r="GS33"/>
  <c r="FM34"/>
  <c r="FM33"/>
  <c r="GS49"/>
  <c r="C116" i="26"/>
  <c r="D120" s="1"/>
  <c r="AD116"/>
  <c r="AL116"/>
  <c r="AJ116"/>
  <c r="S116"/>
  <c r="G116"/>
  <c r="A116" s="1"/>
  <c r="AE116"/>
  <c r="O116"/>
  <c r="AH116"/>
  <c r="N116"/>
  <c r="V116"/>
  <c r="Y116"/>
  <c r="AB116"/>
  <c r="H116"/>
  <c r="F116" s="1"/>
  <c r="M116"/>
  <c r="AC116"/>
  <c r="X116"/>
  <c r="Z116"/>
  <c r="T116"/>
  <c r="J116"/>
  <c r="AK116"/>
  <c r="AA116"/>
  <c r="Q116"/>
  <c r="P116"/>
  <c r="AI116"/>
  <c r="R116"/>
  <c r="W116"/>
  <c r="K116"/>
  <c r="AF116"/>
  <c r="L116"/>
  <c r="AG116"/>
  <c r="I116"/>
  <c r="U116"/>
  <c r="EE65" i="10"/>
  <c r="GS6"/>
  <c r="GS10"/>
  <c r="GS14"/>
  <c r="GS18"/>
  <c r="GS22"/>
  <c r="GS26"/>
  <c r="GS30"/>
  <c r="GS38"/>
  <c r="GS47"/>
  <c r="GS7"/>
  <c r="GS11"/>
  <c r="GS15"/>
  <c r="GS19"/>
  <c r="GS23"/>
  <c r="GS27"/>
  <c r="GS31"/>
  <c r="GS35"/>
  <c r="GS39"/>
  <c r="GS46"/>
  <c r="GS8"/>
  <c r="GS12"/>
  <c r="GS16"/>
  <c r="GS24"/>
  <c r="GS28"/>
  <c r="GS32"/>
  <c r="GS36"/>
  <c r="GS40"/>
  <c r="GS5"/>
  <c r="GS13"/>
  <c r="GS17"/>
  <c r="GS21"/>
  <c r="GS25"/>
  <c r="GS29"/>
  <c r="GS37"/>
  <c r="GS69"/>
  <c r="GS48"/>
  <c r="GS51"/>
  <c r="GS65"/>
  <c r="GS74"/>
  <c r="GS98"/>
  <c r="GS41"/>
  <c r="GS50"/>
  <c r="GS71"/>
  <c r="GS55"/>
  <c r="GS70"/>
  <c r="GS96"/>
  <c r="GS102"/>
  <c r="FM7"/>
  <c r="EF7" s="1"/>
  <c r="FM11"/>
  <c r="FM15"/>
  <c r="FM19"/>
  <c r="EF19" s="1"/>
  <c r="FM23"/>
  <c r="FM27"/>
  <c r="FM8"/>
  <c r="FM12"/>
  <c r="FM16"/>
  <c r="FM24"/>
  <c r="FM28"/>
  <c r="FM32"/>
  <c r="EF32" s="1"/>
  <c r="FM36"/>
  <c r="GS97"/>
  <c r="GS113"/>
  <c r="GS116"/>
  <c r="GS107"/>
  <c r="GS108"/>
  <c r="GS115"/>
  <c r="FM6"/>
  <c r="FM10"/>
  <c r="FM14"/>
  <c r="FM18"/>
  <c r="FM22"/>
  <c r="FM26"/>
  <c r="FM30"/>
  <c r="FM38"/>
  <c r="FM17"/>
  <c r="EF17" s="1"/>
  <c r="FM25"/>
  <c r="EF25" s="1"/>
  <c r="FM50"/>
  <c r="FM71"/>
  <c r="FM21"/>
  <c r="EF21" s="1"/>
  <c r="FM39"/>
  <c r="FM55"/>
  <c r="EF55" s="1"/>
  <c r="FM70"/>
  <c r="FM13"/>
  <c r="EF13" s="1"/>
  <c r="FM37"/>
  <c r="FM40"/>
  <c r="FM48"/>
  <c r="FM69"/>
  <c r="EF69" s="1"/>
  <c r="FM5"/>
  <c r="EF5" s="1"/>
  <c r="FM29"/>
  <c r="EF29" s="1"/>
  <c r="FM31"/>
  <c r="EF31" s="1"/>
  <c r="FM35"/>
  <c r="FM41"/>
  <c r="FM46"/>
  <c r="EF46" s="1"/>
  <c r="FM47"/>
  <c r="FM51"/>
  <c r="FM65"/>
  <c r="FM74"/>
  <c r="FM97"/>
  <c r="FM113"/>
  <c r="FM116"/>
  <c r="FM96"/>
  <c r="EF96" s="1"/>
  <c r="FM98"/>
  <c r="FM102"/>
  <c r="EF102" s="1"/>
  <c r="FM107"/>
  <c r="EF107" s="1"/>
  <c r="FM108"/>
  <c r="FM115"/>
  <c r="EF115" s="1"/>
  <c r="EH115" s="1"/>
  <c r="AT112"/>
  <c r="AS112" s="1"/>
  <c r="AU112"/>
  <c r="EE117"/>
  <c r="EE35"/>
  <c r="EE19"/>
  <c r="EE95"/>
  <c r="EE27"/>
  <c r="EE67"/>
  <c r="EE93"/>
  <c r="EE92"/>
  <c r="EE111"/>
  <c r="EE91"/>
  <c r="EE28"/>
  <c r="EE43"/>
  <c r="EE23"/>
  <c r="EE42"/>
  <c r="EE22"/>
  <c r="EE45"/>
  <c r="EE21"/>
  <c r="EE101"/>
  <c r="EE100"/>
  <c r="EE32"/>
  <c r="EE16"/>
  <c r="EE66"/>
  <c r="EE26"/>
  <c r="EE25"/>
  <c r="EE104"/>
  <c r="EE80"/>
  <c r="EE99"/>
  <c r="EE36"/>
  <c r="EE20"/>
  <c r="EE31"/>
  <c r="EE15"/>
  <c r="EE30"/>
  <c r="EE29"/>
  <c r="EE85"/>
  <c r="EE84"/>
  <c r="EE103"/>
  <c r="EE44"/>
  <c r="EE24"/>
  <c r="EE34"/>
  <c r="EE18"/>
  <c r="EE33"/>
  <c r="EE17"/>
  <c r="AK155" i="27"/>
  <c r="AK3"/>
  <c r="GS42" i="10"/>
  <c r="GS54"/>
  <c r="GS66"/>
  <c r="GS43"/>
  <c r="GS63"/>
  <c r="GS67"/>
  <c r="GS44"/>
  <c r="GS45"/>
  <c r="GS68"/>
  <c r="GS76"/>
  <c r="GS80"/>
  <c r="GS84"/>
  <c r="GS88"/>
  <c r="GS92"/>
  <c r="GS73"/>
  <c r="GS81"/>
  <c r="GS85"/>
  <c r="GS89"/>
  <c r="GS93"/>
  <c r="GS109"/>
  <c r="GS117"/>
  <c r="GS78"/>
  <c r="GS82"/>
  <c r="GS86"/>
  <c r="GS90"/>
  <c r="GS94"/>
  <c r="GS110"/>
  <c r="GS75"/>
  <c r="GS83"/>
  <c r="GS91"/>
  <c r="GS95"/>
  <c r="GS111"/>
  <c r="FM44"/>
  <c r="FM68"/>
  <c r="FM73"/>
  <c r="FM45"/>
  <c r="FM78"/>
  <c r="FM42"/>
  <c r="FM54"/>
  <c r="FM66"/>
  <c r="FM75"/>
  <c r="FM43"/>
  <c r="FM63"/>
  <c r="FM67"/>
  <c r="FM76"/>
  <c r="FM80"/>
  <c r="FM83"/>
  <c r="FM92"/>
  <c r="FM110"/>
  <c r="FM84"/>
  <c r="FM88"/>
  <c r="FM93"/>
  <c r="FM111"/>
  <c r="FM117"/>
  <c r="FM81"/>
  <c r="FM85"/>
  <c r="FM89"/>
  <c r="FM90"/>
  <c r="FM94"/>
  <c r="FM82"/>
  <c r="FM86"/>
  <c r="FM91"/>
  <c r="EF91" s="1"/>
  <c r="FM95"/>
  <c r="EF95" s="1"/>
  <c r="FM109"/>
  <c r="AK3" i="26"/>
  <c r="AL4"/>
  <c r="AK155"/>
  <c r="AK154" i="10"/>
  <c r="AK174" s="1"/>
  <c r="AK2"/>
  <c r="CZ158"/>
  <c r="CE184"/>
  <c r="CZ3"/>
  <c r="AK180"/>
  <c r="AK176" s="1"/>
  <c r="G175" s="1"/>
  <c r="CZ154"/>
  <c r="AK184"/>
  <c r="EG3"/>
  <c r="EG154" s="1"/>
  <c r="FN3"/>
  <c r="GT3"/>
  <c r="GT154"/>
  <c r="FN154"/>
  <c r="CY159"/>
  <c r="EF50" l="1"/>
  <c r="EF98"/>
  <c r="EF48"/>
  <c r="EF28"/>
  <c r="EF8"/>
  <c r="EF15"/>
  <c r="EF38"/>
  <c r="EF18"/>
  <c r="EF108"/>
  <c r="EF97"/>
  <c r="EF51"/>
  <c r="EF12"/>
  <c r="EF47"/>
  <c r="EF22"/>
  <c r="EF6"/>
  <c r="EF34"/>
  <c r="EF113"/>
  <c r="EH113" s="1"/>
  <c r="AU113" s="1"/>
  <c r="EF65"/>
  <c r="EF36"/>
  <c r="EF16"/>
  <c r="EF39"/>
  <c r="EF23"/>
  <c r="EF26"/>
  <c r="EF10"/>
  <c r="EF116"/>
  <c r="EH116" s="1"/>
  <c r="EF74"/>
  <c r="EF24"/>
  <c r="EF27"/>
  <c r="EF11"/>
  <c r="EF30"/>
  <c r="EF14"/>
  <c r="EF75"/>
  <c r="EF33"/>
  <c r="C117" i="26"/>
  <c r="D121" s="1"/>
  <c r="AH117"/>
  <c r="AC117"/>
  <c r="AA117"/>
  <c r="AG117"/>
  <c r="AF117"/>
  <c r="AJ117"/>
  <c r="U117"/>
  <c r="H117"/>
  <c r="F117" s="1"/>
  <c r="Z117"/>
  <c r="AE117"/>
  <c r="W117"/>
  <c r="Q117"/>
  <c r="L117"/>
  <c r="Y117"/>
  <c r="AD117"/>
  <c r="X117"/>
  <c r="T117"/>
  <c r="K117"/>
  <c r="I117"/>
  <c r="S117"/>
  <c r="N117"/>
  <c r="P117"/>
  <c r="J117"/>
  <c r="AK117"/>
  <c r="O117"/>
  <c r="AI117"/>
  <c r="M117"/>
  <c r="AB117"/>
  <c r="V117"/>
  <c r="G117"/>
  <c r="A117" s="1"/>
  <c r="R117"/>
  <c r="AL117"/>
  <c r="EF84" i="10"/>
  <c r="EF40"/>
  <c r="AT113"/>
  <c r="AS113" s="1"/>
  <c r="EF70"/>
  <c r="EF71"/>
  <c r="EF49"/>
  <c r="C120" i="26"/>
  <c r="D124" s="1"/>
  <c r="M120"/>
  <c r="AI120"/>
  <c r="U120"/>
  <c r="Y120"/>
  <c r="H120"/>
  <c r="F120" s="1"/>
  <c r="L120"/>
  <c r="O120"/>
  <c r="I120"/>
  <c r="S120"/>
  <c r="AH120"/>
  <c r="AF120"/>
  <c r="G120"/>
  <c r="A120" s="1"/>
  <c r="W120"/>
  <c r="T120"/>
  <c r="R120"/>
  <c r="V120"/>
  <c r="P120"/>
  <c r="AC120"/>
  <c r="AG120"/>
  <c r="AA120"/>
  <c r="J120"/>
  <c r="AE120"/>
  <c r="AD120"/>
  <c r="X120"/>
  <c r="AL120"/>
  <c r="K120"/>
  <c r="AB120"/>
  <c r="Z120"/>
  <c r="Q120"/>
  <c r="N120"/>
  <c r="AK120"/>
  <c r="AJ120"/>
  <c r="C122"/>
  <c r="D126" s="1"/>
  <c r="AA122"/>
  <c r="AF122"/>
  <c r="X122"/>
  <c r="K122"/>
  <c r="V122"/>
  <c r="L122"/>
  <c r="R122"/>
  <c r="AL122"/>
  <c r="AH122"/>
  <c r="AG122"/>
  <c r="Y122"/>
  <c r="G122"/>
  <c r="A122" s="1"/>
  <c r="Z122"/>
  <c r="AJ122"/>
  <c r="AI122"/>
  <c r="S122"/>
  <c r="AD122"/>
  <c r="AK122"/>
  <c r="W122"/>
  <c r="T122"/>
  <c r="U122"/>
  <c r="O122"/>
  <c r="P122"/>
  <c r="N122"/>
  <c r="J122"/>
  <c r="AB122"/>
  <c r="I122"/>
  <c r="H122"/>
  <c r="F122" s="1"/>
  <c r="AC122"/>
  <c r="AE122"/>
  <c r="Q122"/>
  <c r="M122"/>
  <c r="GT49" i="10"/>
  <c r="FN49"/>
  <c r="C123" i="26"/>
  <c r="D127" s="1"/>
  <c r="AH123"/>
  <c r="AC123"/>
  <c r="AJ123"/>
  <c r="W123"/>
  <c r="AB123"/>
  <c r="I123"/>
  <c r="P123"/>
  <c r="AD123"/>
  <c r="X123"/>
  <c r="M123"/>
  <c r="H123"/>
  <c r="F123" s="1"/>
  <c r="Z123"/>
  <c r="N123"/>
  <c r="O123"/>
  <c r="G123"/>
  <c r="A123" s="1"/>
  <c r="AI123"/>
  <c r="V123"/>
  <c r="K123"/>
  <c r="J123"/>
  <c r="AG123"/>
  <c r="AA123"/>
  <c r="U123"/>
  <c r="Q123"/>
  <c r="R123"/>
  <c r="Y123"/>
  <c r="AK123"/>
  <c r="S123"/>
  <c r="L123"/>
  <c r="AF123"/>
  <c r="T123"/>
  <c r="AE123"/>
  <c r="AL123"/>
  <c r="EF111" i="10"/>
  <c r="EH111" s="1"/>
  <c r="AT111" s="1"/>
  <c r="AS111" s="1"/>
  <c r="EF41"/>
  <c r="EF35"/>
  <c r="EF37"/>
  <c r="AU116"/>
  <c r="AT116"/>
  <c r="AS116" s="1"/>
  <c r="GT47"/>
  <c r="GT46"/>
  <c r="GT55"/>
  <c r="GT68"/>
  <c r="GT69"/>
  <c r="GT81"/>
  <c r="GT83"/>
  <c r="GT90"/>
  <c r="GT48"/>
  <c r="GT51"/>
  <c r="GT65"/>
  <c r="GT82"/>
  <c r="GT50"/>
  <c r="GT66"/>
  <c r="GT71"/>
  <c r="GT78"/>
  <c r="GT80"/>
  <c r="GT109"/>
  <c r="GT105"/>
  <c r="FN46"/>
  <c r="FN47"/>
  <c r="EG47" s="1"/>
  <c r="EH47" s="1"/>
  <c r="FN51"/>
  <c r="FN65"/>
  <c r="FN82"/>
  <c r="EG82" s="1"/>
  <c r="FN50"/>
  <c r="FN66"/>
  <c r="FN71"/>
  <c r="EG71" s="1"/>
  <c r="EH71" s="1"/>
  <c r="FN78"/>
  <c r="FN80"/>
  <c r="EG80" s="1"/>
  <c r="FN55"/>
  <c r="FN48"/>
  <c r="FN68"/>
  <c r="FN69"/>
  <c r="EG69" s="1"/>
  <c r="EH69" s="1"/>
  <c r="FN81"/>
  <c r="FN83"/>
  <c r="FN105"/>
  <c r="FN90"/>
  <c r="FN109"/>
  <c r="AT115"/>
  <c r="AS115" s="1"/>
  <c r="AU115"/>
  <c r="EF80"/>
  <c r="EH80" s="1"/>
  <c r="AU80" s="1"/>
  <c r="EH84"/>
  <c r="AT84" s="1"/>
  <c r="AS84" s="1"/>
  <c r="EF94"/>
  <c r="EF78"/>
  <c r="EF89"/>
  <c r="EF92"/>
  <c r="EF76"/>
  <c r="EF67"/>
  <c r="EH67" s="1"/>
  <c r="AT67" s="1"/>
  <c r="AS67" s="1"/>
  <c r="EF54"/>
  <c r="EF110"/>
  <c r="EH110" s="1"/>
  <c r="AU110" s="1"/>
  <c r="EF82"/>
  <c r="EF93"/>
  <c r="EF73"/>
  <c r="EF44"/>
  <c r="EF66"/>
  <c r="EF86"/>
  <c r="EH86" s="1"/>
  <c r="AT86" s="1"/>
  <c r="AS86" s="1"/>
  <c r="EF109"/>
  <c r="EF81"/>
  <c r="EF45"/>
  <c r="EF43"/>
  <c r="EF90"/>
  <c r="EF117"/>
  <c r="EH117" s="1"/>
  <c r="AU117" s="1"/>
  <c r="EF85"/>
  <c r="EH85" s="1"/>
  <c r="AU85" s="1"/>
  <c r="EF88"/>
  <c r="EF68"/>
  <c r="EF63"/>
  <c r="EF42"/>
  <c r="EF83"/>
  <c r="AU111"/>
  <c r="GT7"/>
  <c r="GT11"/>
  <c r="GT15"/>
  <c r="GT19"/>
  <c r="GT23"/>
  <c r="GT27"/>
  <c r="GT31"/>
  <c r="GT35"/>
  <c r="GT39"/>
  <c r="GT43"/>
  <c r="GT63"/>
  <c r="GT8"/>
  <c r="GT12"/>
  <c r="GT16"/>
  <c r="GT20"/>
  <c r="GT24"/>
  <c r="GT28"/>
  <c r="GT32"/>
  <c r="GT36"/>
  <c r="GT40"/>
  <c r="GT44"/>
  <c r="GT64"/>
  <c r="GT5"/>
  <c r="GT9"/>
  <c r="GT13"/>
  <c r="GT17"/>
  <c r="GT21"/>
  <c r="GT25"/>
  <c r="GT29"/>
  <c r="GT33"/>
  <c r="GT37"/>
  <c r="GT41"/>
  <c r="GT45"/>
  <c r="GT6"/>
  <c r="GT10"/>
  <c r="GT14"/>
  <c r="GT18"/>
  <c r="GT22"/>
  <c r="GT26"/>
  <c r="GT30"/>
  <c r="GT34"/>
  <c r="GT38"/>
  <c r="GT42"/>
  <c r="GT54"/>
  <c r="GT73"/>
  <c r="GT77"/>
  <c r="GT89"/>
  <c r="GT93"/>
  <c r="GT97"/>
  <c r="GT101"/>
  <c r="FN8"/>
  <c r="GT70"/>
  <c r="GT74"/>
  <c r="GT94"/>
  <c r="GT98"/>
  <c r="GT102"/>
  <c r="GT106"/>
  <c r="FN5"/>
  <c r="FN9"/>
  <c r="EG9" s="1"/>
  <c r="EH9" s="1"/>
  <c r="GT75"/>
  <c r="GT79"/>
  <c r="GT91"/>
  <c r="GT95"/>
  <c r="GT99"/>
  <c r="GT103"/>
  <c r="GT107"/>
  <c r="GT4"/>
  <c r="FN6"/>
  <c r="FN10"/>
  <c r="GT72"/>
  <c r="GT76"/>
  <c r="GT88"/>
  <c r="GT92"/>
  <c r="GT96"/>
  <c r="GT100"/>
  <c r="GT104"/>
  <c r="GT108"/>
  <c r="FN7"/>
  <c r="FN11"/>
  <c r="FN13"/>
  <c r="FN17"/>
  <c r="FN21"/>
  <c r="FN25"/>
  <c r="FN29"/>
  <c r="FN33"/>
  <c r="FN37"/>
  <c r="FN41"/>
  <c r="FN45"/>
  <c r="FN70"/>
  <c r="FN74"/>
  <c r="FN14"/>
  <c r="FN18"/>
  <c r="FN22"/>
  <c r="FN26"/>
  <c r="FN30"/>
  <c r="FN34"/>
  <c r="FN38"/>
  <c r="FN42"/>
  <c r="FN54"/>
  <c r="FN75"/>
  <c r="FN79"/>
  <c r="FN12"/>
  <c r="FN15"/>
  <c r="FN19"/>
  <c r="FN23"/>
  <c r="FN27"/>
  <c r="FN31"/>
  <c r="FN35"/>
  <c r="FN39"/>
  <c r="FN43"/>
  <c r="FN63"/>
  <c r="FN72"/>
  <c r="FN76"/>
  <c r="FN16"/>
  <c r="FN20"/>
  <c r="FN24"/>
  <c r="FN28"/>
  <c r="FN32"/>
  <c r="FN36"/>
  <c r="FN40"/>
  <c r="FN44"/>
  <c r="FN64"/>
  <c r="FN73"/>
  <c r="FN77"/>
  <c r="FN88"/>
  <c r="FN93"/>
  <c r="FN99"/>
  <c r="FN103"/>
  <c r="FN107"/>
  <c r="FN89"/>
  <c r="FN94"/>
  <c r="FN100"/>
  <c r="FN104"/>
  <c r="FN108"/>
  <c r="EG108" s="1"/>
  <c r="EH108" s="1"/>
  <c r="FN91"/>
  <c r="FN95"/>
  <c r="FN101"/>
  <c r="FN92"/>
  <c r="EG92" s="1"/>
  <c r="FN96"/>
  <c r="FN97"/>
  <c r="FN98"/>
  <c r="FN102"/>
  <c r="FN106"/>
  <c r="FN4"/>
  <c r="AL155" i="26"/>
  <c r="AL3"/>
  <c r="AM180" i="10"/>
  <c r="CZ159"/>
  <c r="EH82" l="1"/>
  <c r="EG49"/>
  <c r="EH49" s="1"/>
  <c r="EG105"/>
  <c r="EH105" s="1"/>
  <c r="EG65"/>
  <c r="EH65" s="1"/>
  <c r="EG83"/>
  <c r="EG78"/>
  <c r="EH78" s="1"/>
  <c r="EG90"/>
  <c r="EH90" s="1"/>
  <c r="EG68"/>
  <c r="EH68" s="1"/>
  <c r="EG50"/>
  <c r="EH50" s="1"/>
  <c r="AT50" s="1"/>
  <c r="AS50" s="1"/>
  <c r="EG109"/>
  <c r="EG66"/>
  <c r="EH66" s="1"/>
  <c r="EG51"/>
  <c r="EH51" s="1"/>
  <c r="EG81"/>
  <c r="EH81" s="1"/>
  <c r="EG55"/>
  <c r="EH55" s="1"/>
  <c r="C126" i="26"/>
  <c r="D130" s="1"/>
  <c r="I126"/>
  <c r="V126"/>
  <c r="AG126"/>
  <c r="N126"/>
  <c r="R126"/>
  <c r="AI126"/>
  <c r="AB126"/>
  <c r="AC126"/>
  <c r="T126"/>
  <c r="K126"/>
  <c r="AJ126"/>
  <c r="AL126"/>
  <c r="AK126"/>
  <c r="AH126"/>
  <c r="U126"/>
  <c r="Z126"/>
  <c r="W126"/>
  <c r="X126"/>
  <c r="H126"/>
  <c r="F126" s="1"/>
  <c r="AD126"/>
  <c r="Q126"/>
  <c r="S126"/>
  <c r="O126"/>
  <c r="G126"/>
  <c r="A126" s="1"/>
  <c r="J126"/>
  <c r="L126"/>
  <c r="Y126"/>
  <c r="P126"/>
  <c r="M126"/>
  <c r="AF126"/>
  <c r="AE126"/>
  <c r="AA126"/>
  <c r="C121"/>
  <c r="D125" s="1"/>
  <c r="AB121"/>
  <c r="S121"/>
  <c r="Q121"/>
  <c r="AF121"/>
  <c r="P121"/>
  <c r="V121"/>
  <c r="Y121"/>
  <c r="Z121"/>
  <c r="AC121"/>
  <c r="N121"/>
  <c r="X121"/>
  <c r="AI121"/>
  <c r="R121"/>
  <c r="O121"/>
  <c r="G121"/>
  <c r="A121" s="1"/>
  <c r="T121"/>
  <c r="AH121"/>
  <c r="AD121"/>
  <c r="AA121"/>
  <c r="AL121"/>
  <c r="J121"/>
  <c r="AG121"/>
  <c r="L121"/>
  <c r="K121"/>
  <c r="AE121"/>
  <c r="M121"/>
  <c r="AK121"/>
  <c r="I121"/>
  <c r="W121"/>
  <c r="AJ121"/>
  <c r="H121"/>
  <c r="F121" s="1"/>
  <c r="U121"/>
  <c r="AU49" i="10"/>
  <c r="AT49"/>
  <c r="AS49" s="1"/>
  <c r="EG104"/>
  <c r="EH104" s="1"/>
  <c r="EG88"/>
  <c r="EH83"/>
  <c r="EG46"/>
  <c r="EH46" s="1"/>
  <c r="EG93"/>
  <c r="EH93" s="1"/>
  <c r="EH109"/>
  <c r="C127" i="26"/>
  <c r="D131" s="1"/>
  <c r="S127"/>
  <c r="AG127"/>
  <c r="N127"/>
  <c r="M127"/>
  <c r="U127"/>
  <c r="AH127"/>
  <c r="J127"/>
  <c r="AK127"/>
  <c r="AF127"/>
  <c r="AB127"/>
  <c r="K127"/>
  <c r="AL127"/>
  <c r="T127"/>
  <c r="W127"/>
  <c r="V127"/>
  <c r="Z127"/>
  <c r="AI127"/>
  <c r="L127"/>
  <c r="Q127"/>
  <c r="H127"/>
  <c r="F127" s="1"/>
  <c r="Y127"/>
  <c r="I127"/>
  <c r="O127"/>
  <c r="AJ127"/>
  <c r="AE127"/>
  <c r="AA127"/>
  <c r="AC127"/>
  <c r="P127"/>
  <c r="AD127"/>
  <c r="R127"/>
  <c r="X127"/>
  <c r="G127"/>
  <c r="A127" s="1"/>
  <c r="C124"/>
  <c r="D128" s="1"/>
  <c r="U124"/>
  <c r="AG124"/>
  <c r="AL124"/>
  <c r="H124"/>
  <c r="F124" s="1"/>
  <c r="AB124"/>
  <c r="J124"/>
  <c r="Z124"/>
  <c r="AF124"/>
  <c r="T124"/>
  <c r="M124"/>
  <c r="W124"/>
  <c r="AE124"/>
  <c r="AC124"/>
  <c r="V124"/>
  <c r="P124"/>
  <c r="AD124"/>
  <c r="L124"/>
  <c r="N124"/>
  <c r="R124"/>
  <c r="K124"/>
  <c r="Y124"/>
  <c r="AA124"/>
  <c r="AH124"/>
  <c r="O124"/>
  <c r="AI124"/>
  <c r="AK124"/>
  <c r="AJ124"/>
  <c r="G124"/>
  <c r="A124" s="1"/>
  <c r="Q124"/>
  <c r="S124"/>
  <c r="I124"/>
  <c r="X124"/>
  <c r="EG48" i="10"/>
  <c r="EH48" s="1"/>
  <c r="AU48" s="1"/>
  <c r="AU86"/>
  <c r="AT65"/>
  <c r="AS65" s="1"/>
  <c r="AU65"/>
  <c r="AT69"/>
  <c r="AS69" s="1"/>
  <c r="AU69"/>
  <c r="AT47"/>
  <c r="AS47" s="1"/>
  <c r="AU47"/>
  <c r="AU46"/>
  <c r="AT46"/>
  <c r="AS46" s="1"/>
  <c r="AT48"/>
  <c r="AS48" s="1"/>
  <c r="AT71"/>
  <c r="AS71" s="1"/>
  <c r="AU71"/>
  <c r="AT105"/>
  <c r="AS105" s="1"/>
  <c r="AU105"/>
  <c r="AT55"/>
  <c r="AS55" s="1"/>
  <c r="AU55"/>
  <c r="AU51"/>
  <c r="AT51"/>
  <c r="AS51" s="1"/>
  <c r="EH88"/>
  <c r="EG76"/>
  <c r="EH76" s="1"/>
  <c r="AT76" s="1"/>
  <c r="AS76" s="1"/>
  <c r="EG4"/>
  <c r="EH4" s="1"/>
  <c r="EG95"/>
  <c r="EH95" s="1"/>
  <c r="AU67"/>
  <c r="EG97"/>
  <c r="EH97" s="1"/>
  <c r="AT97" s="1"/>
  <c r="AS97" s="1"/>
  <c r="EG72"/>
  <c r="EH72" s="1"/>
  <c r="EG45"/>
  <c r="EH45" s="1"/>
  <c r="AT80"/>
  <c r="AS80" s="1"/>
  <c r="EH92"/>
  <c r="AU92" s="1"/>
  <c r="AU84"/>
  <c r="AT110"/>
  <c r="AS110" s="1"/>
  <c r="AT85"/>
  <c r="AS85" s="1"/>
  <c r="AT117"/>
  <c r="AS117" s="1"/>
  <c r="EG103"/>
  <c r="EH103" s="1"/>
  <c r="AT103" s="1"/>
  <c r="AS103" s="1"/>
  <c r="EG79"/>
  <c r="EH79" s="1"/>
  <c r="EG106"/>
  <c r="EH106" s="1"/>
  <c r="AT106" s="1"/>
  <c r="AS106" s="1"/>
  <c r="EG74"/>
  <c r="EH74" s="1"/>
  <c r="AU74" s="1"/>
  <c r="EG73"/>
  <c r="EH73" s="1"/>
  <c r="AU73" s="1"/>
  <c r="EG34"/>
  <c r="EH34" s="1"/>
  <c r="AU34" s="1"/>
  <c r="EG18"/>
  <c r="EH18" s="1"/>
  <c r="AT18" s="1"/>
  <c r="AS18" s="1"/>
  <c r="EG29"/>
  <c r="EH29" s="1"/>
  <c r="AU29" s="1"/>
  <c r="EG13"/>
  <c r="EH13" s="1"/>
  <c r="AT13" s="1"/>
  <c r="AS13" s="1"/>
  <c r="EG44"/>
  <c r="EH44" s="1"/>
  <c r="AU44" s="1"/>
  <c r="EG28"/>
  <c r="EH28" s="1"/>
  <c r="AT28" s="1"/>
  <c r="AS28" s="1"/>
  <c r="EG12"/>
  <c r="EH12" s="1"/>
  <c r="AU12" s="1"/>
  <c r="EG39"/>
  <c r="EH39" s="1"/>
  <c r="AT39" s="1"/>
  <c r="AS39" s="1"/>
  <c r="EG23"/>
  <c r="EH23" s="1"/>
  <c r="EG7"/>
  <c r="EH7" s="1"/>
  <c r="AT7" s="1"/>
  <c r="AS7" s="1"/>
  <c r="EG96"/>
  <c r="EH96" s="1"/>
  <c r="AT96" s="1"/>
  <c r="AS96" s="1"/>
  <c r="EG107"/>
  <c r="EH107" s="1"/>
  <c r="AT107" s="1"/>
  <c r="AS107" s="1"/>
  <c r="EG91"/>
  <c r="EH91" s="1"/>
  <c r="EG94"/>
  <c r="EH94" s="1"/>
  <c r="EG101"/>
  <c r="EH101" s="1"/>
  <c r="AU101" s="1"/>
  <c r="EG77"/>
  <c r="EH77" s="1"/>
  <c r="AT77" s="1"/>
  <c r="AS77" s="1"/>
  <c r="EG38"/>
  <c r="EH38" s="1"/>
  <c r="AU38" s="1"/>
  <c r="EG22"/>
  <c r="EH22" s="1"/>
  <c r="AT22" s="1"/>
  <c r="AS22" s="1"/>
  <c r="EG6"/>
  <c r="EH6" s="1"/>
  <c r="AU6" s="1"/>
  <c r="EG33"/>
  <c r="EH33" s="1"/>
  <c r="AT33" s="1"/>
  <c r="AS33" s="1"/>
  <c r="EG17"/>
  <c r="EH17" s="1"/>
  <c r="EG64"/>
  <c r="EH64" s="1"/>
  <c r="AT64" s="1"/>
  <c r="AS64" s="1"/>
  <c r="EG32"/>
  <c r="EH32" s="1"/>
  <c r="AT32" s="1"/>
  <c r="AS32" s="1"/>
  <c r="EG16"/>
  <c r="EH16" s="1"/>
  <c r="AT16" s="1"/>
  <c r="AS16" s="1"/>
  <c r="EG43"/>
  <c r="EH43" s="1"/>
  <c r="AT43" s="1"/>
  <c r="AS43" s="1"/>
  <c r="EG27"/>
  <c r="EH27" s="1"/>
  <c r="AU27" s="1"/>
  <c r="EG11"/>
  <c r="EH11" s="1"/>
  <c r="AT11" s="1"/>
  <c r="AS11" s="1"/>
  <c r="EG100"/>
  <c r="EH100" s="1"/>
  <c r="AU100" s="1"/>
  <c r="EG98"/>
  <c r="EH98" s="1"/>
  <c r="AT98" s="1"/>
  <c r="AS98" s="1"/>
  <c r="EG89"/>
  <c r="EH89" s="1"/>
  <c r="AT89" s="1"/>
  <c r="AS89" s="1"/>
  <c r="EG42"/>
  <c r="EH42" s="1"/>
  <c r="AU42" s="1"/>
  <c r="EG26"/>
  <c r="EH26" s="1"/>
  <c r="AU26" s="1"/>
  <c r="EG10"/>
  <c r="EH10" s="1"/>
  <c r="AT10" s="1"/>
  <c r="AS10" s="1"/>
  <c r="EG37"/>
  <c r="EH37" s="1"/>
  <c r="AT37" s="1"/>
  <c r="AS37" s="1"/>
  <c r="EG21"/>
  <c r="EH21" s="1"/>
  <c r="AT21" s="1"/>
  <c r="AS21" s="1"/>
  <c r="EG5"/>
  <c r="EH5" s="1"/>
  <c r="AT5" s="1"/>
  <c r="AS5" s="1"/>
  <c r="EG36"/>
  <c r="EH36" s="1"/>
  <c r="AU36" s="1"/>
  <c r="EG20"/>
  <c r="EH20" s="1"/>
  <c r="AU20" s="1"/>
  <c r="EG63"/>
  <c r="EH63" s="1"/>
  <c r="AU63" s="1"/>
  <c r="EG31"/>
  <c r="EH31" s="1"/>
  <c r="AT31" s="1"/>
  <c r="AS31" s="1"/>
  <c r="EG15"/>
  <c r="EH15" s="1"/>
  <c r="AT15" s="1"/>
  <c r="AS15" s="1"/>
  <c r="EG99"/>
  <c r="EH99" s="1"/>
  <c r="AT99" s="1"/>
  <c r="AS99" s="1"/>
  <c r="EG75"/>
  <c r="EH75" s="1"/>
  <c r="AU75" s="1"/>
  <c r="EG102"/>
  <c r="EH102" s="1"/>
  <c r="AT102" s="1"/>
  <c r="AS102" s="1"/>
  <c r="EG70"/>
  <c r="EH70" s="1"/>
  <c r="AT70" s="1"/>
  <c r="AS70" s="1"/>
  <c r="EG54"/>
  <c r="EH54" s="1"/>
  <c r="AU54" s="1"/>
  <c r="EG30"/>
  <c r="EH30" s="1"/>
  <c r="AT30" s="1"/>
  <c r="AS30" s="1"/>
  <c r="EG14"/>
  <c r="EH14" s="1"/>
  <c r="AT14" s="1"/>
  <c r="AS14" s="1"/>
  <c r="EG41"/>
  <c r="EH41" s="1"/>
  <c r="AT41" s="1"/>
  <c r="AS41" s="1"/>
  <c r="EG25"/>
  <c r="EH25" s="1"/>
  <c r="AT25" s="1"/>
  <c r="AS25" s="1"/>
  <c r="EG40"/>
  <c r="EH40" s="1"/>
  <c r="AT40" s="1"/>
  <c r="AS40" s="1"/>
  <c r="EG24"/>
  <c r="EH24" s="1"/>
  <c r="AU24" s="1"/>
  <c r="EG8"/>
  <c r="EH8" s="1"/>
  <c r="AU8" s="1"/>
  <c r="EG35"/>
  <c r="EH35" s="1"/>
  <c r="AT35" s="1"/>
  <c r="AS35" s="1"/>
  <c r="EG19"/>
  <c r="EH19" s="1"/>
  <c r="AU19" s="1"/>
  <c r="AU9"/>
  <c r="AT9"/>
  <c r="AS9" s="1"/>
  <c r="AU98"/>
  <c r="AU10"/>
  <c r="AU4"/>
  <c r="AT4"/>
  <c r="AS4" s="1"/>
  <c r="AT95"/>
  <c r="AS95" s="1"/>
  <c r="AU95"/>
  <c r="AT72"/>
  <c r="AS72" s="1"/>
  <c r="AU72"/>
  <c r="AT104"/>
  <c r="AS104" s="1"/>
  <c r="AU104"/>
  <c r="AT88"/>
  <c r="AS88" s="1"/>
  <c r="AU88"/>
  <c r="AT79"/>
  <c r="AS79" s="1"/>
  <c r="AU79"/>
  <c r="AT73"/>
  <c r="AS73" s="1"/>
  <c r="AU18"/>
  <c r="AU28"/>
  <c r="AT23"/>
  <c r="AS23" s="1"/>
  <c r="AU23"/>
  <c r="AU7"/>
  <c r="AU108"/>
  <c r="AT108"/>
  <c r="AS108" s="1"/>
  <c r="AT93"/>
  <c r="AS93" s="1"/>
  <c r="AU93"/>
  <c r="AU96"/>
  <c r="AT91"/>
  <c r="AS91" s="1"/>
  <c r="AU91"/>
  <c r="AT94"/>
  <c r="AS94" s="1"/>
  <c r="AU94"/>
  <c r="AU33"/>
  <c r="AT17"/>
  <c r="AS17" s="1"/>
  <c r="AU17"/>
  <c r="AU16"/>
  <c r="AT27"/>
  <c r="AS27" s="1"/>
  <c r="BD7"/>
  <c r="C4" i="22" s="1"/>
  <c r="BD9" i="10"/>
  <c r="C6" i="22" s="1"/>
  <c r="E6" s="1"/>
  <c r="BD8" i="10"/>
  <c r="C5" i="22" s="1"/>
  <c r="E5" s="1"/>
  <c r="AL180" i="10"/>
  <c r="AL179"/>
  <c r="AU22" l="1"/>
  <c r="AU106"/>
  <c r="AU97"/>
  <c r="AT92"/>
  <c r="AS92" s="1"/>
  <c r="AU82"/>
  <c r="AT82"/>
  <c r="AS82" s="1"/>
  <c r="AU50"/>
  <c r="AT90"/>
  <c r="AS90" s="1"/>
  <c r="AU90"/>
  <c r="AU68"/>
  <c r="AT68"/>
  <c r="AS68" s="1"/>
  <c r="AU81"/>
  <c r="AT81"/>
  <c r="AS81" s="1"/>
  <c r="AU66"/>
  <c r="AT66"/>
  <c r="AS66" s="1"/>
  <c r="AU78"/>
  <c r="AT78"/>
  <c r="AS78" s="1"/>
  <c r="C130" i="26"/>
  <c r="D134" s="1"/>
  <c r="M130"/>
  <c r="X130"/>
  <c r="AH130"/>
  <c r="U130"/>
  <c r="V130"/>
  <c r="R130"/>
  <c r="AA130"/>
  <c r="N130"/>
  <c r="T130"/>
  <c r="AC130"/>
  <c r="H130"/>
  <c r="F130" s="1"/>
  <c r="AB130"/>
  <c r="AK130"/>
  <c r="W130"/>
  <c r="AI130"/>
  <c r="AF130"/>
  <c r="Y130"/>
  <c r="K130"/>
  <c r="Q130"/>
  <c r="Z130"/>
  <c r="AJ130"/>
  <c r="O130"/>
  <c r="G130"/>
  <c r="A130" s="1"/>
  <c r="AL130"/>
  <c r="AD130"/>
  <c r="AE130"/>
  <c r="J130"/>
  <c r="P130"/>
  <c r="I130"/>
  <c r="S130"/>
  <c r="AG130"/>
  <c r="L130"/>
  <c r="AU109" i="10"/>
  <c r="AT109"/>
  <c r="AS109" s="1"/>
  <c r="C125" i="26"/>
  <c r="D129" s="1"/>
  <c r="AK125"/>
  <c r="AE125"/>
  <c r="AG125"/>
  <c r="Z125"/>
  <c r="Y125"/>
  <c r="U125"/>
  <c r="AC125"/>
  <c r="N125"/>
  <c r="W125"/>
  <c r="R125"/>
  <c r="AH125"/>
  <c r="X125"/>
  <c r="Q125"/>
  <c r="O125"/>
  <c r="G125"/>
  <c r="A125" s="1"/>
  <c r="AD125"/>
  <c r="V125"/>
  <c r="AA125"/>
  <c r="M125"/>
  <c r="T125"/>
  <c r="H125"/>
  <c r="F125" s="1"/>
  <c r="L125"/>
  <c r="AJ125"/>
  <c r="AL125"/>
  <c r="P125"/>
  <c r="AI125"/>
  <c r="J125"/>
  <c r="I125"/>
  <c r="AF125"/>
  <c r="K125"/>
  <c r="S125"/>
  <c r="AB125"/>
  <c r="AU15" i="10"/>
  <c r="C131" i="26"/>
  <c r="D135" s="1"/>
  <c r="AD131"/>
  <c r="AI131"/>
  <c r="N131"/>
  <c r="AC131"/>
  <c r="AG131"/>
  <c r="AK131"/>
  <c r="Z131"/>
  <c r="W131"/>
  <c r="AF131"/>
  <c r="AB131"/>
  <c r="M131"/>
  <c r="AA131"/>
  <c r="K131"/>
  <c r="S131"/>
  <c r="G131"/>
  <c r="A131" s="1"/>
  <c r="R131"/>
  <c r="P131"/>
  <c r="AE131"/>
  <c r="T131"/>
  <c r="AJ131"/>
  <c r="O131"/>
  <c r="V131"/>
  <c r="Y131"/>
  <c r="Q131"/>
  <c r="AH131"/>
  <c r="AL131"/>
  <c r="H131"/>
  <c r="F131" s="1"/>
  <c r="U131"/>
  <c r="X131"/>
  <c r="J131"/>
  <c r="L131"/>
  <c r="I131"/>
  <c r="AU83" i="10"/>
  <c r="AT83"/>
  <c r="AS83" s="1"/>
  <c r="C128" i="26"/>
  <c r="D132" s="1"/>
  <c r="L128"/>
  <c r="H128"/>
  <c r="F128" s="1"/>
  <c r="AA128"/>
  <c r="Z128"/>
  <c r="Q128"/>
  <c r="AI128"/>
  <c r="N128"/>
  <c r="AC128"/>
  <c r="M128"/>
  <c r="Y128"/>
  <c r="W128"/>
  <c r="V128"/>
  <c r="P128"/>
  <c r="AL128"/>
  <c r="T128"/>
  <c r="U128"/>
  <c r="G128"/>
  <c r="A128" s="1"/>
  <c r="AH128"/>
  <c r="X128"/>
  <c r="AJ128"/>
  <c r="AF128"/>
  <c r="O128"/>
  <c r="AG128"/>
  <c r="J128"/>
  <c r="AD128"/>
  <c r="I128"/>
  <c r="R128"/>
  <c r="AE128"/>
  <c r="AB128"/>
  <c r="S128"/>
  <c r="K128"/>
  <c r="AK128"/>
  <c r="AT44" i="10"/>
  <c r="AS44" s="1"/>
  <c r="AU43"/>
  <c r="AU41"/>
  <c r="AU45"/>
  <c r="AT45"/>
  <c r="AS45" s="1"/>
  <c r="AU64"/>
  <c r="AT54"/>
  <c r="AS54" s="1"/>
  <c r="AT38"/>
  <c r="AS38" s="1"/>
  <c r="AT34"/>
  <c r="AS34" s="1"/>
  <c r="AU70"/>
  <c r="AU31"/>
  <c r="AT8"/>
  <c r="AS8" s="1"/>
  <c r="AU102"/>
  <c r="AT36"/>
  <c r="AS36" s="1"/>
  <c r="AU77"/>
  <c r="AU39"/>
  <c r="AU103"/>
  <c r="AU14"/>
  <c r="AT26"/>
  <c r="AS26" s="1"/>
  <c r="AU13"/>
  <c r="AT24"/>
  <c r="AS24" s="1"/>
  <c r="AT100"/>
  <c r="AS100" s="1"/>
  <c r="AU107"/>
  <c r="AU76"/>
  <c r="AU5"/>
  <c r="AU11"/>
  <c r="AT12"/>
  <c r="AS12" s="1"/>
  <c r="AU21"/>
  <c r="AT6"/>
  <c r="AS6" s="1"/>
  <c r="AT29"/>
  <c r="AS29" s="1"/>
  <c r="AU30"/>
  <c r="AT101"/>
  <c r="AS101" s="1"/>
  <c r="AT74"/>
  <c r="AS74" s="1"/>
  <c r="AU32"/>
  <c r="AT19"/>
  <c r="AS19" s="1"/>
  <c r="AU99"/>
  <c r="AT63"/>
  <c r="AS63" s="1"/>
  <c r="AT42"/>
  <c r="AS42" s="1"/>
  <c r="AT75"/>
  <c r="AS75" s="1"/>
  <c r="AU40"/>
  <c r="AU35"/>
  <c r="EH154"/>
  <c r="AU25"/>
  <c r="AT20"/>
  <c r="AS20" s="1"/>
  <c r="AU37"/>
  <c r="AU89"/>
  <c r="C7" i="22"/>
  <c r="E4"/>
  <c r="E7" s="1"/>
  <c r="C14" s="1"/>
  <c r="C134" i="26" l="1"/>
  <c r="D138" s="1"/>
  <c r="AA134"/>
  <c r="AG134"/>
  <c r="I134"/>
  <c r="H134"/>
  <c r="F134" s="1"/>
  <c r="G134"/>
  <c r="A134" s="1"/>
  <c r="Y134"/>
  <c r="AI134"/>
  <c r="T134"/>
  <c r="AL134"/>
  <c r="P134"/>
  <c r="S134"/>
  <c r="R134"/>
  <c r="M134"/>
  <c r="O134"/>
  <c r="AE134"/>
  <c r="AF134"/>
  <c r="L134"/>
  <c r="AC134"/>
  <c r="AB134"/>
  <c r="Q134"/>
  <c r="X134"/>
  <c r="Z134"/>
  <c r="AH134"/>
  <c r="V134"/>
  <c r="AD134"/>
  <c r="U134"/>
  <c r="J134"/>
  <c r="N134"/>
  <c r="W134"/>
  <c r="K134"/>
  <c r="AK134"/>
  <c r="AJ134"/>
  <c r="C135"/>
  <c r="D139" s="1"/>
  <c r="AA135"/>
  <c r="V135"/>
  <c r="I135"/>
  <c r="L135"/>
  <c r="AE135"/>
  <c r="Z135"/>
  <c r="AD135"/>
  <c r="S135"/>
  <c r="P135"/>
  <c r="Q135"/>
  <c r="AB135"/>
  <c r="J135"/>
  <c r="W135"/>
  <c r="H135"/>
  <c r="F135" s="1"/>
  <c r="X135"/>
  <c r="AF135"/>
  <c r="R135"/>
  <c r="M135"/>
  <c r="T135"/>
  <c r="AK135"/>
  <c r="AC135"/>
  <c r="N135"/>
  <c r="AJ135"/>
  <c r="AG135"/>
  <c r="U135"/>
  <c r="AL135"/>
  <c r="K135"/>
  <c r="O135"/>
  <c r="G135"/>
  <c r="A135" s="1"/>
  <c r="AI135"/>
  <c r="AH135"/>
  <c r="Y135"/>
  <c r="C132"/>
  <c r="D136" s="1"/>
  <c r="W132"/>
  <c r="U132"/>
  <c r="J132"/>
  <c r="AD132"/>
  <c r="AB132"/>
  <c r="I132"/>
  <c r="P132"/>
  <c r="M132"/>
  <c r="S132"/>
  <c r="N132"/>
  <c r="AI132"/>
  <c r="T132"/>
  <c r="AL132"/>
  <c r="H132"/>
  <c r="F132" s="1"/>
  <c r="X132"/>
  <c r="AC132"/>
  <c r="Q132"/>
  <c r="AG132"/>
  <c r="Z132"/>
  <c r="O132"/>
  <c r="AE132"/>
  <c r="AK132"/>
  <c r="V132"/>
  <c r="Y132"/>
  <c r="L132"/>
  <c r="AA132"/>
  <c r="R132"/>
  <c r="AF132"/>
  <c r="G132"/>
  <c r="A132" s="1"/>
  <c r="AJ132"/>
  <c r="K132"/>
  <c r="AH132"/>
  <c r="C129"/>
  <c r="D133" s="1"/>
  <c r="AA129"/>
  <c r="U129"/>
  <c r="AB129"/>
  <c r="AG129"/>
  <c r="K129"/>
  <c r="AF129"/>
  <c r="AC129"/>
  <c r="V129"/>
  <c r="S129"/>
  <c r="Q129"/>
  <c r="N129"/>
  <c r="R129"/>
  <c r="X129"/>
  <c r="M129"/>
  <c r="AE129"/>
  <c r="W129"/>
  <c r="AL129"/>
  <c r="Y129"/>
  <c r="H129"/>
  <c r="F129" s="1"/>
  <c r="L129"/>
  <c r="T129"/>
  <c r="J129"/>
  <c r="P129"/>
  <c r="G129"/>
  <c r="A129" s="1"/>
  <c r="AI129"/>
  <c r="AH129"/>
  <c r="AK129"/>
  <c r="O129"/>
  <c r="AJ129"/>
  <c r="AD129"/>
  <c r="Z129"/>
  <c r="I129"/>
  <c r="AU154" i="10"/>
  <c r="K12" i="22"/>
  <c r="K11"/>
  <c r="D10"/>
  <c r="D14" s="1"/>
  <c r="C138" i="26" l="1"/>
  <c r="D142" s="1"/>
  <c r="Q138"/>
  <c r="AH138"/>
  <c r="AA138"/>
  <c r="V138"/>
  <c r="U138"/>
  <c r="S138"/>
  <c r="W138"/>
  <c r="G138"/>
  <c r="A138" s="1"/>
  <c r="T138"/>
  <c r="AD138"/>
  <c r="J138"/>
  <c r="O138"/>
  <c r="AF138"/>
  <c r="N138"/>
  <c r="AB138"/>
  <c r="AK138"/>
  <c r="K138"/>
  <c r="AL138"/>
  <c r="AG138"/>
  <c r="P138"/>
  <c r="AJ138"/>
  <c r="L138"/>
  <c r="M138"/>
  <c r="Y138"/>
  <c r="AE138"/>
  <c r="X138"/>
  <c r="AI138"/>
  <c r="Z138"/>
  <c r="I138"/>
  <c r="H138"/>
  <c r="F138" s="1"/>
  <c r="AC138"/>
  <c r="R138"/>
  <c r="C139"/>
  <c r="D143" s="1"/>
  <c r="Y139"/>
  <c r="AK139"/>
  <c r="AJ139"/>
  <c r="AD139"/>
  <c r="X139"/>
  <c r="Z139"/>
  <c r="AE139"/>
  <c r="AF139"/>
  <c r="AG139"/>
  <c r="U139"/>
  <c r="AB139"/>
  <c r="R139"/>
  <c r="AC139"/>
  <c r="S139"/>
  <c r="G139"/>
  <c r="A139" s="1"/>
  <c r="W139"/>
  <c r="Q139"/>
  <c r="O139"/>
  <c r="H139"/>
  <c r="F139" s="1"/>
  <c r="AH139"/>
  <c r="AI139"/>
  <c r="T139"/>
  <c r="N139"/>
  <c r="AL139"/>
  <c r="L139"/>
  <c r="I139"/>
  <c r="K139"/>
  <c r="J139"/>
  <c r="AA139"/>
  <c r="V139"/>
  <c r="M139"/>
  <c r="P139"/>
  <c r="C136"/>
  <c r="D140" s="1"/>
  <c r="AL136"/>
  <c r="M136"/>
  <c r="Y136"/>
  <c r="S136"/>
  <c r="U136"/>
  <c r="AA136"/>
  <c r="V136"/>
  <c r="AK136"/>
  <c r="R136"/>
  <c r="K136"/>
  <c r="G136"/>
  <c r="A136" s="1"/>
  <c r="AH136"/>
  <c r="AI136"/>
  <c r="L136"/>
  <c r="W136"/>
  <c r="AG136"/>
  <c r="N136"/>
  <c r="AE136"/>
  <c r="I136"/>
  <c r="Q136"/>
  <c r="H136"/>
  <c r="F136" s="1"/>
  <c r="P136"/>
  <c r="T136"/>
  <c r="J136"/>
  <c r="AF136"/>
  <c r="AB136"/>
  <c r="X136"/>
  <c r="AJ136"/>
  <c r="AC136"/>
  <c r="Z136"/>
  <c r="O136"/>
  <c r="AD136"/>
  <c r="C133"/>
  <c r="D137" s="1"/>
  <c r="P133"/>
  <c r="K133"/>
  <c r="R133"/>
  <c r="X133"/>
  <c r="AG133"/>
  <c r="Z133"/>
  <c r="I133"/>
  <c r="AA133"/>
  <c r="AH133"/>
  <c r="AD133"/>
  <c r="U133"/>
  <c r="O133"/>
  <c r="N133"/>
  <c r="AI133"/>
  <c r="AE133"/>
  <c r="Y133"/>
  <c r="AB133"/>
  <c r="AK133"/>
  <c r="Q133"/>
  <c r="J133"/>
  <c r="L133"/>
  <c r="G133"/>
  <c r="A133" s="1"/>
  <c r="AJ133"/>
  <c r="T133"/>
  <c r="W133"/>
  <c r="M133"/>
  <c r="AF133"/>
  <c r="V133"/>
  <c r="H133"/>
  <c r="F133" s="1"/>
  <c r="AL133"/>
  <c r="S133"/>
  <c r="AC133"/>
  <c r="E10" i="22"/>
  <c r="E11" s="1"/>
  <c r="C142" i="26" l="1"/>
  <c r="D146" s="1"/>
  <c r="AC142"/>
  <c r="P142"/>
  <c r="U142"/>
  <c r="AJ142"/>
  <c r="R142"/>
  <c r="O142"/>
  <c r="Y142"/>
  <c r="AB142"/>
  <c r="X142"/>
  <c r="J142"/>
  <c r="AD142"/>
  <c r="H142"/>
  <c r="F142" s="1"/>
  <c r="S142"/>
  <c r="G142"/>
  <c r="A142" s="1"/>
  <c r="K142"/>
  <c r="V142"/>
  <c r="AI142"/>
  <c r="AA142"/>
  <c r="AH142"/>
  <c r="AF142"/>
  <c r="AK142"/>
  <c r="AL142"/>
  <c r="Z142"/>
  <c r="M142"/>
  <c r="AE142"/>
  <c r="L142"/>
  <c r="W142"/>
  <c r="AG142"/>
  <c r="N142"/>
  <c r="T142"/>
  <c r="I142"/>
  <c r="Q142"/>
  <c r="C143"/>
  <c r="D147" s="1"/>
  <c r="N143"/>
  <c r="W143"/>
  <c r="AH143"/>
  <c r="K143"/>
  <c r="P143"/>
  <c r="V143"/>
  <c r="AD143"/>
  <c r="Q143"/>
  <c r="L143"/>
  <c r="I143"/>
  <c r="J143"/>
  <c r="AI143"/>
  <c r="AF143"/>
  <c r="O143"/>
  <c r="X143"/>
  <c r="AJ143"/>
  <c r="AL143"/>
  <c r="Z143"/>
  <c r="R143"/>
  <c r="T143"/>
  <c r="AG143"/>
  <c r="U143"/>
  <c r="S143"/>
  <c r="AB143"/>
  <c r="Y143"/>
  <c r="AC143"/>
  <c r="AE143"/>
  <c r="H143"/>
  <c r="F143" s="1"/>
  <c r="M143"/>
  <c r="AA143"/>
  <c r="AK143"/>
  <c r="G143"/>
  <c r="A143" s="1"/>
  <c r="C140"/>
  <c r="D144" s="1"/>
  <c r="R140"/>
  <c r="G140"/>
  <c r="A140" s="1"/>
  <c r="M140"/>
  <c r="P140"/>
  <c r="S140"/>
  <c r="T140"/>
  <c r="I140"/>
  <c r="L140"/>
  <c r="N140"/>
  <c r="AF140"/>
  <c r="AD140"/>
  <c r="Y140"/>
  <c r="AI140"/>
  <c r="H140"/>
  <c r="F140" s="1"/>
  <c r="J140"/>
  <c r="AA140"/>
  <c r="AK140"/>
  <c r="AL140"/>
  <c r="AJ140"/>
  <c r="AG140"/>
  <c r="V140"/>
  <c r="AH140"/>
  <c r="W140"/>
  <c r="AE140"/>
  <c r="K140"/>
  <c r="Z140"/>
  <c r="X140"/>
  <c r="Q140"/>
  <c r="AC140"/>
  <c r="U140"/>
  <c r="O140"/>
  <c r="AB140"/>
  <c r="C137"/>
  <c r="D141" s="1"/>
  <c r="Y137"/>
  <c r="K137"/>
  <c r="AE137"/>
  <c r="AD137"/>
  <c r="I137"/>
  <c r="AC137"/>
  <c r="V137"/>
  <c r="AA137"/>
  <c r="AF137"/>
  <c r="AJ137"/>
  <c r="U137"/>
  <c r="H137"/>
  <c r="F137" s="1"/>
  <c r="AB137"/>
  <c r="W137"/>
  <c r="M137"/>
  <c r="AI137"/>
  <c r="AH137"/>
  <c r="P137"/>
  <c r="AK137"/>
  <c r="Q137"/>
  <c r="L137"/>
  <c r="AG137"/>
  <c r="R137"/>
  <c r="AL137"/>
  <c r="S137"/>
  <c r="O137"/>
  <c r="G137"/>
  <c r="A137" s="1"/>
  <c r="X137"/>
  <c r="J137"/>
  <c r="Z137"/>
  <c r="T137"/>
  <c r="N137"/>
  <c r="G20" i="22"/>
  <c r="G10"/>
  <c r="G22" s="1"/>
  <c r="E14"/>
  <c r="F14" s="1"/>
  <c r="F15" s="1"/>
  <c r="G23" s="1"/>
  <c r="C146" i="26" l="1"/>
  <c r="D150" s="1"/>
  <c r="T146"/>
  <c r="X146"/>
  <c r="S146"/>
  <c r="AF146"/>
  <c r="N146"/>
  <c r="AI146"/>
  <c r="AK146"/>
  <c r="U146"/>
  <c r="H146"/>
  <c r="F146" s="1"/>
  <c r="I146"/>
  <c r="AJ146"/>
  <c r="AG146"/>
  <c r="W146"/>
  <c r="Z146"/>
  <c r="M146"/>
  <c r="V146"/>
  <c r="R146"/>
  <c r="AH146"/>
  <c r="Q146"/>
  <c r="Y146"/>
  <c r="AC146"/>
  <c r="K146"/>
  <c r="AE146"/>
  <c r="J146"/>
  <c r="AB146"/>
  <c r="AL146"/>
  <c r="AD146"/>
  <c r="L146"/>
  <c r="G146"/>
  <c r="A146" s="1"/>
  <c r="O146"/>
  <c r="AA146"/>
  <c r="P146"/>
  <c r="C147"/>
  <c r="D151" s="1"/>
  <c r="O147"/>
  <c r="J147"/>
  <c r="L147"/>
  <c r="P147"/>
  <c r="AA147"/>
  <c r="W147"/>
  <c r="I147"/>
  <c r="AL147"/>
  <c r="Z147"/>
  <c r="S147"/>
  <c r="U147"/>
  <c r="AG147"/>
  <c r="M147"/>
  <c r="AJ147"/>
  <c r="AB147"/>
  <c r="N147"/>
  <c r="AI147"/>
  <c r="AK147"/>
  <c r="AE147"/>
  <c r="Y147"/>
  <c r="AH147"/>
  <c r="V147"/>
  <c r="AC147"/>
  <c r="AF147"/>
  <c r="Q147"/>
  <c r="AD147"/>
  <c r="G147"/>
  <c r="A147" s="1"/>
  <c r="R147"/>
  <c r="K147"/>
  <c r="H147"/>
  <c r="F147" s="1"/>
  <c r="T147"/>
  <c r="X147"/>
  <c r="C144"/>
  <c r="D148" s="1"/>
  <c r="J144"/>
  <c r="N144"/>
  <c r="O144"/>
  <c r="AE144"/>
  <c r="AA144"/>
  <c r="AL144"/>
  <c r="M144"/>
  <c r="U144"/>
  <c r="AH144"/>
  <c r="S144"/>
  <c r="Y144"/>
  <c r="L144"/>
  <c r="K144"/>
  <c r="X144"/>
  <c r="AD144"/>
  <c r="I144"/>
  <c r="Z144"/>
  <c r="R144"/>
  <c r="AB144"/>
  <c r="T144"/>
  <c r="G144"/>
  <c r="A144" s="1"/>
  <c r="H144"/>
  <c r="F144" s="1"/>
  <c r="V144"/>
  <c r="W144"/>
  <c r="P144"/>
  <c r="Q144"/>
  <c r="AJ144"/>
  <c r="AG144"/>
  <c r="AC144"/>
  <c r="AK144"/>
  <c r="AF144"/>
  <c r="AI144"/>
  <c r="C141"/>
  <c r="D145" s="1"/>
  <c r="V141"/>
  <c r="AD141"/>
  <c r="H141"/>
  <c r="F141" s="1"/>
  <c r="AJ141"/>
  <c r="M141"/>
  <c r="AC141"/>
  <c r="AF141"/>
  <c r="AL141"/>
  <c r="T141"/>
  <c r="L141"/>
  <c r="W141"/>
  <c r="N141"/>
  <c r="X141"/>
  <c r="I141"/>
  <c r="Y141"/>
  <c r="AA141"/>
  <c r="Z141"/>
  <c r="U141"/>
  <c r="Q141"/>
  <c r="AI141"/>
  <c r="P141"/>
  <c r="O141"/>
  <c r="AG141"/>
  <c r="K141"/>
  <c r="G141"/>
  <c r="A141" s="1"/>
  <c r="S141"/>
  <c r="AB141"/>
  <c r="AH141"/>
  <c r="J141"/>
  <c r="AE141"/>
  <c r="AK141"/>
  <c r="R141"/>
  <c r="M5"/>
  <c r="H5"/>
  <c r="F5" s="1"/>
  <c r="AJ5"/>
  <c r="L5"/>
  <c r="S5"/>
  <c r="Q5"/>
  <c r="U5"/>
  <c r="P5"/>
  <c r="AD5"/>
  <c r="AK5"/>
  <c r="AH5"/>
  <c r="J5"/>
  <c r="K5"/>
  <c r="AB5"/>
  <c r="N5"/>
  <c r="V5"/>
  <c r="X5"/>
  <c r="AI5"/>
  <c r="AL5"/>
  <c r="W5"/>
  <c r="AE5"/>
  <c r="O5"/>
  <c r="T5"/>
  <c r="AC5"/>
  <c r="I5"/>
  <c r="AF5"/>
  <c r="Z5"/>
  <c r="R5"/>
  <c r="AA5"/>
  <c r="AG5"/>
  <c r="Y5"/>
  <c r="G5"/>
  <c r="A5" s="1"/>
  <c r="C150" l="1"/>
  <c r="D154" s="1"/>
  <c r="N150"/>
  <c r="R150"/>
  <c r="H150"/>
  <c r="F150" s="1"/>
  <c r="AI150"/>
  <c r="AD150"/>
  <c r="Q150"/>
  <c r="S150"/>
  <c r="X150"/>
  <c r="AB150"/>
  <c r="I150"/>
  <c r="AF150"/>
  <c r="U150"/>
  <c r="V150"/>
  <c r="T150"/>
  <c r="AE150"/>
  <c r="AG150"/>
  <c r="AC150"/>
  <c r="Z150"/>
  <c r="J150"/>
  <c r="AH150"/>
  <c r="P150"/>
  <c r="AK150"/>
  <c r="O150"/>
  <c r="Y150"/>
  <c r="AA150"/>
  <c r="AJ150"/>
  <c r="K150"/>
  <c r="G150"/>
  <c r="A150" s="1"/>
  <c r="W150"/>
  <c r="M150"/>
  <c r="L150"/>
  <c r="AL150"/>
  <c r="C151"/>
  <c r="O151"/>
  <c r="AE151"/>
  <c r="R151"/>
  <c r="Y151"/>
  <c r="AJ151"/>
  <c r="U151"/>
  <c r="S151"/>
  <c r="Q151"/>
  <c r="AG151"/>
  <c r="H151"/>
  <c r="F151" s="1"/>
  <c r="V151"/>
  <c r="AC151"/>
  <c r="Z151"/>
  <c r="M151"/>
  <c r="AD151"/>
  <c r="X151"/>
  <c r="AB151"/>
  <c r="AL151"/>
  <c r="J151"/>
  <c r="AA151"/>
  <c r="AH151"/>
  <c r="AF151"/>
  <c r="P151"/>
  <c r="K151"/>
  <c r="L151"/>
  <c r="T151"/>
  <c r="AI151"/>
  <c r="I151"/>
  <c r="G151"/>
  <c r="A151" s="1"/>
  <c r="AK151"/>
  <c r="W151"/>
  <c r="N151"/>
  <c r="C148"/>
  <c r="D152" s="1"/>
  <c r="H148"/>
  <c r="F148" s="1"/>
  <c r="AJ148"/>
  <c r="J148"/>
  <c r="T148"/>
  <c r="W148"/>
  <c r="AG148"/>
  <c r="N148"/>
  <c r="AL148"/>
  <c r="P148"/>
  <c r="AC148"/>
  <c r="K148"/>
  <c r="U148"/>
  <c r="M148"/>
  <c r="AF148"/>
  <c r="AD148"/>
  <c r="S148"/>
  <c r="X148"/>
  <c r="Q148"/>
  <c r="AH148"/>
  <c r="AK148"/>
  <c r="AB148"/>
  <c r="Z148"/>
  <c r="O148"/>
  <c r="R148"/>
  <c r="V148"/>
  <c r="Y148"/>
  <c r="L148"/>
  <c r="AE148"/>
  <c r="AA148"/>
  <c r="AI148"/>
  <c r="I148"/>
  <c r="G148"/>
  <c r="A148" s="1"/>
  <c r="C145"/>
  <c r="D149" s="1"/>
  <c r="AF145"/>
  <c r="H145"/>
  <c r="F145" s="1"/>
  <c r="J145"/>
  <c r="L145"/>
  <c r="S145"/>
  <c r="Y145"/>
  <c r="K145"/>
  <c r="G145"/>
  <c r="A145" s="1"/>
  <c r="T145"/>
  <c r="O145"/>
  <c r="X145"/>
  <c r="AD145"/>
  <c r="U145"/>
  <c r="W145"/>
  <c r="AA145"/>
  <c r="AG145"/>
  <c r="AK145"/>
  <c r="I145"/>
  <c r="Q145"/>
  <c r="N145"/>
  <c r="AE145"/>
  <c r="Z145"/>
  <c r="P145"/>
  <c r="R145"/>
  <c r="AI145"/>
  <c r="AL145"/>
  <c r="AB145"/>
  <c r="M145"/>
  <c r="AC145"/>
  <c r="AH145"/>
  <c r="V145"/>
  <c r="AJ145"/>
  <c r="A6"/>
  <c r="C154" l="1"/>
  <c r="AA154"/>
  <c r="AF154"/>
  <c r="AE154"/>
  <c r="AJ154"/>
  <c r="AI154"/>
  <c r="X154"/>
  <c r="W154"/>
  <c r="AB154"/>
  <c r="K154"/>
  <c r="U154"/>
  <c r="AH154"/>
  <c r="S154"/>
  <c r="AK154"/>
  <c r="R154"/>
  <c r="N154"/>
  <c r="P154"/>
  <c r="AG154"/>
  <c r="AD154"/>
  <c r="H154"/>
  <c r="F154" s="1"/>
  <c r="Q154"/>
  <c r="M154"/>
  <c r="O154"/>
  <c r="J154"/>
  <c r="V154"/>
  <c r="I154"/>
  <c r="L154"/>
  <c r="Z154"/>
  <c r="G154"/>
  <c r="A154" s="1"/>
  <c r="Y154"/>
  <c r="AL154"/>
  <c r="AC154"/>
  <c r="T154"/>
  <c r="C152"/>
  <c r="M152"/>
  <c r="W152"/>
  <c r="U152"/>
  <c r="X152"/>
  <c r="AF152"/>
  <c r="AH152"/>
  <c r="O152"/>
  <c r="Q152"/>
  <c r="P152"/>
  <c r="V152"/>
  <c r="AK152"/>
  <c r="N152"/>
  <c r="Z152"/>
  <c r="H152"/>
  <c r="F152" s="1"/>
  <c r="I152"/>
  <c r="K152"/>
  <c r="R152"/>
  <c r="AA152"/>
  <c r="AI152"/>
  <c r="T152"/>
  <c r="G152"/>
  <c r="A152" s="1"/>
  <c r="AJ152"/>
  <c r="AD152"/>
  <c r="AE152"/>
  <c r="L152"/>
  <c r="Y152"/>
  <c r="J152"/>
  <c r="AL152"/>
  <c r="AC152"/>
  <c r="AB152"/>
  <c r="AG152"/>
  <c r="S152"/>
  <c r="C149"/>
  <c r="D153" s="1"/>
  <c r="U149"/>
  <c r="W149"/>
  <c r="AB149"/>
  <c r="Q149"/>
  <c r="AG149"/>
  <c r="AL149"/>
  <c r="AK149"/>
  <c r="I149"/>
  <c r="P149"/>
  <c r="R149"/>
  <c r="AI149"/>
  <c r="AJ149"/>
  <c r="V149"/>
  <c r="Z149"/>
  <c r="M149"/>
  <c r="T149"/>
  <c r="G149"/>
  <c r="A149" s="1"/>
  <c r="AH149"/>
  <c r="AD149"/>
  <c r="AC149"/>
  <c r="Y149"/>
  <c r="S149"/>
  <c r="O149"/>
  <c r="AF149"/>
  <c r="J149"/>
  <c r="X149"/>
  <c r="K149"/>
  <c r="AE149"/>
  <c r="H149"/>
  <c r="F149" s="1"/>
  <c r="N149"/>
  <c r="L149"/>
  <c r="AA149"/>
  <c r="A7"/>
  <c r="A8" s="1"/>
  <c r="C153" l="1"/>
  <c r="Q153"/>
  <c r="AC153"/>
  <c r="Y153"/>
  <c r="AK153"/>
  <c r="AG153"/>
  <c r="M153"/>
  <c r="Z153"/>
  <c r="AA153"/>
  <c r="L153"/>
  <c r="AE153"/>
  <c r="R153"/>
  <c r="AB153"/>
  <c r="W153"/>
  <c r="P153"/>
  <c r="N153"/>
  <c r="AH153"/>
  <c r="AL153"/>
  <c r="I153"/>
  <c r="AD153"/>
  <c r="T153"/>
  <c r="S153"/>
  <c r="AJ153"/>
  <c r="K153"/>
  <c r="O153"/>
  <c r="H153"/>
  <c r="F153" s="1"/>
  <c r="X153"/>
  <c r="V153"/>
  <c r="G153"/>
  <c r="A153" s="1"/>
  <c r="AI153"/>
  <c r="U153"/>
  <c r="J153"/>
  <c r="AF153"/>
  <c r="B2"/>
  <c r="A9"/>
  <c r="A10" l="1"/>
  <c r="A11" l="1"/>
  <c r="A12" s="1"/>
  <c r="A13" l="1"/>
  <c r="A14" s="1"/>
  <c r="A15" s="1"/>
  <c r="A16" s="1"/>
  <c r="A17" s="1"/>
  <c r="A18" s="1"/>
  <c r="A19" s="1"/>
  <c r="A20" s="1"/>
  <c r="A21" l="1"/>
  <c r="A22" s="1"/>
  <c r="A23" l="1"/>
  <c r="A24" s="1"/>
  <c r="A25" s="1"/>
  <c r="A26"/>
  <c r="A38"/>
  <c r="A27" l="1"/>
  <c r="A28" s="1"/>
  <c r="A29" l="1"/>
  <c r="A33" l="1"/>
  <c r="A30"/>
  <c r="A31" l="1"/>
  <c r="A32" s="1"/>
  <c r="A35" s="1"/>
  <c r="A36" s="1"/>
  <c r="A37" l="1"/>
  <c r="A39" l="1"/>
  <c r="A41" l="1"/>
  <c r="A43" s="1"/>
  <c r="A44" s="1"/>
  <c r="A47" s="1"/>
  <c r="A48" s="1"/>
  <c r="A50" s="1"/>
  <c r="A51" s="1"/>
  <c r="A74" s="1"/>
  <c r="A75" s="1"/>
  <c r="B3" s="1"/>
</calcChain>
</file>

<file path=xl/comments1.xml><?xml version="1.0" encoding="utf-8"?>
<comments xmlns="http://schemas.openxmlformats.org/spreadsheetml/2006/main">
  <authors>
    <author>tralusa</author>
  </authors>
  <commentList>
    <comment ref="G2" authorId="0">
      <text>
        <r>
          <rPr>
            <b/>
            <u/>
            <sz val="9"/>
            <color indexed="81"/>
            <rFont val="Tahoma"/>
            <family val="2"/>
          </rPr>
          <t>PLANTILLA CUADROS VER.: 17.2β</t>
        </r>
        <r>
          <rPr>
            <b/>
            <sz val="8"/>
            <color indexed="81"/>
            <rFont val="Tahoma"/>
            <family val="2"/>
          </rPr>
          <t xml:space="preserve">
SE COMPRUEBA:
REPETICIONES TURNOS.
REPETICIONES TURNOS DIA EN HOJA SALIDAS.
TURNOS QUE FALTAN POR ASIGNAR.
DIAS CONSECUTIVOS TRABAJADOS.
DIAS LIBRES POR MES. </t>
        </r>
        <r>
          <rPr>
            <sz val="6"/>
            <color indexed="81"/>
            <rFont val="Tahoma"/>
            <family val="2"/>
          </rPr>
          <t>CUENTA LAS "L", "X", "V", "AP", "HS" Y "BA" COMO DIAS LIBRES</t>
        </r>
        <r>
          <rPr>
            <b/>
            <sz val="8"/>
            <color indexed="81"/>
            <rFont val="Tahoma"/>
            <family val="2"/>
          </rPr>
          <t xml:space="preserve">
AMPLIACION CUADRO</t>
        </r>
        <r>
          <rPr>
            <sz val="6"/>
            <color indexed="81"/>
            <rFont val="Tahoma"/>
            <family val="2"/>
          </rPr>
          <t xml:space="preserve"> HASTA 150 CONDUCTORES</t>
        </r>
        <r>
          <rPr>
            <b/>
            <sz val="8"/>
            <color indexed="81"/>
            <rFont val="Tahoma"/>
            <family val="2"/>
          </rPr>
          <t xml:space="preserve">
SE CALCULA:
CONDUCTORES, TURNOS, CORRETURNOS Y "X" NECESARIAS.
HORAS TRABAJADAS POR JORNADA. </t>
        </r>
        <r>
          <rPr>
            <sz val="6"/>
            <color indexed="81"/>
            <rFont val="Tahoma"/>
            <family val="2"/>
          </rPr>
          <t xml:space="preserve">SEGUN DATOS INTRODUCIDOS EN HOJAS "HORARIOS" </t>
        </r>
        <r>
          <rPr>
            <b/>
            <i/>
            <sz val="8"/>
            <color indexed="81"/>
            <rFont val="Tahoma"/>
            <family val="2"/>
          </rPr>
          <t xml:space="preserve">←CORRECCIÓN
</t>
        </r>
        <r>
          <rPr>
            <b/>
            <sz val="8"/>
            <color indexed="81"/>
            <rFont val="Tahoma"/>
            <family val="2"/>
          </rPr>
          <t>RESTA 15 MIN POR DIA.</t>
        </r>
        <r>
          <rPr>
            <b/>
            <i/>
            <sz val="8"/>
            <color indexed="81"/>
            <rFont val="Tahoma"/>
            <family val="2"/>
          </rPr>
          <t xml:space="preserve"> </t>
        </r>
        <r>
          <rPr>
            <sz val="6"/>
            <color indexed="81"/>
            <rFont val="Tahoma"/>
            <family val="2"/>
          </rPr>
          <t>PARA CALCULAR APROX TIEMPO CONDUCCION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 COMPUTA </t>
        </r>
        <r>
          <rPr>
            <sz val="6"/>
            <color indexed="81"/>
            <rFont val="Tahoma"/>
            <family val="2"/>
          </rPr>
          <t>"V", "AP", "HS" Y "BA" COMO 8 HORAS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6"/>
            <color indexed="81"/>
            <rFont val="Tahoma"/>
            <family val="2"/>
          </rPr>
          <t>PARA SOLUCIONAR LAS DEUDAS EN HORAS/MÉS</t>
        </r>
        <r>
          <rPr>
            <b/>
            <sz val="8"/>
            <color indexed="81"/>
            <rFont val="Tahoma"/>
            <family val="2"/>
          </rPr>
          <t xml:space="preserve"> ←</t>
        </r>
        <r>
          <rPr>
            <b/>
            <i/>
            <sz val="8"/>
            <color indexed="81"/>
            <rFont val="Tahoma"/>
            <family val="2"/>
          </rPr>
          <t>CORRECCIÓN</t>
        </r>
        <r>
          <rPr>
            <b/>
            <sz val="8"/>
            <color indexed="81"/>
            <rFont val="Tahoma"/>
            <family val="2"/>
          </rPr>
          <t xml:space="preserve">
DIAS DEL MES Y SE COLOREA SOLO.
DIA DE LA SEMANA.
SE GENERA:
HOJA DE SALIDAS  </t>
        </r>
        <r>
          <rPr>
            <sz val="6"/>
            <color indexed="81"/>
            <rFont val="Tahoma"/>
            <family val="2"/>
          </rPr>
          <t>CON ESPACIO PARA ANOTAR CAMBIOS DE BUSES</t>
        </r>
        <r>
          <rPr>
            <b/>
            <sz val="8"/>
            <color indexed="81"/>
            <rFont val="Tahoma"/>
            <family val="2"/>
          </rPr>
          <t xml:space="preserve">
HOJAS PARA GASOLINERA
HOJA DE CAMBIOS CON DUPLICADO Y ORDENADO POR HORA
HOJA DE FLOTASNET  </t>
        </r>
        <r>
          <rPr>
            <sz val="6"/>
            <color indexed="81"/>
            <rFont val="Tahoma"/>
            <family val="2"/>
          </rPr>
          <t xml:space="preserve">CON ESPACIO PARA ANOTAR CAMBIOS DE BUSES E INFRACCIONES DE RALENTI    </t>
        </r>
        <r>
          <rPr>
            <b/>
            <sz val="8"/>
            <color indexed="81"/>
            <rFont val="Tahoma"/>
            <family val="2"/>
          </rPr>
          <t>←</t>
        </r>
        <r>
          <rPr>
            <b/>
            <i/>
            <sz val="8"/>
            <color indexed="81"/>
            <rFont val="Tahoma"/>
            <family val="2"/>
          </rPr>
          <t xml:space="preserve">OCULTO
</t>
        </r>
        <r>
          <rPr>
            <b/>
            <sz val="8"/>
            <color indexed="81"/>
            <rFont val="Tahoma"/>
            <family val="2"/>
          </rPr>
          <t xml:space="preserve">HOJAS IMPRENTA RESPETANDO ORDEN CUADRO </t>
        </r>
        <r>
          <rPr>
            <sz val="6"/>
            <color indexed="81"/>
            <rFont val="Tahoma"/>
            <family val="2"/>
          </rPr>
          <t>(A3 VERTICAL Y A4 HORIZONTAL)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 xml:space="preserve">   ←</t>
        </r>
        <r>
          <rPr>
            <b/>
            <i/>
            <sz val="8"/>
            <color indexed="81"/>
            <rFont val="Tahoma"/>
            <family val="2"/>
          </rPr>
          <t>NUEVO</t>
        </r>
        <r>
          <rPr>
            <b/>
            <sz val="8"/>
            <color indexed="81"/>
            <rFont val="Tahoma"/>
            <family val="2"/>
          </rPr>
          <t xml:space="preserve">
PERMITE:
MODIFICAR HOJAS HORARIOS </t>
        </r>
        <r>
          <rPr>
            <sz val="6"/>
            <color indexed="81"/>
            <rFont val="Tahoma"/>
            <family val="2"/>
          </rPr>
          <t>AHORA EL CUADRO TOMARÁ  LOS TURNOS DE LAS HOJAS "HORARIOS"</t>
        </r>
        <r>
          <rPr>
            <b/>
            <sz val="8"/>
            <color indexed="81"/>
            <rFont val="Tahoma"/>
            <family val="2"/>
          </rPr>
          <t xml:space="preserve">
INSERTAR TURNO HOJAS "SALIDAS" </t>
        </r>
        <r>
          <rPr>
            <sz val="6"/>
            <color indexed="81"/>
            <rFont val="Tahoma"/>
            <family val="2"/>
          </rPr>
          <t>EL TURNO SE TENDRA EN CUENTA EN EL CORRECTOR "CUADRO"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INSERTAR REFUERZOS HOJAS "SALIDAS"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6"/>
            <color indexed="81"/>
            <rFont val="Tahoma"/>
            <family val="2"/>
          </rPr>
          <t>EL REFUERZO SE TENDRA EN CUENTA SOLO EN HOJA SALIDAS</t>
        </r>
        <r>
          <rPr>
            <b/>
            <sz val="8"/>
            <color indexed="81"/>
            <rFont val="Tahoma"/>
            <family val="2"/>
          </rPr>
          <t xml:space="preserve">
ESCRIBIR NOTAS HOJA AVERIAS
REALIZAR CAMBIOS DE BUSES POR AVERIA</t>
        </r>
      </text>
    </comment>
  </commentList>
</comments>
</file>

<file path=xl/comments2.xml><?xml version="1.0" encoding="utf-8"?>
<comments xmlns="http://schemas.openxmlformats.org/spreadsheetml/2006/main">
  <authors>
    <author>INSPECTORES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CUBRIR TODOS LOS DATOS, TGT, APELLIDOS Y NOMBRE, EMPRESA, Nº DE ORDEN EN EL CUADRO.</t>
        </r>
        <r>
          <rPr>
            <sz val="9"/>
            <color indexed="81"/>
            <rFont val="Tahoma"/>
            <family val="2"/>
          </rPr>
          <t xml:space="preserve">
COMPROBAR QUE LOS TOTALES DE CONDUCTORES CONCUERDEN ENTRE LAS DIFERENTES COLUMNAS, SI ALGUNO NO CONCUERDA REVISAR SI TODOS LOS DATOS ESTAN CORRECTAMENTE INTRODUCIDOS.</t>
        </r>
      </text>
    </comment>
  </commentList>
</comments>
</file>

<file path=xl/comments3.xml><?xml version="1.0" encoding="utf-8"?>
<comments xmlns="http://schemas.openxmlformats.org/spreadsheetml/2006/main">
  <authors>
    <author>rbravo</author>
  </authors>
  <commentList>
    <comment ref="C1" authorId="0">
      <text>
        <r>
          <rPr>
            <b/>
            <sz val="12"/>
            <color indexed="81"/>
            <rFont val="Tahoma"/>
            <family val="2"/>
          </rPr>
          <t xml:space="preserve">IMPRENTA A3 VERTICAL
</t>
        </r>
        <r>
          <rPr>
            <b/>
            <sz val="9"/>
            <color indexed="81"/>
            <rFont val="Tahoma"/>
            <family val="2"/>
          </rPr>
          <t>SELECCIONE EMPRESA Y OCULTE O MUESTRE FILAS SEGÚN SEA NECESARIO
COMPROBAR LISTA A LA IZQUIERDA
OCULTAR LOS CORRETURNOS LIBRES</t>
        </r>
      </text>
    </comment>
  </commentList>
</comments>
</file>

<file path=xl/comments4.xml><?xml version="1.0" encoding="utf-8"?>
<comments xmlns="http://schemas.openxmlformats.org/spreadsheetml/2006/main">
  <authors>
    <author>rbravo</author>
  </authors>
  <commentList>
    <comment ref="C1" authorId="0">
      <text>
        <r>
          <rPr>
            <b/>
            <sz val="12"/>
            <color indexed="81"/>
            <rFont val="Tahoma"/>
            <family val="2"/>
          </rPr>
          <t xml:space="preserve">IMPRENTA A3 VERTICAL
</t>
        </r>
        <r>
          <rPr>
            <b/>
            <sz val="9"/>
            <color indexed="81"/>
            <rFont val="Tahoma"/>
            <family val="2"/>
          </rPr>
          <t>SELECCIONE EMPRESA Y OCULTE O MUESTRE FILAS SEGÚN SEA NECESARIO
COMPROBAR LISTA A LA IZQUIERDA
OCULTAR LOS CORRETURNOS LIBRES</t>
        </r>
      </text>
    </comment>
  </commentList>
</comments>
</file>

<file path=xl/sharedStrings.xml><?xml version="1.0" encoding="utf-8"?>
<sst xmlns="http://schemas.openxmlformats.org/spreadsheetml/2006/main" count="1305" uniqueCount="443">
  <si>
    <t>NOMBRES</t>
  </si>
  <si>
    <t>TURNOS</t>
  </si>
  <si>
    <t>Nº ORDEN</t>
  </si>
  <si>
    <t>CT 1</t>
  </si>
  <si>
    <t>CT 3</t>
  </si>
  <si>
    <t>CT 2</t>
  </si>
  <si>
    <t>CT 4</t>
  </si>
  <si>
    <t>CT 10</t>
  </si>
  <si>
    <t>CT 5</t>
  </si>
  <si>
    <t>CT 9</t>
  </si>
  <si>
    <t>CT 11</t>
  </si>
  <si>
    <t>CT 6</t>
  </si>
  <si>
    <t>DIAS LIBRES</t>
  </si>
  <si>
    <t>C4</t>
  </si>
  <si>
    <t>HORA</t>
  </si>
  <si>
    <t>TURNO</t>
  </si>
  <si>
    <t>LINEA</t>
  </si>
  <si>
    <t>C2</t>
  </si>
  <si>
    <t>BUS</t>
  </si>
  <si>
    <t>CONDUCTOR</t>
  </si>
  <si>
    <t>C11</t>
  </si>
  <si>
    <t>P2</t>
  </si>
  <si>
    <t>P3</t>
  </si>
  <si>
    <t>P1</t>
  </si>
  <si>
    <t>C5</t>
  </si>
  <si>
    <t>CT 8</t>
  </si>
  <si>
    <t>P1+P2</t>
  </si>
  <si>
    <t>C6</t>
  </si>
  <si>
    <t>Nombres</t>
  </si>
  <si>
    <t>T</t>
  </si>
  <si>
    <t>Turnos</t>
  </si>
  <si>
    <t>CT 7</t>
  </si>
  <si>
    <t>RELEVO</t>
  </si>
  <si>
    <t>L5</t>
  </si>
  <si>
    <t>L1</t>
  </si>
  <si>
    <t>L4</t>
  </si>
  <si>
    <t>L6</t>
  </si>
  <si>
    <t>L8</t>
  </si>
  <si>
    <t>L13</t>
  </si>
  <si>
    <t>L15</t>
  </si>
  <si>
    <t>L9</t>
  </si>
  <si>
    <t>CT12</t>
  </si>
  <si>
    <t>CT13</t>
  </si>
  <si>
    <t>CT14</t>
  </si>
  <si>
    <t>CT15</t>
  </si>
  <si>
    <t>CT16</t>
  </si>
  <si>
    <t>CT17</t>
  </si>
  <si>
    <t>CT18</t>
  </si>
  <si>
    <t>CT19</t>
  </si>
  <si>
    <t>CT20</t>
  </si>
  <si>
    <t>L12</t>
  </si>
  <si>
    <t>MUESTRA LOS TURNOS REPETIDOS</t>
  </si>
  <si>
    <t>CUADRO DE SERVICIOS Y DESCANSOS DE CONDUCTORES DE TRALUSA MES:</t>
  </si>
  <si>
    <t>L-V</t>
  </si>
  <si>
    <t>SABADO</t>
  </si>
  <si>
    <t>DOM. FEST.</t>
  </si>
  <si>
    <t>AUTOBUSES QUE SALIERON</t>
  </si>
  <si>
    <t>DIA</t>
  </si>
  <si>
    <t>AUTOBUSES QUE SALEN DIA</t>
  </si>
  <si>
    <t>NO</t>
  </si>
  <si>
    <t>FLOTA</t>
  </si>
  <si>
    <t>GASOIL</t>
  </si>
  <si>
    <t>LLAVE</t>
  </si>
  <si>
    <t>AUTOBUS</t>
  </si>
  <si>
    <t>NOTAS</t>
  </si>
  <si>
    <t>AUTOMATICO, COPIA DE LA HOJA "SALIDAS"</t>
  </si>
  <si>
    <t>CAMBIOS DE AUTOBUSES</t>
  </si>
  <si>
    <t>QUEDAN EN COCHERAS</t>
  </si>
  <si>
    <t>SALEN DE COCHERAS</t>
  </si>
  <si>
    <t>TURNO Y LINEA</t>
  </si>
  <si>
    <t>TOTAL TURNOS ASIGNADOS</t>
  </si>
  <si>
    <t>TOTAL LIBRES ASIGNADOS</t>
  </si>
  <si>
    <t>MUESTRA LOS TURNOS QUE FALTAN</t>
  </si>
  <si>
    <t>MUESTRA SI HAY TURNOS REPETIDOS</t>
  </si>
  <si>
    <t>L</t>
  </si>
  <si>
    <t>DIA DE SEMANA</t>
  </si>
  <si>
    <t>LAB</t>
  </si>
  <si>
    <t>SAB</t>
  </si>
  <si>
    <t>D/F</t>
  </si>
  <si>
    <t>CANTIDAD TURNOS SEGÚN DÍA</t>
  </si>
  <si>
    <t>CANTIDAD DE TURNOS Y DIAS LIBRES</t>
  </si>
  <si>
    <t>TURNOS QUE CORRESPONDEN</t>
  </si>
  <si>
    <t>LIBRES QUE CORRESPONDEN</t>
  </si>
  <si>
    <t>COMPRUEBA</t>
  </si>
  <si>
    <t>SI COINCIDEN</t>
  </si>
  <si>
    <t>DIAS SEMANA</t>
  </si>
  <si>
    <t>SE MUESTRAN EN ROJO LOS TURNOS FALTANTES</t>
  </si>
  <si>
    <t>POR CAMBIO</t>
  </si>
  <si>
    <t>ASIGNACION</t>
  </si>
  <si>
    <t>FLOTA DISPONIBLE</t>
  </si>
  <si>
    <t>CONDICION DISPONIBLE</t>
  </si>
  <si>
    <t>JERARQUIA BUSES</t>
  </si>
  <si>
    <t>DISPONIBLE</t>
  </si>
  <si>
    <t>TALLER</t>
  </si>
  <si>
    <t>CAMBIO</t>
  </si>
  <si>
    <t>DISPONIBLE?</t>
  </si>
  <si>
    <t>DISPONIBLES</t>
  </si>
  <si>
    <t>POR AVERIA</t>
  </si>
  <si>
    <t>POR ASIGNACION</t>
  </si>
  <si>
    <t>ASIGNADOS DISPONIBLE</t>
  </si>
  <si>
    <t>DISPO/COLOR</t>
  </si>
  <si>
    <t>TRABAJADOS CONSECUTIVOS</t>
  </si>
  <si>
    <t>TRABAJ CONSEC</t>
  </si>
  <si>
    <t>S.LAZARO-CASTIÑEIRIÑO + C4</t>
  </si>
  <si>
    <t>REF.P3 + REF. LINEA 5</t>
  </si>
  <si>
    <t>HORARIO</t>
  </si>
  <si>
    <t>INVIERNO</t>
  </si>
  <si>
    <t>S.LAZARO-CASTIÑEIRIÑO + L5</t>
  </si>
  <si>
    <t>S.LAZARO-CASTIÑEIRIÑO + L15</t>
  </si>
  <si>
    <t>AUTOMATICO</t>
  </si>
  <si>
    <t>MODIFICABLE</t>
  </si>
  <si>
    <t>▼</t>
  </si>
  <si>
    <t>JORNADAS INVIERNO</t>
  </si>
  <si>
    <t>HORAS</t>
  </si>
  <si>
    <t>LIBRES</t>
  </si>
  <si>
    <t>T. + DE 8 H.</t>
  </si>
  <si>
    <t>H.TOTALES</t>
  </si>
  <si>
    <t>T. - DE 8 H.</t>
  </si>
  <si>
    <t>SEGÚN Nº  T.</t>
  </si>
  <si>
    <t>T. DE 8H</t>
  </si>
  <si>
    <t>COINCIDE?</t>
  </si>
  <si>
    <t>EXCE./FALTA</t>
  </si>
  <si>
    <t>CABECERA</t>
  </si>
  <si>
    <t>JORNADAS VERANO</t>
  </si>
  <si>
    <t>HORA INICIO</t>
  </si>
  <si>
    <t>RL5</t>
  </si>
  <si>
    <t>DIAS FESTIVOS</t>
  </si>
  <si>
    <t>CUBRIR LOS</t>
  </si>
  <si>
    <t>H. DIA</t>
  </si>
  <si>
    <t>H. SEMANA</t>
  </si>
  <si>
    <t>REF.P4</t>
  </si>
  <si>
    <t>P3+P1</t>
  </si>
  <si>
    <t>INI.JOR</t>
  </si>
  <si>
    <t>SALIDAS</t>
  </si>
  <si>
    <t>T. TARDE</t>
  </si>
  <si>
    <t>T. MAÑANA</t>
  </si>
  <si>
    <t>CAMBIO HORARIO</t>
  </si>
  <si>
    <t>JER.MAÑANA</t>
  </si>
  <si>
    <t>JER.TARDE</t>
  </si>
  <si>
    <t>TARDE</t>
  </si>
  <si>
    <t>ORDEN SALIDA</t>
  </si>
  <si>
    <t>PRIMER</t>
  </si>
  <si>
    <t>ULTIMO</t>
  </si>
  <si>
    <t>R2P4</t>
  </si>
  <si>
    <t>ESTA HOJA SE IMPRIME AUTOMATICAMENTE POR DUPLICADO</t>
  </si>
  <si>
    <t>RECUENTO LABORALES, SABADOS Y FESTIVOS</t>
  </si>
  <si>
    <t>DIAS</t>
  </si>
  <si>
    <t>TURNOS POR DIA</t>
  </si>
  <si>
    <t>TOTAL TURNOS</t>
  </si>
  <si>
    <t>LABORALES</t>
  </si>
  <si>
    <t>SABADOS</t>
  </si>
  <si>
    <t>FESTIVOS</t>
  </si>
  <si>
    <t>MES</t>
  </si>
  <si>
    <t>DIAS DE TRABAJO</t>
  </si>
  <si>
    <t>CONDUCTORES NECESARIOS</t>
  </si>
  <si>
    <t>CORRETURNOS</t>
  </si>
  <si>
    <t>TURNOS REALES</t>
  </si>
  <si>
    <t>CONDUCTORES</t>
  </si>
  <si>
    <t>TURNOS SEGÚN CONDUCTORES</t>
  </si>
  <si>
    <t>EXCESO</t>
  </si>
  <si>
    <t>X</t>
  </si>
  <si>
    <t xml:space="preserve">conductores necesarios: </t>
  </si>
  <si>
    <t xml:space="preserve">turnos necesarios: </t>
  </si>
  <si>
    <t>mapa colores</t>
  </si>
  <si>
    <t xml:space="preserve">correturnos necesarios: </t>
  </si>
  <si>
    <t>datos a cubrir</t>
  </si>
  <si>
    <t xml:space="preserve">X necesarias: </t>
  </si>
  <si>
    <t>resultados</t>
  </si>
  <si>
    <t>CORRESPONDEN</t>
  </si>
  <si>
    <t>DIAS LIBRES QUE</t>
  </si>
  <si>
    <t>CANT.DIAS</t>
  </si>
  <si>
    <t>CAMBIOS DE BUS</t>
  </si>
  <si>
    <t>P</t>
  </si>
  <si>
    <t>RLAM</t>
  </si>
  <si>
    <t>LAMAS ABADE</t>
  </si>
  <si>
    <t>P5</t>
  </si>
  <si>
    <t>INICIO</t>
  </si>
  <si>
    <t>FIN</t>
  </si>
  <si>
    <t>AVERÍA</t>
  </si>
  <si>
    <t>L6A</t>
  </si>
  <si>
    <t xml:space="preserve">C6 </t>
  </si>
  <si>
    <t>REGISTRO DIARIO PARA FLOTASNET. APUNTAR TODOS LOS CAMBIOS REALIZADOS Y LA HORA EN LA QUE SE HA REALIZADO EL CAMBIO.</t>
  </si>
  <si>
    <t>NOTAS:</t>
  </si>
  <si>
    <t xml:space="preserve"> </t>
  </si>
  <si>
    <t>REF.P2 + LAMAS + L8</t>
  </si>
  <si>
    <t>67*</t>
  </si>
  <si>
    <t>REF.L9</t>
  </si>
  <si>
    <t>REFUERZO LINEA 9</t>
  </si>
  <si>
    <t>RALENTI SUPERIOR 5MIN</t>
  </si>
  <si>
    <t>TOTAL</t>
  </si>
  <si>
    <t>COD</t>
  </si>
  <si>
    <t>JER2</t>
  </si>
  <si>
    <t>JER1</t>
  </si>
  <si>
    <t>JER3</t>
  </si>
  <si>
    <t>ORDEN</t>
  </si>
  <si>
    <t>TURN</t>
  </si>
  <si>
    <t>DESEMPATADOR</t>
  </si>
  <si>
    <t>ORD</t>
  </si>
  <si>
    <t>COD.LINEA</t>
  </si>
  <si>
    <t>JERARQUIA</t>
  </si>
  <si>
    <t>FLOTAS</t>
  </si>
  <si>
    <t>ORDEN FLOTAS</t>
  </si>
  <si>
    <t>FIN.JOR</t>
  </si>
  <si>
    <t>CAMBIADO POR AVERIA</t>
  </si>
  <si>
    <t>HORAS MES</t>
  </si>
  <si>
    <t>HORAS JORNADA INVIERNO</t>
  </si>
  <si>
    <t>HORAS JORNADA VERANO</t>
  </si>
  <si>
    <t>ENTREGA</t>
  </si>
  <si>
    <t>LIBRES RECOMENDADOS</t>
  </si>
  <si>
    <t>HORAS DIA</t>
  </si>
  <si>
    <t>REDONDEO</t>
  </si>
  <si>
    <t>JORNADA PRINCIPAL</t>
  </si>
  <si>
    <t>CUBRIR SI ES PARTIDO</t>
  </si>
  <si>
    <t>PRESENCIA</t>
  </si>
  <si>
    <t>R.L5</t>
  </si>
  <si>
    <t>C11-1</t>
  </si>
  <si>
    <t>C11-2</t>
  </si>
  <si>
    <t>C11-3</t>
  </si>
  <si>
    <t>C11-4</t>
  </si>
  <si>
    <t>L5-1</t>
  </si>
  <si>
    <t>L5-2</t>
  </si>
  <si>
    <t>L5-3</t>
  </si>
  <si>
    <t>R.P4</t>
  </si>
  <si>
    <t>R.P1 + L9</t>
  </si>
  <si>
    <t>R.P3 + 9:30-12:50 RETEN + R.P3</t>
  </si>
  <si>
    <t>R.P3 + C4</t>
  </si>
  <si>
    <t>TRABAJA</t>
  </si>
  <si>
    <t>VACAC</t>
  </si>
  <si>
    <t>TGT</t>
  </si>
  <si>
    <t>BALBOA RODRIGUEZ, JOSE ANTONIO</t>
  </si>
  <si>
    <t>BALUJA MONTEAGUDO, SILVIA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</si>
  <si>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</si>
  <si>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</si>
  <si>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</si>
  <si>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</si>
  <si>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</si>
  <si>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DONO VIEITES, Mª CARMEN</t>
  </si>
  <si>
    <t>FERREIROA GARCIA, CELESTINO</t>
  </si>
  <si>
    <t>FRAGA PETEIRO, OSCAR</t>
  </si>
  <si>
    <t>FRAGUAS CAMPOS, VICTORINO</t>
  </si>
  <si>
    <t>FREIRIA REY, JULIO</t>
  </si>
  <si>
    <t>GARCIA ENJO, ADRIAN</t>
  </si>
  <si>
    <t>GIL MOURIÑO, JOSE MANUEL</t>
  </si>
  <si>
    <t>GOMEZ BODELO, JUAN CARLOS</t>
  </si>
  <si>
    <t>IGLESIAS DASILVA, JESUS</t>
  </si>
  <si>
    <t>IGLESIAS IGLESIAS, JULIO</t>
  </si>
  <si>
    <t>IGLESIAS PAMPIN, MANUEL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</si>
  <si>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</si>
  <si>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</si>
  <si>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</si>
  <si>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</si>
  <si>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</si>
  <si>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</si>
  <si>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</si>
  <si>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</si>
  <si>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</si>
  <si>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</si>
  <si>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</si>
  <si>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</si>
  <si>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</si>
  <si>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</si>
  <si>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</si>
  <si>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</si>
  <si>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</si>
  <si>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PRESEDO GARCIA, ENRIQUE</t>
  </si>
  <si>
    <t>RAMAS PENA, MANUEL</t>
  </si>
  <si>
    <t>RAMAS VIDAL, JOSE L.</t>
  </si>
  <si>
    <t>RIAL SOUTO, JUAN RAFAEL</t>
  </si>
  <si>
    <t>RODRIGUEZ LOPEZ, MANUEL</t>
  </si>
  <si>
    <t>ROZAS PEGITO, JOSE I.</t>
  </si>
  <si>
    <t>SALGUEIROS CASTRO, JESUS</t>
  </si>
  <si>
    <t>SALVADO SUAREZ, IVAN</t>
  </si>
  <si>
    <t>SUAREZ BEIROA, CARMEN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</si>
  <si>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</si>
  <si>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</si>
  <si>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</si>
  <si>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</si>
  <si>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</si>
  <si>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</si>
  <si>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</si>
  <si>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</si>
  <si>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</si>
  <si>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</si>
  <si>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</si>
  <si>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</si>
  <si>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</si>
  <si>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</si>
  <si>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</si>
  <si>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</si>
  <si>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</si>
  <si>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</si>
  <si>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</si>
  <si>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</si>
  <si>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</si>
  <si>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</si>
  <si>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</si>
  <si>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</si>
  <si>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</si>
  <si>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</si>
  <si>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</si>
  <si>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</si>
  <si>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MONTOTO MONTES, MARIA JOSE</t>
  </si>
  <si>
    <t>OTERO CUTRIN, VERONICA</t>
  </si>
  <si>
    <t>OTERO FERREIRA, MARCOS</t>
  </si>
  <si>
    <t>PEREZ PAIS, VICENTE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</si>
  <si>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</si>
  <si>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</si>
  <si>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</si>
  <si>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</si>
  <si>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</si>
  <si>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VAZQUEZ RODRIGUEZ, ENRIQUE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</si>
  <si>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</si>
  <si>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</si>
  <si>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</si>
  <si>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</si>
  <si>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</si>
  <si>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</si>
  <si>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SIXTO GARCIA, ANTONIO</t>
  </si>
  <si>
    <t>TABOADA FERNANDEZ, SEBASTIAN RAMON</t>
  </si>
  <si>
    <t>CACHEDA GARCIA, DANIELA</t>
  </si>
  <si>
    <t>LOUZAN CASAL, DAVID</t>
  </si>
  <si>
    <t>VIQUEIRA SALVADO, DAVID</t>
  </si>
  <si>
    <t>VIDAL TOURIS, AVELINO</t>
  </si>
  <si>
    <t>VAZQUEZ CASTAÑO, JAVIER</t>
  </si>
  <si>
    <t>DOMINGUEZ TOURIÑO, OSCAR</t>
  </si>
  <si>
    <t>BRAO LOUREIRO, ANXO</t>
  </si>
  <si>
    <t>GONZALEZ FERNANDEZ, OSCAR</t>
  </si>
  <si>
    <t>FERNANDEZ GARCIA, FRANCISCO</t>
  </si>
  <si>
    <t>BAJA</t>
  </si>
  <si>
    <t>BA</t>
  </si>
  <si>
    <t>V</t>
  </si>
  <si>
    <t>INSERCCION CONDUCTOR</t>
  </si>
  <si>
    <t>= DIA LIBRE</t>
  </si>
  <si>
    <t>= DIA DE TRABAJO SIN TURNO DISPONIBLE</t>
  </si>
  <si>
    <t>= VACACIONES</t>
  </si>
  <si>
    <t>= BAJA</t>
  </si>
  <si>
    <t>VERANO</t>
  </si>
  <si>
    <t>R.P4 + L15</t>
  </si>
  <si>
    <t>REF.P3 (RETEN 9:50-12:50) P4</t>
  </si>
  <si>
    <t>A.PROP</t>
  </si>
  <si>
    <t>H.SIND</t>
  </si>
  <si>
    <t>AP</t>
  </si>
  <si>
    <t>HS</t>
  </si>
  <si>
    <t>HORAS CONV MES</t>
  </si>
  <si>
    <t>TRAB. MES</t>
  </si>
  <si>
    <t>REFUERZOS / EXTRAS</t>
  </si>
  <si>
    <t>VALIDACION TURNOS CUADRO</t>
  </si>
  <si>
    <t>REF. P3</t>
  </si>
  <si>
    <t>REF. L9 L13 P1</t>
  </si>
  <si>
    <t>FANDIÑO FUENTES, RAFAEL</t>
  </si>
  <si>
    <t>GOMEZ CONDE, MARIO</t>
  </si>
  <si>
    <t>PRECEDO VAZQUEZ, JAVIER</t>
  </si>
  <si>
    <t>886*</t>
  </si>
  <si>
    <t>COND</t>
  </si>
  <si>
    <t>TIEMPO DISPO</t>
  </si>
  <si>
    <t>H. MES</t>
  </si>
  <si>
    <t>FURELOS MIGUEZ, JESUS</t>
  </si>
  <si>
    <t>ASIST.TALLER</t>
  </si>
  <si>
    <t>INSPECTORES</t>
  </si>
  <si>
    <t>VEHICULOS ACCESO AEROPUERTO</t>
  </si>
  <si>
    <t>VEHICULOS CON TARJETA AENA</t>
  </si>
  <si>
    <t>MARTINEZ FOSADO, CESAR</t>
  </si>
  <si>
    <t>EMPRESA</t>
  </si>
  <si>
    <t>TRALUSA</t>
  </si>
  <si>
    <t>DOMINGUEZ PENA, JUAN MANUEL</t>
  </si>
  <si>
    <t>FUENTES BELLO, JOSE ANTONIO</t>
  </si>
  <si>
    <t>AULUSA</t>
  </si>
  <si>
    <t>AULUSA TEO</t>
  </si>
  <si>
    <t>CASTROMIL</t>
  </si>
  <si>
    <t>TARRIO GOLAN, MIGUEL</t>
  </si>
  <si>
    <t>REY SANDE, JUAN</t>
  </si>
  <si>
    <t>LENS GUARDADO, AGUSTIN</t>
  </si>
  <si>
    <t>ROUCO CARREIRA, DAVID</t>
  </si>
  <si>
    <t>JARAZO RODRIGUEZ, RAUL</t>
  </si>
  <si>
    <t>BELLO MIGUEZ, JOSE MANUEL</t>
  </si>
  <si>
    <t>RAMOS GOMEZ, OSCAR</t>
  </si>
  <si>
    <t>PAULO JORGE MORAIS VEIA</t>
  </si>
  <si>
    <t>RIOS RODRIGUEZ, FERNANDO</t>
  </si>
  <si>
    <t>COSTA MOSQUERA, FERNANDO</t>
  </si>
  <si>
    <t>EMPRESAS:</t>
  </si>
  <si>
    <t>TOTAL COND--&gt;</t>
  </si>
  <si>
    <t>TOTAL CONDUCTORES--------&gt;</t>
  </si>
  <si>
    <t>CUADRO DE DESCANSOS DE CONDUCTORES CORRESPONDIENTE AL MES:</t>
  </si>
  <si>
    <t>SELECCIONE EMPRESA</t>
  </si>
  <si>
    <t>0-999</t>
  </si>
  <si>
    <t>= NUMERO TURNO ASIGNADO</t>
  </si>
  <si>
    <t>= HORAS SINDICALES</t>
  </si>
  <si>
    <t>= ASUNTOS PROPIOS / DIAS EXCESO JORNADA</t>
  </si>
  <si>
    <t>BALBOA VITES, ALBERTO DANIEL</t>
  </si>
  <si>
    <t>CTT1</t>
  </si>
  <si>
    <t>CTT2</t>
  </si>
  <si>
    <t>CTT3</t>
  </si>
  <si>
    <t>CTT4</t>
  </si>
  <si>
    <t>CTT5</t>
  </si>
  <si>
    <t>CTT6</t>
  </si>
  <si>
    <t>CTT7</t>
  </si>
  <si>
    <t>CTT8</t>
  </si>
  <si>
    <t>CTT9</t>
  </si>
  <si>
    <t>CTT10</t>
  </si>
  <si>
    <t>CTA1</t>
  </si>
  <si>
    <t>CTA2</t>
  </si>
  <si>
    <t>CTA3</t>
  </si>
  <si>
    <t>CTA4</t>
  </si>
  <si>
    <t>CTA5</t>
  </si>
  <si>
    <t>CTA6</t>
  </si>
  <si>
    <t>CTA7</t>
  </si>
  <si>
    <t>CTA8</t>
  </si>
  <si>
    <t>CTA9</t>
  </si>
  <si>
    <t>CTA10</t>
  </si>
  <si>
    <t>CTAT1</t>
  </si>
  <si>
    <t>CTAT2</t>
  </si>
  <si>
    <t>CTAT3</t>
  </si>
  <si>
    <t>CTAT4</t>
  </si>
  <si>
    <t>CTAT5</t>
  </si>
  <si>
    <t>CTAT6</t>
  </si>
  <si>
    <t>CTAT7</t>
  </si>
  <si>
    <t>CTAT8</t>
  </si>
  <si>
    <t>CTAT9</t>
  </si>
  <si>
    <t>CTAT10</t>
  </si>
  <si>
    <t>CTC1</t>
  </si>
  <si>
    <t>CTC2</t>
  </si>
  <si>
    <t>CTC3</t>
  </si>
  <si>
    <t>CTC4</t>
  </si>
  <si>
    <t>CTC5</t>
  </si>
  <si>
    <t>CTC6</t>
  </si>
  <si>
    <t>CTC7</t>
  </si>
  <si>
    <t>CTC8</t>
  </si>
  <si>
    <t>CTC9</t>
  </si>
  <si>
    <t>CTC10</t>
  </si>
  <si>
    <t>REV.LISTA</t>
  </si>
  <si>
    <t>NºORD</t>
  </si>
  <si>
    <t>REPETIDOS?</t>
  </si>
  <si>
    <t>Nº ORDEN CUADRO (TRALUSA)</t>
  </si>
  <si>
    <t>TIPO JERARQUIA</t>
  </si>
  <si>
    <t>CUADRO</t>
  </si>
  <si>
    <t>TIPO JERARQUIA:</t>
  </si>
  <si>
    <t>PLANTILLA CUADROS VER.:  17.2β</t>
  </si>
  <si>
    <t>COND. TOTAL</t>
  </si>
  <si>
    <t>COND. TRABAJANDO</t>
  </si>
  <si>
    <t>COMPROBAR LISTA</t>
  </si>
  <si>
    <t>7:00-8:00 RETEN + R.L1 + R.L8</t>
  </si>
  <si>
    <t>JER.CUAD</t>
  </si>
  <si>
    <t>ENERO</t>
  </si>
</sst>
</file>

<file path=xl/styles.xml><?xml version="1.0" encoding="utf-8"?>
<styleSheet xmlns="http://schemas.openxmlformats.org/spreadsheetml/2006/main">
  <numFmts count="10">
    <numFmt numFmtId="164" formatCode="h:mm;@"/>
    <numFmt numFmtId="165" formatCode="dddd"/>
    <numFmt numFmtId="166" formatCode="dd"/>
    <numFmt numFmtId="167" formatCode="[h]:mm:ss;@"/>
    <numFmt numFmtId="168" formatCode="mm"/>
    <numFmt numFmtId="169" formatCode="mmmm"/>
    <numFmt numFmtId="170" formatCode="mmmm\ yyyy"/>
    <numFmt numFmtId="171" formatCode="[h]:mm"/>
    <numFmt numFmtId="172" formatCode="mm/yy"/>
    <numFmt numFmtId="173" formatCode="#,##0.00\ &quot;€&quot;"/>
  </numFmts>
  <fonts count="7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color indexed="9"/>
      <name val="Arial"/>
      <family val="2"/>
    </font>
    <font>
      <sz val="7"/>
      <name val="Arial"/>
      <family val="2"/>
    </font>
    <font>
      <sz val="9"/>
      <name val="Arial"/>
      <family val="2"/>
    </font>
    <font>
      <sz val="30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8"/>
      <color indexed="57"/>
      <name val="Arial"/>
      <family val="2"/>
    </font>
    <font>
      <sz val="26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30"/>
      <color indexed="10"/>
      <name val="Arial"/>
      <family val="2"/>
    </font>
    <font>
      <sz val="11"/>
      <color indexed="63"/>
      <name val="Arial"/>
      <family val="2"/>
    </font>
    <font>
      <b/>
      <sz val="14"/>
      <color indexed="10"/>
      <name val="Arial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b/>
      <sz val="10"/>
      <color indexed="48"/>
      <name val="Arial"/>
      <family val="2"/>
    </font>
    <font>
      <b/>
      <sz val="8"/>
      <color indexed="48"/>
      <name val="Arial"/>
      <family val="2"/>
    </font>
    <font>
      <sz val="14"/>
      <name val="Wingdings 2"/>
      <family val="1"/>
      <charset val="2"/>
    </font>
    <font>
      <sz val="6"/>
      <color indexed="81"/>
      <name val="Tahoma"/>
      <family val="2"/>
    </font>
    <font>
      <b/>
      <i/>
      <sz val="8"/>
      <color indexed="81"/>
      <name val="Tahoma"/>
      <family val="2"/>
    </font>
    <font>
      <sz val="26"/>
      <name val="Arial"/>
      <family val="2"/>
    </font>
    <font>
      <sz val="8"/>
      <color indexed="81"/>
      <name val="Tahoma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u/>
      <sz val="11"/>
      <color indexed="8"/>
      <name val="Calibri"/>
      <family val="2"/>
    </font>
    <font>
      <b/>
      <u/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6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  <font>
      <sz val="2"/>
      <color theme="0" tint="-0.249977111117893"/>
      <name val="Arial"/>
      <family val="2"/>
    </font>
    <font>
      <sz val="9"/>
      <color indexed="81"/>
      <name val="Tahoma"/>
      <family val="2"/>
    </font>
    <font>
      <sz val="6"/>
      <name val="Arial"/>
      <family val="2"/>
    </font>
    <font>
      <b/>
      <sz val="10"/>
      <color theme="2" tint="-0.499984740745262"/>
      <name val="Arial"/>
      <family val="2"/>
    </font>
    <font>
      <b/>
      <sz val="12"/>
      <color indexed="81"/>
      <name val="Tahoma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u/>
      <sz val="10"/>
      <name val="Arial"/>
      <family val="2"/>
    </font>
    <font>
      <sz val="12"/>
      <name val="Arial"/>
    </font>
  </fonts>
  <fills count="3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dashDotDot">
        <color indexed="64"/>
      </left>
      <right style="thin">
        <color indexed="64"/>
      </right>
      <top/>
      <bottom style="dashDotDot">
        <color indexed="64"/>
      </bottom>
      <diagonal/>
    </border>
    <border>
      <left style="dashDotDot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dashDotDot">
        <color indexed="64"/>
      </left>
      <right style="thin">
        <color indexed="64"/>
      </right>
      <top style="dashDotDot">
        <color indexed="64"/>
      </top>
      <bottom/>
      <diagonal/>
    </border>
  </borders>
  <cellStyleXfs count="5">
    <xf numFmtId="0" fontId="0" fillId="0" borderId="0"/>
    <xf numFmtId="0" fontId="66" fillId="0" borderId="0"/>
    <xf numFmtId="0" fontId="66" fillId="0" borderId="0"/>
    <xf numFmtId="0" fontId="1" fillId="0" borderId="0" applyNumberFormat="0" applyFill="0" applyBorder="0" applyAlignment="0" applyProtection="0"/>
    <xf numFmtId="0" fontId="11" fillId="0" borderId="0"/>
  </cellStyleXfs>
  <cellXfs count="731">
    <xf numFmtId="0" fontId="0" fillId="0" borderId="0" xfId="0"/>
    <xf numFmtId="0" fontId="4" fillId="2" borderId="1" xfId="0" applyFont="1" applyFill="1" applyBorder="1" applyAlignment="1" applyProtection="1">
      <alignment horizontal="center"/>
      <protection locked="0"/>
    </xf>
    <xf numFmtId="0" fontId="17" fillId="3" borderId="2" xfId="0" applyFont="1" applyFill="1" applyBorder="1" applyAlignment="1" applyProtection="1">
      <alignment horizontal="center" vertical="top" wrapText="1"/>
      <protection locked="0"/>
    </xf>
    <xf numFmtId="0" fontId="20" fillId="3" borderId="3" xfId="0" applyFont="1" applyFill="1" applyBorder="1" applyProtection="1">
      <protection locked="0"/>
    </xf>
    <xf numFmtId="0" fontId="14" fillId="3" borderId="3" xfId="0" applyFont="1" applyFill="1" applyBorder="1" applyAlignment="1" applyProtection="1">
      <alignment horizontal="center" vertical="top" wrapText="1"/>
      <protection locked="0"/>
    </xf>
    <xf numFmtId="0" fontId="17" fillId="3" borderId="3" xfId="0" applyFont="1" applyFill="1" applyBorder="1" applyAlignment="1" applyProtection="1">
      <alignment horizontal="center" vertical="top" wrapText="1"/>
      <protection locked="0"/>
    </xf>
    <xf numFmtId="0" fontId="19" fillId="3" borderId="3" xfId="0" applyFont="1" applyFill="1" applyBorder="1" applyAlignment="1" applyProtection="1">
      <alignment horizontal="center"/>
      <protection locked="0"/>
    </xf>
    <xf numFmtId="0" fontId="19" fillId="3" borderId="4" xfId="0" applyFont="1" applyFill="1" applyBorder="1" applyAlignment="1" applyProtection="1">
      <alignment horizontal="center"/>
      <protection locked="0"/>
    </xf>
    <xf numFmtId="0" fontId="13" fillId="0" borderId="3" xfId="0" applyFont="1" applyBorder="1" applyAlignment="1" applyProtection="1">
      <alignment horizontal="center" vertical="top" wrapText="1"/>
      <protection locked="0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1" xfId="0" applyBorder="1"/>
    <xf numFmtId="0" fontId="17" fillId="4" borderId="3" xfId="0" applyFont="1" applyFill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horizontal="center" vertical="center" wrapText="1"/>
      <protection locked="0"/>
    </xf>
    <xf numFmtId="0" fontId="25" fillId="4" borderId="3" xfId="0" applyFont="1" applyFill="1" applyBorder="1" applyAlignment="1" applyProtection="1">
      <alignment horizontal="center" vertical="center" wrapText="1"/>
      <protection locked="0"/>
    </xf>
    <xf numFmtId="0" fontId="21" fillId="0" borderId="3" xfId="0" applyFont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0" fillId="5" borderId="0" xfId="0" applyFill="1"/>
    <xf numFmtId="0" fontId="4" fillId="5" borderId="0" xfId="0" applyFont="1" applyFill="1"/>
    <xf numFmtId="0" fontId="20" fillId="3" borderId="3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20" fontId="27" fillId="0" borderId="5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9" fillId="0" borderId="0" xfId="3" applyFont="1" applyAlignment="1" applyProtection="1">
      <alignment horizontal="center"/>
    </xf>
    <xf numFmtId="165" fontId="29" fillId="0" borderId="0" xfId="3" applyNumberFormat="1" applyFont="1" applyFill="1" applyAlignment="1" applyProtection="1">
      <alignment horizontal="center"/>
    </xf>
    <xf numFmtId="0" fontId="29" fillId="0" borderId="0" xfId="3" applyFont="1" applyAlignment="1" applyProtection="1"/>
    <xf numFmtId="0" fontId="1" fillId="0" borderId="0" xfId="3" applyProtection="1"/>
    <xf numFmtId="0" fontId="1" fillId="0" borderId="0" xfId="3" applyAlignment="1">
      <alignment horizontal="center"/>
    </xf>
    <xf numFmtId="0" fontId="1" fillId="0" borderId="0" xfId="3" applyAlignment="1" applyProtection="1">
      <alignment horizontal="center"/>
    </xf>
    <xf numFmtId="0" fontId="1" fillId="0" borderId="0" xfId="3" applyAlignment="1" applyProtection="1">
      <alignment horizontal="center" vertical="center"/>
    </xf>
    <xf numFmtId="0" fontId="30" fillId="0" borderId="0" xfId="3" applyFont="1" applyAlignment="1" applyProtection="1">
      <alignment horizontal="center" vertical="center"/>
    </xf>
    <xf numFmtId="0" fontId="31" fillId="0" borderId="0" xfId="3" applyFont="1" applyAlignment="1" applyProtection="1">
      <alignment horizontal="center" vertical="center"/>
    </xf>
    <xf numFmtId="0" fontId="32" fillId="0" borderId="6" xfId="3" applyFont="1" applyBorder="1" applyAlignment="1" applyProtection="1">
      <alignment vertical="center"/>
    </xf>
    <xf numFmtId="0" fontId="33" fillId="0" borderId="6" xfId="3" applyFont="1" applyBorder="1" applyAlignment="1" applyProtection="1">
      <alignment vertical="center"/>
    </xf>
    <xf numFmtId="0" fontId="28" fillId="6" borderId="7" xfId="3" applyFont="1" applyFill="1" applyBorder="1" applyAlignment="1" applyProtection="1">
      <alignment horizontal="center"/>
      <protection hidden="1"/>
    </xf>
    <xf numFmtId="0" fontId="29" fillId="5" borderId="1" xfId="3" applyFont="1" applyFill="1" applyBorder="1" applyAlignment="1" applyProtection="1">
      <alignment horizontal="center" vertical="center"/>
    </xf>
    <xf numFmtId="0" fontId="29" fillId="0" borderId="1" xfId="3" applyFont="1" applyBorder="1" applyAlignment="1" applyProtection="1">
      <alignment horizontal="center" vertical="center" wrapText="1"/>
    </xf>
    <xf numFmtId="0" fontId="26" fillId="5" borderId="1" xfId="3" applyFont="1" applyFill="1" applyBorder="1" applyAlignment="1" applyProtection="1">
      <alignment horizontal="center" vertical="center"/>
      <protection hidden="1"/>
    </xf>
    <xf numFmtId="0" fontId="26" fillId="5" borderId="1" xfId="3" applyFont="1" applyFill="1" applyBorder="1" applyAlignment="1" applyProtection="1">
      <alignment horizontal="center" vertical="center"/>
    </xf>
    <xf numFmtId="0" fontId="2" fillId="5" borderId="8" xfId="3" applyFont="1" applyFill="1" applyBorder="1" applyAlignment="1" applyProtection="1">
      <alignment horizontal="center" vertical="center"/>
      <protection hidden="1"/>
    </xf>
    <xf numFmtId="0" fontId="29" fillId="0" borderId="1" xfId="3" applyFont="1" applyBorder="1" applyAlignment="1" applyProtection="1">
      <alignment horizontal="center" vertical="center"/>
    </xf>
    <xf numFmtId="0" fontId="2" fillId="5" borderId="9" xfId="3" applyFont="1" applyFill="1" applyBorder="1" applyAlignment="1" applyProtection="1">
      <alignment horizontal="center" vertical="center"/>
      <protection hidden="1"/>
    </xf>
    <xf numFmtId="0" fontId="31" fillId="0" borderId="0" xfId="3" applyFont="1" applyProtection="1"/>
    <xf numFmtId="0" fontId="2" fillId="0" borderId="1" xfId="3" applyFont="1" applyBorder="1" applyAlignment="1" applyProtection="1">
      <alignment horizontal="center" vertical="center" wrapText="1"/>
      <protection locked="0" hidden="1"/>
    </xf>
    <xf numFmtId="0" fontId="2" fillId="0" borderId="1" xfId="3" applyFont="1" applyBorder="1" applyAlignment="1" applyProtection="1">
      <alignment horizontal="center" vertical="center"/>
    </xf>
    <xf numFmtId="0" fontId="27" fillId="0" borderId="0" xfId="3" applyNumberFormat="1" applyFont="1" applyBorder="1" applyAlignment="1" applyProtection="1">
      <alignment horizontal="center" vertical="center" wrapText="1"/>
    </xf>
    <xf numFmtId="164" fontId="2" fillId="0" borderId="1" xfId="3" applyNumberFormat="1" applyFont="1" applyBorder="1" applyAlignment="1" applyProtection="1">
      <alignment horizontal="center" vertical="center" wrapText="1"/>
    </xf>
    <xf numFmtId="0" fontId="2" fillId="0" borderId="1" xfId="3" applyNumberFormat="1" applyFont="1" applyBorder="1" applyAlignment="1" applyProtection="1">
      <alignment horizontal="center" vertical="center" wrapText="1"/>
    </xf>
    <xf numFmtId="0" fontId="26" fillId="0" borderId="1" xfId="3" applyFont="1" applyBorder="1" applyAlignment="1" applyProtection="1">
      <alignment horizontal="center" vertical="center"/>
      <protection locked="0"/>
    </xf>
    <xf numFmtId="0" fontId="1" fillId="0" borderId="1" xfId="3" applyBorder="1" applyAlignment="1" applyProtection="1">
      <alignment horizontal="center"/>
    </xf>
    <xf numFmtId="0" fontId="10" fillId="0" borderId="1" xfId="3" applyFont="1" applyBorder="1" applyAlignment="1" applyProtection="1">
      <alignment horizontal="center"/>
      <protection locked="0"/>
    </xf>
    <xf numFmtId="20" fontId="2" fillId="0" borderId="10" xfId="3" applyNumberFormat="1" applyFont="1" applyBorder="1" applyAlignment="1" applyProtection="1">
      <alignment horizontal="center" vertical="center" wrapText="1"/>
      <protection hidden="1"/>
    </xf>
    <xf numFmtId="0" fontId="2" fillId="0" borderId="1" xfId="3" applyFont="1" applyBorder="1" applyAlignment="1" applyProtection="1">
      <alignment horizontal="center" vertical="center"/>
      <protection hidden="1"/>
    </xf>
    <xf numFmtId="0" fontId="2" fillId="0" borderId="1" xfId="3" applyFont="1" applyBorder="1" applyAlignment="1" applyProtection="1">
      <alignment horizontal="center" vertical="center" wrapText="1"/>
      <protection hidden="1"/>
    </xf>
    <xf numFmtId="0" fontId="26" fillId="0" borderId="11" xfId="3" applyFont="1" applyBorder="1" applyAlignment="1" applyProtection="1">
      <alignment horizontal="center" vertical="center"/>
      <protection locked="0"/>
    </xf>
    <xf numFmtId="0" fontId="35" fillId="0" borderId="12" xfId="3" applyFont="1" applyFill="1" applyBorder="1" applyAlignment="1" applyProtection="1"/>
    <xf numFmtId="0" fontId="2" fillId="0" borderId="5" xfId="3" applyFont="1" applyBorder="1" applyAlignment="1" applyProtection="1">
      <alignment vertical="center" wrapText="1"/>
    </xf>
    <xf numFmtId="0" fontId="2" fillId="0" borderId="13" xfId="3" applyFont="1" applyBorder="1" applyAlignment="1" applyProtection="1">
      <alignment vertical="center" wrapText="1"/>
    </xf>
    <xf numFmtId="0" fontId="2" fillId="0" borderId="11" xfId="3" applyFont="1" applyBorder="1" applyAlignment="1" applyProtection="1">
      <alignment vertical="center" wrapText="1"/>
    </xf>
    <xf numFmtId="164" fontId="1" fillId="0" borderId="0" xfId="3" applyNumberFormat="1" applyProtection="1"/>
    <xf numFmtId="0" fontId="1" fillId="0" borderId="0" xfId="3" applyNumberFormat="1" applyProtection="1"/>
    <xf numFmtId="0" fontId="36" fillId="0" borderId="0" xfId="0" applyFont="1"/>
    <xf numFmtId="0" fontId="36" fillId="0" borderId="0" xfId="0" applyFont="1" applyAlignment="1">
      <alignment horizontal="center"/>
    </xf>
    <xf numFmtId="0" fontId="36" fillId="0" borderId="5" xfId="0" applyFont="1" applyBorder="1" applyAlignment="1">
      <alignment horizontal="center"/>
    </xf>
    <xf numFmtId="0" fontId="4" fillId="7" borderId="1" xfId="0" applyFont="1" applyFill="1" applyBorder="1" applyAlignment="1" applyProtection="1">
      <alignment horizontal="center"/>
      <protection locked="0"/>
    </xf>
    <xf numFmtId="0" fontId="0" fillId="5" borderId="0" xfId="0" applyFill="1" applyAlignment="1">
      <alignment horizontal="center"/>
    </xf>
    <xf numFmtId="0" fontId="4" fillId="5" borderId="1" xfId="0" applyFont="1" applyFill="1" applyBorder="1"/>
    <xf numFmtId="0" fontId="4" fillId="8" borderId="1" xfId="0" applyFont="1" applyFill="1" applyBorder="1"/>
    <xf numFmtId="0" fontId="4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37" fillId="9" borderId="3" xfId="0" applyFont="1" applyFill="1" applyBorder="1" applyAlignment="1" applyProtection="1">
      <alignment vertical="center" wrapText="1"/>
      <protection locked="0"/>
    </xf>
    <xf numFmtId="0" fontId="31" fillId="0" borderId="1" xfId="0" applyFont="1" applyBorder="1" applyAlignment="1">
      <alignment horizontal="center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8" borderId="1" xfId="0" applyFont="1" applyFill="1" applyBorder="1" applyAlignment="1" applyProtection="1">
      <alignment horizontal="center"/>
      <protection locked="0"/>
    </xf>
    <xf numFmtId="0" fontId="18" fillId="9" borderId="3" xfId="0" applyFont="1" applyFill="1" applyBorder="1" applyAlignment="1">
      <alignment vertical="center" wrapText="1"/>
    </xf>
    <xf numFmtId="0" fontId="1" fillId="0" borderId="14" xfId="3" applyBorder="1" applyAlignment="1">
      <alignment horizontal="center"/>
    </xf>
    <xf numFmtId="0" fontId="26" fillId="5" borderId="15" xfId="3" applyFont="1" applyFill="1" applyBorder="1" applyAlignment="1" applyProtection="1">
      <alignment horizontal="center" vertical="center"/>
    </xf>
    <xf numFmtId="0" fontId="1" fillId="10" borderId="1" xfId="3" applyFill="1" applyBorder="1" applyAlignment="1" applyProtection="1">
      <alignment horizontal="center"/>
    </xf>
    <xf numFmtId="0" fontId="33" fillId="0" borderId="0" xfId="3" applyFont="1" applyAlignment="1" applyProtection="1"/>
    <xf numFmtId="0" fontId="1" fillId="0" borderId="0" xfId="3" applyAlignment="1" applyProtection="1"/>
    <xf numFmtId="0" fontId="3" fillId="0" borderId="0" xfId="3" applyFont="1" applyFill="1" applyProtection="1"/>
    <xf numFmtId="0" fontId="10" fillId="0" borderId="10" xfId="3" applyFont="1" applyBorder="1" applyAlignment="1" applyProtection="1">
      <alignment horizontal="center"/>
    </xf>
    <xf numFmtId="0" fontId="1" fillId="11" borderId="11" xfId="3" applyFill="1" applyBorder="1" applyAlignment="1" applyProtection="1">
      <alignment horizontal="center"/>
    </xf>
    <xf numFmtId="0" fontId="1" fillId="11" borderId="1" xfId="3" applyFill="1" applyBorder="1" applyAlignment="1" applyProtection="1">
      <alignment horizontal="center"/>
    </xf>
    <xf numFmtId="0" fontId="10" fillId="10" borderId="1" xfId="3" applyFont="1" applyFill="1" applyBorder="1" applyAlignment="1" applyProtection="1">
      <alignment horizontal="center"/>
    </xf>
    <xf numFmtId="0" fontId="1" fillId="0" borderId="0" xfId="3" applyBorder="1" applyProtection="1"/>
    <xf numFmtId="0" fontId="10" fillId="0" borderId="16" xfId="3" applyFont="1" applyBorder="1" applyAlignment="1" applyProtection="1">
      <alignment horizontal="center"/>
    </xf>
    <xf numFmtId="0" fontId="8" fillId="0" borderId="1" xfId="0" applyFont="1" applyBorder="1"/>
    <xf numFmtId="0" fontId="14" fillId="0" borderId="17" xfId="0" applyFont="1" applyBorder="1" applyAlignment="1" applyProtection="1">
      <alignment horizontal="center" vertical="center" wrapText="1"/>
      <protection locked="0"/>
    </xf>
    <xf numFmtId="0" fontId="14" fillId="3" borderId="17" xfId="0" applyFont="1" applyFill="1" applyBorder="1" applyAlignment="1" applyProtection="1">
      <alignment horizontal="center" vertical="top" wrapText="1"/>
      <protection locked="0"/>
    </xf>
    <xf numFmtId="0" fontId="15" fillId="3" borderId="17" xfId="0" applyFont="1" applyFill="1" applyBorder="1" applyAlignment="1" applyProtection="1">
      <alignment horizontal="center" vertical="top" wrapText="1"/>
      <protection locked="0"/>
    </xf>
    <xf numFmtId="0" fontId="16" fillId="0" borderId="17" xfId="0" applyFont="1" applyBorder="1" applyAlignment="1" applyProtection="1">
      <alignment horizontal="center" vertical="center" wrapText="1"/>
      <protection locked="0"/>
    </xf>
    <xf numFmtId="0" fontId="32" fillId="0" borderId="6" xfId="3" applyNumberFormat="1" applyFont="1" applyFill="1" applyBorder="1" applyAlignment="1" applyProtection="1">
      <alignment vertical="center"/>
    </xf>
    <xf numFmtId="0" fontId="32" fillId="0" borderId="6" xfId="3" applyFont="1" applyFill="1" applyBorder="1" applyAlignment="1" applyProtection="1">
      <alignment vertical="center"/>
    </xf>
    <xf numFmtId="0" fontId="34" fillId="0" borderId="0" xfId="0" applyFont="1" applyAlignment="1" applyProtection="1">
      <alignment vertical="center"/>
      <protection hidden="1"/>
    </xf>
    <xf numFmtId="0" fontId="2" fillId="5" borderId="18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11" borderId="21" xfId="0" applyFont="1" applyFill="1" applyBorder="1" applyAlignment="1" applyProtection="1">
      <alignment horizontal="center" vertical="center"/>
      <protection locked="0"/>
    </xf>
    <xf numFmtId="0" fontId="2" fillId="11" borderId="21" xfId="0" applyFont="1" applyFill="1" applyBorder="1" applyAlignment="1" applyProtection="1">
      <alignment horizontal="center" vertical="center" wrapText="1"/>
      <protection locked="0"/>
    </xf>
    <xf numFmtId="20" fontId="2" fillId="11" borderId="21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1" xfId="0" applyFont="1" applyFill="1" applyBorder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 vertical="center" wrapText="1"/>
      <protection locked="0"/>
    </xf>
    <xf numFmtId="20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23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/>
    </xf>
    <xf numFmtId="0" fontId="1" fillId="5" borderId="0" xfId="3" applyFill="1" applyProtection="1"/>
    <xf numFmtId="0" fontId="1" fillId="5" borderId="14" xfId="3" applyFill="1" applyBorder="1" applyAlignment="1">
      <alignment horizontal="center"/>
    </xf>
    <xf numFmtId="0" fontId="1" fillId="5" borderId="0" xfId="3" applyFill="1" applyAlignment="1" applyProtection="1">
      <alignment horizontal="center"/>
    </xf>
    <xf numFmtId="0" fontId="6" fillId="12" borderId="0" xfId="0" applyFont="1" applyFill="1" applyAlignment="1">
      <alignment horizontal="center" vertical="center"/>
    </xf>
    <xf numFmtId="0" fontId="2" fillId="12" borderId="0" xfId="0" applyFont="1" applyFill="1" applyProtection="1">
      <protection hidden="1"/>
    </xf>
    <xf numFmtId="0" fontId="2" fillId="12" borderId="0" xfId="0" applyFont="1" applyFill="1" applyAlignment="1" applyProtection="1">
      <alignment horizontal="center" vertical="center"/>
      <protection hidden="1"/>
    </xf>
    <xf numFmtId="0" fontId="1" fillId="0" borderId="0" xfId="3" applyProtection="1">
      <protection locked="0"/>
    </xf>
    <xf numFmtId="0" fontId="10" fillId="0" borderId="0" xfId="3" applyFont="1" applyAlignment="1" applyProtection="1">
      <alignment horizontal="center" vertical="center"/>
      <protection locked="0"/>
    </xf>
    <xf numFmtId="0" fontId="1" fillId="12" borderId="0" xfId="3" applyFill="1" applyProtection="1"/>
    <xf numFmtId="0" fontId="1" fillId="12" borderId="0" xfId="3" applyFill="1" applyAlignment="1" applyProtection="1">
      <alignment horizontal="center"/>
    </xf>
    <xf numFmtId="0" fontId="27" fillId="12" borderId="0" xfId="3" applyNumberFormat="1" applyFont="1" applyFill="1" applyBorder="1" applyAlignment="1" applyProtection="1">
      <alignment horizontal="center" vertical="center" wrapText="1"/>
    </xf>
    <xf numFmtId="0" fontId="36" fillId="12" borderId="0" xfId="0" applyFont="1" applyFill="1"/>
    <xf numFmtId="0" fontId="25" fillId="12" borderId="0" xfId="0" applyFont="1" applyFill="1" applyAlignment="1">
      <alignment horizontal="center"/>
    </xf>
    <xf numFmtId="164" fontId="36" fillId="12" borderId="0" xfId="0" applyNumberFormat="1" applyFont="1" applyFill="1" applyAlignment="1">
      <alignment horizontal="center"/>
    </xf>
    <xf numFmtId="0" fontId="36" fillId="12" borderId="0" xfId="0" applyFont="1" applyFill="1" applyAlignment="1">
      <alignment horizontal="center"/>
    </xf>
    <xf numFmtId="0" fontId="0" fillId="0" borderId="14" xfId="0" applyBorder="1"/>
    <xf numFmtId="0" fontId="2" fillId="0" borderId="24" xfId="0" applyFont="1" applyBorder="1" applyProtection="1">
      <protection hidden="1"/>
    </xf>
    <xf numFmtId="0" fontId="36" fillId="0" borderId="22" xfId="0" applyFont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35" fillId="0" borderId="0" xfId="0" applyFont="1"/>
    <xf numFmtId="0" fontId="0" fillId="12" borderId="0" xfId="0" applyFill="1"/>
    <xf numFmtId="0" fontId="40" fillId="10" borderId="25" xfId="0" applyFont="1" applyFill="1" applyBorder="1" applyAlignment="1" applyProtection="1">
      <alignment horizontal="center" vertical="center"/>
      <protection hidden="1"/>
    </xf>
    <xf numFmtId="0" fontId="39" fillId="10" borderId="26" xfId="0" applyFont="1" applyFill="1" applyBorder="1" applyAlignment="1" applyProtection="1">
      <alignment horizontal="center" vertical="center"/>
      <protection hidden="1"/>
    </xf>
    <xf numFmtId="0" fontId="0" fillId="5" borderId="27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164" fontId="36" fillId="0" borderId="1" xfId="0" applyNumberFormat="1" applyFont="1" applyBorder="1" applyAlignment="1">
      <alignment horizontal="center"/>
    </xf>
    <xf numFmtId="0" fontId="2" fillId="5" borderId="1" xfId="0" applyFont="1" applyFill="1" applyBorder="1"/>
    <xf numFmtId="164" fontId="46" fillId="0" borderId="1" xfId="0" applyNumberFormat="1" applyFont="1" applyBorder="1"/>
    <xf numFmtId="0" fontId="0" fillId="0" borderId="0" xfId="0" applyAlignment="1">
      <alignment horizontal="center"/>
    </xf>
    <xf numFmtId="0" fontId="2" fillId="11" borderId="11" xfId="0" applyFont="1" applyFill="1" applyBorder="1" applyAlignment="1" applyProtection="1">
      <alignment horizontal="center" vertical="center"/>
      <protection locked="0"/>
    </xf>
    <xf numFmtId="167" fontId="4" fillId="5" borderId="1" xfId="0" applyNumberFormat="1" applyFont="1" applyFill="1" applyBorder="1" applyAlignment="1">
      <alignment horizontal="center"/>
    </xf>
    <xf numFmtId="46" fontId="0" fillId="5" borderId="1" xfId="0" applyNumberForma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167" fontId="4" fillId="13" borderId="1" xfId="0" applyNumberFormat="1" applyFont="1" applyFill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hidden="1"/>
    </xf>
    <xf numFmtId="0" fontId="34" fillId="0" borderId="12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164" fontId="2" fillId="0" borderId="5" xfId="0" applyNumberFormat="1" applyFont="1" applyBorder="1" applyAlignment="1">
      <alignment horizontal="center" vertical="center" wrapText="1"/>
    </xf>
    <xf numFmtId="0" fontId="0" fillId="5" borderId="5" xfId="0" applyFill="1" applyBorder="1" applyAlignment="1">
      <alignment horizontal="center"/>
    </xf>
    <xf numFmtId="0" fontId="44" fillId="0" borderId="0" xfId="0" applyFont="1" applyAlignment="1">
      <alignment vertical="center" wrapText="1"/>
    </xf>
    <xf numFmtId="0" fontId="44" fillId="5" borderId="29" xfId="0" applyFont="1" applyFill="1" applyBorder="1" applyAlignment="1">
      <alignment horizontal="center" vertical="center" wrapText="1"/>
    </xf>
    <xf numFmtId="46" fontId="45" fillId="11" borderId="29" xfId="0" applyNumberFormat="1" applyFont="1" applyFill="1" applyBorder="1" applyAlignment="1" applyProtection="1">
      <alignment horizontal="center" vertical="center"/>
      <protection locked="0"/>
    </xf>
    <xf numFmtId="0" fontId="10" fillId="0" borderId="13" xfId="3" applyFont="1" applyFill="1" applyBorder="1" applyAlignment="1" applyProtection="1">
      <alignment horizontal="center"/>
    </xf>
    <xf numFmtId="167" fontId="0" fillId="0" borderId="16" xfId="0" applyNumberFormat="1" applyBorder="1" applyAlignment="1">
      <alignment horizontal="center"/>
    </xf>
    <xf numFmtId="167" fontId="0" fillId="13" borderId="16" xfId="0" applyNumberFormat="1" applyFill="1" applyBorder="1" applyAlignment="1">
      <alignment horizontal="center"/>
    </xf>
    <xf numFmtId="0" fontId="1" fillId="10" borderId="30" xfId="0" applyFont="1" applyFill="1" applyBorder="1" applyAlignment="1">
      <alignment horizontal="center"/>
    </xf>
    <xf numFmtId="167" fontId="1" fillId="10" borderId="30" xfId="0" applyNumberFormat="1" applyFont="1" applyFill="1" applyBorder="1" applyAlignment="1">
      <alignment horizontal="center"/>
    </xf>
    <xf numFmtId="167" fontId="0" fillId="0" borderId="31" xfId="0" applyNumberFormat="1" applyBorder="1" applyAlignment="1">
      <alignment horizontal="center"/>
    </xf>
    <xf numFmtId="46" fontId="45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0" fontId="2" fillId="11" borderId="32" xfId="0" applyFont="1" applyFill="1" applyBorder="1" applyAlignment="1" applyProtection="1">
      <alignment horizontal="center" vertical="center" wrapText="1"/>
      <protection locked="0"/>
    </xf>
    <xf numFmtId="20" fontId="2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16" xfId="0" applyFont="1" applyFill="1" applyBorder="1" applyAlignment="1" applyProtection="1">
      <alignment horizontal="center"/>
      <protection locked="0"/>
    </xf>
    <xf numFmtId="0" fontId="2" fillId="11" borderId="11" xfId="0" applyFont="1" applyFill="1" applyBorder="1" applyAlignment="1" applyProtection="1">
      <alignment horizontal="center"/>
      <protection locked="0"/>
    </xf>
    <xf numFmtId="0" fontId="0" fillId="13" borderId="10" xfId="0" applyFill="1" applyBorder="1"/>
    <xf numFmtId="0" fontId="0" fillId="13" borderId="1" xfId="0" applyFill="1" applyBorder="1"/>
    <xf numFmtId="2" fontId="0" fillId="13" borderId="1" xfId="0" applyNumberFormat="1" applyFill="1" applyBorder="1"/>
    <xf numFmtId="0" fontId="0" fillId="13" borderId="33" xfId="0" applyFill="1" applyBorder="1"/>
    <xf numFmtId="0" fontId="0" fillId="13" borderId="30" xfId="0" applyFill="1" applyBorder="1"/>
    <xf numFmtId="2" fontId="0" fillId="13" borderId="30" xfId="0" applyNumberFormat="1" applyFill="1" applyBorder="1"/>
    <xf numFmtId="0" fontId="28" fillId="0" borderId="34" xfId="0" applyFont="1" applyBorder="1" applyAlignment="1">
      <alignment horizontal="center"/>
    </xf>
    <xf numFmtId="0" fontId="2" fillId="11" borderId="16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33" fillId="0" borderId="35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3" xfId="0" applyBorder="1" applyAlignment="1">
      <alignment horizontal="center"/>
    </xf>
    <xf numFmtId="0" fontId="2" fillId="11" borderId="1" xfId="0" applyFont="1" applyFill="1" applyBorder="1" applyAlignment="1" applyProtection="1">
      <alignment horizontal="center"/>
      <protection locked="0"/>
    </xf>
    <xf numFmtId="0" fontId="2" fillId="0" borderId="20" xfId="0" applyFont="1" applyBorder="1" applyAlignment="1">
      <alignment horizontal="center" vertical="center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33" xfId="0" applyFont="1" applyBorder="1" applyAlignment="1" applyProtection="1">
      <alignment horizontal="left"/>
      <protection hidden="1"/>
    </xf>
    <xf numFmtId="0" fontId="2" fillId="0" borderId="20" xfId="0" applyFont="1" applyBorder="1" applyAlignment="1" applyProtection="1">
      <alignment horizontal="left"/>
      <protection hidden="1"/>
    </xf>
    <xf numFmtId="0" fontId="2" fillId="0" borderId="15" xfId="0" applyFont="1" applyBorder="1" applyAlignment="1" applyProtection="1">
      <alignment horizontal="left"/>
      <protection hidden="1"/>
    </xf>
    <xf numFmtId="164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11" borderId="1" xfId="0" applyNumberFormat="1" applyFont="1" applyFill="1" applyBorder="1" applyAlignment="1" applyProtection="1">
      <alignment horizontal="center"/>
      <protection locked="0"/>
    </xf>
    <xf numFmtId="164" fontId="2" fillId="11" borderId="27" xfId="0" applyNumberFormat="1" applyFont="1" applyFill="1" applyBorder="1" applyAlignment="1" applyProtection="1">
      <alignment horizontal="center"/>
      <protection locked="0"/>
    </xf>
    <xf numFmtId="164" fontId="2" fillId="11" borderId="1" xfId="0" applyNumberFormat="1" applyFont="1" applyFill="1" applyBorder="1" applyAlignment="1" applyProtection="1">
      <alignment horizontal="center" vertical="center"/>
      <protection locked="0"/>
    </xf>
    <xf numFmtId="164" fontId="2" fillId="11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8" xfId="0" applyFill="1" applyBorder="1"/>
    <xf numFmtId="0" fontId="0" fillId="5" borderId="19" xfId="0" applyFill="1" applyBorder="1"/>
    <xf numFmtId="164" fontId="2" fillId="11" borderId="27" xfId="0" applyNumberFormat="1" applyFont="1" applyFill="1" applyBorder="1" applyAlignment="1" applyProtection="1">
      <alignment horizontal="center" vertical="center" wrapText="1"/>
      <protection locked="0"/>
    </xf>
    <xf numFmtId="164" fontId="2" fillId="11" borderId="21" xfId="0" applyNumberFormat="1" applyFont="1" applyFill="1" applyBorder="1" applyAlignment="1" applyProtection="1">
      <alignment horizontal="center" vertical="center"/>
      <protection locked="0"/>
    </xf>
    <xf numFmtId="20" fontId="0" fillId="14" borderId="9" xfId="0" applyNumberFormat="1" applyFill="1" applyBorder="1" applyAlignment="1">
      <alignment horizontal="center"/>
    </xf>
    <xf numFmtId="20" fontId="0" fillId="14" borderId="24" xfId="0" applyNumberFormat="1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0" fontId="0" fillId="14" borderId="36" xfId="0" applyFill="1" applyBorder="1" applyAlignment="1">
      <alignment horizontal="center"/>
    </xf>
    <xf numFmtId="0" fontId="0" fillId="14" borderId="14" xfId="0" applyFill="1" applyBorder="1"/>
    <xf numFmtId="0" fontId="0" fillId="14" borderId="0" xfId="0" applyFill="1"/>
    <xf numFmtId="0" fontId="0" fillId="14" borderId="0" xfId="0" applyFill="1" applyAlignment="1">
      <alignment horizontal="center"/>
    </xf>
    <xf numFmtId="0" fontId="0" fillId="14" borderId="37" xfId="0" applyFill="1" applyBorder="1" applyAlignment="1">
      <alignment horizontal="center"/>
    </xf>
    <xf numFmtId="0" fontId="0" fillId="14" borderId="1" xfId="0" applyFill="1" applyBorder="1"/>
    <xf numFmtId="164" fontId="0" fillId="14" borderId="0" xfId="0" applyNumberFormat="1" applyFill="1"/>
    <xf numFmtId="0" fontId="0" fillId="14" borderId="27" xfId="0" applyFill="1" applyBorder="1"/>
    <xf numFmtId="0" fontId="26" fillId="0" borderId="1" xfId="3" applyFont="1" applyFill="1" applyBorder="1" applyAlignment="1" applyProtection="1">
      <alignment horizontal="center" vertical="center"/>
    </xf>
    <xf numFmtId="14" fontId="0" fillId="5" borderId="0" xfId="0" applyNumberFormat="1" applyFill="1"/>
    <xf numFmtId="14" fontId="24" fillId="2" borderId="0" xfId="0" applyNumberFormat="1" applyFont="1" applyFill="1" applyAlignment="1" applyProtection="1">
      <alignment vertical="center"/>
      <protection hidden="1"/>
    </xf>
    <xf numFmtId="0" fontId="5" fillId="0" borderId="0" xfId="0" applyFont="1" applyAlignment="1">
      <alignment vertical="center"/>
    </xf>
    <xf numFmtId="169" fontId="0" fillId="5" borderId="0" xfId="0" applyNumberFormat="1" applyFill="1"/>
    <xf numFmtId="170" fontId="6" fillId="0" borderId="0" xfId="0" applyNumberFormat="1" applyFont="1" applyAlignment="1">
      <alignment horizontal="center" vertical="center"/>
    </xf>
    <xf numFmtId="0" fontId="44" fillId="5" borderId="9" xfId="0" applyFont="1" applyFill="1" applyBorder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0" fontId="6" fillId="11" borderId="1" xfId="0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vertical="center"/>
      <protection hidden="1"/>
    </xf>
    <xf numFmtId="166" fontId="0" fillId="5" borderId="0" xfId="0" applyNumberFormat="1" applyFill="1"/>
    <xf numFmtId="0" fontId="5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/>
    </xf>
    <xf numFmtId="166" fontId="4" fillId="2" borderId="1" xfId="0" applyNumberFormat="1" applyFont="1" applyFill="1" applyBorder="1" applyAlignment="1">
      <alignment horizontal="center"/>
    </xf>
    <xf numFmtId="165" fontId="27" fillId="0" borderId="0" xfId="0" applyNumberFormat="1" applyFont="1"/>
    <xf numFmtId="165" fontId="6" fillId="0" borderId="0" xfId="0" applyNumberFormat="1" applyFont="1" applyAlignment="1">
      <alignment horizontal="center" vertical="center"/>
    </xf>
    <xf numFmtId="165" fontId="2" fillId="0" borderId="0" xfId="0" applyNumberFormat="1" applyFont="1" applyAlignment="1" applyProtection="1">
      <alignment horizontal="center" vertical="center"/>
      <protection locked="0"/>
    </xf>
    <xf numFmtId="166" fontId="0" fillId="5" borderId="1" xfId="0" applyNumberFormat="1" applyFill="1" applyBorder="1" applyAlignment="1">
      <alignment horizontal="center"/>
    </xf>
    <xf numFmtId="0" fontId="4" fillId="3" borderId="3" xfId="0" applyFont="1" applyFill="1" applyBorder="1" applyAlignment="1" applyProtection="1">
      <alignment horizontal="center" vertical="top" wrapText="1"/>
      <protection locked="0"/>
    </xf>
    <xf numFmtId="0" fontId="20" fillId="2" borderId="1" xfId="0" applyFont="1" applyFill="1" applyBorder="1" applyAlignment="1">
      <alignment horizontal="center"/>
    </xf>
    <xf numFmtId="166" fontId="31" fillId="5" borderId="0" xfId="0" applyNumberFormat="1" applyFont="1" applyFill="1"/>
    <xf numFmtId="0" fontId="31" fillId="0" borderId="6" xfId="3" applyFont="1" applyFill="1" applyBorder="1" applyAlignment="1" applyProtection="1">
      <alignment horizontal="center" vertical="center"/>
    </xf>
    <xf numFmtId="165" fontId="31" fillId="0" borderId="0" xfId="3" applyNumberFormat="1" applyFont="1" applyProtection="1"/>
    <xf numFmtId="0" fontId="26" fillId="0" borderId="0" xfId="3" applyFont="1" applyProtection="1"/>
    <xf numFmtId="166" fontId="2" fillId="5" borderId="1" xfId="0" applyNumberFormat="1" applyFont="1" applyFill="1" applyBorder="1" applyProtection="1">
      <protection locked="0"/>
    </xf>
    <xf numFmtId="0" fontId="22" fillId="5" borderId="5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right"/>
    </xf>
    <xf numFmtId="0" fontId="1" fillId="15" borderId="1" xfId="0" applyFon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15" borderId="22" xfId="0" applyFill="1" applyBorder="1"/>
    <xf numFmtId="0" fontId="0" fillId="15" borderId="38" xfId="0" applyFill="1" applyBorder="1"/>
    <xf numFmtId="0" fontId="26" fillId="15" borderId="39" xfId="0" applyFont="1" applyFill="1" applyBorder="1" applyAlignment="1">
      <alignment horizontal="left"/>
    </xf>
    <xf numFmtId="0" fontId="26" fillId="15" borderId="40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0" fontId="26" fillId="15" borderId="41" xfId="0" applyFont="1" applyFill="1" applyBorder="1" applyAlignment="1">
      <alignment horizontal="left"/>
    </xf>
    <xf numFmtId="169" fontId="12" fillId="7" borderId="1" xfId="0" applyNumberFormat="1" applyFont="1" applyFill="1" applyBorder="1" applyAlignment="1" applyProtection="1">
      <alignment vertical="center"/>
      <protection locked="0"/>
    </xf>
    <xf numFmtId="0" fontId="12" fillId="7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168" fontId="12" fillId="5" borderId="0" xfId="0" applyNumberFormat="1" applyFont="1" applyFill="1" applyAlignment="1">
      <alignment vertical="center" wrapText="1"/>
    </xf>
    <xf numFmtId="0" fontId="12" fillId="5" borderId="0" xfId="0" applyFont="1" applyFill="1" applyAlignment="1">
      <alignment vertical="center" wrapText="1"/>
    </xf>
    <xf numFmtId="0" fontId="26" fillId="0" borderId="1" xfId="0" applyFont="1" applyBorder="1" applyAlignment="1">
      <alignment horizontal="center"/>
    </xf>
    <xf numFmtId="0" fontId="22" fillId="5" borderId="27" xfId="0" applyFont="1" applyFill="1" applyBorder="1" applyAlignment="1">
      <alignment horizontal="center"/>
    </xf>
    <xf numFmtId="0" fontId="22" fillId="5" borderId="21" xfId="0" applyFont="1" applyFill="1" applyBorder="1" applyAlignment="1">
      <alignment horizont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0" fontId="0" fillId="7" borderId="21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4" fillId="5" borderId="8" xfId="0" applyFont="1" applyFill="1" applyBorder="1"/>
    <xf numFmtId="0" fontId="4" fillId="5" borderId="9" xfId="0" applyFont="1" applyFill="1" applyBorder="1" applyAlignment="1">
      <alignment horizontal="center"/>
    </xf>
    <xf numFmtId="0" fontId="4" fillId="5" borderId="35" xfId="0" applyFont="1" applyFill="1" applyBorder="1" applyAlignment="1">
      <alignment horizontal="center"/>
    </xf>
    <xf numFmtId="0" fontId="4" fillId="5" borderId="16" xfId="0" applyFont="1" applyFill="1" applyBorder="1"/>
    <xf numFmtId="0" fontId="4" fillId="5" borderId="30" xfId="0" applyFont="1" applyFill="1" applyBorder="1"/>
    <xf numFmtId="0" fontId="4" fillId="8" borderId="30" xfId="0" applyFont="1" applyFill="1" applyBorder="1" applyAlignment="1" applyProtection="1">
      <alignment horizontal="center"/>
      <protection locked="0"/>
    </xf>
    <xf numFmtId="0" fontId="4" fillId="5" borderId="31" xfId="0" applyFont="1" applyFill="1" applyBorder="1"/>
    <xf numFmtId="0" fontId="0" fillId="5" borderId="10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166" fontId="4" fillId="2" borderId="1" xfId="0" applyNumberFormat="1" applyFont="1" applyFill="1" applyBorder="1" applyAlignment="1" applyProtection="1">
      <alignment horizontal="center"/>
      <protection locked="0"/>
    </xf>
    <xf numFmtId="0" fontId="48" fillId="5" borderId="42" xfId="0" applyFont="1" applyFill="1" applyBorder="1" applyAlignment="1">
      <alignment horizontal="center"/>
    </xf>
    <xf numFmtId="0" fontId="48" fillId="5" borderId="43" xfId="0" applyFont="1" applyFill="1" applyBorder="1" applyAlignment="1">
      <alignment horizontal="center"/>
    </xf>
    <xf numFmtId="0" fontId="48" fillId="5" borderId="44" xfId="0" applyFont="1" applyFill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29" fillId="0" borderId="0" xfId="3" applyNumberFormat="1" applyFont="1" applyFill="1" applyAlignment="1" applyProtection="1">
      <alignment horizontal="center" vertical="center" shrinkToFit="1"/>
    </xf>
    <xf numFmtId="14" fontId="29" fillId="0" borderId="0" xfId="3" applyNumberFormat="1" applyFont="1" applyAlignment="1" applyProtection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2" fillId="0" borderId="1" xfId="0" applyFont="1" applyBorder="1" applyAlignment="1">
      <alignment horizontal="left" vertical="center" shrinkToFit="1"/>
    </xf>
    <xf numFmtId="0" fontId="51" fillId="0" borderId="1" xfId="0" applyFont="1" applyBorder="1" applyAlignment="1">
      <alignment horizontal="center" vertical="center" shrinkToFit="1"/>
    </xf>
    <xf numFmtId="0" fontId="35" fillId="0" borderId="0" xfId="0" applyFont="1" applyProtection="1">
      <protection hidden="1"/>
    </xf>
    <xf numFmtId="164" fontId="36" fillId="0" borderId="5" xfId="0" applyNumberFormat="1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36" fillId="0" borderId="38" xfId="0" applyFont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58" fillId="16" borderId="1" xfId="3" applyFont="1" applyFill="1" applyBorder="1" applyAlignment="1" applyProtection="1">
      <alignment horizontal="center" vertical="center"/>
      <protection hidden="1"/>
    </xf>
    <xf numFmtId="0" fontId="58" fillId="16" borderId="5" xfId="3" applyFont="1" applyFill="1" applyBorder="1" applyAlignment="1" applyProtection="1">
      <alignment horizontal="center" vertical="center"/>
    </xf>
    <xf numFmtId="0" fontId="58" fillId="16" borderId="1" xfId="3" applyFont="1" applyFill="1" applyBorder="1" applyAlignment="1" applyProtection="1">
      <alignment horizontal="center" vertical="center"/>
    </xf>
    <xf numFmtId="0" fontId="59" fillId="0" borderId="0" xfId="0" applyFont="1" applyAlignment="1">
      <alignment vertical="top"/>
    </xf>
    <xf numFmtId="0" fontId="59" fillId="0" borderId="0" xfId="0" applyFont="1"/>
    <xf numFmtId="0" fontId="59" fillId="0" borderId="0" xfId="0" applyFont="1" applyAlignment="1">
      <alignment horizontal="center"/>
    </xf>
    <xf numFmtId="0" fontId="59" fillId="0" borderId="5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shrinkToFit="1"/>
    </xf>
    <xf numFmtId="0" fontId="0" fillId="0" borderId="0" xfId="0" applyAlignment="1">
      <alignment shrinkToFit="1"/>
    </xf>
    <xf numFmtId="164" fontId="59" fillId="0" borderId="1" xfId="3" applyNumberFormat="1" applyFont="1" applyBorder="1" applyAlignment="1" applyProtection="1">
      <alignment horizontal="center" vertical="center" shrinkToFit="1"/>
    </xf>
    <xf numFmtId="0" fontId="59" fillId="0" borderId="1" xfId="3" applyNumberFormat="1" applyFont="1" applyBorder="1" applyAlignment="1" applyProtection="1">
      <alignment horizontal="center" vertical="center" shrinkToFit="1"/>
    </xf>
    <xf numFmtId="0" fontId="59" fillId="0" borderId="1" xfId="0" applyFont="1" applyBorder="1" applyAlignment="1">
      <alignment horizontal="left" vertical="center" shrinkToFit="1"/>
    </xf>
    <xf numFmtId="0" fontId="2" fillId="0" borderId="0" xfId="0" applyFont="1" applyAlignment="1">
      <alignment vertical="top"/>
    </xf>
    <xf numFmtId="0" fontId="35" fillId="5" borderId="12" xfId="3" applyFont="1" applyFill="1" applyBorder="1" applyAlignment="1" applyProtection="1">
      <alignment horizontal="center"/>
    </xf>
    <xf numFmtId="0" fontId="28" fillId="6" borderId="24" xfId="3" applyFont="1" applyFill="1" applyBorder="1" applyAlignment="1" applyProtection="1">
      <alignment horizontal="center"/>
      <protection hidden="1"/>
    </xf>
    <xf numFmtId="0" fontId="2" fillId="11" borderId="37" xfId="0" applyFont="1" applyFill="1" applyBorder="1" applyAlignment="1" applyProtection="1">
      <alignment horizontal="center" vertical="center" wrapText="1"/>
      <protection locked="0"/>
    </xf>
    <xf numFmtId="20" fontId="2" fillId="11" borderId="37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37" xfId="0" applyFont="1" applyFill="1" applyBorder="1" applyAlignment="1" applyProtection="1">
      <alignment horizontal="center"/>
      <protection locked="0"/>
    </xf>
    <xf numFmtId="0" fontId="56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 shrinkToFit="1"/>
    </xf>
    <xf numFmtId="0" fontId="0" fillId="0" borderId="45" xfId="0" applyBorder="1" applyAlignment="1">
      <alignment horizontal="center"/>
    </xf>
    <xf numFmtId="0" fontId="2" fillId="5" borderId="46" xfId="0" applyFont="1" applyFill="1" applyBorder="1" applyAlignment="1">
      <alignment horizontal="center" vertical="center"/>
    </xf>
    <xf numFmtId="0" fontId="25" fillId="16" borderId="38" xfId="3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21" xfId="0" applyFont="1" applyBorder="1" applyProtection="1">
      <protection hidden="1"/>
    </xf>
    <xf numFmtId="164" fontId="59" fillId="0" borderId="1" xfId="0" applyNumberFormat="1" applyFont="1" applyBorder="1" applyAlignment="1">
      <alignment horizontal="center" vertical="center" shrinkToFit="1"/>
    </xf>
    <xf numFmtId="20" fontId="2" fillId="11" borderId="5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38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11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49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46" fontId="0" fillId="7" borderId="1" xfId="0" applyNumberFormat="1" applyFill="1" applyBorder="1" applyAlignment="1" applyProtection="1">
      <alignment horizontal="center"/>
      <protection locked="0"/>
    </xf>
    <xf numFmtId="1" fontId="26" fillId="17" borderId="1" xfId="0" applyNumberFormat="1" applyFont="1" applyFill="1" applyBorder="1" applyAlignment="1">
      <alignment horizontal="center" vertical="center"/>
    </xf>
    <xf numFmtId="0" fontId="28" fillId="6" borderId="14" xfId="0" applyFont="1" applyFill="1" applyBorder="1" applyAlignment="1">
      <alignment horizontal="center"/>
    </xf>
    <xf numFmtId="0" fontId="28" fillId="6" borderId="0" xfId="0" applyFont="1" applyFill="1" applyAlignment="1">
      <alignment horizontal="center"/>
    </xf>
    <xf numFmtId="0" fontId="28" fillId="6" borderId="37" xfId="0" applyFont="1" applyFill="1" applyBorder="1" applyAlignment="1">
      <alignment horizontal="center"/>
    </xf>
    <xf numFmtId="0" fontId="2" fillId="17" borderId="27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2" fontId="2" fillId="17" borderId="27" xfId="0" applyNumberFormat="1" applyFont="1" applyFill="1" applyBorder="1" applyAlignment="1">
      <alignment horizontal="center" vertical="center"/>
    </xf>
    <xf numFmtId="0" fontId="0" fillId="0" borderId="50" xfId="0" applyBorder="1" applyAlignment="1">
      <alignment horizontal="center"/>
    </xf>
    <xf numFmtId="46" fontId="0" fillId="5" borderId="5" xfId="0" applyNumberFormat="1" applyFill="1" applyBorder="1" applyAlignment="1">
      <alignment horizontal="center"/>
    </xf>
    <xf numFmtId="167" fontId="4" fillId="5" borderId="5" xfId="0" applyNumberFormat="1" applyFont="1" applyFill="1" applyBorder="1" applyAlignment="1">
      <alignment horizontal="center"/>
    </xf>
    <xf numFmtId="167" fontId="4" fillId="13" borderId="5" xfId="0" applyNumberFormat="1" applyFont="1" applyFill="1" applyBorder="1" applyAlignment="1">
      <alignment horizontal="center"/>
    </xf>
    <xf numFmtId="167" fontId="1" fillId="10" borderId="51" xfId="0" applyNumberFormat="1" applyFont="1" applyFill="1" applyBorder="1" applyAlignment="1">
      <alignment horizontal="center"/>
    </xf>
    <xf numFmtId="164" fontId="2" fillId="11" borderId="21" xfId="0" applyNumberFormat="1" applyFont="1" applyFill="1" applyBorder="1" applyAlignment="1" applyProtection="1">
      <alignment horizontal="center"/>
      <protection locked="0"/>
    </xf>
    <xf numFmtId="0" fontId="23" fillId="0" borderId="0" xfId="0" applyFont="1" applyAlignment="1">
      <alignment horizontal="center" vertical="center"/>
    </xf>
    <xf numFmtId="0" fontId="2" fillId="0" borderId="0" xfId="3" applyFont="1" applyProtection="1"/>
    <xf numFmtId="0" fontId="2" fillId="0" borderId="22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52" xfId="0" applyFont="1" applyBorder="1" applyProtection="1">
      <protection hidden="1"/>
    </xf>
    <xf numFmtId="0" fontId="2" fillId="0" borderId="51" xfId="0" applyFont="1" applyBorder="1" applyProtection="1">
      <protection hidden="1"/>
    </xf>
    <xf numFmtId="0" fontId="29" fillId="0" borderId="43" xfId="0" applyFont="1" applyBorder="1" applyAlignment="1">
      <alignment horizontal="center" vertical="center"/>
    </xf>
    <xf numFmtId="0" fontId="10" fillId="11" borderId="43" xfId="3" applyFont="1" applyFill="1" applyBorder="1" applyAlignment="1" applyProtection="1">
      <alignment horizontal="center"/>
      <protection locked="0"/>
    </xf>
    <xf numFmtId="0" fontId="10" fillId="11" borderId="44" xfId="3" applyFont="1" applyFill="1" applyBorder="1" applyAlignment="1" applyProtection="1">
      <alignment horizontal="center"/>
      <protection locked="0"/>
    </xf>
    <xf numFmtId="0" fontId="28" fillId="6" borderId="26" xfId="0" applyFont="1" applyFill="1" applyBorder="1" applyProtection="1"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0" fillId="5" borderId="27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171" fontId="0" fillId="0" borderId="1" xfId="0" applyNumberFormat="1" applyBorder="1"/>
    <xf numFmtId="0" fontId="0" fillId="5" borderId="0" xfId="0" applyFill="1" applyAlignment="1">
      <alignment horizontal="center" vertical="center"/>
    </xf>
    <xf numFmtId="0" fontId="26" fillId="5" borderId="53" xfId="0" applyFont="1" applyFill="1" applyBorder="1" applyAlignment="1">
      <alignment horizontal="center" vertical="center"/>
    </xf>
    <xf numFmtId="0" fontId="0" fillId="18" borderId="54" xfId="0" applyFill="1" applyBorder="1" applyAlignment="1" applyProtection="1">
      <alignment horizontal="center" vertical="center"/>
      <protection locked="0"/>
    </xf>
    <xf numFmtId="0" fontId="2" fillId="18" borderId="54" xfId="0" applyFont="1" applyFill="1" applyBorder="1" applyAlignment="1" applyProtection="1">
      <alignment horizontal="center" vertical="center"/>
      <protection locked="0"/>
    </xf>
    <xf numFmtId="0" fontId="0" fillId="18" borderId="55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0" fontId="2" fillId="5" borderId="0" xfId="0" applyFont="1" applyFill="1" applyAlignment="1">
      <alignment vertical="center"/>
    </xf>
    <xf numFmtId="0" fontId="0" fillId="5" borderId="0" xfId="0" applyFill="1" applyAlignment="1">
      <alignment horizontal="right" vertical="center"/>
    </xf>
    <xf numFmtId="0" fontId="2" fillId="5" borderId="0" xfId="0" applyFont="1" applyFill="1"/>
    <xf numFmtId="0" fontId="2" fillId="5" borderId="36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20" fontId="2" fillId="13" borderId="56" xfId="0" applyNumberFormat="1" applyFont="1" applyFill="1" applyBorder="1" applyAlignment="1">
      <alignment horizontal="center" vertical="center" wrapText="1"/>
    </xf>
    <xf numFmtId="20" fontId="2" fillId="13" borderId="44" xfId="0" applyNumberFormat="1" applyFont="1" applyFill="1" applyBorder="1" applyAlignment="1">
      <alignment horizontal="center" vertical="center" wrapText="1"/>
    </xf>
    <xf numFmtId="0" fontId="2" fillId="19" borderId="1" xfId="0" applyFont="1" applyFill="1" applyBorder="1" applyAlignment="1" applyProtection="1">
      <alignment horizontal="center"/>
      <protection locked="0"/>
    </xf>
    <xf numFmtId="0" fontId="2" fillId="19" borderId="32" xfId="0" applyFont="1" applyFill="1" applyBorder="1" applyAlignment="1" applyProtection="1">
      <alignment horizontal="center" vertical="center" wrapText="1"/>
      <protection locked="0"/>
    </xf>
    <xf numFmtId="0" fontId="2" fillId="19" borderId="37" xfId="0" applyFont="1" applyFill="1" applyBorder="1" applyAlignment="1" applyProtection="1">
      <alignment horizontal="center" vertical="center" wrapText="1"/>
      <protection locked="0"/>
    </xf>
    <xf numFmtId="0" fontId="2" fillId="19" borderId="30" xfId="0" applyFont="1" applyFill="1" applyBorder="1" applyAlignment="1" applyProtection="1">
      <alignment horizontal="center"/>
      <protection locked="0"/>
    </xf>
    <xf numFmtId="0" fontId="2" fillId="19" borderId="57" xfId="0" applyFont="1" applyFill="1" applyBorder="1" applyAlignment="1" applyProtection="1">
      <alignment horizontal="center" vertical="center" wrapText="1"/>
      <protection locked="0"/>
    </xf>
    <xf numFmtId="0" fontId="2" fillId="19" borderId="58" xfId="0" applyFont="1" applyFill="1" applyBorder="1" applyAlignment="1" applyProtection="1">
      <alignment horizontal="center" vertical="center" wrapText="1"/>
      <protection locked="0"/>
    </xf>
    <xf numFmtId="164" fontId="2" fillId="19" borderId="1" xfId="0" applyNumberFormat="1" applyFont="1" applyFill="1" applyBorder="1" applyAlignment="1" applyProtection="1">
      <alignment horizontal="center"/>
      <protection locked="0"/>
    </xf>
    <xf numFmtId="164" fontId="2" fillId="19" borderId="30" xfId="0" applyNumberFormat="1" applyFont="1" applyFill="1" applyBorder="1" applyAlignment="1" applyProtection="1">
      <alignment horizontal="center"/>
      <protection locked="0"/>
    </xf>
    <xf numFmtId="164" fontId="2" fillId="19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19" borderId="11" xfId="0" applyFont="1" applyFill="1" applyBorder="1" applyAlignment="1" applyProtection="1">
      <alignment horizontal="center"/>
      <protection locked="0"/>
    </xf>
    <xf numFmtId="0" fontId="2" fillId="19" borderId="59" xfId="0" applyFont="1" applyFill="1" applyBorder="1" applyAlignment="1" applyProtection="1">
      <alignment horizontal="center"/>
      <protection locked="0"/>
    </xf>
    <xf numFmtId="164" fontId="2" fillId="19" borderId="21" xfId="0" applyNumberFormat="1" applyFont="1" applyFill="1" applyBorder="1" applyAlignment="1" applyProtection="1">
      <alignment horizontal="center"/>
      <protection locked="0"/>
    </xf>
    <xf numFmtId="0" fontId="2" fillId="19" borderId="16" xfId="0" applyFont="1" applyFill="1" applyBorder="1" applyAlignment="1" applyProtection="1">
      <alignment horizontal="center"/>
      <protection locked="0"/>
    </xf>
    <xf numFmtId="0" fontId="2" fillId="19" borderId="37" xfId="0" applyFont="1" applyFill="1" applyBorder="1" applyAlignment="1" applyProtection="1">
      <alignment horizontal="center"/>
      <protection locked="0"/>
    </xf>
    <xf numFmtId="0" fontId="2" fillId="19" borderId="31" xfId="0" applyFont="1" applyFill="1" applyBorder="1" applyAlignment="1" applyProtection="1">
      <alignment horizontal="center"/>
      <protection locked="0"/>
    </xf>
    <xf numFmtId="0" fontId="2" fillId="19" borderId="58" xfId="0" applyFont="1" applyFill="1" applyBorder="1" applyAlignment="1" applyProtection="1">
      <alignment horizontal="center"/>
      <protection locked="0"/>
    </xf>
    <xf numFmtId="0" fontId="0" fillId="19" borderId="10" xfId="0" applyFill="1" applyBorder="1"/>
    <xf numFmtId="0" fontId="0" fillId="19" borderId="1" xfId="0" applyFill="1" applyBorder="1"/>
    <xf numFmtId="2" fontId="0" fillId="19" borderId="1" xfId="0" applyNumberFormat="1" applyFill="1" applyBorder="1"/>
    <xf numFmtId="0" fontId="0" fillId="19" borderId="33" xfId="0" applyFill="1" applyBorder="1"/>
    <xf numFmtId="0" fontId="0" fillId="19" borderId="30" xfId="0" applyFill="1" applyBorder="1"/>
    <xf numFmtId="2" fontId="0" fillId="19" borderId="30" xfId="0" applyNumberFormat="1" applyFill="1" applyBorder="1"/>
    <xf numFmtId="0" fontId="2" fillId="0" borderId="37" xfId="0" applyFont="1" applyBorder="1" applyAlignment="1" applyProtection="1">
      <alignment horizontal="center" vertical="center" wrapText="1"/>
      <protection locked="0"/>
    </xf>
    <xf numFmtId="20" fontId="2" fillId="0" borderId="37" xfId="0" applyNumberFormat="1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/>
      <protection locked="0"/>
    </xf>
    <xf numFmtId="0" fontId="10" fillId="16" borderId="1" xfId="0" applyFont="1" applyFill="1" applyBorder="1" applyAlignment="1">
      <alignment horizontal="center"/>
    </xf>
    <xf numFmtId="164" fontId="2" fillId="11" borderId="11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11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59" xfId="0" applyNumberFormat="1" applyFont="1" applyFill="1" applyBorder="1" applyAlignment="1" applyProtection="1">
      <alignment horizontal="center" vertical="center" wrapText="1"/>
      <protection locked="0"/>
    </xf>
    <xf numFmtId="0" fontId="0" fillId="13" borderId="20" xfId="0" applyFill="1" applyBorder="1"/>
    <xf numFmtId="0" fontId="0" fillId="13" borderId="21" xfId="0" applyFill="1" applyBorder="1"/>
    <xf numFmtId="2" fontId="0" fillId="13" borderId="21" xfId="0" applyNumberFormat="1" applyFill="1" applyBorder="1"/>
    <xf numFmtId="0" fontId="29" fillId="5" borderId="19" xfId="0" applyFont="1" applyFill="1" applyBorder="1" applyAlignment="1">
      <alignment horizontal="center" vertical="center"/>
    </xf>
    <xf numFmtId="0" fontId="2" fillId="5" borderId="19" xfId="4" applyFont="1" applyFill="1" applyBorder="1" applyAlignment="1">
      <alignment horizontal="center" vertical="center"/>
    </xf>
    <xf numFmtId="0" fontId="2" fillId="5" borderId="6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16" borderId="0" xfId="0" applyFill="1"/>
    <xf numFmtId="0" fontId="2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26" fillId="5" borderId="2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46" fontId="45" fillId="16" borderId="29" xfId="0" applyNumberFormat="1" applyFont="1" applyFill="1" applyBorder="1" applyAlignment="1">
      <alignment horizontal="center" vertical="center"/>
    </xf>
    <xf numFmtId="0" fontId="1" fillId="0" borderId="37" xfId="3" applyBorder="1" applyProtection="1"/>
    <xf numFmtId="0" fontId="1" fillId="0" borderId="14" xfId="3" applyBorder="1" applyProtection="1"/>
    <xf numFmtId="0" fontId="1" fillId="0" borderId="24" xfId="3" applyBorder="1" applyProtection="1"/>
    <xf numFmtId="0" fontId="2" fillId="0" borderId="27" xfId="3" applyNumberFormat="1" applyFont="1" applyBorder="1" applyAlignment="1" applyProtection="1">
      <alignment horizontal="center" vertical="center" wrapText="1"/>
    </xf>
    <xf numFmtId="0" fontId="1" fillId="0" borderId="27" xfId="3" applyBorder="1" applyAlignment="1" applyProtection="1">
      <alignment horizontal="center"/>
    </xf>
    <xf numFmtId="0" fontId="2" fillId="0" borderId="5" xfId="3" applyNumberFormat="1" applyFont="1" applyBorder="1" applyAlignment="1" applyProtection="1">
      <alignment vertical="center" wrapText="1"/>
    </xf>
    <xf numFmtId="0" fontId="2" fillId="0" borderId="11" xfId="3" applyNumberFormat="1" applyFont="1" applyBorder="1" applyAlignment="1" applyProtection="1">
      <alignment vertical="center" wrapText="1"/>
    </xf>
    <xf numFmtId="0" fontId="1" fillId="0" borderId="21" xfId="3" applyBorder="1" applyAlignment="1" applyProtection="1">
      <alignment horizontal="center" vertical="center" shrinkToFit="1"/>
    </xf>
    <xf numFmtId="0" fontId="1" fillId="0" borderId="1" xfId="3" applyBorder="1" applyAlignment="1" applyProtection="1">
      <alignment horizontal="center" vertical="center" shrinkToFit="1"/>
    </xf>
    <xf numFmtId="0" fontId="2" fillId="11" borderId="56" xfId="3" applyFont="1" applyFill="1" applyBorder="1" applyAlignment="1" applyProtection="1">
      <alignment horizontal="center" shrinkToFit="1"/>
      <protection locked="0"/>
    </xf>
    <xf numFmtId="0" fontId="2" fillId="11" borderId="43" xfId="3" applyFont="1" applyFill="1" applyBorder="1" applyAlignment="1" applyProtection="1">
      <alignment horizontal="center" shrinkToFit="1"/>
      <protection locked="0"/>
    </xf>
    <xf numFmtId="0" fontId="64" fillId="0" borderId="0" xfId="0" applyFont="1" applyAlignment="1">
      <alignment horizontal="center" vertical="center"/>
    </xf>
    <xf numFmtId="173" fontId="67" fillId="0" borderId="0" xfId="0" applyNumberFormat="1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68" fillId="0" borderId="0" xfId="0" applyFont="1" applyAlignment="1">
      <alignment horizontal="center"/>
    </xf>
    <xf numFmtId="0" fontId="26" fillId="5" borderId="5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6" fillId="7" borderId="29" xfId="0" applyFont="1" applyFill="1" applyBorder="1" applyAlignment="1">
      <alignment horizontal="center" vertical="center"/>
    </xf>
    <xf numFmtId="172" fontId="26" fillId="23" borderId="29" xfId="0" applyNumberFormat="1" applyFont="1" applyFill="1" applyBorder="1" applyAlignment="1">
      <alignment horizontal="center" vertical="center" wrapText="1"/>
    </xf>
    <xf numFmtId="172" fontId="26" fillId="24" borderId="29" xfId="0" applyNumberFormat="1" applyFont="1" applyFill="1" applyBorder="1" applyAlignment="1">
      <alignment horizontal="center" vertical="center" wrapText="1"/>
    </xf>
    <xf numFmtId="0" fontId="26" fillId="5" borderId="6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69" fillId="0" borderId="0" xfId="0" applyFont="1" applyAlignment="1">
      <alignment horizontal="center"/>
    </xf>
    <xf numFmtId="0" fontId="63" fillId="0" borderId="0" xfId="0" applyFont="1" applyAlignment="1" applyProtection="1">
      <alignment horizontal="center" vertical="center"/>
      <protection locked="0"/>
    </xf>
    <xf numFmtId="49" fontId="26" fillId="5" borderId="0" xfId="0" applyNumberFormat="1" applyFont="1" applyFill="1" applyAlignment="1">
      <alignment horizontal="right"/>
    </xf>
    <xf numFmtId="49" fontId="26" fillId="5" borderId="0" xfId="0" applyNumberFormat="1" applyFont="1" applyFill="1" applyAlignment="1">
      <alignment horizontal="left"/>
    </xf>
    <xf numFmtId="0" fontId="26" fillId="5" borderId="0" xfId="0" applyFont="1" applyFill="1" applyAlignment="1">
      <alignment horizontal="right" vertical="center"/>
    </xf>
    <xf numFmtId="49" fontId="26" fillId="5" borderId="0" xfId="0" applyNumberFormat="1" applyFont="1" applyFill="1" applyAlignment="1">
      <alignment vertical="center"/>
    </xf>
    <xf numFmtId="166" fontId="4" fillId="27" borderId="1" xfId="0" applyNumberFormat="1" applyFont="1" applyFill="1" applyBorder="1" applyAlignment="1">
      <alignment horizontal="center"/>
    </xf>
    <xf numFmtId="0" fontId="5" fillId="26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48" fillId="5" borderId="53" xfId="0" applyFont="1" applyFill="1" applyBorder="1" applyAlignment="1">
      <alignment horizontal="center" vertical="center"/>
    </xf>
    <xf numFmtId="20" fontId="0" fillId="5" borderId="60" xfId="0" applyNumberFormat="1" applyFill="1" applyBorder="1" applyAlignment="1">
      <alignment horizontal="center" vertical="center"/>
    </xf>
    <xf numFmtId="0" fontId="2" fillId="26" borderId="0" xfId="0" applyFont="1" applyFill="1" applyAlignment="1">
      <alignment horizontal="center" vertical="center"/>
    </xf>
    <xf numFmtId="0" fontId="48" fillId="16" borderId="18" xfId="0" applyFont="1" applyFill="1" applyBorder="1" applyAlignment="1">
      <alignment horizontal="center" vertical="center"/>
    </xf>
    <xf numFmtId="0" fontId="26" fillId="25" borderId="1" xfId="0" applyFont="1" applyFill="1" applyBorder="1" applyAlignment="1">
      <alignment horizontal="center" vertical="center"/>
    </xf>
    <xf numFmtId="0" fontId="12" fillId="25" borderId="1" xfId="0" applyFont="1" applyFill="1" applyBorder="1" applyAlignment="1">
      <alignment horizontal="center" vertical="center"/>
    </xf>
    <xf numFmtId="166" fontId="48" fillId="26" borderId="1" xfId="0" applyNumberFormat="1" applyFont="1" applyFill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171" fontId="0" fillId="5" borderId="22" xfId="0" applyNumberFormat="1" applyFill="1" applyBorder="1" applyAlignment="1">
      <alignment horizontal="center" vertical="center"/>
    </xf>
    <xf numFmtId="171" fontId="26" fillId="5" borderId="32" xfId="0" applyNumberFormat="1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26" fillId="25" borderId="1" xfId="0" applyFont="1" applyFill="1" applyBorder="1" applyAlignment="1" applyProtection="1">
      <alignment horizontal="center" vertical="center"/>
      <protection locked="0"/>
    </xf>
    <xf numFmtId="166" fontId="48" fillId="26" borderId="5" xfId="0" applyNumberFormat="1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 vertical="center"/>
    </xf>
    <xf numFmtId="171" fontId="26" fillId="5" borderId="29" xfId="0" applyNumberFormat="1" applyFont="1" applyFill="1" applyBorder="1" applyAlignment="1">
      <alignment horizontal="center" vertical="center"/>
    </xf>
    <xf numFmtId="0" fontId="5" fillId="26" borderId="0" xfId="0" applyFont="1" applyFill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165" fontId="27" fillId="26" borderId="0" xfId="0" applyNumberFormat="1" applyFont="1" applyFill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shrinkToFit="1"/>
    </xf>
    <xf numFmtId="0" fontId="12" fillId="5" borderId="27" xfId="0" applyFont="1" applyFill="1" applyBorder="1" applyAlignment="1">
      <alignment horizontal="center" vertical="center" wrapText="1"/>
    </xf>
    <xf numFmtId="0" fontId="2" fillId="5" borderId="5" xfId="0" applyFont="1" applyFill="1" applyBorder="1"/>
    <xf numFmtId="0" fontId="48" fillId="5" borderId="1" xfId="0" applyFont="1" applyFill="1" applyBorder="1" applyAlignment="1">
      <alignment horizontal="center" vertical="center"/>
    </xf>
    <xf numFmtId="0" fontId="48" fillId="5" borderId="5" xfId="0" applyFont="1" applyFill="1" applyBorder="1" applyAlignment="1">
      <alignment horizontal="center" vertical="center"/>
    </xf>
    <xf numFmtId="172" fontId="26" fillId="29" borderId="29" xfId="0" applyNumberFormat="1" applyFont="1" applyFill="1" applyBorder="1" applyAlignment="1">
      <alignment horizontal="center" vertical="center" wrapText="1"/>
    </xf>
    <xf numFmtId="0" fontId="26" fillId="13" borderId="1" xfId="0" applyFont="1" applyFill="1" applyBorder="1" applyAlignment="1" applyProtection="1">
      <alignment horizontal="left" vertical="center"/>
      <protection locked="0"/>
    </xf>
    <xf numFmtId="0" fontId="26" fillId="13" borderId="1" xfId="0" applyFont="1" applyFill="1" applyBorder="1" applyAlignment="1" applyProtection="1">
      <alignment horizontal="center" vertical="center"/>
      <protection locked="0"/>
    </xf>
    <xf numFmtId="1" fontId="26" fillId="13" borderId="1" xfId="0" applyNumberFormat="1" applyFont="1" applyFill="1" applyBorder="1" applyAlignment="1" applyProtection="1">
      <alignment horizontal="center" vertical="center"/>
      <protection locked="0"/>
    </xf>
    <xf numFmtId="0" fontId="4" fillId="9" borderId="1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28" borderId="1" xfId="0" applyFont="1" applyFill="1" applyBorder="1" applyAlignment="1">
      <alignment horizontal="center" vertical="center"/>
    </xf>
    <xf numFmtId="0" fontId="72" fillId="5" borderId="1" xfId="0" applyFont="1" applyFill="1" applyBorder="1" applyAlignment="1">
      <alignment horizontal="center" vertical="center"/>
    </xf>
    <xf numFmtId="0" fontId="72" fillId="28" borderId="1" xfId="0" applyFont="1" applyFill="1" applyBorder="1" applyAlignment="1">
      <alignment horizontal="left" vertical="center"/>
    </xf>
    <xf numFmtId="0" fontId="72" fillId="23" borderId="1" xfId="0" applyFont="1" applyFill="1" applyBorder="1" applyAlignment="1">
      <alignment horizontal="center" vertical="center"/>
    </xf>
    <xf numFmtId="0" fontId="72" fillId="23" borderId="1" xfId="0" applyFont="1" applyFill="1" applyBorder="1" applyAlignment="1">
      <alignment horizontal="left" vertical="center"/>
    </xf>
    <xf numFmtId="0" fontId="72" fillId="29" borderId="1" xfId="0" applyFont="1" applyFill="1" applyBorder="1" applyAlignment="1">
      <alignment horizontal="center" vertical="center"/>
    </xf>
    <xf numFmtId="0" fontId="72" fillId="29" borderId="1" xfId="0" applyFont="1" applyFill="1" applyBorder="1" applyAlignment="1">
      <alignment horizontal="left" vertical="center"/>
    </xf>
    <xf numFmtId="0" fontId="72" fillId="24" borderId="1" xfId="0" applyFont="1" applyFill="1" applyBorder="1" applyAlignment="1">
      <alignment horizontal="center" vertical="center"/>
    </xf>
    <xf numFmtId="0" fontId="72" fillId="24" borderId="1" xfId="0" applyFont="1" applyFill="1" applyBorder="1" applyAlignment="1">
      <alignment horizontal="left" vertical="center"/>
    </xf>
    <xf numFmtId="0" fontId="26" fillId="27" borderId="1" xfId="0" applyFont="1" applyFill="1" applyBorder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11" borderId="9" xfId="0" applyFont="1" applyFill="1" applyBorder="1" applyAlignment="1" applyProtection="1">
      <alignment horizontal="center" vertical="center"/>
      <protection locked="0"/>
    </xf>
    <xf numFmtId="20" fontId="2" fillId="11" borderId="9" xfId="0" applyNumberFormat="1" applyFont="1" applyFill="1" applyBorder="1" applyAlignment="1" applyProtection="1">
      <alignment horizontal="center" vertical="center" wrapText="1"/>
      <protection locked="0"/>
    </xf>
    <xf numFmtId="164" fontId="2" fillId="11" borderId="9" xfId="0" applyNumberFormat="1" applyFont="1" applyFill="1" applyBorder="1" applyAlignment="1" applyProtection="1">
      <alignment horizontal="center" vertical="center" wrapText="1"/>
      <protection locked="0"/>
    </xf>
    <xf numFmtId="0" fontId="26" fillId="30" borderId="5" xfId="0" applyFont="1" applyFill="1" applyBorder="1" applyAlignment="1" applyProtection="1">
      <alignment horizontal="center" vertical="center"/>
      <protection locked="0"/>
    </xf>
    <xf numFmtId="0" fontId="26" fillId="0" borderId="1" xfId="0" applyFont="1" applyBorder="1" applyAlignment="1">
      <alignment horizontal="center" vertical="center" shrinkToFit="1"/>
    </xf>
    <xf numFmtId="0" fontId="48" fillId="0" borderId="1" xfId="0" applyFont="1" applyBorder="1" applyAlignment="1">
      <alignment horizontal="center" vertical="center"/>
    </xf>
    <xf numFmtId="20" fontId="2" fillId="11" borderId="21" xfId="0" applyNumberFormat="1" applyFont="1" applyFill="1" applyBorder="1" applyAlignment="1" applyProtection="1">
      <alignment horizontal="center" vertical="center" shrinkToFit="1"/>
      <protection locked="0"/>
    </xf>
    <xf numFmtId="20" fontId="2" fillId="11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11" borderId="1" xfId="0" applyFont="1" applyFill="1" applyBorder="1" applyAlignment="1" applyProtection="1">
      <alignment horizontal="center" shrinkToFit="1"/>
      <protection locked="0"/>
    </xf>
    <xf numFmtId="0" fontId="2" fillId="19" borderId="1" xfId="0" applyFont="1" applyFill="1" applyBorder="1" applyAlignment="1" applyProtection="1">
      <alignment horizontal="center" shrinkToFit="1"/>
      <protection locked="0"/>
    </xf>
    <xf numFmtId="0" fontId="2" fillId="19" borderId="30" xfId="0" applyFont="1" applyFill="1" applyBorder="1" applyAlignment="1" applyProtection="1">
      <alignment horizontal="center" shrinkToFit="1"/>
      <protection locked="0"/>
    </xf>
    <xf numFmtId="0" fontId="2" fillId="11" borderId="22" xfId="0" applyFont="1" applyFill="1" applyBorder="1" applyAlignment="1" applyProtection="1">
      <alignment horizontal="center" vertical="center" shrinkToFit="1"/>
      <protection locked="0"/>
    </xf>
    <xf numFmtId="0" fontId="2" fillId="11" borderId="5" xfId="0" applyFont="1" applyFill="1" applyBorder="1" applyAlignment="1" applyProtection="1">
      <alignment horizontal="center" vertical="center" shrinkToFit="1"/>
      <protection locked="0"/>
    </xf>
    <xf numFmtId="0" fontId="2" fillId="11" borderId="21" xfId="0" applyFont="1" applyFill="1" applyBorder="1" applyAlignment="1" applyProtection="1">
      <alignment horizontal="center" vertical="center" shrinkToFit="1"/>
      <protection locked="0"/>
    </xf>
    <xf numFmtId="0" fontId="2" fillId="11" borderId="1" xfId="0" applyFont="1" applyFill="1" applyBorder="1" applyAlignment="1" applyProtection="1">
      <alignment horizontal="center" vertical="center" shrinkToFit="1"/>
      <protection locked="0"/>
    </xf>
    <xf numFmtId="0" fontId="1" fillId="0" borderId="1" xfId="0" applyFont="1" applyBorder="1" applyAlignment="1">
      <alignment horizontal="center"/>
    </xf>
    <xf numFmtId="1" fontId="0" fillId="18" borderId="1" xfId="0" applyNumberFormat="1" applyFill="1" applyBorder="1" applyAlignment="1" applyProtection="1">
      <alignment horizontal="center" vertical="center"/>
      <protection locked="0"/>
    </xf>
    <xf numFmtId="0" fontId="0" fillId="18" borderId="82" xfId="0" applyFill="1" applyBorder="1" applyAlignment="1" applyProtection="1">
      <alignment horizontal="center" vertical="center"/>
      <protection locked="0"/>
    </xf>
    <xf numFmtId="0" fontId="0" fillId="18" borderId="1" xfId="0" applyFill="1" applyBorder="1" applyAlignment="1" applyProtection="1">
      <alignment horizontal="center" vertical="center"/>
      <protection locked="0"/>
    </xf>
    <xf numFmtId="0" fontId="4" fillId="32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7" fillId="31" borderId="0" xfId="0" applyFont="1" applyFill="1" applyProtection="1">
      <protection locked="0"/>
    </xf>
    <xf numFmtId="0" fontId="7" fillId="0" borderId="0" xfId="0" applyFont="1" applyProtection="1">
      <protection locked="0"/>
    </xf>
    <xf numFmtId="0" fontId="1" fillId="31" borderId="0" xfId="0" applyFont="1" applyFill="1" applyProtection="1">
      <protection locked="0"/>
    </xf>
    <xf numFmtId="0" fontId="0" fillId="31" borderId="0" xfId="0" applyFill="1"/>
    <xf numFmtId="0" fontId="0" fillId="31" borderId="0" xfId="0" applyFill="1" applyProtection="1">
      <protection locked="0"/>
    </xf>
    <xf numFmtId="0" fontId="0" fillId="31" borderId="0" xfId="0" applyFill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31" borderId="0" xfId="0" applyFill="1" applyAlignment="1" applyProtection="1">
      <alignment horizontal="center"/>
      <protection locked="0"/>
    </xf>
    <xf numFmtId="0" fontId="1" fillId="31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right"/>
      <protection locked="0"/>
    </xf>
    <xf numFmtId="0" fontId="26" fillId="0" borderId="0" xfId="0" applyFont="1" applyProtection="1">
      <protection locked="0"/>
    </xf>
    <xf numFmtId="0" fontId="76" fillId="0" borderId="0" xfId="0" applyFont="1" applyAlignment="1" applyProtection="1">
      <alignment horizontal="left" vertical="center"/>
      <protection locked="0"/>
    </xf>
    <xf numFmtId="0" fontId="0" fillId="31" borderId="0" xfId="0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7" fillId="31" borderId="0" xfId="0" applyFont="1" applyFill="1" applyAlignment="1" applyProtection="1">
      <alignment vertical="center"/>
      <protection locked="0"/>
    </xf>
    <xf numFmtId="0" fontId="0" fillId="31" borderId="0" xfId="0" applyFill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7" fillId="0" borderId="1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wrapText="1"/>
    </xf>
    <xf numFmtId="0" fontId="8" fillId="32" borderId="1" xfId="0" applyFont="1" applyFill="1" applyBorder="1" applyAlignment="1" applyProtection="1">
      <alignment horizontal="center" vertical="center" wrapText="1"/>
      <protection locked="0"/>
    </xf>
    <xf numFmtId="0" fontId="1" fillId="18" borderId="55" xfId="0" applyFont="1" applyFill="1" applyBorder="1" applyAlignment="1" applyProtection="1">
      <alignment horizontal="center" vertical="center"/>
      <protection locked="0"/>
    </xf>
    <xf numFmtId="0" fontId="75" fillId="32" borderId="1" xfId="0" applyFont="1" applyFill="1" applyBorder="1" applyAlignment="1" applyProtection="1">
      <alignment horizontal="center" vertical="center" wrapText="1"/>
      <protection locked="0"/>
    </xf>
    <xf numFmtId="0" fontId="74" fillId="32" borderId="1" xfId="0" applyFont="1" applyFill="1" applyBorder="1" applyAlignment="1" applyProtection="1">
      <alignment horizontal="center" vertical="center" wrapText="1"/>
      <protection locked="0"/>
    </xf>
    <xf numFmtId="0" fontId="1" fillId="33" borderId="1" xfId="0" applyFont="1" applyFill="1" applyBorder="1" applyAlignment="1" applyProtection="1">
      <alignment horizontal="center" vertical="center"/>
      <protection locked="0"/>
    </xf>
    <xf numFmtId="0" fontId="1" fillId="33" borderId="21" xfId="0" applyFont="1" applyFill="1" applyBorder="1" applyAlignment="1" applyProtection="1">
      <alignment horizontal="center" vertical="center"/>
      <protection locked="0"/>
    </xf>
    <xf numFmtId="0" fontId="4" fillId="34" borderId="3" xfId="0" applyFont="1" applyFill="1" applyBorder="1" applyAlignment="1" applyProtection="1">
      <alignment horizontal="center" vertical="top" wrapText="1"/>
      <protection locked="0"/>
    </xf>
    <xf numFmtId="0" fontId="1" fillId="33" borderId="28" xfId="0" applyFont="1" applyFill="1" applyBorder="1" applyAlignment="1" applyProtection="1">
      <alignment horizontal="center" vertical="center"/>
      <protection locked="0"/>
    </xf>
    <xf numFmtId="0" fontId="8" fillId="32" borderId="27" xfId="0" applyFont="1" applyFill="1" applyBorder="1" applyAlignment="1" applyProtection="1">
      <alignment horizontal="center" vertical="center" wrapText="1"/>
      <protection locked="0"/>
    </xf>
    <xf numFmtId="0" fontId="4" fillId="32" borderId="27" xfId="0" applyFont="1" applyFill="1" applyBorder="1" applyAlignment="1" applyProtection="1">
      <alignment horizontal="center" vertical="center" wrapText="1"/>
      <protection locked="0"/>
    </xf>
    <xf numFmtId="0" fontId="74" fillId="32" borderId="27" xfId="0" applyFont="1" applyFill="1" applyBorder="1" applyAlignment="1" applyProtection="1">
      <alignment horizontal="center" vertical="center" wrapText="1"/>
      <protection locked="0"/>
    </xf>
    <xf numFmtId="0" fontId="77" fillId="33" borderId="1" xfId="0" applyFont="1" applyFill="1" applyBorder="1" applyAlignment="1" applyProtection="1">
      <alignment horizontal="center"/>
      <protection locked="0"/>
    </xf>
    <xf numFmtId="0" fontId="0" fillId="0" borderId="0" xfId="0"/>
    <xf numFmtId="0" fontId="7" fillId="33" borderId="1" xfId="0" applyFont="1" applyFill="1" applyBorder="1" applyAlignment="1">
      <alignment horizontal="center" vertical="center" shrinkToFit="1"/>
    </xf>
    <xf numFmtId="0" fontId="4" fillId="34" borderId="3" xfId="0" applyFont="1" applyFill="1" applyBorder="1" applyAlignment="1">
      <alignment horizontal="center" vertical="center" wrapText="1"/>
    </xf>
    <xf numFmtId="49" fontId="9" fillId="33" borderId="1" xfId="0" applyNumberFormat="1" applyFont="1" applyFill="1" applyBorder="1" applyAlignment="1" applyProtection="1">
      <alignment horizontal="center" vertical="center"/>
      <protection locked="0"/>
    </xf>
    <xf numFmtId="0" fontId="1" fillId="26" borderId="0" xfId="0" applyFont="1" applyFill="1" applyAlignment="1">
      <alignment horizontal="center" vertical="center"/>
    </xf>
    <xf numFmtId="0" fontId="50" fillId="14" borderId="0" xfId="0" applyFont="1" applyFill="1" applyAlignment="1">
      <alignment horizontal="center" vertical="center"/>
    </xf>
    <xf numFmtId="0" fontId="26" fillId="15" borderId="66" xfId="0" applyFont="1" applyFill="1" applyBorder="1" applyAlignment="1">
      <alignment horizontal="right"/>
    </xf>
    <xf numFmtId="0" fontId="26" fillId="15" borderId="67" xfId="0" applyFont="1" applyFill="1" applyBorder="1" applyAlignment="1">
      <alignment horizontal="right"/>
    </xf>
    <xf numFmtId="0" fontId="26" fillId="17" borderId="1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center"/>
    </xf>
    <xf numFmtId="0" fontId="22" fillId="5" borderId="11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26" fillId="15" borderId="62" xfId="0" applyFont="1" applyFill="1" applyBorder="1" applyAlignment="1">
      <alignment horizontal="right"/>
    </xf>
    <xf numFmtId="0" fontId="26" fillId="15" borderId="63" xfId="0" applyFont="1" applyFill="1" applyBorder="1" applyAlignment="1">
      <alignment horizontal="right"/>
    </xf>
    <xf numFmtId="0" fontId="26" fillId="15" borderId="64" xfId="0" applyFont="1" applyFill="1" applyBorder="1" applyAlignment="1">
      <alignment horizontal="right"/>
    </xf>
    <xf numFmtId="0" fontId="26" fillId="15" borderId="65" xfId="0" applyFont="1" applyFill="1" applyBorder="1" applyAlignment="1">
      <alignment horizontal="right"/>
    </xf>
    <xf numFmtId="0" fontId="12" fillId="0" borderId="52" xfId="0" applyFont="1" applyBorder="1" applyAlignment="1">
      <alignment horizontal="right" vertical="center" wrapText="1"/>
    </xf>
    <xf numFmtId="0" fontId="12" fillId="0" borderId="68" xfId="0" applyFont="1" applyBorder="1" applyAlignment="1">
      <alignment horizontal="right" vertical="center" wrapText="1"/>
    </xf>
    <xf numFmtId="0" fontId="12" fillId="0" borderId="22" xfId="0" applyFont="1" applyBorder="1" applyAlignment="1">
      <alignment horizontal="right" vertical="center" wrapText="1"/>
    </xf>
    <xf numFmtId="0" fontId="12" fillId="0" borderId="6" xfId="0" applyFont="1" applyBorder="1" applyAlignment="1">
      <alignment horizontal="right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9" fontId="12" fillId="0" borderId="68" xfId="0" applyNumberFormat="1" applyFont="1" applyBorder="1" applyAlignment="1">
      <alignment horizontal="center" vertical="center"/>
    </xf>
    <xf numFmtId="0" fontId="0" fillId="0" borderId="68" xfId="0" applyBorder="1"/>
    <xf numFmtId="0" fontId="0" fillId="0" borderId="6" xfId="0" applyBorder="1"/>
    <xf numFmtId="0" fontId="12" fillId="0" borderId="68" xfId="0" applyFont="1" applyBorder="1" applyAlignment="1">
      <alignment horizontal="center" vertical="center"/>
    </xf>
    <xf numFmtId="0" fontId="0" fillId="0" borderId="61" xfId="0" applyBorder="1"/>
    <xf numFmtId="0" fontId="0" fillId="0" borderId="38" xfId="0" applyBorder="1"/>
    <xf numFmtId="0" fontId="0" fillId="5" borderId="69" xfId="0" applyFill="1" applyBorder="1" applyAlignment="1">
      <alignment horizontal="center"/>
    </xf>
    <xf numFmtId="0" fontId="0" fillId="0" borderId="60" xfId="0" applyBorder="1"/>
    <xf numFmtId="0" fontId="0" fillId="5" borderId="70" xfId="0" applyFill="1" applyBorder="1" applyAlignment="1">
      <alignment horizontal="center"/>
    </xf>
    <xf numFmtId="0" fontId="0" fillId="5" borderId="71" xfId="0" applyFill="1" applyBorder="1" applyAlignment="1">
      <alignment horizontal="center"/>
    </xf>
    <xf numFmtId="0" fontId="54" fillId="16" borderId="52" xfId="0" applyFont="1" applyFill="1" applyBorder="1" applyAlignment="1">
      <alignment horizontal="center"/>
    </xf>
    <xf numFmtId="0" fontId="54" fillId="16" borderId="68" xfId="0" applyFont="1" applyFill="1" applyBorder="1" applyAlignment="1">
      <alignment horizontal="center"/>
    </xf>
    <xf numFmtId="0" fontId="54" fillId="16" borderId="61" xfId="0" applyFont="1" applyFill="1" applyBorder="1" applyAlignment="1">
      <alignment horizontal="center"/>
    </xf>
    <xf numFmtId="0" fontId="54" fillId="16" borderId="22" xfId="0" applyFont="1" applyFill="1" applyBorder="1" applyAlignment="1">
      <alignment horizontal="center"/>
    </xf>
    <xf numFmtId="0" fontId="54" fillId="16" borderId="6" xfId="0" applyFont="1" applyFill="1" applyBorder="1" applyAlignment="1">
      <alignment horizontal="center"/>
    </xf>
    <xf numFmtId="0" fontId="54" fillId="16" borderId="3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26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0" borderId="0" xfId="0"/>
    <xf numFmtId="0" fontId="38" fillId="16" borderId="1" xfId="0" applyFont="1" applyFill="1" applyBorder="1" applyAlignment="1">
      <alignment horizontal="center"/>
    </xf>
    <xf numFmtId="0" fontId="4" fillId="5" borderId="50" xfId="0" applyFont="1" applyFill="1" applyBorder="1" applyAlignment="1">
      <alignment horizontal="center"/>
    </xf>
    <xf numFmtId="0" fontId="4" fillId="5" borderId="73" xfId="0" applyFont="1" applyFill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5" borderId="69" xfId="0" applyFill="1" applyBorder="1" applyAlignment="1">
      <alignment horizontal="center" vertical="center"/>
    </xf>
    <xf numFmtId="0" fontId="0" fillId="5" borderId="76" xfId="0" applyFill="1" applyBorder="1" applyAlignment="1">
      <alignment horizontal="center" vertical="center"/>
    </xf>
    <xf numFmtId="0" fontId="26" fillId="5" borderId="25" xfId="0" applyFont="1" applyFill="1" applyBorder="1" applyAlignment="1">
      <alignment horizontal="center" vertical="center"/>
    </xf>
    <xf numFmtId="0" fontId="26" fillId="5" borderId="26" xfId="0" applyFont="1" applyFill="1" applyBorder="1" applyAlignment="1">
      <alignment horizontal="center" vertical="center"/>
    </xf>
    <xf numFmtId="0" fontId="12" fillId="5" borderId="69" xfId="0" applyFont="1" applyFill="1" applyBorder="1" applyAlignment="1">
      <alignment horizontal="center" vertical="center" wrapText="1"/>
    </xf>
    <xf numFmtId="0" fontId="12" fillId="5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7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2" xfId="0" applyBorder="1" applyAlignment="1">
      <alignment horizontal="center"/>
    </xf>
    <xf numFmtId="0" fontId="5" fillId="26" borderId="0" xfId="0" applyFont="1" applyFill="1" applyAlignment="1" applyProtection="1">
      <alignment horizontal="center" vertical="center" wrapText="1"/>
      <protection locked="0"/>
    </xf>
    <xf numFmtId="0" fontId="6" fillId="21" borderId="22" xfId="0" applyFont="1" applyFill="1" applyBorder="1" applyAlignment="1">
      <alignment horizontal="center"/>
    </xf>
    <xf numFmtId="0" fontId="6" fillId="21" borderId="6" xfId="0" applyFont="1" applyFill="1" applyBorder="1" applyAlignment="1">
      <alignment horizontal="center"/>
    </xf>
    <xf numFmtId="0" fontId="4" fillId="20" borderId="1" xfId="0" applyFont="1" applyFill="1" applyBorder="1" applyAlignment="1">
      <alignment horizontal="center"/>
    </xf>
    <xf numFmtId="0" fontId="6" fillId="21" borderId="5" xfId="0" applyFont="1" applyFill="1" applyBorder="1" applyAlignment="1">
      <alignment horizontal="center"/>
    </xf>
    <xf numFmtId="0" fontId="6" fillId="21" borderId="13" xfId="0" applyFont="1" applyFill="1" applyBorder="1" applyAlignment="1">
      <alignment horizontal="center"/>
    </xf>
    <xf numFmtId="0" fontId="49" fillId="14" borderId="0" xfId="0" applyFont="1" applyFill="1" applyAlignment="1">
      <alignment horizontal="center" vertical="center"/>
    </xf>
    <xf numFmtId="0" fontId="49" fillId="14" borderId="72" xfId="0" applyFont="1" applyFill="1" applyBorder="1" applyAlignment="1">
      <alignment horizontal="center" vertical="center"/>
    </xf>
    <xf numFmtId="0" fontId="2" fillId="5" borderId="18" xfId="0" applyFont="1" applyFill="1" applyBorder="1" applyAlignment="1" applyProtection="1">
      <alignment horizontal="center"/>
      <protection hidden="1"/>
    </xf>
    <xf numFmtId="0" fontId="2" fillId="5" borderId="46" xfId="0" applyFont="1" applyFill="1" applyBorder="1" applyAlignment="1" applyProtection="1">
      <alignment horizontal="center"/>
      <protection hidden="1"/>
    </xf>
    <xf numFmtId="0" fontId="26" fillId="0" borderId="5" xfId="3" applyFont="1" applyFill="1" applyBorder="1" applyAlignment="1" applyProtection="1">
      <alignment horizontal="center" vertical="center"/>
    </xf>
    <xf numFmtId="0" fontId="26" fillId="0" borderId="13" xfId="3" applyFont="1" applyFill="1" applyBorder="1" applyAlignment="1" applyProtection="1">
      <alignment horizontal="center" vertical="center"/>
    </xf>
    <xf numFmtId="0" fontId="26" fillId="0" borderId="11" xfId="3" applyFont="1" applyFill="1" applyBorder="1" applyAlignment="1" applyProtection="1">
      <alignment horizontal="center" vertical="center"/>
    </xf>
    <xf numFmtId="0" fontId="28" fillId="6" borderId="69" xfId="0" applyFont="1" applyFill="1" applyBorder="1" applyAlignment="1">
      <alignment horizontal="center"/>
    </xf>
    <xf numFmtId="0" fontId="28" fillId="6" borderId="76" xfId="0" applyFont="1" applyFill="1" applyBorder="1" applyAlignment="1">
      <alignment horizontal="center"/>
    </xf>
    <xf numFmtId="0" fontId="28" fillId="6" borderId="60" xfId="0" applyFont="1" applyFill="1" applyBorder="1" applyAlignment="1">
      <alignment horizontal="center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4" fillId="0" borderId="12" xfId="0" applyFont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0" fillId="14" borderId="70" xfId="0" applyFill="1" applyBorder="1" applyAlignment="1">
      <alignment horizontal="center"/>
    </xf>
    <xf numFmtId="0" fontId="0" fillId="14" borderId="73" xfId="0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2" fillId="0" borderId="1" xfId="0" applyFont="1" applyBorder="1" applyAlignment="1" applyProtection="1">
      <alignment horizontal="center"/>
      <protection hidden="1"/>
    </xf>
    <xf numFmtId="0" fontId="26" fillId="0" borderId="52" xfId="3" applyFont="1" applyBorder="1" applyAlignment="1" applyProtection="1">
      <alignment horizontal="left" vertical="top" wrapText="1"/>
      <protection locked="0"/>
    </xf>
    <xf numFmtId="0" fontId="26" fillId="0" borderId="68" xfId="3" applyFont="1" applyBorder="1" applyAlignment="1" applyProtection="1">
      <alignment horizontal="left" vertical="top" wrapText="1"/>
      <protection locked="0"/>
    </xf>
    <xf numFmtId="0" fontId="26" fillId="0" borderId="61" xfId="3" applyFont="1" applyBorder="1" applyAlignment="1" applyProtection="1">
      <alignment horizontal="left" vertical="top" wrapText="1"/>
      <protection locked="0"/>
    </xf>
    <xf numFmtId="0" fontId="26" fillId="0" borderId="77" xfId="3" applyFont="1" applyBorder="1" applyAlignment="1" applyProtection="1">
      <alignment horizontal="left" vertical="top" wrapText="1"/>
      <protection locked="0"/>
    </xf>
    <xf numFmtId="0" fontId="26" fillId="0" borderId="0" xfId="3" applyFont="1" applyBorder="1" applyAlignment="1" applyProtection="1">
      <alignment horizontal="left" vertical="top" wrapText="1"/>
      <protection locked="0"/>
    </xf>
    <xf numFmtId="0" fontId="26" fillId="0" borderId="72" xfId="3" applyFont="1" applyBorder="1" applyAlignment="1" applyProtection="1">
      <alignment horizontal="left" vertical="top" wrapText="1"/>
      <protection locked="0"/>
    </xf>
    <xf numFmtId="0" fontId="26" fillId="0" borderId="22" xfId="3" applyFont="1" applyBorder="1" applyAlignment="1" applyProtection="1">
      <alignment horizontal="left" vertical="top" wrapText="1"/>
      <protection locked="0"/>
    </xf>
    <xf numFmtId="0" fontId="26" fillId="0" borderId="6" xfId="3" applyFont="1" applyBorder="1" applyAlignment="1" applyProtection="1">
      <alignment horizontal="left" vertical="top" wrapText="1"/>
      <protection locked="0"/>
    </xf>
    <xf numFmtId="0" fontId="26" fillId="0" borderId="38" xfId="3" applyFont="1" applyBorder="1" applyAlignment="1" applyProtection="1">
      <alignment horizontal="left" vertical="top" wrapText="1"/>
      <protection locked="0"/>
    </xf>
    <xf numFmtId="0" fontId="35" fillId="5" borderId="12" xfId="3" applyFont="1" applyFill="1" applyBorder="1" applyAlignment="1" applyProtection="1">
      <alignment horizontal="center"/>
    </xf>
    <xf numFmtId="0" fontId="28" fillId="6" borderId="7" xfId="3" applyFont="1" applyFill="1" applyBorder="1" applyAlignment="1" applyProtection="1">
      <alignment horizontal="center"/>
      <protection hidden="1"/>
    </xf>
    <xf numFmtId="0" fontId="28" fillId="6" borderId="24" xfId="3" applyFont="1" applyFill="1" applyBorder="1" applyAlignment="1" applyProtection="1">
      <alignment horizontal="center"/>
      <protection hidden="1"/>
    </xf>
    <xf numFmtId="0" fontId="28" fillId="6" borderId="36" xfId="3" applyFont="1" applyFill="1" applyBorder="1" applyAlignment="1" applyProtection="1">
      <alignment horizontal="center"/>
      <protection hidden="1"/>
    </xf>
    <xf numFmtId="14" fontId="29" fillId="0" borderId="0" xfId="3" applyNumberFormat="1" applyFont="1" applyAlignment="1" applyProtection="1">
      <alignment horizontal="center"/>
    </xf>
    <xf numFmtId="0" fontId="29" fillId="0" borderId="0" xfId="3" applyFont="1" applyAlignment="1" applyProtection="1">
      <alignment horizontal="center"/>
    </xf>
    <xf numFmtId="0" fontId="29" fillId="0" borderId="0" xfId="3" applyFont="1" applyAlignment="1" applyProtection="1">
      <alignment horizontal="center" vertical="center"/>
    </xf>
    <xf numFmtId="0" fontId="29" fillId="0" borderId="1" xfId="3" applyFont="1" applyBorder="1" applyAlignment="1" applyProtection="1">
      <alignment horizontal="center" vertical="center" wrapText="1"/>
    </xf>
    <xf numFmtId="0" fontId="2" fillId="0" borderId="5" xfId="3" applyNumberFormat="1" applyFont="1" applyBorder="1" applyAlignment="1" applyProtection="1">
      <alignment horizontal="center" vertical="center" shrinkToFit="1"/>
    </xf>
    <xf numFmtId="0" fontId="2" fillId="0" borderId="11" xfId="3" applyNumberFormat="1" applyFont="1" applyBorder="1" applyAlignment="1" applyProtection="1">
      <alignment horizontal="center" vertical="center" shrinkToFit="1"/>
    </xf>
    <xf numFmtId="0" fontId="19" fillId="0" borderId="1" xfId="3" applyFont="1" applyBorder="1" applyAlignment="1" applyProtection="1">
      <alignment horizontal="center" vertical="center" shrinkToFit="1"/>
    </xf>
    <xf numFmtId="0" fontId="0" fillId="0" borderId="69" xfId="3" applyFont="1" applyBorder="1" applyAlignment="1" applyProtection="1">
      <alignment horizontal="center" vertical="center"/>
    </xf>
    <xf numFmtId="0" fontId="0" fillId="0" borderId="76" xfId="3" applyFont="1" applyBorder="1" applyAlignment="1" applyProtection="1">
      <alignment horizontal="center" vertical="center"/>
    </xf>
    <xf numFmtId="0" fontId="0" fillId="0" borderId="60" xfId="3" applyFont="1" applyBorder="1" applyAlignment="1" applyProtection="1">
      <alignment horizontal="center" vertical="center"/>
    </xf>
    <xf numFmtId="0" fontId="26" fillId="5" borderId="5" xfId="3" applyFont="1" applyFill="1" applyBorder="1" applyAlignment="1" applyProtection="1">
      <alignment horizontal="center" vertical="center"/>
      <protection hidden="1"/>
    </xf>
    <xf numFmtId="0" fontId="26" fillId="5" borderId="11" xfId="3" applyFont="1" applyFill="1" applyBorder="1" applyAlignment="1" applyProtection="1">
      <alignment horizontal="center" vertical="center"/>
      <protection hidden="1"/>
    </xf>
    <xf numFmtId="0" fontId="1" fillId="0" borderId="0" xfId="3" applyAlignment="1" applyProtection="1">
      <alignment horizontal="center"/>
    </xf>
    <xf numFmtId="0" fontId="26" fillId="22" borderId="9" xfId="3" applyFont="1" applyFill="1" applyBorder="1" applyAlignment="1" applyProtection="1">
      <alignment horizontal="center"/>
    </xf>
    <xf numFmtId="0" fontId="1" fillId="0" borderId="78" xfId="3" applyBorder="1" applyAlignment="1" applyProtection="1">
      <alignment horizontal="center"/>
    </xf>
    <xf numFmtId="0" fontId="1" fillId="0" borderId="36" xfId="3" applyBorder="1" applyAlignment="1" applyProtection="1">
      <alignment horizontal="center"/>
    </xf>
    <xf numFmtId="0" fontId="1" fillId="0" borderId="77" xfId="3" applyBorder="1" applyAlignment="1" applyProtection="1">
      <alignment horizontal="center"/>
    </xf>
    <xf numFmtId="0" fontId="1" fillId="0" borderId="37" xfId="3" applyBorder="1" applyAlignment="1" applyProtection="1">
      <alignment horizontal="center"/>
    </xf>
    <xf numFmtId="0" fontId="36" fillId="0" borderId="5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43" fillId="12" borderId="69" xfId="0" applyFont="1" applyFill="1" applyBorder="1" applyAlignment="1">
      <alignment horizontal="center" vertical="center"/>
    </xf>
    <xf numFmtId="0" fontId="43" fillId="12" borderId="76" xfId="0" applyFont="1" applyFill="1" applyBorder="1" applyAlignment="1">
      <alignment horizontal="center" vertical="center"/>
    </xf>
    <xf numFmtId="0" fontId="43" fillId="12" borderId="60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2" fillId="0" borderId="0" xfId="0" applyFont="1" applyAlignment="1">
      <alignment horizontal="center" readingOrder="1"/>
    </xf>
    <xf numFmtId="0" fontId="60" fillId="0" borderId="0" xfId="0" applyFont="1" applyAlignment="1">
      <alignment horizontal="left" vertical="top"/>
    </xf>
    <xf numFmtId="0" fontId="57" fillId="16" borderId="1" xfId="0" applyFont="1" applyFill="1" applyBorder="1" applyAlignment="1">
      <alignment horizontal="center" vertical="center"/>
    </xf>
    <xf numFmtId="0" fontId="57" fillId="16" borderId="5" xfId="0" applyFont="1" applyFill="1" applyBorder="1" applyAlignment="1">
      <alignment horizontal="center" vertical="center"/>
    </xf>
    <xf numFmtId="0" fontId="57" fillId="16" borderId="13" xfId="0" applyFont="1" applyFill="1" applyBorder="1" applyAlignment="1">
      <alignment horizontal="center" vertical="center"/>
    </xf>
    <xf numFmtId="0" fontId="57" fillId="16" borderId="11" xfId="0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59" fillId="0" borderId="5" xfId="0" applyFont="1" applyBorder="1" applyAlignment="1">
      <alignment horizontal="center" vertical="top"/>
    </xf>
    <xf numFmtId="0" fontId="59" fillId="0" borderId="13" xfId="0" applyFont="1" applyBorder="1" applyAlignment="1">
      <alignment horizontal="center" vertical="top"/>
    </xf>
    <xf numFmtId="0" fontId="59" fillId="0" borderId="11" xfId="0" applyFont="1" applyBorder="1" applyAlignment="1">
      <alignment horizontal="center" vertical="top"/>
    </xf>
    <xf numFmtId="0" fontId="59" fillId="0" borderId="13" xfId="0" applyFont="1" applyBorder="1" applyAlignment="1">
      <alignment horizontal="center" vertical="center"/>
    </xf>
    <xf numFmtId="0" fontId="26" fillId="19" borderId="37" xfId="0" applyFont="1" applyFill="1" applyBorder="1" applyAlignment="1">
      <alignment horizontal="center" vertical="center" textRotation="90"/>
    </xf>
    <xf numFmtId="0" fontId="26" fillId="19" borderId="34" xfId="0" applyFont="1" applyFill="1" applyBorder="1" applyAlignment="1">
      <alignment horizontal="center" vertical="center" textRotation="90"/>
    </xf>
    <xf numFmtId="0" fontId="34" fillId="0" borderId="7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26" fillId="5" borderId="80" xfId="4" applyFont="1" applyFill="1" applyBorder="1" applyAlignment="1">
      <alignment horizontal="center"/>
    </xf>
    <xf numFmtId="0" fontId="26" fillId="5" borderId="81" xfId="4" applyFont="1" applyFill="1" applyBorder="1" applyAlignment="1">
      <alignment horizontal="center"/>
    </xf>
    <xf numFmtId="0" fontId="28" fillId="6" borderId="14" xfId="0" applyFont="1" applyFill="1" applyBorder="1" applyAlignment="1">
      <alignment horizontal="center"/>
    </xf>
    <xf numFmtId="0" fontId="28" fillId="6" borderId="0" xfId="0" applyFont="1" applyFill="1" applyAlignment="1">
      <alignment horizontal="center"/>
    </xf>
    <xf numFmtId="0" fontId="28" fillId="6" borderId="37" xfId="0" applyFont="1" applyFill="1" applyBorder="1" applyAlignment="1">
      <alignment horizontal="center"/>
    </xf>
    <xf numFmtId="172" fontId="26" fillId="24" borderId="18" xfId="0" applyNumberFormat="1" applyFont="1" applyFill="1" applyBorder="1" applyAlignment="1">
      <alignment horizontal="center" vertical="center" shrinkToFit="1"/>
    </xf>
    <xf numFmtId="172" fontId="26" fillId="24" borderId="19" xfId="0" applyNumberFormat="1" applyFont="1" applyFill="1" applyBorder="1" applyAlignment="1">
      <alignment horizontal="center" vertical="center" shrinkToFit="1"/>
    </xf>
    <xf numFmtId="172" fontId="26" fillId="24" borderId="23" xfId="0" applyNumberFormat="1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horizontal="center" vertical="center" shrinkToFit="1"/>
    </xf>
    <xf numFmtId="0" fontId="48" fillId="5" borderId="6" xfId="0" applyFont="1" applyFill="1" applyBorder="1" applyAlignment="1">
      <alignment horizontal="center" vertical="center" shrinkToFit="1"/>
    </xf>
    <xf numFmtId="0" fontId="48" fillId="5" borderId="38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right" vertical="center"/>
    </xf>
    <xf numFmtId="0" fontId="12" fillId="0" borderId="72" xfId="0" applyFont="1" applyBorder="1" applyAlignment="1">
      <alignment horizontal="right" vertical="center"/>
    </xf>
    <xf numFmtId="0" fontId="2" fillId="13" borderId="52" xfId="0" applyFont="1" applyFill="1" applyBorder="1" applyAlignment="1" applyProtection="1">
      <alignment horizontal="center" vertical="center"/>
      <protection locked="0"/>
    </xf>
    <xf numFmtId="0" fontId="0" fillId="13" borderId="68" xfId="0" applyFill="1" applyBorder="1" applyAlignment="1" applyProtection="1">
      <alignment horizontal="center" vertical="center"/>
      <protection locked="0"/>
    </xf>
    <xf numFmtId="0" fontId="0" fillId="13" borderId="61" xfId="0" applyFill="1" applyBorder="1" applyAlignment="1" applyProtection="1">
      <alignment horizontal="center" vertical="center"/>
      <protection locked="0"/>
    </xf>
    <xf numFmtId="0" fontId="26" fillId="7" borderId="69" xfId="0" applyFont="1" applyFill="1" applyBorder="1" applyAlignment="1">
      <alignment horizontal="center" vertical="center" shrinkToFit="1"/>
    </xf>
    <xf numFmtId="0" fontId="26" fillId="7" borderId="76" xfId="0" applyFont="1" applyFill="1" applyBorder="1" applyAlignment="1">
      <alignment horizontal="center" vertical="center" shrinkToFit="1"/>
    </xf>
    <xf numFmtId="0" fontId="26" fillId="7" borderId="60" xfId="0" applyFont="1" applyFill="1" applyBorder="1" applyAlignment="1">
      <alignment horizontal="center" vertical="center" shrinkToFit="1"/>
    </xf>
    <xf numFmtId="172" fontId="26" fillId="23" borderId="69" xfId="0" applyNumberFormat="1" applyFont="1" applyFill="1" applyBorder="1" applyAlignment="1">
      <alignment horizontal="center" vertical="center" shrinkToFit="1"/>
    </xf>
    <xf numFmtId="172" fontId="26" fillId="23" borderId="76" xfId="0" applyNumberFormat="1" applyFont="1" applyFill="1" applyBorder="1" applyAlignment="1">
      <alignment horizontal="center" vertical="center" shrinkToFit="1"/>
    </xf>
    <xf numFmtId="172" fontId="26" fillId="23" borderId="60" xfId="0" applyNumberFormat="1" applyFont="1" applyFill="1" applyBorder="1" applyAlignment="1">
      <alignment horizontal="center" vertical="center" shrinkToFit="1"/>
    </xf>
    <xf numFmtId="172" fontId="26" fillId="29" borderId="18" xfId="0" applyNumberFormat="1" applyFont="1" applyFill="1" applyBorder="1" applyAlignment="1">
      <alignment horizontal="center" vertical="center" shrinkToFit="1"/>
    </xf>
    <xf numFmtId="172" fontId="26" fillId="29" borderId="19" xfId="0" applyNumberFormat="1" applyFont="1" applyFill="1" applyBorder="1" applyAlignment="1">
      <alignment horizontal="center" vertical="center" shrinkToFit="1"/>
    </xf>
    <xf numFmtId="172" fontId="26" fillId="29" borderId="23" xfId="0" applyNumberFormat="1" applyFont="1" applyFill="1" applyBorder="1" applyAlignment="1">
      <alignment horizontal="center" vertical="center" shrinkToFit="1"/>
    </xf>
    <xf numFmtId="0" fontId="5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</cellXfs>
  <cellStyles count="5">
    <cellStyle name="Normal" xfId="0" builtinId="0"/>
    <cellStyle name="Normal 2 2" xfId="1"/>
    <cellStyle name="Normal 2 3" xfId="2"/>
    <cellStyle name="Normal_GASOLINERA AUTOBUSES QUE SALIERON" xfId="3"/>
    <cellStyle name="Normal_PLANTILLA CUADROS 10.0 BETA multihorario CALCULO JORNADA" xfId="4"/>
  </cellStyles>
  <dxfs count="138"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color theme="0" tint="-0.24994659260841701"/>
      </font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color theme="0" tint="-0.24994659260841701"/>
      </font>
    </dxf>
    <dxf>
      <font>
        <color theme="0"/>
      </font>
      <fill>
        <patternFill>
          <bgColor theme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rgb="FFFF0000"/>
      </font>
    </dxf>
    <dxf>
      <font>
        <color rgb="FFFF0000"/>
      </font>
    </dxf>
    <dxf>
      <font>
        <b/>
        <i val="0"/>
        <color theme="0" tint="-0.499984740745262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ill>
        <patternFill>
          <bgColor indexed="10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font>
        <b/>
        <i val="0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ill>
        <patternFill>
          <bgColor indexed="10"/>
        </patternFill>
      </fill>
    </dxf>
    <dxf>
      <fill>
        <patternFill>
          <bgColor indexed="29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42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42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fill>
        <patternFill patternType="lightHorizontal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border>
        <left/>
        <right/>
        <top/>
        <bottom/>
      </border>
    </dxf>
    <dxf>
      <font>
        <b/>
        <i val="0"/>
        <condense val="0"/>
        <extend val="0"/>
      </font>
    </dxf>
    <dxf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condense val="0"/>
        <extend val="0"/>
        <color indexed="10"/>
      </font>
      <fill>
        <patternFill>
          <bgColor indexed="31"/>
        </patternFill>
      </fill>
    </dxf>
    <dxf>
      <font>
        <condense val="0"/>
        <extend val="0"/>
        <color indexed="10"/>
      </font>
      <fill>
        <patternFill>
          <bgColor indexed="8"/>
        </patternFill>
      </fill>
    </dxf>
    <dxf>
      <fill>
        <patternFill>
          <bgColor indexed="17"/>
        </patternFill>
      </fill>
    </dxf>
    <dxf>
      <font>
        <condense val="0"/>
        <extend val="0"/>
        <color indexed="10"/>
      </font>
      <fill>
        <patternFill patternType="solid">
          <bgColor indexed="31"/>
        </patternFill>
      </fill>
    </dxf>
    <dxf>
      <font>
        <condense val="0"/>
        <extend val="0"/>
        <color indexed="10"/>
      </font>
      <fill>
        <patternFill>
          <bgColor indexed="8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b/>
        <i val="0"/>
        <color rgb="FFFF0000"/>
      </font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Z61"/>
  <sheetViews>
    <sheetView showGridLines="0" tabSelected="1" topLeftCell="B1" workbookViewId="0">
      <selection activeCell="K6" sqref="K6"/>
    </sheetView>
  </sheetViews>
  <sheetFormatPr baseColWidth="10" defaultRowHeight="12.75"/>
  <cols>
    <col min="1" max="1" width="2.85546875" customWidth="1"/>
    <col min="2" max="2" width="12.42578125" customWidth="1"/>
    <col min="4" max="4" width="15.42578125" customWidth="1"/>
    <col min="5" max="5" width="22.42578125" customWidth="1"/>
    <col min="6" max="6" width="11.140625" customWidth="1"/>
    <col min="7" max="7" width="13.140625" customWidth="1"/>
    <col min="8" max="8" width="10" customWidth="1"/>
    <col min="9" max="10" width="12.140625" customWidth="1"/>
    <col min="11" max="11" width="13.85546875" customWidth="1"/>
    <col min="13" max="13" width="13" customWidth="1"/>
    <col min="14" max="14" width="2.7109375" customWidth="1"/>
    <col min="15" max="15" width="11.42578125" hidden="1" customWidth="1"/>
    <col min="16" max="17" width="0" hidden="1" customWidth="1"/>
    <col min="18" max="24" width="11.42578125" customWidth="1"/>
  </cols>
  <sheetData>
    <row r="1" spans="2:26">
      <c r="P1" s="19"/>
      <c r="Q1" s="19" t="s">
        <v>106</v>
      </c>
      <c r="R1" s="19"/>
      <c r="S1" s="19"/>
      <c r="T1" s="19"/>
      <c r="U1" s="19"/>
      <c r="V1" s="19"/>
      <c r="W1" s="19"/>
      <c r="X1" s="19"/>
      <c r="Y1" s="19"/>
      <c r="Z1" s="19"/>
    </row>
    <row r="2" spans="2:26">
      <c r="G2" s="564" t="s">
        <v>436</v>
      </c>
      <c r="H2" s="564"/>
      <c r="I2" s="564"/>
      <c r="K2" s="252" t="s">
        <v>442</v>
      </c>
      <c r="L2" s="260">
        <v>2023</v>
      </c>
      <c r="M2" s="253" t="s">
        <v>106</v>
      </c>
      <c r="O2" s="220" t="str">
        <f>UPPER(TEXT(DATE($AA$2,1,1),"MMMM"))</f>
        <v>ENERO</v>
      </c>
      <c r="P2" s="19"/>
      <c r="Q2" s="19" t="s">
        <v>336</v>
      </c>
      <c r="R2" s="19"/>
      <c r="S2" s="19"/>
      <c r="T2" s="19"/>
      <c r="U2" s="19"/>
      <c r="V2" s="19"/>
      <c r="W2" s="19"/>
      <c r="X2" s="19"/>
      <c r="Y2" s="19"/>
      <c r="Z2" s="19"/>
    </row>
    <row r="3" spans="2:26">
      <c r="C3" s="241" t="s">
        <v>146</v>
      </c>
      <c r="D3" s="241" t="s">
        <v>147</v>
      </c>
      <c r="E3" s="242" t="s">
        <v>148</v>
      </c>
      <c r="O3" s="220" t="str">
        <f>UPPER(TEXT(DATE($AA$2,2,1),"MMMM"))</f>
        <v>FEBRERO</v>
      </c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2:26">
      <c r="B4" s="243" t="s">
        <v>149</v>
      </c>
      <c r="C4" s="79">
        <f>CUADRO!BD7</f>
        <v>22</v>
      </c>
      <c r="D4" s="79">
        <f>CUADRO!BA7</f>
        <v>83</v>
      </c>
      <c r="E4" s="79">
        <f>C4*D4</f>
        <v>1826</v>
      </c>
      <c r="K4" s="258" t="s">
        <v>169</v>
      </c>
      <c r="L4" s="149"/>
      <c r="M4" s="258" t="s">
        <v>127</v>
      </c>
      <c r="O4" s="220" t="str">
        <f>UPPER(TEXT(DATE($AA$2,3,1),"MMMM"))</f>
        <v>MARZO</v>
      </c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2:26">
      <c r="B5" s="243" t="s">
        <v>150</v>
      </c>
      <c r="C5" s="79">
        <f>CUADRO!BD8</f>
        <v>4</v>
      </c>
      <c r="D5" s="79">
        <f>CUADRO!BA8</f>
        <v>49</v>
      </c>
      <c r="E5" s="79">
        <f>C5*D5</f>
        <v>196</v>
      </c>
      <c r="K5" s="259" t="s">
        <v>168</v>
      </c>
      <c r="L5" s="149"/>
      <c r="M5" s="259" t="s">
        <v>126</v>
      </c>
      <c r="O5" s="220" t="str">
        <f>UPPER(TEXT(DATE($AA$2,4,1),"MMMM"))</f>
        <v>ABRIL</v>
      </c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2:26">
      <c r="B6" s="243" t="s">
        <v>151</v>
      </c>
      <c r="C6" s="79">
        <f>CUADRO!BD9</f>
        <v>5</v>
      </c>
      <c r="D6" s="79">
        <f>CUADRO!BA9</f>
        <v>29</v>
      </c>
      <c r="E6" s="79">
        <f>C6*D6</f>
        <v>145</v>
      </c>
      <c r="K6" s="261"/>
      <c r="M6" s="261"/>
      <c r="O6" s="220" t="str">
        <f>UPPER(TEXT(DATE($AA$2,5,1),"MMMM"))</f>
        <v>MAYO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2:26">
      <c r="B7" s="243" t="s">
        <v>152</v>
      </c>
      <c r="C7" s="244">
        <f>IF((C4+C5+C6)=CUADRO!AM180,CUADRO!AM180,"ERROR")</f>
        <v>31</v>
      </c>
      <c r="D7" s="79"/>
      <c r="E7" s="79">
        <f>E4+E5+E6</f>
        <v>2167</v>
      </c>
      <c r="M7" s="262"/>
      <c r="O7" s="220" t="str">
        <f>UPPER(TEXT(DATE($AA$2,6,1),"MMMM"))</f>
        <v>JUNIO</v>
      </c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2:26">
      <c r="J8" s="567" t="s">
        <v>208</v>
      </c>
      <c r="K8" s="567"/>
      <c r="M8" s="262"/>
      <c r="O8" s="220" t="str">
        <f>UPPER(TEXT(DATE($AA$2,7,1),"MMMM"))</f>
        <v>JULIO</v>
      </c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2:26">
      <c r="C9" s="241" t="s">
        <v>12</v>
      </c>
      <c r="D9" s="241" t="s">
        <v>153</v>
      </c>
      <c r="E9" s="241" t="s">
        <v>154</v>
      </c>
      <c r="F9" s="241" t="s">
        <v>1</v>
      </c>
      <c r="G9" s="242" t="s">
        <v>155</v>
      </c>
      <c r="J9" s="334" t="s">
        <v>204</v>
      </c>
      <c r="K9" s="335">
        <v>6.916666666666667</v>
      </c>
      <c r="M9" s="262"/>
      <c r="O9" s="220" t="str">
        <f>UPPER(TEXT(DATE($AA$2,8,1),"MMMM"))</f>
        <v>AGOSTO</v>
      </c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2:26">
      <c r="C10" s="79">
        <f>K6</f>
        <v>0</v>
      </c>
      <c r="D10" s="79">
        <f>C7-C10</f>
        <v>31</v>
      </c>
      <c r="E10" s="79">
        <f>E7/D10</f>
        <v>69.903225806451616</v>
      </c>
      <c r="F10" s="245">
        <f>D4</f>
        <v>83</v>
      </c>
      <c r="G10" s="245">
        <f>E11-F10</f>
        <v>-13</v>
      </c>
      <c r="J10" s="334" t="s">
        <v>209</v>
      </c>
      <c r="K10" s="335">
        <v>0.33333333333333331</v>
      </c>
      <c r="M10" s="262"/>
      <c r="O10" s="220" t="str">
        <f>UPPER(TEXT(DATE($AA$2,9,1),"MMMM"))</f>
        <v>SEPTIEMBRE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2:26">
      <c r="E11" s="245">
        <f>ROUNDUP(E10,0)</f>
        <v>70</v>
      </c>
      <c r="J11" s="340" t="s">
        <v>114</v>
      </c>
      <c r="K11" s="342">
        <f>((C7*K10)-K9)/K10</f>
        <v>10.249999999999996</v>
      </c>
      <c r="M11" s="262"/>
      <c r="O11" s="220" t="str">
        <f>UPPER(TEXT(DATE($AA$2,10,1),"MMMM"))</f>
        <v>OCTUBRE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2:26">
      <c r="J12" s="341" t="s">
        <v>210</v>
      </c>
      <c r="K12" s="336">
        <f>((C7*K10)-K9)/K10</f>
        <v>10.249999999999996</v>
      </c>
      <c r="M12" s="262"/>
      <c r="O12" s="220" t="str">
        <f>UPPER(TEXT(DATE($AA$2,11,1),"MMMM"))</f>
        <v>NOVIEMBRE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2:26">
      <c r="B13" s="149"/>
      <c r="C13" s="568" t="s">
        <v>156</v>
      </c>
      <c r="D13" s="569" t="s">
        <v>153</v>
      </c>
      <c r="E13" s="241" t="s">
        <v>157</v>
      </c>
      <c r="F13" s="568" t="s">
        <v>158</v>
      </c>
      <c r="G13" s="569"/>
      <c r="M13" s="262"/>
      <c r="O13" s="220" t="str">
        <f>UPPER(TEXT(DATE($AA$2,12,1),"MMMM"))</f>
        <v>DICIEMBRE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2:26">
      <c r="B14" s="149"/>
      <c r="C14" s="79">
        <f>E7</f>
        <v>2167</v>
      </c>
      <c r="D14" s="79">
        <f>D10</f>
        <v>31</v>
      </c>
      <c r="E14" s="159">
        <f>E11</f>
        <v>70</v>
      </c>
      <c r="F14" s="570">
        <f>D14*E14</f>
        <v>2170</v>
      </c>
      <c r="G14" s="571"/>
      <c r="M14" s="262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2:26">
      <c r="E15" s="241" t="s">
        <v>159</v>
      </c>
      <c r="F15" s="246">
        <f>F14-C14</f>
        <v>3</v>
      </c>
      <c r="G15" s="247" t="s">
        <v>160</v>
      </c>
      <c r="M15" s="262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2:26">
      <c r="M16" s="26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>
      <c r="M17" s="262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>
      <c r="M18" s="262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3.5" thickBot="1"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4.25" thickTop="1" thickBot="1">
      <c r="B20" s="254" t="s">
        <v>163</v>
      </c>
      <c r="E20" s="574" t="s">
        <v>161</v>
      </c>
      <c r="F20" s="575"/>
      <c r="G20" s="248">
        <f>E11</f>
        <v>70</v>
      </c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4.25" thickTop="1" thickBot="1">
      <c r="B21" s="250" t="s">
        <v>165</v>
      </c>
      <c r="E21" s="565" t="s">
        <v>162</v>
      </c>
      <c r="F21" s="566"/>
      <c r="G21" s="249">
        <f>F10</f>
        <v>83</v>
      </c>
      <c r="J21" s="161" t="s">
        <v>128</v>
      </c>
      <c r="K21" s="161" t="s">
        <v>129</v>
      </c>
      <c r="L21" s="161" t="s">
        <v>355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4.25" thickTop="1" thickBot="1">
      <c r="B22" s="245" t="s">
        <v>167</v>
      </c>
      <c r="E22" s="565" t="s">
        <v>164</v>
      </c>
      <c r="F22" s="566"/>
      <c r="G22" s="249">
        <f>G10</f>
        <v>-13</v>
      </c>
      <c r="J22" s="162">
        <v>0.33333333333333331</v>
      </c>
      <c r="K22" s="162">
        <v>1.6666666666666667</v>
      </c>
      <c r="L22" s="162">
        <v>6.875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4.25" thickTop="1" thickBot="1">
      <c r="E23" s="572" t="s">
        <v>166</v>
      </c>
      <c r="F23" s="573"/>
      <c r="G23" s="251">
        <f>F15</f>
        <v>3</v>
      </c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3.5" thickTop="1"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>
      <c r="A26" s="19"/>
      <c r="B26" s="19"/>
      <c r="C26" s="19"/>
      <c r="D26" s="19"/>
      <c r="E26" s="447" t="s">
        <v>384</v>
      </c>
      <c r="F26" s="448" t="s">
        <v>385</v>
      </c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>
      <c r="A27" s="19"/>
      <c r="B27" s="19"/>
      <c r="C27" s="19"/>
      <c r="D27" s="370"/>
      <c r="E27" s="449" t="s">
        <v>74</v>
      </c>
      <c r="F27" s="450" t="s">
        <v>332</v>
      </c>
      <c r="G27" s="371"/>
      <c r="H27" s="371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>
      <c r="A28" s="19"/>
      <c r="B28" s="19"/>
      <c r="C28" s="19"/>
      <c r="D28" s="370"/>
      <c r="E28" s="449" t="s">
        <v>160</v>
      </c>
      <c r="F28" s="450" t="s">
        <v>333</v>
      </c>
      <c r="G28" s="371"/>
      <c r="H28" s="371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>
      <c r="A29" s="19"/>
      <c r="B29" s="19"/>
      <c r="C29" s="19"/>
      <c r="D29" s="370"/>
      <c r="E29" s="449" t="s">
        <v>330</v>
      </c>
      <c r="F29" s="450" t="s">
        <v>334</v>
      </c>
      <c r="G29" s="371"/>
      <c r="H29" s="371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>
      <c r="A30" s="19"/>
      <c r="B30" s="19"/>
      <c r="C30" s="19"/>
      <c r="D30" s="370"/>
      <c r="E30" s="449" t="s">
        <v>329</v>
      </c>
      <c r="F30" s="450" t="s">
        <v>335</v>
      </c>
      <c r="G30" s="371"/>
      <c r="H30" s="371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>
      <c r="A31" s="19"/>
      <c r="B31" s="19"/>
      <c r="C31" s="19"/>
      <c r="D31" s="372"/>
      <c r="E31" s="449" t="s">
        <v>341</v>
      </c>
      <c r="F31" s="450" t="s">
        <v>387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>
      <c r="A32" s="19"/>
      <c r="B32" s="19"/>
      <c r="C32" s="19"/>
      <c r="D32" s="19"/>
      <c r="E32" s="449" t="s">
        <v>342</v>
      </c>
      <c r="F32" s="450" t="s">
        <v>386</v>
      </c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</sheetData>
  <sheetProtection password="A667" sheet="1" objects="1" scenarios="1"/>
  <mergeCells count="9">
    <mergeCell ref="E23:F23"/>
    <mergeCell ref="E20:F20"/>
    <mergeCell ref="G2:I2"/>
    <mergeCell ref="E21:F21"/>
    <mergeCell ref="E22:F22"/>
    <mergeCell ref="J8:K8"/>
    <mergeCell ref="C13:D13"/>
    <mergeCell ref="F13:G13"/>
    <mergeCell ref="F14:G14"/>
  </mergeCells>
  <phoneticPr fontId="3" type="noConversion"/>
  <conditionalFormatting sqref="C7">
    <cfRule type="cellIs" dxfId="137" priority="1" stopIfTrue="1" operator="equal">
      <formula>"ERROR"</formula>
    </cfRule>
  </conditionalFormatting>
  <dataValidations count="2">
    <dataValidation type="list" allowBlank="1" showInputMessage="1" showErrorMessage="1" sqref="K2">
      <formula1>$O$2:$O$13</formula1>
    </dataValidation>
    <dataValidation type="list" allowBlank="1" showInputMessage="1" showErrorMessage="1" sqref="M2">
      <formula1>$Q$1:$Q$2</formula1>
    </dataValidation>
  </dataValidations>
  <pageMargins left="0.75" right="0.75" top="1" bottom="1" header="0" footer="0"/>
  <pageSetup paperSize="9" scale="51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/>
  </sheetPr>
  <dimension ref="A1:AN443"/>
  <sheetViews>
    <sheetView showGridLines="0" workbookViewId="0">
      <selection activeCell="C4" sqref="C4"/>
    </sheetView>
  </sheetViews>
  <sheetFormatPr baseColWidth="10" defaultRowHeight="12.75"/>
  <cols>
    <col min="1" max="1" width="15.28515625" style="369" customWidth="1"/>
    <col min="2" max="2" width="14.5703125" style="369" customWidth="1"/>
    <col min="3" max="3" width="7.7109375" style="369" customWidth="1"/>
    <col min="4" max="4" width="9" style="369" customWidth="1"/>
    <col min="5" max="5" width="39.85546875" style="444" customWidth="1"/>
    <col min="6" max="6" width="12.85546875" style="369" customWidth="1"/>
    <col min="7" max="7" width="10.140625" style="369" customWidth="1"/>
    <col min="8" max="8" width="11.5703125" style="369" customWidth="1"/>
    <col min="9" max="10" width="3.7109375" style="369" customWidth="1"/>
    <col min="11" max="11" width="8.7109375" style="369" customWidth="1"/>
    <col min="12" max="13" width="3.7109375" style="369" customWidth="1"/>
    <col min="14" max="14" width="8.7109375" style="369" customWidth="1"/>
    <col min="15" max="16" width="3.7109375" style="369" customWidth="1"/>
    <col min="17" max="17" width="8.7109375" style="369" customWidth="1"/>
    <col min="18" max="19" width="3.7109375" style="369" customWidth="1"/>
    <col min="20" max="20" width="8.7109375" style="369" customWidth="1"/>
    <col min="21" max="21" width="20.140625" style="369" customWidth="1"/>
    <col min="22" max="22" width="15.42578125" style="369" customWidth="1"/>
    <col min="23" max="23" width="11.5703125" hidden="1" customWidth="1"/>
    <col min="24" max="30" width="16.7109375" style="149" hidden="1" customWidth="1"/>
    <col min="31" max="31" width="11.42578125" hidden="1" customWidth="1"/>
    <col min="33" max="33" width="14.42578125" style="369" customWidth="1"/>
    <col min="34" max="37" width="11.42578125" style="369"/>
    <col min="38" max="39" width="16.7109375" style="369" customWidth="1"/>
  </cols>
  <sheetData>
    <row r="1" spans="1:40" ht="13.5" thickBot="1">
      <c r="A1" s="433" t="s">
        <v>157</v>
      </c>
      <c r="B1" s="434" t="str">
        <f>IF(B2="NºCONDUCTOR","","REPETIDOS")</f>
        <v/>
      </c>
      <c r="C1" s="434" t="str">
        <f>IF(C2="TGT","","REPE")</f>
        <v/>
      </c>
      <c r="D1" s="434" t="str">
        <f>IF(D2="NºCOND","","REPETID")</f>
        <v/>
      </c>
      <c r="E1" s="434" t="str">
        <f>IF(E2="APELLIDOS, NOMBRE","","REPETIDOS")</f>
        <v/>
      </c>
      <c r="F1" s="414" t="s">
        <v>431</v>
      </c>
      <c r="G1" s="495" t="str">
        <f>IF(IF(ISNA(MODE(G4:G443)),"OK",MODE(G4:G443))=0,"OK",IF(ISNA(MODE(G4:G443)),"OK",MODE(G4:G443)))</f>
        <v>OK</v>
      </c>
      <c r="H1" s="435" t="s">
        <v>379</v>
      </c>
      <c r="I1" s="716" t="s">
        <v>363</v>
      </c>
      <c r="J1" s="717"/>
      <c r="K1" s="718"/>
      <c r="L1" s="716" t="s">
        <v>366</v>
      </c>
      <c r="M1" s="717"/>
      <c r="N1" s="718"/>
      <c r="O1" s="716" t="s">
        <v>368</v>
      </c>
      <c r="P1" s="717"/>
      <c r="Q1" s="718"/>
      <c r="R1" s="716" t="s">
        <v>367</v>
      </c>
      <c r="S1" s="717"/>
      <c r="T1" s="718"/>
      <c r="X1" s="445" t="s">
        <v>383</v>
      </c>
      <c r="Y1" s="436" t="str">
        <f>I1</f>
        <v>TRALUSA</v>
      </c>
      <c r="Z1" s="436" t="str">
        <f>L1</f>
        <v>AULUSA</v>
      </c>
      <c r="AA1" s="436" t="str">
        <f>O1</f>
        <v>CASTROMIL</v>
      </c>
      <c r="AB1" s="436" t="str">
        <f>R1</f>
        <v>AULUSA TEO</v>
      </c>
      <c r="AD1" s="436"/>
      <c r="AF1" s="714" t="s">
        <v>435</v>
      </c>
      <c r="AG1" s="715"/>
      <c r="AH1" s="503" t="s">
        <v>434</v>
      </c>
      <c r="AI1" s="503" t="s">
        <v>362</v>
      </c>
      <c r="AJ1" s="503" t="s">
        <v>362</v>
      </c>
      <c r="AK1" s="503" t="s">
        <v>362</v>
      </c>
      <c r="AM1" s="497"/>
    </row>
    <row r="2" spans="1:40" ht="39" customHeight="1" thickBot="1">
      <c r="A2" s="475" t="str">
        <f>G2</f>
        <v>Nº ORDEN CUADRO (TRALUSA)</v>
      </c>
      <c r="B2" s="420" t="str">
        <f>IF(ISNA(MODE(B4:B443)),"NºCONDUCTOR",MODE(B4:B443))</f>
        <v>NºCONDUCTOR</v>
      </c>
      <c r="C2" s="420" t="str">
        <f>IF(ISNA(MODE(C4:C443)),"TGT",MODE(C4:C443))</f>
        <v>TGT</v>
      </c>
      <c r="D2" s="420" t="str">
        <f>IF(ISNA(MODE(D4:D443)),"NºCOND",MODE(D4:D443))</f>
        <v>NºCOND</v>
      </c>
      <c r="E2" s="420" t="str">
        <f>IF(ISNA(MODE(E4:E443)),"APELLIDOS, NOMBRE",MODE(E4:E443))</f>
        <v>APELLIDOS, NOMBRE</v>
      </c>
      <c r="F2" s="420" t="s">
        <v>362</v>
      </c>
      <c r="G2" s="476" t="s">
        <v>432</v>
      </c>
      <c r="H2" s="437" t="str">
        <f>IF(ISNA(MODE(H4:H443)),"N.EMP.JER",MODE(H4:H443))</f>
        <v>N.EMP.JER</v>
      </c>
      <c r="I2" s="719" t="str">
        <f>IF(ISNA(MODE(I4:I443)),I1&amp;".JER",MODE(I4:I443))</f>
        <v>TRALUSA.JER</v>
      </c>
      <c r="J2" s="720"/>
      <c r="K2" s="721"/>
      <c r="L2" s="722" t="str">
        <f>IF(ISNA(MODE(L4:L443)),L1&amp;".JER",MODE(L4:L443))</f>
        <v>AULUSA.JER</v>
      </c>
      <c r="M2" s="723"/>
      <c r="N2" s="724"/>
      <c r="O2" s="725" t="str">
        <f>IF(ISNA(MODE(O4:O443)),O1&amp;".JER",MODE(O4:O443))</f>
        <v>CASTROMIL.JER</v>
      </c>
      <c r="P2" s="726"/>
      <c r="Q2" s="727"/>
      <c r="R2" s="708" t="str">
        <f>IF(ISNA(MODE(R4:R443)),R1&amp;".JER",MODE(R4:R443))</f>
        <v>AULUSA TEO.JER</v>
      </c>
      <c r="S2" s="709"/>
      <c r="T2" s="710"/>
      <c r="U2" s="438" t="s">
        <v>362</v>
      </c>
      <c r="X2" s="439" t="s">
        <v>362</v>
      </c>
      <c r="Y2" s="440" t="str">
        <f>IF(ISNA(MODE(Y4:Y443)),"TRALUSA.JER",MODE(Y4:Y443))</f>
        <v>TRALUSA.JER</v>
      </c>
      <c r="Z2" s="441" t="str">
        <f>IF(ISNA(MODE(Z4:Z443)),"AULUSA.JER",MODE(Z4:Z443))</f>
        <v>AULUSA.JER</v>
      </c>
      <c r="AA2" s="480" t="str">
        <f>IF(ISNA(MODE(AA4:AA443)),"CASTROMIL.JER",MODE(AA4:AA443))</f>
        <v>CASTROMIL.JER</v>
      </c>
      <c r="AB2" s="442" t="str">
        <f>R2</f>
        <v>AULUSA TEO.JER</v>
      </c>
      <c r="AC2" s="443" t="str">
        <f>IF(ISNA(MODE(AC4:AC443)),"NºCONDUCTOR",MODE(AC4:AC443))</f>
        <v>NºCONDUCTOR</v>
      </c>
      <c r="AD2" s="443" t="str">
        <f>IF(ISNA(MODE(AD4:AD443)),"NºTGT",MODE(AD4:AD443))</f>
        <v>NºTGT</v>
      </c>
      <c r="AE2" s="496" t="s">
        <v>433</v>
      </c>
      <c r="AG2" s="498" t="s">
        <v>362</v>
      </c>
      <c r="AH2" s="420" t="str">
        <f>I1</f>
        <v>TRALUSA</v>
      </c>
      <c r="AI2" s="420" t="str">
        <f>L1</f>
        <v>AULUSA</v>
      </c>
      <c r="AJ2" s="420" t="str">
        <f>O1</f>
        <v>CASTROMIL</v>
      </c>
      <c r="AK2" s="420" t="str">
        <f>R1</f>
        <v>AULUSA TEO</v>
      </c>
      <c r="AL2" s="443" t="str">
        <f>IF(ISNA(MODE(AL4:AL443)),"NºCONDUCTOR",MODE(AL4:AL443))</f>
        <v>NºCONDUCTOR</v>
      </c>
      <c r="AM2" s="443" t="str">
        <f>IF(ISNA(MODE(AM4:AM443)),"NºTGT",MODE(AM4:AM443))</f>
        <v>NºTGT</v>
      </c>
    </row>
    <row r="3" spans="1:40" ht="15.75">
      <c r="A3" s="477" t="s">
        <v>380</v>
      </c>
      <c r="B3" s="478">
        <f>COUNTA(B4:B443)-COUNTIF(B4:B443,"")</f>
        <v>77</v>
      </c>
      <c r="C3" s="478">
        <f>COUNTA(C4:C403)</f>
        <v>117</v>
      </c>
      <c r="D3" s="478">
        <f>COUNTA(D4:D403)</f>
        <v>400</v>
      </c>
      <c r="E3" s="478">
        <f>COUNTA(E4:E403)</f>
        <v>117</v>
      </c>
      <c r="F3" s="478">
        <f>COUNTA(F4:F403)</f>
        <v>117</v>
      </c>
      <c r="G3" s="478">
        <f>COUNTA(G4:G443)</f>
        <v>73</v>
      </c>
      <c r="H3" s="479">
        <f>COUNTA(H4:H403)-COUNTBLANK(H4:H443)</f>
        <v>117</v>
      </c>
      <c r="I3" s="711" t="str">
        <f>COUNTA(K4:K443)-COUNTBLANK(K4:K443)&amp;" INCL. CORTURN."</f>
        <v>75 INCL. CORTURN.</v>
      </c>
      <c r="J3" s="712"/>
      <c r="K3" s="713"/>
      <c r="L3" s="711" t="str">
        <f>COUNTA(N4:N443)-COUNTBLANK(N4:N443)&amp;" INCL. CORTURN."</f>
        <v>31 INCL. CORTURN.</v>
      </c>
      <c r="M3" s="712"/>
      <c r="N3" s="713"/>
      <c r="O3" s="711" t="str">
        <f>COUNTA(Q4:Q443)-COUNTBLANK(Q4:Q443)&amp;" INCL. CORTURN."</f>
        <v>19 INCL. CORTURN.</v>
      </c>
      <c r="P3" s="712"/>
      <c r="Q3" s="713"/>
      <c r="R3" s="711" t="str">
        <f>COUNTA(T4:T443)-COUNTBLANK(T4:T443)&amp;" INCL. CORTURN."</f>
        <v>30 INCL. CORTURN.</v>
      </c>
      <c r="S3" s="712"/>
      <c r="T3" s="713"/>
      <c r="U3" s="417"/>
      <c r="W3" s="570" t="s">
        <v>381</v>
      </c>
      <c r="X3" s="571"/>
      <c r="Y3" s="419">
        <f t="shared" ref="Y3:AD3" si="0">COUNTA(Y4:Y443)-COUNTBLANK(Y4:Y443)</f>
        <v>75</v>
      </c>
      <c r="Z3" s="419">
        <f t="shared" si="0"/>
        <v>31</v>
      </c>
      <c r="AA3" s="419">
        <f t="shared" si="0"/>
        <v>19</v>
      </c>
      <c r="AB3" s="419">
        <f t="shared" si="0"/>
        <v>30</v>
      </c>
      <c r="AC3" s="420">
        <f t="shared" si="0"/>
        <v>440</v>
      </c>
      <c r="AD3" s="420">
        <f t="shared" si="0"/>
        <v>157</v>
      </c>
      <c r="AE3" s="496" t="s">
        <v>434</v>
      </c>
      <c r="AF3" s="570" t="s">
        <v>381</v>
      </c>
      <c r="AG3" s="571"/>
      <c r="AH3" s="419">
        <f>COUNTA(AH4:AH443)-COUNTBLANK(AH4:AH443)</f>
        <v>73</v>
      </c>
      <c r="AI3" s="419">
        <f>COUNTA(AI4:AI443)-COUNTBLANK(AI4:AI443)</f>
        <v>31</v>
      </c>
      <c r="AJ3" s="419">
        <f>COUNTA(AJ4:AJ443)-COUNTBLANK(AJ4:AJ443)</f>
        <v>19</v>
      </c>
      <c r="AK3" s="419">
        <f>COUNTA(AK4:AK443)-COUNTBLANK(AK4:AK443)</f>
        <v>30</v>
      </c>
      <c r="AL3" s="420">
        <f>AC3</f>
        <v>440</v>
      </c>
      <c r="AM3" s="420">
        <f>AD3</f>
        <v>157</v>
      </c>
    </row>
    <row r="4" spans="1:40">
      <c r="A4" s="417" t="str">
        <f>IF(G4="","",G4)</f>
        <v/>
      </c>
      <c r="B4" s="417" t="str">
        <f>IF(C4="","",D4)</f>
        <v/>
      </c>
      <c r="C4" s="483"/>
      <c r="D4" s="420">
        <v>1</v>
      </c>
      <c r="E4" s="481"/>
      <c r="F4" s="482"/>
      <c r="G4" s="483"/>
      <c r="H4" s="417" t="str">
        <f>IF(C4="","",IF(F4="TRALUSA",1000,IF(F4="AULUSA",2000,IF(F4="CASTROMIL",3000,IF(F4="AULUSA TEO",4000,0))))+IF(F4="",0,RANK(D4,$D$4:$D$443)))</f>
        <v/>
      </c>
      <c r="I4" s="362" t="str">
        <f>IF(C4="","",IF(F4=$I$1,RANK(H4,$H$4:$H$443),""))</f>
        <v/>
      </c>
      <c r="J4" s="362" t="str">
        <f>IF(I4="","",RANK(I4,I$4:I$443))</f>
        <v/>
      </c>
      <c r="K4" s="362" t="str">
        <f>IF(J4="","",RANK(J4,J$4:J$443))</f>
        <v/>
      </c>
      <c r="L4" s="362" t="str">
        <f>IF(C4="","",IF(F4=$L$1,RANK(H4,$H$4:$H$443),""))</f>
        <v/>
      </c>
      <c r="M4" s="362" t="str">
        <f>IF(L4="","",RANK(L4,L$4:L$443))</f>
        <v/>
      </c>
      <c r="N4" s="362" t="str">
        <f>IF(M4="","",RANK(M4,M$4:M$443))</f>
        <v/>
      </c>
      <c r="O4" s="362" t="str">
        <f>IF(C4="","",IF(F4=$O$1,RANK(H4,$H$4:$H$443),""))</f>
        <v/>
      </c>
      <c r="P4" s="362" t="str">
        <f>IF(O4="","",RANK(O4,O$4:O$443))</f>
        <v/>
      </c>
      <c r="Q4" s="362" t="str">
        <f>IF(P4="","",RANK(P4,P$4:P$443))</f>
        <v/>
      </c>
      <c r="R4" s="362" t="str">
        <f>IF(C4="","",IF(F4=$R$1,RANK(H4,$H$4:$H$443),""))</f>
        <v/>
      </c>
      <c r="S4" s="362" t="str">
        <f>IF(R4="","",RANK(R4,R$4:R$443))</f>
        <v/>
      </c>
      <c r="T4" s="362" t="str">
        <f>IF(S4="","",RANK(S4,S$4:S$443))</f>
        <v/>
      </c>
      <c r="U4" s="417" t="str">
        <f>IF(F4="","",F4)</f>
        <v/>
      </c>
      <c r="V4" s="369" t="str">
        <f>IF(C4="","",F4&amp;IF(AN4="",AL4,AN4))</f>
        <v/>
      </c>
      <c r="X4" s="279" t="str">
        <f>IF(F4="","",F4)</f>
        <v/>
      </c>
      <c r="Y4" s="254" t="str">
        <f>K4</f>
        <v/>
      </c>
      <c r="Z4" s="254" t="str">
        <f t="shared" ref="Z4:Z68" si="1">N4</f>
        <v/>
      </c>
      <c r="AA4" s="254" t="str">
        <f>Q4</f>
        <v/>
      </c>
      <c r="AB4" s="254" t="str">
        <f>T4</f>
        <v/>
      </c>
      <c r="AC4" s="254">
        <f>IF(D4="","",D4)</f>
        <v>1</v>
      </c>
      <c r="AD4" s="254" t="str">
        <f>IF(C4="","",C4)</f>
        <v/>
      </c>
      <c r="AE4" s="496" t="s">
        <v>362</v>
      </c>
      <c r="AG4" s="499" t="str">
        <f>IF(F4="","",F4)</f>
        <v/>
      </c>
      <c r="AH4" s="495" t="str">
        <f>IF(AH$1=$AE$3,IF(Y4="","",$A4),IF(Y4="","",Y4))</f>
        <v/>
      </c>
      <c r="AI4" s="495" t="str">
        <f t="shared" ref="AI4:AK4" si="2">IF(AI$1=$AE$3,IF(Z4="","",$A4),IF(Z4="","",Z4))</f>
        <v/>
      </c>
      <c r="AJ4" s="495" t="str">
        <f t="shared" si="2"/>
        <v/>
      </c>
      <c r="AK4" s="495" t="str">
        <f t="shared" si="2"/>
        <v/>
      </c>
      <c r="AL4" s="420">
        <f t="shared" ref="AL4:AL67" si="3">AC4</f>
        <v>1</v>
      </c>
      <c r="AM4" s="420" t="str">
        <f t="shared" ref="AM4:AM67" si="4">AD4</f>
        <v/>
      </c>
      <c r="AN4" t="str">
        <f>IF(C4="","",MAX(AH4:AK4))</f>
        <v/>
      </c>
    </row>
    <row r="5" spans="1:40">
      <c r="A5" s="417" t="str">
        <f t="shared" ref="A5:A68" si="5">IF(G5="","",G5)</f>
        <v/>
      </c>
      <c r="B5" s="417" t="str">
        <f t="shared" ref="B5:B68" si="6">IF(C5="","",D5)</f>
        <v/>
      </c>
      <c r="C5" s="483"/>
      <c r="D5" s="420">
        <v>2</v>
      </c>
      <c r="E5" s="481"/>
      <c r="F5" s="482"/>
      <c r="G5" s="483"/>
      <c r="H5" s="417" t="str">
        <f t="shared" ref="H5:H68" si="7">IF(C5="","",IF(F5="TRALUSA",1000,IF(F5="AULUSA",2000,IF(F5="CASTROMIL",3000,IF(F5="AULUSA TEO",4000,0))))+IF(F5="",0,RANK(D5,$D$4:$D$443)))</f>
        <v/>
      </c>
      <c r="I5" s="362" t="str">
        <f t="shared" ref="I5:I68" si="8">IF(C5="","",IF(F5=$I$1,RANK(H5,$H$4:$H$443),""))</f>
        <v/>
      </c>
      <c r="J5" s="362" t="str">
        <f t="shared" ref="J5:K5" si="9">IF(I5="","",RANK(I5,I$4:I$443))</f>
        <v/>
      </c>
      <c r="K5" s="362" t="str">
        <f t="shared" si="9"/>
        <v/>
      </c>
      <c r="L5" s="362" t="str">
        <f t="shared" ref="L5:L68" si="10">IF(C5="","",IF(F5=$L$1,RANK(H5,$H$4:$H$443),""))</f>
        <v/>
      </c>
      <c r="M5" s="362" t="str">
        <f t="shared" ref="M5:N5" si="11">IF(L5="","",RANK(L5,L$4:L$443))</f>
        <v/>
      </c>
      <c r="N5" s="362" t="str">
        <f t="shared" si="11"/>
        <v/>
      </c>
      <c r="O5" s="362" t="str">
        <f t="shared" ref="O5:O68" si="12">IF(C5="","",IF(F5=$O$1,RANK(H5,$H$4:$H$443),""))</f>
        <v/>
      </c>
      <c r="P5" s="362" t="str">
        <f t="shared" ref="P5:Q5" si="13">IF(O5="","",RANK(O5,O$4:O$443))</f>
        <v/>
      </c>
      <c r="Q5" s="362" t="str">
        <f t="shared" si="13"/>
        <v/>
      </c>
      <c r="R5" s="362" t="str">
        <f t="shared" ref="R5:R68" si="14">IF(C5="","",IF(F5=$R$1,RANK(H5,$H$4:$H$443),""))</f>
        <v/>
      </c>
      <c r="S5" s="362" t="str">
        <f t="shared" ref="S5:T5" si="15">IF(R5="","",RANK(R5,R$4:R$443))</f>
        <v/>
      </c>
      <c r="T5" s="362" t="str">
        <f t="shared" si="15"/>
        <v/>
      </c>
      <c r="U5" s="417" t="str">
        <f t="shared" ref="U5:U68" si="16">IF(F5="","",F5)</f>
        <v/>
      </c>
      <c r="V5" s="369" t="str">
        <f t="shared" ref="V5:V68" si="17">IF(C5="","",F5&amp;IF(AN5="",AL5,AN5))</f>
        <v/>
      </c>
      <c r="X5" s="279" t="str">
        <f t="shared" ref="X5:X68" si="18">IF(F5="","",F5)</f>
        <v/>
      </c>
      <c r="Y5" s="254" t="str">
        <f t="shared" ref="Y5:Y68" si="19">K5</f>
        <v/>
      </c>
      <c r="Z5" s="254" t="str">
        <f t="shared" si="1"/>
        <v/>
      </c>
      <c r="AA5" s="254" t="str">
        <f t="shared" ref="AA5:AA68" si="20">Q5</f>
        <v/>
      </c>
      <c r="AB5" s="254" t="str">
        <f t="shared" ref="AB5:AB68" si="21">T5</f>
        <v/>
      </c>
      <c r="AC5" s="254">
        <f t="shared" ref="AC5:AC68" si="22">IF(D5="","",D5)</f>
        <v>2</v>
      </c>
      <c r="AD5" s="254" t="str">
        <f t="shared" ref="AD5:AD68" si="23">IF(C5="","",C5)</f>
        <v/>
      </c>
      <c r="AG5" s="499" t="str">
        <f t="shared" ref="AG5:AG68" si="24">IF(F5="","",F5)</f>
        <v/>
      </c>
      <c r="AH5" s="495" t="str">
        <f t="shared" ref="AH5:AH14" si="25">IF(AH$1=$AE$3,IF(Y5="","",$A5),IF(Y5="","",Y5))</f>
        <v/>
      </c>
      <c r="AI5" s="495" t="str">
        <f t="shared" ref="AI5:AI14" si="26">IF(AI$1=$AE$3,IF(Z5="","",$A5),IF(Z5="","",Z5))</f>
        <v/>
      </c>
      <c r="AJ5" s="495" t="str">
        <f t="shared" ref="AJ5:AJ14" si="27">IF(AJ$1=$AE$3,IF(AA5="","",$A5),IF(AA5="","",AA5))</f>
        <v/>
      </c>
      <c r="AK5" s="495" t="str">
        <f t="shared" ref="AK5:AK14" si="28">IF(AK$1=$AE$3,IF(AB5="","",$A5),IF(AB5="","",AB5))</f>
        <v/>
      </c>
      <c r="AL5" s="420">
        <f t="shared" si="3"/>
        <v>2</v>
      </c>
      <c r="AM5" s="420" t="str">
        <f t="shared" si="4"/>
        <v/>
      </c>
      <c r="AN5" t="str">
        <f t="shared" ref="AN5:AN68" si="29">IF(C5="","",MAX(AH5:AK5))</f>
        <v/>
      </c>
    </row>
    <row r="6" spans="1:40">
      <c r="A6" s="417" t="str">
        <f t="shared" si="5"/>
        <v/>
      </c>
      <c r="B6" s="417" t="str">
        <f t="shared" si="6"/>
        <v/>
      </c>
      <c r="C6" s="483"/>
      <c r="D6" s="420">
        <v>3</v>
      </c>
      <c r="E6" s="481"/>
      <c r="F6" s="482"/>
      <c r="G6" s="483"/>
      <c r="H6" s="417" t="str">
        <f t="shared" si="7"/>
        <v/>
      </c>
      <c r="I6" s="362" t="str">
        <f t="shared" si="8"/>
        <v/>
      </c>
      <c r="J6" s="362" t="str">
        <f t="shared" ref="J6:K6" si="30">IF(I6="","",RANK(I6,I$4:I$443))</f>
        <v/>
      </c>
      <c r="K6" s="362" t="str">
        <f t="shared" si="30"/>
        <v/>
      </c>
      <c r="L6" s="362" t="str">
        <f t="shared" si="10"/>
        <v/>
      </c>
      <c r="M6" s="362" t="str">
        <f t="shared" ref="M6:N6" si="31">IF(L6="","",RANK(L6,L$4:L$443))</f>
        <v/>
      </c>
      <c r="N6" s="362" t="str">
        <f t="shared" si="31"/>
        <v/>
      </c>
      <c r="O6" s="362" t="str">
        <f t="shared" si="12"/>
        <v/>
      </c>
      <c r="P6" s="362" t="str">
        <f t="shared" ref="P6:Q6" si="32">IF(O6="","",RANK(O6,O$4:O$443))</f>
        <v/>
      </c>
      <c r="Q6" s="362" t="str">
        <f t="shared" si="32"/>
        <v/>
      </c>
      <c r="R6" s="362" t="str">
        <f t="shared" si="14"/>
        <v/>
      </c>
      <c r="S6" s="362" t="str">
        <f t="shared" ref="S6:T6" si="33">IF(R6="","",RANK(R6,R$4:R$443))</f>
        <v/>
      </c>
      <c r="T6" s="362" t="str">
        <f t="shared" si="33"/>
        <v/>
      </c>
      <c r="U6" s="417" t="str">
        <f t="shared" si="16"/>
        <v/>
      </c>
      <c r="V6" s="369" t="str">
        <f t="shared" si="17"/>
        <v/>
      </c>
      <c r="X6" s="279" t="str">
        <f t="shared" si="18"/>
        <v/>
      </c>
      <c r="Y6" s="254" t="str">
        <f t="shared" si="19"/>
        <v/>
      </c>
      <c r="Z6" s="254" t="str">
        <f t="shared" si="1"/>
        <v/>
      </c>
      <c r="AA6" s="254" t="str">
        <f t="shared" si="20"/>
        <v/>
      </c>
      <c r="AB6" s="254" t="str">
        <f t="shared" si="21"/>
        <v/>
      </c>
      <c r="AC6" s="254">
        <f t="shared" si="22"/>
        <v>3</v>
      </c>
      <c r="AD6" s="254" t="str">
        <f t="shared" si="23"/>
        <v/>
      </c>
      <c r="AG6" s="499" t="str">
        <f t="shared" si="24"/>
        <v/>
      </c>
      <c r="AH6" s="495" t="str">
        <f t="shared" si="25"/>
        <v/>
      </c>
      <c r="AI6" s="495" t="str">
        <f t="shared" si="26"/>
        <v/>
      </c>
      <c r="AJ6" s="495" t="str">
        <f t="shared" si="27"/>
        <v/>
      </c>
      <c r="AK6" s="495" t="str">
        <f t="shared" si="28"/>
        <v/>
      </c>
      <c r="AL6" s="420">
        <f t="shared" si="3"/>
        <v>3</v>
      </c>
      <c r="AM6" s="420" t="str">
        <f t="shared" si="4"/>
        <v/>
      </c>
      <c r="AN6" t="str">
        <f t="shared" si="29"/>
        <v/>
      </c>
    </row>
    <row r="7" spans="1:40">
      <c r="A7" s="417" t="str">
        <f t="shared" si="5"/>
        <v/>
      </c>
      <c r="B7" s="417" t="str">
        <f t="shared" si="6"/>
        <v/>
      </c>
      <c r="C7" s="483"/>
      <c r="D7" s="420">
        <v>4</v>
      </c>
      <c r="E7" s="481"/>
      <c r="F7" s="482"/>
      <c r="G7" s="483"/>
      <c r="H7" s="417" t="str">
        <f t="shared" si="7"/>
        <v/>
      </c>
      <c r="I7" s="362" t="str">
        <f t="shared" si="8"/>
        <v/>
      </c>
      <c r="J7" s="362" t="str">
        <f t="shared" ref="J7:K7" si="34">IF(I7="","",RANK(I7,I$4:I$443))</f>
        <v/>
      </c>
      <c r="K7" s="362" t="str">
        <f t="shared" si="34"/>
        <v/>
      </c>
      <c r="L7" s="362" t="str">
        <f t="shared" si="10"/>
        <v/>
      </c>
      <c r="M7" s="362" t="str">
        <f t="shared" ref="M7:N7" si="35">IF(L7="","",RANK(L7,L$4:L$443))</f>
        <v/>
      </c>
      <c r="N7" s="362" t="str">
        <f t="shared" si="35"/>
        <v/>
      </c>
      <c r="O7" s="362" t="str">
        <f t="shared" si="12"/>
        <v/>
      </c>
      <c r="P7" s="362" t="str">
        <f t="shared" ref="P7:Q7" si="36">IF(O7="","",RANK(O7,O$4:O$443))</f>
        <v/>
      </c>
      <c r="Q7" s="362" t="str">
        <f t="shared" si="36"/>
        <v/>
      </c>
      <c r="R7" s="362" t="str">
        <f t="shared" si="14"/>
        <v/>
      </c>
      <c r="S7" s="362" t="str">
        <f t="shared" ref="S7:T7" si="37">IF(R7="","",RANK(R7,R$4:R$443))</f>
        <v/>
      </c>
      <c r="T7" s="362" t="str">
        <f t="shared" si="37"/>
        <v/>
      </c>
      <c r="U7" s="417" t="str">
        <f t="shared" si="16"/>
        <v/>
      </c>
      <c r="V7" s="369" t="str">
        <f t="shared" si="17"/>
        <v/>
      </c>
      <c r="X7" s="279" t="str">
        <f t="shared" si="18"/>
        <v/>
      </c>
      <c r="Y7" s="254" t="str">
        <f t="shared" si="19"/>
        <v/>
      </c>
      <c r="Z7" s="254" t="str">
        <f t="shared" si="1"/>
        <v/>
      </c>
      <c r="AA7" s="254" t="str">
        <f t="shared" si="20"/>
        <v/>
      </c>
      <c r="AB7" s="254" t="str">
        <f t="shared" si="21"/>
        <v/>
      </c>
      <c r="AC7" s="254">
        <f t="shared" si="22"/>
        <v>4</v>
      </c>
      <c r="AD7" s="254" t="str">
        <f t="shared" si="23"/>
        <v/>
      </c>
      <c r="AG7" s="499" t="str">
        <f t="shared" si="24"/>
        <v/>
      </c>
      <c r="AH7" s="495" t="str">
        <f t="shared" si="25"/>
        <v/>
      </c>
      <c r="AI7" s="495" t="str">
        <f t="shared" si="26"/>
        <v/>
      </c>
      <c r="AJ7" s="495" t="str">
        <f t="shared" si="27"/>
        <v/>
      </c>
      <c r="AK7" s="495" t="str">
        <f t="shared" si="28"/>
        <v/>
      </c>
      <c r="AL7" s="420">
        <f t="shared" si="3"/>
        <v>4</v>
      </c>
      <c r="AM7" s="420" t="str">
        <f t="shared" si="4"/>
        <v/>
      </c>
      <c r="AN7" t="str">
        <f t="shared" si="29"/>
        <v/>
      </c>
    </row>
    <row r="8" spans="1:40">
      <c r="A8" s="417" t="str">
        <f t="shared" si="5"/>
        <v/>
      </c>
      <c r="B8" s="417" t="str">
        <f t="shared" si="6"/>
        <v/>
      </c>
      <c r="C8" s="483"/>
      <c r="D8" s="420">
        <v>5</v>
      </c>
      <c r="E8" s="481"/>
      <c r="F8" s="482"/>
      <c r="G8" s="483"/>
      <c r="H8" s="417" t="str">
        <f t="shared" si="7"/>
        <v/>
      </c>
      <c r="I8" s="362" t="str">
        <f t="shared" si="8"/>
        <v/>
      </c>
      <c r="J8" s="362" t="str">
        <f t="shared" ref="J8:K8" si="38">IF(I8="","",RANK(I8,I$4:I$443))</f>
        <v/>
      </c>
      <c r="K8" s="362" t="str">
        <f t="shared" si="38"/>
        <v/>
      </c>
      <c r="L8" s="362" t="str">
        <f t="shared" si="10"/>
        <v/>
      </c>
      <c r="M8" s="362" t="str">
        <f t="shared" ref="M8:N8" si="39">IF(L8="","",RANK(L8,L$4:L$443))</f>
        <v/>
      </c>
      <c r="N8" s="362" t="str">
        <f t="shared" si="39"/>
        <v/>
      </c>
      <c r="O8" s="362" t="str">
        <f t="shared" si="12"/>
        <v/>
      </c>
      <c r="P8" s="362" t="str">
        <f t="shared" ref="P8:Q8" si="40">IF(O8="","",RANK(O8,O$4:O$443))</f>
        <v/>
      </c>
      <c r="Q8" s="362" t="str">
        <f t="shared" si="40"/>
        <v/>
      </c>
      <c r="R8" s="362" t="str">
        <f t="shared" si="14"/>
        <v/>
      </c>
      <c r="S8" s="362" t="str">
        <f t="shared" ref="S8:T8" si="41">IF(R8="","",RANK(R8,R$4:R$443))</f>
        <v/>
      </c>
      <c r="T8" s="362" t="str">
        <f t="shared" si="41"/>
        <v/>
      </c>
      <c r="U8" s="417" t="str">
        <f t="shared" si="16"/>
        <v/>
      </c>
      <c r="V8" s="369" t="str">
        <f t="shared" si="17"/>
        <v/>
      </c>
      <c r="X8" s="279" t="str">
        <f t="shared" si="18"/>
        <v/>
      </c>
      <c r="Y8" s="254" t="str">
        <f t="shared" si="19"/>
        <v/>
      </c>
      <c r="Z8" s="254" t="str">
        <f t="shared" si="1"/>
        <v/>
      </c>
      <c r="AA8" s="254" t="str">
        <f t="shared" si="20"/>
        <v/>
      </c>
      <c r="AB8" s="254" t="str">
        <f t="shared" si="21"/>
        <v/>
      </c>
      <c r="AC8" s="254">
        <f t="shared" si="22"/>
        <v>5</v>
      </c>
      <c r="AD8" s="254" t="str">
        <f t="shared" si="23"/>
        <v/>
      </c>
      <c r="AG8" s="499" t="str">
        <f t="shared" si="24"/>
        <v/>
      </c>
      <c r="AH8" s="495" t="str">
        <f t="shared" si="25"/>
        <v/>
      </c>
      <c r="AI8" s="495" t="str">
        <f t="shared" si="26"/>
        <v/>
      </c>
      <c r="AJ8" s="495" t="str">
        <f t="shared" si="27"/>
        <v/>
      </c>
      <c r="AK8" s="495" t="str">
        <f t="shared" si="28"/>
        <v/>
      </c>
      <c r="AL8" s="420">
        <f t="shared" si="3"/>
        <v>5</v>
      </c>
      <c r="AM8" s="420" t="str">
        <f t="shared" si="4"/>
        <v/>
      </c>
      <c r="AN8" t="str">
        <f t="shared" si="29"/>
        <v/>
      </c>
    </row>
    <row r="9" spans="1:40">
      <c r="A9" s="417" t="str">
        <f t="shared" si="5"/>
        <v/>
      </c>
      <c r="B9" s="417" t="str">
        <f t="shared" si="6"/>
        <v/>
      </c>
      <c r="C9" s="483"/>
      <c r="D9" s="420">
        <v>6</v>
      </c>
      <c r="E9" s="481"/>
      <c r="F9" s="482"/>
      <c r="G9" s="483"/>
      <c r="H9" s="417" t="str">
        <f t="shared" si="7"/>
        <v/>
      </c>
      <c r="I9" s="362" t="str">
        <f t="shared" si="8"/>
        <v/>
      </c>
      <c r="J9" s="362" t="str">
        <f t="shared" ref="J9:K9" si="42">IF(I9="","",RANK(I9,I$4:I$443))</f>
        <v/>
      </c>
      <c r="K9" s="362" t="str">
        <f t="shared" si="42"/>
        <v/>
      </c>
      <c r="L9" s="362" t="str">
        <f t="shared" si="10"/>
        <v/>
      </c>
      <c r="M9" s="362" t="str">
        <f t="shared" ref="M9:N9" si="43">IF(L9="","",RANK(L9,L$4:L$443))</f>
        <v/>
      </c>
      <c r="N9" s="362" t="str">
        <f t="shared" si="43"/>
        <v/>
      </c>
      <c r="O9" s="362" t="str">
        <f t="shared" si="12"/>
        <v/>
      </c>
      <c r="P9" s="362" t="str">
        <f t="shared" ref="P9:Q9" si="44">IF(O9="","",RANK(O9,O$4:O$443))</f>
        <v/>
      </c>
      <c r="Q9" s="362" t="str">
        <f t="shared" si="44"/>
        <v/>
      </c>
      <c r="R9" s="362" t="str">
        <f t="shared" si="14"/>
        <v/>
      </c>
      <c r="S9" s="362" t="str">
        <f t="shared" ref="S9:T9" si="45">IF(R9="","",RANK(R9,R$4:R$443))</f>
        <v/>
      </c>
      <c r="T9" s="362" t="str">
        <f t="shared" si="45"/>
        <v/>
      </c>
      <c r="U9" s="417" t="str">
        <f t="shared" si="16"/>
        <v/>
      </c>
      <c r="V9" s="369" t="str">
        <f t="shared" si="17"/>
        <v/>
      </c>
      <c r="X9" s="279" t="str">
        <f t="shared" si="18"/>
        <v/>
      </c>
      <c r="Y9" s="254" t="str">
        <f t="shared" si="19"/>
        <v/>
      </c>
      <c r="Z9" s="254" t="str">
        <f t="shared" si="1"/>
        <v/>
      </c>
      <c r="AA9" s="254" t="str">
        <f t="shared" si="20"/>
        <v/>
      </c>
      <c r="AB9" s="254" t="str">
        <f t="shared" si="21"/>
        <v/>
      </c>
      <c r="AC9" s="254">
        <f t="shared" si="22"/>
        <v>6</v>
      </c>
      <c r="AD9" s="254" t="str">
        <f t="shared" si="23"/>
        <v/>
      </c>
      <c r="AG9" s="499" t="str">
        <f t="shared" si="24"/>
        <v/>
      </c>
      <c r="AH9" s="495" t="str">
        <f t="shared" si="25"/>
        <v/>
      </c>
      <c r="AI9" s="495" t="str">
        <f t="shared" si="26"/>
        <v/>
      </c>
      <c r="AJ9" s="495" t="str">
        <f t="shared" si="27"/>
        <v/>
      </c>
      <c r="AK9" s="495" t="str">
        <f t="shared" si="28"/>
        <v/>
      </c>
      <c r="AL9" s="420">
        <f t="shared" si="3"/>
        <v>6</v>
      </c>
      <c r="AM9" s="420" t="str">
        <f t="shared" si="4"/>
        <v/>
      </c>
      <c r="AN9" t="str">
        <f t="shared" si="29"/>
        <v/>
      </c>
    </row>
    <row r="10" spans="1:40">
      <c r="A10" s="417">
        <f t="shared" si="5"/>
        <v>37</v>
      </c>
      <c r="B10" s="417">
        <f t="shared" si="6"/>
        <v>7</v>
      </c>
      <c r="C10" s="483">
        <v>6007</v>
      </c>
      <c r="D10" s="420">
        <v>7</v>
      </c>
      <c r="E10" s="481" t="s">
        <v>233</v>
      </c>
      <c r="F10" s="482" t="s">
        <v>363</v>
      </c>
      <c r="G10" s="483">
        <v>37</v>
      </c>
      <c r="H10" s="417">
        <f t="shared" si="7"/>
        <v>1434</v>
      </c>
      <c r="I10" s="362">
        <f>IF(C10="","",IF(F10=$I$1,RANK(H10,$H$4:$H$443),""))</f>
        <v>81</v>
      </c>
      <c r="J10" s="362">
        <f>IF(I10="","",RANK(I10,I$4:I$443))</f>
        <v>75</v>
      </c>
      <c r="K10" s="362">
        <f t="shared" ref="K10" si="46">IF(J10="","",RANK(J10,J$4:J$443))</f>
        <v>1</v>
      </c>
      <c r="L10" s="362" t="str">
        <f t="shared" si="10"/>
        <v/>
      </c>
      <c r="M10" s="362" t="str">
        <f t="shared" ref="M10:N10" si="47">IF(L10="","",RANK(L10,L$4:L$443))</f>
        <v/>
      </c>
      <c r="N10" s="362" t="str">
        <f t="shared" si="47"/>
        <v/>
      </c>
      <c r="O10" s="362" t="str">
        <f t="shared" si="12"/>
        <v/>
      </c>
      <c r="P10" s="362" t="str">
        <f t="shared" ref="P10:Q10" si="48">IF(O10="","",RANK(O10,O$4:O$443))</f>
        <v/>
      </c>
      <c r="Q10" s="362" t="str">
        <f t="shared" si="48"/>
        <v/>
      </c>
      <c r="R10" s="362" t="str">
        <f t="shared" si="14"/>
        <v/>
      </c>
      <c r="S10" s="362" t="str">
        <f t="shared" ref="S10:T10" si="49">IF(R10="","",RANK(R10,R$4:R$443))</f>
        <v/>
      </c>
      <c r="T10" s="362" t="str">
        <f t="shared" si="49"/>
        <v/>
      </c>
      <c r="U10" s="417" t="str">
        <f t="shared" si="16"/>
        <v>TRALUSA</v>
      </c>
      <c r="V10" s="369" t="str">
        <f t="shared" si="17"/>
        <v>TRALUSA37</v>
      </c>
      <c r="X10" s="279" t="str">
        <f t="shared" si="18"/>
        <v>TRALUSA</v>
      </c>
      <c r="Y10" s="254">
        <f t="shared" si="19"/>
        <v>1</v>
      </c>
      <c r="Z10" s="254" t="str">
        <f t="shared" si="1"/>
        <v/>
      </c>
      <c r="AA10" s="254" t="str">
        <f t="shared" si="20"/>
        <v/>
      </c>
      <c r="AB10" s="254" t="str">
        <f t="shared" si="21"/>
        <v/>
      </c>
      <c r="AC10" s="254">
        <f t="shared" si="22"/>
        <v>7</v>
      </c>
      <c r="AD10" s="254">
        <f t="shared" si="23"/>
        <v>6007</v>
      </c>
      <c r="AG10" s="499" t="str">
        <f t="shared" si="24"/>
        <v>TRALUSA</v>
      </c>
      <c r="AH10" s="495">
        <f t="shared" si="25"/>
        <v>37</v>
      </c>
      <c r="AI10" s="495" t="str">
        <f t="shared" si="26"/>
        <v/>
      </c>
      <c r="AJ10" s="495" t="str">
        <f t="shared" si="27"/>
        <v/>
      </c>
      <c r="AK10" s="495" t="str">
        <f t="shared" si="28"/>
        <v/>
      </c>
      <c r="AL10" s="420">
        <f t="shared" si="3"/>
        <v>7</v>
      </c>
      <c r="AM10" s="420">
        <f t="shared" si="4"/>
        <v>6007</v>
      </c>
      <c r="AN10">
        <f t="shared" si="29"/>
        <v>37</v>
      </c>
    </row>
    <row r="11" spans="1:40">
      <c r="A11" s="417">
        <f t="shared" si="5"/>
        <v>23</v>
      </c>
      <c r="B11" s="417">
        <f t="shared" si="6"/>
        <v>8</v>
      </c>
      <c r="C11" s="483">
        <v>6008</v>
      </c>
      <c r="D11" s="420">
        <v>8</v>
      </c>
      <c r="E11" s="481" t="s">
        <v>230</v>
      </c>
      <c r="F11" s="482" t="s">
        <v>363</v>
      </c>
      <c r="G11" s="483">
        <v>23</v>
      </c>
      <c r="H11" s="417">
        <f t="shared" si="7"/>
        <v>1433</v>
      </c>
      <c r="I11" s="362">
        <f>IF(C11="","",IF(F11=$I$1,RANK(H11,$H$4:$H$443),""))</f>
        <v>82</v>
      </c>
      <c r="J11" s="362">
        <f t="shared" ref="J11:K11" si="50">IF(I11="","",RANK(I11,I$4:I$443))</f>
        <v>74</v>
      </c>
      <c r="K11" s="362">
        <f t="shared" si="50"/>
        <v>2</v>
      </c>
      <c r="L11" s="362" t="str">
        <f t="shared" si="10"/>
        <v/>
      </c>
      <c r="M11" s="362" t="str">
        <f t="shared" ref="M11:N11" si="51">IF(L11="","",RANK(L11,L$4:L$443))</f>
        <v/>
      </c>
      <c r="N11" s="362" t="str">
        <f t="shared" si="51"/>
        <v/>
      </c>
      <c r="O11" s="362" t="str">
        <f t="shared" si="12"/>
        <v/>
      </c>
      <c r="P11" s="362" t="str">
        <f t="shared" ref="P11:Q11" si="52">IF(O11="","",RANK(O11,O$4:O$443))</f>
        <v/>
      </c>
      <c r="Q11" s="362" t="str">
        <f t="shared" si="52"/>
        <v/>
      </c>
      <c r="R11" s="362" t="str">
        <f t="shared" si="14"/>
        <v/>
      </c>
      <c r="S11" s="362" t="str">
        <f t="shared" ref="S11:T11" si="53">IF(R11="","",RANK(R11,R$4:R$443))</f>
        <v/>
      </c>
      <c r="T11" s="362" t="str">
        <f t="shared" si="53"/>
        <v/>
      </c>
      <c r="U11" s="417" t="str">
        <f t="shared" si="16"/>
        <v>TRALUSA</v>
      </c>
      <c r="V11" s="369" t="str">
        <f t="shared" si="17"/>
        <v>TRALUSA23</v>
      </c>
      <c r="X11" s="279" t="str">
        <f t="shared" si="18"/>
        <v>TRALUSA</v>
      </c>
      <c r="Y11" s="254">
        <f t="shared" si="19"/>
        <v>2</v>
      </c>
      <c r="Z11" s="254" t="str">
        <f t="shared" si="1"/>
        <v/>
      </c>
      <c r="AA11" s="254" t="str">
        <f t="shared" si="20"/>
        <v/>
      </c>
      <c r="AB11" s="254" t="str">
        <f t="shared" si="21"/>
        <v/>
      </c>
      <c r="AC11" s="254">
        <f t="shared" si="22"/>
        <v>8</v>
      </c>
      <c r="AD11" s="254">
        <f t="shared" si="23"/>
        <v>6008</v>
      </c>
      <c r="AG11" s="499" t="str">
        <f t="shared" si="24"/>
        <v>TRALUSA</v>
      </c>
      <c r="AH11" s="495">
        <f t="shared" si="25"/>
        <v>23</v>
      </c>
      <c r="AI11" s="495" t="str">
        <f t="shared" si="26"/>
        <v/>
      </c>
      <c r="AJ11" s="495" t="str">
        <f t="shared" si="27"/>
        <v/>
      </c>
      <c r="AK11" s="495" t="str">
        <f t="shared" si="28"/>
        <v/>
      </c>
      <c r="AL11" s="420">
        <f t="shared" si="3"/>
        <v>8</v>
      </c>
      <c r="AM11" s="420">
        <f t="shared" si="4"/>
        <v>6008</v>
      </c>
      <c r="AN11">
        <f t="shared" si="29"/>
        <v>23</v>
      </c>
    </row>
    <row r="12" spans="1:40">
      <c r="A12" s="417">
        <f t="shared" si="5"/>
        <v>18</v>
      </c>
      <c r="B12" s="417">
        <f t="shared" si="6"/>
        <v>9</v>
      </c>
      <c r="C12" s="483">
        <v>6009</v>
      </c>
      <c r="D12" s="420">
        <v>9</v>
      </c>
      <c r="E12" s="481" t="s">
        <v>262</v>
      </c>
      <c r="F12" s="482" t="s">
        <v>363</v>
      </c>
      <c r="G12" s="483">
        <v>18</v>
      </c>
      <c r="H12" s="417">
        <f t="shared" si="7"/>
        <v>1432</v>
      </c>
      <c r="I12" s="362">
        <f t="shared" si="8"/>
        <v>83</v>
      </c>
      <c r="J12" s="362">
        <f t="shared" ref="J12:K12" si="54">IF(I12="","",RANK(I12,I$4:I$443))</f>
        <v>73</v>
      </c>
      <c r="K12" s="362">
        <f t="shared" si="54"/>
        <v>3</v>
      </c>
      <c r="L12" s="362" t="str">
        <f t="shared" si="10"/>
        <v/>
      </c>
      <c r="M12" s="362" t="str">
        <f t="shared" ref="M12:N12" si="55">IF(L12="","",RANK(L12,L$4:L$443))</f>
        <v/>
      </c>
      <c r="N12" s="362" t="str">
        <f t="shared" si="55"/>
        <v/>
      </c>
      <c r="O12" s="362" t="str">
        <f t="shared" si="12"/>
        <v/>
      </c>
      <c r="P12" s="362" t="str">
        <f t="shared" ref="P12:Q12" si="56">IF(O12="","",RANK(O12,O$4:O$443))</f>
        <v/>
      </c>
      <c r="Q12" s="362" t="str">
        <f t="shared" si="56"/>
        <v/>
      </c>
      <c r="R12" s="362" t="str">
        <f t="shared" si="14"/>
        <v/>
      </c>
      <c r="S12" s="362" t="str">
        <f t="shared" ref="S12:T12" si="57">IF(R12="","",RANK(R12,R$4:R$443))</f>
        <v/>
      </c>
      <c r="T12" s="362" t="str">
        <f t="shared" si="57"/>
        <v/>
      </c>
      <c r="U12" s="417" t="str">
        <f t="shared" si="16"/>
        <v>TRALUSA</v>
      </c>
      <c r="V12" s="369" t="str">
        <f t="shared" si="17"/>
        <v>TRALUSA18</v>
      </c>
      <c r="X12" s="279" t="str">
        <f t="shared" si="18"/>
        <v>TRALUSA</v>
      </c>
      <c r="Y12" s="254">
        <f t="shared" si="19"/>
        <v>3</v>
      </c>
      <c r="Z12" s="254" t="str">
        <f t="shared" si="1"/>
        <v/>
      </c>
      <c r="AA12" s="254" t="str">
        <f t="shared" si="20"/>
        <v/>
      </c>
      <c r="AB12" s="254" t="str">
        <f t="shared" si="21"/>
        <v/>
      </c>
      <c r="AC12" s="254">
        <f t="shared" si="22"/>
        <v>9</v>
      </c>
      <c r="AD12" s="254">
        <f t="shared" si="23"/>
        <v>6009</v>
      </c>
      <c r="AG12" s="499" t="str">
        <f t="shared" si="24"/>
        <v>TRALUSA</v>
      </c>
      <c r="AH12" s="495">
        <f t="shared" si="25"/>
        <v>18</v>
      </c>
      <c r="AI12" s="495" t="str">
        <f t="shared" si="26"/>
        <v/>
      </c>
      <c r="AJ12" s="495" t="str">
        <f t="shared" si="27"/>
        <v/>
      </c>
      <c r="AK12" s="495" t="str">
        <f t="shared" si="28"/>
        <v/>
      </c>
      <c r="AL12" s="420">
        <f t="shared" si="3"/>
        <v>9</v>
      </c>
      <c r="AM12" s="420">
        <f t="shared" si="4"/>
        <v>6009</v>
      </c>
      <c r="AN12">
        <f t="shared" si="29"/>
        <v>18</v>
      </c>
    </row>
    <row r="13" spans="1:40">
      <c r="A13" s="417">
        <f t="shared" si="5"/>
        <v>60</v>
      </c>
      <c r="B13" s="417">
        <f t="shared" si="6"/>
        <v>10</v>
      </c>
      <c r="C13" s="483">
        <v>6010</v>
      </c>
      <c r="D13" s="420">
        <v>10</v>
      </c>
      <c r="E13" s="481" t="s">
        <v>229</v>
      </c>
      <c r="F13" s="482" t="s">
        <v>363</v>
      </c>
      <c r="G13" s="483">
        <v>60</v>
      </c>
      <c r="H13" s="417">
        <f t="shared" si="7"/>
        <v>1431</v>
      </c>
      <c r="I13" s="362">
        <f t="shared" si="8"/>
        <v>84</v>
      </c>
      <c r="J13" s="362">
        <f t="shared" ref="J13:K13" si="58">IF(I13="","",RANK(I13,I$4:I$443))</f>
        <v>72</v>
      </c>
      <c r="K13" s="362">
        <f t="shared" si="58"/>
        <v>4</v>
      </c>
      <c r="L13" s="362" t="str">
        <f t="shared" si="10"/>
        <v/>
      </c>
      <c r="M13" s="362" t="str">
        <f t="shared" ref="M13:N13" si="59">IF(L13="","",RANK(L13,L$4:L$443))</f>
        <v/>
      </c>
      <c r="N13" s="362" t="str">
        <f t="shared" si="59"/>
        <v/>
      </c>
      <c r="O13" s="362" t="str">
        <f t="shared" si="12"/>
        <v/>
      </c>
      <c r="P13" s="362" t="str">
        <f t="shared" ref="P13:Q13" si="60">IF(O13="","",RANK(O13,O$4:O$443))</f>
        <v/>
      </c>
      <c r="Q13" s="362" t="str">
        <f t="shared" si="60"/>
        <v/>
      </c>
      <c r="R13" s="362" t="str">
        <f t="shared" si="14"/>
        <v/>
      </c>
      <c r="S13" s="362" t="str">
        <f t="shared" ref="S13:T13" si="61">IF(R13="","",RANK(R13,R$4:R$443))</f>
        <v/>
      </c>
      <c r="T13" s="362" t="str">
        <f t="shared" si="61"/>
        <v/>
      </c>
      <c r="U13" s="417" t="str">
        <f t="shared" si="16"/>
        <v>TRALUSA</v>
      </c>
      <c r="V13" s="369" t="str">
        <f t="shared" si="17"/>
        <v>TRALUSA60</v>
      </c>
      <c r="X13" s="279" t="str">
        <f t="shared" si="18"/>
        <v>TRALUSA</v>
      </c>
      <c r="Y13" s="254">
        <f t="shared" si="19"/>
        <v>4</v>
      </c>
      <c r="Z13" s="254" t="str">
        <f t="shared" si="1"/>
        <v/>
      </c>
      <c r="AA13" s="254" t="str">
        <f t="shared" si="20"/>
        <v/>
      </c>
      <c r="AB13" s="254" t="str">
        <f t="shared" si="21"/>
        <v/>
      </c>
      <c r="AC13" s="254">
        <f t="shared" si="22"/>
        <v>10</v>
      </c>
      <c r="AD13" s="254">
        <f t="shared" si="23"/>
        <v>6010</v>
      </c>
      <c r="AG13" s="499" t="str">
        <f t="shared" si="24"/>
        <v>TRALUSA</v>
      </c>
      <c r="AH13" s="495">
        <f t="shared" si="25"/>
        <v>60</v>
      </c>
      <c r="AI13" s="495" t="str">
        <f t="shared" si="26"/>
        <v/>
      </c>
      <c r="AJ13" s="495" t="str">
        <f t="shared" si="27"/>
        <v/>
      </c>
      <c r="AK13" s="495" t="str">
        <f t="shared" si="28"/>
        <v/>
      </c>
      <c r="AL13" s="420">
        <f t="shared" si="3"/>
        <v>10</v>
      </c>
      <c r="AM13" s="420">
        <f t="shared" si="4"/>
        <v>6010</v>
      </c>
      <c r="AN13">
        <f t="shared" si="29"/>
        <v>60</v>
      </c>
    </row>
    <row r="14" spans="1:40">
      <c r="A14" s="417" t="str">
        <f t="shared" si="5"/>
        <v/>
      </c>
      <c r="B14" s="417" t="str">
        <f t="shared" si="6"/>
        <v/>
      </c>
      <c r="C14" s="483"/>
      <c r="D14" s="420">
        <v>11</v>
      </c>
      <c r="E14" s="481"/>
      <c r="F14" s="482"/>
      <c r="G14" s="483"/>
      <c r="H14" s="417" t="str">
        <f t="shared" si="7"/>
        <v/>
      </c>
      <c r="I14" s="362" t="str">
        <f t="shared" si="8"/>
        <v/>
      </c>
      <c r="J14" s="362" t="str">
        <f t="shared" ref="J14:K14" si="62">IF(I14="","",RANK(I14,I$4:I$443))</f>
        <v/>
      </c>
      <c r="K14" s="362" t="str">
        <f t="shared" si="62"/>
        <v/>
      </c>
      <c r="L14" s="362" t="str">
        <f t="shared" si="10"/>
        <v/>
      </c>
      <c r="M14" s="362" t="str">
        <f t="shared" ref="M14:N14" si="63">IF(L14="","",RANK(L14,L$4:L$443))</f>
        <v/>
      </c>
      <c r="N14" s="362" t="str">
        <f t="shared" si="63"/>
        <v/>
      </c>
      <c r="O14" s="362" t="str">
        <f t="shared" si="12"/>
        <v/>
      </c>
      <c r="P14" s="362" t="str">
        <f t="shared" ref="P14:Q14" si="64">IF(O14="","",RANK(O14,O$4:O$443))</f>
        <v/>
      </c>
      <c r="Q14" s="362" t="str">
        <f t="shared" si="64"/>
        <v/>
      </c>
      <c r="R14" s="362" t="str">
        <f t="shared" si="14"/>
        <v/>
      </c>
      <c r="S14" s="362" t="str">
        <f t="shared" ref="S14:T14" si="65">IF(R14="","",RANK(R14,R$4:R$443))</f>
        <v/>
      </c>
      <c r="T14" s="362" t="str">
        <f t="shared" si="65"/>
        <v/>
      </c>
      <c r="U14" s="417" t="str">
        <f t="shared" si="16"/>
        <v/>
      </c>
      <c r="V14" s="369" t="str">
        <f t="shared" si="17"/>
        <v/>
      </c>
      <c r="X14" s="279" t="str">
        <f t="shared" si="18"/>
        <v/>
      </c>
      <c r="Y14" s="254" t="str">
        <f t="shared" si="19"/>
        <v/>
      </c>
      <c r="Z14" s="254" t="str">
        <f t="shared" si="1"/>
        <v/>
      </c>
      <c r="AA14" s="254" t="str">
        <f t="shared" si="20"/>
        <v/>
      </c>
      <c r="AB14" s="254" t="str">
        <f t="shared" si="21"/>
        <v/>
      </c>
      <c r="AC14" s="254">
        <f t="shared" si="22"/>
        <v>11</v>
      </c>
      <c r="AD14" s="254" t="str">
        <f t="shared" si="23"/>
        <v/>
      </c>
      <c r="AG14" s="499" t="str">
        <f t="shared" si="24"/>
        <v/>
      </c>
      <c r="AH14" s="495" t="str">
        <f t="shared" si="25"/>
        <v/>
      </c>
      <c r="AI14" s="495" t="str">
        <f t="shared" si="26"/>
        <v/>
      </c>
      <c r="AJ14" s="495" t="str">
        <f t="shared" si="27"/>
        <v/>
      </c>
      <c r="AK14" s="495" t="str">
        <f t="shared" si="28"/>
        <v/>
      </c>
      <c r="AL14" s="420">
        <f t="shared" si="3"/>
        <v>11</v>
      </c>
      <c r="AM14" s="420" t="str">
        <f t="shared" si="4"/>
        <v/>
      </c>
      <c r="AN14" t="str">
        <f t="shared" si="29"/>
        <v/>
      </c>
    </row>
    <row r="15" spans="1:40">
      <c r="A15" s="417" t="str">
        <f t="shared" si="5"/>
        <v/>
      </c>
      <c r="B15" s="417" t="str">
        <f t="shared" si="6"/>
        <v/>
      </c>
      <c r="C15" s="483"/>
      <c r="D15" s="420">
        <v>12</v>
      </c>
      <c r="E15" s="481"/>
      <c r="F15" s="482"/>
      <c r="G15" s="483"/>
      <c r="H15" s="417" t="str">
        <f t="shared" si="7"/>
        <v/>
      </c>
      <c r="I15" s="362" t="str">
        <f t="shared" si="8"/>
        <v/>
      </c>
      <c r="J15" s="362" t="str">
        <f t="shared" ref="J15:K15" si="66">IF(I15="","",RANK(I15,I$4:I$443))</f>
        <v/>
      </c>
      <c r="K15" s="362" t="str">
        <f t="shared" si="66"/>
        <v/>
      </c>
      <c r="L15" s="362" t="str">
        <f t="shared" si="10"/>
        <v/>
      </c>
      <c r="M15" s="362" t="str">
        <f t="shared" ref="M15:N15" si="67">IF(L15="","",RANK(L15,L$4:L$443))</f>
        <v/>
      </c>
      <c r="N15" s="362" t="str">
        <f t="shared" si="67"/>
        <v/>
      </c>
      <c r="O15" s="362" t="str">
        <f t="shared" si="12"/>
        <v/>
      </c>
      <c r="P15" s="362" t="str">
        <f t="shared" ref="P15:Q15" si="68">IF(O15="","",RANK(O15,O$4:O$443))</f>
        <v/>
      </c>
      <c r="Q15" s="362" t="str">
        <f t="shared" si="68"/>
        <v/>
      </c>
      <c r="R15" s="362" t="str">
        <f t="shared" si="14"/>
        <v/>
      </c>
      <c r="S15" s="362" t="str">
        <f t="shared" ref="S15:T15" si="69">IF(R15="","",RANK(R15,R$4:R$443))</f>
        <v/>
      </c>
      <c r="T15" s="362" t="str">
        <f t="shared" si="69"/>
        <v/>
      </c>
      <c r="U15" s="417" t="str">
        <f t="shared" si="16"/>
        <v/>
      </c>
      <c r="V15" s="369" t="str">
        <f t="shared" si="17"/>
        <v/>
      </c>
      <c r="X15" s="279" t="str">
        <f t="shared" si="18"/>
        <v/>
      </c>
      <c r="Y15" s="254" t="str">
        <f t="shared" si="19"/>
        <v/>
      </c>
      <c r="Z15" s="254" t="str">
        <f t="shared" si="1"/>
        <v/>
      </c>
      <c r="AA15" s="254" t="str">
        <f t="shared" si="20"/>
        <v/>
      </c>
      <c r="AB15" s="254" t="str">
        <f t="shared" si="21"/>
        <v/>
      </c>
      <c r="AC15" s="254">
        <f t="shared" si="22"/>
        <v>12</v>
      </c>
      <c r="AD15" s="254" t="str">
        <f t="shared" si="23"/>
        <v/>
      </c>
      <c r="AG15" s="499" t="str">
        <f t="shared" si="24"/>
        <v/>
      </c>
      <c r="AH15" s="495" t="str">
        <f t="shared" ref="AH15:AH78" si="70">IF(AH$1=$AE$3,IF(Y15="","",$A15),IF(Y15="","",Y15))</f>
        <v/>
      </c>
      <c r="AI15" s="495" t="str">
        <f t="shared" ref="AI15:AI78" si="71">IF(AI$1=$AE$3,IF(Z15="","",$A15),IF(Z15="","",Z15))</f>
        <v/>
      </c>
      <c r="AJ15" s="495" t="str">
        <f t="shared" ref="AJ15:AJ78" si="72">IF(AJ$1=$AE$3,IF(AA15="","",$A15),IF(AA15="","",AA15))</f>
        <v/>
      </c>
      <c r="AK15" s="495" t="str">
        <f t="shared" ref="AK15:AK78" si="73">IF(AK$1=$AE$3,IF(AB15="","",$A15),IF(AB15="","",AB15))</f>
        <v/>
      </c>
      <c r="AL15" s="420">
        <f t="shared" si="3"/>
        <v>12</v>
      </c>
      <c r="AM15" s="420" t="str">
        <f t="shared" si="4"/>
        <v/>
      </c>
      <c r="AN15" t="str">
        <f t="shared" si="29"/>
        <v/>
      </c>
    </row>
    <row r="16" spans="1:40">
      <c r="A16" s="417" t="str">
        <f t="shared" si="5"/>
        <v/>
      </c>
      <c r="B16" s="417" t="str">
        <f t="shared" si="6"/>
        <v/>
      </c>
      <c r="C16" s="483"/>
      <c r="D16" s="420">
        <v>13</v>
      </c>
      <c r="E16" s="481"/>
      <c r="F16" s="482"/>
      <c r="G16" s="483"/>
      <c r="H16" s="417" t="str">
        <f t="shared" si="7"/>
        <v/>
      </c>
      <c r="I16" s="362" t="str">
        <f t="shared" si="8"/>
        <v/>
      </c>
      <c r="J16" s="362" t="str">
        <f t="shared" ref="J16:K16" si="74">IF(I16="","",RANK(I16,I$4:I$443))</f>
        <v/>
      </c>
      <c r="K16" s="362" t="str">
        <f t="shared" si="74"/>
        <v/>
      </c>
      <c r="L16" s="362" t="str">
        <f t="shared" si="10"/>
        <v/>
      </c>
      <c r="M16" s="362" t="str">
        <f t="shared" ref="M16:N16" si="75">IF(L16="","",RANK(L16,L$4:L$443))</f>
        <v/>
      </c>
      <c r="N16" s="362" t="str">
        <f t="shared" si="75"/>
        <v/>
      </c>
      <c r="O16" s="362" t="str">
        <f t="shared" si="12"/>
        <v/>
      </c>
      <c r="P16" s="362" t="str">
        <f t="shared" ref="P16:Q16" si="76">IF(O16="","",RANK(O16,O$4:O$443))</f>
        <v/>
      </c>
      <c r="Q16" s="362" t="str">
        <f t="shared" si="76"/>
        <v/>
      </c>
      <c r="R16" s="362" t="str">
        <f t="shared" si="14"/>
        <v/>
      </c>
      <c r="S16" s="362" t="str">
        <f t="shared" ref="S16:T16" si="77">IF(R16="","",RANK(R16,R$4:R$443))</f>
        <v/>
      </c>
      <c r="T16" s="362" t="str">
        <f t="shared" si="77"/>
        <v/>
      </c>
      <c r="U16" s="417" t="str">
        <f t="shared" si="16"/>
        <v/>
      </c>
      <c r="V16" s="369" t="str">
        <f t="shared" si="17"/>
        <v/>
      </c>
      <c r="X16" s="279" t="str">
        <f t="shared" si="18"/>
        <v/>
      </c>
      <c r="Y16" s="254" t="str">
        <f t="shared" si="19"/>
        <v/>
      </c>
      <c r="Z16" s="254" t="str">
        <f t="shared" si="1"/>
        <v/>
      </c>
      <c r="AA16" s="254" t="str">
        <f t="shared" si="20"/>
        <v/>
      </c>
      <c r="AB16" s="254" t="str">
        <f t="shared" si="21"/>
        <v/>
      </c>
      <c r="AC16" s="254">
        <f t="shared" si="22"/>
        <v>13</v>
      </c>
      <c r="AD16" s="254" t="str">
        <f t="shared" si="23"/>
        <v/>
      </c>
      <c r="AG16" s="499" t="str">
        <f t="shared" si="24"/>
        <v/>
      </c>
      <c r="AH16" s="495" t="str">
        <f t="shared" si="70"/>
        <v/>
      </c>
      <c r="AI16" s="495" t="str">
        <f t="shared" si="71"/>
        <v/>
      </c>
      <c r="AJ16" s="495" t="str">
        <f t="shared" si="72"/>
        <v/>
      </c>
      <c r="AK16" s="495" t="str">
        <f t="shared" si="73"/>
        <v/>
      </c>
      <c r="AL16" s="420">
        <f t="shared" si="3"/>
        <v>13</v>
      </c>
      <c r="AM16" s="420" t="str">
        <f t="shared" si="4"/>
        <v/>
      </c>
      <c r="AN16" t="str">
        <f t="shared" si="29"/>
        <v/>
      </c>
    </row>
    <row r="17" spans="1:40">
      <c r="A17" s="417">
        <f t="shared" si="5"/>
        <v>53</v>
      </c>
      <c r="B17" s="417">
        <f t="shared" si="6"/>
        <v>14</v>
      </c>
      <c r="C17" s="483">
        <v>8054</v>
      </c>
      <c r="D17" s="420">
        <v>14</v>
      </c>
      <c r="E17" s="481" t="s">
        <v>253</v>
      </c>
      <c r="F17" s="482" t="s">
        <v>363</v>
      </c>
      <c r="G17" s="483">
        <v>53</v>
      </c>
      <c r="H17" s="417">
        <f t="shared" si="7"/>
        <v>1427</v>
      </c>
      <c r="I17" s="362">
        <f t="shared" si="8"/>
        <v>85</v>
      </c>
      <c r="J17" s="362">
        <f t="shared" ref="J17:K17" si="78">IF(I17="","",RANK(I17,I$4:I$443))</f>
        <v>71</v>
      </c>
      <c r="K17" s="362">
        <f t="shared" si="78"/>
        <v>5</v>
      </c>
      <c r="L17" s="362" t="str">
        <f t="shared" si="10"/>
        <v/>
      </c>
      <c r="M17" s="362" t="str">
        <f t="shared" ref="M17:N17" si="79">IF(L17="","",RANK(L17,L$4:L$443))</f>
        <v/>
      </c>
      <c r="N17" s="362" t="str">
        <f t="shared" si="79"/>
        <v/>
      </c>
      <c r="O17" s="362" t="str">
        <f t="shared" si="12"/>
        <v/>
      </c>
      <c r="P17" s="362" t="str">
        <f t="shared" ref="P17:Q17" si="80">IF(O17="","",RANK(O17,O$4:O$443))</f>
        <v/>
      </c>
      <c r="Q17" s="362" t="str">
        <f t="shared" si="80"/>
        <v/>
      </c>
      <c r="R17" s="362" t="str">
        <f t="shared" si="14"/>
        <v/>
      </c>
      <c r="S17" s="362" t="str">
        <f t="shared" ref="S17:T17" si="81">IF(R17="","",RANK(R17,R$4:R$443))</f>
        <v/>
      </c>
      <c r="T17" s="362" t="str">
        <f t="shared" si="81"/>
        <v/>
      </c>
      <c r="U17" s="417" t="str">
        <f t="shared" si="16"/>
        <v>TRALUSA</v>
      </c>
      <c r="V17" s="369" t="str">
        <f t="shared" si="17"/>
        <v>TRALUSA53</v>
      </c>
      <c r="X17" s="279" t="str">
        <f t="shared" si="18"/>
        <v>TRALUSA</v>
      </c>
      <c r="Y17" s="254">
        <f t="shared" si="19"/>
        <v>5</v>
      </c>
      <c r="Z17" s="254" t="str">
        <f t="shared" si="1"/>
        <v/>
      </c>
      <c r="AA17" s="254" t="str">
        <f t="shared" si="20"/>
        <v/>
      </c>
      <c r="AB17" s="254" t="str">
        <f t="shared" si="21"/>
        <v/>
      </c>
      <c r="AC17" s="254">
        <f t="shared" si="22"/>
        <v>14</v>
      </c>
      <c r="AD17" s="254">
        <f t="shared" si="23"/>
        <v>8054</v>
      </c>
      <c r="AG17" s="499" t="str">
        <f t="shared" si="24"/>
        <v>TRALUSA</v>
      </c>
      <c r="AH17" s="495">
        <f t="shared" si="70"/>
        <v>53</v>
      </c>
      <c r="AI17" s="495" t="str">
        <f t="shared" si="71"/>
        <v/>
      </c>
      <c r="AJ17" s="495" t="str">
        <f t="shared" si="72"/>
        <v/>
      </c>
      <c r="AK17" s="495" t="str">
        <f t="shared" si="73"/>
        <v/>
      </c>
      <c r="AL17" s="420">
        <f t="shared" si="3"/>
        <v>14</v>
      </c>
      <c r="AM17" s="420">
        <f t="shared" si="4"/>
        <v>8054</v>
      </c>
      <c r="AN17">
        <f t="shared" si="29"/>
        <v>53</v>
      </c>
    </row>
    <row r="18" spans="1:40">
      <c r="A18" s="417">
        <f t="shared" si="5"/>
        <v>32</v>
      </c>
      <c r="B18" s="417">
        <f t="shared" si="6"/>
        <v>15</v>
      </c>
      <c r="C18" s="483">
        <v>6015</v>
      </c>
      <c r="D18" s="420">
        <v>15</v>
      </c>
      <c r="E18" s="481" t="s">
        <v>231</v>
      </c>
      <c r="F18" s="482" t="s">
        <v>363</v>
      </c>
      <c r="G18" s="483">
        <v>32</v>
      </c>
      <c r="H18" s="417">
        <f t="shared" si="7"/>
        <v>1426</v>
      </c>
      <c r="I18" s="362">
        <f t="shared" si="8"/>
        <v>86</v>
      </c>
      <c r="J18" s="362">
        <f t="shared" ref="J18:K18" si="82">IF(I18="","",RANK(I18,I$4:I$443))</f>
        <v>70</v>
      </c>
      <c r="K18" s="362">
        <f t="shared" si="82"/>
        <v>6</v>
      </c>
      <c r="L18" s="362" t="str">
        <f t="shared" si="10"/>
        <v/>
      </c>
      <c r="M18" s="362" t="str">
        <f t="shared" ref="M18:N18" si="83">IF(L18="","",RANK(L18,L$4:L$443))</f>
        <v/>
      </c>
      <c r="N18" s="362" t="str">
        <f t="shared" si="83"/>
        <v/>
      </c>
      <c r="O18" s="362" t="str">
        <f t="shared" si="12"/>
        <v/>
      </c>
      <c r="P18" s="362" t="str">
        <f t="shared" ref="P18:Q18" si="84">IF(O18="","",RANK(O18,O$4:O$443))</f>
        <v/>
      </c>
      <c r="Q18" s="362" t="str">
        <f t="shared" si="84"/>
        <v/>
      </c>
      <c r="R18" s="362" t="str">
        <f t="shared" si="14"/>
        <v/>
      </c>
      <c r="S18" s="362" t="str">
        <f t="shared" ref="S18:T18" si="85">IF(R18="","",RANK(R18,R$4:R$443))</f>
        <v/>
      </c>
      <c r="T18" s="362" t="str">
        <f t="shared" si="85"/>
        <v/>
      </c>
      <c r="U18" s="417" t="str">
        <f t="shared" si="16"/>
        <v>TRALUSA</v>
      </c>
      <c r="V18" s="369" t="str">
        <f t="shared" si="17"/>
        <v>TRALUSA32</v>
      </c>
      <c r="X18" s="279" t="str">
        <f t="shared" si="18"/>
        <v>TRALUSA</v>
      </c>
      <c r="Y18" s="254">
        <f t="shared" si="19"/>
        <v>6</v>
      </c>
      <c r="Z18" s="254" t="str">
        <f t="shared" si="1"/>
        <v/>
      </c>
      <c r="AA18" s="254" t="str">
        <f t="shared" si="20"/>
        <v/>
      </c>
      <c r="AB18" s="254" t="str">
        <f t="shared" si="21"/>
        <v/>
      </c>
      <c r="AC18" s="254">
        <f t="shared" si="22"/>
        <v>15</v>
      </c>
      <c r="AD18" s="254">
        <f t="shared" si="23"/>
        <v>6015</v>
      </c>
      <c r="AG18" s="499" t="str">
        <f t="shared" si="24"/>
        <v>TRALUSA</v>
      </c>
      <c r="AH18" s="495">
        <f t="shared" si="70"/>
        <v>32</v>
      </c>
      <c r="AI18" s="495" t="str">
        <f t="shared" si="71"/>
        <v/>
      </c>
      <c r="AJ18" s="495" t="str">
        <f t="shared" si="72"/>
        <v/>
      </c>
      <c r="AK18" s="495" t="str">
        <f t="shared" si="73"/>
        <v/>
      </c>
      <c r="AL18" s="420">
        <f t="shared" si="3"/>
        <v>15</v>
      </c>
      <c r="AM18" s="420">
        <f t="shared" si="4"/>
        <v>6015</v>
      </c>
      <c r="AN18">
        <f t="shared" si="29"/>
        <v>32</v>
      </c>
    </row>
    <row r="19" spans="1:40">
      <c r="A19" s="417" t="str">
        <f t="shared" si="5"/>
        <v/>
      </c>
      <c r="B19" s="417" t="str">
        <f t="shared" si="6"/>
        <v/>
      </c>
      <c r="C19" s="483"/>
      <c r="D19" s="420">
        <v>16</v>
      </c>
      <c r="E19" s="481"/>
      <c r="F19" s="482"/>
      <c r="G19" s="483"/>
      <c r="H19" s="417" t="str">
        <f t="shared" si="7"/>
        <v/>
      </c>
      <c r="I19" s="362" t="str">
        <f t="shared" si="8"/>
        <v/>
      </c>
      <c r="J19" s="362" t="str">
        <f t="shared" ref="J19:K19" si="86">IF(I19="","",RANK(I19,I$4:I$443))</f>
        <v/>
      </c>
      <c r="K19" s="362" t="str">
        <f t="shared" si="86"/>
        <v/>
      </c>
      <c r="L19" s="362" t="str">
        <f t="shared" si="10"/>
        <v/>
      </c>
      <c r="M19" s="362" t="str">
        <f t="shared" ref="M19:N19" si="87">IF(L19="","",RANK(L19,L$4:L$443))</f>
        <v/>
      </c>
      <c r="N19" s="362" t="str">
        <f t="shared" si="87"/>
        <v/>
      </c>
      <c r="O19" s="362" t="str">
        <f t="shared" si="12"/>
        <v/>
      </c>
      <c r="P19" s="362" t="str">
        <f t="shared" ref="P19:Q19" si="88">IF(O19="","",RANK(O19,O$4:O$443))</f>
        <v/>
      </c>
      <c r="Q19" s="362" t="str">
        <f t="shared" si="88"/>
        <v/>
      </c>
      <c r="R19" s="362" t="str">
        <f t="shared" si="14"/>
        <v/>
      </c>
      <c r="S19" s="362" t="str">
        <f t="shared" ref="S19:T19" si="89">IF(R19="","",RANK(R19,R$4:R$443))</f>
        <v/>
      </c>
      <c r="T19" s="362" t="str">
        <f t="shared" si="89"/>
        <v/>
      </c>
      <c r="U19" s="417" t="str">
        <f t="shared" si="16"/>
        <v/>
      </c>
      <c r="V19" s="369" t="str">
        <f t="shared" si="17"/>
        <v/>
      </c>
      <c r="X19" s="279" t="str">
        <f t="shared" si="18"/>
        <v/>
      </c>
      <c r="Y19" s="254" t="str">
        <f t="shared" si="19"/>
        <v/>
      </c>
      <c r="Z19" s="254" t="str">
        <f t="shared" si="1"/>
        <v/>
      </c>
      <c r="AA19" s="254" t="str">
        <f t="shared" si="20"/>
        <v/>
      </c>
      <c r="AB19" s="254" t="str">
        <f t="shared" si="21"/>
        <v/>
      </c>
      <c r="AC19" s="254">
        <f t="shared" si="22"/>
        <v>16</v>
      </c>
      <c r="AD19" s="254" t="str">
        <f t="shared" si="23"/>
        <v/>
      </c>
      <c r="AG19" s="499" t="str">
        <f t="shared" si="24"/>
        <v/>
      </c>
      <c r="AH19" s="495" t="str">
        <f t="shared" si="70"/>
        <v/>
      </c>
      <c r="AI19" s="495" t="str">
        <f t="shared" si="71"/>
        <v/>
      </c>
      <c r="AJ19" s="495" t="str">
        <f t="shared" si="72"/>
        <v/>
      </c>
      <c r="AK19" s="495" t="str">
        <f t="shared" si="73"/>
        <v/>
      </c>
      <c r="AL19" s="420">
        <f t="shared" si="3"/>
        <v>16</v>
      </c>
      <c r="AM19" s="420" t="str">
        <f t="shared" si="4"/>
        <v/>
      </c>
      <c r="AN19" t="str">
        <f t="shared" si="29"/>
        <v/>
      </c>
    </row>
    <row r="20" spans="1:40">
      <c r="A20" s="417" t="str">
        <f t="shared" si="5"/>
        <v/>
      </c>
      <c r="B20" s="417" t="str">
        <f t="shared" si="6"/>
        <v/>
      </c>
      <c r="C20" s="483"/>
      <c r="D20" s="420">
        <v>17</v>
      </c>
      <c r="E20" s="481"/>
      <c r="F20" s="482"/>
      <c r="G20" s="483"/>
      <c r="H20" s="417" t="str">
        <f t="shared" si="7"/>
        <v/>
      </c>
      <c r="I20" s="362" t="str">
        <f t="shared" si="8"/>
        <v/>
      </c>
      <c r="J20" s="362" t="str">
        <f t="shared" ref="J20:K20" si="90">IF(I20="","",RANK(I20,I$4:I$443))</f>
        <v/>
      </c>
      <c r="K20" s="362" t="str">
        <f t="shared" si="90"/>
        <v/>
      </c>
      <c r="L20" s="362" t="str">
        <f t="shared" si="10"/>
        <v/>
      </c>
      <c r="M20" s="362" t="str">
        <f t="shared" ref="M20:N20" si="91">IF(L20="","",RANK(L20,L$4:L$443))</f>
        <v/>
      </c>
      <c r="N20" s="362" t="str">
        <f t="shared" si="91"/>
        <v/>
      </c>
      <c r="O20" s="362" t="str">
        <f t="shared" si="12"/>
        <v/>
      </c>
      <c r="P20" s="362" t="str">
        <f t="shared" ref="P20:Q20" si="92">IF(O20="","",RANK(O20,O$4:O$443))</f>
        <v/>
      </c>
      <c r="Q20" s="362" t="str">
        <f t="shared" si="92"/>
        <v/>
      </c>
      <c r="R20" s="362" t="str">
        <f t="shared" si="14"/>
        <v/>
      </c>
      <c r="S20" s="362" t="str">
        <f t="shared" ref="S20:T20" si="93">IF(R20="","",RANK(R20,R$4:R$443))</f>
        <v/>
      </c>
      <c r="T20" s="362" t="str">
        <f t="shared" si="93"/>
        <v/>
      </c>
      <c r="U20" s="417" t="str">
        <f t="shared" si="16"/>
        <v/>
      </c>
      <c r="V20" s="369" t="str">
        <f t="shared" si="17"/>
        <v/>
      </c>
      <c r="X20" s="279" t="str">
        <f t="shared" si="18"/>
        <v/>
      </c>
      <c r="Y20" s="254" t="str">
        <f t="shared" si="19"/>
        <v/>
      </c>
      <c r="Z20" s="254" t="str">
        <f t="shared" si="1"/>
        <v/>
      </c>
      <c r="AA20" s="254" t="str">
        <f t="shared" si="20"/>
        <v/>
      </c>
      <c r="AB20" s="254" t="str">
        <f t="shared" si="21"/>
        <v/>
      </c>
      <c r="AC20" s="254">
        <f t="shared" si="22"/>
        <v>17</v>
      </c>
      <c r="AD20" s="254" t="str">
        <f t="shared" si="23"/>
        <v/>
      </c>
      <c r="AG20" s="499" t="str">
        <f t="shared" si="24"/>
        <v/>
      </c>
      <c r="AH20" s="495" t="str">
        <f t="shared" si="70"/>
        <v/>
      </c>
      <c r="AI20" s="495" t="str">
        <f t="shared" si="71"/>
        <v/>
      </c>
      <c r="AJ20" s="495" t="str">
        <f t="shared" si="72"/>
        <v/>
      </c>
      <c r="AK20" s="495" t="str">
        <f t="shared" si="73"/>
        <v/>
      </c>
      <c r="AL20" s="420">
        <f t="shared" si="3"/>
        <v>17</v>
      </c>
      <c r="AM20" s="420" t="str">
        <f t="shared" si="4"/>
        <v/>
      </c>
      <c r="AN20" t="str">
        <f t="shared" si="29"/>
        <v/>
      </c>
    </row>
    <row r="21" spans="1:40">
      <c r="A21" s="417" t="str">
        <f t="shared" si="5"/>
        <v/>
      </c>
      <c r="B21" s="417" t="str">
        <f t="shared" si="6"/>
        <v/>
      </c>
      <c r="C21" s="483"/>
      <c r="D21" s="420">
        <v>18</v>
      </c>
      <c r="E21" s="481"/>
      <c r="F21" s="482"/>
      <c r="G21" s="483"/>
      <c r="H21" s="417" t="str">
        <f t="shared" si="7"/>
        <v/>
      </c>
      <c r="I21" s="362" t="str">
        <f t="shared" si="8"/>
        <v/>
      </c>
      <c r="J21" s="362" t="str">
        <f t="shared" ref="J21:K21" si="94">IF(I21="","",RANK(I21,I$4:I$443))</f>
        <v/>
      </c>
      <c r="K21" s="362" t="str">
        <f t="shared" si="94"/>
        <v/>
      </c>
      <c r="L21" s="362" t="str">
        <f t="shared" si="10"/>
        <v/>
      </c>
      <c r="M21" s="362" t="str">
        <f t="shared" ref="M21:N21" si="95">IF(L21="","",RANK(L21,L$4:L$443))</f>
        <v/>
      </c>
      <c r="N21" s="362" t="str">
        <f t="shared" si="95"/>
        <v/>
      </c>
      <c r="O21" s="362" t="str">
        <f t="shared" si="12"/>
        <v/>
      </c>
      <c r="P21" s="362" t="str">
        <f t="shared" ref="P21:Q21" si="96">IF(O21="","",RANK(O21,O$4:O$443))</f>
        <v/>
      </c>
      <c r="Q21" s="362" t="str">
        <f t="shared" si="96"/>
        <v/>
      </c>
      <c r="R21" s="362" t="str">
        <f t="shared" si="14"/>
        <v/>
      </c>
      <c r="S21" s="362" t="str">
        <f t="shared" ref="S21:T21" si="97">IF(R21="","",RANK(R21,R$4:R$443))</f>
        <v/>
      </c>
      <c r="T21" s="362" t="str">
        <f t="shared" si="97"/>
        <v/>
      </c>
      <c r="U21" s="417" t="str">
        <f t="shared" si="16"/>
        <v/>
      </c>
      <c r="V21" s="369" t="str">
        <f t="shared" si="17"/>
        <v/>
      </c>
      <c r="X21" s="279" t="str">
        <f t="shared" si="18"/>
        <v/>
      </c>
      <c r="Y21" s="254" t="str">
        <f t="shared" si="19"/>
        <v/>
      </c>
      <c r="Z21" s="254" t="str">
        <f t="shared" si="1"/>
        <v/>
      </c>
      <c r="AA21" s="254" t="str">
        <f t="shared" si="20"/>
        <v/>
      </c>
      <c r="AB21" s="254" t="str">
        <f t="shared" si="21"/>
        <v/>
      </c>
      <c r="AC21" s="254">
        <f t="shared" si="22"/>
        <v>18</v>
      </c>
      <c r="AD21" s="254" t="str">
        <f t="shared" si="23"/>
        <v/>
      </c>
      <c r="AG21" s="499" t="str">
        <f t="shared" si="24"/>
        <v/>
      </c>
      <c r="AH21" s="495" t="str">
        <f t="shared" si="70"/>
        <v/>
      </c>
      <c r="AI21" s="495" t="str">
        <f t="shared" si="71"/>
        <v/>
      </c>
      <c r="AJ21" s="495" t="str">
        <f t="shared" si="72"/>
        <v/>
      </c>
      <c r="AK21" s="495" t="str">
        <f t="shared" si="73"/>
        <v/>
      </c>
      <c r="AL21" s="420">
        <f t="shared" si="3"/>
        <v>18</v>
      </c>
      <c r="AM21" s="420" t="str">
        <f t="shared" si="4"/>
        <v/>
      </c>
      <c r="AN21" t="str">
        <f t="shared" si="29"/>
        <v/>
      </c>
    </row>
    <row r="22" spans="1:40">
      <c r="A22" s="417" t="str">
        <f t="shared" si="5"/>
        <v/>
      </c>
      <c r="B22" s="417" t="str">
        <f t="shared" si="6"/>
        <v/>
      </c>
      <c r="C22" s="483"/>
      <c r="D22" s="420">
        <v>19</v>
      </c>
      <c r="E22" s="481"/>
      <c r="F22" s="482"/>
      <c r="G22" s="483"/>
      <c r="H22" s="417" t="str">
        <f t="shared" si="7"/>
        <v/>
      </c>
      <c r="I22" s="362" t="str">
        <f t="shared" si="8"/>
        <v/>
      </c>
      <c r="J22" s="362" t="str">
        <f t="shared" ref="J22:K22" si="98">IF(I22="","",RANK(I22,I$4:I$443))</f>
        <v/>
      </c>
      <c r="K22" s="362" t="str">
        <f t="shared" si="98"/>
        <v/>
      </c>
      <c r="L22" s="362" t="str">
        <f t="shared" si="10"/>
        <v/>
      </c>
      <c r="M22" s="362" t="str">
        <f t="shared" ref="M22:N22" si="99">IF(L22="","",RANK(L22,L$4:L$443))</f>
        <v/>
      </c>
      <c r="N22" s="362" t="str">
        <f t="shared" si="99"/>
        <v/>
      </c>
      <c r="O22" s="362" t="str">
        <f t="shared" si="12"/>
        <v/>
      </c>
      <c r="P22" s="362" t="str">
        <f t="shared" ref="P22:Q22" si="100">IF(O22="","",RANK(O22,O$4:O$443))</f>
        <v/>
      </c>
      <c r="Q22" s="362" t="str">
        <f t="shared" si="100"/>
        <v/>
      </c>
      <c r="R22" s="362" t="str">
        <f t="shared" si="14"/>
        <v/>
      </c>
      <c r="S22" s="362" t="str">
        <f t="shared" ref="S22:T22" si="101">IF(R22="","",RANK(R22,R$4:R$443))</f>
        <v/>
      </c>
      <c r="T22" s="362" t="str">
        <f t="shared" si="101"/>
        <v/>
      </c>
      <c r="U22" s="417" t="str">
        <f t="shared" si="16"/>
        <v/>
      </c>
      <c r="V22" s="369" t="str">
        <f t="shared" si="17"/>
        <v/>
      </c>
      <c r="X22" s="279" t="str">
        <f t="shared" si="18"/>
        <v/>
      </c>
      <c r="Y22" s="254" t="str">
        <f t="shared" si="19"/>
        <v/>
      </c>
      <c r="Z22" s="254" t="str">
        <f t="shared" si="1"/>
        <v/>
      </c>
      <c r="AA22" s="254" t="str">
        <f t="shared" si="20"/>
        <v/>
      </c>
      <c r="AB22" s="254" t="str">
        <f t="shared" si="21"/>
        <v/>
      </c>
      <c r="AC22" s="254">
        <f t="shared" si="22"/>
        <v>19</v>
      </c>
      <c r="AD22" s="254" t="str">
        <f t="shared" si="23"/>
        <v/>
      </c>
      <c r="AG22" s="499" t="str">
        <f t="shared" si="24"/>
        <v/>
      </c>
      <c r="AH22" s="495" t="str">
        <f t="shared" si="70"/>
        <v/>
      </c>
      <c r="AI22" s="495" t="str">
        <f t="shared" si="71"/>
        <v/>
      </c>
      <c r="AJ22" s="495" t="str">
        <f t="shared" si="72"/>
        <v/>
      </c>
      <c r="AK22" s="495" t="str">
        <f t="shared" si="73"/>
        <v/>
      </c>
      <c r="AL22" s="420">
        <f t="shared" si="3"/>
        <v>19</v>
      </c>
      <c r="AM22" s="420" t="str">
        <f t="shared" si="4"/>
        <v/>
      </c>
      <c r="AN22" t="str">
        <f t="shared" si="29"/>
        <v/>
      </c>
    </row>
    <row r="23" spans="1:40">
      <c r="A23" s="417" t="str">
        <f t="shared" si="5"/>
        <v/>
      </c>
      <c r="B23" s="417" t="str">
        <f t="shared" si="6"/>
        <v/>
      </c>
      <c r="C23" s="483"/>
      <c r="D23" s="420">
        <v>20</v>
      </c>
      <c r="E23" s="481"/>
      <c r="F23" s="482"/>
      <c r="G23" s="483"/>
      <c r="H23" s="417" t="str">
        <f t="shared" si="7"/>
        <v/>
      </c>
      <c r="I23" s="362" t="str">
        <f t="shared" si="8"/>
        <v/>
      </c>
      <c r="J23" s="362" t="str">
        <f t="shared" ref="J23:K23" si="102">IF(I23="","",RANK(I23,I$4:I$443))</f>
        <v/>
      </c>
      <c r="K23" s="362" t="str">
        <f t="shared" si="102"/>
        <v/>
      </c>
      <c r="L23" s="362" t="str">
        <f t="shared" si="10"/>
        <v/>
      </c>
      <c r="M23" s="362" t="str">
        <f t="shared" ref="M23:N23" si="103">IF(L23="","",RANK(L23,L$4:L$443))</f>
        <v/>
      </c>
      <c r="N23" s="362" t="str">
        <f t="shared" si="103"/>
        <v/>
      </c>
      <c r="O23" s="362" t="str">
        <f t="shared" si="12"/>
        <v/>
      </c>
      <c r="P23" s="362" t="str">
        <f t="shared" ref="P23:Q23" si="104">IF(O23="","",RANK(O23,O$4:O$443))</f>
        <v/>
      </c>
      <c r="Q23" s="362" t="str">
        <f t="shared" si="104"/>
        <v/>
      </c>
      <c r="R23" s="362" t="str">
        <f t="shared" si="14"/>
        <v/>
      </c>
      <c r="S23" s="362" t="str">
        <f t="shared" ref="S23:T23" si="105">IF(R23="","",RANK(R23,R$4:R$443))</f>
        <v/>
      </c>
      <c r="T23" s="362" t="str">
        <f t="shared" si="105"/>
        <v/>
      </c>
      <c r="U23" s="417" t="str">
        <f t="shared" si="16"/>
        <v/>
      </c>
      <c r="V23" s="369" t="str">
        <f t="shared" si="17"/>
        <v/>
      </c>
      <c r="X23" s="279" t="str">
        <f t="shared" si="18"/>
        <v/>
      </c>
      <c r="Y23" s="254" t="str">
        <f t="shared" si="19"/>
        <v/>
      </c>
      <c r="Z23" s="254" t="str">
        <f t="shared" si="1"/>
        <v/>
      </c>
      <c r="AA23" s="254" t="str">
        <f t="shared" si="20"/>
        <v/>
      </c>
      <c r="AB23" s="254" t="str">
        <f t="shared" si="21"/>
        <v/>
      </c>
      <c r="AC23" s="254">
        <f t="shared" si="22"/>
        <v>20</v>
      </c>
      <c r="AD23" s="254" t="str">
        <f t="shared" si="23"/>
        <v/>
      </c>
      <c r="AG23" s="499" t="str">
        <f t="shared" si="24"/>
        <v/>
      </c>
      <c r="AH23" s="495" t="str">
        <f t="shared" si="70"/>
        <v/>
      </c>
      <c r="AI23" s="495" t="str">
        <f t="shared" si="71"/>
        <v/>
      </c>
      <c r="AJ23" s="495" t="str">
        <f t="shared" si="72"/>
        <v/>
      </c>
      <c r="AK23" s="495" t="str">
        <f t="shared" si="73"/>
        <v/>
      </c>
      <c r="AL23" s="420">
        <f t="shared" si="3"/>
        <v>20</v>
      </c>
      <c r="AM23" s="420" t="str">
        <f t="shared" si="4"/>
        <v/>
      </c>
      <c r="AN23" t="str">
        <f t="shared" si="29"/>
        <v/>
      </c>
    </row>
    <row r="24" spans="1:40">
      <c r="A24" s="417" t="str">
        <f t="shared" si="5"/>
        <v/>
      </c>
      <c r="B24" s="417" t="str">
        <f t="shared" si="6"/>
        <v/>
      </c>
      <c r="C24" s="483"/>
      <c r="D24" s="420">
        <v>21</v>
      </c>
      <c r="E24" s="481"/>
      <c r="F24" s="482"/>
      <c r="G24" s="483"/>
      <c r="H24" s="417" t="str">
        <f t="shared" si="7"/>
        <v/>
      </c>
      <c r="I24" s="362" t="str">
        <f t="shared" si="8"/>
        <v/>
      </c>
      <c r="J24" s="362" t="str">
        <f t="shared" ref="J24:K24" si="106">IF(I24="","",RANK(I24,I$4:I$443))</f>
        <v/>
      </c>
      <c r="K24" s="362" t="str">
        <f t="shared" si="106"/>
        <v/>
      </c>
      <c r="L24" s="362" t="str">
        <f t="shared" si="10"/>
        <v/>
      </c>
      <c r="M24" s="362" t="str">
        <f t="shared" ref="M24:N24" si="107">IF(L24="","",RANK(L24,L$4:L$443))</f>
        <v/>
      </c>
      <c r="N24" s="362" t="str">
        <f t="shared" si="107"/>
        <v/>
      </c>
      <c r="O24" s="362" t="str">
        <f t="shared" si="12"/>
        <v/>
      </c>
      <c r="P24" s="362" t="str">
        <f t="shared" ref="P24:Q24" si="108">IF(O24="","",RANK(O24,O$4:O$443))</f>
        <v/>
      </c>
      <c r="Q24" s="362" t="str">
        <f t="shared" si="108"/>
        <v/>
      </c>
      <c r="R24" s="362" t="str">
        <f t="shared" si="14"/>
        <v/>
      </c>
      <c r="S24" s="362" t="str">
        <f t="shared" ref="S24:T24" si="109">IF(R24="","",RANK(R24,R$4:R$443))</f>
        <v/>
      </c>
      <c r="T24" s="362" t="str">
        <f t="shared" si="109"/>
        <v/>
      </c>
      <c r="U24" s="417" t="str">
        <f t="shared" si="16"/>
        <v/>
      </c>
      <c r="V24" s="369" t="str">
        <f t="shared" si="17"/>
        <v/>
      </c>
      <c r="X24" s="279" t="str">
        <f t="shared" si="18"/>
        <v/>
      </c>
      <c r="Y24" s="254" t="str">
        <f t="shared" si="19"/>
        <v/>
      </c>
      <c r="Z24" s="254" t="str">
        <f t="shared" si="1"/>
        <v/>
      </c>
      <c r="AA24" s="254" t="str">
        <f t="shared" si="20"/>
        <v/>
      </c>
      <c r="AB24" s="254" t="str">
        <f t="shared" si="21"/>
        <v/>
      </c>
      <c r="AC24" s="254">
        <f t="shared" si="22"/>
        <v>21</v>
      </c>
      <c r="AD24" s="254" t="str">
        <f t="shared" si="23"/>
        <v/>
      </c>
      <c r="AG24" s="499" t="str">
        <f t="shared" si="24"/>
        <v/>
      </c>
      <c r="AH24" s="495" t="str">
        <f t="shared" si="70"/>
        <v/>
      </c>
      <c r="AI24" s="495" t="str">
        <f t="shared" si="71"/>
        <v/>
      </c>
      <c r="AJ24" s="495" t="str">
        <f t="shared" si="72"/>
        <v/>
      </c>
      <c r="AK24" s="495" t="str">
        <f t="shared" si="73"/>
        <v/>
      </c>
      <c r="AL24" s="420">
        <f t="shared" si="3"/>
        <v>21</v>
      </c>
      <c r="AM24" s="420" t="str">
        <f t="shared" si="4"/>
        <v/>
      </c>
      <c r="AN24" t="str">
        <f t="shared" si="29"/>
        <v/>
      </c>
    </row>
    <row r="25" spans="1:40">
      <c r="A25" s="417">
        <f t="shared" si="5"/>
        <v>4</v>
      </c>
      <c r="B25" s="417">
        <f t="shared" si="6"/>
        <v>22</v>
      </c>
      <c r="C25" s="483">
        <v>6022</v>
      </c>
      <c r="D25" s="420">
        <v>22</v>
      </c>
      <c r="E25" s="481" t="s">
        <v>235</v>
      </c>
      <c r="F25" s="482" t="s">
        <v>363</v>
      </c>
      <c r="G25" s="483">
        <v>4</v>
      </c>
      <c r="H25" s="417">
        <f t="shared" si="7"/>
        <v>1419</v>
      </c>
      <c r="I25" s="362">
        <f t="shared" si="8"/>
        <v>87</v>
      </c>
      <c r="J25" s="362">
        <f t="shared" ref="J25:K25" si="110">IF(I25="","",RANK(I25,I$4:I$443))</f>
        <v>69</v>
      </c>
      <c r="K25" s="362">
        <f t="shared" si="110"/>
        <v>7</v>
      </c>
      <c r="L25" s="362" t="str">
        <f t="shared" si="10"/>
        <v/>
      </c>
      <c r="M25" s="362" t="str">
        <f t="shared" ref="M25:N25" si="111">IF(L25="","",RANK(L25,L$4:L$443))</f>
        <v/>
      </c>
      <c r="N25" s="362" t="str">
        <f t="shared" si="111"/>
        <v/>
      </c>
      <c r="O25" s="362" t="str">
        <f t="shared" si="12"/>
        <v/>
      </c>
      <c r="P25" s="362" t="str">
        <f t="shared" ref="P25:Q25" si="112">IF(O25="","",RANK(O25,O$4:O$443))</f>
        <v/>
      </c>
      <c r="Q25" s="362" t="str">
        <f t="shared" si="112"/>
        <v/>
      </c>
      <c r="R25" s="362" t="str">
        <f t="shared" si="14"/>
        <v/>
      </c>
      <c r="S25" s="362" t="str">
        <f t="shared" ref="S25:T25" si="113">IF(R25="","",RANK(R25,R$4:R$443))</f>
        <v/>
      </c>
      <c r="T25" s="362" t="str">
        <f t="shared" si="113"/>
        <v/>
      </c>
      <c r="U25" s="417" t="str">
        <f t="shared" si="16"/>
        <v>TRALUSA</v>
      </c>
      <c r="V25" s="369" t="str">
        <f t="shared" si="17"/>
        <v>TRALUSA4</v>
      </c>
      <c r="X25" s="279" t="str">
        <f t="shared" si="18"/>
        <v>TRALUSA</v>
      </c>
      <c r="Y25" s="254">
        <f t="shared" si="19"/>
        <v>7</v>
      </c>
      <c r="Z25" s="254" t="str">
        <f t="shared" si="1"/>
        <v/>
      </c>
      <c r="AA25" s="254" t="str">
        <f t="shared" si="20"/>
        <v/>
      </c>
      <c r="AB25" s="254" t="str">
        <f t="shared" si="21"/>
        <v/>
      </c>
      <c r="AC25" s="254">
        <f t="shared" si="22"/>
        <v>22</v>
      </c>
      <c r="AD25" s="254">
        <f t="shared" si="23"/>
        <v>6022</v>
      </c>
      <c r="AG25" s="499" t="str">
        <f t="shared" si="24"/>
        <v>TRALUSA</v>
      </c>
      <c r="AH25" s="495">
        <f t="shared" si="70"/>
        <v>4</v>
      </c>
      <c r="AI25" s="495" t="str">
        <f t="shared" si="71"/>
        <v/>
      </c>
      <c r="AJ25" s="495" t="str">
        <f t="shared" si="72"/>
        <v/>
      </c>
      <c r="AK25" s="495" t="str">
        <f t="shared" si="73"/>
        <v/>
      </c>
      <c r="AL25" s="420">
        <f t="shared" si="3"/>
        <v>22</v>
      </c>
      <c r="AM25" s="420">
        <f t="shared" si="4"/>
        <v>6022</v>
      </c>
      <c r="AN25">
        <f t="shared" si="29"/>
        <v>4</v>
      </c>
    </row>
    <row r="26" spans="1:40">
      <c r="A26" s="417" t="str">
        <f t="shared" si="5"/>
        <v/>
      </c>
      <c r="B26" s="417" t="str">
        <f t="shared" si="6"/>
        <v/>
      </c>
      <c r="C26" s="483"/>
      <c r="D26" s="420">
        <v>23</v>
      </c>
      <c r="E26" s="481"/>
      <c r="F26" s="482"/>
      <c r="G26" s="483"/>
      <c r="H26" s="417" t="str">
        <f t="shared" si="7"/>
        <v/>
      </c>
      <c r="I26" s="362" t="str">
        <f t="shared" si="8"/>
        <v/>
      </c>
      <c r="J26" s="362" t="str">
        <f t="shared" ref="J26:K26" si="114">IF(I26="","",RANK(I26,I$4:I$443))</f>
        <v/>
      </c>
      <c r="K26" s="362" t="str">
        <f t="shared" si="114"/>
        <v/>
      </c>
      <c r="L26" s="362" t="str">
        <f t="shared" si="10"/>
        <v/>
      </c>
      <c r="M26" s="362" t="str">
        <f t="shared" ref="M26:N26" si="115">IF(L26="","",RANK(L26,L$4:L$443))</f>
        <v/>
      </c>
      <c r="N26" s="362" t="str">
        <f t="shared" si="115"/>
        <v/>
      </c>
      <c r="O26" s="362" t="str">
        <f t="shared" si="12"/>
        <v/>
      </c>
      <c r="P26" s="362" t="str">
        <f t="shared" ref="P26:Q26" si="116">IF(O26="","",RANK(O26,O$4:O$443))</f>
        <v/>
      </c>
      <c r="Q26" s="362" t="str">
        <f t="shared" si="116"/>
        <v/>
      </c>
      <c r="R26" s="362" t="str">
        <f t="shared" si="14"/>
        <v/>
      </c>
      <c r="S26" s="362" t="str">
        <f t="shared" ref="S26:T26" si="117">IF(R26="","",RANK(R26,R$4:R$443))</f>
        <v/>
      </c>
      <c r="T26" s="362" t="str">
        <f t="shared" si="117"/>
        <v/>
      </c>
      <c r="U26" s="417" t="str">
        <f t="shared" si="16"/>
        <v/>
      </c>
      <c r="V26" s="369" t="str">
        <f t="shared" si="17"/>
        <v/>
      </c>
      <c r="X26" s="279" t="str">
        <f t="shared" si="18"/>
        <v/>
      </c>
      <c r="Y26" s="254" t="str">
        <f t="shared" si="19"/>
        <v/>
      </c>
      <c r="Z26" s="254" t="str">
        <f t="shared" si="1"/>
        <v/>
      </c>
      <c r="AA26" s="254" t="str">
        <f t="shared" si="20"/>
        <v/>
      </c>
      <c r="AB26" s="254" t="str">
        <f t="shared" si="21"/>
        <v/>
      </c>
      <c r="AC26" s="254">
        <f t="shared" si="22"/>
        <v>23</v>
      </c>
      <c r="AD26" s="254" t="str">
        <f t="shared" si="23"/>
        <v/>
      </c>
      <c r="AG26" s="499" t="str">
        <f t="shared" si="24"/>
        <v/>
      </c>
      <c r="AH26" s="495" t="str">
        <f t="shared" si="70"/>
        <v/>
      </c>
      <c r="AI26" s="495" t="str">
        <f t="shared" si="71"/>
        <v/>
      </c>
      <c r="AJ26" s="495" t="str">
        <f t="shared" si="72"/>
        <v/>
      </c>
      <c r="AK26" s="495" t="str">
        <f t="shared" si="73"/>
        <v/>
      </c>
      <c r="AL26" s="420">
        <f t="shared" si="3"/>
        <v>23</v>
      </c>
      <c r="AM26" s="420" t="str">
        <f t="shared" si="4"/>
        <v/>
      </c>
      <c r="AN26" t="str">
        <f t="shared" si="29"/>
        <v/>
      </c>
    </row>
    <row r="27" spans="1:40">
      <c r="A27" s="417" t="str">
        <f t="shared" si="5"/>
        <v/>
      </c>
      <c r="B27" s="417" t="str">
        <f t="shared" si="6"/>
        <v/>
      </c>
      <c r="C27" s="483"/>
      <c r="D27" s="420">
        <v>24</v>
      </c>
      <c r="E27" s="481"/>
      <c r="F27" s="482"/>
      <c r="G27" s="483"/>
      <c r="H27" s="417" t="str">
        <f t="shared" si="7"/>
        <v/>
      </c>
      <c r="I27" s="362" t="str">
        <f t="shared" si="8"/>
        <v/>
      </c>
      <c r="J27" s="362" t="str">
        <f t="shared" ref="J27:K27" si="118">IF(I27="","",RANK(I27,I$4:I$443))</f>
        <v/>
      </c>
      <c r="K27" s="362" t="str">
        <f t="shared" si="118"/>
        <v/>
      </c>
      <c r="L27" s="362" t="str">
        <f t="shared" si="10"/>
        <v/>
      </c>
      <c r="M27" s="362" t="str">
        <f t="shared" ref="M27:N27" si="119">IF(L27="","",RANK(L27,L$4:L$443))</f>
        <v/>
      </c>
      <c r="N27" s="362" t="str">
        <f t="shared" si="119"/>
        <v/>
      </c>
      <c r="O27" s="362" t="str">
        <f t="shared" si="12"/>
        <v/>
      </c>
      <c r="P27" s="362" t="str">
        <f t="shared" ref="P27:Q27" si="120">IF(O27="","",RANK(O27,O$4:O$443))</f>
        <v/>
      </c>
      <c r="Q27" s="362" t="str">
        <f t="shared" si="120"/>
        <v/>
      </c>
      <c r="R27" s="362" t="str">
        <f t="shared" si="14"/>
        <v/>
      </c>
      <c r="S27" s="362" t="str">
        <f t="shared" ref="S27:T27" si="121">IF(R27="","",RANK(R27,R$4:R$443))</f>
        <v/>
      </c>
      <c r="T27" s="362" t="str">
        <f t="shared" si="121"/>
        <v/>
      </c>
      <c r="U27" s="417" t="str">
        <f t="shared" si="16"/>
        <v/>
      </c>
      <c r="V27" s="369" t="str">
        <f t="shared" si="17"/>
        <v/>
      </c>
      <c r="X27" s="279" t="str">
        <f t="shared" si="18"/>
        <v/>
      </c>
      <c r="Y27" s="254" t="str">
        <f t="shared" si="19"/>
        <v/>
      </c>
      <c r="Z27" s="254" t="str">
        <f t="shared" si="1"/>
        <v/>
      </c>
      <c r="AA27" s="254" t="str">
        <f t="shared" si="20"/>
        <v/>
      </c>
      <c r="AB27" s="254" t="str">
        <f t="shared" si="21"/>
        <v/>
      </c>
      <c r="AC27" s="254">
        <f t="shared" si="22"/>
        <v>24</v>
      </c>
      <c r="AD27" s="254" t="str">
        <f t="shared" si="23"/>
        <v/>
      </c>
      <c r="AG27" s="499" t="str">
        <f t="shared" si="24"/>
        <v/>
      </c>
      <c r="AH27" s="495" t="str">
        <f t="shared" si="70"/>
        <v/>
      </c>
      <c r="AI27" s="495" t="str">
        <f t="shared" si="71"/>
        <v/>
      </c>
      <c r="AJ27" s="495" t="str">
        <f t="shared" si="72"/>
        <v/>
      </c>
      <c r="AK27" s="495" t="str">
        <f t="shared" si="73"/>
        <v/>
      </c>
      <c r="AL27" s="420">
        <f t="shared" si="3"/>
        <v>24</v>
      </c>
      <c r="AM27" s="420" t="str">
        <f t="shared" si="4"/>
        <v/>
      </c>
      <c r="AN27" t="str">
        <f t="shared" si="29"/>
        <v/>
      </c>
    </row>
    <row r="28" spans="1:40">
      <c r="A28" s="417" t="str">
        <f t="shared" si="5"/>
        <v/>
      </c>
      <c r="B28" s="417" t="str">
        <f t="shared" si="6"/>
        <v/>
      </c>
      <c r="C28" s="483"/>
      <c r="D28" s="420">
        <v>25</v>
      </c>
      <c r="E28" s="481"/>
      <c r="F28" s="482"/>
      <c r="G28" s="483"/>
      <c r="H28" s="417" t="str">
        <f t="shared" si="7"/>
        <v/>
      </c>
      <c r="I28" s="362" t="str">
        <f t="shared" si="8"/>
        <v/>
      </c>
      <c r="J28" s="362" t="str">
        <f t="shared" ref="J28:K28" si="122">IF(I28="","",RANK(I28,I$4:I$443))</f>
        <v/>
      </c>
      <c r="K28" s="362" t="str">
        <f t="shared" si="122"/>
        <v/>
      </c>
      <c r="L28" s="362" t="str">
        <f t="shared" si="10"/>
        <v/>
      </c>
      <c r="M28" s="362" t="str">
        <f t="shared" ref="M28:N28" si="123">IF(L28="","",RANK(L28,L$4:L$443))</f>
        <v/>
      </c>
      <c r="N28" s="362" t="str">
        <f t="shared" si="123"/>
        <v/>
      </c>
      <c r="O28" s="362" t="str">
        <f t="shared" si="12"/>
        <v/>
      </c>
      <c r="P28" s="362" t="str">
        <f t="shared" ref="P28:Q28" si="124">IF(O28="","",RANK(O28,O$4:O$443))</f>
        <v/>
      </c>
      <c r="Q28" s="362" t="str">
        <f t="shared" si="124"/>
        <v/>
      </c>
      <c r="R28" s="362" t="str">
        <f t="shared" si="14"/>
        <v/>
      </c>
      <c r="S28" s="362" t="str">
        <f t="shared" ref="S28:T28" si="125">IF(R28="","",RANK(R28,R$4:R$443))</f>
        <v/>
      </c>
      <c r="T28" s="362" t="str">
        <f t="shared" si="125"/>
        <v/>
      </c>
      <c r="U28" s="417" t="str">
        <f t="shared" si="16"/>
        <v/>
      </c>
      <c r="V28" s="369" t="str">
        <f t="shared" si="17"/>
        <v/>
      </c>
      <c r="X28" s="279" t="str">
        <f t="shared" si="18"/>
        <v/>
      </c>
      <c r="Y28" s="254" t="str">
        <f t="shared" si="19"/>
        <v/>
      </c>
      <c r="Z28" s="254" t="str">
        <f t="shared" si="1"/>
        <v/>
      </c>
      <c r="AA28" s="254" t="str">
        <f t="shared" si="20"/>
        <v/>
      </c>
      <c r="AB28" s="254" t="str">
        <f t="shared" si="21"/>
        <v/>
      </c>
      <c r="AC28" s="254">
        <f t="shared" si="22"/>
        <v>25</v>
      </c>
      <c r="AD28" s="254" t="str">
        <f t="shared" si="23"/>
        <v/>
      </c>
      <c r="AG28" s="499" t="str">
        <f t="shared" si="24"/>
        <v/>
      </c>
      <c r="AH28" s="495" t="str">
        <f t="shared" si="70"/>
        <v/>
      </c>
      <c r="AI28" s="495" t="str">
        <f t="shared" si="71"/>
        <v/>
      </c>
      <c r="AJ28" s="495" t="str">
        <f t="shared" si="72"/>
        <v/>
      </c>
      <c r="AK28" s="495" t="str">
        <f t="shared" si="73"/>
        <v/>
      </c>
      <c r="AL28" s="420">
        <f t="shared" si="3"/>
        <v>25</v>
      </c>
      <c r="AM28" s="420" t="str">
        <f t="shared" si="4"/>
        <v/>
      </c>
      <c r="AN28" t="str">
        <f t="shared" si="29"/>
        <v/>
      </c>
    </row>
    <row r="29" spans="1:40">
      <c r="A29" s="417" t="str">
        <f t="shared" si="5"/>
        <v/>
      </c>
      <c r="B29" s="417" t="str">
        <f t="shared" si="6"/>
        <v/>
      </c>
      <c r="C29" s="483"/>
      <c r="D29" s="420">
        <v>26</v>
      </c>
      <c r="E29" s="481"/>
      <c r="F29" s="482"/>
      <c r="G29" s="483"/>
      <c r="H29" s="417" t="str">
        <f t="shared" si="7"/>
        <v/>
      </c>
      <c r="I29" s="362" t="str">
        <f t="shared" si="8"/>
        <v/>
      </c>
      <c r="J29" s="362" t="str">
        <f t="shared" ref="J29:K29" si="126">IF(I29="","",RANK(I29,I$4:I$443))</f>
        <v/>
      </c>
      <c r="K29" s="362" t="str">
        <f t="shared" si="126"/>
        <v/>
      </c>
      <c r="L29" s="362" t="str">
        <f t="shared" si="10"/>
        <v/>
      </c>
      <c r="M29" s="362" t="str">
        <f t="shared" ref="M29:N29" si="127">IF(L29="","",RANK(L29,L$4:L$443))</f>
        <v/>
      </c>
      <c r="N29" s="362" t="str">
        <f t="shared" si="127"/>
        <v/>
      </c>
      <c r="O29" s="362" t="str">
        <f t="shared" si="12"/>
        <v/>
      </c>
      <c r="P29" s="362" t="str">
        <f t="shared" ref="P29:Q29" si="128">IF(O29="","",RANK(O29,O$4:O$443))</f>
        <v/>
      </c>
      <c r="Q29" s="362" t="str">
        <f t="shared" si="128"/>
        <v/>
      </c>
      <c r="R29" s="362" t="str">
        <f t="shared" si="14"/>
        <v/>
      </c>
      <c r="S29" s="362" t="str">
        <f t="shared" ref="S29:T29" si="129">IF(R29="","",RANK(R29,R$4:R$443))</f>
        <v/>
      </c>
      <c r="T29" s="362" t="str">
        <f t="shared" si="129"/>
        <v/>
      </c>
      <c r="U29" s="417" t="str">
        <f t="shared" si="16"/>
        <v/>
      </c>
      <c r="V29" s="369" t="str">
        <f t="shared" si="17"/>
        <v/>
      </c>
      <c r="X29" s="279" t="str">
        <f t="shared" si="18"/>
        <v/>
      </c>
      <c r="Y29" s="254" t="str">
        <f t="shared" si="19"/>
        <v/>
      </c>
      <c r="Z29" s="254" t="str">
        <f t="shared" si="1"/>
        <v/>
      </c>
      <c r="AA29" s="254" t="str">
        <f t="shared" si="20"/>
        <v/>
      </c>
      <c r="AB29" s="254" t="str">
        <f t="shared" si="21"/>
        <v/>
      </c>
      <c r="AC29" s="254">
        <f t="shared" si="22"/>
        <v>26</v>
      </c>
      <c r="AD29" s="254" t="str">
        <f t="shared" si="23"/>
        <v/>
      </c>
      <c r="AG29" s="499" t="str">
        <f t="shared" si="24"/>
        <v/>
      </c>
      <c r="AH29" s="495" t="str">
        <f t="shared" si="70"/>
        <v/>
      </c>
      <c r="AI29" s="495" t="str">
        <f t="shared" si="71"/>
        <v/>
      </c>
      <c r="AJ29" s="495" t="str">
        <f t="shared" si="72"/>
        <v/>
      </c>
      <c r="AK29" s="495" t="str">
        <f t="shared" si="73"/>
        <v/>
      </c>
      <c r="AL29" s="420">
        <f t="shared" si="3"/>
        <v>26</v>
      </c>
      <c r="AM29" s="420" t="str">
        <f t="shared" si="4"/>
        <v/>
      </c>
      <c r="AN29" t="str">
        <f t="shared" si="29"/>
        <v/>
      </c>
    </row>
    <row r="30" spans="1:40">
      <c r="A30" s="417" t="str">
        <f t="shared" si="5"/>
        <v/>
      </c>
      <c r="B30" s="417" t="str">
        <f t="shared" si="6"/>
        <v/>
      </c>
      <c r="C30" s="483"/>
      <c r="D30" s="420">
        <v>27</v>
      </c>
      <c r="E30" s="481"/>
      <c r="F30" s="482"/>
      <c r="G30" s="483"/>
      <c r="H30" s="417" t="str">
        <f t="shared" si="7"/>
        <v/>
      </c>
      <c r="I30" s="362" t="str">
        <f t="shared" si="8"/>
        <v/>
      </c>
      <c r="J30" s="362" t="str">
        <f t="shared" ref="J30:K30" si="130">IF(I30="","",RANK(I30,I$4:I$443))</f>
        <v/>
      </c>
      <c r="K30" s="362" t="str">
        <f t="shared" si="130"/>
        <v/>
      </c>
      <c r="L30" s="362" t="str">
        <f t="shared" si="10"/>
        <v/>
      </c>
      <c r="M30" s="362" t="str">
        <f t="shared" ref="M30:N30" si="131">IF(L30="","",RANK(L30,L$4:L$443))</f>
        <v/>
      </c>
      <c r="N30" s="362" t="str">
        <f t="shared" si="131"/>
        <v/>
      </c>
      <c r="O30" s="362" t="str">
        <f t="shared" si="12"/>
        <v/>
      </c>
      <c r="P30" s="362" t="str">
        <f t="shared" ref="P30:Q30" si="132">IF(O30="","",RANK(O30,O$4:O$443))</f>
        <v/>
      </c>
      <c r="Q30" s="362" t="str">
        <f t="shared" si="132"/>
        <v/>
      </c>
      <c r="R30" s="362" t="str">
        <f t="shared" si="14"/>
        <v/>
      </c>
      <c r="S30" s="362" t="str">
        <f t="shared" ref="S30:T30" si="133">IF(R30="","",RANK(R30,R$4:R$443))</f>
        <v/>
      </c>
      <c r="T30" s="362" t="str">
        <f t="shared" si="133"/>
        <v/>
      </c>
      <c r="U30" s="417" t="str">
        <f t="shared" si="16"/>
        <v/>
      </c>
      <c r="V30" s="369" t="str">
        <f t="shared" si="17"/>
        <v/>
      </c>
      <c r="X30" s="279" t="str">
        <f t="shared" si="18"/>
        <v/>
      </c>
      <c r="Y30" s="254" t="str">
        <f t="shared" si="19"/>
        <v/>
      </c>
      <c r="Z30" s="254" t="str">
        <f t="shared" si="1"/>
        <v/>
      </c>
      <c r="AA30" s="254" t="str">
        <f t="shared" si="20"/>
        <v/>
      </c>
      <c r="AB30" s="254" t="str">
        <f t="shared" si="21"/>
        <v/>
      </c>
      <c r="AC30" s="254">
        <f t="shared" si="22"/>
        <v>27</v>
      </c>
      <c r="AD30" s="254" t="str">
        <f t="shared" si="23"/>
        <v/>
      </c>
      <c r="AG30" s="499" t="str">
        <f t="shared" si="24"/>
        <v/>
      </c>
      <c r="AH30" s="495" t="str">
        <f t="shared" si="70"/>
        <v/>
      </c>
      <c r="AI30" s="495" t="str">
        <f t="shared" si="71"/>
        <v/>
      </c>
      <c r="AJ30" s="495" t="str">
        <f t="shared" si="72"/>
        <v/>
      </c>
      <c r="AK30" s="495" t="str">
        <f t="shared" si="73"/>
        <v/>
      </c>
      <c r="AL30" s="420">
        <f t="shared" si="3"/>
        <v>27</v>
      </c>
      <c r="AM30" s="420" t="str">
        <f t="shared" si="4"/>
        <v/>
      </c>
      <c r="AN30" t="str">
        <f t="shared" si="29"/>
        <v/>
      </c>
    </row>
    <row r="31" spans="1:40">
      <c r="A31" s="417" t="str">
        <f t="shared" si="5"/>
        <v/>
      </c>
      <c r="B31" s="417" t="str">
        <f t="shared" si="6"/>
        <v/>
      </c>
      <c r="C31" s="483"/>
      <c r="D31" s="420">
        <v>28</v>
      </c>
      <c r="E31" s="481"/>
      <c r="F31" s="482"/>
      <c r="G31" s="483"/>
      <c r="H31" s="417" t="str">
        <f t="shared" si="7"/>
        <v/>
      </c>
      <c r="I31" s="362" t="str">
        <f t="shared" si="8"/>
        <v/>
      </c>
      <c r="J31" s="362" t="str">
        <f t="shared" ref="J31:K31" si="134">IF(I31="","",RANK(I31,I$4:I$443))</f>
        <v/>
      </c>
      <c r="K31" s="362" t="str">
        <f t="shared" si="134"/>
        <v/>
      </c>
      <c r="L31" s="362" t="str">
        <f t="shared" si="10"/>
        <v/>
      </c>
      <c r="M31" s="362" t="str">
        <f t="shared" ref="M31:N31" si="135">IF(L31="","",RANK(L31,L$4:L$443))</f>
        <v/>
      </c>
      <c r="N31" s="362" t="str">
        <f t="shared" si="135"/>
        <v/>
      </c>
      <c r="O31" s="362" t="str">
        <f t="shared" si="12"/>
        <v/>
      </c>
      <c r="P31" s="362" t="str">
        <f t="shared" ref="P31:Q31" si="136">IF(O31="","",RANK(O31,O$4:O$443))</f>
        <v/>
      </c>
      <c r="Q31" s="362" t="str">
        <f t="shared" si="136"/>
        <v/>
      </c>
      <c r="R31" s="362" t="str">
        <f t="shared" si="14"/>
        <v/>
      </c>
      <c r="S31" s="362" t="str">
        <f t="shared" ref="S31:T31" si="137">IF(R31="","",RANK(R31,R$4:R$443))</f>
        <v/>
      </c>
      <c r="T31" s="362" t="str">
        <f t="shared" si="137"/>
        <v/>
      </c>
      <c r="U31" s="417" t="str">
        <f t="shared" si="16"/>
        <v/>
      </c>
      <c r="V31" s="369" t="str">
        <f t="shared" si="17"/>
        <v/>
      </c>
      <c r="X31" s="279" t="str">
        <f t="shared" si="18"/>
        <v/>
      </c>
      <c r="Y31" s="254" t="str">
        <f t="shared" si="19"/>
        <v/>
      </c>
      <c r="Z31" s="254" t="str">
        <f t="shared" si="1"/>
        <v/>
      </c>
      <c r="AA31" s="254" t="str">
        <f t="shared" si="20"/>
        <v/>
      </c>
      <c r="AB31" s="254" t="str">
        <f t="shared" si="21"/>
        <v/>
      </c>
      <c r="AC31" s="254">
        <f t="shared" si="22"/>
        <v>28</v>
      </c>
      <c r="AD31" s="254" t="str">
        <f t="shared" si="23"/>
        <v/>
      </c>
      <c r="AG31" s="499" t="str">
        <f t="shared" si="24"/>
        <v/>
      </c>
      <c r="AH31" s="495" t="str">
        <f t="shared" si="70"/>
        <v/>
      </c>
      <c r="AI31" s="495" t="str">
        <f t="shared" si="71"/>
        <v/>
      </c>
      <c r="AJ31" s="495" t="str">
        <f t="shared" si="72"/>
        <v/>
      </c>
      <c r="AK31" s="495" t="str">
        <f t="shared" si="73"/>
        <v/>
      </c>
      <c r="AL31" s="420">
        <f t="shared" si="3"/>
        <v>28</v>
      </c>
      <c r="AM31" s="420" t="str">
        <f t="shared" si="4"/>
        <v/>
      </c>
      <c r="AN31" t="str">
        <f t="shared" si="29"/>
        <v/>
      </c>
    </row>
    <row r="32" spans="1:40">
      <c r="A32" s="417">
        <f t="shared" si="5"/>
        <v>51</v>
      </c>
      <c r="B32" s="417">
        <f t="shared" si="6"/>
        <v>29</v>
      </c>
      <c r="C32" s="483">
        <v>6029</v>
      </c>
      <c r="D32" s="420">
        <v>29</v>
      </c>
      <c r="E32" s="481" t="s">
        <v>234</v>
      </c>
      <c r="F32" s="482" t="s">
        <v>363</v>
      </c>
      <c r="G32" s="483">
        <v>51</v>
      </c>
      <c r="H32" s="417">
        <f t="shared" si="7"/>
        <v>1412</v>
      </c>
      <c r="I32" s="362">
        <f t="shared" si="8"/>
        <v>88</v>
      </c>
      <c r="J32" s="362">
        <f t="shared" ref="J32:K32" si="138">IF(I32="","",RANK(I32,I$4:I$443))</f>
        <v>68</v>
      </c>
      <c r="K32" s="362">
        <f t="shared" si="138"/>
        <v>8</v>
      </c>
      <c r="L32" s="362" t="str">
        <f t="shared" si="10"/>
        <v/>
      </c>
      <c r="M32" s="362" t="str">
        <f t="shared" ref="M32:N32" si="139">IF(L32="","",RANK(L32,L$4:L$443))</f>
        <v/>
      </c>
      <c r="N32" s="362" t="str">
        <f t="shared" si="139"/>
        <v/>
      </c>
      <c r="O32" s="362" t="str">
        <f t="shared" si="12"/>
        <v/>
      </c>
      <c r="P32" s="362" t="str">
        <f t="shared" ref="P32:Q32" si="140">IF(O32="","",RANK(O32,O$4:O$443))</f>
        <v/>
      </c>
      <c r="Q32" s="362" t="str">
        <f t="shared" si="140"/>
        <v/>
      </c>
      <c r="R32" s="362" t="str">
        <f t="shared" si="14"/>
        <v/>
      </c>
      <c r="S32" s="362" t="str">
        <f t="shared" ref="S32:T32" si="141">IF(R32="","",RANK(R32,R$4:R$443))</f>
        <v/>
      </c>
      <c r="T32" s="362" t="str">
        <f t="shared" si="141"/>
        <v/>
      </c>
      <c r="U32" s="417" t="str">
        <f t="shared" si="16"/>
        <v>TRALUSA</v>
      </c>
      <c r="V32" s="369" t="str">
        <f t="shared" si="17"/>
        <v>TRALUSA51</v>
      </c>
      <c r="X32" s="279" t="str">
        <f t="shared" si="18"/>
        <v>TRALUSA</v>
      </c>
      <c r="Y32" s="254">
        <f t="shared" si="19"/>
        <v>8</v>
      </c>
      <c r="Z32" s="254" t="str">
        <f t="shared" si="1"/>
        <v/>
      </c>
      <c r="AA32" s="254" t="str">
        <f t="shared" si="20"/>
        <v/>
      </c>
      <c r="AB32" s="254" t="str">
        <f t="shared" si="21"/>
        <v/>
      </c>
      <c r="AC32" s="254">
        <f t="shared" si="22"/>
        <v>29</v>
      </c>
      <c r="AD32" s="254">
        <f t="shared" si="23"/>
        <v>6029</v>
      </c>
      <c r="AG32" s="499" t="str">
        <f t="shared" si="24"/>
        <v>TRALUSA</v>
      </c>
      <c r="AH32" s="495">
        <f t="shared" si="70"/>
        <v>51</v>
      </c>
      <c r="AI32" s="495" t="str">
        <f t="shared" si="71"/>
        <v/>
      </c>
      <c r="AJ32" s="495" t="str">
        <f t="shared" si="72"/>
        <v/>
      </c>
      <c r="AK32" s="495" t="str">
        <f t="shared" si="73"/>
        <v/>
      </c>
      <c r="AL32" s="420">
        <f t="shared" si="3"/>
        <v>29</v>
      </c>
      <c r="AM32" s="420">
        <f t="shared" si="4"/>
        <v>6029</v>
      </c>
      <c r="AN32">
        <f t="shared" si="29"/>
        <v>51</v>
      </c>
    </row>
    <row r="33" spans="1:40">
      <c r="A33" s="417">
        <f t="shared" si="5"/>
        <v>3</v>
      </c>
      <c r="B33" s="417">
        <f t="shared" si="6"/>
        <v>30</v>
      </c>
      <c r="C33" s="483">
        <v>6030</v>
      </c>
      <c r="D33" s="420">
        <v>30</v>
      </c>
      <c r="E33" s="481" t="s">
        <v>364</v>
      </c>
      <c r="F33" s="482" t="s">
        <v>363</v>
      </c>
      <c r="G33" s="483">
        <v>3</v>
      </c>
      <c r="H33" s="417">
        <f t="shared" si="7"/>
        <v>1411</v>
      </c>
      <c r="I33" s="362">
        <f t="shared" si="8"/>
        <v>89</v>
      </c>
      <c r="J33" s="362">
        <f t="shared" ref="J33:K33" si="142">IF(I33="","",RANK(I33,I$4:I$443))</f>
        <v>67</v>
      </c>
      <c r="K33" s="362">
        <f t="shared" si="142"/>
        <v>9</v>
      </c>
      <c r="L33" s="362" t="str">
        <f t="shared" si="10"/>
        <v/>
      </c>
      <c r="M33" s="362" t="str">
        <f t="shared" ref="M33:N33" si="143">IF(L33="","",RANK(L33,L$4:L$443))</f>
        <v/>
      </c>
      <c r="N33" s="362" t="str">
        <f t="shared" si="143"/>
        <v/>
      </c>
      <c r="O33" s="362" t="str">
        <f t="shared" si="12"/>
        <v/>
      </c>
      <c r="P33" s="362" t="str">
        <f t="shared" ref="P33:Q33" si="144">IF(O33="","",RANK(O33,O$4:O$443))</f>
        <v/>
      </c>
      <c r="Q33" s="362" t="str">
        <f t="shared" si="144"/>
        <v/>
      </c>
      <c r="R33" s="362" t="str">
        <f t="shared" si="14"/>
        <v/>
      </c>
      <c r="S33" s="362" t="str">
        <f t="shared" ref="S33:T33" si="145">IF(R33="","",RANK(R33,R$4:R$443))</f>
        <v/>
      </c>
      <c r="T33" s="362" t="str">
        <f t="shared" si="145"/>
        <v/>
      </c>
      <c r="U33" s="417" t="str">
        <f t="shared" si="16"/>
        <v>TRALUSA</v>
      </c>
      <c r="V33" s="369" t="str">
        <f t="shared" si="17"/>
        <v>TRALUSA3</v>
      </c>
      <c r="X33" s="279" t="str">
        <f t="shared" si="18"/>
        <v>TRALUSA</v>
      </c>
      <c r="Y33" s="254">
        <f t="shared" si="19"/>
        <v>9</v>
      </c>
      <c r="Z33" s="254" t="str">
        <f t="shared" si="1"/>
        <v/>
      </c>
      <c r="AA33" s="254" t="str">
        <f t="shared" si="20"/>
        <v/>
      </c>
      <c r="AB33" s="254" t="str">
        <f t="shared" si="21"/>
        <v/>
      </c>
      <c r="AC33" s="254">
        <f t="shared" si="22"/>
        <v>30</v>
      </c>
      <c r="AD33" s="254">
        <f t="shared" si="23"/>
        <v>6030</v>
      </c>
      <c r="AG33" s="499" t="str">
        <f t="shared" si="24"/>
        <v>TRALUSA</v>
      </c>
      <c r="AH33" s="495">
        <f t="shared" si="70"/>
        <v>3</v>
      </c>
      <c r="AI33" s="495" t="str">
        <f t="shared" si="71"/>
        <v/>
      </c>
      <c r="AJ33" s="495" t="str">
        <f t="shared" si="72"/>
        <v/>
      </c>
      <c r="AK33" s="495" t="str">
        <f t="shared" si="73"/>
        <v/>
      </c>
      <c r="AL33" s="420">
        <f t="shared" si="3"/>
        <v>30</v>
      </c>
      <c r="AM33" s="420">
        <f t="shared" si="4"/>
        <v>6030</v>
      </c>
      <c r="AN33">
        <f t="shared" si="29"/>
        <v>3</v>
      </c>
    </row>
    <row r="34" spans="1:40">
      <c r="A34" s="417">
        <f t="shared" si="5"/>
        <v>55</v>
      </c>
      <c r="B34" s="417">
        <f t="shared" si="6"/>
        <v>31</v>
      </c>
      <c r="C34" s="483">
        <v>6031</v>
      </c>
      <c r="D34" s="420">
        <v>31</v>
      </c>
      <c r="E34" s="481" t="s">
        <v>236</v>
      </c>
      <c r="F34" s="482" t="s">
        <v>363</v>
      </c>
      <c r="G34" s="483">
        <v>55</v>
      </c>
      <c r="H34" s="417">
        <f t="shared" si="7"/>
        <v>1410</v>
      </c>
      <c r="I34" s="362">
        <f t="shared" si="8"/>
        <v>90</v>
      </c>
      <c r="J34" s="362">
        <f t="shared" ref="J34:K34" si="146">IF(I34="","",RANK(I34,I$4:I$443))</f>
        <v>66</v>
      </c>
      <c r="K34" s="362">
        <f t="shared" si="146"/>
        <v>10</v>
      </c>
      <c r="L34" s="362" t="str">
        <f t="shared" si="10"/>
        <v/>
      </c>
      <c r="M34" s="362" t="str">
        <f t="shared" ref="M34:N34" si="147">IF(L34="","",RANK(L34,L$4:L$443))</f>
        <v/>
      </c>
      <c r="N34" s="362" t="str">
        <f t="shared" si="147"/>
        <v/>
      </c>
      <c r="O34" s="362" t="str">
        <f t="shared" si="12"/>
        <v/>
      </c>
      <c r="P34" s="362" t="str">
        <f t="shared" ref="P34:Q34" si="148">IF(O34="","",RANK(O34,O$4:O$443))</f>
        <v/>
      </c>
      <c r="Q34" s="362" t="str">
        <f t="shared" si="148"/>
        <v/>
      </c>
      <c r="R34" s="362" t="str">
        <f t="shared" si="14"/>
        <v/>
      </c>
      <c r="S34" s="362" t="str">
        <f t="shared" ref="S34:T34" si="149">IF(R34="","",RANK(R34,R$4:R$443))</f>
        <v/>
      </c>
      <c r="T34" s="362" t="str">
        <f t="shared" si="149"/>
        <v/>
      </c>
      <c r="U34" s="417" t="str">
        <f t="shared" si="16"/>
        <v>TRALUSA</v>
      </c>
      <c r="V34" s="369" t="str">
        <f t="shared" si="17"/>
        <v>TRALUSA55</v>
      </c>
      <c r="X34" s="279" t="str">
        <f t="shared" si="18"/>
        <v>TRALUSA</v>
      </c>
      <c r="Y34" s="254">
        <f t="shared" si="19"/>
        <v>10</v>
      </c>
      <c r="Z34" s="254" t="str">
        <f t="shared" si="1"/>
        <v/>
      </c>
      <c r="AA34" s="254" t="str">
        <f t="shared" si="20"/>
        <v/>
      </c>
      <c r="AB34" s="254" t="str">
        <f t="shared" si="21"/>
        <v/>
      </c>
      <c r="AC34" s="254">
        <f t="shared" si="22"/>
        <v>31</v>
      </c>
      <c r="AD34" s="254">
        <f t="shared" si="23"/>
        <v>6031</v>
      </c>
      <c r="AG34" s="499" t="str">
        <f t="shared" si="24"/>
        <v>TRALUSA</v>
      </c>
      <c r="AH34" s="495">
        <f t="shared" si="70"/>
        <v>55</v>
      </c>
      <c r="AI34" s="495" t="str">
        <f t="shared" si="71"/>
        <v/>
      </c>
      <c r="AJ34" s="495" t="str">
        <f t="shared" si="72"/>
        <v/>
      </c>
      <c r="AK34" s="495" t="str">
        <f t="shared" si="73"/>
        <v/>
      </c>
      <c r="AL34" s="420">
        <f t="shared" si="3"/>
        <v>31</v>
      </c>
      <c r="AM34" s="420">
        <f t="shared" si="4"/>
        <v>6031</v>
      </c>
      <c r="AN34">
        <f t="shared" si="29"/>
        <v>55</v>
      </c>
    </row>
    <row r="35" spans="1:40">
      <c r="A35" s="417" t="str">
        <f t="shared" si="5"/>
        <v/>
      </c>
      <c r="B35" s="417">
        <f t="shared" si="6"/>
        <v>32</v>
      </c>
      <c r="C35" s="483">
        <v>6032</v>
      </c>
      <c r="D35" s="420">
        <v>32</v>
      </c>
      <c r="E35" s="481" t="s">
        <v>324</v>
      </c>
      <c r="F35" s="482" t="s">
        <v>383</v>
      </c>
      <c r="G35" s="483"/>
      <c r="H35" s="417">
        <f t="shared" si="7"/>
        <v>409</v>
      </c>
      <c r="I35" s="362" t="str">
        <f t="shared" si="8"/>
        <v/>
      </c>
      <c r="J35" s="362" t="str">
        <f t="shared" ref="J35:K35" si="150">IF(I35="","",RANK(I35,I$4:I$443))</f>
        <v/>
      </c>
      <c r="K35" s="362" t="str">
        <f t="shared" si="150"/>
        <v/>
      </c>
      <c r="L35" s="362" t="str">
        <f t="shared" si="10"/>
        <v/>
      </c>
      <c r="M35" s="362" t="str">
        <f t="shared" ref="M35:N35" si="151">IF(L35="","",RANK(L35,L$4:L$443))</f>
        <v/>
      </c>
      <c r="N35" s="362" t="str">
        <f t="shared" si="151"/>
        <v/>
      </c>
      <c r="O35" s="362" t="str">
        <f t="shared" si="12"/>
        <v/>
      </c>
      <c r="P35" s="362" t="str">
        <f t="shared" ref="P35:Q35" si="152">IF(O35="","",RANK(O35,O$4:O$443))</f>
        <v/>
      </c>
      <c r="Q35" s="362" t="str">
        <f t="shared" si="152"/>
        <v/>
      </c>
      <c r="R35" s="362" t="str">
        <f t="shared" si="14"/>
        <v/>
      </c>
      <c r="S35" s="362" t="str">
        <f t="shared" ref="S35:T35" si="153">IF(R35="","",RANK(R35,R$4:R$443))</f>
        <v/>
      </c>
      <c r="T35" s="362" t="str">
        <f t="shared" si="153"/>
        <v/>
      </c>
      <c r="U35" s="417" t="str">
        <f t="shared" si="16"/>
        <v>SELECCIONE EMPRESA</v>
      </c>
      <c r="V35" s="369" t="str">
        <f t="shared" si="17"/>
        <v>SELECCIONE EMPRESA0</v>
      </c>
      <c r="X35" s="279" t="str">
        <f t="shared" si="18"/>
        <v>SELECCIONE EMPRESA</v>
      </c>
      <c r="Y35" s="254" t="str">
        <f t="shared" si="19"/>
        <v/>
      </c>
      <c r="Z35" s="254" t="str">
        <f t="shared" si="1"/>
        <v/>
      </c>
      <c r="AA35" s="254" t="str">
        <f t="shared" si="20"/>
        <v/>
      </c>
      <c r="AB35" s="254" t="str">
        <f t="shared" si="21"/>
        <v/>
      </c>
      <c r="AC35" s="254">
        <f t="shared" si="22"/>
        <v>32</v>
      </c>
      <c r="AD35" s="254">
        <f t="shared" si="23"/>
        <v>6032</v>
      </c>
      <c r="AG35" s="499" t="str">
        <f t="shared" si="24"/>
        <v>SELECCIONE EMPRESA</v>
      </c>
      <c r="AH35" s="495" t="str">
        <f t="shared" si="70"/>
        <v/>
      </c>
      <c r="AI35" s="495" t="str">
        <f t="shared" si="71"/>
        <v/>
      </c>
      <c r="AJ35" s="495" t="str">
        <f t="shared" si="72"/>
        <v/>
      </c>
      <c r="AK35" s="495" t="str">
        <f t="shared" si="73"/>
        <v/>
      </c>
      <c r="AL35" s="420">
        <f t="shared" si="3"/>
        <v>32</v>
      </c>
      <c r="AM35" s="420">
        <f t="shared" si="4"/>
        <v>6032</v>
      </c>
      <c r="AN35">
        <f t="shared" si="29"/>
        <v>0</v>
      </c>
    </row>
    <row r="36" spans="1:40">
      <c r="A36" s="417" t="str">
        <f t="shared" si="5"/>
        <v/>
      </c>
      <c r="B36" s="417" t="str">
        <f t="shared" si="6"/>
        <v/>
      </c>
      <c r="C36" s="483"/>
      <c r="D36" s="420">
        <v>33</v>
      </c>
      <c r="E36" s="481"/>
      <c r="F36" s="482"/>
      <c r="G36" s="483"/>
      <c r="H36" s="417" t="str">
        <f t="shared" si="7"/>
        <v/>
      </c>
      <c r="I36" s="362" t="str">
        <f t="shared" si="8"/>
        <v/>
      </c>
      <c r="J36" s="362" t="str">
        <f t="shared" ref="J36:K36" si="154">IF(I36="","",RANK(I36,I$4:I$443))</f>
        <v/>
      </c>
      <c r="K36" s="362" t="str">
        <f t="shared" si="154"/>
        <v/>
      </c>
      <c r="L36" s="362" t="str">
        <f t="shared" si="10"/>
        <v/>
      </c>
      <c r="M36" s="362" t="str">
        <f t="shared" ref="M36:N36" si="155">IF(L36="","",RANK(L36,L$4:L$443))</f>
        <v/>
      </c>
      <c r="N36" s="362" t="str">
        <f t="shared" si="155"/>
        <v/>
      </c>
      <c r="O36" s="362" t="str">
        <f t="shared" si="12"/>
        <v/>
      </c>
      <c r="P36" s="362" t="str">
        <f t="shared" ref="P36:Q36" si="156">IF(O36="","",RANK(O36,O$4:O$443))</f>
        <v/>
      </c>
      <c r="Q36" s="362" t="str">
        <f t="shared" si="156"/>
        <v/>
      </c>
      <c r="R36" s="362" t="str">
        <f t="shared" si="14"/>
        <v/>
      </c>
      <c r="S36" s="362" t="str">
        <f t="shared" ref="S36:T36" si="157">IF(R36="","",RANK(R36,R$4:R$443))</f>
        <v/>
      </c>
      <c r="T36" s="362" t="str">
        <f t="shared" si="157"/>
        <v/>
      </c>
      <c r="U36" s="417" t="str">
        <f t="shared" si="16"/>
        <v/>
      </c>
      <c r="V36" s="369" t="str">
        <f t="shared" si="17"/>
        <v/>
      </c>
      <c r="X36" s="279" t="str">
        <f t="shared" si="18"/>
        <v/>
      </c>
      <c r="Y36" s="254" t="str">
        <f t="shared" si="19"/>
        <v/>
      </c>
      <c r="Z36" s="254" t="str">
        <f t="shared" si="1"/>
        <v/>
      </c>
      <c r="AA36" s="254" t="str">
        <f t="shared" si="20"/>
        <v/>
      </c>
      <c r="AB36" s="254" t="str">
        <f t="shared" si="21"/>
        <v/>
      </c>
      <c r="AC36" s="254">
        <f t="shared" si="22"/>
        <v>33</v>
      </c>
      <c r="AD36" s="254" t="str">
        <f t="shared" si="23"/>
        <v/>
      </c>
      <c r="AG36" s="499" t="str">
        <f t="shared" si="24"/>
        <v/>
      </c>
      <c r="AH36" s="495" t="str">
        <f t="shared" si="70"/>
        <v/>
      </c>
      <c r="AI36" s="495" t="str">
        <f t="shared" si="71"/>
        <v/>
      </c>
      <c r="AJ36" s="495" t="str">
        <f t="shared" si="72"/>
        <v/>
      </c>
      <c r="AK36" s="495" t="str">
        <f t="shared" si="73"/>
        <v/>
      </c>
      <c r="AL36" s="420">
        <f t="shared" si="3"/>
        <v>33</v>
      </c>
      <c r="AM36" s="420" t="str">
        <f t="shared" si="4"/>
        <v/>
      </c>
      <c r="AN36" t="str">
        <f t="shared" si="29"/>
        <v/>
      </c>
    </row>
    <row r="37" spans="1:40">
      <c r="A37" s="417" t="str">
        <f t="shared" si="5"/>
        <v/>
      </c>
      <c r="B37" s="417" t="str">
        <f t="shared" si="6"/>
        <v/>
      </c>
      <c r="C37" s="483"/>
      <c r="D37" s="420">
        <v>34</v>
      </c>
      <c r="E37" s="481"/>
      <c r="F37" s="482"/>
      <c r="G37" s="483"/>
      <c r="H37" s="417" t="str">
        <f t="shared" si="7"/>
        <v/>
      </c>
      <c r="I37" s="362" t="str">
        <f t="shared" si="8"/>
        <v/>
      </c>
      <c r="J37" s="362" t="str">
        <f t="shared" ref="J37:K37" si="158">IF(I37="","",RANK(I37,I$4:I$443))</f>
        <v/>
      </c>
      <c r="K37" s="362" t="str">
        <f t="shared" si="158"/>
        <v/>
      </c>
      <c r="L37" s="362" t="str">
        <f t="shared" si="10"/>
        <v/>
      </c>
      <c r="M37" s="362" t="str">
        <f t="shared" ref="M37:N37" si="159">IF(L37="","",RANK(L37,L$4:L$443))</f>
        <v/>
      </c>
      <c r="N37" s="362" t="str">
        <f t="shared" si="159"/>
        <v/>
      </c>
      <c r="O37" s="362" t="str">
        <f t="shared" si="12"/>
        <v/>
      </c>
      <c r="P37" s="362" t="str">
        <f t="shared" ref="P37:Q37" si="160">IF(O37="","",RANK(O37,O$4:O$443))</f>
        <v/>
      </c>
      <c r="Q37" s="362" t="str">
        <f t="shared" si="160"/>
        <v/>
      </c>
      <c r="R37" s="362" t="str">
        <f t="shared" si="14"/>
        <v/>
      </c>
      <c r="S37" s="362" t="str">
        <f t="shared" ref="S37:T37" si="161">IF(R37="","",RANK(R37,R$4:R$443))</f>
        <v/>
      </c>
      <c r="T37" s="362" t="str">
        <f t="shared" si="161"/>
        <v/>
      </c>
      <c r="U37" s="417" t="str">
        <f t="shared" si="16"/>
        <v/>
      </c>
      <c r="V37" s="369" t="str">
        <f t="shared" si="17"/>
        <v/>
      </c>
      <c r="X37" s="279" t="str">
        <f t="shared" si="18"/>
        <v/>
      </c>
      <c r="Y37" s="254" t="str">
        <f t="shared" si="19"/>
        <v/>
      </c>
      <c r="Z37" s="254" t="str">
        <f t="shared" si="1"/>
        <v/>
      </c>
      <c r="AA37" s="254" t="str">
        <f t="shared" si="20"/>
        <v/>
      </c>
      <c r="AB37" s="254" t="str">
        <f t="shared" si="21"/>
        <v/>
      </c>
      <c r="AC37" s="254">
        <f t="shared" si="22"/>
        <v>34</v>
      </c>
      <c r="AD37" s="254" t="str">
        <f t="shared" si="23"/>
        <v/>
      </c>
      <c r="AG37" s="499" t="str">
        <f t="shared" si="24"/>
        <v/>
      </c>
      <c r="AH37" s="495" t="str">
        <f t="shared" si="70"/>
        <v/>
      </c>
      <c r="AI37" s="495" t="str">
        <f t="shared" si="71"/>
        <v/>
      </c>
      <c r="AJ37" s="495" t="str">
        <f t="shared" si="72"/>
        <v/>
      </c>
      <c r="AK37" s="495" t="str">
        <f t="shared" si="73"/>
        <v/>
      </c>
      <c r="AL37" s="420">
        <f t="shared" si="3"/>
        <v>34</v>
      </c>
      <c r="AM37" s="420" t="str">
        <f t="shared" si="4"/>
        <v/>
      </c>
      <c r="AN37" t="str">
        <f t="shared" si="29"/>
        <v/>
      </c>
    </row>
    <row r="38" spans="1:40">
      <c r="A38" s="417" t="str">
        <f t="shared" si="5"/>
        <v/>
      </c>
      <c r="B38" s="417" t="str">
        <f t="shared" si="6"/>
        <v/>
      </c>
      <c r="C38" s="483"/>
      <c r="D38" s="420">
        <v>35</v>
      </c>
      <c r="E38" s="481"/>
      <c r="F38" s="482"/>
      <c r="G38" s="483"/>
      <c r="H38" s="417" t="str">
        <f t="shared" si="7"/>
        <v/>
      </c>
      <c r="I38" s="362" t="str">
        <f t="shared" si="8"/>
        <v/>
      </c>
      <c r="J38" s="362" t="str">
        <f t="shared" ref="J38:K38" si="162">IF(I38="","",RANK(I38,I$4:I$443))</f>
        <v/>
      </c>
      <c r="K38" s="362" t="str">
        <f t="shared" si="162"/>
        <v/>
      </c>
      <c r="L38" s="362" t="str">
        <f t="shared" si="10"/>
        <v/>
      </c>
      <c r="M38" s="362" t="str">
        <f t="shared" ref="M38:N38" si="163">IF(L38="","",RANK(L38,L$4:L$443))</f>
        <v/>
      </c>
      <c r="N38" s="362" t="str">
        <f t="shared" si="163"/>
        <v/>
      </c>
      <c r="O38" s="362" t="str">
        <f t="shared" si="12"/>
        <v/>
      </c>
      <c r="P38" s="362" t="str">
        <f t="shared" ref="P38:Q38" si="164">IF(O38="","",RANK(O38,O$4:O$443))</f>
        <v/>
      </c>
      <c r="Q38" s="362" t="str">
        <f t="shared" si="164"/>
        <v/>
      </c>
      <c r="R38" s="362" t="str">
        <f t="shared" si="14"/>
        <v/>
      </c>
      <c r="S38" s="362" t="str">
        <f t="shared" ref="S38:T38" si="165">IF(R38="","",RANK(R38,R$4:R$443))</f>
        <v/>
      </c>
      <c r="T38" s="362" t="str">
        <f t="shared" si="165"/>
        <v/>
      </c>
      <c r="U38" s="417" t="str">
        <f t="shared" si="16"/>
        <v/>
      </c>
      <c r="V38" s="369" t="str">
        <f t="shared" si="17"/>
        <v/>
      </c>
      <c r="X38" s="279" t="str">
        <f t="shared" si="18"/>
        <v/>
      </c>
      <c r="Y38" s="254" t="str">
        <f t="shared" si="19"/>
        <v/>
      </c>
      <c r="Z38" s="254" t="str">
        <f t="shared" si="1"/>
        <v/>
      </c>
      <c r="AA38" s="254" t="str">
        <f t="shared" si="20"/>
        <v/>
      </c>
      <c r="AB38" s="254" t="str">
        <f t="shared" si="21"/>
        <v/>
      </c>
      <c r="AC38" s="254">
        <f t="shared" si="22"/>
        <v>35</v>
      </c>
      <c r="AD38" s="254" t="str">
        <f t="shared" si="23"/>
        <v/>
      </c>
      <c r="AG38" s="499" t="str">
        <f t="shared" si="24"/>
        <v/>
      </c>
      <c r="AH38" s="495" t="str">
        <f t="shared" si="70"/>
        <v/>
      </c>
      <c r="AI38" s="495" t="str">
        <f t="shared" si="71"/>
        <v/>
      </c>
      <c r="AJ38" s="495" t="str">
        <f t="shared" si="72"/>
        <v/>
      </c>
      <c r="AK38" s="495" t="str">
        <f t="shared" si="73"/>
        <v/>
      </c>
      <c r="AL38" s="420">
        <f t="shared" si="3"/>
        <v>35</v>
      </c>
      <c r="AM38" s="420" t="str">
        <f t="shared" si="4"/>
        <v/>
      </c>
      <c r="AN38" t="str">
        <f t="shared" si="29"/>
        <v/>
      </c>
    </row>
    <row r="39" spans="1:40">
      <c r="A39" s="417" t="str">
        <f t="shared" si="5"/>
        <v/>
      </c>
      <c r="B39" s="417" t="str">
        <f t="shared" si="6"/>
        <v/>
      </c>
      <c r="C39" s="483"/>
      <c r="D39" s="420">
        <v>36</v>
      </c>
      <c r="E39" s="481"/>
      <c r="F39" s="482"/>
      <c r="G39" s="483"/>
      <c r="H39" s="417" t="str">
        <f t="shared" si="7"/>
        <v/>
      </c>
      <c r="I39" s="362" t="str">
        <f t="shared" si="8"/>
        <v/>
      </c>
      <c r="J39" s="362" t="str">
        <f t="shared" ref="J39:K39" si="166">IF(I39="","",RANK(I39,I$4:I$443))</f>
        <v/>
      </c>
      <c r="K39" s="362" t="str">
        <f t="shared" si="166"/>
        <v/>
      </c>
      <c r="L39" s="362" t="str">
        <f t="shared" si="10"/>
        <v/>
      </c>
      <c r="M39" s="362" t="str">
        <f t="shared" ref="M39:N39" si="167">IF(L39="","",RANK(L39,L$4:L$443))</f>
        <v/>
      </c>
      <c r="N39" s="362" t="str">
        <f t="shared" si="167"/>
        <v/>
      </c>
      <c r="O39" s="362" t="str">
        <f t="shared" si="12"/>
        <v/>
      </c>
      <c r="P39" s="362" t="str">
        <f t="shared" ref="P39:Q39" si="168">IF(O39="","",RANK(O39,O$4:O$443))</f>
        <v/>
      </c>
      <c r="Q39" s="362" t="str">
        <f t="shared" si="168"/>
        <v/>
      </c>
      <c r="R39" s="362" t="str">
        <f t="shared" si="14"/>
        <v/>
      </c>
      <c r="S39" s="362" t="str">
        <f t="shared" ref="S39:T39" si="169">IF(R39="","",RANK(R39,R$4:R$443))</f>
        <v/>
      </c>
      <c r="T39" s="362" t="str">
        <f t="shared" si="169"/>
        <v/>
      </c>
      <c r="U39" s="417" t="str">
        <f t="shared" si="16"/>
        <v/>
      </c>
      <c r="V39" s="369" t="str">
        <f t="shared" si="17"/>
        <v/>
      </c>
      <c r="X39" s="279" t="str">
        <f t="shared" si="18"/>
        <v/>
      </c>
      <c r="Y39" s="254" t="str">
        <f t="shared" si="19"/>
        <v/>
      </c>
      <c r="Z39" s="254" t="str">
        <f t="shared" si="1"/>
        <v/>
      </c>
      <c r="AA39" s="254" t="str">
        <f t="shared" si="20"/>
        <v/>
      </c>
      <c r="AB39" s="254" t="str">
        <f t="shared" si="21"/>
        <v/>
      </c>
      <c r="AC39" s="254">
        <f t="shared" si="22"/>
        <v>36</v>
      </c>
      <c r="AD39" s="254" t="str">
        <f t="shared" si="23"/>
        <v/>
      </c>
      <c r="AG39" s="499" t="str">
        <f t="shared" si="24"/>
        <v/>
      </c>
      <c r="AH39" s="495" t="str">
        <f t="shared" si="70"/>
        <v/>
      </c>
      <c r="AI39" s="495" t="str">
        <f t="shared" si="71"/>
        <v/>
      </c>
      <c r="AJ39" s="495" t="str">
        <f t="shared" si="72"/>
        <v/>
      </c>
      <c r="AK39" s="495" t="str">
        <f t="shared" si="73"/>
        <v/>
      </c>
      <c r="AL39" s="420">
        <f t="shared" si="3"/>
        <v>36</v>
      </c>
      <c r="AM39" s="420" t="str">
        <f t="shared" si="4"/>
        <v/>
      </c>
      <c r="AN39" t="str">
        <f t="shared" si="29"/>
        <v/>
      </c>
    </row>
    <row r="40" spans="1:40">
      <c r="A40" s="417" t="str">
        <f t="shared" si="5"/>
        <v/>
      </c>
      <c r="B40" s="417" t="str">
        <f t="shared" si="6"/>
        <v/>
      </c>
      <c r="C40" s="483"/>
      <c r="D40" s="420">
        <v>37</v>
      </c>
      <c r="E40" s="481"/>
      <c r="F40" s="482"/>
      <c r="G40" s="483"/>
      <c r="H40" s="417" t="str">
        <f t="shared" si="7"/>
        <v/>
      </c>
      <c r="I40" s="362" t="str">
        <f t="shared" si="8"/>
        <v/>
      </c>
      <c r="J40" s="362" t="str">
        <f t="shared" ref="J40:K40" si="170">IF(I40="","",RANK(I40,I$4:I$443))</f>
        <v/>
      </c>
      <c r="K40" s="362" t="str">
        <f t="shared" si="170"/>
        <v/>
      </c>
      <c r="L40" s="362" t="str">
        <f t="shared" si="10"/>
        <v/>
      </c>
      <c r="M40" s="362" t="str">
        <f t="shared" ref="M40:N40" si="171">IF(L40="","",RANK(L40,L$4:L$443))</f>
        <v/>
      </c>
      <c r="N40" s="362" t="str">
        <f t="shared" si="171"/>
        <v/>
      </c>
      <c r="O40" s="362" t="str">
        <f t="shared" si="12"/>
        <v/>
      </c>
      <c r="P40" s="362" t="str">
        <f t="shared" ref="P40:Q40" si="172">IF(O40="","",RANK(O40,O$4:O$443))</f>
        <v/>
      </c>
      <c r="Q40" s="362" t="str">
        <f t="shared" si="172"/>
        <v/>
      </c>
      <c r="R40" s="362" t="str">
        <f t="shared" si="14"/>
        <v/>
      </c>
      <c r="S40" s="362" t="str">
        <f t="shared" ref="S40:T40" si="173">IF(R40="","",RANK(R40,R$4:R$443))</f>
        <v/>
      </c>
      <c r="T40" s="362" t="str">
        <f t="shared" si="173"/>
        <v/>
      </c>
      <c r="U40" s="417" t="str">
        <f t="shared" si="16"/>
        <v/>
      </c>
      <c r="V40" s="369" t="str">
        <f t="shared" si="17"/>
        <v/>
      </c>
      <c r="X40" s="279" t="str">
        <f t="shared" si="18"/>
        <v/>
      </c>
      <c r="Y40" s="254" t="str">
        <f t="shared" si="19"/>
        <v/>
      </c>
      <c r="Z40" s="254" t="str">
        <f t="shared" si="1"/>
        <v/>
      </c>
      <c r="AA40" s="254" t="str">
        <f t="shared" si="20"/>
        <v/>
      </c>
      <c r="AB40" s="254" t="str">
        <f t="shared" si="21"/>
        <v/>
      </c>
      <c r="AC40" s="254">
        <f t="shared" si="22"/>
        <v>37</v>
      </c>
      <c r="AD40" s="254" t="str">
        <f t="shared" si="23"/>
        <v/>
      </c>
      <c r="AG40" s="499" t="str">
        <f t="shared" si="24"/>
        <v/>
      </c>
      <c r="AH40" s="495" t="str">
        <f t="shared" si="70"/>
        <v/>
      </c>
      <c r="AI40" s="495" t="str">
        <f t="shared" si="71"/>
        <v/>
      </c>
      <c r="AJ40" s="495" t="str">
        <f t="shared" si="72"/>
        <v/>
      </c>
      <c r="AK40" s="495" t="str">
        <f t="shared" si="73"/>
        <v/>
      </c>
      <c r="AL40" s="420">
        <f t="shared" si="3"/>
        <v>37</v>
      </c>
      <c r="AM40" s="420" t="str">
        <f t="shared" si="4"/>
        <v/>
      </c>
      <c r="AN40" t="str">
        <f t="shared" si="29"/>
        <v/>
      </c>
    </row>
    <row r="41" spans="1:40">
      <c r="A41" s="417" t="str">
        <f t="shared" si="5"/>
        <v/>
      </c>
      <c r="B41" s="417" t="str">
        <f t="shared" si="6"/>
        <v/>
      </c>
      <c r="C41" s="483"/>
      <c r="D41" s="420">
        <v>38</v>
      </c>
      <c r="E41" s="481"/>
      <c r="F41" s="482"/>
      <c r="G41" s="483"/>
      <c r="H41" s="417" t="str">
        <f t="shared" si="7"/>
        <v/>
      </c>
      <c r="I41" s="362" t="str">
        <f t="shared" si="8"/>
        <v/>
      </c>
      <c r="J41" s="362" t="str">
        <f t="shared" ref="J41:K41" si="174">IF(I41="","",RANK(I41,I$4:I$443))</f>
        <v/>
      </c>
      <c r="K41" s="362" t="str">
        <f t="shared" si="174"/>
        <v/>
      </c>
      <c r="L41" s="362" t="str">
        <f t="shared" si="10"/>
        <v/>
      </c>
      <c r="M41" s="362" t="str">
        <f t="shared" ref="M41:N41" si="175">IF(L41="","",RANK(L41,L$4:L$443))</f>
        <v/>
      </c>
      <c r="N41" s="362" t="str">
        <f t="shared" si="175"/>
        <v/>
      </c>
      <c r="O41" s="362" t="str">
        <f t="shared" si="12"/>
        <v/>
      </c>
      <c r="P41" s="362" t="str">
        <f t="shared" ref="P41:Q41" si="176">IF(O41="","",RANK(O41,O$4:O$443))</f>
        <v/>
      </c>
      <c r="Q41" s="362" t="str">
        <f t="shared" si="176"/>
        <v/>
      </c>
      <c r="R41" s="362" t="str">
        <f t="shared" si="14"/>
        <v/>
      </c>
      <c r="S41" s="362" t="str">
        <f t="shared" ref="S41:T41" si="177">IF(R41="","",RANK(R41,R$4:R$443))</f>
        <v/>
      </c>
      <c r="T41" s="362" t="str">
        <f t="shared" si="177"/>
        <v/>
      </c>
      <c r="U41" s="417" t="str">
        <f t="shared" si="16"/>
        <v/>
      </c>
      <c r="V41" s="369" t="str">
        <f t="shared" si="17"/>
        <v/>
      </c>
      <c r="X41" s="279" t="str">
        <f t="shared" si="18"/>
        <v/>
      </c>
      <c r="Y41" s="254" t="str">
        <f t="shared" si="19"/>
        <v/>
      </c>
      <c r="Z41" s="254" t="str">
        <f t="shared" si="1"/>
        <v/>
      </c>
      <c r="AA41" s="254" t="str">
        <f t="shared" si="20"/>
        <v/>
      </c>
      <c r="AB41" s="254" t="str">
        <f t="shared" si="21"/>
        <v/>
      </c>
      <c r="AC41" s="254">
        <f t="shared" si="22"/>
        <v>38</v>
      </c>
      <c r="AD41" s="254" t="str">
        <f t="shared" si="23"/>
        <v/>
      </c>
      <c r="AG41" s="499" t="str">
        <f t="shared" si="24"/>
        <v/>
      </c>
      <c r="AH41" s="495" t="str">
        <f t="shared" si="70"/>
        <v/>
      </c>
      <c r="AI41" s="495" t="str">
        <f t="shared" si="71"/>
        <v/>
      </c>
      <c r="AJ41" s="495" t="str">
        <f t="shared" si="72"/>
        <v/>
      </c>
      <c r="AK41" s="495" t="str">
        <f t="shared" si="73"/>
        <v/>
      </c>
      <c r="AL41" s="420">
        <f t="shared" si="3"/>
        <v>38</v>
      </c>
      <c r="AM41" s="420" t="str">
        <f t="shared" si="4"/>
        <v/>
      </c>
      <c r="AN41" t="str">
        <f t="shared" si="29"/>
        <v/>
      </c>
    </row>
    <row r="42" spans="1:40">
      <c r="A42" s="417" t="str">
        <f t="shared" si="5"/>
        <v/>
      </c>
      <c r="B42" s="417" t="str">
        <f t="shared" si="6"/>
        <v/>
      </c>
      <c r="C42" s="483"/>
      <c r="D42" s="420">
        <v>39</v>
      </c>
      <c r="E42" s="481"/>
      <c r="F42" s="482"/>
      <c r="G42" s="483"/>
      <c r="H42" s="417" t="str">
        <f t="shared" si="7"/>
        <v/>
      </c>
      <c r="I42" s="362" t="str">
        <f t="shared" si="8"/>
        <v/>
      </c>
      <c r="J42" s="362" t="str">
        <f t="shared" ref="J42:K42" si="178">IF(I42="","",RANK(I42,I$4:I$443))</f>
        <v/>
      </c>
      <c r="K42" s="362" t="str">
        <f t="shared" si="178"/>
        <v/>
      </c>
      <c r="L42" s="362" t="str">
        <f t="shared" si="10"/>
        <v/>
      </c>
      <c r="M42" s="362" t="str">
        <f t="shared" ref="M42:N42" si="179">IF(L42="","",RANK(L42,L$4:L$443))</f>
        <v/>
      </c>
      <c r="N42" s="362" t="str">
        <f t="shared" si="179"/>
        <v/>
      </c>
      <c r="O42" s="362" t="str">
        <f t="shared" si="12"/>
        <v/>
      </c>
      <c r="P42" s="362" t="str">
        <f t="shared" ref="P42:Q42" si="180">IF(O42="","",RANK(O42,O$4:O$443))</f>
        <v/>
      </c>
      <c r="Q42" s="362" t="str">
        <f t="shared" si="180"/>
        <v/>
      </c>
      <c r="R42" s="362" t="str">
        <f t="shared" si="14"/>
        <v/>
      </c>
      <c r="S42" s="362" t="str">
        <f t="shared" ref="S42:T42" si="181">IF(R42="","",RANK(R42,R$4:R$443))</f>
        <v/>
      </c>
      <c r="T42" s="362" t="str">
        <f t="shared" si="181"/>
        <v/>
      </c>
      <c r="U42" s="417" t="str">
        <f t="shared" si="16"/>
        <v/>
      </c>
      <c r="V42" s="369" t="str">
        <f t="shared" si="17"/>
        <v/>
      </c>
      <c r="X42" s="279" t="str">
        <f t="shared" si="18"/>
        <v/>
      </c>
      <c r="Y42" s="254" t="str">
        <f t="shared" si="19"/>
        <v/>
      </c>
      <c r="Z42" s="254" t="str">
        <f t="shared" si="1"/>
        <v/>
      </c>
      <c r="AA42" s="254" t="str">
        <f t="shared" si="20"/>
        <v/>
      </c>
      <c r="AB42" s="254" t="str">
        <f t="shared" si="21"/>
        <v/>
      </c>
      <c r="AC42" s="254">
        <f t="shared" si="22"/>
        <v>39</v>
      </c>
      <c r="AD42" s="254" t="str">
        <f t="shared" si="23"/>
        <v/>
      </c>
      <c r="AG42" s="499" t="str">
        <f t="shared" si="24"/>
        <v/>
      </c>
      <c r="AH42" s="495" t="str">
        <f t="shared" si="70"/>
        <v/>
      </c>
      <c r="AI42" s="495" t="str">
        <f t="shared" si="71"/>
        <v/>
      </c>
      <c r="AJ42" s="495" t="str">
        <f t="shared" si="72"/>
        <v/>
      </c>
      <c r="AK42" s="495" t="str">
        <f t="shared" si="73"/>
        <v/>
      </c>
      <c r="AL42" s="420">
        <f t="shared" si="3"/>
        <v>39</v>
      </c>
      <c r="AM42" s="420" t="str">
        <f t="shared" si="4"/>
        <v/>
      </c>
      <c r="AN42" t="str">
        <f t="shared" si="29"/>
        <v/>
      </c>
    </row>
    <row r="43" spans="1:40">
      <c r="A43" s="417">
        <f t="shared" si="5"/>
        <v>56</v>
      </c>
      <c r="B43" s="417">
        <f t="shared" si="6"/>
        <v>40</v>
      </c>
      <c r="C43" s="483">
        <v>6040</v>
      </c>
      <c r="D43" s="420">
        <v>40</v>
      </c>
      <c r="E43" s="481" t="s">
        <v>238</v>
      </c>
      <c r="F43" s="482" t="s">
        <v>363</v>
      </c>
      <c r="G43" s="483">
        <v>56</v>
      </c>
      <c r="H43" s="417">
        <f t="shared" si="7"/>
        <v>1401</v>
      </c>
      <c r="I43" s="362">
        <f t="shared" si="8"/>
        <v>91</v>
      </c>
      <c r="J43" s="362">
        <f t="shared" ref="J43:K43" si="182">IF(I43="","",RANK(I43,I$4:I$443))</f>
        <v>65</v>
      </c>
      <c r="K43" s="362">
        <f t="shared" si="182"/>
        <v>11</v>
      </c>
      <c r="L43" s="362" t="str">
        <f t="shared" si="10"/>
        <v/>
      </c>
      <c r="M43" s="362" t="str">
        <f t="shared" ref="M43:N43" si="183">IF(L43="","",RANK(L43,L$4:L$443))</f>
        <v/>
      </c>
      <c r="N43" s="362" t="str">
        <f t="shared" si="183"/>
        <v/>
      </c>
      <c r="O43" s="362" t="str">
        <f t="shared" si="12"/>
        <v/>
      </c>
      <c r="P43" s="362" t="str">
        <f t="shared" ref="P43:Q43" si="184">IF(O43="","",RANK(O43,O$4:O$443))</f>
        <v/>
      </c>
      <c r="Q43" s="362" t="str">
        <f t="shared" si="184"/>
        <v/>
      </c>
      <c r="R43" s="362" t="str">
        <f t="shared" si="14"/>
        <v/>
      </c>
      <c r="S43" s="362" t="str">
        <f t="shared" ref="S43:T43" si="185">IF(R43="","",RANK(R43,R$4:R$443))</f>
        <v/>
      </c>
      <c r="T43" s="362" t="str">
        <f t="shared" si="185"/>
        <v/>
      </c>
      <c r="U43" s="417" t="str">
        <f t="shared" si="16"/>
        <v>TRALUSA</v>
      </c>
      <c r="V43" s="369" t="str">
        <f t="shared" si="17"/>
        <v>TRALUSA56</v>
      </c>
      <c r="X43" s="279" t="str">
        <f t="shared" si="18"/>
        <v>TRALUSA</v>
      </c>
      <c r="Y43" s="254">
        <f t="shared" si="19"/>
        <v>11</v>
      </c>
      <c r="Z43" s="254" t="str">
        <f t="shared" si="1"/>
        <v/>
      </c>
      <c r="AA43" s="254" t="str">
        <f t="shared" si="20"/>
        <v/>
      </c>
      <c r="AB43" s="254" t="str">
        <f t="shared" si="21"/>
        <v/>
      </c>
      <c r="AC43" s="254">
        <f t="shared" si="22"/>
        <v>40</v>
      </c>
      <c r="AD43" s="254">
        <f t="shared" si="23"/>
        <v>6040</v>
      </c>
      <c r="AG43" s="499" t="str">
        <f t="shared" si="24"/>
        <v>TRALUSA</v>
      </c>
      <c r="AH43" s="495">
        <f t="shared" si="70"/>
        <v>56</v>
      </c>
      <c r="AI43" s="495" t="str">
        <f t="shared" si="71"/>
        <v/>
      </c>
      <c r="AJ43" s="495" t="str">
        <f t="shared" si="72"/>
        <v/>
      </c>
      <c r="AK43" s="495" t="str">
        <f t="shared" si="73"/>
        <v/>
      </c>
      <c r="AL43" s="420">
        <f t="shared" si="3"/>
        <v>40</v>
      </c>
      <c r="AM43" s="420">
        <f t="shared" si="4"/>
        <v>6040</v>
      </c>
      <c r="AN43">
        <f t="shared" si="29"/>
        <v>56</v>
      </c>
    </row>
    <row r="44" spans="1:40">
      <c r="A44" s="417" t="str">
        <f t="shared" si="5"/>
        <v/>
      </c>
      <c r="B44" s="417" t="str">
        <f t="shared" si="6"/>
        <v/>
      </c>
      <c r="C44" s="483"/>
      <c r="D44" s="420">
        <v>41</v>
      </c>
      <c r="E44" s="481"/>
      <c r="F44" s="482"/>
      <c r="G44" s="483"/>
      <c r="H44" s="417" t="str">
        <f t="shared" si="7"/>
        <v/>
      </c>
      <c r="I44" s="362" t="str">
        <f t="shared" si="8"/>
        <v/>
      </c>
      <c r="J44" s="362" t="str">
        <f t="shared" ref="J44:K44" si="186">IF(I44="","",RANK(I44,I$4:I$443))</f>
        <v/>
      </c>
      <c r="K44" s="362" t="str">
        <f t="shared" si="186"/>
        <v/>
      </c>
      <c r="L44" s="362" t="str">
        <f t="shared" si="10"/>
        <v/>
      </c>
      <c r="M44" s="362" t="str">
        <f t="shared" ref="M44:N44" si="187">IF(L44="","",RANK(L44,L$4:L$443))</f>
        <v/>
      </c>
      <c r="N44" s="362" t="str">
        <f t="shared" si="187"/>
        <v/>
      </c>
      <c r="O44" s="362" t="str">
        <f t="shared" si="12"/>
        <v/>
      </c>
      <c r="P44" s="362" t="str">
        <f t="shared" ref="P44:Q44" si="188">IF(O44="","",RANK(O44,O$4:O$443))</f>
        <v/>
      </c>
      <c r="Q44" s="362" t="str">
        <f t="shared" si="188"/>
        <v/>
      </c>
      <c r="R44" s="362" t="str">
        <f t="shared" si="14"/>
        <v/>
      </c>
      <c r="S44" s="362" t="str">
        <f t="shared" ref="S44:T44" si="189">IF(R44="","",RANK(R44,R$4:R$443))</f>
        <v/>
      </c>
      <c r="T44" s="362" t="str">
        <f t="shared" si="189"/>
        <v/>
      </c>
      <c r="U44" s="417" t="str">
        <f t="shared" si="16"/>
        <v/>
      </c>
      <c r="V44" s="369" t="str">
        <f t="shared" si="17"/>
        <v/>
      </c>
      <c r="X44" s="279" t="str">
        <f t="shared" si="18"/>
        <v/>
      </c>
      <c r="Y44" s="254" t="str">
        <f t="shared" si="19"/>
        <v/>
      </c>
      <c r="Z44" s="254" t="str">
        <f t="shared" si="1"/>
        <v/>
      </c>
      <c r="AA44" s="254" t="str">
        <f t="shared" si="20"/>
        <v/>
      </c>
      <c r="AB44" s="254" t="str">
        <f t="shared" si="21"/>
        <v/>
      </c>
      <c r="AC44" s="254">
        <f t="shared" si="22"/>
        <v>41</v>
      </c>
      <c r="AD44" s="254" t="str">
        <f t="shared" si="23"/>
        <v/>
      </c>
      <c r="AG44" s="499" t="str">
        <f t="shared" si="24"/>
        <v/>
      </c>
      <c r="AH44" s="495" t="str">
        <f t="shared" si="70"/>
        <v/>
      </c>
      <c r="AI44" s="495" t="str">
        <f t="shared" si="71"/>
        <v/>
      </c>
      <c r="AJ44" s="495" t="str">
        <f t="shared" si="72"/>
        <v/>
      </c>
      <c r="AK44" s="495" t="str">
        <f t="shared" si="73"/>
        <v/>
      </c>
      <c r="AL44" s="420">
        <f t="shared" si="3"/>
        <v>41</v>
      </c>
      <c r="AM44" s="420" t="str">
        <f t="shared" si="4"/>
        <v/>
      </c>
      <c r="AN44" t="str">
        <f t="shared" si="29"/>
        <v/>
      </c>
    </row>
    <row r="45" spans="1:40">
      <c r="A45" s="417" t="str">
        <f t="shared" si="5"/>
        <v/>
      </c>
      <c r="B45" s="417" t="str">
        <f t="shared" si="6"/>
        <v/>
      </c>
      <c r="C45" s="483"/>
      <c r="D45" s="420">
        <v>42</v>
      </c>
      <c r="E45" s="481"/>
      <c r="F45" s="482"/>
      <c r="G45" s="483"/>
      <c r="H45" s="417" t="str">
        <f t="shared" si="7"/>
        <v/>
      </c>
      <c r="I45" s="362" t="str">
        <f t="shared" si="8"/>
        <v/>
      </c>
      <c r="J45" s="362" t="str">
        <f t="shared" ref="J45:K45" si="190">IF(I45="","",RANK(I45,I$4:I$443))</f>
        <v/>
      </c>
      <c r="K45" s="362" t="str">
        <f t="shared" si="190"/>
        <v/>
      </c>
      <c r="L45" s="362" t="str">
        <f t="shared" si="10"/>
        <v/>
      </c>
      <c r="M45" s="362" t="str">
        <f t="shared" ref="M45:N45" si="191">IF(L45="","",RANK(L45,L$4:L$443))</f>
        <v/>
      </c>
      <c r="N45" s="362" t="str">
        <f t="shared" si="191"/>
        <v/>
      </c>
      <c r="O45" s="362" t="str">
        <f t="shared" si="12"/>
        <v/>
      </c>
      <c r="P45" s="362" t="str">
        <f t="shared" ref="P45:Q45" si="192">IF(O45="","",RANK(O45,O$4:O$443))</f>
        <v/>
      </c>
      <c r="Q45" s="362" t="str">
        <f t="shared" si="192"/>
        <v/>
      </c>
      <c r="R45" s="362" t="str">
        <f t="shared" si="14"/>
        <v/>
      </c>
      <c r="S45" s="362" t="str">
        <f t="shared" ref="S45:T45" si="193">IF(R45="","",RANK(R45,R$4:R$443))</f>
        <v/>
      </c>
      <c r="T45" s="362" t="str">
        <f t="shared" si="193"/>
        <v/>
      </c>
      <c r="U45" s="417" t="str">
        <f t="shared" si="16"/>
        <v/>
      </c>
      <c r="V45" s="369" t="str">
        <f t="shared" si="17"/>
        <v/>
      </c>
      <c r="X45" s="279" t="str">
        <f t="shared" si="18"/>
        <v/>
      </c>
      <c r="Y45" s="254" t="str">
        <f t="shared" si="19"/>
        <v/>
      </c>
      <c r="Z45" s="254" t="str">
        <f t="shared" si="1"/>
        <v/>
      </c>
      <c r="AA45" s="254" t="str">
        <f t="shared" si="20"/>
        <v/>
      </c>
      <c r="AB45" s="254" t="str">
        <f t="shared" si="21"/>
        <v/>
      </c>
      <c r="AC45" s="254">
        <f t="shared" si="22"/>
        <v>42</v>
      </c>
      <c r="AD45" s="254" t="str">
        <f t="shared" si="23"/>
        <v/>
      </c>
      <c r="AG45" s="499" t="str">
        <f t="shared" si="24"/>
        <v/>
      </c>
      <c r="AH45" s="495" t="str">
        <f t="shared" si="70"/>
        <v/>
      </c>
      <c r="AI45" s="495" t="str">
        <f t="shared" si="71"/>
        <v/>
      </c>
      <c r="AJ45" s="495" t="str">
        <f t="shared" si="72"/>
        <v/>
      </c>
      <c r="AK45" s="495" t="str">
        <f t="shared" si="73"/>
        <v/>
      </c>
      <c r="AL45" s="420">
        <f t="shared" si="3"/>
        <v>42</v>
      </c>
      <c r="AM45" s="420" t="str">
        <f t="shared" si="4"/>
        <v/>
      </c>
      <c r="AN45" t="str">
        <f t="shared" si="29"/>
        <v/>
      </c>
    </row>
    <row r="46" spans="1:40">
      <c r="A46" s="417" t="str">
        <f t="shared" si="5"/>
        <v/>
      </c>
      <c r="B46" s="417" t="str">
        <f t="shared" si="6"/>
        <v/>
      </c>
      <c r="C46" s="483"/>
      <c r="D46" s="420">
        <v>43</v>
      </c>
      <c r="E46" s="481"/>
      <c r="F46" s="482"/>
      <c r="G46" s="483"/>
      <c r="H46" s="417" t="str">
        <f t="shared" si="7"/>
        <v/>
      </c>
      <c r="I46" s="362" t="str">
        <f t="shared" si="8"/>
        <v/>
      </c>
      <c r="J46" s="362" t="str">
        <f t="shared" ref="J46:K46" si="194">IF(I46="","",RANK(I46,I$4:I$443))</f>
        <v/>
      </c>
      <c r="K46" s="362" t="str">
        <f t="shared" si="194"/>
        <v/>
      </c>
      <c r="L46" s="362" t="str">
        <f t="shared" si="10"/>
        <v/>
      </c>
      <c r="M46" s="362" t="str">
        <f t="shared" ref="M46:N46" si="195">IF(L46="","",RANK(L46,L$4:L$443))</f>
        <v/>
      </c>
      <c r="N46" s="362" t="str">
        <f t="shared" si="195"/>
        <v/>
      </c>
      <c r="O46" s="362" t="str">
        <f t="shared" si="12"/>
        <v/>
      </c>
      <c r="P46" s="362" t="str">
        <f t="shared" ref="P46:Q46" si="196">IF(O46="","",RANK(O46,O$4:O$443))</f>
        <v/>
      </c>
      <c r="Q46" s="362" t="str">
        <f t="shared" si="196"/>
        <v/>
      </c>
      <c r="R46" s="362" t="str">
        <f t="shared" si="14"/>
        <v/>
      </c>
      <c r="S46" s="362" t="str">
        <f t="shared" ref="S46:T46" si="197">IF(R46="","",RANK(R46,R$4:R$443))</f>
        <v/>
      </c>
      <c r="T46" s="362" t="str">
        <f t="shared" si="197"/>
        <v/>
      </c>
      <c r="U46" s="417" t="str">
        <f t="shared" si="16"/>
        <v/>
      </c>
      <c r="V46" s="369" t="str">
        <f t="shared" si="17"/>
        <v/>
      </c>
      <c r="X46" s="279" t="str">
        <f t="shared" si="18"/>
        <v/>
      </c>
      <c r="Y46" s="254" t="str">
        <f t="shared" si="19"/>
        <v/>
      </c>
      <c r="Z46" s="254" t="str">
        <f t="shared" si="1"/>
        <v/>
      </c>
      <c r="AA46" s="254" t="str">
        <f t="shared" si="20"/>
        <v/>
      </c>
      <c r="AB46" s="254" t="str">
        <f t="shared" si="21"/>
        <v/>
      </c>
      <c r="AC46" s="254">
        <f t="shared" si="22"/>
        <v>43</v>
      </c>
      <c r="AD46" s="254" t="str">
        <f t="shared" si="23"/>
        <v/>
      </c>
      <c r="AG46" s="499" t="str">
        <f t="shared" si="24"/>
        <v/>
      </c>
      <c r="AH46" s="495" t="str">
        <f t="shared" si="70"/>
        <v/>
      </c>
      <c r="AI46" s="495" t="str">
        <f t="shared" si="71"/>
        <v/>
      </c>
      <c r="AJ46" s="495" t="str">
        <f t="shared" si="72"/>
        <v/>
      </c>
      <c r="AK46" s="495" t="str">
        <f t="shared" si="73"/>
        <v/>
      </c>
      <c r="AL46" s="420">
        <f t="shared" si="3"/>
        <v>43</v>
      </c>
      <c r="AM46" s="420" t="str">
        <f t="shared" si="4"/>
        <v/>
      </c>
      <c r="AN46" t="str">
        <f t="shared" si="29"/>
        <v/>
      </c>
    </row>
    <row r="47" spans="1:40">
      <c r="A47" s="417" t="str">
        <f t="shared" si="5"/>
        <v/>
      </c>
      <c r="B47" s="417" t="str">
        <f t="shared" si="6"/>
        <v/>
      </c>
      <c r="C47" s="483"/>
      <c r="D47" s="420">
        <v>44</v>
      </c>
      <c r="E47" s="481"/>
      <c r="F47" s="482"/>
      <c r="G47" s="483"/>
      <c r="H47" s="417" t="str">
        <f t="shared" si="7"/>
        <v/>
      </c>
      <c r="I47" s="362" t="str">
        <f t="shared" si="8"/>
        <v/>
      </c>
      <c r="J47" s="362" t="str">
        <f t="shared" ref="J47:K47" si="198">IF(I47="","",RANK(I47,I$4:I$443))</f>
        <v/>
      </c>
      <c r="K47" s="362" t="str">
        <f t="shared" si="198"/>
        <v/>
      </c>
      <c r="L47" s="362" t="str">
        <f t="shared" si="10"/>
        <v/>
      </c>
      <c r="M47" s="362" t="str">
        <f t="shared" ref="M47:N47" si="199">IF(L47="","",RANK(L47,L$4:L$443))</f>
        <v/>
      </c>
      <c r="N47" s="362" t="str">
        <f t="shared" si="199"/>
        <v/>
      </c>
      <c r="O47" s="362" t="str">
        <f t="shared" si="12"/>
        <v/>
      </c>
      <c r="P47" s="362" t="str">
        <f t="shared" ref="P47:Q47" si="200">IF(O47="","",RANK(O47,O$4:O$443))</f>
        <v/>
      </c>
      <c r="Q47" s="362" t="str">
        <f t="shared" si="200"/>
        <v/>
      </c>
      <c r="R47" s="362" t="str">
        <f t="shared" si="14"/>
        <v/>
      </c>
      <c r="S47" s="362" t="str">
        <f t="shared" ref="S47:T47" si="201">IF(R47="","",RANK(R47,R$4:R$443))</f>
        <v/>
      </c>
      <c r="T47" s="362" t="str">
        <f t="shared" si="201"/>
        <v/>
      </c>
      <c r="U47" s="417" t="str">
        <f t="shared" si="16"/>
        <v/>
      </c>
      <c r="V47" s="369" t="str">
        <f t="shared" si="17"/>
        <v/>
      </c>
      <c r="X47" s="279" t="str">
        <f t="shared" si="18"/>
        <v/>
      </c>
      <c r="Y47" s="254" t="str">
        <f t="shared" si="19"/>
        <v/>
      </c>
      <c r="Z47" s="254" t="str">
        <f t="shared" si="1"/>
        <v/>
      </c>
      <c r="AA47" s="254" t="str">
        <f t="shared" si="20"/>
        <v/>
      </c>
      <c r="AB47" s="254" t="str">
        <f t="shared" si="21"/>
        <v/>
      </c>
      <c r="AC47" s="254">
        <f t="shared" si="22"/>
        <v>44</v>
      </c>
      <c r="AD47" s="254" t="str">
        <f t="shared" si="23"/>
        <v/>
      </c>
      <c r="AG47" s="499" t="str">
        <f t="shared" si="24"/>
        <v/>
      </c>
      <c r="AH47" s="495" t="str">
        <f t="shared" si="70"/>
        <v/>
      </c>
      <c r="AI47" s="495" t="str">
        <f t="shared" si="71"/>
        <v/>
      </c>
      <c r="AJ47" s="495" t="str">
        <f t="shared" si="72"/>
        <v/>
      </c>
      <c r="AK47" s="495" t="str">
        <f t="shared" si="73"/>
        <v/>
      </c>
      <c r="AL47" s="420">
        <f t="shared" si="3"/>
        <v>44</v>
      </c>
      <c r="AM47" s="420" t="str">
        <f t="shared" si="4"/>
        <v/>
      </c>
      <c r="AN47" t="str">
        <f t="shared" si="29"/>
        <v/>
      </c>
    </row>
    <row r="48" spans="1:40">
      <c r="A48" s="417" t="str">
        <f t="shared" si="5"/>
        <v/>
      </c>
      <c r="B48" s="417" t="str">
        <f t="shared" si="6"/>
        <v/>
      </c>
      <c r="C48" s="483"/>
      <c r="D48" s="420">
        <v>45</v>
      </c>
      <c r="E48" s="481"/>
      <c r="F48" s="482"/>
      <c r="G48" s="483"/>
      <c r="H48" s="417" t="str">
        <f t="shared" si="7"/>
        <v/>
      </c>
      <c r="I48" s="362" t="str">
        <f t="shared" si="8"/>
        <v/>
      </c>
      <c r="J48" s="362" t="str">
        <f t="shared" ref="J48:K48" si="202">IF(I48="","",RANK(I48,I$4:I$443))</f>
        <v/>
      </c>
      <c r="K48" s="362" t="str">
        <f t="shared" si="202"/>
        <v/>
      </c>
      <c r="L48" s="362" t="str">
        <f t="shared" si="10"/>
        <v/>
      </c>
      <c r="M48" s="362" t="str">
        <f t="shared" ref="M48:N48" si="203">IF(L48="","",RANK(L48,L$4:L$443))</f>
        <v/>
      </c>
      <c r="N48" s="362" t="str">
        <f t="shared" si="203"/>
        <v/>
      </c>
      <c r="O48" s="362" t="str">
        <f t="shared" si="12"/>
        <v/>
      </c>
      <c r="P48" s="362" t="str">
        <f t="shared" ref="P48:Q48" si="204">IF(O48="","",RANK(O48,O$4:O$443))</f>
        <v/>
      </c>
      <c r="Q48" s="362" t="str">
        <f t="shared" si="204"/>
        <v/>
      </c>
      <c r="R48" s="362" t="str">
        <f t="shared" si="14"/>
        <v/>
      </c>
      <c r="S48" s="362" t="str">
        <f t="shared" ref="S48:T48" si="205">IF(R48="","",RANK(R48,R$4:R$443))</f>
        <v/>
      </c>
      <c r="T48" s="362" t="str">
        <f t="shared" si="205"/>
        <v/>
      </c>
      <c r="U48" s="417" t="str">
        <f t="shared" si="16"/>
        <v/>
      </c>
      <c r="V48" s="369" t="str">
        <f t="shared" si="17"/>
        <v/>
      </c>
      <c r="X48" s="279" t="str">
        <f t="shared" si="18"/>
        <v/>
      </c>
      <c r="Y48" s="254" t="str">
        <f t="shared" si="19"/>
        <v/>
      </c>
      <c r="Z48" s="254" t="str">
        <f t="shared" si="1"/>
        <v/>
      </c>
      <c r="AA48" s="254" t="str">
        <f t="shared" si="20"/>
        <v/>
      </c>
      <c r="AB48" s="254" t="str">
        <f t="shared" si="21"/>
        <v/>
      </c>
      <c r="AC48" s="254">
        <f t="shared" si="22"/>
        <v>45</v>
      </c>
      <c r="AD48" s="254" t="str">
        <f t="shared" si="23"/>
        <v/>
      </c>
      <c r="AG48" s="499" t="str">
        <f t="shared" si="24"/>
        <v/>
      </c>
      <c r="AH48" s="495" t="str">
        <f t="shared" si="70"/>
        <v/>
      </c>
      <c r="AI48" s="495" t="str">
        <f t="shared" si="71"/>
        <v/>
      </c>
      <c r="AJ48" s="495" t="str">
        <f t="shared" si="72"/>
        <v/>
      </c>
      <c r="AK48" s="495" t="str">
        <f t="shared" si="73"/>
        <v/>
      </c>
      <c r="AL48" s="420">
        <f t="shared" si="3"/>
        <v>45</v>
      </c>
      <c r="AM48" s="420" t="str">
        <f t="shared" si="4"/>
        <v/>
      </c>
      <c r="AN48" t="str">
        <f t="shared" si="29"/>
        <v/>
      </c>
    </row>
    <row r="49" spans="1:40">
      <c r="A49" s="417">
        <f t="shared" si="5"/>
        <v>20</v>
      </c>
      <c r="B49" s="417">
        <f t="shared" si="6"/>
        <v>46</v>
      </c>
      <c r="C49" s="483">
        <v>6046</v>
      </c>
      <c r="D49" s="420">
        <v>46</v>
      </c>
      <c r="E49" s="481" t="s">
        <v>365</v>
      </c>
      <c r="F49" s="482" t="s">
        <v>363</v>
      </c>
      <c r="G49" s="483">
        <v>20</v>
      </c>
      <c r="H49" s="417">
        <f t="shared" si="7"/>
        <v>1395</v>
      </c>
      <c r="I49" s="362">
        <f t="shared" si="8"/>
        <v>92</v>
      </c>
      <c r="J49" s="362">
        <f t="shared" ref="J49:K49" si="206">IF(I49="","",RANK(I49,I$4:I$443))</f>
        <v>64</v>
      </c>
      <c r="K49" s="362">
        <f t="shared" si="206"/>
        <v>12</v>
      </c>
      <c r="L49" s="362" t="str">
        <f t="shared" si="10"/>
        <v/>
      </c>
      <c r="M49" s="362" t="str">
        <f t="shared" ref="M49:N49" si="207">IF(L49="","",RANK(L49,L$4:L$443))</f>
        <v/>
      </c>
      <c r="N49" s="362" t="str">
        <f t="shared" si="207"/>
        <v/>
      </c>
      <c r="O49" s="362" t="str">
        <f t="shared" si="12"/>
        <v/>
      </c>
      <c r="P49" s="362" t="str">
        <f t="shared" ref="P49:Q49" si="208">IF(O49="","",RANK(O49,O$4:O$443))</f>
        <v/>
      </c>
      <c r="Q49" s="362" t="str">
        <f t="shared" si="208"/>
        <v/>
      </c>
      <c r="R49" s="362" t="str">
        <f t="shared" si="14"/>
        <v/>
      </c>
      <c r="S49" s="362" t="str">
        <f t="shared" ref="S49:T49" si="209">IF(R49="","",RANK(R49,R$4:R$443))</f>
        <v/>
      </c>
      <c r="T49" s="362" t="str">
        <f t="shared" si="209"/>
        <v/>
      </c>
      <c r="U49" s="417" t="str">
        <f t="shared" si="16"/>
        <v>TRALUSA</v>
      </c>
      <c r="V49" s="369" t="str">
        <f t="shared" si="17"/>
        <v>TRALUSA20</v>
      </c>
      <c r="X49" s="279" t="str">
        <f t="shared" si="18"/>
        <v>TRALUSA</v>
      </c>
      <c r="Y49" s="254">
        <f t="shared" si="19"/>
        <v>12</v>
      </c>
      <c r="Z49" s="254" t="str">
        <f t="shared" si="1"/>
        <v/>
      </c>
      <c r="AA49" s="254" t="str">
        <f t="shared" si="20"/>
        <v/>
      </c>
      <c r="AB49" s="254" t="str">
        <f t="shared" si="21"/>
        <v/>
      </c>
      <c r="AC49" s="254">
        <f t="shared" si="22"/>
        <v>46</v>
      </c>
      <c r="AD49" s="254">
        <f t="shared" si="23"/>
        <v>6046</v>
      </c>
      <c r="AG49" s="499" t="str">
        <f t="shared" si="24"/>
        <v>TRALUSA</v>
      </c>
      <c r="AH49" s="495">
        <f t="shared" si="70"/>
        <v>20</v>
      </c>
      <c r="AI49" s="495" t="str">
        <f t="shared" si="71"/>
        <v/>
      </c>
      <c r="AJ49" s="495" t="str">
        <f t="shared" si="72"/>
        <v/>
      </c>
      <c r="AK49" s="495" t="str">
        <f t="shared" si="73"/>
        <v/>
      </c>
      <c r="AL49" s="420">
        <f t="shared" si="3"/>
        <v>46</v>
      </c>
      <c r="AM49" s="420">
        <f t="shared" si="4"/>
        <v>6046</v>
      </c>
      <c r="AN49">
        <f t="shared" si="29"/>
        <v>20</v>
      </c>
    </row>
    <row r="50" spans="1:40">
      <c r="A50" s="417">
        <f t="shared" si="5"/>
        <v>29</v>
      </c>
      <c r="B50" s="417">
        <f t="shared" si="6"/>
        <v>47</v>
      </c>
      <c r="C50" s="483">
        <v>6047</v>
      </c>
      <c r="D50" s="420">
        <v>47</v>
      </c>
      <c r="E50" s="481" t="s">
        <v>232</v>
      </c>
      <c r="F50" s="482" t="s">
        <v>363</v>
      </c>
      <c r="G50" s="483">
        <v>29</v>
      </c>
      <c r="H50" s="417">
        <f t="shared" si="7"/>
        <v>1394</v>
      </c>
      <c r="I50" s="362">
        <f t="shared" si="8"/>
        <v>93</v>
      </c>
      <c r="J50" s="362">
        <f t="shared" ref="J50:K50" si="210">IF(I50="","",RANK(I50,I$4:I$443))</f>
        <v>63</v>
      </c>
      <c r="K50" s="362">
        <f t="shared" si="210"/>
        <v>13</v>
      </c>
      <c r="L50" s="362" t="str">
        <f t="shared" si="10"/>
        <v/>
      </c>
      <c r="M50" s="362" t="str">
        <f t="shared" ref="M50:N50" si="211">IF(L50="","",RANK(L50,L$4:L$443))</f>
        <v/>
      </c>
      <c r="N50" s="362" t="str">
        <f t="shared" si="211"/>
        <v/>
      </c>
      <c r="O50" s="362" t="str">
        <f t="shared" si="12"/>
        <v/>
      </c>
      <c r="P50" s="362" t="str">
        <f t="shared" ref="P50:Q50" si="212">IF(O50="","",RANK(O50,O$4:O$443))</f>
        <v/>
      </c>
      <c r="Q50" s="362" t="str">
        <f t="shared" si="212"/>
        <v/>
      </c>
      <c r="R50" s="362" t="str">
        <f t="shared" si="14"/>
        <v/>
      </c>
      <c r="S50" s="362" t="str">
        <f t="shared" ref="S50:T50" si="213">IF(R50="","",RANK(R50,R$4:R$443))</f>
        <v/>
      </c>
      <c r="T50" s="362" t="str">
        <f t="shared" si="213"/>
        <v/>
      </c>
      <c r="U50" s="417" t="str">
        <f t="shared" si="16"/>
        <v>TRALUSA</v>
      </c>
      <c r="V50" s="369" t="str">
        <f t="shared" si="17"/>
        <v>TRALUSA29</v>
      </c>
      <c r="X50" s="279" t="str">
        <f t="shared" si="18"/>
        <v>TRALUSA</v>
      </c>
      <c r="Y50" s="254">
        <f t="shared" si="19"/>
        <v>13</v>
      </c>
      <c r="Z50" s="254" t="str">
        <f t="shared" si="1"/>
        <v/>
      </c>
      <c r="AA50" s="254" t="str">
        <f t="shared" si="20"/>
        <v/>
      </c>
      <c r="AB50" s="254" t="str">
        <f t="shared" si="21"/>
        <v/>
      </c>
      <c r="AC50" s="254">
        <f t="shared" si="22"/>
        <v>47</v>
      </c>
      <c r="AD50" s="254">
        <f t="shared" si="23"/>
        <v>6047</v>
      </c>
      <c r="AG50" s="499" t="str">
        <f t="shared" si="24"/>
        <v>TRALUSA</v>
      </c>
      <c r="AH50" s="495">
        <f t="shared" si="70"/>
        <v>29</v>
      </c>
      <c r="AI50" s="495" t="str">
        <f t="shared" si="71"/>
        <v/>
      </c>
      <c r="AJ50" s="495" t="str">
        <f t="shared" si="72"/>
        <v/>
      </c>
      <c r="AK50" s="495" t="str">
        <f t="shared" si="73"/>
        <v/>
      </c>
      <c r="AL50" s="420">
        <f t="shared" si="3"/>
        <v>47</v>
      </c>
      <c r="AM50" s="420">
        <f t="shared" si="4"/>
        <v>6047</v>
      </c>
      <c r="AN50">
        <f t="shared" si="29"/>
        <v>29</v>
      </c>
    </row>
    <row r="51" spans="1:40">
      <c r="A51" s="417">
        <f t="shared" si="5"/>
        <v>31</v>
      </c>
      <c r="B51" s="417">
        <f t="shared" si="6"/>
        <v>48</v>
      </c>
      <c r="C51" s="483">
        <v>6054</v>
      </c>
      <c r="D51" s="420">
        <v>48</v>
      </c>
      <c r="E51" s="481" t="s">
        <v>242</v>
      </c>
      <c r="F51" s="482" t="s">
        <v>363</v>
      </c>
      <c r="G51" s="483">
        <v>31</v>
      </c>
      <c r="H51" s="417">
        <f t="shared" si="7"/>
        <v>1393</v>
      </c>
      <c r="I51" s="362">
        <f t="shared" si="8"/>
        <v>94</v>
      </c>
      <c r="J51" s="362">
        <f t="shared" ref="J51:K51" si="214">IF(I51="","",RANK(I51,I$4:I$443))</f>
        <v>62</v>
      </c>
      <c r="K51" s="362">
        <f t="shared" si="214"/>
        <v>14</v>
      </c>
      <c r="L51" s="362" t="str">
        <f t="shared" si="10"/>
        <v/>
      </c>
      <c r="M51" s="362" t="str">
        <f t="shared" ref="M51:N51" si="215">IF(L51="","",RANK(L51,L$4:L$443))</f>
        <v/>
      </c>
      <c r="N51" s="362" t="str">
        <f t="shared" si="215"/>
        <v/>
      </c>
      <c r="O51" s="362" t="str">
        <f t="shared" si="12"/>
        <v/>
      </c>
      <c r="P51" s="362" t="str">
        <f t="shared" ref="P51:Q51" si="216">IF(O51="","",RANK(O51,O$4:O$443))</f>
        <v/>
      </c>
      <c r="Q51" s="362" t="str">
        <f t="shared" si="216"/>
        <v/>
      </c>
      <c r="R51" s="362" t="str">
        <f t="shared" si="14"/>
        <v/>
      </c>
      <c r="S51" s="362" t="str">
        <f t="shared" ref="S51:T51" si="217">IF(R51="","",RANK(R51,R$4:R$443))</f>
        <v/>
      </c>
      <c r="T51" s="362" t="str">
        <f t="shared" si="217"/>
        <v/>
      </c>
      <c r="U51" s="417" t="str">
        <f t="shared" si="16"/>
        <v>TRALUSA</v>
      </c>
      <c r="V51" s="369" t="str">
        <f t="shared" si="17"/>
        <v>TRALUSA31</v>
      </c>
      <c r="X51" s="279" t="str">
        <f t="shared" si="18"/>
        <v>TRALUSA</v>
      </c>
      <c r="Y51" s="254">
        <f t="shared" si="19"/>
        <v>14</v>
      </c>
      <c r="Z51" s="254" t="str">
        <f t="shared" si="1"/>
        <v/>
      </c>
      <c r="AA51" s="254" t="str">
        <f t="shared" si="20"/>
        <v/>
      </c>
      <c r="AB51" s="254" t="str">
        <f t="shared" si="21"/>
        <v/>
      </c>
      <c r="AC51" s="254">
        <f t="shared" si="22"/>
        <v>48</v>
      </c>
      <c r="AD51" s="254">
        <f t="shared" si="23"/>
        <v>6054</v>
      </c>
      <c r="AG51" s="499" t="str">
        <f t="shared" si="24"/>
        <v>TRALUSA</v>
      </c>
      <c r="AH51" s="495">
        <f t="shared" si="70"/>
        <v>31</v>
      </c>
      <c r="AI51" s="495" t="str">
        <f t="shared" si="71"/>
        <v/>
      </c>
      <c r="AJ51" s="495" t="str">
        <f t="shared" si="72"/>
        <v/>
      </c>
      <c r="AK51" s="495" t="str">
        <f t="shared" si="73"/>
        <v/>
      </c>
      <c r="AL51" s="420">
        <f t="shared" si="3"/>
        <v>48</v>
      </c>
      <c r="AM51" s="420">
        <f t="shared" si="4"/>
        <v>6054</v>
      </c>
      <c r="AN51">
        <f t="shared" si="29"/>
        <v>31</v>
      </c>
    </row>
    <row r="52" spans="1:40">
      <c r="A52" s="417">
        <f t="shared" si="5"/>
        <v>22</v>
      </c>
      <c r="B52" s="417">
        <f t="shared" si="6"/>
        <v>49</v>
      </c>
      <c r="C52" s="483">
        <v>6049</v>
      </c>
      <c r="D52" s="420">
        <v>49</v>
      </c>
      <c r="E52" s="481" t="s">
        <v>239</v>
      </c>
      <c r="F52" s="482" t="s">
        <v>363</v>
      </c>
      <c r="G52" s="483">
        <v>22</v>
      </c>
      <c r="H52" s="417">
        <f t="shared" si="7"/>
        <v>1392</v>
      </c>
      <c r="I52" s="362">
        <f t="shared" si="8"/>
        <v>95</v>
      </c>
      <c r="J52" s="362">
        <f t="shared" ref="J52:K52" si="218">IF(I52="","",RANK(I52,I$4:I$443))</f>
        <v>61</v>
      </c>
      <c r="K52" s="362">
        <f t="shared" si="218"/>
        <v>15</v>
      </c>
      <c r="L52" s="362" t="str">
        <f t="shared" si="10"/>
        <v/>
      </c>
      <c r="M52" s="362" t="str">
        <f t="shared" ref="M52:N52" si="219">IF(L52="","",RANK(L52,L$4:L$443))</f>
        <v/>
      </c>
      <c r="N52" s="362" t="str">
        <f t="shared" si="219"/>
        <v/>
      </c>
      <c r="O52" s="362" t="str">
        <f t="shared" si="12"/>
        <v/>
      </c>
      <c r="P52" s="362" t="str">
        <f t="shared" ref="P52:Q52" si="220">IF(O52="","",RANK(O52,O$4:O$443))</f>
        <v/>
      </c>
      <c r="Q52" s="362" t="str">
        <f t="shared" si="220"/>
        <v/>
      </c>
      <c r="R52" s="362" t="str">
        <f t="shared" si="14"/>
        <v/>
      </c>
      <c r="S52" s="362" t="str">
        <f t="shared" ref="S52:T52" si="221">IF(R52="","",RANK(R52,R$4:R$443))</f>
        <v/>
      </c>
      <c r="T52" s="362" t="str">
        <f t="shared" si="221"/>
        <v/>
      </c>
      <c r="U52" s="417" t="str">
        <f t="shared" si="16"/>
        <v>TRALUSA</v>
      </c>
      <c r="V52" s="369" t="str">
        <f t="shared" si="17"/>
        <v>TRALUSA22</v>
      </c>
      <c r="X52" s="279" t="str">
        <f t="shared" si="18"/>
        <v>TRALUSA</v>
      </c>
      <c r="Y52" s="254">
        <f t="shared" si="19"/>
        <v>15</v>
      </c>
      <c r="Z52" s="254" t="str">
        <f t="shared" si="1"/>
        <v/>
      </c>
      <c r="AA52" s="254" t="str">
        <f t="shared" si="20"/>
        <v/>
      </c>
      <c r="AB52" s="254" t="str">
        <f t="shared" si="21"/>
        <v/>
      </c>
      <c r="AC52" s="254">
        <f t="shared" si="22"/>
        <v>49</v>
      </c>
      <c r="AD52" s="254">
        <f t="shared" si="23"/>
        <v>6049</v>
      </c>
      <c r="AG52" s="499" t="str">
        <f t="shared" si="24"/>
        <v>TRALUSA</v>
      </c>
      <c r="AH52" s="495">
        <f t="shared" si="70"/>
        <v>22</v>
      </c>
      <c r="AI52" s="495" t="str">
        <f t="shared" si="71"/>
        <v/>
      </c>
      <c r="AJ52" s="495" t="str">
        <f t="shared" si="72"/>
        <v/>
      </c>
      <c r="AK52" s="495" t="str">
        <f t="shared" si="73"/>
        <v/>
      </c>
      <c r="AL52" s="420">
        <f t="shared" si="3"/>
        <v>49</v>
      </c>
      <c r="AM52" s="420">
        <f t="shared" si="4"/>
        <v>6049</v>
      </c>
      <c r="AN52">
        <f t="shared" si="29"/>
        <v>22</v>
      </c>
    </row>
    <row r="53" spans="1:40">
      <c r="A53" s="417">
        <f t="shared" si="5"/>
        <v>13</v>
      </c>
      <c r="B53" s="417">
        <f t="shared" si="6"/>
        <v>50</v>
      </c>
      <c r="C53" s="483">
        <v>6050</v>
      </c>
      <c r="D53" s="420">
        <v>50</v>
      </c>
      <c r="E53" s="481" t="s">
        <v>243</v>
      </c>
      <c r="F53" s="482" t="s">
        <v>363</v>
      </c>
      <c r="G53" s="483">
        <v>13</v>
      </c>
      <c r="H53" s="417">
        <f t="shared" si="7"/>
        <v>1391</v>
      </c>
      <c r="I53" s="362">
        <f t="shared" si="8"/>
        <v>96</v>
      </c>
      <c r="J53" s="362">
        <f t="shared" ref="J53:K53" si="222">IF(I53="","",RANK(I53,I$4:I$443))</f>
        <v>60</v>
      </c>
      <c r="K53" s="362">
        <f t="shared" si="222"/>
        <v>16</v>
      </c>
      <c r="L53" s="362" t="str">
        <f t="shared" si="10"/>
        <v/>
      </c>
      <c r="M53" s="362" t="str">
        <f t="shared" ref="M53:N53" si="223">IF(L53="","",RANK(L53,L$4:L$443))</f>
        <v/>
      </c>
      <c r="N53" s="362" t="str">
        <f t="shared" si="223"/>
        <v/>
      </c>
      <c r="O53" s="362" t="str">
        <f t="shared" si="12"/>
        <v/>
      </c>
      <c r="P53" s="362" t="str">
        <f t="shared" ref="P53:Q53" si="224">IF(O53="","",RANK(O53,O$4:O$443))</f>
        <v/>
      </c>
      <c r="Q53" s="362" t="str">
        <f t="shared" si="224"/>
        <v/>
      </c>
      <c r="R53" s="362" t="str">
        <f t="shared" si="14"/>
        <v/>
      </c>
      <c r="S53" s="362" t="str">
        <f t="shared" ref="S53:T53" si="225">IF(R53="","",RANK(R53,R$4:R$443))</f>
        <v/>
      </c>
      <c r="T53" s="362" t="str">
        <f t="shared" si="225"/>
        <v/>
      </c>
      <c r="U53" s="417" t="str">
        <f t="shared" si="16"/>
        <v>TRALUSA</v>
      </c>
      <c r="V53" s="369" t="str">
        <f t="shared" si="17"/>
        <v>TRALUSA13</v>
      </c>
      <c r="X53" s="279" t="str">
        <f t="shared" si="18"/>
        <v>TRALUSA</v>
      </c>
      <c r="Y53" s="254">
        <f t="shared" si="19"/>
        <v>16</v>
      </c>
      <c r="Z53" s="254" t="str">
        <f t="shared" si="1"/>
        <v/>
      </c>
      <c r="AA53" s="254" t="str">
        <f t="shared" si="20"/>
        <v/>
      </c>
      <c r="AB53" s="254" t="str">
        <f t="shared" si="21"/>
        <v/>
      </c>
      <c r="AC53" s="254">
        <f t="shared" si="22"/>
        <v>50</v>
      </c>
      <c r="AD53" s="254">
        <f t="shared" si="23"/>
        <v>6050</v>
      </c>
      <c r="AG53" s="499" t="str">
        <f t="shared" si="24"/>
        <v>TRALUSA</v>
      </c>
      <c r="AH53" s="495">
        <f t="shared" si="70"/>
        <v>13</v>
      </c>
      <c r="AI53" s="495" t="str">
        <f t="shared" si="71"/>
        <v/>
      </c>
      <c r="AJ53" s="495" t="str">
        <f t="shared" si="72"/>
        <v/>
      </c>
      <c r="AK53" s="495" t="str">
        <f t="shared" si="73"/>
        <v/>
      </c>
      <c r="AL53" s="420">
        <f t="shared" si="3"/>
        <v>50</v>
      </c>
      <c r="AM53" s="420">
        <f t="shared" si="4"/>
        <v>6050</v>
      </c>
      <c r="AN53">
        <f t="shared" si="29"/>
        <v>13</v>
      </c>
    </row>
    <row r="54" spans="1:40">
      <c r="A54" s="417" t="str">
        <f t="shared" si="5"/>
        <v/>
      </c>
      <c r="B54" s="417" t="str">
        <f t="shared" si="6"/>
        <v/>
      </c>
      <c r="C54" s="483"/>
      <c r="D54" s="420">
        <v>51</v>
      </c>
      <c r="E54" s="481"/>
      <c r="F54" s="482"/>
      <c r="G54" s="483"/>
      <c r="H54" s="417" t="str">
        <f t="shared" si="7"/>
        <v/>
      </c>
      <c r="I54" s="362" t="str">
        <f t="shared" si="8"/>
        <v/>
      </c>
      <c r="J54" s="362" t="str">
        <f t="shared" ref="J54:K54" si="226">IF(I54="","",RANK(I54,I$4:I$443))</f>
        <v/>
      </c>
      <c r="K54" s="362" t="str">
        <f t="shared" si="226"/>
        <v/>
      </c>
      <c r="L54" s="362" t="str">
        <f t="shared" si="10"/>
        <v/>
      </c>
      <c r="M54" s="362" t="str">
        <f t="shared" ref="M54:N54" si="227">IF(L54="","",RANK(L54,L$4:L$443))</f>
        <v/>
      </c>
      <c r="N54" s="362" t="str">
        <f t="shared" si="227"/>
        <v/>
      </c>
      <c r="O54" s="362" t="str">
        <f t="shared" si="12"/>
        <v/>
      </c>
      <c r="P54" s="362" t="str">
        <f t="shared" ref="P54:Q54" si="228">IF(O54="","",RANK(O54,O$4:O$443))</f>
        <v/>
      </c>
      <c r="Q54" s="362" t="str">
        <f t="shared" si="228"/>
        <v/>
      </c>
      <c r="R54" s="362" t="str">
        <f t="shared" si="14"/>
        <v/>
      </c>
      <c r="S54" s="362" t="str">
        <f t="shared" ref="S54:T54" si="229">IF(R54="","",RANK(R54,R$4:R$443))</f>
        <v/>
      </c>
      <c r="T54" s="362" t="str">
        <f t="shared" si="229"/>
        <v/>
      </c>
      <c r="U54" s="417" t="str">
        <f t="shared" si="16"/>
        <v/>
      </c>
      <c r="V54" s="369" t="str">
        <f t="shared" si="17"/>
        <v/>
      </c>
      <c r="X54" s="279" t="str">
        <f t="shared" si="18"/>
        <v/>
      </c>
      <c r="Y54" s="254" t="str">
        <f t="shared" si="19"/>
        <v/>
      </c>
      <c r="Z54" s="254" t="str">
        <f t="shared" si="1"/>
        <v/>
      </c>
      <c r="AA54" s="254" t="str">
        <f t="shared" si="20"/>
        <v/>
      </c>
      <c r="AB54" s="254" t="str">
        <f t="shared" si="21"/>
        <v/>
      </c>
      <c r="AC54" s="254">
        <f t="shared" si="22"/>
        <v>51</v>
      </c>
      <c r="AD54" s="254" t="str">
        <f t="shared" si="23"/>
        <v/>
      </c>
      <c r="AG54" s="499" t="str">
        <f t="shared" si="24"/>
        <v/>
      </c>
      <c r="AH54" s="495" t="str">
        <f t="shared" si="70"/>
        <v/>
      </c>
      <c r="AI54" s="495" t="str">
        <f t="shared" si="71"/>
        <v/>
      </c>
      <c r="AJ54" s="495" t="str">
        <f t="shared" si="72"/>
        <v/>
      </c>
      <c r="AK54" s="495" t="str">
        <f t="shared" si="73"/>
        <v/>
      </c>
      <c r="AL54" s="420">
        <f t="shared" si="3"/>
        <v>51</v>
      </c>
      <c r="AM54" s="420" t="str">
        <f t="shared" si="4"/>
        <v/>
      </c>
      <c r="AN54" t="str">
        <f t="shared" si="29"/>
        <v/>
      </c>
    </row>
    <row r="55" spans="1:40">
      <c r="A55" s="417" t="str">
        <f t="shared" si="5"/>
        <v/>
      </c>
      <c r="B55" s="417" t="str">
        <f t="shared" si="6"/>
        <v/>
      </c>
      <c r="C55" s="483"/>
      <c r="D55" s="420">
        <v>52</v>
      </c>
      <c r="E55" s="481"/>
      <c r="F55" s="482"/>
      <c r="G55" s="483"/>
      <c r="H55" s="417" t="str">
        <f t="shared" si="7"/>
        <v/>
      </c>
      <c r="I55" s="362" t="str">
        <f t="shared" si="8"/>
        <v/>
      </c>
      <c r="J55" s="362" t="str">
        <f t="shared" ref="J55:K55" si="230">IF(I55="","",RANK(I55,I$4:I$443))</f>
        <v/>
      </c>
      <c r="K55" s="362" t="str">
        <f t="shared" si="230"/>
        <v/>
      </c>
      <c r="L55" s="362" t="str">
        <f t="shared" si="10"/>
        <v/>
      </c>
      <c r="M55" s="362" t="str">
        <f t="shared" ref="M55:N55" si="231">IF(L55="","",RANK(L55,L$4:L$443))</f>
        <v/>
      </c>
      <c r="N55" s="362" t="str">
        <f t="shared" si="231"/>
        <v/>
      </c>
      <c r="O55" s="362" t="str">
        <f t="shared" si="12"/>
        <v/>
      </c>
      <c r="P55" s="362" t="str">
        <f t="shared" ref="P55:Q55" si="232">IF(O55="","",RANK(O55,O$4:O$443))</f>
        <v/>
      </c>
      <c r="Q55" s="362" t="str">
        <f t="shared" si="232"/>
        <v/>
      </c>
      <c r="R55" s="362" t="str">
        <f t="shared" si="14"/>
        <v/>
      </c>
      <c r="S55" s="362" t="str">
        <f t="shared" ref="S55:T55" si="233">IF(R55="","",RANK(R55,R$4:R$443))</f>
        <v/>
      </c>
      <c r="T55" s="362" t="str">
        <f t="shared" si="233"/>
        <v/>
      </c>
      <c r="U55" s="417" t="str">
        <f t="shared" si="16"/>
        <v/>
      </c>
      <c r="V55" s="369" t="str">
        <f t="shared" si="17"/>
        <v/>
      </c>
      <c r="X55" s="279" t="str">
        <f t="shared" si="18"/>
        <v/>
      </c>
      <c r="Y55" s="254" t="str">
        <f t="shared" si="19"/>
        <v/>
      </c>
      <c r="Z55" s="254" t="str">
        <f t="shared" si="1"/>
        <v/>
      </c>
      <c r="AA55" s="254" t="str">
        <f t="shared" si="20"/>
        <v/>
      </c>
      <c r="AB55" s="254" t="str">
        <f t="shared" si="21"/>
        <v/>
      </c>
      <c r="AC55" s="254">
        <f t="shared" si="22"/>
        <v>52</v>
      </c>
      <c r="AD55" s="254" t="str">
        <f t="shared" si="23"/>
        <v/>
      </c>
      <c r="AG55" s="499" t="str">
        <f t="shared" si="24"/>
        <v/>
      </c>
      <c r="AH55" s="495" t="str">
        <f t="shared" si="70"/>
        <v/>
      </c>
      <c r="AI55" s="495" t="str">
        <f t="shared" si="71"/>
        <v/>
      </c>
      <c r="AJ55" s="495" t="str">
        <f t="shared" si="72"/>
        <v/>
      </c>
      <c r="AK55" s="495" t="str">
        <f t="shared" si="73"/>
        <v/>
      </c>
      <c r="AL55" s="420">
        <f t="shared" si="3"/>
        <v>52</v>
      </c>
      <c r="AM55" s="420" t="str">
        <f t="shared" si="4"/>
        <v/>
      </c>
      <c r="AN55" t="str">
        <f t="shared" si="29"/>
        <v/>
      </c>
    </row>
    <row r="56" spans="1:40">
      <c r="A56" s="417" t="str">
        <f t="shared" si="5"/>
        <v/>
      </c>
      <c r="B56" s="417" t="str">
        <f t="shared" si="6"/>
        <v/>
      </c>
      <c r="C56" s="483"/>
      <c r="D56" s="420">
        <v>53</v>
      </c>
      <c r="E56" s="481"/>
      <c r="F56" s="482"/>
      <c r="G56" s="483"/>
      <c r="H56" s="417" t="str">
        <f t="shared" si="7"/>
        <v/>
      </c>
      <c r="I56" s="362" t="str">
        <f t="shared" si="8"/>
        <v/>
      </c>
      <c r="J56" s="362" t="str">
        <f t="shared" ref="J56:K56" si="234">IF(I56="","",RANK(I56,I$4:I$443))</f>
        <v/>
      </c>
      <c r="K56" s="362" t="str">
        <f t="shared" si="234"/>
        <v/>
      </c>
      <c r="L56" s="362" t="str">
        <f t="shared" si="10"/>
        <v/>
      </c>
      <c r="M56" s="362" t="str">
        <f t="shared" ref="M56:N56" si="235">IF(L56="","",RANK(L56,L$4:L$443))</f>
        <v/>
      </c>
      <c r="N56" s="362" t="str">
        <f t="shared" si="235"/>
        <v/>
      </c>
      <c r="O56" s="362" t="str">
        <f t="shared" si="12"/>
        <v/>
      </c>
      <c r="P56" s="362" t="str">
        <f t="shared" ref="P56:Q56" si="236">IF(O56="","",RANK(O56,O$4:O$443))</f>
        <v/>
      </c>
      <c r="Q56" s="362" t="str">
        <f t="shared" si="236"/>
        <v/>
      </c>
      <c r="R56" s="362" t="str">
        <f t="shared" si="14"/>
        <v/>
      </c>
      <c r="S56" s="362" t="str">
        <f t="shared" ref="S56:T56" si="237">IF(R56="","",RANK(R56,R$4:R$443))</f>
        <v/>
      </c>
      <c r="T56" s="362" t="str">
        <f t="shared" si="237"/>
        <v/>
      </c>
      <c r="U56" s="417" t="str">
        <f t="shared" si="16"/>
        <v/>
      </c>
      <c r="V56" s="369" t="str">
        <f t="shared" si="17"/>
        <v/>
      </c>
      <c r="X56" s="279" t="str">
        <f t="shared" si="18"/>
        <v/>
      </c>
      <c r="Y56" s="254" t="str">
        <f t="shared" si="19"/>
        <v/>
      </c>
      <c r="Z56" s="254" t="str">
        <f t="shared" si="1"/>
        <v/>
      </c>
      <c r="AA56" s="254" t="str">
        <f t="shared" si="20"/>
        <v/>
      </c>
      <c r="AB56" s="254" t="str">
        <f t="shared" si="21"/>
        <v/>
      </c>
      <c r="AC56" s="254">
        <f t="shared" si="22"/>
        <v>53</v>
      </c>
      <c r="AD56" s="254" t="str">
        <f t="shared" si="23"/>
        <v/>
      </c>
      <c r="AG56" s="499" t="str">
        <f t="shared" si="24"/>
        <v/>
      </c>
      <c r="AH56" s="495" t="str">
        <f t="shared" si="70"/>
        <v/>
      </c>
      <c r="AI56" s="495" t="str">
        <f t="shared" si="71"/>
        <v/>
      </c>
      <c r="AJ56" s="495" t="str">
        <f t="shared" si="72"/>
        <v/>
      </c>
      <c r="AK56" s="495" t="str">
        <f t="shared" si="73"/>
        <v/>
      </c>
      <c r="AL56" s="420">
        <f t="shared" si="3"/>
        <v>53</v>
      </c>
      <c r="AM56" s="420" t="str">
        <f t="shared" si="4"/>
        <v/>
      </c>
      <c r="AN56" t="str">
        <f t="shared" si="29"/>
        <v/>
      </c>
    </row>
    <row r="57" spans="1:40">
      <c r="A57" s="417" t="str">
        <f t="shared" si="5"/>
        <v/>
      </c>
      <c r="B57" s="417" t="str">
        <f t="shared" si="6"/>
        <v/>
      </c>
      <c r="C57" s="483"/>
      <c r="D57" s="420">
        <v>54</v>
      </c>
      <c r="E57" s="481"/>
      <c r="F57" s="482"/>
      <c r="G57" s="483"/>
      <c r="H57" s="417" t="str">
        <f t="shared" si="7"/>
        <v/>
      </c>
      <c r="I57" s="362" t="str">
        <f t="shared" si="8"/>
        <v/>
      </c>
      <c r="J57" s="362" t="str">
        <f t="shared" ref="J57:K57" si="238">IF(I57="","",RANK(I57,I$4:I$443))</f>
        <v/>
      </c>
      <c r="K57" s="362" t="str">
        <f t="shared" si="238"/>
        <v/>
      </c>
      <c r="L57" s="362" t="str">
        <f t="shared" si="10"/>
        <v/>
      </c>
      <c r="M57" s="362" t="str">
        <f t="shared" ref="M57:N57" si="239">IF(L57="","",RANK(L57,L$4:L$443))</f>
        <v/>
      </c>
      <c r="N57" s="362" t="str">
        <f t="shared" si="239"/>
        <v/>
      </c>
      <c r="O57" s="362" t="str">
        <f t="shared" si="12"/>
        <v/>
      </c>
      <c r="P57" s="362" t="str">
        <f t="shared" ref="P57:Q57" si="240">IF(O57="","",RANK(O57,O$4:O$443))</f>
        <v/>
      </c>
      <c r="Q57" s="362" t="str">
        <f t="shared" si="240"/>
        <v/>
      </c>
      <c r="R57" s="362" t="str">
        <f t="shared" si="14"/>
        <v/>
      </c>
      <c r="S57" s="362" t="str">
        <f t="shared" ref="S57:T57" si="241">IF(R57="","",RANK(R57,R$4:R$443))</f>
        <v/>
      </c>
      <c r="T57" s="362" t="str">
        <f t="shared" si="241"/>
        <v/>
      </c>
      <c r="U57" s="417" t="str">
        <f t="shared" si="16"/>
        <v/>
      </c>
      <c r="V57" s="369" t="str">
        <f t="shared" si="17"/>
        <v/>
      </c>
      <c r="X57" s="279" t="str">
        <f t="shared" si="18"/>
        <v/>
      </c>
      <c r="Y57" s="254" t="str">
        <f t="shared" si="19"/>
        <v/>
      </c>
      <c r="Z57" s="254" t="str">
        <f t="shared" si="1"/>
        <v/>
      </c>
      <c r="AA57" s="254" t="str">
        <f t="shared" si="20"/>
        <v/>
      </c>
      <c r="AB57" s="254" t="str">
        <f t="shared" si="21"/>
        <v/>
      </c>
      <c r="AC57" s="254">
        <f t="shared" si="22"/>
        <v>54</v>
      </c>
      <c r="AD57" s="254" t="str">
        <f t="shared" si="23"/>
        <v/>
      </c>
      <c r="AG57" s="499" t="str">
        <f t="shared" si="24"/>
        <v/>
      </c>
      <c r="AH57" s="495" t="str">
        <f t="shared" si="70"/>
        <v/>
      </c>
      <c r="AI57" s="495" t="str">
        <f t="shared" si="71"/>
        <v/>
      </c>
      <c r="AJ57" s="495" t="str">
        <f t="shared" si="72"/>
        <v/>
      </c>
      <c r="AK57" s="495" t="str">
        <f t="shared" si="73"/>
        <v/>
      </c>
      <c r="AL57" s="420">
        <f t="shared" si="3"/>
        <v>54</v>
      </c>
      <c r="AM57" s="420" t="str">
        <f t="shared" si="4"/>
        <v/>
      </c>
      <c r="AN57" t="str">
        <f t="shared" si="29"/>
        <v/>
      </c>
    </row>
    <row r="58" spans="1:40">
      <c r="A58" s="417" t="str">
        <f t="shared" si="5"/>
        <v/>
      </c>
      <c r="B58" s="417" t="str">
        <f t="shared" si="6"/>
        <v/>
      </c>
      <c r="C58" s="483"/>
      <c r="D58" s="420">
        <v>55</v>
      </c>
      <c r="E58" s="481"/>
      <c r="F58" s="482"/>
      <c r="G58" s="483"/>
      <c r="H58" s="417" t="str">
        <f t="shared" si="7"/>
        <v/>
      </c>
      <c r="I58" s="362" t="str">
        <f t="shared" si="8"/>
        <v/>
      </c>
      <c r="J58" s="362" t="str">
        <f t="shared" ref="J58:K58" si="242">IF(I58="","",RANK(I58,I$4:I$443))</f>
        <v/>
      </c>
      <c r="K58" s="362" t="str">
        <f t="shared" si="242"/>
        <v/>
      </c>
      <c r="L58" s="362" t="str">
        <f t="shared" si="10"/>
        <v/>
      </c>
      <c r="M58" s="362" t="str">
        <f t="shared" ref="M58:N58" si="243">IF(L58="","",RANK(L58,L$4:L$443))</f>
        <v/>
      </c>
      <c r="N58" s="362" t="str">
        <f t="shared" si="243"/>
        <v/>
      </c>
      <c r="O58" s="362" t="str">
        <f t="shared" si="12"/>
        <v/>
      </c>
      <c r="P58" s="362" t="str">
        <f t="shared" ref="P58:Q58" si="244">IF(O58="","",RANK(O58,O$4:O$443))</f>
        <v/>
      </c>
      <c r="Q58" s="362" t="str">
        <f t="shared" si="244"/>
        <v/>
      </c>
      <c r="R58" s="362" t="str">
        <f t="shared" si="14"/>
        <v/>
      </c>
      <c r="S58" s="362" t="str">
        <f t="shared" ref="S58:T58" si="245">IF(R58="","",RANK(R58,R$4:R$443))</f>
        <v/>
      </c>
      <c r="T58" s="362" t="str">
        <f t="shared" si="245"/>
        <v/>
      </c>
      <c r="U58" s="417" t="str">
        <f t="shared" si="16"/>
        <v/>
      </c>
      <c r="V58" s="369" t="str">
        <f t="shared" si="17"/>
        <v/>
      </c>
      <c r="X58" s="279" t="str">
        <f t="shared" si="18"/>
        <v/>
      </c>
      <c r="Y58" s="254" t="str">
        <f t="shared" si="19"/>
        <v/>
      </c>
      <c r="Z58" s="254" t="str">
        <f t="shared" si="1"/>
        <v/>
      </c>
      <c r="AA58" s="254" t="str">
        <f t="shared" si="20"/>
        <v/>
      </c>
      <c r="AB58" s="254" t="str">
        <f t="shared" si="21"/>
        <v/>
      </c>
      <c r="AC58" s="254">
        <f t="shared" si="22"/>
        <v>55</v>
      </c>
      <c r="AD58" s="254" t="str">
        <f t="shared" si="23"/>
        <v/>
      </c>
      <c r="AG58" s="499" t="str">
        <f t="shared" si="24"/>
        <v/>
      </c>
      <c r="AH58" s="495" t="str">
        <f t="shared" si="70"/>
        <v/>
      </c>
      <c r="AI58" s="495" t="str">
        <f t="shared" si="71"/>
        <v/>
      </c>
      <c r="AJ58" s="495" t="str">
        <f t="shared" si="72"/>
        <v/>
      </c>
      <c r="AK58" s="495" t="str">
        <f t="shared" si="73"/>
        <v/>
      </c>
      <c r="AL58" s="420">
        <f t="shared" si="3"/>
        <v>55</v>
      </c>
      <c r="AM58" s="420" t="str">
        <f t="shared" si="4"/>
        <v/>
      </c>
      <c r="AN58" t="str">
        <f t="shared" si="29"/>
        <v/>
      </c>
    </row>
    <row r="59" spans="1:40">
      <c r="A59" s="417" t="str">
        <f t="shared" si="5"/>
        <v/>
      </c>
      <c r="B59" s="417" t="str">
        <f t="shared" si="6"/>
        <v/>
      </c>
      <c r="C59" s="483"/>
      <c r="D59" s="420">
        <v>56</v>
      </c>
      <c r="E59" s="481"/>
      <c r="F59" s="482"/>
      <c r="G59" s="483"/>
      <c r="H59" s="417" t="str">
        <f t="shared" si="7"/>
        <v/>
      </c>
      <c r="I59" s="362" t="str">
        <f t="shared" si="8"/>
        <v/>
      </c>
      <c r="J59" s="362" t="str">
        <f t="shared" ref="J59:K59" si="246">IF(I59="","",RANK(I59,I$4:I$443))</f>
        <v/>
      </c>
      <c r="K59" s="362" t="str">
        <f t="shared" si="246"/>
        <v/>
      </c>
      <c r="L59" s="362" t="str">
        <f t="shared" si="10"/>
        <v/>
      </c>
      <c r="M59" s="362" t="str">
        <f t="shared" ref="M59:N59" si="247">IF(L59="","",RANK(L59,L$4:L$443))</f>
        <v/>
      </c>
      <c r="N59" s="362" t="str">
        <f t="shared" si="247"/>
        <v/>
      </c>
      <c r="O59" s="362" t="str">
        <f t="shared" si="12"/>
        <v/>
      </c>
      <c r="P59" s="362" t="str">
        <f t="shared" ref="P59:Q59" si="248">IF(O59="","",RANK(O59,O$4:O$443))</f>
        <v/>
      </c>
      <c r="Q59" s="362" t="str">
        <f t="shared" si="248"/>
        <v/>
      </c>
      <c r="R59" s="362" t="str">
        <f t="shared" si="14"/>
        <v/>
      </c>
      <c r="S59" s="362" t="str">
        <f t="shared" ref="S59:T59" si="249">IF(R59="","",RANK(R59,R$4:R$443))</f>
        <v/>
      </c>
      <c r="T59" s="362" t="str">
        <f t="shared" si="249"/>
        <v/>
      </c>
      <c r="U59" s="417" t="str">
        <f t="shared" si="16"/>
        <v/>
      </c>
      <c r="V59" s="369" t="str">
        <f t="shared" si="17"/>
        <v/>
      </c>
      <c r="X59" s="279" t="str">
        <f t="shared" si="18"/>
        <v/>
      </c>
      <c r="Y59" s="254" t="str">
        <f t="shared" si="19"/>
        <v/>
      </c>
      <c r="Z59" s="254" t="str">
        <f t="shared" si="1"/>
        <v/>
      </c>
      <c r="AA59" s="254" t="str">
        <f t="shared" si="20"/>
        <v/>
      </c>
      <c r="AB59" s="254" t="str">
        <f t="shared" si="21"/>
        <v/>
      </c>
      <c r="AC59" s="254">
        <f t="shared" si="22"/>
        <v>56</v>
      </c>
      <c r="AD59" s="254" t="str">
        <f t="shared" si="23"/>
        <v/>
      </c>
      <c r="AG59" s="499" t="str">
        <f t="shared" si="24"/>
        <v/>
      </c>
      <c r="AH59" s="495" t="str">
        <f t="shared" si="70"/>
        <v/>
      </c>
      <c r="AI59" s="495" t="str">
        <f t="shared" si="71"/>
        <v/>
      </c>
      <c r="AJ59" s="495" t="str">
        <f t="shared" si="72"/>
        <v/>
      </c>
      <c r="AK59" s="495" t="str">
        <f t="shared" si="73"/>
        <v/>
      </c>
      <c r="AL59" s="420">
        <f t="shared" si="3"/>
        <v>56</v>
      </c>
      <c r="AM59" s="420" t="str">
        <f t="shared" si="4"/>
        <v/>
      </c>
      <c r="AN59" t="str">
        <f t="shared" si="29"/>
        <v/>
      </c>
    </row>
    <row r="60" spans="1:40">
      <c r="A60" s="417" t="str">
        <f t="shared" si="5"/>
        <v/>
      </c>
      <c r="B60" s="417" t="str">
        <f t="shared" si="6"/>
        <v/>
      </c>
      <c r="C60" s="483"/>
      <c r="D60" s="420">
        <v>57</v>
      </c>
      <c r="E60" s="481"/>
      <c r="F60" s="482"/>
      <c r="G60" s="483"/>
      <c r="H60" s="417" t="str">
        <f t="shared" si="7"/>
        <v/>
      </c>
      <c r="I60" s="362" t="str">
        <f t="shared" si="8"/>
        <v/>
      </c>
      <c r="J60" s="362" t="str">
        <f t="shared" ref="J60:K60" si="250">IF(I60="","",RANK(I60,I$4:I$443))</f>
        <v/>
      </c>
      <c r="K60" s="362" t="str">
        <f t="shared" si="250"/>
        <v/>
      </c>
      <c r="L60" s="362" t="str">
        <f t="shared" si="10"/>
        <v/>
      </c>
      <c r="M60" s="362" t="str">
        <f t="shared" ref="M60:N60" si="251">IF(L60="","",RANK(L60,L$4:L$443))</f>
        <v/>
      </c>
      <c r="N60" s="362" t="str">
        <f t="shared" si="251"/>
        <v/>
      </c>
      <c r="O60" s="362" t="str">
        <f t="shared" si="12"/>
        <v/>
      </c>
      <c r="P60" s="362" t="str">
        <f t="shared" ref="P60:Q60" si="252">IF(O60="","",RANK(O60,O$4:O$443))</f>
        <v/>
      </c>
      <c r="Q60" s="362" t="str">
        <f t="shared" si="252"/>
        <v/>
      </c>
      <c r="R60" s="362" t="str">
        <f t="shared" si="14"/>
        <v/>
      </c>
      <c r="S60" s="362" t="str">
        <f t="shared" ref="S60:T60" si="253">IF(R60="","",RANK(R60,R$4:R$443))</f>
        <v/>
      </c>
      <c r="T60" s="362" t="str">
        <f t="shared" si="253"/>
        <v/>
      </c>
      <c r="U60" s="417" t="str">
        <f t="shared" si="16"/>
        <v/>
      </c>
      <c r="V60" s="369" t="str">
        <f t="shared" si="17"/>
        <v/>
      </c>
      <c r="X60" s="279" t="str">
        <f t="shared" si="18"/>
        <v/>
      </c>
      <c r="Y60" s="254" t="str">
        <f t="shared" si="19"/>
        <v/>
      </c>
      <c r="Z60" s="254" t="str">
        <f t="shared" si="1"/>
        <v/>
      </c>
      <c r="AA60" s="254" t="str">
        <f t="shared" si="20"/>
        <v/>
      </c>
      <c r="AB60" s="254" t="str">
        <f t="shared" si="21"/>
        <v/>
      </c>
      <c r="AC60" s="254">
        <f t="shared" si="22"/>
        <v>57</v>
      </c>
      <c r="AD60" s="254" t="str">
        <f t="shared" si="23"/>
        <v/>
      </c>
      <c r="AG60" s="499" t="str">
        <f t="shared" si="24"/>
        <v/>
      </c>
      <c r="AH60" s="495" t="str">
        <f t="shared" si="70"/>
        <v/>
      </c>
      <c r="AI60" s="495" t="str">
        <f t="shared" si="71"/>
        <v/>
      </c>
      <c r="AJ60" s="495" t="str">
        <f t="shared" si="72"/>
        <v/>
      </c>
      <c r="AK60" s="495" t="str">
        <f t="shared" si="73"/>
        <v/>
      </c>
      <c r="AL60" s="420">
        <f t="shared" si="3"/>
        <v>57</v>
      </c>
      <c r="AM60" s="420" t="str">
        <f t="shared" si="4"/>
        <v/>
      </c>
      <c r="AN60" t="str">
        <f t="shared" si="29"/>
        <v/>
      </c>
    </row>
    <row r="61" spans="1:40">
      <c r="A61" s="417" t="str">
        <f t="shared" si="5"/>
        <v/>
      </c>
      <c r="B61" s="417" t="str">
        <f t="shared" si="6"/>
        <v/>
      </c>
      <c r="C61" s="483"/>
      <c r="D61" s="420">
        <v>58</v>
      </c>
      <c r="E61" s="481"/>
      <c r="F61" s="482"/>
      <c r="G61" s="483"/>
      <c r="H61" s="417" t="str">
        <f t="shared" si="7"/>
        <v/>
      </c>
      <c r="I61" s="362" t="str">
        <f t="shared" si="8"/>
        <v/>
      </c>
      <c r="J61" s="362" t="str">
        <f t="shared" ref="J61:K61" si="254">IF(I61="","",RANK(I61,I$4:I$443))</f>
        <v/>
      </c>
      <c r="K61" s="362" t="str">
        <f t="shared" si="254"/>
        <v/>
      </c>
      <c r="L61" s="362" t="str">
        <f t="shared" si="10"/>
        <v/>
      </c>
      <c r="M61" s="362" t="str">
        <f t="shared" ref="M61:N61" si="255">IF(L61="","",RANK(L61,L$4:L$443))</f>
        <v/>
      </c>
      <c r="N61" s="362" t="str">
        <f t="shared" si="255"/>
        <v/>
      </c>
      <c r="O61" s="362" t="str">
        <f t="shared" si="12"/>
        <v/>
      </c>
      <c r="P61" s="362" t="str">
        <f t="shared" ref="P61:Q61" si="256">IF(O61="","",RANK(O61,O$4:O$443))</f>
        <v/>
      </c>
      <c r="Q61" s="362" t="str">
        <f t="shared" si="256"/>
        <v/>
      </c>
      <c r="R61" s="362" t="str">
        <f t="shared" si="14"/>
        <v/>
      </c>
      <c r="S61" s="362" t="str">
        <f t="shared" ref="S61:T61" si="257">IF(R61="","",RANK(R61,R$4:R$443))</f>
        <v/>
      </c>
      <c r="T61" s="362" t="str">
        <f t="shared" si="257"/>
        <v/>
      </c>
      <c r="U61" s="417" t="str">
        <f t="shared" si="16"/>
        <v/>
      </c>
      <c r="V61" s="369" t="str">
        <f t="shared" si="17"/>
        <v/>
      </c>
      <c r="X61" s="279" t="str">
        <f t="shared" si="18"/>
        <v/>
      </c>
      <c r="Y61" s="254" t="str">
        <f t="shared" si="19"/>
        <v/>
      </c>
      <c r="Z61" s="254" t="str">
        <f t="shared" si="1"/>
        <v/>
      </c>
      <c r="AA61" s="254" t="str">
        <f t="shared" si="20"/>
        <v/>
      </c>
      <c r="AB61" s="254" t="str">
        <f t="shared" si="21"/>
        <v/>
      </c>
      <c r="AC61" s="254">
        <f t="shared" si="22"/>
        <v>58</v>
      </c>
      <c r="AD61" s="254" t="str">
        <f t="shared" si="23"/>
        <v/>
      </c>
      <c r="AG61" s="499" t="str">
        <f t="shared" si="24"/>
        <v/>
      </c>
      <c r="AH61" s="495" t="str">
        <f t="shared" si="70"/>
        <v/>
      </c>
      <c r="AI61" s="495" t="str">
        <f t="shared" si="71"/>
        <v/>
      </c>
      <c r="AJ61" s="495" t="str">
        <f t="shared" si="72"/>
        <v/>
      </c>
      <c r="AK61" s="495" t="str">
        <f t="shared" si="73"/>
        <v/>
      </c>
      <c r="AL61" s="420">
        <f t="shared" si="3"/>
        <v>58</v>
      </c>
      <c r="AM61" s="420" t="str">
        <f t="shared" si="4"/>
        <v/>
      </c>
      <c r="AN61" t="str">
        <f t="shared" si="29"/>
        <v/>
      </c>
    </row>
    <row r="62" spans="1:40">
      <c r="A62" s="417" t="str">
        <f t="shared" si="5"/>
        <v/>
      </c>
      <c r="B62" s="417" t="str">
        <f t="shared" si="6"/>
        <v/>
      </c>
      <c r="C62" s="483"/>
      <c r="D62" s="420">
        <v>59</v>
      </c>
      <c r="E62" s="481"/>
      <c r="F62" s="482"/>
      <c r="G62" s="483"/>
      <c r="H62" s="417" t="str">
        <f t="shared" si="7"/>
        <v/>
      </c>
      <c r="I62" s="362" t="str">
        <f t="shared" si="8"/>
        <v/>
      </c>
      <c r="J62" s="362" t="str">
        <f t="shared" ref="J62:K62" si="258">IF(I62="","",RANK(I62,I$4:I$443))</f>
        <v/>
      </c>
      <c r="K62" s="362" t="str">
        <f t="shared" si="258"/>
        <v/>
      </c>
      <c r="L62" s="362" t="str">
        <f t="shared" si="10"/>
        <v/>
      </c>
      <c r="M62" s="362" t="str">
        <f t="shared" ref="M62:N62" si="259">IF(L62="","",RANK(L62,L$4:L$443))</f>
        <v/>
      </c>
      <c r="N62" s="362" t="str">
        <f t="shared" si="259"/>
        <v/>
      </c>
      <c r="O62" s="362" t="str">
        <f t="shared" si="12"/>
        <v/>
      </c>
      <c r="P62" s="362" t="str">
        <f t="shared" ref="P62:Q62" si="260">IF(O62="","",RANK(O62,O$4:O$443))</f>
        <v/>
      </c>
      <c r="Q62" s="362" t="str">
        <f t="shared" si="260"/>
        <v/>
      </c>
      <c r="R62" s="362" t="str">
        <f t="shared" si="14"/>
        <v/>
      </c>
      <c r="S62" s="362" t="str">
        <f t="shared" ref="S62:T62" si="261">IF(R62="","",RANK(R62,R$4:R$443))</f>
        <v/>
      </c>
      <c r="T62" s="362" t="str">
        <f t="shared" si="261"/>
        <v/>
      </c>
      <c r="U62" s="417" t="str">
        <f t="shared" si="16"/>
        <v/>
      </c>
      <c r="V62" s="369" t="str">
        <f t="shared" si="17"/>
        <v/>
      </c>
      <c r="X62" s="279" t="str">
        <f t="shared" si="18"/>
        <v/>
      </c>
      <c r="Y62" s="254" t="str">
        <f t="shared" si="19"/>
        <v/>
      </c>
      <c r="Z62" s="254" t="str">
        <f t="shared" si="1"/>
        <v/>
      </c>
      <c r="AA62" s="254" t="str">
        <f t="shared" si="20"/>
        <v/>
      </c>
      <c r="AB62" s="254" t="str">
        <f t="shared" si="21"/>
        <v/>
      </c>
      <c r="AC62" s="254">
        <f t="shared" si="22"/>
        <v>59</v>
      </c>
      <c r="AD62" s="254" t="str">
        <f t="shared" si="23"/>
        <v/>
      </c>
      <c r="AG62" s="499" t="str">
        <f t="shared" si="24"/>
        <v/>
      </c>
      <c r="AH62" s="495" t="str">
        <f t="shared" si="70"/>
        <v/>
      </c>
      <c r="AI62" s="495" t="str">
        <f t="shared" si="71"/>
        <v/>
      </c>
      <c r="AJ62" s="495" t="str">
        <f t="shared" si="72"/>
        <v/>
      </c>
      <c r="AK62" s="495" t="str">
        <f t="shared" si="73"/>
        <v/>
      </c>
      <c r="AL62" s="420">
        <f t="shared" si="3"/>
        <v>59</v>
      </c>
      <c r="AM62" s="420" t="str">
        <f t="shared" si="4"/>
        <v/>
      </c>
      <c r="AN62" t="str">
        <f t="shared" si="29"/>
        <v/>
      </c>
    </row>
    <row r="63" spans="1:40">
      <c r="A63" s="417" t="str">
        <f t="shared" si="5"/>
        <v/>
      </c>
      <c r="B63" s="417" t="str">
        <f t="shared" si="6"/>
        <v/>
      </c>
      <c r="C63" s="483"/>
      <c r="D63" s="420">
        <v>60</v>
      </c>
      <c r="E63" s="481"/>
      <c r="F63" s="482"/>
      <c r="G63" s="483"/>
      <c r="H63" s="417" t="str">
        <f t="shared" si="7"/>
        <v/>
      </c>
      <c r="I63" s="362" t="str">
        <f t="shared" si="8"/>
        <v/>
      </c>
      <c r="J63" s="362" t="str">
        <f t="shared" ref="J63:K63" si="262">IF(I63="","",RANK(I63,I$4:I$443))</f>
        <v/>
      </c>
      <c r="K63" s="362" t="str">
        <f t="shared" si="262"/>
        <v/>
      </c>
      <c r="L63" s="362" t="str">
        <f t="shared" si="10"/>
        <v/>
      </c>
      <c r="M63" s="362" t="str">
        <f t="shared" ref="M63:N63" si="263">IF(L63="","",RANK(L63,L$4:L$443))</f>
        <v/>
      </c>
      <c r="N63" s="362" t="str">
        <f t="shared" si="263"/>
        <v/>
      </c>
      <c r="O63" s="362" t="str">
        <f t="shared" si="12"/>
        <v/>
      </c>
      <c r="P63" s="362" t="str">
        <f t="shared" ref="P63:Q63" si="264">IF(O63="","",RANK(O63,O$4:O$443))</f>
        <v/>
      </c>
      <c r="Q63" s="362" t="str">
        <f t="shared" si="264"/>
        <v/>
      </c>
      <c r="R63" s="362" t="str">
        <f t="shared" si="14"/>
        <v/>
      </c>
      <c r="S63" s="362" t="str">
        <f t="shared" ref="S63:T63" si="265">IF(R63="","",RANK(R63,R$4:R$443))</f>
        <v/>
      </c>
      <c r="T63" s="362" t="str">
        <f t="shared" si="265"/>
        <v/>
      </c>
      <c r="U63" s="417" t="str">
        <f t="shared" si="16"/>
        <v/>
      </c>
      <c r="V63" s="369" t="str">
        <f t="shared" si="17"/>
        <v/>
      </c>
      <c r="X63" s="279" t="str">
        <f t="shared" si="18"/>
        <v/>
      </c>
      <c r="Y63" s="254" t="str">
        <f t="shared" si="19"/>
        <v/>
      </c>
      <c r="Z63" s="254" t="str">
        <f t="shared" si="1"/>
        <v/>
      </c>
      <c r="AA63" s="254" t="str">
        <f t="shared" si="20"/>
        <v/>
      </c>
      <c r="AB63" s="254" t="str">
        <f t="shared" si="21"/>
        <v/>
      </c>
      <c r="AC63" s="254">
        <f t="shared" si="22"/>
        <v>60</v>
      </c>
      <c r="AD63" s="254" t="str">
        <f t="shared" si="23"/>
        <v/>
      </c>
      <c r="AG63" s="499" t="str">
        <f t="shared" si="24"/>
        <v/>
      </c>
      <c r="AH63" s="495" t="str">
        <f t="shared" si="70"/>
        <v/>
      </c>
      <c r="AI63" s="495" t="str">
        <f t="shared" si="71"/>
        <v/>
      </c>
      <c r="AJ63" s="495" t="str">
        <f t="shared" si="72"/>
        <v/>
      </c>
      <c r="AK63" s="495" t="str">
        <f t="shared" si="73"/>
        <v/>
      </c>
      <c r="AL63" s="420">
        <f t="shared" si="3"/>
        <v>60</v>
      </c>
      <c r="AM63" s="420" t="str">
        <f t="shared" si="4"/>
        <v/>
      </c>
      <c r="AN63" t="str">
        <f t="shared" si="29"/>
        <v/>
      </c>
    </row>
    <row r="64" spans="1:40">
      <c r="A64" s="417" t="str">
        <f t="shared" si="5"/>
        <v/>
      </c>
      <c r="B64" s="417" t="str">
        <f t="shared" si="6"/>
        <v/>
      </c>
      <c r="C64" s="483"/>
      <c r="D64" s="420">
        <v>61</v>
      </c>
      <c r="E64" s="481"/>
      <c r="F64" s="482"/>
      <c r="G64" s="483"/>
      <c r="H64" s="417" t="str">
        <f t="shared" si="7"/>
        <v/>
      </c>
      <c r="I64" s="362" t="str">
        <f t="shared" si="8"/>
        <v/>
      </c>
      <c r="J64" s="362" t="str">
        <f t="shared" ref="J64:K64" si="266">IF(I64="","",RANK(I64,I$4:I$443))</f>
        <v/>
      </c>
      <c r="K64" s="362" t="str">
        <f t="shared" si="266"/>
        <v/>
      </c>
      <c r="L64" s="362" t="str">
        <f t="shared" si="10"/>
        <v/>
      </c>
      <c r="M64" s="362" t="str">
        <f t="shared" ref="M64:N64" si="267">IF(L64="","",RANK(L64,L$4:L$443))</f>
        <v/>
      </c>
      <c r="N64" s="362" t="str">
        <f t="shared" si="267"/>
        <v/>
      </c>
      <c r="O64" s="362" t="str">
        <f t="shared" si="12"/>
        <v/>
      </c>
      <c r="P64" s="362" t="str">
        <f t="shared" ref="P64:Q64" si="268">IF(O64="","",RANK(O64,O$4:O$443))</f>
        <v/>
      </c>
      <c r="Q64" s="362" t="str">
        <f t="shared" si="268"/>
        <v/>
      </c>
      <c r="R64" s="362" t="str">
        <f t="shared" si="14"/>
        <v/>
      </c>
      <c r="S64" s="362" t="str">
        <f t="shared" ref="S64:T64" si="269">IF(R64="","",RANK(R64,R$4:R$443))</f>
        <v/>
      </c>
      <c r="T64" s="362" t="str">
        <f t="shared" si="269"/>
        <v/>
      </c>
      <c r="U64" s="417" t="str">
        <f t="shared" si="16"/>
        <v/>
      </c>
      <c r="V64" s="369" t="str">
        <f t="shared" si="17"/>
        <v/>
      </c>
      <c r="X64" s="279" t="str">
        <f t="shared" si="18"/>
        <v/>
      </c>
      <c r="Y64" s="254" t="str">
        <f t="shared" si="19"/>
        <v/>
      </c>
      <c r="Z64" s="254" t="str">
        <f t="shared" si="1"/>
        <v/>
      </c>
      <c r="AA64" s="254" t="str">
        <f t="shared" si="20"/>
        <v/>
      </c>
      <c r="AB64" s="254" t="str">
        <f t="shared" si="21"/>
        <v/>
      </c>
      <c r="AC64" s="254">
        <f t="shared" si="22"/>
        <v>61</v>
      </c>
      <c r="AD64" s="254" t="str">
        <f t="shared" si="23"/>
        <v/>
      </c>
      <c r="AG64" s="499" t="str">
        <f t="shared" si="24"/>
        <v/>
      </c>
      <c r="AH64" s="495" t="str">
        <f t="shared" si="70"/>
        <v/>
      </c>
      <c r="AI64" s="495" t="str">
        <f t="shared" si="71"/>
        <v/>
      </c>
      <c r="AJ64" s="495" t="str">
        <f t="shared" si="72"/>
        <v/>
      </c>
      <c r="AK64" s="495" t="str">
        <f t="shared" si="73"/>
        <v/>
      </c>
      <c r="AL64" s="420">
        <f t="shared" si="3"/>
        <v>61</v>
      </c>
      <c r="AM64" s="420" t="str">
        <f t="shared" si="4"/>
        <v/>
      </c>
      <c r="AN64" t="str">
        <f t="shared" si="29"/>
        <v/>
      </c>
    </row>
    <row r="65" spans="1:40">
      <c r="A65" s="417">
        <f t="shared" si="5"/>
        <v>40</v>
      </c>
      <c r="B65" s="417">
        <f t="shared" si="6"/>
        <v>62</v>
      </c>
      <c r="C65" s="483">
        <v>6062</v>
      </c>
      <c r="D65" s="420">
        <v>62</v>
      </c>
      <c r="E65" s="481" t="s">
        <v>246</v>
      </c>
      <c r="F65" s="482" t="s">
        <v>363</v>
      </c>
      <c r="G65" s="483">
        <v>40</v>
      </c>
      <c r="H65" s="417">
        <f t="shared" si="7"/>
        <v>1379</v>
      </c>
      <c r="I65" s="362">
        <f t="shared" si="8"/>
        <v>97</v>
      </c>
      <c r="J65" s="362">
        <f t="shared" ref="J65:K65" si="270">IF(I65="","",RANK(I65,I$4:I$443))</f>
        <v>59</v>
      </c>
      <c r="K65" s="362">
        <f t="shared" si="270"/>
        <v>17</v>
      </c>
      <c r="L65" s="362" t="str">
        <f t="shared" si="10"/>
        <v/>
      </c>
      <c r="M65" s="362" t="str">
        <f t="shared" ref="M65:N65" si="271">IF(L65="","",RANK(L65,L$4:L$443))</f>
        <v/>
      </c>
      <c r="N65" s="362" t="str">
        <f t="shared" si="271"/>
        <v/>
      </c>
      <c r="O65" s="362" t="str">
        <f t="shared" si="12"/>
        <v/>
      </c>
      <c r="P65" s="362" t="str">
        <f t="shared" ref="P65:Q65" si="272">IF(O65="","",RANK(O65,O$4:O$443))</f>
        <v/>
      </c>
      <c r="Q65" s="362" t="str">
        <f t="shared" si="272"/>
        <v/>
      </c>
      <c r="R65" s="362" t="str">
        <f t="shared" si="14"/>
        <v/>
      </c>
      <c r="S65" s="362" t="str">
        <f t="shared" ref="S65:T65" si="273">IF(R65="","",RANK(R65,R$4:R$443))</f>
        <v/>
      </c>
      <c r="T65" s="362" t="str">
        <f t="shared" si="273"/>
        <v/>
      </c>
      <c r="U65" s="417" t="str">
        <f t="shared" si="16"/>
        <v>TRALUSA</v>
      </c>
      <c r="V65" s="369" t="str">
        <f t="shared" si="17"/>
        <v>TRALUSA40</v>
      </c>
      <c r="X65" s="279" t="str">
        <f t="shared" si="18"/>
        <v>TRALUSA</v>
      </c>
      <c r="Y65" s="254">
        <f t="shared" si="19"/>
        <v>17</v>
      </c>
      <c r="Z65" s="254" t="str">
        <f t="shared" si="1"/>
        <v/>
      </c>
      <c r="AA65" s="254" t="str">
        <f t="shared" si="20"/>
        <v/>
      </c>
      <c r="AB65" s="254" t="str">
        <f t="shared" si="21"/>
        <v/>
      </c>
      <c r="AC65" s="254">
        <f t="shared" si="22"/>
        <v>62</v>
      </c>
      <c r="AD65" s="254">
        <f t="shared" si="23"/>
        <v>6062</v>
      </c>
      <c r="AG65" s="499" t="str">
        <f t="shared" si="24"/>
        <v>TRALUSA</v>
      </c>
      <c r="AH65" s="495">
        <f t="shared" si="70"/>
        <v>40</v>
      </c>
      <c r="AI65" s="495" t="str">
        <f t="shared" si="71"/>
        <v/>
      </c>
      <c r="AJ65" s="495" t="str">
        <f t="shared" si="72"/>
        <v/>
      </c>
      <c r="AK65" s="495" t="str">
        <f t="shared" si="73"/>
        <v/>
      </c>
      <c r="AL65" s="420">
        <f t="shared" si="3"/>
        <v>62</v>
      </c>
      <c r="AM65" s="420">
        <f t="shared" si="4"/>
        <v>6062</v>
      </c>
      <c r="AN65">
        <f t="shared" si="29"/>
        <v>40</v>
      </c>
    </row>
    <row r="66" spans="1:40">
      <c r="A66" s="417">
        <f t="shared" si="5"/>
        <v>47</v>
      </c>
      <c r="B66" s="417">
        <f t="shared" si="6"/>
        <v>63</v>
      </c>
      <c r="C66" s="483">
        <v>6063</v>
      </c>
      <c r="D66" s="420">
        <v>63</v>
      </c>
      <c r="E66" s="481" t="s">
        <v>245</v>
      </c>
      <c r="F66" s="482" t="s">
        <v>363</v>
      </c>
      <c r="G66" s="483">
        <v>47</v>
      </c>
      <c r="H66" s="417">
        <f t="shared" si="7"/>
        <v>1378</v>
      </c>
      <c r="I66" s="362">
        <f t="shared" si="8"/>
        <v>98</v>
      </c>
      <c r="J66" s="362">
        <f t="shared" ref="J66:K66" si="274">IF(I66="","",RANK(I66,I$4:I$443))</f>
        <v>58</v>
      </c>
      <c r="K66" s="362">
        <f t="shared" si="274"/>
        <v>18</v>
      </c>
      <c r="L66" s="362" t="str">
        <f t="shared" si="10"/>
        <v/>
      </c>
      <c r="M66" s="362" t="str">
        <f t="shared" ref="M66:N66" si="275">IF(L66="","",RANK(L66,L$4:L$443))</f>
        <v/>
      </c>
      <c r="N66" s="362" t="str">
        <f t="shared" si="275"/>
        <v/>
      </c>
      <c r="O66" s="362" t="str">
        <f t="shared" si="12"/>
        <v/>
      </c>
      <c r="P66" s="362" t="str">
        <f t="shared" ref="P66:Q66" si="276">IF(O66="","",RANK(O66,O$4:O$443))</f>
        <v/>
      </c>
      <c r="Q66" s="362" t="str">
        <f t="shared" si="276"/>
        <v/>
      </c>
      <c r="R66" s="362" t="str">
        <f t="shared" si="14"/>
        <v/>
      </c>
      <c r="S66" s="362" t="str">
        <f t="shared" ref="S66:T66" si="277">IF(R66="","",RANK(R66,R$4:R$443))</f>
        <v/>
      </c>
      <c r="T66" s="362" t="str">
        <f t="shared" si="277"/>
        <v/>
      </c>
      <c r="U66" s="417" t="str">
        <f t="shared" si="16"/>
        <v>TRALUSA</v>
      </c>
      <c r="V66" s="369" t="str">
        <f t="shared" si="17"/>
        <v>TRALUSA47</v>
      </c>
      <c r="X66" s="279" t="str">
        <f t="shared" si="18"/>
        <v>TRALUSA</v>
      </c>
      <c r="Y66" s="254">
        <f t="shared" si="19"/>
        <v>18</v>
      </c>
      <c r="Z66" s="254" t="str">
        <f t="shared" si="1"/>
        <v/>
      </c>
      <c r="AA66" s="254" t="str">
        <f t="shared" si="20"/>
        <v/>
      </c>
      <c r="AB66" s="254" t="str">
        <f t="shared" si="21"/>
        <v/>
      </c>
      <c r="AC66" s="254">
        <f t="shared" si="22"/>
        <v>63</v>
      </c>
      <c r="AD66" s="254">
        <f t="shared" si="23"/>
        <v>6063</v>
      </c>
      <c r="AG66" s="499" t="str">
        <f t="shared" si="24"/>
        <v>TRALUSA</v>
      </c>
      <c r="AH66" s="495">
        <f t="shared" si="70"/>
        <v>47</v>
      </c>
      <c r="AI66" s="495" t="str">
        <f t="shared" si="71"/>
        <v/>
      </c>
      <c r="AJ66" s="495" t="str">
        <f t="shared" si="72"/>
        <v/>
      </c>
      <c r="AK66" s="495" t="str">
        <f t="shared" si="73"/>
        <v/>
      </c>
      <c r="AL66" s="420">
        <f t="shared" si="3"/>
        <v>63</v>
      </c>
      <c r="AM66" s="420">
        <f t="shared" si="4"/>
        <v>6063</v>
      </c>
      <c r="AN66">
        <f t="shared" si="29"/>
        <v>47</v>
      </c>
    </row>
    <row r="67" spans="1:40">
      <c r="A67" s="417" t="str">
        <f t="shared" si="5"/>
        <v/>
      </c>
      <c r="B67" s="417" t="str">
        <f t="shared" si="6"/>
        <v/>
      </c>
      <c r="C67" s="483"/>
      <c r="D67" s="420">
        <v>64</v>
      </c>
      <c r="E67" s="481"/>
      <c r="F67" s="482"/>
      <c r="G67" s="483"/>
      <c r="H67" s="417" t="str">
        <f t="shared" si="7"/>
        <v/>
      </c>
      <c r="I67" s="362" t="str">
        <f t="shared" si="8"/>
        <v/>
      </c>
      <c r="J67" s="362" t="str">
        <f t="shared" ref="J67:K67" si="278">IF(I67="","",RANK(I67,I$4:I$443))</f>
        <v/>
      </c>
      <c r="K67" s="362" t="str">
        <f t="shared" si="278"/>
        <v/>
      </c>
      <c r="L67" s="362" t="str">
        <f t="shared" si="10"/>
        <v/>
      </c>
      <c r="M67" s="362" t="str">
        <f t="shared" ref="M67:N67" si="279">IF(L67="","",RANK(L67,L$4:L$443))</f>
        <v/>
      </c>
      <c r="N67" s="362" t="str">
        <f t="shared" si="279"/>
        <v/>
      </c>
      <c r="O67" s="362" t="str">
        <f t="shared" si="12"/>
        <v/>
      </c>
      <c r="P67" s="362" t="str">
        <f t="shared" ref="P67:Q67" si="280">IF(O67="","",RANK(O67,O$4:O$443))</f>
        <v/>
      </c>
      <c r="Q67" s="362" t="str">
        <f t="shared" si="280"/>
        <v/>
      </c>
      <c r="R67" s="362" t="str">
        <f t="shared" si="14"/>
        <v/>
      </c>
      <c r="S67" s="362" t="str">
        <f t="shared" ref="S67:T67" si="281">IF(R67="","",RANK(R67,R$4:R$443))</f>
        <v/>
      </c>
      <c r="T67" s="362" t="str">
        <f t="shared" si="281"/>
        <v/>
      </c>
      <c r="U67" s="417" t="str">
        <f t="shared" si="16"/>
        <v/>
      </c>
      <c r="V67" s="369" t="str">
        <f t="shared" si="17"/>
        <v/>
      </c>
      <c r="X67" s="279" t="str">
        <f t="shared" si="18"/>
        <v/>
      </c>
      <c r="Y67" s="254" t="str">
        <f t="shared" si="19"/>
        <v/>
      </c>
      <c r="Z67" s="254" t="str">
        <f t="shared" si="1"/>
        <v/>
      </c>
      <c r="AA67" s="254" t="str">
        <f t="shared" si="20"/>
        <v/>
      </c>
      <c r="AB67" s="254" t="str">
        <f t="shared" si="21"/>
        <v/>
      </c>
      <c r="AC67" s="254">
        <f t="shared" si="22"/>
        <v>64</v>
      </c>
      <c r="AD67" s="254" t="str">
        <f t="shared" si="23"/>
        <v/>
      </c>
      <c r="AG67" s="499" t="str">
        <f t="shared" si="24"/>
        <v/>
      </c>
      <c r="AH67" s="495" t="str">
        <f t="shared" si="70"/>
        <v/>
      </c>
      <c r="AI67" s="495" t="str">
        <f t="shared" si="71"/>
        <v/>
      </c>
      <c r="AJ67" s="495" t="str">
        <f t="shared" si="72"/>
        <v/>
      </c>
      <c r="AK67" s="495" t="str">
        <f t="shared" si="73"/>
        <v/>
      </c>
      <c r="AL67" s="420">
        <f t="shared" si="3"/>
        <v>64</v>
      </c>
      <c r="AM67" s="420" t="str">
        <f t="shared" si="4"/>
        <v/>
      </c>
      <c r="AN67" t="str">
        <f t="shared" si="29"/>
        <v/>
      </c>
    </row>
    <row r="68" spans="1:40">
      <c r="A68" s="417" t="str">
        <f t="shared" si="5"/>
        <v/>
      </c>
      <c r="B68" s="417" t="str">
        <f t="shared" si="6"/>
        <v/>
      </c>
      <c r="C68" s="483"/>
      <c r="D68" s="420">
        <v>65</v>
      </c>
      <c r="E68" s="481"/>
      <c r="F68" s="482"/>
      <c r="G68" s="483"/>
      <c r="H68" s="417" t="str">
        <f t="shared" si="7"/>
        <v/>
      </c>
      <c r="I68" s="362" t="str">
        <f t="shared" si="8"/>
        <v/>
      </c>
      <c r="J68" s="362" t="str">
        <f t="shared" ref="J68:K68" si="282">IF(I68="","",RANK(I68,I$4:I$443))</f>
        <v/>
      </c>
      <c r="K68" s="362" t="str">
        <f t="shared" si="282"/>
        <v/>
      </c>
      <c r="L68" s="362" t="str">
        <f t="shared" si="10"/>
        <v/>
      </c>
      <c r="M68" s="362" t="str">
        <f t="shared" ref="M68:N68" si="283">IF(L68="","",RANK(L68,L$4:L$443))</f>
        <v/>
      </c>
      <c r="N68" s="362" t="str">
        <f t="shared" si="283"/>
        <v/>
      </c>
      <c r="O68" s="362" t="str">
        <f t="shared" si="12"/>
        <v/>
      </c>
      <c r="P68" s="362" t="str">
        <f t="shared" ref="P68:Q68" si="284">IF(O68="","",RANK(O68,O$4:O$443))</f>
        <v/>
      </c>
      <c r="Q68" s="362" t="str">
        <f t="shared" si="284"/>
        <v/>
      </c>
      <c r="R68" s="362" t="str">
        <f t="shared" si="14"/>
        <v/>
      </c>
      <c r="S68" s="362" t="str">
        <f t="shared" ref="S68:T68" si="285">IF(R68="","",RANK(R68,R$4:R$443))</f>
        <v/>
      </c>
      <c r="T68" s="362" t="str">
        <f t="shared" si="285"/>
        <v/>
      </c>
      <c r="U68" s="417" t="str">
        <f t="shared" si="16"/>
        <v/>
      </c>
      <c r="V68" s="369" t="str">
        <f t="shared" si="17"/>
        <v/>
      </c>
      <c r="X68" s="279" t="str">
        <f t="shared" si="18"/>
        <v/>
      </c>
      <c r="Y68" s="254" t="str">
        <f t="shared" si="19"/>
        <v/>
      </c>
      <c r="Z68" s="254" t="str">
        <f t="shared" si="1"/>
        <v/>
      </c>
      <c r="AA68" s="254" t="str">
        <f t="shared" si="20"/>
        <v/>
      </c>
      <c r="AB68" s="254" t="str">
        <f t="shared" si="21"/>
        <v/>
      </c>
      <c r="AC68" s="254">
        <f t="shared" si="22"/>
        <v>65</v>
      </c>
      <c r="AD68" s="254" t="str">
        <f t="shared" si="23"/>
        <v/>
      </c>
      <c r="AG68" s="499" t="str">
        <f t="shared" si="24"/>
        <v/>
      </c>
      <c r="AH68" s="495" t="str">
        <f t="shared" si="70"/>
        <v/>
      </c>
      <c r="AI68" s="495" t="str">
        <f t="shared" si="71"/>
        <v/>
      </c>
      <c r="AJ68" s="495" t="str">
        <f t="shared" si="72"/>
        <v/>
      </c>
      <c r="AK68" s="495" t="str">
        <f t="shared" si="73"/>
        <v/>
      </c>
      <c r="AL68" s="420">
        <f t="shared" ref="AL68:AL131" si="286">AC68</f>
        <v>65</v>
      </c>
      <c r="AM68" s="420" t="str">
        <f t="shared" ref="AM68:AM131" si="287">AD68</f>
        <v/>
      </c>
      <c r="AN68" t="str">
        <f t="shared" si="29"/>
        <v/>
      </c>
    </row>
    <row r="69" spans="1:40">
      <c r="A69" s="417">
        <f t="shared" ref="A69:A132" si="288">IF(G69="","",G69)</f>
        <v>24</v>
      </c>
      <c r="B69" s="417">
        <f t="shared" ref="B69:B132" si="289">IF(C69="","",D69)</f>
        <v>66</v>
      </c>
      <c r="C69" s="483">
        <v>6066</v>
      </c>
      <c r="D69" s="420">
        <v>66</v>
      </c>
      <c r="E69" s="481" t="s">
        <v>247</v>
      </c>
      <c r="F69" s="482" t="s">
        <v>363</v>
      </c>
      <c r="G69" s="483">
        <v>24</v>
      </c>
      <c r="H69" s="417">
        <f t="shared" ref="H69:H132" si="290">IF(C69="","",IF(F69="TRALUSA",1000,IF(F69="AULUSA",2000,IF(F69="CASTROMIL",3000,IF(F69="AULUSA TEO",4000,0))))+IF(F69="",0,RANK(D69,$D$4:$D$443)))</f>
        <v>1375</v>
      </c>
      <c r="I69" s="362">
        <f t="shared" ref="I69:I132" si="291">IF(C69="","",IF(F69=$I$1,RANK(H69,$H$4:$H$443),""))</f>
        <v>99</v>
      </c>
      <c r="J69" s="362">
        <f t="shared" ref="J69:K69" si="292">IF(I69="","",RANK(I69,I$4:I$443))</f>
        <v>57</v>
      </c>
      <c r="K69" s="362">
        <f t="shared" si="292"/>
        <v>19</v>
      </c>
      <c r="L69" s="362" t="str">
        <f t="shared" ref="L69:L132" si="293">IF(C69="","",IF(F69=$L$1,RANK(H69,$H$4:$H$443),""))</f>
        <v/>
      </c>
      <c r="M69" s="362" t="str">
        <f t="shared" ref="M69:N69" si="294">IF(L69="","",RANK(L69,L$4:L$443))</f>
        <v/>
      </c>
      <c r="N69" s="362" t="str">
        <f t="shared" si="294"/>
        <v/>
      </c>
      <c r="O69" s="362" t="str">
        <f t="shared" ref="O69:O132" si="295">IF(C69="","",IF(F69=$O$1,RANK(H69,$H$4:$H$443),""))</f>
        <v/>
      </c>
      <c r="P69" s="362" t="str">
        <f t="shared" ref="P69:Q69" si="296">IF(O69="","",RANK(O69,O$4:O$443))</f>
        <v/>
      </c>
      <c r="Q69" s="362" t="str">
        <f t="shared" si="296"/>
        <v/>
      </c>
      <c r="R69" s="362" t="str">
        <f t="shared" ref="R69:R132" si="297">IF(C69="","",IF(F69=$R$1,RANK(H69,$H$4:$H$443),""))</f>
        <v/>
      </c>
      <c r="S69" s="362" t="str">
        <f t="shared" ref="S69:T69" si="298">IF(R69="","",RANK(R69,R$4:R$443))</f>
        <v/>
      </c>
      <c r="T69" s="362" t="str">
        <f t="shared" si="298"/>
        <v/>
      </c>
      <c r="U69" s="417" t="str">
        <f t="shared" ref="U69:U132" si="299">IF(F69="","",F69)</f>
        <v>TRALUSA</v>
      </c>
      <c r="V69" s="369" t="str">
        <f t="shared" ref="V69:V132" si="300">IF(C69="","",F69&amp;IF(AN69="",AL69,AN69))</f>
        <v>TRALUSA24</v>
      </c>
      <c r="X69" s="279" t="str">
        <f t="shared" ref="X69:X132" si="301">IF(F69="","",F69)</f>
        <v>TRALUSA</v>
      </c>
      <c r="Y69" s="254">
        <f t="shared" ref="Y69:Y132" si="302">K69</f>
        <v>19</v>
      </c>
      <c r="Z69" s="254" t="str">
        <f t="shared" ref="Z69:Z132" si="303">N69</f>
        <v/>
      </c>
      <c r="AA69" s="254" t="str">
        <f t="shared" ref="AA69:AA132" si="304">Q69</f>
        <v/>
      </c>
      <c r="AB69" s="254" t="str">
        <f t="shared" ref="AB69:AB132" si="305">T69</f>
        <v/>
      </c>
      <c r="AC69" s="254">
        <f t="shared" ref="AC69:AC132" si="306">IF(D69="","",D69)</f>
        <v>66</v>
      </c>
      <c r="AD69" s="254">
        <f t="shared" ref="AD69:AD132" si="307">IF(C69="","",C69)</f>
        <v>6066</v>
      </c>
      <c r="AG69" s="499" t="str">
        <f t="shared" ref="AG69:AG132" si="308">IF(F69="","",F69)</f>
        <v>TRALUSA</v>
      </c>
      <c r="AH69" s="495">
        <f t="shared" si="70"/>
        <v>24</v>
      </c>
      <c r="AI69" s="495" t="str">
        <f t="shared" si="71"/>
        <v/>
      </c>
      <c r="AJ69" s="495" t="str">
        <f t="shared" si="72"/>
        <v/>
      </c>
      <c r="AK69" s="495" t="str">
        <f t="shared" si="73"/>
        <v/>
      </c>
      <c r="AL69" s="420">
        <f t="shared" si="286"/>
        <v>66</v>
      </c>
      <c r="AM69" s="420">
        <f t="shared" si="287"/>
        <v>6066</v>
      </c>
      <c r="AN69">
        <f t="shared" ref="AN69:AN132" si="309">IF(C69="","",MAX(AH69:AK69))</f>
        <v>24</v>
      </c>
    </row>
    <row r="70" spans="1:40">
      <c r="A70" s="417" t="str">
        <f t="shared" si="288"/>
        <v/>
      </c>
      <c r="B70" s="417" t="str">
        <f t="shared" si="289"/>
        <v/>
      </c>
      <c r="C70" s="483"/>
      <c r="D70" s="420">
        <v>67</v>
      </c>
      <c r="E70" s="481"/>
      <c r="F70" s="482"/>
      <c r="G70" s="483"/>
      <c r="H70" s="417" t="str">
        <f t="shared" si="290"/>
        <v/>
      </c>
      <c r="I70" s="362" t="str">
        <f t="shared" si="291"/>
        <v/>
      </c>
      <c r="J70" s="362" t="str">
        <f t="shared" ref="J70:K70" si="310">IF(I70="","",RANK(I70,I$4:I$443))</f>
        <v/>
      </c>
      <c r="K70" s="362" t="str">
        <f t="shared" si="310"/>
        <v/>
      </c>
      <c r="L70" s="362" t="str">
        <f t="shared" si="293"/>
        <v/>
      </c>
      <c r="M70" s="362" t="str">
        <f t="shared" ref="M70:N70" si="311">IF(L70="","",RANK(L70,L$4:L$443))</f>
        <v/>
      </c>
      <c r="N70" s="362" t="str">
        <f t="shared" si="311"/>
        <v/>
      </c>
      <c r="O70" s="362" t="str">
        <f t="shared" si="295"/>
        <v/>
      </c>
      <c r="P70" s="362" t="str">
        <f t="shared" ref="P70:Q70" si="312">IF(O70="","",RANK(O70,O$4:O$443))</f>
        <v/>
      </c>
      <c r="Q70" s="362" t="str">
        <f t="shared" si="312"/>
        <v/>
      </c>
      <c r="R70" s="362" t="str">
        <f t="shared" si="297"/>
        <v/>
      </c>
      <c r="S70" s="362" t="str">
        <f t="shared" ref="S70:T70" si="313">IF(R70="","",RANK(R70,R$4:R$443))</f>
        <v/>
      </c>
      <c r="T70" s="362" t="str">
        <f t="shared" si="313"/>
        <v/>
      </c>
      <c r="U70" s="417" t="str">
        <f t="shared" si="299"/>
        <v/>
      </c>
      <c r="V70" s="369" t="str">
        <f t="shared" si="300"/>
        <v/>
      </c>
      <c r="X70" s="279" t="str">
        <f t="shared" si="301"/>
        <v/>
      </c>
      <c r="Y70" s="254" t="str">
        <f t="shared" si="302"/>
        <v/>
      </c>
      <c r="Z70" s="254" t="str">
        <f t="shared" si="303"/>
        <v/>
      </c>
      <c r="AA70" s="254" t="str">
        <f t="shared" si="304"/>
        <v/>
      </c>
      <c r="AB70" s="254" t="str">
        <f t="shared" si="305"/>
        <v/>
      </c>
      <c r="AC70" s="254">
        <f t="shared" si="306"/>
        <v>67</v>
      </c>
      <c r="AD70" s="254" t="str">
        <f t="shared" si="307"/>
        <v/>
      </c>
      <c r="AG70" s="499" t="str">
        <f t="shared" si="308"/>
        <v/>
      </c>
      <c r="AH70" s="495" t="str">
        <f t="shared" si="70"/>
        <v/>
      </c>
      <c r="AI70" s="495" t="str">
        <f t="shared" si="71"/>
        <v/>
      </c>
      <c r="AJ70" s="495" t="str">
        <f t="shared" si="72"/>
        <v/>
      </c>
      <c r="AK70" s="495" t="str">
        <f t="shared" si="73"/>
        <v/>
      </c>
      <c r="AL70" s="420">
        <f t="shared" si="286"/>
        <v>67</v>
      </c>
      <c r="AM70" s="420" t="str">
        <f t="shared" si="287"/>
        <v/>
      </c>
      <c r="AN70" t="str">
        <f t="shared" si="309"/>
        <v/>
      </c>
    </row>
    <row r="71" spans="1:40">
      <c r="A71" s="417" t="str">
        <f t="shared" si="288"/>
        <v/>
      </c>
      <c r="B71" s="417" t="str">
        <f t="shared" si="289"/>
        <v/>
      </c>
      <c r="C71" s="483"/>
      <c r="D71" s="420">
        <v>68</v>
      </c>
      <c r="E71" s="481"/>
      <c r="F71" s="482"/>
      <c r="G71" s="483"/>
      <c r="H71" s="417" t="str">
        <f t="shared" si="290"/>
        <v/>
      </c>
      <c r="I71" s="362" t="str">
        <f t="shared" si="291"/>
        <v/>
      </c>
      <c r="J71" s="362" t="str">
        <f t="shared" ref="J71:K71" si="314">IF(I71="","",RANK(I71,I$4:I$443))</f>
        <v/>
      </c>
      <c r="K71" s="362" t="str">
        <f t="shared" si="314"/>
        <v/>
      </c>
      <c r="L71" s="362" t="str">
        <f t="shared" si="293"/>
        <v/>
      </c>
      <c r="M71" s="362" t="str">
        <f t="shared" ref="M71:N71" si="315">IF(L71="","",RANK(L71,L$4:L$443))</f>
        <v/>
      </c>
      <c r="N71" s="362" t="str">
        <f t="shared" si="315"/>
        <v/>
      </c>
      <c r="O71" s="362" t="str">
        <f t="shared" si="295"/>
        <v/>
      </c>
      <c r="P71" s="362" t="str">
        <f t="shared" ref="P71:Q71" si="316">IF(O71="","",RANK(O71,O$4:O$443))</f>
        <v/>
      </c>
      <c r="Q71" s="362" t="str">
        <f t="shared" si="316"/>
        <v/>
      </c>
      <c r="R71" s="362" t="str">
        <f t="shared" si="297"/>
        <v/>
      </c>
      <c r="S71" s="362" t="str">
        <f t="shared" ref="S71:T71" si="317">IF(R71="","",RANK(R71,R$4:R$443))</f>
        <v/>
      </c>
      <c r="T71" s="362" t="str">
        <f t="shared" si="317"/>
        <v/>
      </c>
      <c r="U71" s="417" t="str">
        <f t="shared" si="299"/>
        <v/>
      </c>
      <c r="V71" s="369" t="str">
        <f t="shared" si="300"/>
        <v/>
      </c>
      <c r="X71" s="279" t="str">
        <f t="shared" si="301"/>
        <v/>
      </c>
      <c r="Y71" s="254" t="str">
        <f t="shared" si="302"/>
        <v/>
      </c>
      <c r="Z71" s="254" t="str">
        <f t="shared" si="303"/>
        <v/>
      </c>
      <c r="AA71" s="254" t="str">
        <f t="shared" si="304"/>
        <v/>
      </c>
      <c r="AB71" s="254" t="str">
        <f t="shared" si="305"/>
        <v/>
      </c>
      <c r="AC71" s="254">
        <f t="shared" si="306"/>
        <v>68</v>
      </c>
      <c r="AD71" s="254" t="str">
        <f t="shared" si="307"/>
        <v/>
      </c>
      <c r="AG71" s="499" t="str">
        <f t="shared" si="308"/>
        <v/>
      </c>
      <c r="AH71" s="495" t="str">
        <f t="shared" si="70"/>
        <v/>
      </c>
      <c r="AI71" s="495" t="str">
        <f t="shared" si="71"/>
        <v/>
      </c>
      <c r="AJ71" s="495" t="str">
        <f t="shared" si="72"/>
        <v/>
      </c>
      <c r="AK71" s="495" t="str">
        <f t="shared" si="73"/>
        <v/>
      </c>
      <c r="AL71" s="420">
        <f t="shared" si="286"/>
        <v>68</v>
      </c>
      <c r="AM71" s="420" t="str">
        <f t="shared" si="287"/>
        <v/>
      </c>
      <c r="AN71" t="str">
        <f t="shared" si="309"/>
        <v/>
      </c>
    </row>
    <row r="72" spans="1:40">
      <c r="A72" s="417" t="str">
        <f t="shared" si="288"/>
        <v/>
      </c>
      <c r="B72" s="417" t="str">
        <f t="shared" si="289"/>
        <v/>
      </c>
      <c r="C72" s="483"/>
      <c r="D72" s="420">
        <v>69</v>
      </c>
      <c r="E72" s="481"/>
      <c r="F72" s="482"/>
      <c r="G72" s="483"/>
      <c r="H72" s="417" t="str">
        <f t="shared" si="290"/>
        <v/>
      </c>
      <c r="I72" s="362" t="str">
        <f t="shared" si="291"/>
        <v/>
      </c>
      <c r="J72" s="362" t="str">
        <f t="shared" ref="J72:K72" si="318">IF(I72="","",RANK(I72,I$4:I$443))</f>
        <v/>
      </c>
      <c r="K72" s="362" t="str">
        <f t="shared" si="318"/>
        <v/>
      </c>
      <c r="L72" s="362" t="str">
        <f t="shared" si="293"/>
        <v/>
      </c>
      <c r="M72" s="362" t="str">
        <f t="shared" ref="M72:N72" si="319">IF(L72="","",RANK(L72,L$4:L$443))</f>
        <v/>
      </c>
      <c r="N72" s="362" t="str">
        <f t="shared" si="319"/>
        <v/>
      </c>
      <c r="O72" s="362" t="str">
        <f t="shared" si="295"/>
        <v/>
      </c>
      <c r="P72" s="362" t="str">
        <f t="shared" ref="P72:Q72" si="320">IF(O72="","",RANK(O72,O$4:O$443))</f>
        <v/>
      </c>
      <c r="Q72" s="362" t="str">
        <f t="shared" si="320"/>
        <v/>
      </c>
      <c r="R72" s="362" t="str">
        <f t="shared" si="297"/>
        <v/>
      </c>
      <c r="S72" s="362" t="str">
        <f t="shared" ref="S72:T72" si="321">IF(R72="","",RANK(R72,R$4:R$443))</f>
        <v/>
      </c>
      <c r="T72" s="362" t="str">
        <f t="shared" si="321"/>
        <v/>
      </c>
      <c r="U72" s="417" t="str">
        <f t="shared" si="299"/>
        <v/>
      </c>
      <c r="V72" s="369" t="str">
        <f t="shared" si="300"/>
        <v/>
      </c>
      <c r="X72" s="279" t="str">
        <f t="shared" si="301"/>
        <v/>
      </c>
      <c r="Y72" s="254" t="str">
        <f t="shared" si="302"/>
        <v/>
      </c>
      <c r="Z72" s="254" t="str">
        <f t="shared" si="303"/>
        <v/>
      </c>
      <c r="AA72" s="254" t="str">
        <f t="shared" si="304"/>
        <v/>
      </c>
      <c r="AB72" s="254" t="str">
        <f t="shared" si="305"/>
        <v/>
      </c>
      <c r="AC72" s="254">
        <f t="shared" si="306"/>
        <v>69</v>
      </c>
      <c r="AD72" s="254" t="str">
        <f t="shared" si="307"/>
        <v/>
      </c>
      <c r="AG72" s="499" t="str">
        <f t="shared" si="308"/>
        <v/>
      </c>
      <c r="AH72" s="495" t="str">
        <f t="shared" si="70"/>
        <v/>
      </c>
      <c r="AI72" s="495" t="str">
        <f t="shared" si="71"/>
        <v/>
      </c>
      <c r="AJ72" s="495" t="str">
        <f t="shared" si="72"/>
        <v/>
      </c>
      <c r="AK72" s="495" t="str">
        <f t="shared" si="73"/>
        <v/>
      </c>
      <c r="AL72" s="420">
        <f t="shared" si="286"/>
        <v>69</v>
      </c>
      <c r="AM72" s="420" t="str">
        <f t="shared" si="287"/>
        <v/>
      </c>
      <c r="AN72" t="str">
        <f t="shared" si="309"/>
        <v/>
      </c>
    </row>
    <row r="73" spans="1:40">
      <c r="A73" s="417" t="str">
        <f t="shared" si="288"/>
        <v/>
      </c>
      <c r="B73" s="417" t="str">
        <f t="shared" si="289"/>
        <v/>
      </c>
      <c r="C73" s="483"/>
      <c r="D73" s="420">
        <v>70</v>
      </c>
      <c r="E73" s="481"/>
      <c r="F73" s="482"/>
      <c r="G73" s="483"/>
      <c r="H73" s="417" t="str">
        <f t="shared" si="290"/>
        <v/>
      </c>
      <c r="I73" s="362" t="str">
        <f t="shared" si="291"/>
        <v/>
      </c>
      <c r="J73" s="362" t="str">
        <f t="shared" ref="J73:K73" si="322">IF(I73="","",RANK(I73,I$4:I$443))</f>
        <v/>
      </c>
      <c r="K73" s="362" t="str">
        <f t="shared" si="322"/>
        <v/>
      </c>
      <c r="L73" s="362" t="str">
        <f t="shared" si="293"/>
        <v/>
      </c>
      <c r="M73" s="362" t="str">
        <f t="shared" ref="M73:N73" si="323">IF(L73="","",RANK(L73,L$4:L$443))</f>
        <v/>
      </c>
      <c r="N73" s="362" t="str">
        <f t="shared" si="323"/>
        <v/>
      </c>
      <c r="O73" s="362" t="str">
        <f t="shared" si="295"/>
        <v/>
      </c>
      <c r="P73" s="362" t="str">
        <f t="shared" ref="P73:Q73" si="324">IF(O73="","",RANK(O73,O$4:O$443))</f>
        <v/>
      </c>
      <c r="Q73" s="362" t="str">
        <f t="shared" si="324"/>
        <v/>
      </c>
      <c r="R73" s="362" t="str">
        <f t="shared" si="297"/>
        <v/>
      </c>
      <c r="S73" s="362" t="str">
        <f t="shared" ref="S73:T73" si="325">IF(R73="","",RANK(R73,R$4:R$443))</f>
        <v/>
      </c>
      <c r="T73" s="362" t="str">
        <f t="shared" si="325"/>
        <v/>
      </c>
      <c r="U73" s="417" t="str">
        <f t="shared" si="299"/>
        <v/>
      </c>
      <c r="V73" s="369" t="str">
        <f t="shared" si="300"/>
        <v/>
      </c>
      <c r="X73" s="279" t="str">
        <f t="shared" si="301"/>
        <v/>
      </c>
      <c r="Y73" s="254" t="str">
        <f t="shared" si="302"/>
        <v/>
      </c>
      <c r="Z73" s="254" t="str">
        <f t="shared" si="303"/>
        <v/>
      </c>
      <c r="AA73" s="254" t="str">
        <f t="shared" si="304"/>
        <v/>
      </c>
      <c r="AB73" s="254" t="str">
        <f t="shared" si="305"/>
        <v/>
      </c>
      <c r="AC73" s="254">
        <f t="shared" si="306"/>
        <v>70</v>
      </c>
      <c r="AD73" s="254" t="str">
        <f t="shared" si="307"/>
        <v/>
      </c>
      <c r="AG73" s="499" t="str">
        <f t="shared" si="308"/>
        <v/>
      </c>
      <c r="AH73" s="495" t="str">
        <f t="shared" si="70"/>
        <v/>
      </c>
      <c r="AI73" s="495" t="str">
        <f t="shared" si="71"/>
        <v/>
      </c>
      <c r="AJ73" s="495" t="str">
        <f t="shared" si="72"/>
        <v/>
      </c>
      <c r="AK73" s="495" t="str">
        <f t="shared" si="73"/>
        <v/>
      </c>
      <c r="AL73" s="420">
        <f t="shared" si="286"/>
        <v>70</v>
      </c>
      <c r="AM73" s="420" t="str">
        <f t="shared" si="287"/>
        <v/>
      </c>
      <c r="AN73" t="str">
        <f t="shared" si="309"/>
        <v/>
      </c>
    </row>
    <row r="74" spans="1:40">
      <c r="A74" s="417">
        <f t="shared" si="288"/>
        <v>30</v>
      </c>
      <c r="B74" s="417">
        <f t="shared" si="289"/>
        <v>71</v>
      </c>
      <c r="C74" s="483">
        <v>6071</v>
      </c>
      <c r="D74" s="420">
        <v>71</v>
      </c>
      <c r="E74" s="481" t="s">
        <v>237</v>
      </c>
      <c r="F74" s="482" t="s">
        <v>363</v>
      </c>
      <c r="G74" s="483">
        <v>30</v>
      </c>
      <c r="H74" s="417">
        <f t="shared" si="290"/>
        <v>1370</v>
      </c>
      <c r="I74" s="362">
        <f t="shared" si="291"/>
        <v>100</v>
      </c>
      <c r="J74" s="362">
        <f t="shared" ref="J74:K74" si="326">IF(I74="","",RANK(I74,I$4:I$443))</f>
        <v>56</v>
      </c>
      <c r="K74" s="362">
        <f t="shared" si="326"/>
        <v>20</v>
      </c>
      <c r="L74" s="362" t="str">
        <f t="shared" si="293"/>
        <v/>
      </c>
      <c r="M74" s="362" t="str">
        <f t="shared" ref="M74:N74" si="327">IF(L74="","",RANK(L74,L$4:L$443))</f>
        <v/>
      </c>
      <c r="N74" s="362" t="str">
        <f t="shared" si="327"/>
        <v/>
      </c>
      <c r="O74" s="362" t="str">
        <f t="shared" si="295"/>
        <v/>
      </c>
      <c r="P74" s="362" t="str">
        <f t="shared" ref="P74:Q74" si="328">IF(O74="","",RANK(O74,O$4:O$443))</f>
        <v/>
      </c>
      <c r="Q74" s="362" t="str">
        <f t="shared" si="328"/>
        <v/>
      </c>
      <c r="R74" s="362" t="str">
        <f t="shared" si="297"/>
        <v/>
      </c>
      <c r="S74" s="362" t="str">
        <f t="shared" ref="S74:T74" si="329">IF(R74="","",RANK(R74,R$4:R$443))</f>
        <v/>
      </c>
      <c r="T74" s="362" t="str">
        <f t="shared" si="329"/>
        <v/>
      </c>
      <c r="U74" s="417" t="str">
        <f t="shared" si="299"/>
        <v>TRALUSA</v>
      </c>
      <c r="V74" s="369" t="str">
        <f t="shared" si="300"/>
        <v>TRALUSA30</v>
      </c>
      <c r="X74" s="279" t="str">
        <f t="shared" si="301"/>
        <v>TRALUSA</v>
      </c>
      <c r="Y74" s="254">
        <f t="shared" si="302"/>
        <v>20</v>
      </c>
      <c r="Z74" s="254" t="str">
        <f t="shared" si="303"/>
        <v/>
      </c>
      <c r="AA74" s="254" t="str">
        <f t="shared" si="304"/>
        <v/>
      </c>
      <c r="AB74" s="254" t="str">
        <f t="shared" si="305"/>
        <v/>
      </c>
      <c r="AC74" s="254">
        <f t="shared" si="306"/>
        <v>71</v>
      </c>
      <c r="AD74" s="254">
        <f t="shared" si="307"/>
        <v>6071</v>
      </c>
      <c r="AG74" s="499" t="str">
        <f t="shared" si="308"/>
        <v>TRALUSA</v>
      </c>
      <c r="AH74" s="495">
        <f t="shared" si="70"/>
        <v>30</v>
      </c>
      <c r="AI74" s="495" t="str">
        <f t="shared" si="71"/>
        <v/>
      </c>
      <c r="AJ74" s="495" t="str">
        <f t="shared" si="72"/>
        <v/>
      </c>
      <c r="AK74" s="495" t="str">
        <f t="shared" si="73"/>
        <v/>
      </c>
      <c r="AL74" s="420">
        <f t="shared" si="286"/>
        <v>71</v>
      </c>
      <c r="AM74" s="420">
        <f t="shared" si="287"/>
        <v>6071</v>
      </c>
      <c r="AN74">
        <f t="shared" si="309"/>
        <v>30</v>
      </c>
    </row>
    <row r="75" spans="1:40">
      <c r="A75" s="417">
        <f t="shared" si="288"/>
        <v>21</v>
      </c>
      <c r="B75" s="417">
        <f t="shared" si="289"/>
        <v>72</v>
      </c>
      <c r="C75" s="483">
        <v>6072</v>
      </c>
      <c r="D75" s="420">
        <v>72</v>
      </c>
      <c r="E75" s="481" t="s">
        <v>249</v>
      </c>
      <c r="F75" s="482" t="s">
        <v>363</v>
      </c>
      <c r="G75" s="483">
        <v>21</v>
      </c>
      <c r="H75" s="417">
        <f t="shared" si="290"/>
        <v>1369</v>
      </c>
      <c r="I75" s="362">
        <f t="shared" si="291"/>
        <v>101</v>
      </c>
      <c r="J75" s="362">
        <f t="shared" ref="J75:K75" si="330">IF(I75="","",RANK(I75,I$4:I$443))</f>
        <v>55</v>
      </c>
      <c r="K75" s="362">
        <f t="shared" si="330"/>
        <v>21</v>
      </c>
      <c r="L75" s="362" t="str">
        <f t="shared" si="293"/>
        <v/>
      </c>
      <c r="M75" s="362" t="str">
        <f t="shared" ref="M75:N75" si="331">IF(L75="","",RANK(L75,L$4:L$443))</f>
        <v/>
      </c>
      <c r="N75" s="362" t="str">
        <f t="shared" si="331"/>
        <v/>
      </c>
      <c r="O75" s="362" t="str">
        <f t="shared" si="295"/>
        <v/>
      </c>
      <c r="P75" s="362" t="str">
        <f t="shared" ref="P75:Q75" si="332">IF(O75="","",RANK(O75,O$4:O$443))</f>
        <v/>
      </c>
      <c r="Q75" s="362" t="str">
        <f t="shared" si="332"/>
        <v/>
      </c>
      <c r="R75" s="362" t="str">
        <f t="shared" si="297"/>
        <v/>
      </c>
      <c r="S75" s="362" t="str">
        <f t="shared" ref="S75:T75" si="333">IF(R75="","",RANK(R75,R$4:R$443))</f>
        <v/>
      </c>
      <c r="T75" s="362" t="str">
        <f t="shared" si="333"/>
        <v/>
      </c>
      <c r="U75" s="417" t="str">
        <f t="shared" si="299"/>
        <v>TRALUSA</v>
      </c>
      <c r="V75" s="369" t="str">
        <f t="shared" si="300"/>
        <v>TRALUSA21</v>
      </c>
      <c r="X75" s="279" t="str">
        <f t="shared" si="301"/>
        <v>TRALUSA</v>
      </c>
      <c r="Y75" s="254">
        <f t="shared" si="302"/>
        <v>21</v>
      </c>
      <c r="Z75" s="254" t="str">
        <f t="shared" si="303"/>
        <v/>
      </c>
      <c r="AA75" s="254" t="str">
        <f t="shared" si="304"/>
        <v/>
      </c>
      <c r="AB75" s="254" t="str">
        <f t="shared" si="305"/>
        <v/>
      </c>
      <c r="AC75" s="254">
        <f t="shared" si="306"/>
        <v>72</v>
      </c>
      <c r="AD75" s="254">
        <f t="shared" si="307"/>
        <v>6072</v>
      </c>
      <c r="AG75" s="499" t="str">
        <f t="shared" si="308"/>
        <v>TRALUSA</v>
      </c>
      <c r="AH75" s="495">
        <f t="shared" si="70"/>
        <v>21</v>
      </c>
      <c r="AI75" s="495" t="str">
        <f t="shared" si="71"/>
        <v/>
      </c>
      <c r="AJ75" s="495" t="str">
        <f t="shared" si="72"/>
        <v/>
      </c>
      <c r="AK75" s="495" t="str">
        <f t="shared" si="73"/>
        <v/>
      </c>
      <c r="AL75" s="420">
        <f t="shared" si="286"/>
        <v>72</v>
      </c>
      <c r="AM75" s="420">
        <f t="shared" si="287"/>
        <v>6072</v>
      </c>
      <c r="AN75">
        <f t="shared" si="309"/>
        <v>21</v>
      </c>
    </row>
    <row r="76" spans="1:40">
      <c r="A76" s="417">
        <f t="shared" si="288"/>
        <v>12</v>
      </c>
      <c r="B76" s="417">
        <f t="shared" si="289"/>
        <v>73</v>
      </c>
      <c r="C76" s="483">
        <v>6073</v>
      </c>
      <c r="D76" s="420">
        <v>73</v>
      </c>
      <c r="E76" s="481" t="s">
        <v>248</v>
      </c>
      <c r="F76" s="482" t="s">
        <v>363</v>
      </c>
      <c r="G76" s="483">
        <v>12</v>
      </c>
      <c r="H76" s="417">
        <f t="shared" si="290"/>
        <v>1368</v>
      </c>
      <c r="I76" s="362">
        <f t="shared" si="291"/>
        <v>102</v>
      </c>
      <c r="J76" s="362">
        <f t="shared" ref="J76:K76" si="334">IF(I76="","",RANK(I76,I$4:I$443))</f>
        <v>54</v>
      </c>
      <c r="K76" s="362">
        <f t="shared" si="334"/>
        <v>22</v>
      </c>
      <c r="L76" s="362" t="str">
        <f t="shared" si="293"/>
        <v/>
      </c>
      <c r="M76" s="362" t="str">
        <f t="shared" ref="M76:N76" si="335">IF(L76="","",RANK(L76,L$4:L$443))</f>
        <v/>
      </c>
      <c r="N76" s="362" t="str">
        <f t="shared" si="335"/>
        <v/>
      </c>
      <c r="O76" s="362" t="str">
        <f t="shared" si="295"/>
        <v/>
      </c>
      <c r="P76" s="362" t="str">
        <f t="shared" ref="P76:Q76" si="336">IF(O76="","",RANK(O76,O$4:O$443))</f>
        <v/>
      </c>
      <c r="Q76" s="362" t="str">
        <f t="shared" si="336"/>
        <v/>
      </c>
      <c r="R76" s="362" t="str">
        <f t="shared" si="297"/>
        <v/>
      </c>
      <c r="S76" s="362" t="str">
        <f t="shared" ref="S76:T76" si="337">IF(R76="","",RANK(R76,R$4:R$443))</f>
        <v/>
      </c>
      <c r="T76" s="362" t="str">
        <f t="shared" si="337"/>
        <v/>
      </c>
      <c r="U76" s="417" t="str">
        <f t="shared" si="299"/>
        <v>TRALUSA</v>
      </c>
      <c r="V76" s="369" t="str">
        <f t="shared" si="300"/>
        <v>TRALUSA12</v>
      </c>
      <c r="X76" s="279" t="str">
        <f t="shared" si="301"/>
        <v>TRALUSA</v>
      </c>
      <c r="Y76" s="254">
        <f t="shared" si="302"/>
        <v>22</v>
      </c>
      <c r="Z76" s="254" t="str">
        <f t="shared" si="303"/>
        <v/>
      </c>
      <c r="AA76" s="254" t="str">
        <f t="shared" si="304"/>
        <v/>
      </c>
      <c r="AB76" s="254" t="str">
        <f t="shared" si="305"/>
        <v/>
      </c>
      <c r="AC76" s="254">
        <f t="shared" si="306"/>
        <v>73</v>
      </c>
      <c r="AD76" s="254">
        <f t="shared" si="307"/>
        <v>6073</v>
      </c>
      <c r="AG76" s="499" t="str">
        <f t="shared" si="308"/>
        <v>TRALUSA</v>
      </c>
      <c r="AH76" s="495">
        <f t="shared" si="70"/>
        <v>12</v>
      </c>
      <c r="AI76" s="495" t="str">
        <f t="shared" si="71"/>
        <v/>
      </c>
      <c r="AJ76" s="495" t="str">
        <f t="shared" si="72"/>
        <v/>
      </c>
      <c r="AK76" s="495" t="str">
        <f t="shared" si="73"/>
        <v/>
      </c>
      <c r="AL76" s="420">
        <f t="shared" si="286"/>
        <v>73</v>
      </c>
      <c r="AM76" s="420">
        <f t="shared" si="287"/>
        <v>6073</v>
      </c>
      <c r="AN76">
        <f t="shared" si="309"/>
        <v>12</v>
      </c>
    </row>
    <row r="77" spans="1:40">
      <c r="A77" s="417" t="str">
        <f t="shared" si="288"/>
        <v/>
      </c>
      <c r="B77" s="417" t="str">
        <f t="shared" si="289"/>
        <v/>
      </c>
      <c r="C77" s="483"/>
      <c r="D77" s="420">
        <v>74</v>
      </c>
      <c r="E77" s="481"/>
      <c r="F77" s="482"/>
      <c r="G77" s="483"/>
      <c r="H77" s="417" t="str">
        <f t="shared" si="290"/>
        <v/>
      </c>
      <c r="I77" s="362" t="str">
        <f t="shared" si="291"/>
        <v/>
      </c>
      <c r="J77" s="362" t="str">
        <f t="shared" ref="J77:K77" si="338">IF(I77="","",RANK(I77,I$4:I$443))</f>
        <v/>
      </c>
      <c r="K77" s="362" t="str">
        <f t="shared" si="338"/>
        <v/>
      </c>
      <c r="L77" s="362" t="str">
        <f t="shared" si="293"/>
        <v/>
      </c>
      <c r="M77" s="362" t="str">
        <f t="shared" ref="M77:N77" si="339">IF(L77="","",RANK(L77,L$4:L$443))</f>
        <v/>
      </c>
      <c r="N77" s="362" t="str">
        <f t="shared" si="339"/>
        <v/>
      </c>
      <c r="O77" s="362" t="str">
        <f t="shared" si="295"/>
        <v/>
      </c>
      <c r="P77" s="362" t="str">
        <f t="shared" ref="P77:Q77" si="340">IF(O77="","",RANK(O77,O$4:O$443))</f>
        <v/>
      </c>
      <c r="Q77" s="362" t="str">
        <f t="shared" si="340"/>
        <v/>
      </c>
      <c r="R77" s="362" t="str">
        <f t="shared" si="297"/>
        <v/>
      </c>
      <c r="S77" s="362" t="str">
        <f t="shared" ref="S77:T77" si="341">IF(R77="","",RANK(R77,R$4:R$443))</f>
        <v/>
      </c>
      <c r="T77" s="362" t="str">
        <f t="shared" si="341"/>
        <v/>
      </c>
      <c r="U77" s="417" t="str">
        <f t="shared" si="299"/>
        <v/>
      </c>
      <c r="V77" s="369" t="str">
        <f t="shared" si="300"/>
        <v/>
      </c>
      <c r="X77" s="279" t="str">
        <f t="shared" si="301"/>
        <v/>
      </c>
      <c r="Y77" s="254" t="str">
        <f t="shared" si="302"/>
        <v/>
      </c>
      <c r="Z77" s="254" t="str">
        <f t="shared" si="303"/>
        <v/>
      </c>
      <c r="AA77" s="254" t="str">
        <f t="shared" si="304"/>
        <v/>
      </c>
      <c r="AB77" s="254" t="str">
        <f t="shared" si="305"/>
        <v/>
      </c>
      <c r="AC77" s="254">
        <f t="shared" si="306"/>
        <v>74</v>
      </c>
      <c r="AD77" s="254" t="str">
        <f t="shared" si="307"/>
        <v/>
      </c>
      <c r="AG77" s="499" t="str">
        <f t="shared" si="308"/>
        <v/>
      </c>
      <c r="AH77" s="495" t="str">
        <f t="shared" si="70"/>
        <v/>
      </c>
      <c r="AI77" s="495" t="str">
        <f t="shared" si="71"/>
        <v/>
      </c>
      <c r="AJ77" s="495" t="str">
        <f t="shared" si="72"/>
        <v/>
      </c>
      <c r="AK77" s="495" t="str">
        <f t="shared" si="73"/>
        <v/>
      </c>
      <c r="AL77" s="420">
        <f t="shared" si="286"/>
        <v>74</v>
      </c>
      <c r="AM77" s="420" t="str">
        <f t="shared" si="287"/>
        <v/>
      </c>
      <c r="AN77" t="str">
        <f t="shared" si="309"/>
        <v/>
      </c>
    </row>
    <row r="78" spans="1:40">
      <c r="A78" s="417" t="str">
        <f t="shared" si="288"/>
        <v/>
      </c>
      <c r="B78" s="417" t="str">
        <f t="shared" si="289"/>
        <v/>
      </c>
      <c r="C78" s="483"/>
      <c r="D78" s="420">
        <v>75</v>
      </c>
      <c r="E78" s="481"/>
      <c r="F78" s="482"/>
      <c r="G78" s="483"/>
      <c r="H78" s="417" t="str">
        <f t="shared" si="290"/>
        <v/>
      </c>
      <c r="I78" s="362" t="str">
        <f t="shared" si="291"/>
        <v/>
      </c>
      <c r="J78" s="362" t="str">
        <f t="shared" ref="J78:K78" si="342">IF(I78="","",RANK(I78,I$4:I$443))</f>
        <v/>
      </c>
      <c r="K78" s="362" t="str">
        <f t="shared" si="342"/>
        <v/>
      </c>
      <c r="L78" s="362" t="str">
        <f t="shared" si="293"/>
        <v/>
      </c>
      <c r="M78" s="362" t="str">
        <f t="shared" ref="M78:N78" si="343">IF(L78="","",RANK(L78,L$4:L$443))</f>
        <v/>
      </c>
      <c r="N78" s="362" t="str">
        <f t="shared" si="343"/>
        <v/>
      </c>
      <c r="O78" s="362" t="str">
        <f t="shared" si="295"/>
        <v/>
      </c>
      <c r="P78" s="362" t="str">
        <f t="shared" ref="P78:Q78" si="344">IF(O78="","",RANK(O78,O$4:O$443))</f>
        <v/>
      </c>
      <c r="Q78" s="362" t="str">
        <f t="shared" si="344"/>
        <v/>
      </c>
      <c r="R78" s="362" t="str">
        <f t="shared" si="297"/>
        <v/>
      </c>
      <c r="S78" s="362" t="str">
        <f t="shared" ref="S78:T78" si="345">IF(R78="","",RANK(R78,R$4:R$443))</f>
        <v/>
      </c>
      <c r="T78" s="362" t="str">
        <f t="shared" si="345"/>
        <v/>
      </c>
      <c r="U78" s="417" t="str">
        <f t="shared" si="299"/>
        <v/>
      </c>
      <c r="V78" s="369" t="str">
        <f t="shared" si="300"/>
        <v/>
      </c>
      <c r="X78" s="279" t="str">
        <f t="shared" si="301"/>
        <v/>
      </c>
      <c r="Y78" s="254" t="str">
        <f t="shared" si="302"/>
        <v/>
      </c>
      <c r="Z78" s="254" t="str">
        <f t="shared" si="303"/>
        <v/>
      </c>
      <c r="AA78" s="254" t="str">
        <f t="shared" si="304"/>
        <v/>
      </c>
      <c r="AB78" s="254" t="str">
        <f t="shared" si="305"/>
        <v/>
      </c>
      <c r="AC78" s="254">
        <f t="shared" si="306"/>
        <v>75</v>
      </c>
      <c r="AD78" s="254" t="str">
        <f t="shared" si="307"/>
        <v/>
      </c>
      <c r="AG78" s="499" t="str">
        <f t="shared" si="308"/>
        <v/>
      </c>
      <c r="AH78" s="495" t="str">
        <f t="shared" si="70"/>
        <v/>
      </c>
      <c r="AI78" s="495" t="str">
        <f t="shared" si="71"/>
        <v/>
      </c>
      <c r="AJ78" s="495" t="str">
        <f t="shared" si="72"/>
        <v/>
      </c>
      <c r="AK78" s="495" t="str">
        <f t="shared" si="73"/>
        <v/>
      </c>
      <c r="AL78" s="420">
        <f t="shared" si="286"/>
        <v>75</v>
      </c>
      <c r="AM78" s="420" t="str">
        <f t="shared" si="287"/>
        <v/>
      </c>
      <c r="AN78" t="str">
        <f t="shared" si="309"/>
        <v/>
      </c>
    </row>
    <row r="79" spans="1:40">
      <c r="A79" s="417" t="str">
        <f t="shared" si="288"/>
        <v/>
      </c>
      <c r="B79" s="417" t="str">
        <f t="shared" si="289"/>
        <v/>
      </c>
      <c r="C79" s="483"/>
      <c r="D79" s="420">
        <v>76</v>
      </c>
      <c r="E79" s="481"/>
      <c r="F79" s="482"/>
      <c r="G79" s="483"/>
      <c r="H79" s="417" t="str">
        <f t="shared" si="290"/>
        <v/>
      </c>
      <c r="I79" s="362" t="str">
        <f t="shared" si="291"/>
        <v/>
      </c>
      <c r="J79" s="362" t="str">
        <f t="shared" ref="J79:K79" si="346">IF(I79="","",RANK(I79,I$4:I$443))</f>
        <v/>
      </c>
      <c r="K79" s="362" t="str">
        <f t="shared" si="346"/>
        <v/>
      </c>
      <c r="L79" s="362" t="str">
        <f t="shared" si="293"/>
        <v/>
      </c>
      <c r="M79" s="362" t="str">
        <f t="shared" ref="M79:N79" si="347">IF(L79="","",RANK(L79,L$4:L$443))</f>
        <v/>
      </c>
      <c r="N79" s="362" t="str">
        <f t="shared" si="347"/>
        <v/>
      </c>
      <c r="O79" s="362" t="str">
        <f t="shared" si="295"/>
        <v/>
      </c>
      <c r="P79" s="362" t="str">
        <f t="shared" ref="P79:Q79" si="348">IF(O79="","",RANK(O79,O$4:O$443))</f>
        <v/>
      </c>
      <c r="Q79" s="362" t="str">
        <f t="shared" si="348"/>
        <v/>
      </c>
      <c r="R79" s="362" t="str">
        <f t="shared" si="297"/>
        <v/>
      </c>
      <c r="S79" s="362" t="str">
        <f t="shared" ref="S79:T79" si="349">IF(R79="","",RANK(R79,R$4:R$443))</f>
        <v/>
      </c>
      <c r="T79" s="362" t="str">
        <f t="shared" si="349"/>
        <v/>
      </c>
      <c r="U79" s="417" t="str">
        <f t="shared" si="299"/>
        <v/>
      </c>
      <c r="V79" s="369" t="str">
        <f t="shared" si="300"/>
        <v/>
      </c>
      <c r="X79" s="279" t="str">
        <f t="shared" si="301"/>
        <v/>
      </c>
      <c r="Y79" s="254" t="str">
        <f t="shared" si="302"/>
        <v/>
      </c>
      <c r="Z79" s="254" t="str">
        <f t="shared" si="303"/>
        <v/>
      </c>
      <c r="AA79" s="254" t="str">
        <f t="shared" si="304"/>
        <v/>
      </c>
      <c r="AB79" s="254" t="str">
        <f t="shared" si="305"/>
        <v/>
      </c>
      <c r="AC79" s="254">
        <f t="shared" si="306"/>
        <v>76</v>
      </c>
      <c r="AD79" s="254" t="str">
        <f t="shared" si="307"/>
        <v/>
      </c>
      <c r="AG79" s="499" t="str">
        <f t="shared" si="308"/>
        <v/>
      </c>
      <c r="AH79" s="495" t="str">
        <f t="shared" ref="AH79:AH142" si="350">IF(AH$1=$AE$3,IF(Y79="","",$A79),IF(Y79="","",Y79))</f>
        <v/>
      </c>
      <c r="AI79" s="495" t="str">
        <f t="shared" ref="AI79:AI142" si="351">IF(AI$1=$AE$3,IF(Z79="","",$A79),IF(Z79="","",Z79))</f>
        <v/>
      </c>
      <c r="AJ79" s="495" t="str">
        <f t="shared" ref="AJ79:AJ142" si="352">IF(AJ$1=$AE$3,IF(AA79="","",$A79),IF(AA79="","",AA79))</f>
        <v/>
      </c>
      <c r="AK79" s="495" t="str">
        <f t="shared" ref="AK79:AK142" si="353">IF(AK$1=$AE$3,IF(AB79="","",$A79),IF(AB79="","",AB79))</f>
        <v/>
      </c>
      <c r="AL79" s="420">
        <f t="shared" si="286"/>
        <v>76</v>
      </c>
      <c r="AM79" s="420" t="str">
        <f t="shared" si="287"/>
        <v/>
      </c>
      <c r="AN79" t="str">
        <f t="shared" si="309"/>
        <v/>
      </c>
    </row>
    <row r="80" spans="1:40">
      <c r="A80" s="417" t="str">
        <f t="shared" si="288"/>
        <v/>
      </c>
      <c r="B80" s="417" t="str">
        <f t="shared" si="289"/>
        <v/>
      </c>
      <c r="C80" s="483"/>
      <c r="D80" s="420">
        <v>77</v>
      </c>
      <c r="E80" s="481"/>
      <c r="F80" s="482"/>
      <c r="G80" s="483"/>
      <c r="H80" s="417" t="str">
        <f t="shared" si="290"/>
        <v/>
      </c>
      <c r="I80" s="362" t="str">
        <f t="shared" si="291"/>
        <v/>
      </c>
      <c r="J80" s="362" t="str">
        <f t="shared" ref="J80:K80" si="354">IF(I80="","",RANK(I80,I$4:I$443))</f>
        <v/>
      </c>
      <c r="K80" s="362" t="str">
        <f t="shared" si="354"/>
        <v/>
      </c>
      <c r="L80" s="362" t="str">
        <f t="shared" si="293"/>
        <v/>
      </c>
      <c r="M80" s="362" t="str">
        <f t="shared" ref="M80:N80" si="355">IF(L80="","",RANK(L80,L$4:L$443))</f>
        <v/>
      </c>
      <c r="N80" s="362" t="str">
        <f t="shared" si="355"/>
        <v/>
      </c>
      <c r="O80" s="362" t="str">
        <f t="shared" si="295"/>
        <v/>
      </c>
      <c r="P80" s="362" t="str">
        <f t="shared" ref="P80:Q80" si="356">IF(O80="","",RANK(O80,O$4:O$443))</f>
        <v/>
      </c>
      <c r="Q80" s="362" t="str">
        <f t="shared" si="356"/>
        <v/>
      </c>
      <c r="R80" s="362" t="str">
        <f t="shared" si="297"/>
        <v/>
      </c>
      <c r="S80" s="362" t="str">
        <f t="shared" ref="S80:T80" si="357">IF(R80="","",RANK(R80,R$4:R$443))</f>
        <v/>
      </c>
      <c r="T80" s="362" t="str">
        <f t="shared" si="357"/>
        <v/>
      </c>
      <c r="U80" s="417" t="str">
        <f t="shared" si="299"/>
        <v/>
      </c>
      <c r="V80" s="369" t="str">
        <f t="shared" si="300"/>
        <v/>
      </c>
      <c r="X80" s="279" t="str">
        <f t="shared" si="301"/>
        <v/>
      </c>
      <c r="Y80" s="254" t="str">
        <f t="shared" si="302"/>
        <v/>
      </c>
      <c r="Z80" s="254" t="str">
        <f t="shared" si="303"/>
        <v/>
      </c>
      <c r="AA80" s="254" t="str">
        <f t="shared" si="304"/>
        <v/>
      </c>
      <c r="AB80" s="254" t="str">
        <f t="shared" si="305"/>
        <v/>
      </c>
      <c r="AC80" s="254">
        <f t="shared" si="306"/>
        <v>77</v>
      </c>
      <c r="AD80" s="254" t="str">
        <f t="shared" si="307"/>
        <v/>
      </c>
      <c r="AG80" s="499" t="str">
        <f t="shared" si="308"/>
        <v/>
      </c>
      <c r="AH80" s="495" t="str">
        <f t="shared" si="350"/>
        <v/>
      </c>
      <c r="AI80" s="495" t="str">
        <f t="shared" si="351"/>
        <v/>
      </c>
      <c r="AJ80" s="495" t="str">
        <f t="shared" si="352"/>
        <v/>
      </c>
      <c r="AK80" s="495" t="str">
        <f t="shared" si="353"/>
        <v/>
      </c>
      <c r="AL80" s="420">
        <f t="shared" si="286"/>
        <v>77</v>
      </c>
      <c r="AM80" s="420" t="str">
        <f t="shared" si="287"/>
        <v/>
      </c>
      <c r="AN80" t="str">
        <f t="shared" si="309"/>
        <v/>
      </c>
    </row>
    <row r="81" spans="1:40">
      <c r="A81" s="417" t="str">
        <f t="shared" si="288"/>
        <v/>
      </c>
      <c r="B81" s="417" t="str">
        <f t="shared" si="289"/>
        <v/>
      </c>
      <c r="C81" s="483"/>
      <c r="D81" s="420">
        <v>78</v>
      </c>
      <c r="E81" s="481"/>
      <c r="F81" s="482"/>
      <c r="G81" s="483"/>
      <c r="H81" s="417" t="str">
        <f t="shared" si="290"/>
        <v/>
      </c>
      <c r="I81" s="362" t="str">
        <f t="shared" si="291"/>
        <v/>
      </c>
      <c r="J81" s="362" t="str">
        <f t="shared" ref="J81:K81" si="358">IF(I81="","",RANK(I81,I$4:I$443))</f>
        <v/>
      </c>
      <c r="K81" s="362" t="str">
        <f t="shared" si="358"/>
        <v/>
      </c>
      <c r="L81" s="362" t="str">
        <f t="shared" si="293"/>
        <v/>
      </c>
      <c r="M81" s="362" t="str">
        <f t="shared" ref="M81:N81" si="359">IF(L81="","",RANK(L81,L$4:L$443))</f>
        <v/>
      </c>
      <c r="N81" s="362" t="str">
        <f t="shared" si="359"/>
        <v/>
      </c>
      <c r="O81" s="362" t="str">
        <f t="shared" si="295"/>
        <v/>
      </c>
      <c r="P81" s="362" t="str">
        <f t="shared" ref="P81:Q81" si="360">IF(O81="","",RANK(O81,O$4:O$443))</f>
        <v/>
      </c>
      <c r="Q81" s="362" t="str">
        <f t="shared" si="360"/>
        <v/>
      </c>
      <c r="R81" s="362" t="str">
        <f t="shared" si="297"/>
        <v/>
      </c>
      <c r="S81" s="362" t="str">
        <f t="shared" ref="S81:T81" si="361">IF(R81="","",RANK(R81,R$4:R$443))</f>
        <v/>
      </c>
      <c r="T81" s="362" t="str">
        <f t="shared" si="361"/>
        <v/>
      </c>
      <c r="U81" s="417" t="str">
        <f t="shared" si="299"/>
        <v/>
      </c>
      <c r="V81" s="369" t="str">
        <f t="shared" si="300"/>
        <v/>
      </c>
      <c r="X81" s="279" t="str">
        <f t="shared" si="301"/>
        <v/>
      </c>
      <c r="Y81" s="254" t="str">
        <f t="shared" si="302"/>
        <v/>
      </c>
      <c r="Z81" s="254" t="str">
        <f t="shared" si="303"/>
        <v/>
      </c>
      <c r="AA81" s="254" t="str">
        <f t="shared" si="304"/>
        <v/>
      </c>
      <c r="AB81" s="254" t="str">
        <f t="shared" si="305"/>
        <v/>
      </c>
      <c r="AC81" s="254">
        <f t="shared" si="306"/>
        <v>78</v>
      </c>
      <c r="AD81" s="254" t="str">
        <f t="shared" si="307"/>
        <v/>
      </c>
      <c r="AG81" s="499" t="str">
        <f t="shared" si="308"/>
        <v/>
      </c>
      <c r="AH81" s="495" t="str">
        <f t="shared" si="350"/>
        <v/>
      </c>
      <c r="AI81" s="495" t="str">
        <f t="shared" si="351"/>
        <v/>
      </c>
      <c r="AJ81" s="495" t="str">
        <f t="shared" si="352"/>
        <v/>
      </c>
      <c r="AK81" s="495" t="str">
        <f t="shared" si="353"/>
        <v/>
      </c>
      <c r="AL81" s="420">
        <f t="shared" si="286"/>
        <v>78</v>
      </c>
      <c r="AM81" s="420" t="str">
        <f t="shared" si="287"/>
        <v/>
      </c>
      <c r="AN81" t="str">
        <f t="shared" si="309"/>
        <v/>
      </c>
    </row>
    <row r="82" spans="1:40">
      <c r="A82" s="417" t="str">
        <f t="shared" si="288"/>
        <v/>
      </c>
      <c r="B82" s="417" t="str">
        <f t="shared" si="289"/>
        <v/>
      </c>
      <c r="C82" s="483"/>
      <c r="D82" s="420">
        <v>79</v>
      </c>
      <c r="E82" s="481"/>
      <c r="F82" s="482"/>
      <c r="G82" s="483"/>
      <c r="H82" s="417" t="str">
        <f t="shared" si="290"/>
        <v/>
      </c>
      <c r="I82" s="362" t="str">
        <f t="shared" si="291"/>
        <v/>
      </c>
      <c r="J82" s="362" t="str">
        <f t="shared" ref="J82:K82" si="362">IF(I82="","",RANK(I82,I$4:I$443))</f>
        <v/>
      </c>
      <c r="K82" s="362" t="str">
        <f t="shared" si="362"/>
        <v/>
      </c>
      <c r="L82" s="362" t="str">
        <f t="shared" si="293"/>
        <v/>
      </c>
      <c r="M82" s="362" t="str">
        <f t="shared" ref="M82:N82" si="363">IF(L82="","",RANK(L82,L$4:L$443))</f>
        <v/>
      </c>
      <c r="N82" s="362" t="str">
        <f t="shared" si="363"/>
        <v/>
      </c>
      <c r="O82" s="362" t="str">
        <f t="shared" si="295"/>
        <v/>
      </c>
      <c r="P82" s="362" t="str">
        <f t="shared" ref="P82:Q82" si="364">IF(O82="","",RANK(O82,O$4:O$443))</f>
        <v/>
      </c>
      <c r="Q82" s="362" t="str">
        <f t="shared" si="364"/>
        <v/>
      </c>
      <c r="R82" s="362" t="str">
        <f t="shared" si="297"/>
        <v/>
      </c>
      <c r="S82" s="362" t="str">
        <f t="shared" ref="S82:T82" si="365">IF(R82="","",RANK(R82,R$4:R$443))</f>
        <v/>
      </c>
      <c r="T82" s="362" t="str">
        <f t="shared" si="365"/>
        <v/>
      </c>
      <c r="U82" s="417" t="str">
        <f t="shared" si="299"/>
        <v/>
      </c>
      <c r="V82" s="369" t="str">
        <f t="shared" si="300"/>
        <v/>
      </c>
      <c r="X82" s="279" t="str">
        <f t="shared" si="301"/>
        <v/>
      </c>
      <c r="Y82" s="254" t="str">
        <f t="shared" si="302"/>
        <v/>
      </c>
      <c r="Z82" s="254" t="str">
        <f t="shared" si="303"/>
        <v/>
      </c>
      <c r="AA82" s="254" t="str">
        <f t="shared" si="304"/>
        <v/>
      </c>
      <c r="AB82" s="254" t="str">
        <f t="shared" si="305"/>
        <v/>
      </c>
      <c r="AC82" s="254">
        <f t="shared" si="306"/>
        <v>79</v>
      </c>
      <c r="AD82" s="254" t="str">
        <f t="shared" si="307"/>
        <v/>
      </c>
      <c r="AG82" s="499" t="str">
        <f t="shared" si="308"/>
        <v/>
      </c>
      <c r="AH82" s="495" t="str">
        <f t="shared" si="350"/>
        <v/>
      </c>
      <c r="AI82" s="495" t="str">
        <f t="shared" si="351"/>
        <v/>
      </c>
      <c r="AJ82" s="495" t="str">
        <f t="shared" si="352"/>
        <v/>
      </c>
      <c r="AK82" s="495" t="str">
        <f t="shared" si="353"/>
        <v/>
      </c>
      <c r="AL82" s="420">
        <f t="shared" si="286"/>
        <v>79</v>
      </c>
      <c r="AM82" s="420" t="str">
        <f t="shared" si="287"/>
        <v/>
      </c>
      <c r="AN82" t="str">
        <f t="shared" si="309"/>
        <v/>
      </c>
    </row>
    <row r="83" spans="1:40">
      <c r="A83" s="417">
        <f t="shared" si="288"/>
        <v>39</v>
      </c>
      <c r="B83" s="417">
        <f t="shared" si="289"/>
        <v>80</v>
      </c>
      <c r="C83" s="483">
        <v>6080</v>
      </c>
      <c r="D83" s="420">
        <v>80</v>
      </c>
      <c r="E83" s="481" t="s">
        <v>250</v>
      </c>
      <c r="F83" s="482" t="s">
        <v>363</v>
      </c>
      <c r="G83" s="483">
        <v>39</v>
      </c>
      <c r="H83" s="417">
        <f t="shared" si="290"/>
        <v>1361</v>
      </c>
      <c r="I83" s="362">
        <f t="shared" si="291"/>
        <v>103</v>
      </c>
      <c r="J83" s="362">
        <f t="shared" ref="J83:K83" si="366">IF(I83="","",RANK(I83,I$4:I$443))</f>
        <v>53</v>
      </c>
      <c r="K83" s="362">
        <f t="shared" si="366"/>
        <v>23</v>
      </c>
      <c r="L83" s="362" t="str">
        <f t="shared" si="293"/>
        <v/>
      </c>
      <c r="M83" s="362" t="str">
        <f t="shared" ref="M83:N83" si="367">IF(L83="","",RANK(L83,L$4:L$443))</f>
        <v/>
      </c>
      <c r="N83" s="362" t="str">
        <f t="shared" si="367"/>
        <v/>
      </c>
      <c r="O83" s="362" t="str">
        <f t="shared" si="295"/>
        <v/>
      </c>
      <c r="P83" s="362" t="str">
        <f t="shared" ref="P83:Q83" si="368">IF(O83="","",RANK(O83,O$4:O$443))</f>
        <v/>
      </c>
      <c r="Q83" s="362" t="str">
        <f t="shared" si="368"/>
        <v/>
      </c>
      <c r="R83" s="362" t="str">
        <f t="shared" si="297"/>
        <v/>
      </c>
      <c r="S83" s="362" t="str">
        <f t="shared" ref="S83:T83" si="369">IF(R83="","",RANK(R83,R$4:R$443))</f>
        <v/>
      </c>
      <c r="T83" s="362" t="str">
        <f t="shared" si="369"/>
        <v/>
      </c>
      <c r="U83" s="417" t="str">
        <f t="shared" si="299"/>
        <v>TRALUSA</v>
      </c>
      <c r="V83" s="369" t="str">
        <f t="shared" si="300"/>
        <v>TRALUSA39</v>
      </c>
      <c r="X83" s="279" t="str">
        <f t="shared" si="301"/>
        <v>TRALUSA</v>
      </c>
      <c r="Y83" s="254">
        <f t="shared" si="302"/>
        <v>23</v>
      </c>
      <c r="Z83" s="254" t="str">
        <f t="shared" si="303"/>
        <v/>
      </c>
      <c r="AA83" s="254" t="str">
        <f t="shared" si="304"/>
        <v/>
      </c>
      <c r="AB83" s="254" t="str">
        <f t="shared" si="305"/>
        <v/>
      </c>
      <c r="AC83" s="254">
        <f t="shared" si="306"/>
        <v>80</v>
      </c>
      <c r="AD83" s="254">
        <f t="shared" si="307"/>
        <v>6080</v>
      </c>
      <c r="AG83" s="499" t="str">
        <f t="shared" si="308"/>
        <v>TRALUSA</v>
      </c>
      <c r="AH83" s="495">
        <f t="shared" si="350"/>
        <v>39</v>
      </c>
      <c r="AI83" s="495" t="str">
        <f t="shared" si="351"/>
        <v/>
      </c>
      <c r="AJ83" s="495" t="str">
        <f t="shared" si="352"/>
        <v/>
      </c>
      <c r="AK83" s="495" t="str">
        <f t="shared" si="353"/>
        <v/>
      </c>
      <c r="AL83" s="420">
        <f t="shared" si="286"/>
        <v>80</v>
      </c>
      <c r="AM83" s="420">
        <f t="shared" si="287"/>
        <v>6080</v>
      </c>
      <c r="AN83">
        <f t="shared" si="309"/>
        <v>39</v>
      </c>
    </row>
    <row r="84" spans="1:40">
      <c r="A84" s="417" t="str">
        <f t="shared" si="288"/>
        <v/>
      </c>
      <c r="B84" s="417" t="str">
        <f t="shared" si="289"/>
        <v/>
      </c>
      <c r="C84" s="483"/>
      <c r="D84" s="420">
        <v>81</v>
      </c>
      <c r="E84" s="481"/>
      <c r="F84" s="482"/>
      <c r="G84" s="483"/>
      <c r="H84" s="417" t="str">
        <f t="shared" si="290"/>
        <v/>
      </c>
      <c r="I84" s="362" t="str">
        <f t="shared" si="291"/>
        <v/>
      </c>
      <c r="J84" s="362" t="str">
        <f t="shared" ref="J84:K84" si="370">IF(I84="","",RANK(I84,I$4:I$443))</f>
        <v/>
      </c>
      <c r="K84" s="362" t="str">
        <f t="shared" si="370"/>
        <v/>
      </c>
      <c r="L84" s="362" t="str">
        <f t="shared" si="293"/>
        <v/>
      </c>
      <c r="M84" s="362" t="str">
        <f t="shared" ref="M84:N84" si="371">IF(L84="","",RANK(L84,L$4:L$443))</f>
        <v/>
      </c>
      <c r="N84" s="362" t="str">
        <f t="shared" si="371"/>
        <v/>
      </c>
      <c r="O84" s="362" t="str">
        <f t="shared" si="295"/>
        <v/>
      </c>
      <c r="P84" s="362" t="str">
        <f t="shared" ref="P84:Q84" si="372">IF(O84="","",RANK(O84,O$4:O$443))</f>
        <v/>
      </c>
      <c r="Q84" s="362" t="str">
        <f t="shared" si="372"/>
        <v/>
      </c>
      <c r="R84" s="362" t="str">
        <f t="shared" si="297"/>
        <v/>
      </c>
      <c r="S84" s="362" t="str">
        <f t="shared" ref="S84:T84" si="373">IF(R84="","",RANK(R84,R$4:R$443))</f>
        <v/>
      </c>
      <c r="T84" s="362" t="str">
        <f t="shared" si="373"/>
        <v/>
      </c>
      <c r="U84" s="417" t="str">
        <f t="shared" si="299"/>
        <v/>
      </c>
      <c r="V84" s="369" t="str">
        <f t="shared" si="300"/>
        <v/>
      </c>
      <c r="X84" s="279" t="str">
        <f t="shared" si="301"/>
        <v/>
      </c>
      <c r="Y84" s="254" t="str">
        <f t="shared" si="302"/>
        <v/>
      </c>
      <c r="Z84" s="254" t="str">
        <f t="shared" si="303"/>
        <v/>
      </c>
      <c r="AA84" s="254" t="str">
        <f t="shared" si="304"/>
        <v/>
      </c>
      <c r="AB84" s="254" t="str">
        <f t="shared" si="305"/>
        <v/>
      </c>
      <c r="AC84" s="254">
        <f t="shared" si="306"/>
        <v>81</v>
      </c>
      <c r="AD84" s="254" t="str">
        <f t="shared" si="307"/>
        <v/>
      </c>
      <c r="AG84" s="499" t="str">
        <f t="shared" si="308"/>
        <v/>
      </c>
      <c r="AH84" s="495" t="str">
        <f t="shared" si="350"/>
        <v/>
      </c>
      <c r="AI84" s="495" t="str">
        <f t="shared" si="351"/>
        <v/>
      </c>
      <c r="AJ84" s="495" t="str">
        <f t="shared" si="352"/>
        <v/>
      </c>
      <c r="AK84" s="495" t="str">
        <f t="shared" si="353"/>
        <v/>
      </c>
      <c r="AL84" s="420">
        <f t="shared" si="286"/>
        <v>81</v>
      </c>
      <c r="AM84" s="420" t="str">
        <f t="shared" si="287"/>
        <v/>
      </c>
      <c r="AN84" t="str">
        <f t="shared" si="309"/>
        <v/>
      </c>
    </row>
    <row r="85" spans="1:40">
      <c r="A85" s="417" t="str">
        <f t="shared" si="288"/>
        <v/>
      </c>
      <c r="B85" s="417" t="str">
        <f t="shared" si="289"/>
        <v/>
      </c>
      <c r="C85" s="483"/>
      <c r="D85" s="420">
        <v>82</v>
      </c>
      <c r="E85" s="481"/>
      <c r="F85" s="482"/>
      <c r="G85" s="483"/>
      <c r="H85" s="417" t="str">
        <f t="shared" si="290"/>
        <v/>
      </c>
      <c r="I85" s="362" t="str">
        <f t="shared" si="291"/>
        <v/>
      </c>
      <c r="J85" s="362" t="str">
        <f t="shared" ref="J85:K85" si="374">IF(I85="","",RANK(I85,I$4:I$443))</f>
        <v/>
      </c>
      <c r="K85" s="362" t="str">
        <f t="shared" si="374"/>
        <v/>
      </c>
      <c r="L85" s="362" t="str">
        <f t="shared" si="293"/>
        <v/>
      </c>
      <c r="M85" s="362" t="str">
        <f t="shared" ref="M85:N85" si="375">IF(L85="","",RANK(L85,L$4:L$443))</f>
        <v/>
      </c>
      <c r="N85" s="362" t="str">
        <f t="shared" si="375"/>
        <v/>
      </c>
      <c r="O85" s="362" t="str">
        <f t="shared" si="295"/>
        <v/>
      </c>
      <c r="P85" s="362" t="str">
        <f t="shared" ref="P85:Q85" si="376">IF(O85="","",RANK(O85,O$4:O$443))</f>
        <v/>
      </c>
      <c r="Q85" s="362" t="str">
        <f t="shared" si="376"/>
        <v/>
      </c>
      <c r="R85" s="362" t="str">
        <f t="shared" si="297"/>
        <v/>
      </c>
      <c r="S85" s="362" t="str">
        <f t="shared" ref="S85:T85" si="377">IF(R85="","",RANK(R85,R$4:R$443))</f>
        <v/>
      </c>
      <c r="T85" s="362" t="str">
        <f t="shared" si="377"/>
        <v/>
      </c>
      <c r="U85" s="417" t="str">
        <f t="shared" si="299"/>
        <v/>
      </c>
      <c r="V85" s="369" t="str">
        <f t="shared" si="300"/>
        <v/>
      </c>
      <c r="X85" s="279" t="str">
        <f t="shared" si="301"/>
        <v/>
      </c>
      <c r="Y85" s="254" t="str">
        <f t="shared" si="302"/>
        <v/>
      </c>
      <c r="Z85" s="254" t="str">
        <f t="shared" si="303"/>
        <v/>
      </c>
      <c r="AA85" s="254" t="str">
        <f t="shared" si="304"/>
        <v/>
      </c>
      <c r="AB85" s="254" t="str">
        <f t="shared" si="305"/>
        <v/>
      </c>
      <c r="AC85" s="254">
        <f t="shared" si="306"/>
        <v>82</v>
      </c>
      <c r="AD85" s="254" t="str">
        <f t="shared" si="307"/>
        <v/>
      </c>
      <c r="AG85" s="499" t="str">
        <f t="shared" si="308"/>
        <v/>
      </c>
      <c r="AH85" s="495" t="str">
        <f t="shared" si="350"/>
        <v/>
      </c>
      <c r="AI85" s="495" t="str">
        <f t="shared" si="351"/>
        <v/>
      </c>
      <c r="AJ85" s="495" t="str">
        <f t="shared" si="352"/>
        <v/>
      </c>
      <c r="AK85" s="495" t="str">
        <f t="shared" si="353"/>
        <v/>
      </c>
      <c r="AL85" s="420">
        <f t="shared" si="286"/>
        <v>82</v>
      </c>
      <c r="AM85" s="420" t="str">
        <f t="shared" si="287"/>
        <v/>
      </c>
      <c r="AN85" t="str">
        <f t="shared" si="309"/>
        <v/>
      </c>
    </row>
    <row r="86" spans="1:40">
      <c r="A86" s="417" t="str">
        <f t="shared" si="288"/>
        <v/>
      </c>
      <c r="B86" s="417" t="str">
        <f t="shared" si="289"/>
        <v/>
      </c>
      <c r="C86" s="483"/>
      <c r="D86" s="420">
        <v>83</v>
      </c>
      <c r="E86" s="481"/>
      <c r="F86" s="482"/>
      <c r="G86" s="483"/>
      <c r="H86" s="417" t="str">
        <f t="shared" si="290"/>
        <v/>
      </c>
      <c r="I86" s="362" t="str">
        <f t="shared" si="291"/>
        <v/>
      </c>
      <c r="J86" s="362" t="str">
        <f t="shared" ref="J86:K86" si="378">IF(I86="","",RANK(I86,I$4:I$443))</f>
        <v/>
      </c>
      <c r="K86" s="362" t="str">
        <f t="shared" si="378"/>
        <v/>
      </c>
      <c r="L86" s="362" t="str">
        <f t="shared" si="293"/>
        <v/>
      </c>
      <c r="M86" s="362" t="str">
        <f t="shared" ref="M86:N86" si="379">IF(L86="","",RANK(L86,L$4:L$443))</f>
        <v/>
      </c>
      <c r="N86" s="362" t="str">
        <f t="shared" si="379"/>
        <v/>
      </c>
      <c r="O86" s="362" t="str">
        <f t="shared" si="295"/>
        <v/>
      </c>
      <c r="P86" s="362" t="str">
        <f t="shared" ref="P86:Q86" si="380">IF(O86="","",RANK(O86,O$4:O$443))</f>
        <v/>
      </c>
      <c r="Q86" s="362" t="str">
        <f t="shared" si="380"/>
        <v/>
      </c>
      <c r="R86" s="362" t="str">
        <f t="shared" si="297"/>
        <v/>
      </c>
      <c r="S86" s="362" t="str">
        <f t="shared" ref="S86:T86" si="381">IF(R86="","",RANK(R86,R$4:R$443))</f>
        <v/>
      </c>
      <c r="T86" s="362" t="str">
        <f t="shared" si="381"/>
        <v/>
      </c>
      <c r="U86" s="417" t="str">
        <f t="shared" si="299"/>
        <v/>
      </c>
      <c r="V86" s="369" t="str">
        <f t="shared" si="300"/>
        <v/>
      </c>
      <c r="X86" s="279" t="str">
        <f t="shared" si="301"/>
        <v/>
      </c>
      <c r="Y86" s="254" t="str">
        <f t="shared" si="302"/>
        <v/>
      </c>
      <c r="Z86" s="254" t="str">
        <f t="shared" si="303"/>
        <v/>
      </c>
      <c r="AA86" s="254" t="str">
        <f t="shared" si="304"/>
        <v/>
      </c>
      <c r="AB86" s="254" t="str">
        <f t="shared" si="305"/>
        <v/>
      </c>
      <c r="AC86" s="254">
        <f t="shared" si="306"/>
        <v>83</v>
      </c>
      <c r="AD86" s="254" t="str">
        <f t="shared" si="307"/>
        <v/>
      </c>
      <c r="AG86" s="499" t="str">
        <f t="shared" si="308"/>
        <v/>
      </c>
      <c r="AH86" s="495" t="str">
        <f t="shared" si="350"/>
        <v/>
      </c>
      <c r="AI86" s="495" t="str">
        <f t="shared" si="351"/>
        <v/>
      </c>
      <c r="AJ86" s="495" t="str">
        <f t="shared" si="352"/>
        <v/>
      </c>
      <c r="AK86" s="495" t="str">
        <f t="shared" si="353"/>
        <v/>
      </c>
      <c r="AL86" s="420">
        <f t="shared" si="286"/>
        <v>83</v>
      </c>
      <c r="AM86" s="420" t="str">
        <f t="shared" si="287"/>
        <v/>
      </c>
      <c r="AN86" t="str">
        <f t="shared" si="309"/>
        <v/>
      </c>
    </row>
    <row r="87" spans="1:40">
      <c r="A87" s="417" t="str">
        <f t="shared" si="288"/>
        <v/>
      </c>
      <c r="B87" s="417" t="str">
        <f t="shared" si="289"/>
        <v/>
      </c>
      <c r="C87" s="483"/>
      <c r="D87" s="420">
        <v>84</v>
      </c>
      <c r="E87" s="481"/>
      <c r="F87" s="482"/>
      <c r="G87" s="483"/>
      <c r="H87" s="417" t="str">
        <f t="shared" si="290"/>
        <v/>
      </c>
      <c r="I87" s="362" t="str">
        <f t="shared" si="291"/>
        <v/>
      </c>
      <c r="J87" s="362" t="str">
        <f t="shared" ref="J87:K87" si="382">IF(I87="","",RANK(I87,I$4:I$443))</f>
        <v/>
      </c>
      <c r="K87" s="362" t="str">
        <f t="shared" si="382"/>
        <v/>
      </c>
      <c r="L87" s="362" t="str">
        <f t="shared" si="293"/>
        <v/>
      </c>
      <c r="M87" s="362" t="str">
        <f t="shared" ref="M87:N87" si="383">IF(L87="","",RANK(L87,L$4:L$443))</f>
        <v/>
      </c>
      <c r="N87" s="362" t="str">
        <f t="shared" si="383"/>
        <v/>
      </c>
      <c r="O87" s="362" t="str">
        <f t="shared" si="295"/>
        <v/>
      </c>
      <c r="P87" s="362" t="str">
        <f t="shared" ref="P87:Q87" si="384">IF(O87="","",RANK(O87,O$4:O$443))</f>
        <v/>
      </c>
      <c r="Q87" s="362" t="str">
        <f t="shared" si="384"/>
        <v/>
      </c>
      <c r="R87" s="362" t="str">
        <f t="shared" si="297"/>
        <v/>
      </c>
      <c r="S87" s="362" t="str">
        <f t="shared" ref="S87:T87" si="385">IF(R87="","",RANK(R87,R$4:R$443))</f>
        <v/>
      </c>
      <c r="T87" s="362" t="str">
        <f t="shared" si="385"/>
        <v/>
      </c>
      <c r="U87" s="417" t="str">
        <f t="shared" si="299"/>
        <v/>
      </c>
      <c r="V87" s="369" t="str">
        <f t="shared" si="300"/>
        <v/>
      </c>
      <c r="X87" s="279" t="str">
        <f t="shared" si="301"/>
        <v/>
      </c>
      <c r="Y87" s="254" t="str">
        <f t="shared" si="302"/>
        <v/>
      </c>
      <c r="Z87" s="254" t="str">
        <f t="shared" si="303"/>
        <v/>
      </c>
      <c r="AA87" s="254" t="str">
        <f t="shared" si="304"/>
        <v/>
      </c>
      <c r="AB87" s="254" t="str">
        <f t="shared" si="305"/>
        <v/>
      </c>
      <c r="AC87" s="254">
        <f t="shared" si="306"/>
        <v>84</v>
      </c>
      <c r="AD87" s="254" t="str">
        <f t="shared" si="307"/>
        <v/>
      </c>
      <c r="AG87" s="499" t="str">
        <f t="shared" si="308"/>
        <v/>
      </c>
      <c r="AH87" s="495" t="str">
        <f t="shared" si="350"/>
        <v/>
      </c>
      <c r="AI87" s="495" t="str">
        <f t="shared" si="351"/>
        <v/>
      </c>
      <c r="AJ87" s="495" t="str">
        <f t="shared" si="352"/>
        <v/>
      </c>
      <c r="AK87" s="495" t="str">
        <f t="shared" si="353"/>
        <v/>
      </c>
      <c r="AL87" s="420">
        <f t="shared" si="286"/>
        <v>84</v>
      </c>
      <c r="AM87" s="420" t="str">
        <f t="shared" si="287"/>
        <v/>
      </c>
      <c r="AN87" t="str">
        <f t="shared" si="309"/>
        <v/>
      </c>
    </row>
    <row r="88" spans="1:40">
      <c r="A88" s="417" t="str">
        <f t="shared" si="288"/>
        <v/>
      </c>
      <c r="B88" s="417" t="str">
        <f t="shared" si="289"/>
        <v/>
      </c>
      <c r="C88" s="483"/>
      <c r="D88" s="420">
        <v>85</v>
      </c>
      <c r="E88" s="481"/>
      <c r="F88" s="482"/>
      <c r="G88" s="483"/>
      <c r="H88" s="417" t="str">
        <f t="shared" si="290"/>
        <v/>
      </c>
      <c r="I88" s="362" t="str">
        <f t="shared" si="291"/>
        <v/>
      </c>
      <c r="J88" s="362" t="str">
        <f t="shared" ref="J88:K88" si="386">IF(I88="","",RANK(I88,I$4:I$443))</f>
        <v/>
      </c>
      <c r="K88" s="362" t="str">
        <f t="shared" si="386"/>
        <v/>
      </c>
      <c r="L88" s="362" t="str">
        <f t="shared" si="293"/>
        <v/>
      </c>
      <c r="M88" s="362" t="str">
        <f t="shared" ref="M88:N88" si="387">IF(L88="","",RANK(L88,L$4:L$443))</f>
        <v/>
      </c>
      <c r="N88" s="362" t="str">
        <f t="shared" si="387"/>
        <v/>
      </c>
      <c r="O88" s="362" t="str">
        <f t="shared" si="295"/>
        <v/>
      </c>
      <c r="P88" s="362" t="str">
        <f t="shared" ref="P88:Q88" si="388">IF(O88="","",RANK(O88,O$4:O$443))</f>
        <v/>
      </c>
      <c r="Q88" s="362" t="str">
        <f t="shared" si="388"/>
        <v/>
      </c>
      <c r="R88" s="362" t="str">
        <f t="shared" si="297"/>
        <v/>
      </c>
      <c r="S88" s="362" t="str">
        <f t="shared" ref="S88:T88" si="389">IF(R88="","",RANK(R88,R$4:R$443))</f>
        <v/>
      </c>
      <c r="T88" s="362" t="str">
        <f t="shared" si="389"/>
        <v/>
      </c>
      <c r="U88" s="417" t="str">
        <f t="shared" si="299"/>
        <v/>
      </c>
      <c r="V88" s="369" t="str">
        <f t="shared" si="300"/>
        <v/>
      </c>
      <c r="X88" s="279" t="str">
        <f t="shared" si="301"/>
        <v/>
      </c>
      <c r="Y88" s="254" t="str">
        <f t="shared" si="302"/>
        <v/>
      </c>
      <c r="Z88" s="254" t="str">
        <f t="shared" si="303"/>
        <v/>
      </c>
      <c r="AA88" s="254" t="str">
        <f t="shared" si="304"/>
        <v/>
      </c>
      <c r="AB88" s="254" t="str">
        <f t="shared" si="305"/>
        <v/>
      </c>
      <c r="AC88" s="254">
        <f t="shared" si="306"/>
        <v>85</v>
      </c>
      <c r="AD88" s="254" t="str">
        <f t="shared" si="307"/>
        <v/>
      </c>
      <c r="AG88" s="499" t="str">
        <f t="shared" si="308"/>
        <v/>
      </c>
      <c r="AH88" s="495" t="str">
        <f t="shared" si="350"/>
        <v/>
      </c>
      <c r="AI88" s="495" t="str">
        <f t="shared" si="351"/>
        <v/>
      </c>
      <c r="AJ88" s="495" t="str">
        <f t="shared" si="352"/>
        <v/>
      </c>
      <c r="AK88" s="495" t="str">
        <f t="shared" si="353"/>
        <v/>
      </c>
      <c r="AL88" s="420">
        <f t="shared" si="286"/>
        <v>85</v>
      </c>
      <c r="AM88" s="420" t="str">
        <f t="shared" si="287"/>
        <v/>
      </c>
      <c r="AN88" t="str">
        <f t="shared" si="309"/>
        <v/>
      </c>
    </row>
    <row r="89" spans="1:40">
      <c r="A89" s="417" t="str">
        <f t="shared" si="288"/>
        <v/>
      </c>
      <c r="B89" s="417" t="str">
        <f t="shared" si="289"/>
        <v/>
      </c>
      <c r="C89" s="483"/>
      <c r="D89" s="420">
        <v>86</v>
      </c>
      <c r="E89" s="481"/>
      <c r="F89" s="482"/>
      <c r="G89" s="483"/>
      <c r="H89" s="417" t="str">
        <f t="shared" si="290"/>
        <v/>
      </c>
      <c r="I89" s="362" t="str">
        <f t="shared" si="291"/>
        <v/>
      </c>
      <c r="J89" s="362" t="str">
        <f t="shared" ref="J89:K89" si="390">IF(I89="","",RANK(I89,I$4:I$443))</f>
        <v/>
      </c>
      <c r="K89" s="362" t="str">
        <f t="shared" si="390"/>
        <v/>
      </c>
      <c r="L89" s="362" t="str">
        <f t="shared" si="293"/>
        <v/>
      </c>
      <c r="M89" s="362" t="str">
        <f t="shared" ref="M89:N89" si="391">IF(L89="","",RANK(L89,L$4:L$443))</f>
        <v/>
      </c>
      <c r="N89" s="362" t="str">
        <f t="shared" si="391"/>
        <v/>
      </c>
      <c r="O89" s="362" t="str">
        <f t="shared" si="295"/>
        <v/>
      </c>
      <c r="P89" s="362" t="str">
        <f t="shared" ref="P89:Q89" si="392">IF(O89="","",RANK(O89,O$4:O$443))</f>
        <v/>
      </c>
      <c r="Q89" s="362" t="str">
        <f t="shared" si="392"/>
        <v/>
      </c>
      <c r="R89" s="362" t="str">
        <f t="shared" si="297"/>
        <v/>
      </c>
      <c r="S89" s="362" t="str">
        <f t="shared" ref="S89:T89" si="393">IF(R89="","",RANK(R89,R$4:R$443))</f>
        <v/>
      </c>
      <c r="T89" s="362" t="str">
        <f t="shared" si="393"/>
        <v/>
      </c>
      <c r="U89" s="417" t="str">
        <f t="shared" si="299"/>
        <v/>
      </c>
      <c r="V89" s="369" t="str">
        <f t="shared" si="300"/>
        <v/>
      </c>
      <c r="X89" s="279" t="str">
        <f t="shared" si="301"/>
        <v/>
      </c>
      <c r="Y89" s="254" t="str">
        <f t="shared" si="302"/>
        <v/>
      </c>
      <c r="Z89" s="254" t="str">
        <f t="shared" si="303"/>
        <v/>
      </c>
      <c r="AA89" s="254" t="str">
        <f t="shared" si="304"/>
        <v/>
      </c>
      <c r="AB89" s="254" t="str">
        <f t="shared" si="305"/>
        <v/>
      </c>
      <c r="AC89" s="254">
        <f t="shared" si="306"/>
        <v>86</v>
      </c>
      <c r="AD89" s="254" t="str">
        <f t="shared" si="307"/>
        <v/>
      </c>
      <c r="AG89" s="499" t="str">
        <f t="shared" si="308"/>
        <v/>
      </c>
      <c r="AH89" s="495" t="str">
        <f t="shared" si="350"/>
        <v/>
      </c>
      <c r="AI89" s="495" t="str">
        <f t="shared" si="351"/>
        <v/>
      </c>
      <c r="AJ89" s="495" t="str">
        <f t="shared" si="352"/>
        <v/>
      </c>
      <c r="AK89" s="495" t="str">
        <f t="shared" si="353"/>
        <v/>
      </c>
      <c r="AL89" s="420">
        <f t="shared" si="286"/>
        <v>86</v>
      </c>
      <c r="AM89" s="420" t="str">
        <f t="shared" si="287"/>
        <v/>
      </c>
      <c r="AN89" t="str">
        <f t="shared" si="309"/>
        <v/>
      </c>
    </row>
    <row r="90" spans="1:40">
      <c r="A90" s="417" t="str">
        <f t="shared" si="288"/>
        <v/>
      </c>
      <c r="B90" s="417" t="str">
        <f t="shared" si="289"/>
        <v/>
      </c>
      <c r="C90" s="483"/>
      <c r="D90" s="420">
        <v>87</v>
      </c>
      <c r="E90" s="481"/>
      <c r="F90" s="482"/>
      <c r="G90" s="483"/>
      <c r="H90" s="417" t="str">
        <f t="shared" si="290"/>
        <v/>
      </c>
      <c r="I90" s="362" t="str">
        <f t="shared" si="291"/>
        <v/>
      </c>
      <c r="J90" s="362" t="str">
        <f t="shared" ref="J90:K90" si="394">IF(I90="","",RANK(I90,I$4:I$443))</f>
        <v/>
      </c>
      <c r="K90" s="362" t="str">
        <f t="shared" si="394"/>
        <v/>
      </c>
      <c r="L90" s="362" t="str">
        <f t="shared" si="293"/>
        <v/>
      </c>
      <c r="M90" s="362" t="str">
        <f t="shared" ref="M90:N90" si="395">IF(L90="","",RANK(L90,L$4:L$443))</f>
        <v/>
      </c>
      <c r="N90" s="362" t="str">
        <f t="shared" si="395"/>
        <v/>
      </c>
      <c r="O90" s="362" t="str">
        <f t="shared" si="295"/>
        <v/>
      </c>
      <c r="P90" s="362" t="str">
        <f t="shared" ref="P90:Q90" si="396">IF(O90="","",RANK(O90,O$4:O$443))</f>
        <v/>
      </c>
      <c r="Q90" s="362" t="str">
        <f t="shared" si="396"/>
        <v/>
      </c>
      <c r="R90" s="362" t="str">
        <f t="shared" si="297"/>
        <v/>
      </c>
      <c r="S90" s="362" t="str">
        <f t="shared" ref="S90:T90" si="397">IF(R90="","",RANK(R90,R$4:R$443))</f>
        <v/>
      </c>
      <c r="T90" s="362" t="str">
        <f t="shared" si="397"/>
        <v/>
      </c>
      <c r="U90" s="417" t="str">
        <f t="shared" si="299"/>
        <v/>
      </c>
      <c r="V90" s="369" t="str">
        <f t="shared" si="300"/>
        <v/>
      </c>
      <c r="X90" s="279" t="str">
        <f t="shared" si="301"/>
        <v/>
      </c>
      <c r="Y90" s="254" t="str">
        <f t="shared" si="302"/>
        <v/>
      </c>
      <c r="Z90" s="254" t="str">
        <f t="shared" si="303"/>
        <v/>
      </c>
      <c r="AA90" s="254" t="str">
        <f t="shared" si="304"/>
        <v/>
      </c>
      <c r="AB90" s="254" t="str">
        <f t="shared" si="305"/>
        <v/>
      </c>
      <c r="AC90" s="254">
        <f t="shared" si="306"/>
        <v>87</v>
      </c>
      <c r="AD90" s="254" t="str">
        <f t="shared" si="307"/>
        <v/>
      </c>
      <c r="AG90" s="499" t="str">
        <f t="shared" si="308"/>
        <v/>
      </c>
      <c r="AH90" s="495" t="str">
        <f t="shared" si="350"/>
        <v/>
      </c>
      <c r="AI90" s="495" t="str">
        <f t="shared" si="351"/>
        <v/>
      </c>
      <c r="AJ90" s="495" t="str">
        <f t="shared" si="352"/>
        <v/>
      </c>
      <c r="AK90" s="495" t="str">
        <f t="shared" si="353"/>
        <v/>
      </c>
      <c r="AL90" s="420">
        <f t="shared" si="286"/>
        <v>87</v>
      </c>
      <c r="AM90" s="420" t="str">
        <f t="shared" si="287"/>
        <v/>
      </c>
      <c r="AN90" t="str">
        <f t="shared" si="309"/>
        <v/>
      </c>
    </row>
    <row r="91" spans="1:40">
      <c r="A91" s="417" t="str">
        <f t="shared" si="288"/>
        <v/>
      </c>
      <c r="B91" s="417" t="str">
        <f t="shared" si="289"/>
        <v/>
      </c>
      <c r="C91" s="483"/>
      <c r="D91" s="420">
        <v>88</v>
      </c>
      <c r="E91" s="481"/>
      <c r="F91" s="482"/>
      <c r="G91" s="483"/>
      <c r="H91" s="417" t="str">
        <f t="shared" si="290"/>
        <v/>
      </c>
      <c r="I91" s="362" t="str">
        <f t="shared" si="291"/>
        <v/>
      </c>
      <c r="J91" s="362" t="str">
        <f t="shared" ref="J91:K91" si="398">IF(I91="","",RANK(I91,I$4:I$443))</f>
        <v/>
      </c>
      <c r="K91" s="362" t="str">
        <f t="shared" si="398"/>
        <v/>
      </c>
      <c r="L91" s="362" t="str">
        <f t="shared" si="293"/>
        <v/>
      </c>
      <c r="M91" s="362" t="str">
        <f t="shared" ref="M91:N91" si="399">IF(L91="","",RANK(L91,L$4:L$443))</f>
        <v/>
      </c>
      <c r="N91" s="362" t="str">
        <f t="shared" si="399"/>
        <v/>
      </c>
      <c r="O91" s="362" t="str">
        <f t="shared" si="295"/>
        <v/>
      </c>
      <c r="P91" s="362" t="str">
        <f t="shared" ref="P91:Q91" si="400">IF(O91="","",RANK(O91,O$4:O$443))</f>
        <v/>
      </c>
      <c r="Q91" s="362" t="str">
        <f t="shared" si="400"/>
        <v/>
      </c>
      <c r="R91" s="362" t="str">
        <f t="shared" si="297"/>
        <v/>
      </c>
      <c r="S91" s="362" t="str">
        <f t="shared" ref="S91:T91" si="401">IF(R91="","",RANK(R91,R$4:R$443))</f>
        <v/>
      </c>
      <c r="T91" s="362" t="str">
        <f t="shared" si="401"/>
        <v/>
      </c>
      <c r="U91" s="417" t="str">
        <f t="shared" si="299"/>
        <v/>
      </c>
      <c r="V91" s="369" t="str">
        <f t="shared" si="300"/>
        <v/>
      </c>
      <c r="X91" s="279" t="str">
        <f t="shared" si="301"/>
        <v/>
      </c>
      <c r="Y91" s="254" t="str">
        <f t="shared" si="302"/>
        <v/>
      </c>
      <c r="Z91" s="254" t="str">
        <f t="shared" si="303"/>
        <v/>
      </c>
      <c r="AA91" s="254" t="str">
        <f t="shared" si="304"/>
        <v/>
      </c>
      <c r="AB91" s="254" t="str">
        <f t="shared" si="305"/>
        <v/>
      </c>
      <c r="AC91" s="254">
        <f t="shared" si="306"/>
        <v>88</v>
      </c>
      <c r="AD91" s="254" t="str">
        <f t="shared" si="307"/>
        <v/>
      </c>
      <c r="AG91" s="499" t="str">
        <f t="shared" si="308"/>
        <v/>
      </c>
      <c r="AH91" s="495" t="str">
        <f t="shared" si="350"/>
        <v/>
      </c>
      <c r="AI91" s="495" t="str">
        <f t="shared" si="351"/>
        <v/>
      </c>
      <c r="AJ91" s="495" t="str">
        <f t="shared" si="352"/>
        <v/>
      </c>
      <c r="AK91" s="495" t="str">
        <f t="shared" si="353"/>
        <v/>
      </c>
      <c r="AL91" s="420">
        <f t="shared" si="286"/>
        <v>88</v>
      </c>
      <c r="AM91" s="420" t="str">
        <f t="shared" si="287"/>
        <v/>
      </c>
      <c r="AN91" t="str">
        <f t="shared" si="309"/>
        <v/>
      </c>
    </row>
    <row r="92" spans="1:40">
      <c r="A92" s="417">
        <f t="shared" si="288"/>
        <v>19</v>
      </c>
      <c r="B92" s="417">
        <f t="shared" si="289"/>
        <v>89</v>
      </c>
      <c r="C92" s="483">
        <v>6089</v>
      </c>
      <c r="D92" s="420">
        <v>89</v>
      </c>
      <c r="E92" s="481" t="s">
        <v>255</v>
      </c>
      <c r="F92" s="482" t="s">
        <v>363</v>
      </c>
      <c r="G92" s="483">
        <v>19</v>
      </c>
      <c r="H92" s="417">
        <f t="shared" si="290"/>
        <v>1352</v>
      </c>
      <c r="I92" s="362">
        <f t="shared" si="291"/>
        <v>104</v>
      </c>
      <c r="J92" s="362">
        <f t="shared" ref="J92:K92" si="402">IF(I92="","",RANK(I92,I$4:I$443))</f>
        <v>52</v>
      </c>
      <c r="K92" s="362">
        <f t="shared" si="402"/>
        <v>24</v>
      </c>
      <c r="L92" s="362" t="str">
        <f t="shared" si="293"/>
        <v/>
      </c>
      <c r="M92" s="362" t="str">
        <f t="shared" ref="M92:N92" si="403">IF(L92="","",RANK(L92,L$4:L$443))</f>
        <v/>
      </c>
      <c r="N92" s="362" t="str">
        <f t="shared" si="403"/>
        <v/>
      </c>
      <c r="O92" s="362" t="str">
        <f t="shared" si="295"/>
        <v/>
      </c>
      <c r="P92" s="362" t="str">
        <f t="shared" ref="P92:Q92" si="404">IF(O92="","",RANK(O92,O$4:O$443))</f>
        <v/>
      </c>
      <c r="Q92" s="362" t="str">
        <f t="shared" si="404"/>
        <v/>
      </c>
      <c r="R92" s="362" t="str">
        <f t="shared" si="297"/>
        <v/>
      </c>
      <c r="S92" s="362" t="str">
        <f t="shared" ref="S92:T92" si="405">IF(R92="","",RANK(R92,R$4:R$443))</f>
        <v/>
      </c>
      <c r="T92" s="362" t="str">
        <f t="shared" si="405"/>
        <v/>
      </c>
      <c r="U92" s="417" t="str">
        <f t="shared" si="299"/>
        <v>TRALUSA</v>
      </c>
      <c r="V92" s="369" t="str">
        <f t="shared" si="300"/>
        <v>TRALUSA19</v>
      </c>
      <c r="X92" s="279" t="str">
        <f t="shared" si="301"/>
        <v>TRALUSA</v>
      </c>
      <c r="Y92" s="254">
        <f t="shared" si="302"/>
        <v>24</v>
      </c>
      <c r="Z92" s="254" t="str">
        <f t="shared" si="303"/>
        <v/>
      </c>
      <c r="AA92" s="254" t="str">
        <f t="shared" si="304"/>
        <v/>
      </c>
      <c r="AB92" s="254" t="str">
        <f t="shared" si="305"/>
        <v/>
      </c>
      <c r="AC92" s="254">
        <f t="shared" si="306"/>
        <v>89</v>
      </c>
      <c r="AD92" s="254">
        <f t="shared" si="307"/>
        <v>6089</v>
      </c>
      <c r="AG92" s="499" t="str">
        <f t="shared" si="308"/>
        <v>TRALUSA</v>
      </c>
      <c r="AH92" s="495">
        <f t="shared" si="350"/>
        <v>19</v>
      </c>
      <c r="AI92" s="495" t="str">
        <f t="shared" si="351"/>
        <v/>
      </c>
      <c r="AJ92" s="495" t="str">
        <f t="shared" si="352"/>
        <v/>
      </c>
      <c r="AK92" s="495" t="str">
        <f t="shared" si="353"/>
        <v/>
      </c>
      <c r="AL92" s="420">
        <f t="shared" si="286"/>
        <v>89</v>
      </c>
      <c r="AM92" s="420">
        <f t="shared" si="287"/>
        <v>6089</v>
      </c>
      <c r="AN92">
        <f t="shared" si="309"/>
        <v>19</v>
      </c>
    </row>
    <row r="93" spans="1:40">
      <c r="A93" s="417" t="str">
        <f t="shared" si="288"/>
        <v/>
      </c>
      <c r="B93" s="417" t="str">
        <f t="shared" si="289"/>
        <v/>
      </c>
      <c r="C93" s="483"/>
      <c r="D93" s="420">
        <v>90</v>
      </c>
      <c r="E93" s="481"/>
      <c r="F93" s="482"/>
      <c r="G93" s="483"/>
      <c r="H93" s="417" t="str">
        <f t="shared" si="290"/>
        <v/>
      </c>
      <c r="I93" s="362" t="str">
        <f t="shared" si="291"/>
        <v/>
      </c>
      <c r="J93" s="362" t="str">
        <f t="shared" ref="J93:K93" si="406">IF(I93="","",RANK(I93,I$4:I$443))</f>
        <v/>
      </c>
      <c r="K93" s="362" t="str">
        <f t="shared" si="406"/>
        <v/>
      </c>
      <c r="L93" s="362" t="str">
        <f t="shared" si="293"/>
        <v/>
      </c>
      <c r="M93" s="362" t="str">
        <f t="shared" ref="M93:N93" si="407">IF(L93="","",RANK(L93,L$4:L$443))</f>
        <v/>
      </c>
      <c r="N93" s="362" t="str">
        <f t="shared" si="407"/>
        <v/>
      </c>
      <c r="O93" s="362" t="str">
        <f t="shared" si="295"/>
        <v/>
      </c>
      <c r="P93" s="362" t="str">
        <f t="shared" ref="P93:Q93" si="408">IF(O93="","",RANK(O93,O$4:O$443))</f>
        <v/>
      </c>
      <c r="Q93" s="362" t="str">
        <f t="shared" si="408"/>
        <v/>
      </c>
      <c r="R93" s="362" t="str">
        <f t="shared" si="297"/>
        <v/>
      </c>
      <c r="S93" s="362" t="str">
        <f t="shared" ref="S93:T93" si="409">IF(R93="","",RANK(R93,R$4:R$443))</f>
        <v/>
      </c>
      <c r="T93" s="362" t="str">
        <f t="shared" si="409"/>
        <v/>
      </c>
      <c r="U93" s="417" t="str">
        <f t="shared" si="299"/>
        <v/>
      </c>
      <c r="V93" s="369" t="str">
        <f t="shared" si="300"/>
        <v/>
      </c>
      <c r="X93" s="279" t="str">
        <f t="shared" si="301"/>
        <v/>
      </c>
      <c r="Y93" s="254" t="str">
        <f t="shared" si="302"/>
        <v/>
      </c>
      <c r="Z93" s="254" t="str">
        <f t="shared" si="303"/>
        <v/>
      </c>
      <c r="AA93" s="254" t="str">
        <f t="shared" si="304"/>
        <v/>
      </c>
      <c r="AB93" s="254" t="str">
        <f t="shared" si="305"/>
        <v/>
      </c>
      <c r="AC93" s="254">
        <f t="shared" si="306"/>
        <v>90</v>
      </c>
      <c r="AD93" s="254" t="str">
        <f t="shared" si="307"/>
        <v/>
      </c>
      <c r="AG93" s="499" t="str">
        <f t="shared" si="308"/>
        <v/>
      </c>
      <c r="AH93" s="495" t="str">
        <f t="shared" si="350"/>
        <v/>
      </c>
      <c r="AI93" s="495" t="str">
        <f t="shared" si="351"/>
        <v/>
      </c>
      <c r="AJ93" s="495" t="str">
        <f t="shared" si="352"/>
        <v/>
      </c>
      <c r="AK93" s="495" t="str">
        <f t="shared" si="353"/>
        <v/>
      </c>
      <c r="AL93" s="420">
        <f t="shared" si="286"/>
        <v>90</v>
      </c>
      <c r="AM93" s="420" t="str">
        <f t="shared" si="287"/>
        <v/>
      </c>
      <c r="AN93" t="str">
        <f t="shared" si="309"/>
        <v/>
      </c>
    </row>
    <row r="94" spans="1:40">
      <c r="A94" s="417" t="str">
        <f t="shared" si="288"/>
        <v/>
      </c>
      <c r="B94" s="417" t="str">
        <f t="shared" si="289"/>
        <v/>
      </c>
      <c r="C94" s="483"/>
      <c r="D94" s="420">
        <v>91</v>
      </c>
      <c r="E94" s="481"/>
      <c r="F94" s="482"/>
      <c r="G94" s="483"/>
      <c r="H94" s="417" t="str">
        <f t="shared" si="290"/>
        <v/>
      </c>
      <c r="I94" s="362" t="str">
        <f t="shared" si="291"/>
        <v/>
      </c>
      <c r="J94" s="362" t="str">
        <f t="shared" ref="J94:K94" si="410">IF(I94="","",RANK(I94,I$4:I$443))</f>
        <v/>
      </c>
      <c r="K94" s="362" t="str">
        <f t="shared" si="410"/>
        <v/>
      </c>
      <c r="L94" s="362" t="str">
        <f t="shared" si="293"/>
        <v/>
      </c>
      <c r="M94" s="362" t="str">
        <f t="shared" ref="M94:N94" si="411">IF(L94="","",RANK(L94,L$4:L$443))</f>
        <v/>
      </c>
      <c r="N94" s="362" t="str">
        <f t="shared" si="411"/>
        <v/>
      </c>
      <c r="O94" s="362" t="str">
        <f t="shared" si="295"/>
        <v/>
      </c>
      <c r="P94" s="362" t="str">
        <f t="shared" ref="P94:Q94" si="412">IF(O94="","",RANK(O94,O$4:O$443))</f>
        <v/>
      </c>
      <c r="Q94" s="362" t="str">
        <f t="shared" si="412"/>
        <v/>
      </c>
      <c r="R94" s="362" t="str">
        <f t="shared" si="297"/>
        <v/>
      </c>
      <c r="S94" s="362" t="str">
        <f t="shared" ref="S94:T94" si="413">IF(R94="","",RANK(R94,R$4:R$443))</f>
        <v/>
      </c>
      <c r="T94" s="362" t="str">
        <f t="shared" si="413"/>
        <v/>
      </c>
      <c r="U94" s="417" t="str">
        <f t="shared" si="299"/>
        <v/>
      </c>
      <c r="V94" s="369" t="str">
        <f t="shared" si="300"/>
        <v/>
      </c>
      <c r="X94" s="279" t="str">
        <f t="shared" si="301"/>
        <v/>
      </c>
      <c r="Y94" s="254" t="str">
        <f t="shared" si="302"/>
        <v/>
      </c>
      <c r="Z94" s="254" t="str">
        <f t="shared" si="303"/>
        <v/>
      </c>
      <c r="AA94" s="254" t="str">
        <f t="shared" si="304"/>
        <v/>
      </c>
      <c r="AB94" s="254" t="str">
        <f t="shared" si="305"/>
        <v/>
      </c>
      <c r="AC94" s="254">
        <f t="shared" si="306"/>
        <v>91</v>
      </c>
      <c r="AD94" s="254" t="str">
        <f t="shared" si="307"/>
        <v/>
      </c>
      <c r="AG94" s="499" t="str">
        <f t="shared" si="308"/>
        <v/>
      </c>
      <c r="AH94" s="495" t="str">
        <f t="shared" si="350"/>
        <v/>
      </c>
      <c r="AI94" s="495" t="str">
        <f t="shared" si="351"/>
        <v/>
      </c>
      <c r="AJ94" s="495" t="str">
        <f t="shared" si="352"/>
        <v/>
      </c>
      <c r="AK94" s="495" t="str">
        <f t="shared" si="353"/>
        <v/>
      </c>
      <c r="AL94" s="420">
        <f t="shared" si="286"/>
        <v>91</v>
      </c>
      <c r="AM94" s="420" t="str">
        <f t="shared" si="287"/>
        <v/>
      </c>
      <c r="AN94" t="str">
        <f t="shared" si="309"/>
        <v/>
      </c>
    </row>
    <row r="95" spans="1:40">
      <c r="A95" s="417">
        <f t="shared" si="288"/>
        <v>48</v>
      </c>
      <c r="B95" s="417">
        <f t="shared" si="289"/>
        <v>92</v>
      </c>
      <c r="C95" s="483">
        <v>6092</v>
      </c>
      <c r="D95" s="420">
        <v>92</v>
      </c>
      <c r="E95" s="481" t="s">
        <v>254</v>
      </c>
      <c r="F95" s="482" t="s">
        <v>363</v>
      </c>
      <c r="G95" s="483">
        <v>48</v>
      </c>
      <c r="H95" s="417">
        <f t="shared" si="290"/>
        <v>1349</v>
      </c>
      <c r="I95" s="362">
        <f t="shared" si="291"/>
        <v>105</v>
      </c>
      <c r="J95" s="362">
        <f t="shared" ref="J95:K95" si="414">IF(I95="","",RANK(I95,I$4:I$443))</f>
        <v>51</v>
      </c>
      <c r="K95" s="362">
        <f t="shared" si="414"/>
        <v>25</v>
      </c>
      <c r="L95" s="362" t="str">
        <f t="shared" si="293"/>
        <v/>
      </c>
      <c r="M95" s="362" t="str">
        <f t="shared" ref="M95:N95" si="415">IF(L95="","",RANK(L95,L$4:L$443))</f>
        <v/>
      </c>
      <c r="N95" s="362" t="str">
        <f t="shared" si="415"/>
        <v/>
      </c>
      <c r="O95" s="362" t="str">
        <f t="shared" si="295"/>
        <v/>
      </c>
      <c r="P95" s="362" t="str">
        <f t="shared" ref="P95:Q95" si="416">IF(O95="","",RANK(O95,O$4:O$443))</f>
        <v/>
      </c>
      <c r="Q95" s="362" t="str">
        <f t="shared" si="416"/>
        <v/>
      </c>
      <c r="R95" s="362" t="str">
        <f t="shared" si="297"/>
        <v/>
      </c>
      <c r="S95" s="362" t="str">
        <f t="shared" ref="S95:T95" si="417">IF(R95="","",RANK(R95,R$4:R$443))</f>
        <v/>
      </c>
      <c r="T95" s="362" t="str">
        <f t="shared" si="417"/>
        <v/>
      </c>
      <c r="U95" s="417" t="str">
        <f t="shared" si="299"/>
        <v>TRALUSA</v>
      </c>
      <c r="V95" s="369" t="str">
        <f t="shared" si="300"/>
        <v>TRALUSA48</v>
      </c>
      <c r="X95" s="279" t="str">
        <f t="shared" si="301"/>
        <v>TRALUSA</v>
      </c>
      <c r="Y95" s="254">
        <f t="shared" si="302"/>
        <v>25</v>
      </c>
      <c r="Z95" s="254" t="str">
        <f t="shared" si="303"/>
        <v/>
      </c>
      <c r="AA95" s="254" t="str">
        <f t="shared" si="304"/>
        <v/>
      </c>
      <c r="AB95" s="254" t="str">
        <f t="shared" si="305"/>
        <v/>
      </c>
      <c r="AC95" s="254">
        <f t="shared" si="306"/>
        <v>92</v>
      </c>
      <c r="AD95" s="254">
        <f t="shared" si="307"/>
        <v>6092</v>
      </c>
      <c r="AG95" s="499" t="str">
        <f t="shared" si="308"/>
        <v>TRALUSA</v>
      </c>
      <c r="AH95" s="495">
        <f t="shared" si="350"/>
        <v>48</v>
      </c>
      <c r="AI95" s="495" t="str">
        <f t="shared" si="351"/>
        <v/>
      </c>
      <c r="AJ95" s="495" t="str">
        <f t="shared" si="352"/>
        <v/>
      </c>
      <c r="AK95" s="495" t="str">
        <f t="shared" si="353"/>
        <v/>
      </c>
      <c r="AL95" s="420">
        <f t="shared" si="286"/>
        <v>92</v>
      </c>
      <c r="AM95" s="420">
        <f t="shared" si="287"/>
        <v>6092</v>
      </c>
      <c r="AN95">
        <f t="shared" si="309"/>
        <v>48</v>
      </c>
    </row>
    <row r="96" spans="1:40">
      <c r="A96" s="417">
        <f t="shared" si="288"/>
        <v>33</v>
      </c>
      <c r="B96" s="417">
        <f t="shared" si="289"/>
        <v>93</v>
      </c>
      <c r="C96" s="483">
        <v>6093</v>
      </c>
      <c r="D96" s="420">
        <v>93</v>
      </c>
      <c r="E96" s="481" t="s">
        <v>251</v>
      </c>
      <c r="F96" s="482" t="s">
        <v>363</v>
      </c>
      <c r="G96" s="483">
        <v>33</v>
      </c>
      <c r="H96" s="417">
        <f t="shared" si="290"/>
        <v>1348</v>
      </c>
      <c r="I96" s="362">
        <f t="shared" si="291"/>
        <v>106</v>
      </c>
      <c r="J96" s="362">
        <f t="shared" ref="J96:K96" si="418">IF(I96="","",RANK(I96,I$4:I$443))</f>
        <v>50</v>
      </c>
      <c r="K96" s="362">
        <f t="shared" si="418"/>
        <v>26</v>
      </c>
      <c r="L96" s="362" t="str">
        <f t="shared" si="293"/>
        <v/>
      </c>
      <c r="M96" s="362" t="str">
        <f t="shared" ref="M96:N96" si="419">IF(L96="","",RANK(L96,L$4:L$443))</f>
        <v/>
      </c>
      <c r="N96" s="362" t="str">
        <f t="shared" si="419"/>
        <v/>
      </c>
      <c r="O96" s="362" t="str">
        <f t="shared" si="295"/>
        <v/>
      </c>
      <c r="P96" s="362" t="str">
        <f t="shared" ref="P96:Q96" si="420">IF(O96="","",RANK(O96,O$4:O$443))</f>
        <v/>
      </c>
      <c r="Q96" s="362" t="str">
        <f t="shared" si="420"/>
        <v/>
      </c>
      <c r="R96" s="362" t="str">
        <f t="shared" si="297"/>
        <v/>
      </c>
      <c r="S96" s="362" t="str">
        <f t="shared" ref="S96:T96" si="421">IF(R96="","",RANK(R96,R$4:R$443))</f>
        <v/>
      </c>
      <c r="T96" s="362" t="str">
        <f t="shared" si="421"/>
        <v/>
      </c>
      <c r="U96" s="417" t="str">
        <f t="shared" si="299"/>
        <v>TRALUSA</v>
      </c>
      <c r="V96" s="369" t="str">
        <f t="shared" si="300"/>
        <v>TRALUSA33</v>
      </c>
      <c r="X96" s="279" t="str">
        <f t="shared" si="301"/>
        <v>TRALUSA</v>
      </c>
      <c r="Y96" s="254">
        <f t="shared" si="302"/>
        <v>26</v>
      </c>
      <c r="Z96" s="254" t="str">
        <f t="shared" si="303"/>
        <v/>
      </c>
      <c r="AA96" s="254" t="str">
        <f t="shared" si="304"/>
        <v/>
      </c>
      <c r="AB96" s="254" t="str">
        <f t="shared" si="305"/>
        <v/>
      </c>
      <c r="AC96" s="254">
        <f t="shared" si="306"/>
        <v>93</v>
      </c>
      <c r="AD96" s="254">
        <f t="shared" si="307"/>
        <v>6093</v>
      </c>
      <c r="AG96" s="499" t="str">
        <f t="shared" si="308"/>
        <v>TRALUSA</v>
      </c>
      <c r="AH96" s="495">
        <f t="shared" si="350"/>
        <v>33</v>
      </c>
      <c r="AI96" s="495" t="str">
        <f t="shared" si="351"/>
        <v/>
      </c>
      <c r="AJ96" s="495" t="str">
        <f t="shared" si="352"/>
        <v/>
      </c>
      <c r="AK96" s="495" t="str">
        <f t="shared" si="353"/>
        <v/>
      </c>
      <c r="AL96" s="420">
        <f t="shared" si="286"/>
        <v>93</v>
      </c>
      <c r="AM96" s="420">
        <f t="shared" si="287"/>
        <v>6093</v>
      </c>
      <c r="AN96">
        <f t="shared" si="309"/>
        <v>33</v>
      </c>
    </row>
    <row r="97" spans="1:40">
      <c r="A97" s="417" t="str">
        <f t="shared" si="288"/>
        <v/>
      </c>
      <c r="B97" s="417" t="str">
        <f t="shared" si="289"/>
        <v/>
      </c>
      <c r="C97" s="483"/>
      <c r="D97" s="420">
        <v>94</v>
      </c>
      <c r="E97" s="481"/>
      <c r="F97" s="482"/>
      <c r="G97" s="483"/>
      <c r="H97" s="417" t="str">
        <f t="shared" si="290"/>
        <v/>
      </c>
      <c r="I97" s="362" t="str">
        <f t="shared" si="291"/>
        <v/>
      </c>
      <c r="J97" s="362" t="str">
        <f t="shared" ref="J97:K97" si="422">IF(I97="","",RANK(I97,I$4:I$443))</f>
        <v/>
      </c>
      <c r="K97" s="362" t="str">
        <f t="shared" si="422"/>
        <v/>
      </c>
      <c r="L97" s="362" t="str">
        <f t="shared" si="293"/>
        <v/>
      </c>
      <c r="M97" s="362" t="str">
        <f t="shared" ref="M97:N97" si="423">IF(L97="","",RANK(L97,L$4:L$443))</f>
        <v/>
      </c>
      <c r="N97" s="362" t="str">
        <f t="shared" si="423"/>
        <v/>
      </c>
      <c r="O97" s="362" t="str">
        <f t="shared" si="295"/>
        <v/>
      </c>
      <c r="P97" s="362" t="str">
        <f t="shared" ref="P97:Q97" si="424">IF(O97="","",RANK(O97,O$4:O$443))</f>
        <v/>
      </c>
      <c r="Q97" s="362" t="str">
        <f t="shared" si="424"/>
        <v/>
      </c>
      <c r="R97" s="362" t="str">
        <f t="shared" si="297"/>
        <v/>
      </c>
      <c r="S97" s="362" t="str">
        <f t="shared" ref="S97:T97" si="425">IF(R97="","",RANK(R97,R$4:R$443))</f>
        <v/>
      </c>
      <c r="T97" s="362" t="str">
        <f t="shared" si="425"/>
        <v/>
      </c>
      <c r="U97" s="417" t="str">
        <f t="shared" si="299"/>
        <v/>
      </c>
      <c r="V97" s="369" t="str">
        <f t="shared" si="300"/>
        <v/>
      </c>
      <c r="X97" s="279" t="str">
        <f t="shared" si="301"/>
        <v/>
      </c>
      <c r="Y97" s="254" t="str">
        <f t="shared" si="302"/>
        <v/>
      </c>
      <c r="Z97" s="254" t="str">
        <f t="shared" si="303"/>
        <v/>
      </c>
      <c r="AA97" s="254" t="str">
        <f t="shared" si="304"/>
        <v/>
      </c>
      <c r="AB97" s="254" t="str">
        <f t="shared" si="305"/>
        <v/>
      </c>
      <c r="AC97" s="254">
        <f t="shared" si="306"/>
        <v>94</v>
      </c>
      <c r="AD97" s="254" t="str">
        <f t="shared" si="307"/>
        <v/>
      </c>
      <c r="AG97" s="499" t="str">
        <f t="shared" si="308"/>
        <v/>
      </c>
      <c r="AH97" s="495" t="str">
        <f t="shared" si="350"/>
        <v/>
      </c>
      <c r="AI97" s="495" t="str">
        <f t="shared" si="351"/>
        <v/>
      </c>
      <c r="AJ97" s="495" t="str">
        <f t="shared" si="352"/>
        <v/>
      </c>
      <c r="AK97" s="495" t="str">
        <f t="shared" si="353"/>
        <v/>
      </c>
      <c r="AL97" s="420">
        <f t="shared" si="286"/>
        <v>94</v>
      </c>
      <c r="AM97" s="420" t="str">
        <f t="shared" si="287"/>
        <v/>
      </c>
      <c r="AN97" t="str">
        <f t="shared" si="309"/>
        <v/>
      </c>
    </row>
    <row r="98" spans="1:40">
      <c r="A98" s="417">
        <f t="shared" si="288"/>
        <v>52</v>
      </c>
      <c r="B98" s="417">
        <f t="shared" si="289"/>
        <v>95</v>
      </c>
      <c r="C98" s="483">
        <v>6095</v>
      </c>
      <c r="D98" s="420">
        <v>95</v>
      </c>
      <c r="E98" s="481" t="s">
        <v>257</v>
      </c>
      <c r="F98" s="482" t="s">
        <v>363</v>
      </c>
      <c r="G98" s="483">
        <v>52</v>
      </c>
      <c r="H98" s="417">
        <f t="shared" si="290"/>
        <v>1346</v>
      </c>
      <c r="I98" s="362">
        <f t="shared" si="291"/>
        <v>107</v>
      </c>
      <c r="J98" s="362">
        <f t="shared" ref="J98:K98" si="426">IF(I98="","",RANK(I98,I$4:I$443))</f>
        <v>49</v>
      </c>
      <c r="K98" s="362">
        <f t="shared" si="426"/>
        <v>27</v>
      </c>
      <c r="L98" s="362" t="str">
        <f t="shared" si="293"/>
        <v/>
      </c>
      <c r="M98" s="362" t="str">
        <f t="shared" ref="M98:N98" si="427">IF(L98="","",RANK(L98,L$4:L$443))</f>
        <v/>
      </c>
      <c r="N98" s="362" t="str">
        <f t="shared" si="427"/>
        <v/>
      </c>
      <c r="O98" s="362" t="str">
        <f t="shared" si="295"/>
        <v/>
      </c>
      <c r="P98" s="362" t="str">
        <f t="shared" ref="P98:Q98" si="428">IF(O98="","",RANK(O98,O$4:O$443))</f>
        <v/>
      </c>
      <c r="Q98" s="362" t="str">
        <f t="shared" si="428"/>
        <v/>
      </c>
      <c r="R98" s="362" t="str">
        <f t="shared" si="297"/>
        <v/>
      </c>
      <c r="S98" s="362" t="str">
        <f t="shared" ref="S98:T98" si="429">IF(R98="","",RANK(R98,R$4:R$443))</f>
        <v/>
      </c>
      <c r="T98" s="362" t="str">
        <f t="shared" si="429"/>
        <v/>
      </c>
      <c r="U98" s="417" t="str">
        <f t="shared" si="299"/>
        <v>TRALUSA</v>
      </c>
      <c r="V98" s="369" t="str">
        <f t="shared" si="300"/>
        <v>TRALUSA52</v>
      </c>
      <c r="X98" s="279" t="str">
        <f t="shared" si="301"/>
        <v>TRALUSA</v>
      </c>
      <c r="Y98" s="254">
        <f t="shared" si="302"/>
        <v>27</v>
      </c>
      <c r="Z98" s="254" t="str">
        <f t="shared" si="303"/>
        <v/>
      </c>
      <c r="AA98" s="254" t="str">
        <f t="shared" si="304"/>
        <v/>
      </c>
      <c r="AB98" s="254" t="str">
        <f t="shared" si="305"/>
        <v/>
      </c>
      <c r="AC98" s="254">
        <f t="shared" si="306"/>
        <v>95</v>
      </c>
      <c r="AD98" s="254">
        <f t="shared" si="307"/>
        <v>6095</v>
      </c>
      <c r="AG98" s="499" t="str">
        <f t="shared" si="308"/>
        <v>TRALUSA</v>
      </c>
      <c r="AH98" s="495">
        <f t="shared" si="350"/>
        <v>52</v>
      </c>
      <c r="AI98" s="495" t="str">
        <f t="shared" si="351"/>
        <v/>
      </c>
      <c r="AJ98" s="495" t="str">
        <f t="shared" si="352"/>
        <v/>
      </c>
      <c r="AK98" s="495" t="str">
        <f t="shared" si="353"/>
        <v/>
      </c>
      <c r="AL98" s="420">
        <f t="shared" si="286"/>
        <v>95</v>
      </c>
      <c r="AM98" s="420">
        <f t="shared" si="287"/>
        <v>6095</v>
      </c>
      <c r="AN98">
        <f t="shared" si="309"/>
        <v>52</v>
      </c>
    </row>
    <row r="99" spans="1:40">
      <c r="A99" s="417" t="str">
        <f t="shared" si="288"/>
        <v/>
      </c>
      <c r="B99" s="417" t="str">
        <f t="shared" si="289"/>
        <v/>
      </c>
      <c r="C99" s="483"/>
      <c r="D99" s="420">
        <v>96</v>
      </c>
      <c r="E99" s="481"/>
      <c r="F99" s="482"/>
      <c r="G99" s="483"/>
      <c r="H99" s="417" t="str">
        <f t="shared" si="290"/>
        <v/>
      </c>
      <c r="I99" s="362" t="str">
        <f t="shared" si="291"/>
        <v/>
      </c>
      <c r="J99" s="362" t="str">
        <f t="shared" ref="J99:K99" si="430">IF(I99="","",RANK(I99,I$4:I$443))</f>
        <v/>
      </c>
      <c r="K99" s="362" t="str">
        <f t="shared" si="430"/>
        <v/>
      </c>
      <c r="L99" s="362" t="str">
        <f t="shared" si="293"/>
        <v/>
      </c>
      <c r="M99" s="362" t="str">
        <f t="shared" ref="M99:N99" si="431">IF(L99="","",RANK(L99,L$4:L$443))</f>
        <v/>
      </c>
      <c r="N99" s="362" t="str">
        <f t="shared" si="431"/>
        <v/>
      </c>
      <c r="O99" s="362" t="str">
        <f t="shared" si="295"/>
        <v/>
      </c>
      <c r="P99" s="362" t="str">
        <f t="shared" ref="P99:Q99" si="432">IF(O99="","",RANK(O99,O$4:O$443))</f>
        <v/>
      </c>
      <c r="Q99" s="362" t="str">
        <f t="shared" si="432"/>
        <v/>
      </c>
      <c r="R99" s="362" t="str">
        <f t="shared" si="297"/>
        <v/>
      </c>
      <c r="S99" s="362" t="str">
        <f t="shared" ref="S99:T99" si="433">IF(R99="","",RANK(R99,R$4:R$443))</f>
        <v/>
      </c>
      <c r="T99" s="362" t="str">
        <f t="shared" si="433"/>
        <v/>
      </c>
      <c r="U99" s="417" t="str">
        <f t="shared" si="299"/>
        <v/>
      </c>
      <c r="V99" s="369" t="str">
        <f t="shared" si="300"/>
        <v/>
      </c>
      <c r="X99" s="279" t="str">
        <f t="shared" si="301"/>
        <v/>
      </c>
      <c r="Y99" s="254" t="str">
        <f t="shared" si="302"/>
        <v/>
      </c>
      <c r="Z99" s="254" t="str">
        <f t="shared" si="303"/>
        <v/>
      </c>
      <c r="AA99" s="254" t="str">
        <f t="shared" si="304"/>
        <v/>
      </c>
      <c r="AB99" s="254" t="str">
        <f t="shared" si="305"/>
        <v/>
      </c>
      <c r="AC99" s="254">
        <f t="shared" si="306"/>
        <v>96</v>
      </c>
      <c r="AD99" s="254" t="str">
        <f t="shared" si="307"/>
        <v/>
      </c>
      <c r="AG99" s="499" t="str">
        <f t="shared" si="308"/>
        <v/>
      </c>
      <c r="AH99" s="495" t="str">
        <f t="shared" si="350"/>
        <v/>
      </c>
      <c r="AI99" s="495" t="str">
        <f t="shared" si="351"/>
        <v/>
      </c>
      <c r="AJ99" s="495" t="str">
        <f t="shared" si="352"/>
        <v/>
      </c>
      <c r="AK99" s="495" t="str">
        <f t="shared" si="353"/>
        <v/>
      </c>
      <c r="AL99" s="420">
        <f t="shared" si="286"/>
        <v>96</v>
      </c>
      <c r="AM99" s="420" t="str">
        <f t="shared" si="287"/>
        <v/>
      </c>
      <c r="AN99" t="str">
        <f t="shared" si="309"/>
        <v/>
      </c>
    </row>
    <row r="100" spans="1:40">
      <c r="A100" s="417">
        <f t="shared" si="288"/>
        <v>57</v>
      </c>
      <c r="B100" s="417">
        <f t="shared" si="289"/>
        <v>97</v>
      </c>
      <c r="C100" s="483">
        <v>6097</v>
      </c>
      <c r="D100" s="420">
        <v>97</v>
      </c>
      <c r="E100" s="481" t="s">
        <v>258</v>
      </c>
      <c r="F100" s="482" t="s">
        <v>363</v>
      </c>
      <c r="G100" s="483">
        <v>57</v>
      </c>
      <c r="H100" s="417">
        <f t="shared" si="290"/>
        <v>1344</v>
      </c>
      <c r="I100" s="362">
        <f t="shared" si="291"/>
        <v>108</v>
      </c>
      <c r="J100" s="362">
        <f t="shared" ref="J100:K100" si="434">IF(I100="","",RANK(I100,I$4:I$443))</f>
        <v>48</v>
      </c>
      <c r="K100" s="362">
        <f t="shared" si="434"/>
        <v>28</v>
      </c>
      <c r="L100" s="362" t="str">
        <f t="shared" si="293"/>
        <v/>
      </c>
      <c r="M100" s="362" t="str">
        <f t="shared" ref="M100:N100" si="435">IF(L100="","",RANK(L100,L$4:L$443))</f>
        <v/>
      </c>
      <c r="N100" s="362" t="str">
        <f t="shared" si="435"/>
        <v/>
      </c>
      <c r="O100" s="362" t="str">
        <f t="shared" si="295"/>
        <v/>
      </c>
      <c r="P100" s="362" t="str">
        <f t="shared" ref="P100:Q100" si="436">IF(O100="","",RANK(O100,O$4:O$443))</f>
        <v/>
      </c>
      <c r="Q100" s="362" t="str">
        <f t="shared" si="436"/>
        <v/>
      </c>
      <c r="R100" s="362" t="str">
        <f t="shared" si="297"/>
        <v/>
      </c>
      <c r="S100" s="362" t="str">
        <f t="shared" ref="S100:T100" si="437">IF(R100="","",RANK(R100,R$4:R$443))</f>
        <v/>
      </c>
      <c r="T100" s="362" t="str">
        <f t="shared" si="437"/>
        <v/>
      </c>
      <c r="U100" s="417" t="str">
        <f t="shared" si="299"/>
        <v>TRALUSA</v>
      </c>
      <c r="V100" s="369" t="str">
        <f t="shared" si="300"/>
        <v>TRALUSA57</v>
      </c>
      <c r="X100" s="279" t="str">
        <f t="shared" si="301"/>
        <v>TRALUSA</v>
      </c>
      <c r="Y100" s="254">
        <f t="shared" si="302"/>
        <v>28</v>
      </c>
      <c r="Z100" s="254" t="str">
        <f t="shared" si="303"/>
        <v/>
      </c>
      <c r="AA100" s="254" t="str">
        <f t="shared" si="304"/>
        <v/>
      </c>
      <c r="AB100" s="254" t="str">
        <f t="shared" si="305"/>
        <v/>
      </c>
      <c r="AC100" s="254">
        <f t="shared" si="306"/>
        <v>97</v>
      </c>
      <c r="AD100" s="254">
        <f t="shared" si="307"/>
        <v>6097</v>
      </c>
      <c r="AG100" s="499" t="str">
        <f t="shared" si="308"/>
        <v>TRALUSA</v>
      </c>
      <c r="AH100" s="495">
        <f t="shared" si="350"/>
        <v>57</v>
      </c>
      <c r="AI100" s="495" t="str">
        <f t="shared" si="351"/>
        <v/>
      </c>
      <c r="AJ100" s="495" t="str">
        <f t="shared" si="352"/>
        <v/>
      </c>
      <c r="AK100" s="495" t="str">
        <f t="shared" si="353"/>
        <v/>
      </c>
      <c r="AL100" s="420">
        <f t="shared" si="286"/>
        <v>97</v>
      </c>
      <c r="AM100" s="420">
        <f t="shared" si="287"/>
        <v>6097</v>
      </c>
      <c r="AN100">
        <f t="shared" si="309"/>
        <v>57</v>
      </c>
    </row>
    <row r="101" spans="1:40">
      <c r="A101" s="417" t="str">
        <f t="shared" si="288"/>
        <v/>
      </c>
      <c r="B101" s="417" t="str">
        <f t="shared" si="289"/>
        <v/>
      </c>
      <c r="C101" s="483"/>
      <c r="D101" s="420">
        <v>98</v>
      </c>
      <c r="E101" s="481"/>
      <c r="F101" s="482"/>
      <c r="G101" s="483"/>
      <c r="H101" s="417" t="str">
        <f t="shared" si="290"/>
        <v/>
      </c>
      <c r="I101" s="362" t="str">
        <f t="shared" si="291"/>
        <v/>
      </c>
      <c r="J101" s="362" t="str">
        <f t="shared" ref="J101:K101" si="438">IF(I101="","",RANK(I101,I$4:I$443))</f>
        <v/>
      </c>
      <c r="K101" s="362" t="str">
        <f t="shared" si="438"/>
        <v/>
      </c>
      <c r="L101" s="362" t="str">
        <f t="shared" si="293"/>
        <v/>
      </c>
      <c r="M101" s="362" t="str">
        <f t="shared" ref="M101:N101" si="439">IF(L101="","",RANK(L101,L$4:L$443))</f>
        <v/>
      </c>
      <c r="N101" s="362" t="str">
        <f t="shared" si="439"/>
        <v/>
      </c>
      <c r="O101" s="362" t="str">
        <f t="shared" si="295"/>
        <v/>
      </c>
      <c r="P101" s="362" t="str">
        <f t="shared" ref="P101:Q101" si="440">IF(O101="","",RANK(O101,O$4:O$443))</f>
        <v/>
      </c>
      <c r="Q101" s="362" t="str">
        <f t="shared" si="440"/>
        <v/>
      </c>
      <c r="R101" s="362" t="str">
        <f t="shared" si="297"/>
        <v/>
      </c>
      <c r="S101" s="362" t="str">
        <f t="shared" ref="S101:T101" si="441">IF(R101="","",RANK(R101,R$4:R$443))</f>
        <v/>
      </c>
      <c r="T101" s="362" t="str">
        <f t="shared" si="441"/>
        <v/>
      </c>
      <c r="U101" s="417" t="str">
        <f t="shared" si="299"/>
        <v/>
      </c>
      <c r="V101" s="369" t="str">
        <f t="shared" si="300"/>
        <v/>
      </c>
      <c r="X101" s="279" t="str">
        <f t="shared" si="301"/>
        <v/>
      </c>
      <c r="Y101" s="254" t="str">
        <f t="shared" si="302"/>
        <v/>
      </c>
      <c r="Z101" s="254" t="str">
        <f t="shared" si="303"/>
        <v/>
      </c>
      <c r="AA101" s="254" t="str">
        <f t="shared" si="304"/>
        <v/>
      </c>
      <c r="AB101" s="254" t="str">
        <f t="shared" si="305"/>
        <v/>
      </c>
      <c r="AC101" s="254">
        <f t="shared" si="306"/>
        <v>98</v>
      </c>
      <c r="AD101" s="254" t="str">
        <f t="shared" si="307"/>
        <v/>
      </c>
      <c r="AG101" s="499" t="str">
        <f t="shared" si="308"/>
        <v/>
      </c>
      <c r="AH101" s="495" t="str">
        <f t="shared" si="350"/>
        <v/>
      </c>
      <c r="AI101" s="495" t="str">
        <f t="shared" si="351"/>
        <v/>
      </c>
      <c r="AJ101" s="495" t="str">
        <f t="shared" si="352"/>
        <v/>
      </c>
      <c r="AK101" s="495" t="str">
        <f t="shared" si="353"/>
        <v/>
      </c>
      <c r="AL101" s="420">
        <f t="shared" si="286"/>
        <v>98</v>
      </c>
      <c r="AM101" s="420" t="str">
        <f t="shared" si="287"/>
        <v/>
      </c>
      <c r="AN101" t="str">
        <f t="shared" si="309"/>
        <v/>
      </c>
    </row>
    <row r="102" spans="1:40">
      <c r="A102" s="417" t="str">
        <f t="shared" si="288"/>
        <v/>
      </c>
      <c r="B102" s="417" t="str">
        <f t="shared" si="289"/>
        <v/>
      </c>
      <c r="C102" s="483"/>
      <c r="D102" s="420">
        <v>99</v>
      </c>
      <c r="E102" s="481"/>
      <c r="F102" s="482"/>
      <c r="G102" s="483"/>
      <c r="H102" s="417" t="str">
        <f t="shared" si="290"/>
        <v/>
      </c>
      <c r="I102" s="362" t="str">
        <f t="shared" si="291"/>
        <v/>
      </c>
      <c r="J102" s="362" t="str">
        <f t="shared" ref="J102:K102" si="442">IF(I102="","",RANK(I102,I$4:I$443))</f>
        <v/>
      </c>
      <c r="K102" s="362" t="str">
        <f t="shared" si="442"/>
        <v/>
      </c>
      <c r="L102" s="362" t="str">
        <f t="shared" si="293"/>
        <v/>
      </c>
      <c r="M102" s="362" t="str">
        <f t="shared" ref="M102:N102" si="443">IF(L102="","",RANK(L102,L$4:L$443))</f>
        <v/>
      </c>
      <c r="N102" s="362" t="str">
        <f t="shared" si="443"/>
        <v/>
      </c>
      <c r="O102" s="362" t="str">
        <f t="shared" si="295"/>
        <v/>
      </c>
      <c r="P102" s="362" t="str">
        <f t="shared" ref="P102:Q102" si="444">IF(O102="","",RANK(O102,O$4:O$443))</f>
        <v/>
      </c>
      <c r="Q102" s="362" t="str">
        <f t="shared" si="444"/>
        <v/>
      </c>
      <c r="R102" s="362" t="str">
        <f t="shared" si="297"/>
        <v/>
      </c>
      <c r="S102" s="362" t="str">
        <f t="shared" ref="S102:T102" si="445">IF(R102="","",RANK(R102,R$4:R$443))</f>
        <v/>
      </c>
      <c r="T102" s="362" t="str">
        <f t="shared" si="445"/>
        <v/>
      </c>
      <c r="U102" s="417" t="str">
        <f t="shared" si="299"/>
        <v/>
      </c>
      <c r="V102" s="369" t="str">
        <f t="shared" si="300"/>
        <v/>
      </c>
      <c r="X102" s="279" t="str">
        <f t="shared" si="301"/>
        <v/>
      </c>
      <c r="Y102" s="254" t="str">
        <f t="shared" si="302"/>
        <v/>
      </c>
      <c r="Z102" s="254" t="str">
        <f t="shared" si="303"/>
        <v/>
      </c>
      <c r="AA102" s="254" t="str">
        <f t="shared" si="304"/>
        <v/>
      </c>
      <c r="AB102" s="254" t="str">
        <f t="shared" si="305"/>
        <v/>
      </c>
      <c r="AC102" s="254">
        <f t="shared" si="306"/>
        <v>99</v>
      </c>
      <c r="AD102" s="254" t="str">
        <f t="shared" si="307"/>
        <v/>
      </c>
      <c r="AG102" s="499" t="str">
        <f t="shared" si="308"/>
        <v/>
      </c>
      <c r="AH102" s="495" t="str">
        <f t="shared" si="350"/>
        <v/>
      </c>
      <c r="AI102" s="495" t="str">
        <f t="shared" si="351"/>
        <v/>
      </c>
      <c r="AJ102" s="495" t="str">
        <f t="shared" si="352"/>
        <v/>
      </c>
      <c r="AK102" s="495" t="str">
        <f t="shared" si="353"/>
        <v/>
      </c>
      <c r="AL102" s="420">
        <f t="shared" si="286"/>
        <v>99</v>
      </c>
      <c r="AM102" s="420" t="str">
        <f t="shared" si="287"/>
        <v/>
      </c>
      <c r="AN102" t="str">
        <f t="shared" si="309"/>
        <v/>
      </c>
    </row>
    <row r="103" spans="1:40">
      <c r="A103" s="417" t="str">
        <f t="shared" si="288"/>
        <v/>
      </c>
      <c r="B103" s="417" t="str">
        <f t="shared" si="289"/>
        <v/>
      </c>
      <c r="C103" s="483"/>
      <c r="D103" s="420">
        <v>100</v>
      </c>
      <c r="E103" s="481"/>
      <c r="F103" s="482"/>
      <c r="G103" s="483"/>
      <c r="H103" s="417" t="str">
        <f t="shared" si="290"/>
        <v/>
      </c>
      <c r="I103" s="362" t="str">
        <f t="shared" si="291"/>
        <v/>
      </c>
      <c r="J103" s="362" t="str">
        <f t="shared" ref="J103:K103" si="446">IF(I103="","",RANK(I103,I$4:I$443))</f>
        <v/>
      </c>
      <c r="K103" s="362" t="str">
        <f t="shared" si="446"/>
        <v/>
      </c>
      <c r="L103" s="362" t="str">
        <f t="shared" si="293"/>
        <v/>
      </c>
      <c r="M103" s="362" t="str">
        <f t="shared" ref="M103:N103" si="447">IF(L103="","",RANK(L103,L$4:L$443))</f>
        <v/>
      </c>
      <c r="N103" s="362" t="str">
        <f t="shared" si="447"/>
        <v/>
      </c>
      <c r="O103" s="362" t="str">
        <f t="shared" si="295"/>
        <v/>
      </c>
      <c r="P103" s="362" t="str">
        <f t="shared" ref="P103:Q103" si="448">IF(O103="","",RANK(O103,O$4:O$443))</f>
        <v/>
      </c>
      <c r="Q103" s="362" t="str">
        <f t="shared" si="448"/>
        <v/>
      </c>
      <c r="R103" s="362" t="str">
        <f t="shared" si="297"/>
        <v/>
      </c>
      <c r="S103" s="362" t="str">
        <f t="shared" ref="S103:T103" si="449">IF(R103="","",RANK(R103,R$4:R$443))</f>
        <v/>
      </c>
      <c r="T103" s="362" t="str">
        <f t="shared" si="449"/>
        <v/>
      </c>
      <c r="U103" s="417" t="str">
        <f t="shared" si="299"/>
        <v/>
      </c>
      <c r="V103" s="369" t="str">
        <f t="shared" si="300"/>
        <v/>
      </c>
      <c r="X103" s="279" t="str">
        <f t="shared" si="301"/>
        <v/>
      </c>
      <c r="Y103" s="254" t="str">
        <f t="shared" si="302"/>
        <v/>
      </c>
      <c r="Z103" s="254" t="str">
        <f t="shared" si="303"/>
        <v/>
      </c>
      <c r="AA103" s="254" t="str">
        <f t="shared" si="304"/>
        <v/>
      </c>
      <c r="AB103" s="254" t="str">
        <f t="shared" si="305"/>
        <v/>
      </c>
      <c r="AC103" s="254">
        <f t="shared" si="306"/>
        <v>100</v>
      </c>
      <c r="AD103" s="254" t="str">
        <f t="shared" si="307"/>
        <v/>
      </c>
      <c r="AG103" s="499" t="str">
        <f t="shared" si="308"/>
        <v/>
      </c>
      <c r="AH103" s="495" t="str">
        <f t="shared" si="350"/>
        <v/>
      </c>
      <c r="AI103" s="495" t="str">
        <f t="shared" si="351"/>
        <v/>
      </c>
      <c r="AJ103" s="495" t="str">
        <f t="shared" si="352"/>
        <v/>
      </c>
      <c r="AK103" s="495" t="str">
        <f t="shared" si="353"/>
        <v/>
      </c>
      <c r="AL103" s="420">
        <f t="shared" si="286"/>
        <v>100</v>
      </c>
      <c r="AM103" s="420" t="str">
        <f t="shared" si="287"/>
        <v/>
      </c>
      <c r="AN103" t="str">
        <f t="shared" si="309"/>
        <v/>
      </c>
    </row>
    <row r="104" spans="1:40">
      <c r="A104" s="417" t="str">
        <f t="shared" si="288"/>
        <v/>
      </c>
      <c r="B104" s="417" t="str">
        <f t="shared" si="289"/>
        <v/>
      </c>
      <c r="C104" s="483"/>
      <c r="D104" s="420">
        <v>101</v>
      </c>
      <c r="E104" s="481"/>
      <c r="F104" s="482"/>
      <c r="G104" s="483"/>
      <c r="H104" s="417" t="str">
        <f t="shared" si="290"/>
        <v/>
      </c>
      <c r="I104" s="362" t="str">
        <f t="shared" si="291"/>
        <v/>
      </c>
      <c r="J104" s="362" t="str">
        <f t="shared" ref="J104:K104" si="450">IF(I104="","",RANK(I104,I$4:I$443))</f>
        <v/>
      </c>
      <c r="K104" s="362" t="str">
        <f t="shared" si="450"/>
        <v/>
      </c>
      <c r="L104" s="362" t="str">
        <f t="shared" si="293"/>
        <v/>
      </c>
      <c r="M104" s="362" t="str">
        <f t="shared" ref="M104:N104" si="451">IF(L104="","",RANK(L104,L$4:L$443))</f>
        <v/>
      </c>
      <c r="N104" s="362" t="str">
        <f t="shared" si="451"/>
        <v/>
      </c>
      <c r="O104" s="362" t="str">
        <f t="shared" si="295"/>
        <v/>
      </c>
      <c r="P104" s="362" t="str">
        <f t="shared" ref="P104:Q104" si="452">IF(O104="","",RANK(O104,O$4:O$443))</f>
        <v/>
      </c>
      <c r="Q104" s="362" t="str">
        <f t="shared" si="452"/>
        <v/>
      </c>
      <c r="R104" s="362" t="str">
        <f t="shared" si="297"/>
        <v/>
      </c>
      <c r="S104" s="362" t="str">
        <f t="shared" ref="S104:T104" si="453">IF(R104="","",RANK(R104,R$4:R$443))</f>
        <v/>
      </c>
      <c r="T104" s="362" t="str">
        <f t="shared" si="453"/>
        <v/>
      </c>
      <c r="U104" s="417" t="str">
        <f t="shared" si="299"/>
        <v/>
      </c>
      <c r="V104" s="369" t="str">
        <f t="shared" si="300"/>
        <v/>
      </c>
      <c r="X104" s="279" t="str">
        <f t="shared" si="301"/>
        <v/>
      </c>
      <c r="Y104" s="254" t="str">
        <f t="shared" si="302"/>
        <v/>
      </c>
      <c r="Z104" s="254" t="str">
        <f t="shared" si="303"/>
        <v/>
      </c>
      <c r="AA104" s="254" t="str">
        <f t="shared" si="304"/>
        <v/>
      </c>
      <c r="AB104" s="254" t="str">
        <f t="shared" si="305"/>
        <v/>
      </c>
      <c r="AC104" s="254">
        <f t="shared" si="306"/>
        <v>101</v>
      </c>
      <c r="AD104" s="254" t="str">
        <f t="shared" si="307"/>
        <v/>
      </c>
      <c r="AG104" s="499" t="str">
        <f t="shared" si="308"/>
        <v/>
      </c>
      <c r="AH104" s="495" t="str">
        <f t="shared" si="350"/>
        <v/>
      </c>
      <c r="AI104" s="495" t="str">
        <f t="shared" si="351"/>
        <v/>
      </c>
      <c r="AJ104" s="495" t="str">
        <f t="shared" si="352"/>
        <v/>
      </c>
      <c r="AK104" s="495" t="str">
        <f t="shared" si="353"/>
        <v/>
      </c>
      <c r="AL104" s="420">
        <f t="shared" si="286"/>
        <v>101</v>
      </c>
      <c r="AM104" s="420" t="str">
        <f t="shared" si="287"/>
        <v/>
      </c>
      <c r="AN104" t="str">
        <f t="shared" si="309"/>
        <v/>
      </c>
    </row>
    <row r="105" spans="1:40">
      <c r="A105" s="417">
        <f t="shared" si="288"/>
        <v>67</v>
      </c>
      <c r="B105" s="417">
        <f t="shared" si="289"/>
        <v>102</v>
      </c>
      <c r="C105" s="483">
        <v>6638</v>
      </c>
      <c r="D105" s="420">
        <v>102</v>
      </c>
      <c r="E105" s="481" t="s">
        <v>376</v>
      </c>
      <c r="F105" s="482" t="s">
        <v>363</v>
      </c>
      <c r="G105" s="483">
        <v>67</v>
      </c>
      <c r="H105" s="417">
        <f t="shared" si="290"/>
        <v>1339</v>
      </c>
      <c r="I105" s="362">
        <f t="shared" si="291"/>
        <v>109</v>
      </c>
      <c r="J105" s="362">
        <f t="shared" ref="J105:K105" si="454">IF(I105="","",RANK(I105,I$4:I$443))</f>
        <v>47</v>
      </c>
      <c r="K105" s="362">
        <f t="shared" si="454"/>
        <v>29</v>
      </c>
      <c r="L105" s="362" t="str">
        <f t="shared" si="293"/>
        <v/>
      </c>
      <c r="M105" s="362" t="str">
        <f t="shared" ref="M105:N105" si="455">IF(L105="","",RANK(L105,L$4:L$443))</f>
        <v/>
      </c>
      <c r="N105" s="362" t="str">
        <f t="shared" si="455"/>
        <v/>
      </c>
      <c r="O105" s="362" t="str">
        <f t="shared" si="295"/>
        <v/>
      </c>
      <c r="P105" s="362" t="str">
        <f t="shared" ref="P105:Q105" si="456">IF(O105="","",RANK(O105,O$4:O$443))</f>
        <v/>
      </c>
      <c r="Q105" s="362" t="str">
        <f t="shared" si="456"/>
        <v/>
      </c>
      <c r="R105" s="362" t="str">
        <f t="shared" si="297"/>
        <v/>
      </c>
      <c r="S105" s="362" t="str">
        <f t="shared" ref="S105:T105" si="457">IF(R105="","",RANK(R105,R$4:R$443))</f>
        <v/>
      </c>
      <c r="T105" s="362" t="str">
        <f t="shared" si="457"/>
        <v/>
      </c>
      <c r="U105" s="417" t="str">
        <f t="shared" si="299"/>
        <v>TRALUSA</v>
      </c>
      <c r="V105" s="369" t="str">
        <f t="shared" si="300"/>
        <v>TRALUSA67</v>
      </c>
      <c r="X105" s="279" t="str">
        <f t="shared" si="301"/>
        <v>TRALUSA</v>
      </c>
      <c r="Y105" s="254">
        <f t="shared" si="302"/>
        <v>29</v>
      </c>
      <c r="Z105" s="254" t="str">
        <f t="shared" si="303"/>
        <v/>
      </c>
      <c r="AA105" s="254" t="str">
        <f t="shared" si="304"/>
        <v/>
      </c>
      <c r="AB105" s="254" t="str">
        <f t="shared" si="305"/>
        <v/>
      </c>
      <c r="AC105" s="254">
        <f t="shared" si="306"/>
        <v>102</v>
      </c>
      <c r="AD105" s="254">
        <f t="shared" si="307"/>
        <v>6638</v>
      </c>
      <c r="AG105" s="499" t="str">
        <f t="shared" si="308"/>
        <v>TRALUSA</v>
      </c>
      <c r="AH105" s="495">
        <f t="shared" si="350"/>
        <v>67</v>
      </c>
      <c r="AI105" s="495" t="str">
        <f t="shared" si="351"/>
        <v/>
      </c>
      <c r="AJ105" s="495" t="str">
        <f t="shared" si="352"/>
        <v/>
      </c>
      <c r="AK105" s="495" t="str">
        <f t="shared" si="353"/>
        <v/>
      </c>
      <c r="AL105" s="420">
        <f t="shared" si="286"/>
        <v>102</v>
      </c>
      <c r="AM105" s="420">
        <f t="shared" si="287"/>
        <v>6638</v>
      </c>
      <c r="AN105">
        <f t="shared" si="309"/>
        <v>67</v>
      </c>
    </row>
    <row r="106" spans="1:40">
      <c r="A106" s="417">
        <f t="shared" si="288"/>
        <v>5</v>
      </c>
      <c r="B106" s="417">
        <f t="shared" si="289"/>
        <v>103</v>
      </c>
      <c r="C106" s="483">
        <v>6103</v>
      </c>
      <c r="D106" s="420">
        <v>103</v>
      </c>
      <c r="E106" s="481" t="s">
        <v>259</v>
      </c>
      <c r="F106" s="482" t="s">
        <v>363</v>
      </c>
      <c r="G106" s="483">
        <v>5</v>
      </c>
      <c r="H106" s="417">
        <f t="shared" si="290"/>
        <v>1338</v>
      </c>
      <c r="I106" s="362">
        <f t="shared" si="291"/>
        <v>110</v>
      </c>
      <c r="J106" s="362">
        <f t="shared" ref="J106:K106" si="458">IF(I106="","",RANK(I106,I$4:I$443))</f>
        <v>46</v>
      </c>
      <c r="K106" s="362">
        <f t="shared" si="458"/>
        <v>30</v>
      </c>
      <c r="L106" s="362" t="str">
        <f t="shared" si="293"/>
        <v/>
      </c>
      <c r="M106" s="362" t="str">
        <f t="shared" ref="M106:N106" si="459">IF(L106="","",RANK(L106,L$4:L$443))</f>
        <v/>
      </c>
      <c r="N106" s="362" t="str">
        <f t="shared" si="459"/>
        <v/>
      </c>
      <c r="O106" s="362" t="str">
        <f t="shared" si="295"/>
        <v/>
      </c>
      <c r="P106" s="362" t="str">
        <f t="shared" ref="P106:Q106" si="460">IF(O106="","",RANK(O106,O$4:O$443))</f>
        <v/>
      </c>
      <c r="Q106" s="362" t="str">
        <f t="shared" si="460"/>
        <v/>
      </c>
      <c r="R106" s="362" t="str">
        <f t="shared" si="297"/>
        <v/>
      </c>
      <c r="S106" s="362" t="str">
        <f t="shared" ref="S106:T106" si="461">IF(R106="","",RANK(R106,R$4:R$443))</f>
        <v/>
      </c>
      <c r="T106" s="362" t="str">
        <f t="shared" si="461"/>
        <v/>
      </c>
      <c r="U106" s="417" t="str">
        <f t="shared" si="299"/>
        <v>TRALUSA</v>
      </c>
      <c r="V106" s="369" t="str">
        <f t="shared" si="300"/>
        <v>TRALUSA5</v>
      </c>
      <c r="X106" s="279" t="str">
        <f t="shared" si="301"/>
        <v>TRALUSA</v>
      </c>
      <c r="Y106" s="254">
        <f t="shared" si="302"/>
        <v>30</v>
      </c>
      <c r="Z106" s="254" t="str">
        <f t="shared" si="303"/>
        <v/>
      </c>
      <c r="AA106" s="254" t="str">
        <f t="shared" si="304"/>
        <v/>
      </c>
      <c r="AB106" s="254" t="str">
        <f t="shared" si="305"/>
        <v/>
      </c>
      <c r="AC106" s="254">
        <f t="shared" si="306"/>
        <v>103</v>
      </c>
      <c r="AD106" s="254">
        <f t="shared" si="307"/>
        <v>6103</v>
      </c>
      <c r="AG106" s="499" t="str">
        <f t="shared" si="308"/>
        <v>TRALUSA</v>
      </c>
      <c r="AH106" s="495">
        <f t="shared" si="350"/>
        <v>5</v>
      </c>
      <c r="AI106" s="495" t="str">
        <f t="shared" si="351"/>
        <v/>
      </c>
      <c r="AJ106" s="495" t="str">
        <f t="shared" si="352"/>
        <v/>
      </c>
      <c r="AK106" s="495" t="str">
        <f t="shared" si="353"/>
        <v/>
      </c>
      <c r="AL106" s="420">
        <f t="shared" si="286"/>
        <v>103</v>
      </c>
      <c r="AM106" s="420">
        <f t="shared" si="287"/>
        <v>6103</v>
      </c>
      <c r="AN106">
        <f t="shared" si="309"/>
        <v>5</v>
      </c>
    </row>
    <row r="107" spans="1:40">
      <c r="A107" s="417">
        <f t="shared" si="288"/>
        <v>27</v>
      </c>
      <c r="B107" s="417">
        <f t="shared" si="289"/>
        <v>104</v>
      </c>
      <c r="C107" s="483">
        <v>6104</v>
      </c>
      <c r="D107" s="420">
        <v>104</v>
      </c>
      <c r="E107" s="481" t="s">
        <v>240</v>
      </c>
      <c r="F107" s="482" t="s">
        <v>363</v>
      </c>
      <c r="G107" s="483">
        <v>27</v>
      </c>
      <c r="H107" s="417">
        <f t="shared" si="290"/>
        <v>1337</v>
      </c>
      <c r="I107" s="362">
        <f t="shared" si="291"/>
        <v>111</v>
      </c>
      <c r="J107" s="362">
        <f t="shared" ref="J107:K107" si="462">IF(I107="","",RANK(I107,I$4:I$443))</f>
        <v>45</v>
      </c>
      <c r="K107" s="362">
        <f t="shared" si="462"/>
        <v>31</v>
      </c>
      <c r="L107" s="362" t="str">
        <f t="shared" si="293"/>
        <v/>
      </c>
      <c r="M107" s="362" t="str">
        <f t="shared" ref="M107:N107" si="463">IF(L107="","",RANK(L107,L$4:L$443))</f>
        <v/>
      </c>
      <c r="N107" s="362" t="str">
        <f t="shared" si="463"/>
        <v/>
      </c>
      <c r="O107" s="362" t="str">
        <f t="shared" si="295"/>
        <v/>
      </c>
      <c r="P107" s="362" t="str">
        <f t="shared" ref="P107:Q107" si="464">IF(O107="","",RANK(O107,O$4:O$443))</f>
        <v/>
      </c>
      <c r="Q107" s="362" t="str">
        <f t="shared" si="464"/>
        <v/>
      </c>
      <c r="R107" s="362" t="str">
        <f t="shared" si="297"/>
        <v/>
      </c>
      <c r="S107" s="362" t="str">
        <f t="shared" ref="S107:T107" si="465">IF(R107="","",RANK(R107,R$4:R$443))</f>
        <v/>
      </c>
      <c r="T107" s="362" t="str">
        <f t="shared" si="465"/>
        <v/>
      </c>
      <c r="U107" s="417" t="str">
        <f t="shared" si="299"/>
        <v>TRALUSA</v>
      </c>
      <c r="V107" s="369" t="str">
        <f t="shared" si="300"/>
        <v>TRALUSA27</v>
      </c>
      <c r="X107" s="279" t="str">
        <f t="shared" si="301"/>
        <v>TRALUSA</v>
      </c>
      <c r="Y107" s="254">
        <f t="shared" si="302"/>
        <v>31</v>
      </c>
      <c r="Z107" s="254" t="str">
        <f t="shared" si="303"/>
        <v/>
      </c>
      <c r="AA107" s="254" t="str">
        <f t="shared" si="304"/>
        <v/>
      </c>
      <c r="AB107" s="254" t="str">
        <f t="shared" si="305"/>
        <v/>
      </c>
      <c r="AC107" s="254">
        <f t="shared" si="306"/>
        <v>104</v>
      </c>
      <c r="AD107" s="254">
        <f t="shared" si="307"/>
        <v>6104</v>
      </c>
      <c r="AG107" s="499" t="str">
        <f t="shared" si="308"/>
        <v>TRALUSA</v>
      </c>
      <c r="AH107" s="495">
        <f t="shared" si="350"/>
        <v>27</v>
      </c>
      <c r="AI107" s="495" t="str">
        <f t="shared" si="351"/>
        <v/>
      </c>
      <c r="AJ107" s="495" t="str">
        <f t="shared" si="352"/>
        <v/>
      </c>
      <c r="AK107" s="495" t="str">
        <f t="shared" si="353"/>
        <v/>
      </c>
      <c r="AL107" s="420">
        <f t="shared" si="286"/>
        <v>104</v>
      </c>
      <c r="AM107" s="420">
        <f t="shared" si="287"/>
        <v>6104</v>
      </c>
      <c r="AN107">
        <f t="shared" si="309"/>
        <v>27</v>
      </c>
    </row>
    <row r="108" spans="1:40">
      <c r="A108" s="417" t="str">
        <f t="shared" si="288"/>
        <v/>
      </c>
      <c r="B108" s="417" t="str">
        <f t="shared" si="289"/>
        <v/>
      </c>
      <c r="C108" s="483"/>
      <c r="D108" s="420">
        <v>105</v>
      </c>
      <c r="E108" s="481"/>
      <c r="F108" s="482"/>
      <c r="G108" s="483"/>
      <c r="H108" s="417" t="str">
        <f t="shared" si="290"/>
        <v/>
      </c>
      <c r="I108" s="362" t="str">
        <f t="shared" si="291"/>
        <v/>
      </c>
      <c r="J108" s="362" t="str">
        <f t="shared" ref="J108:K108" si="466">IF(I108="","",RANK(I108,I$4:I$443))</f>
        <v/>
      </c>
      <c r="K108" s="362" t="str">
        <f t="shared" si="466"/>
        <v/>
      </c>
      <c r="L108" s="362" t="str">
        <f t="shared" si="293"/>
        <v/>
      </c>
      <c r="M108" s="362" t="str">
        <f t="shared" ref="M108:N108" si="467">IF(L108="","",RANK(L108,L$4:L$443))</f>
        <v/>
      </c>
      <c r="N108" s="362" t="str">
        <f t="shared" si="467"/>
        <v/>
      </c>
      <c r="O108" s="362" t="str">
        <f t="shared" si="295"/>
        <v/>
      </c>
      <c r="P108" s="362" t="str">
        <f t="shared" ref="P108:Q108" si="468">IF(O108="","",RANK(O108,O$4:O$443))</f>
        <v/>
      </c>
      <c r="Q108" s="362" t="str">
        <f t="shared" si="468"/>
        <v/>
      </c>
      <c r="R108" s="362" t="str">
        <f t="shared" si="297"/>
        <v/>
      </c>
      <c r="S108" s="362" t="str">
        <f t="shared" ref="S108:T108" si="469">IF(R108="","",RANK(R108,R$4:R$443))</f>
        <v/>
      </c>
      <c r="T108" s="362" t="str">
        <f t="shared" si="469"/>
        <v/>
      </c>
      <c r="U108" s="417" t="str">
        <f t="shared" si="299"/>
        <v/>
      </c>
      <c r="V108" s="369" t="str">
        <f t="shared" si="300"/>
        <v/>
      </c>
      <c r="X108" s="279" t="str">
        <f t="shared" si="301"/>
        <v/>
      </c>
      <c r="Y108" s="254" t="str">
        <f t="shared" si="302"/>
        <v/>
      </c>
      <c r="Z108" s="254" t="str">
        <f t="shared" si="303"/>
        <v/>
      </c>
      <c r="AA108" s="254" t="str">
        <f t="shared" si="304"/>
        <v/>
      </c>
      <c r="AB108" s="254" t="str">
        <f t="shared" si="305"/>
        <v/>
      </c>
      <c r="AC108" s="254">
        <f t="shared" si="306"/>
        <v>105</v>
      </c>
      <c r="AD108" s="254" t="str">
        <f t="shared" si="307"/>
        <v/>
      </c>
      <c r="AG108" s="499" t="str">
        <f t="shared" si="308"/>
        <v/>
      </c>
      <c r="AH108" s="495" t="str">
        <f t="shared" si="350"/>
        <v/>
      </c>
      <c r="AI108" s="495" t="str">
        <f t="shared" si="351"/>
        <v/>
      </c>
      <c r="AJ108" s="495" t="str">
        <f t="shared" si="352"/>
        <v/>
      </c>
      <c r="AK108" s="495" t="str">
        <f t="shared" si="353"/>
        <v/>
      </c>
      <c r="AL108" s="420">
        <f t="shared" si="286"/>
        <v>105</v>
      </c>
      <c r="AM108" s="420" t="str">
        <f t="shared" si="287"/>
        <v/>
      </c>
      <c r="AN108" t="str">
        <f t="shared" si="309"/>
        <v/>
      </c>
    </row>
    <row r="109" spans="1:40">
      <c r="A109" s="417">
        <f t="shared" si="288"/>
        <v>49</v>
      </c>
      <c r="B109" s="417">
        <f t="shared" si="289"/>
        <v>106</v>
      </c>
      <c r="C109" s="483">
        <v>6106</v>
      </c>
      <c r="D109" s="420">
        <v>106</v>
      </c>
      <c r="E109" s="481" t="s">
        <v>261</v>
      </c>
      <c r="F109" s="482" t="s">
        <v>363</v>
      </c>
      <c r="G109" s="483">
        <v>49</v>
      </c>
      <c r="H109" s="417">
        <f t="shared" si="290"/>
        <v>1335</v>
      </c>
      <c r="I109" s="362">
        <f t="shared" si="291"/>
        <v>112</v>
      </c>
      <c r="J109" s="362">
        <f t="shared" ref="J109:K109" si="470">IF(I109="","",RANK(I109,I$4:I$443))</f>
        <v>44</v>
      </c>
      <c r="K109" s="362">
        <f t="shared" si="470"/>
        <v>32</v>
      </c>
      <c r="L109" s="362" t="str">
        <f t="shared" si="293"/>
        <v/>
      </c>
      <c r="M109" s="362" t="str">
        <f t="shared" ref="M109:N109" si="471">IF(L109="","",RANK(L109,L$4:L$443))</f>
        <v/>
      </c>
      <c r="N109" s="362" t="str">
        <f t="shared" si="471"/>
        <v/>
      </c>
      <c r="O109" s="362" t="str">
        <f t="shared" si="295"/>
        <v/>
      </c>
      <c r="P109" s="362" t="str">
        <f t="shared" ref="P109:Q109" si="472">IF(O109="","",RANK(O109,O$4:O$443))</f>
        <v/>
      </c>
      <c r="Q109" s="362" t="str">
        <f t="shared" si="472"/>
        <v/>
      </c>
      <c r="R109" s="362" t="str">
        <f t="shared" si="297"/>
        <v/>
      </c>
      <c r="S109" s="362" t="str">
        <f t="shared" ref="S109:T109" si="473">IF(R109="","",RANK(R109,R$4:R$443))</f>
        <v/>
      </c>
      <c r="T109" s="362" t="str">
        <f t="shared" si="473"/>
        <v/>
      </c>
      <c r="U109" s="417" t="str">
        <f t="shared" si="299"/>
        <v>TRALUSA</v>
      </c>
      <c r="V109" s="369" t="str">
        <f t="shared" si="300"/>
        <v>TRALUSA49</v>
      </c>
      <c r="X109" s="279" t="str">
        <f t="shared" si="301"/>
        <v>TRALUSA</v>
      </c>
      <c r="Y109" s="254">
        <f t="shared" si="302"/>
        <v>32</v>
      </c>
      <c r="Z109" s="254" t="str">
        <f t="shared" si="303"/>
        <v/>
      </c>
      <c r="AA109" s="254" t="str">
        <f t="shared" si="304"/>
        <v/>
      </c>
      <c r="AB109" s="254" t="str">
        <f t="shared" si="305"/>
        <v/>
      </c>
      <c r="AC109" s="254">
        <f t="shared" si="306"/>
        <v>106</v>
      </c>
      <c r="AD109" s="254">
        <f t="shared" si="307"/>
        <v>6106</v>
      </c>
      <c r="AG109" s="499" t="str">
        <f t="shared" si="308"/>
        <v>TRALUSA</v>
      </c>
      <c r="AH109" s="495">
        <f t="shared" si="350"/>
        <v>49</v>
      </c>
      <c r="AI109" s="495" t="str">
        <f t="shared" si="351"/>
        <v/>
      </c>
      <c r="AJ109" s="495" t="str">
        <f t="shared" si="352"/>
        <v/>
      </c>
      <c r="AK109" s="495" t="str">
        <f t="shared" si="353"/>
        <v/>
      </c>
      <c r="AL109" s="420">
        <f t="shared" si="286"/>
        <v>106</v>
      </c>
      <c r="AM109" s="420">
        <f t="shared" si="287"/>
        <v>6106</v>
      </c>
      <c r="AN109">
        <f t="shared" si="309"/>
        <v>49</v>
      </c>
    </row>
    <row r="110" spans="1:40">
      <c r="A110" s="417" t="str">
        <f t="shared" si="288"/>
        <v/>
      </c>
      <c r="B110" s="417" t="str">
        <f t="shared" si="289"/>
        <v/>
      </c>
      <c r="C110" s="483"/>
      <c r="D110" s="420">
        <v>107</v>
      </c>
      <c r="E110" s="481"/>
      <c r="F110" s="482"/>
      <c r="G110" s="483"/>
      <c r="H110" s="417" t="str">
        <f t="shared" si="290"/>
        <v/>
      </c>
      <c r="I110" s="362" t="str">
        <f t="shared" si="291"/>
        <v/>
      </c>
      <c r="J110" s="362" t="str">
        <f t="shared" ref="J110:K110" si="474">IF(I110="","",RANK(I110,I$4:I$443))</f>
        <v/>
      </c>
      <c r="K110" s="362" t="str">
        <f t="shared" si="474"/>
        <v/>
      </c>
      <c r="L110" s="362" t="str">
        <f t="shared" si="293"/>
        <v/>
      </c>
      <c r="M110" s="362" t="str">
        <f t="shared" ref="M110:N110" si="475">IF(L110="","",RANK(L110,L$4:L$443))</f>
        <v/>
      </c>
      <c r="N110" s="362" t="str">
        <f t="shared" si="475"/>
        <v/>
      </c>
      <c r="O110" s="362" t="str">
        <f t="shared" si="295"/>
        <v/>
      </c>
      <c r="P110" s="362" t="str">
        <f t="shared" ref="P110:Q110" si="476">IF(O110="","",RANK(O110,O$4:O$443))</f>
        <v/>
      </c>
      <c r="Q110" s="362" t="str">
        <f t="shared" si="476"/>
        <v/>
      </c>
      <c r="R110" s="362" t="str">
        <f t="shared" si="297"/>
        <v/>
      </c>
      <c r="S110" s="362" t="str">
        <f t="shared" ref="S110:T110" si="477">IF(R110="","",RANK(R110,R$4:R$443))</f>
        <v/>
      </c>
      <c r="T110" s="362" t="str">
        <f t="shared" si="477"/>
        <v/>
      </c>
      <c r="U110" s="417" t="str">
        <f t="shared" si="299"/>
        <v/>
      </c>
      <c r="V110" s="369" t="str">
        <f t="shared" si="300"/>
        <v/>
      </c>
      <c r="X110" s="279" t="str">
        <f t="shared" si="301"/>
        <v/>
      </c>
      <c r="Y110" s="254" t="str">
        <f t="shared" si="302"/>
        <v/>
      </c>
      <c r="Z110" s="254" t="str">
        <f t="shared" si="303"/>
        <v/>
      </c>
      <c r="AA110" s="254" t="str">
        <f t="shared" si="304"/>
        <v/>
      </c>
      <c r="AB110" s="254" t="str">
        <f t="shared" si="305"/>
        <v/>
      </c>
      <c r="AC110" s="254">
        <f t="shared" si="306"/>
        <v>107</v>
      </c>
      <c r="AD110" s="254" t="str">
        <f t="shared" si="307"/>
        <v/>
      </c>
      <c r="AG110" s="499" t="str">
        <f t="shared" si="308"/>
        <v/>
      </c>
      <c r="AH110" s="495" t="str">
        <f t="shared" si="350"/>
        <v/>
      </c>
      <c r="AI110" s="495" t="str">
        <f t="shared" si="351"/>
        <v/>
      </c>
      <c r="AJ110" s="495" t="str">
        <f t="shared" si="352"/>
        <v/>
      </c>
      <c r="AK110" s="495" t="str">
        <f t="shared" si="353"/>
        <v/>
      </c>
      <c r="AL110" s="420">
        <f t="shared" si="286"/>
        <v>107</v>
      </c>
      <c r="AM110" s="420" t="str">
        <f t="shared" si="287"/>
        <v/>
      </c>
      <c r="AN110" t="str">
        <f t="shared" si="309"/>
        <v/>
      </c>
    </row>
    <row r="111" spans="1:40">
      <c r="A111" s="417">
        <f t="shared" si="288"/>
        <v>10</v>
      </c>
      <c r="B111" s="417">
        <f t="shared" si="289"/>
        <v>108</v>
      </c>
      <c r="C111" s="483">
        <v>6108</v>
      </c>
      <c r="D111" s="420">
        <v>108</v>
      </c>
      <c r="E111" s="481" t="s">
        <v>263</v>
      </c>
      <c r="F111" s="482" t="s">
        <v>363</v>
      </c>
      <c r="G111" s="483">
        <v>10</v>
      </c>
      <c r="H111" s="417">
        <f t="shared" si="290"/>
        <v>1333</v>
      </c>
      <c r="I111" s="362">
        <f t="shared" si="291"/>
        <v>113</v>
      </c>
      <c r="J111" s="362">
        <f t="shared" ref="J111:K111" si="478">IF(I111="","",RANK(I111,I$4:I$443))</f>
        <v>43</v>
      </c>
      <c r="K111" s="362">
        <f t="shared" si="478"/>
        <v>33</v>
      </c>
      <c r="L111" s="362" t="str">
        <f t="shared" si="293"/>
        <v/>
      </c>
      <c r="M111" s="362" t="str">
        <f t="shared" ref="M111:N111" si="479">IF(L111="","",RANK(L111,L$4:L$443))</f>
        <v/>
      </c>
      <c r="N111" s="362" t="str">
        <f t="shared" si="479"/>
        <v/>
      </c>
      <c r="O111" s="362" t="str">
        <f t="shared" si="295"/>
        <v/>
      </c>
      <c r="P111" s="362" t="str">
        <f t="shared" ref="P111:Q111" si="480">IF(O111="","",RANK(O111,O$4:O$443))</f>
        <v/>
      </c>
      <c r="Q111" s="362" t="str">
        <f t="shared" si="480"/>
        <v/>
      </c>
      <c r="R111" s="362" t="str">
        <f t="shared" si="297"/>
        <v/>
      </c>
      <c r="S111" s="362" t="str">
        <f t="shared" ref="S111:T111" si="481">IF(R111="","",RANK(R111,R$4:R$443))</f>
        <v/>
      </c>
      <c r="T111" s="362" t="str">
        <f t="shared" si="481"/>
        <v/>
      </c>
      <c r="U111" s="417" t="str">
        <f t="shared" si="299"/>
        <v>TRALUSA</v>
      </c>
      <c r="V111" s="369" t="str">
        <f t="shared" si="300"/>
        <v>TRALUSA10</v>
      </c>
      <c r="X111" s="279" t="str">
        <f t="shared" si="301"/>
        <v>TRALUSA</v>
      </c>
      <c r="Y111" s="254">
        <f t="shared" si="302"/>
        <v>33</v>
      </c>
      <c r="Z111" s="254" t="str">
        <f t="shared" si="303"/>
        <v/>
      </c>
      <c r="AA111" s="254" t="str">
        <f t="shared" si="304"/>
        <v/>
      </c>
      <c r="AB111" s="254" t="str">
        <f t="shared" si="305"/>
        <v/>
      </c>
      <c r="AC111" s="254">
        <f t="shared" si="306"/>
        <v>108</v>
      </c>
      <c r="AD111" s="254">
        <f t="shared" si="307"/>
        <v>6108</v>
      </c>
      <c r="AG111" s="499" t="str">
        <f t="shared" si="308"/>
        <v>TRALUSA</v>
      </c>
      <c r="AH111" s="495">
        <f t="shared" si="350"/>
        <v>10</v>
      </c>
      <c r="AI111" s="495" t="str">
        <f t="shared" si="351"/>
        <v/>
      </c>
      <c r="AJ111" s="495" t="str">
        <f t="shared" si="352"/>
        <v/>
      </c>
      <c r="AK111" s="495" t="str">
        <f t="shared" si="353"/>
        <v/>
      </c>
      <c r="AL111" s="420">
        <f t="shared" si="286"/>
        <v>108</v>
      </c>
      <c r="AM111" s="420">
        <f t="shared" si="287"/>
        <v>6108</v>
      </c>
      <c r="AN111">
        <f t="shared" si="309"/>
        <v>10</v>
      </c>
    </row>
    <row r="112" spans="1:40">
      <c r="A112" s="417" t="str">
        <f t="shared" si="288"/>
        <v/>
      </c>
      <c r="B112" s="417" t="str">
        <f t="shared" si="289"/>
        <v/>
      </c>
      <c r="C112" s="483"/>
      <c r="D112" s="420">
        <v>109</v>
      </c>
      <c r="E112" s="481"/>
      <c r="F112" s="482"/>
      <c r="G112" s="483"/>
      <c r="H112" s="417" t="str">
        <f t="shared" si="290"/>
        <v/>
      </c>
      <c r="I112" s="362" t="str">
        <f t="shared" si="291"/>
        <v/>
      </c>
      <c r="J112" s="362" t="str">
        <f t="shared" ref="J112:K112" si="482">IF(I112="","",RANK(I112,I$4:I$443))</f>
        <v/>
      </c>
      <c r="K112" s="362" t="str">
        <f t="shared" si="482"/>
        <v/>
      </c>
      <c r="L112" s="362" t="str">
        <f t="shared" si="293"/>
        <v/>
      </c>
      <c r="M112" s="362" t="str">
        <f t="shared" ref="M112:N112" si="483">IF(L112="","",RANK(L112,L$4:L$443))</f>
        <v/>
      </c>
      <c r="N112" s="362" t="str">
        <f t="shared" si="483"/>
        <v/>
      </c>
      <c r="O112" s="362" t="str">
        <f t="shared" si="295"/>
        <v/>
      </c>
      <c r="P112" s="362" t="str">
        <f t="shared" ref="P112:Q112" si="484">IF(O112="","",RANK(O112,O$4:O$443))</f>
        <v/>
      </c>
      <c r="Q112" s="362" t="str">
        <f t="shared" si="484"/>
        <v/>
      </c>
      <c r="R112" s="362" t="str">
        <f t="shared" si="297"/>
        <v/>
      </c>
      <c r="S112" s="362" t="str">
        <f t="shared" ref="S112:T112" si="485">IF(R112="","",RANK(R112,R$4:R$443))</f>
        <v/>
      </c>
      <c r="T112" s="362" t="str">
        <f t="shared" si="485"/>
        <v/>
      </c>
      <c r="U112" s="417" t="str">
        <f t="shared" si="299"/>
        <v/>
      </c>
      <c r="V112" s="369" t="str">
        <f t="shared" si="300"/>
        <v/>
      </c>
      <c r="X112" s="279" t="str">
        <f t="shared" si="301"/>
        <v/>
      </c>
      <c r="Y112" s="254" t="str">
        <f t="shared" si="302"/>
        <v/>
      </c>
      <c r="Z112" s="254" t="str">
        <f t="shared" si="303"/>
        <v/>
      </c>
      <c r="AA112" s="254" t="str">
        <f t="shared" si="304"/>
        <v/>
      </c>
      <c r="AB112" s="254" t="str">
        <f t="shared" si="305"/>
        <v/>
      </c>
      <c r="AC112" s="254">
        <f t="shared" si="306"/>
        <v>109</v>
      </c>
      <c r="AD112" s="254" t="str">
        <f t="shared" si="307"/>
        <v/>
      </c>
      <c r="AG112" s="499" t="str">
        <f t="shared" si="308"/>
        <v/>
      </c>
      <c r="AH112" s="495" t="str">
        <f t="shared" si="350"/>
        <v/>
      </c>
      <c r="AI112" s="495" t="str">
        <f t="shared" si="351"/>
        <v/>
      </c>
      <c r="AJ112" s="495" t="str">
        <f t="shared" si="352"/>
        <v/>
      </c>
      <c r="AK112" s="495" t="str">
        <f t="shared" si="353"/>
        <v/>
      </c>
      <c r="AL112" s="420">
        <f t="shared" si="286"/>
        <v>109</v>
      </c>
      <c r="AM112" s="420" t="str">
        <f t="shared" si="287"/>
        <v/>
      </c>
      <c r="AN112" t="str">
        <f t="shared" si="309"/>
        <v/>
      </c>
    </row>
    <row r="113" spans="1:40">
      <c r="A113" s="417" t="str">
        <f t="shared" si="288"/>
        <v/>
      </c>
      <c r="B113" s="417" t="str">
        <f t="shared" si="289"/>
        <v/>
      </c>
      <c r="C113" s="483"/>
      <c r="D113" s="420">
        <v>110</v>
      </c>
      <c r="E113" s="481"/>
      <c r="F113" s="482"/>
      <c r="G113" s="483"/>
      <c r="H113" s="417" t="str">
        <f t="shared" si="290"/>
        <v/>
      </c>
      <c r="I113" s="362" t="str">
        <f t="shared" si="291"/>
        <v/>
      </c>
      <c r="J113" s="362" t="str">
        <f t="shared" ref="J113:K113" si="486">IF(I113="","",RANK(I113,I$4:I$443))</f>
        <v/>
      </c>
      <c r="K113" s="362" t="str">
        <f t="shared" si="486"/>
        <v/>
      </c>
      <c r="L113" s="362" t="str">
        <f t="shared" si="293"/>
        <v/>
      </c>
      <c r="M113" s="362" t="str">
        <f t="shared" ref="M113:N113" si="487">IF(L113="","",RANK(L113,L$4:L$443))</f>
        <v/>
      </c>
      <c r="N113" s="362" t="str">
        <f t="shared" si="487"/>
        <v/>
      </c>
      <c r="O113" s="362" t="str">
        <f t="shared" si="295"/>
        <v/>
      </c>
      <c r="P113" s="362" t="str">
        <f t="shared" ref="P113:Q113" si="488">IF(O113="","",RANK(O113,O$4:O$443))</f>
        <v/>
      </c>
      <c r="Q113" s="362" t="str">
        <f t="shared" si="488"/>
        <v/>
      </c>
      <c r="R113" s="362" t="str">
        <f t="shared" si="297"/>
        <v/>
      </c>
      <c r="S113" s="362" t="str">
        <f t="shared" ref="S113:T113" si="489">IF(R113="","",RANK(R113,R$4:R$443))</f>
        <v/>
      </c>
      <c r="T113" s="362" t="str">
        <f t="shared" si="489"/>
        <v/>
      </c>
      <c r="U113" s="417" t="str">
        <f t="shared" si="299"/>
        <v/>
      </c>
      <c r="V113" s="369" t="str">
        <f t="shared" si="300"/>
        <v/>
      </c>
      <c r="X113" s="279" t="str">
        <f t="shared" si="301"/>
        <v/>
      </c>
      <c r="Y113" s="254" t="str">
        <f t="shared" si="302"/>
        <v/>
      </c>
      <c r="Z113" s="254" t="str">
        <f t="shared" si="303"/>
        <v/>
      </c>
      <c r="AA113" s="254" t="str">
        <f t="shared" si="304"/>
        <v/>
      </c>
      <c r="AB113" s="254" t="str">
        <f t="shared" si="305"/>
        <v/>
      </c>
      <c r="AC113" s="254">
        <f t="shared" si="306"/>
        <v>110</v>
      </c>
      <c r="AD113" s="254" t="str">
        <f t="shared" si="307"/>
        <v/>
      </c>
      <c r="AG113" s="499" t="str">
        <f t="shared" si="308"/>
        <v/>
      </c>
      <c r="AH113" s="495" t="str">
        <f t="shared" si="350"/>
        <v/>
      </c>
      <c r="AI113" s="495" t="str">
        <f t="shared" si="351"/>
        <v/>
      </c>
      <c r="AJ113" s="495" t="str">
        <f t="shared" si="352"/>
        <v/>
      </c>
      <c r="AK113" s="495" t="str">
        <f t="shared" si="353"/>
        <v/>
      </c>
      <c r="AL113" s="420">
        <f t="shared" si="286"/>
        <v>110</v>
      </c>
      <c r="AM113" s="420" t="str">
        <f t="shared" si="287"/>
        <v/>
      </c>
      <c r="AN113" t="str">
        <f t="shared" si="309"/>
        <v/>
      </c>
    </row>
    <row r="114" spans="1:40">
      <c r="A114" s="417" t="str">
        <f t="shared" si="288"/>
        <v/>
      </c>
      <c r="B114" s="417" t="str">
        <f t="shared" si="289"/>
        <v/>
      </c>
      <c r="C114" s="483"/>
      <c r="D114" s="420">
        <v>111</v>
      </c>
      <c r="E114" s="481"/>
      <c r="F114" s="482"/>
      <c r="G114" s="483"/>
      <c r="H114" s="417" t="str">
        <f t="shared" si="290"/>
        <v/>
      </c>
      <c r="I114" s="362" t="str">
        <f t="shared" si="291"/>
        <v/>
      </c>
      <c r="J114" s="362" t="str">
        <f t="shared" ref="J114:K114" si="490">IF(I114="","",RANK(I114,I$4:I$443))</f>
        <v/>
      </c>
      <c r="K114" s="362" t="str">
        <f t="shared" si="490"/>
        <v/>
      </c>
      <c r="L114" s="362" t="str">
        <f t="shared" si="293"/>
        <v/>
      </c>
      <c r="M114" s="362" t="str">
        <f t="shared" ref="M114:N114" si="491">IF(L114="","",RANK(L114,L$4:L$443))</f>
        <v/>
      </c>
      <c r="N114" s="362" t="str">
        <f t="shared" si="491"/>
        <v/>
      </c>
      <c r="O114" s="362" t="str">
        <f t="shared" si="295"/>
        <v/>
      </c>
      <c r="P114" s="362" t="str">
        <f t="shared" ref="P114:Q114" si="492">IF(O114="","",RANK(O114,O$4:O$443))</f>
        <v/>
      </c>
      <c r="Q114" s="362" t="str">
        <f t="shared" si="492"/>
        <v/>
      </c>
      <c r="R114" s="362" t="str">
        <f t="shared" si="297"/>
        <v/>
      </c>
      <c r="S114" s="362" t="str">
        <f t="shared" ref="S114:T114" si="493">IF(R114="","",RANK(R114,R$4:R$443))</f>
        <v/>
      </c>
      <c r="T114" s="362" t="str">
        <f t="shared" si="493"/>
        <v/>
      </c>
      <c r="U114" s="417" t="str">
        <f t="shared" si="299"/>
        <v/>
      </c>
      <c r="V114" s="369" t="str">
        <f t="shared" si="300"/>
        <v/>
      </c>
      <c r="X114" s="279" t="str">
        <f t="shared" si="301"/>
        <v/>
      </c>
      <c r="Y114" s="254" t="str">
        <f t="shared" si="302"/>
        <v/>
      </c>
      <c r="Z114" s="254" t="str">
        <f t="shared" si="303"/>
        <v/>
      </c>
      <c r="AA114" s="254" t="str">
        <f t="shared" si="304"/>
        <v/>
      </c>
      <c r="AB114" s="254" t="str">
        <f t="shared" si="305"/>
        <v/>
      </c>
      <c r="AC114" s="254">
        <f t="shared" si="306"/>
        <v>111</v>
      </c>
      <c r="AD114" s="254" t="str">
        <f t="shared" si="307"/>
        <v/>
      </c>
      <c r="AG114" s="499" t="str">
        <f t="shared" si="308"/>
        <v/>
      </c>
      <c r="AH114" s="495" t="str">
        <f t="shared" si="350"/>
        <v/>
      </c>
      <c r="AI114" s="495" t="str">
        <f t="shared" si="351"/>
        <v/>
      </c>
      <c r="AJ114" s="495" t="str">
        <f t="shared" si="352"/>
        <v/>
      </c>
      <c r="AK114" s="495" t="str">
        <f t="shared" si="353"/>
        <v/>
      </c>
      <c r="AL114" s="420">
        <f t="shared" si="286"/>
        <v>111</v>
      </c>
      <c r="AM114" s="420" t="str">
        <f t="shared" si="287"/>
        <v/>
      </c>
      <c r="AN114" t="str">
        <f t="shared" si="309"/>
        <v/>
      </c>
    </row>
    <row r="115" spans="1:40">
      <c r="A115" s="417" t="str">
        <f t="shared" si="288"/>
        <v/>
      </c>
      <c r="B115" s="417" t="str">
        <f t="shared" si="289"/>
        <v/>
      </c>
      <c r="C115" s="483"/>
      <c r="D115" s="420">
        <v>112</v>
      </c>
      <c r="E115" s="481"/>
      <c r="F115" s="482"/>
      <c r="G115" s="483"/>
      <c r="H115" s="417" t="str">
        <f t="shared" si="290"/>
        <v/>
      </c>
      <c r="I115" s="362" t="str">
        <f t="shared" si="291"/>
        <v/>
      </c>
      <c r="J115" s="362" t="str">
        <f t="shared" ref="J115:K115" si="494">IF(I115="","",RANK(I115,I$4:I$443))</f>
        <v/>
      </c>
      <c r="K115" s="362" t="str">
        <f t="shared" si="494"/>
        <v/>
      </c>
      <c r="L115" s="362" t="str">
        <f t="shared" si="293"/>
        <v/>
      </c>
      <c r="M115" s="362" t="str">
        <f t="shared" ref="M115:N115" si="495">IF(L115="","",RANK(L115,L$4:L$443))</f>
        <v/>
      </c>
      <c r="N115" s="362" t="str">
        <f t="shared" si="495"/>
        <v/>
      </c>
      <c r="O115" s="362" t="str">
        <f t="shared" si="295"/>
        <v/>
      </c>
      <c r="P115" s="362" t="str">
        <f t="shared" ref="P115:Q115" si="496">IF(O115="","",RANK(O115,O$4:O$443))</f>
        <v/>
      </c>
      <c r="Q115" s="362" t="str">
        <f t="shared" si="496"/>
        <v/>
      </c>
      <c r="R115" s="362" t="str">
        <f t="shared" si="297"/>
        <v/>
      </c>
      <c r="S115" s="362" t="str">
        <f t="shared" ref="S115:T115" si="497">IF(R115="","",RANK(R115,R$4:R$443))</f>
        <v/>
      </c>
      <c r="T115" s="362" t="str">
        <f t="shared" si="497"/>
        <v/>
      </c>
      <c r="U115" s="417" t="str">
        <f t="shared" si="299"/>
        <v/>
      </c>
      <c r="V115" s="369" t="str">
        <f t="shared" si="300"/>
        <v/>
      </c>
      <c r="X115" s="279" t="str">
        <f t="shared" si="301"/>
        <v/>
      </c>
      <c r="Y115" s="254" t="str">
        <f t="shared" si="302"/>
        <v/>
      </c>
      <c r="Z115" s="254" t="str">
        <f t="shared" si="303"/>
        <v/>
      </c>
      <c r="AA115" s="254" t="str">
        <f t="shared" si="304"/>
        <v/>
      </c>
      <c r="AB115" s="254" t="str">
        <f t="shared" si="305"/>
        <v/>
      </c>
      <c r="AC115" s="254">
        <f t="shared" si="306"/>
        <v>112</v>
      </c>
      <c r="AD115" s="254" t="str">
        <f t="shared" si="307"/>
        <v/>
      </c>
      <c r="AG115" s="499" t="str">
        <f t="shared" si="308"/>
        <v/>
      </c>
      <c r="AH115" s="495" t="str">
        <f t="shared" si="350"/>
        <v/>
      </c>
      <c r="AI115" s="495" t="str">
        <f t="shared" si="351"/>
        <v/>
      </c>
      <c r="AJ115" s="495" t="str">
        <f t="shared" si="352"/>
        <v/>
      </c>
      <c r="AK115" s="495" t="str">
        <f t="shared" si="353"/>
        <v/>
      </c>
      <c r="AL115" s="420">
        <f t="shared" si="286"/>
        <v>112</v>
      </c>
      <c r="AM115" s="420" t="str">
        <f t="shared" si="287"/>
        <v/>
      </c>
      <c r="AN115" t="str">
        <f t="shared" si="309"/>
        <v/>
      </c>
    </row>
    <row r="116" spans="1:40">
      <c r="A116" s="417" t="str">
        <f t="shared" si="288"/>
        <v/>
      </c>
      <c r="B116" s="417" t="str">
        <f t="shared" si="289"/>
        <v/>
      </c>
      <c r="C116" s="483"/>
      <c r="D116" s="420">
        <v>113</v>
      </c>
      <c r="E116" s="481"/>
      <c r="F116" s="482"/>
      <c r="G116" s="483"/>
      <c r="H116" s="417" t="str">
        <f t="shared" si="290"/>
        <v/>
      </c>
      <c r="I116" s="362" t="str">
        <f t="shared" si="291"/>
        <v/>
      </c>
      <c r="J116" s="362" t="str">
        <f t="shared" ref="J116:K116" si="498">IF(I116="","",RANK(I116,I$4:I$443))</f>
        <v/>
      </c>
      <c r="K116" s="362" t="str">
        <f t="shared" si="498"/>
        <v/>
      </c>
      <c r="L116" s="362" t="str">
        <f t="shared" si="293"/>
        <v/>
      </c>
      <c r="M116" s="362" t="str">
        <f t="shared" ref="M116:N116" si="499">IF(L116="","",RANK(L116,L$4:L$443))</f>
        <v/>
      </c>
      <c r="N116" s="362" t="str">
        <f t="shared" si="499"/>
        <v/>
      </c>
      <c r="O116" s="362" t="str">
        <f t="shared" si="295"/>
        <v/>
      </c>
      <c r="P116" s="362" t="str">
        <f t="shared" ref="P116:Q116" si="500">IF(O116="","",RANK(O116,O$4:O$443))</f>
        <v/>
      </c>
      <c r="Q116" s="362" t="str">
        <f t="shared" si="500"/>
        <v/>
      </c>
      <c r="R116" s="362" t="str">
        <f t="shared" si="297"/>
        <v/>
      </c>
      <c r="S116" s="362" t="str">
        <f t="shared" ref="S116:T116" si="501">IF(R116="","",RANK(R116,R$4:R$443))</f>
        <v/>
      </c>
      <c r="T116" s="362" t="str">
        <f t="shared" si="501"/>
        <v/>
      </c>
      <c r="U116" s="417" t="str">
        <f t="shared" si="299"/>
        <v/>
      </c>
      <c r="V116" s="369" t="str">
        <f t="shared" si="300"/>
        <v/>
      </c>
      <c r="X116" s="279" t="str">
        <f t="shared" si="301"/>
        <v/>
      </c>
      <c r="Y116" s="254" t="str">
        <f t="shared" si="302"/>
        <v/>
      </c>
      <c r="Z116" s="254" t="str">
        <f t="shared" si="303"/>
        <v/>
      </c>
      <c r="AA116" s="254" t="str">
        <f t="shared" si="304"/>
        <v/>
      </c>
      <c r="AB116" s="254" t="str">
        <f t="shared" si="305"/>
        <v/>
      </c>
      <c r="AC116" s="254">
        <f t="shared" si="306"/>
        <v>113</v>
      </c>
      <c r="AD116" s="254" t="str">
        <f t="shared" si="307"/>
        <v/>
      </c>
      <c r="AG116" s="499" t="str">
        <f t="shared" si="308"/>
        <v/>
      </c>
      <c r="AH116" s="495" t="str">
        <f t="shared" si="350"/>
        <v/>
      </c>
      <c r="AI116" s="495" t="str">
        <f t="shared" si="351"/>
        <v/>
      </c>
      <c r="AJ116" s="495" t="str">
        <f t="shared" si="352"/>
        <v/>
      </c>
      <c r="AK116" s="495" t="str">
        <f t="shared" si="353"/>
        <v/>
      </c>
      <c r="AL116" s="420">
        <f t="shared" si="286"/>
        <v>113</v>
      </c>
      <c r="AM116" s="420" t="str">
        <f t="shared" si="287"/>
        <v/>
      </c>
      <c r="AN116" t="str">
        <f t="shared" si="309"/>
        <v/>
      </c>
    </row>
    <row r="117" spans="1:40">
      <c r="A117" s="417" t="str">
        <f t="shared" si="288"/>
        <v/>
      </c>
      <c r="B117" s="417" t="str">
        <f t="shared" si="289"/>
        <v/>
      </c>
      <c r="C117" s="483"/>
      <c r="D117" s="420">
        <v>114</v>
      </c>
      <c r="E117" s="481"/>
      <c r="F117" s="482"/>
      <c r="G117" s="483"/>
      <c r="H117" s="417" t="str">
        <f t="shared" si="290"/>
        <v/>
      </c>
      <c r="I117" s="362" t="str">
        <f t="shared" si="291"/>
        <v/>
      </c>
      <c r="J117" s="362" t="str">
        <f t="shared" ref="J117:K117" si="502">IF(I117="","",RANK(I117,I$4:I$443))</f>
        <v/>
      </c>
      <c r="K117" s="362" t="str">
        <f t="shared" si="502"/>
        <v/>
      </c>
      <c r="L117" s="362" t="str">
        <f t="shared" si="293"/>
        <v/>
      </c>
      <c r="M117" s="362" t="str">
        <f t="shared" ref="M117:N117" si="503">IF(L117="","",RANK(L117,L$4:L$443))</f>
        <v/>
      </c>
      <c r="N117" s="362" t="str">
        <f t="shared" si="503"/>
        <v/>
      </c>
      <c r="O117" s="362" t="str">
        <f t="shared" si="295"/>
        <v/>
      </c>
      <c r="P117" s="362" t="str">
        <f t="shared" ref="P117:Q117" si="504">IF(O117="","",RANK(O117,O$4:O$443))</f>
        <v/>
      </c>
      <c r="Q117" s="362" t="str">
        <f t="shared" si="504"/>
        <v/>
      </c>
      <c r="R117" s="362" t="str">
        <f t="shared" si="297"/>
        <v/>
      </c>
      <c r="S117" s="362" t="str">
        <f t="shared" ref="S117:T117" si="505">IF(R117="","",RANK(R117,R$4:R$443))</f>
        <v/>
      </c>
      <c r="T117" s="362" t="str">
        <f t="shared" si="505"/>
        <v/>
      </c>
      <c r="U117" s="417" t="str">
        <f t="shared" si="299"/>
        <v/>
      </c>
      <c r="V117" s="369" t="str">
        <f t="shared" si="300"/>
        <v/>
      </c>
      <c r="X117" s="279" t="str">
        <f t="shared" si="301"/>
        <v/>
      </c>
      <c r="Y117" s="254" t="str">
        <f t="shared" si="302"/>
        <v/>
      </c>
      <c r="Z117" s="254" t="str">
        <f t="shared" si="303"/>
        <v/>
      </c>
      <c r="AA117" s="254" t="str">
        <f t="shared" si="304"/>
        <v/>
      </c>
      <c r="AB117" s="254" t="str">
        <f t="shared" si="305"/>
        <v/>
      </c>
      <c r="AC117" s="254">
        <f t="shared" si="306"/>
        <v>114</v>
      </c>
      <c r="AD117" s="254" t="str">
        <f t="shared" si="307"/>
        <v/>
      </c>
      <c r="AG117" s="499" t="str">
        <f t="shared" si="308"/>
        <v/>
      </c>
      <c r="AH117" s="495" t="str">
        <f t="shared" si="350"/>
        <v/>
      </c>
      <c r="AI117" s="495" t="str">
        <f t="shared" si="351"/>
        <v/>
      </c>
      <c r="AJ117" s="495" t="str">
        <f t="shared" si="352"/>
        <v/>
      </c>
      <c r="AK117" s="495" t="str">
        <f t="shared" si="353"/>
        <v/>
      </c>
      <c r="AL117" s="420">
        <f t="shared" si="286"/>
        <v>114</v>
      </c>
      <c r="AM117" s="420" t="str">
        <f t="shared" si="287"/>
        <v/>
      </c>
      <c r="AN117" t="str">
        <f t="shared" si="309"/>
        <v/>
      </c>
    </row>
    <row r="118" spans="1:40">
      <c r="A118" s="417" t="str">
        <f t="shared" si="288"/>
        <v/>
      </c>
      <c r="B118" s="417" t="str">
        <f t="shared" si="289"/>
        <v/>
      </c>
      <c r="C118" s="483"/>
      <c r="D118" s="420">
        <v>115</v>
      </c>
      <c r="E118" s="481"/>
      <c r="F118" s="482"/>
      <c r="G118" s="483"/>
      <c r="H118" s="417" t="str">
        <f t="shared" si="290"/>
        <v/>
      </c>
      <c r="I118" s="362" t="str">
        <f t="shared" si="291"/>
        <v/>
      </c>
      <c r="J118" s="362" t="str">
        <f t="shared" ref="J118:K118" si="506">IF(I118="","",RANK(I118,I$4:I$443))</f>
        <v/>
      </c>
      <c r="K118" s="362" t="str">
        <f t="shared" si="506"/>
        <v/>
      </c>
      <c r="L118" s="362" t="str">
        <f t="shared" si="293"/>
        <v/>
      </c>
      <c r="M118" s="362" t="str">
        <f t="shared" ref="M118:N118" si="507">IF(L118="","",RANK(L118,L$4:L$443))</f>
        <v/>
      </c>
      <c r="N118" s="362" t="str">
        <f t="shared" si="507"/>
        <v/>
      </c>
      <c r="O118" s="362" t="str">
        <f t="shared" si="295"/>
        <v/>
      </c>
      <c r="P118" s="362" t="str">
        <f t="shared" ref="P118:Q118" si="508">IF(O118="","",RANK(O118,O$4:O$443))</f>
        <v/>
      </c>
      <c r="Q118" s="362" t="str">
        <f t="shared" si="508"/>
        <v/>
      </c>
      <c r="R118" s="362" t="str">
        <f t="shared" si="297"/>
        <v/>
      </c>
      <c r="S118" s="362" t="str">
        <f t="shared" ref="S118:T118" si="509">IF(R118="","",RANK(R118,R$4:R$443))</f>
        <v/>
      </c>
      <c r="T118" s="362" t="str">
        <f t="shared" si="509"/>
        <v/>
      </c>
      <c r="U118" s="417" t="str">
        <f t="shared" si="299"/>
        <v/>
      </c>
      <c r="V118" s="369" t="str">
        <f t="shared" si="300"/>
        <v/>
      </c>
      <c r="X118" s="279" t="str">
        <f t="shared" si="301"/>
        <v/>
      </c>
      <c r="Y118" s="254" t="str">
        <f t="shared" si="302"/>
        <v/>
      </c>
      <c r="Z118" s="254" t="str">
        <f t="shared" si="303"/>
        <v/>
      </c>
      <c r="AA118" s="254" t="str">
        <f t="shared" si="304"/>
        <v/>
      </c>
      <c r="AB118" s="254" t="str">
        <f t="shared" si="305"/>
        <v/>
      </c>
      <c r="AC118" s="254">
        <f t="shared" si="306"/>
        <v>115</v>
      </c>
      <c r="AD118" s="254" t="str">
        <f t="shared" si="307"/>
        <v/>
      </c>
      <c r="AG118" s="499" t="str">
        <f t="shared" si="308"/>
        <v/>
      </c>
      <c r="AH118" s="495" t="str">
        <f t="shared" si="350"/>
        <v/>
      </c>
      <c r="AI118" s="495" t="str">
        <f t="shared" si="351"/>
        <v/>
      </c>
      <c r="AJ118" s="495" t="str">
        <f t="shared" si="352"/>
        <v/>
      </c>
      <c r="AK118" s="495" t="str">
        <f t="shared" si="353"/>
        <v/>
      </c>
      <c r="AL118" s="420">
        <f t="shared" si="286"/>
        <v>115</v>
      </c>
      <c r="AM118" s="420" t="str">
        <f t="shared" si="287"/>
        <v/>
      </c>
      <c r="AN118" t="str">
        <f t="shared" si="309"/>
        <v/>
      </c>
    </row>
    <row r="119" spans="1:40">
      <c r="A119" s="417" t="str">
        <f t="shared" si="288"/>
        <v/>
      </c>
      <c r="B119" s="417" t="str">
        <f t="shared" si="289"/>
        <v/>
      </c>
      <c r="C119" s="483"/>
      <c r="D119" s="420">
        <v>116</v>
      </c>
      <c r="E119" s="481"/>
      <c r="F119" s="482"/>
      <c r="G119" s="483"/>
      <c r="H119" s="417" t="str">
        <f t="shared" si="290"/>
        <v/>
      </c>
      <c r="I119" s="362" t="str">
        <f t="shared" si="291"/>
        <v/>
      </c>
      <c r="J119" s="362" t="str">
        <f t="shared" ref="J119:K119" si="510">IF(I119="","",RANK(I119,I$4:I$443))</f>
        <v/>
      </c>
      <c r="K119" s="362" t="str">
        <f t="shared" si="510"/>
        <v/>
      </c>
      <c r="L119" s="362" t="str">
        <f t="shared" si="293"/>
        <v/>
      </c>
      <c r="M119" s="362" t="str">
        <f t="shared" ref="M119:N119" si="511">IF(L119="","",RANK(L119,L$4:L$443))</f>
        <v/>
      </c>
      <c r="N119" s="362" t="str">
        <f t="shared" si="511"/>
        <v/>
      </c>
      <c r="O119" s="362" t="str">
        <f t="shared" si="295"/>
        <v/>
      </c>
      <c r="P119" s="362" t="str">
        <f t="shared" ref="P119:Q119" si="512">IF(O119="","",RANK(O119,O$4:O$443))</f>
        <v/>
      </c>
      <c r="Q119" s="362" t="str">
        <f t="shared" si="512"/>
        <v/>
      </c>
      <c r="R119" s="362" t="str">
        <f t="shared" si="297"/>
        <v/>
      </c>
      <c r="S119" s="362" t="str">
        <f t="shared" ref="S119:T119" si="513">IF(R119="","",RANK(R119,R$4:R$443))</f>
        <v/>
      </c>
      <c r="T119" s="362" t="str">
        <f t="shared" si="513"/>
        <v/>
      </c>
      <c r="U119" s="417" t="str">
        <f t="shared" si="299"/>
        <v/>
      </c>
      <c r="V119" s="369" t="str">
        <f t="shared" si="300"/>
        <v/>
      </c>
      <c r="X119" s="279" t="str">
        <f t="shared" si="301"/>
        <v/>
      </c>
      <c r="Y119" s="254" t="str">
        <f t="shared" si="302"/>
        <v/>
      </c>
      <c r="Z119" s="254" t="str">
        <f t="shared" si="303"/>
        <v/>
      </c>
      <c r="AA119" s="254" t="str">
        <f t="shared" si="304"/>
        <v/>
      </c>
      <c r="AB119" s="254" t="str">
        <f t="shared" si="305"/>
        <v/>
      </c>
      <c r="AC119" s="254">
        <f t="shared" si="306"/>
        <v>116</v>
      </c>
      <c r="AD119" s="254" t="str">
        <f t="shared" si="307"/>
        <v/>
      </c>
      <c r="AG119" s="499" t="str">
        <f t="shared" si="308"/>
        <v/>
      </c>
      <c r="AH119" s="495" t="str">
        <f t="shared" si="350"/>
        <v/>
      </c>
      <c r="AI119" s="495" t="str">
        <f t="shared" si="351"/>
        <v/>
      </c>
      <c r="AJ119" s="495" t="str">
        <f t="shared" si="352"/>
        <v/>
      </c>
      <c r="AK119" s="495" t="str">
        <f t="shared" si="353"/>
        <v/>
      </c>
      <c r="AL119" s="420">
        <f t="shared" si="286"/>
        <v>116</v>
      </c>
      <c r="AM119" s="420" t="str">
        <f t="shared" si="287"/>
        <v/>
      </c>
      <c r="AN119" t="str">
        <f t="shared" si="309"/>
        <v/>
      </c>
    </row>
    <row r="120" spans="1:40">
      <c r="A120" s="417">
        <f t="shared" si="288"/>
        <v>46</v>
      </c>
      <c r="B120" s="417">
        <f t="shared" si="289"/>
        <v>117</v>
      </c>
      <c r="C120" s="483">
        <v>6117</v>
      </c>
      <c r="D120" s="420">
        <v>117</v>
      </c>
      <c r="E120" s="481" t="s">
        <v>265</v>
      </c>
      <c r="F120" s="482" t="s">
        <v>363</v>
      </c>
      <c r="G120" s="483">
        <v>46</v>
      </c>
      <c r="H120" s="417">
        <f t="shared" si="290"/>
        <v>1324</v>
      </c>
      <c r="I120" s="362">
        <f t="shared" si="291"/>
        <v>114</v>
      </c>
      <c r="J120" s="362">
        <f t="shared" ref="J120:K120" si="514">IF(I120="","",RANK(I120,I$4:I$443))</f>
        <v>42</v>
      </c>
      <c r="K120" s="362">
        <f t="shared" si="514"/>
        <v>34</v>
      </c>
      <c r="L120" s="362" t="str">
        <f t="shared" si="293"/>
        <v/>
      </c>
      <c r="M120" s="362" t="str">
        <f t="shared" ref="M120:N120" si="515">IF(L120="","",RANK(L120,L$4:L$443))</f>
        <v/>
      </c>
      <c r="N120" s="362" t="str">
        <f t="shared" si="515"/>
        <v/>
      </c>
      <c r="O120" s="362" t="str">
        <f t="shared" si="295"/>
        <v/>
      </c>
      <c r="P120" s="362" t="str">
        <f t="shared" ref="P120:Q120" si="516">IF(O120="","",RANK(O120,O$4:O$443))</f>
        <v/>
      </c>
      <c r="Q120" s="362" t="str">
        <f t="shared" si="516"/>
        <v/>
      </c>
      <c r="R120" s="362" t="str">
        <f t="shared" si="297"/>
        <v/>
      </c>
      <c r="S120" s="362" t="str">
        <f t="shared" ref="S120:T120" si="517">IF(R120="","",RANK(R120,R$4:R$443))</f>
        <v/>
      </c>
      <c r="T120" s="362" t="str">
        <f t="shared" si="517"/>
        <v/>
      </c>
      <c r="U120" s="417" t="str">
        <f t="shared" si="299"/>
        <v>TRALUSA</v>
      </c>
      <c r="V120" s="369" t="str">
        <f t="shared" si="300"/>
        <v>TRALUSA46</v>
      </c>
      <c r="X120" s="279" t="str">
        <f t="shared" si="301"/>
        <v>TRALUSA</v>
      </c>
      <c r="Y120" s="254">
        <f t="shared" si="302"/>
        <v>34</v>
      </c>
      <c r="Z120" s="254" t="str">
        <f t="shared" si="303"/>
        <v/>
      </c>
      <c r="AA120" s="254" t="str">
        <f t="shared" si="304"/>
        <v/>
      </c>
      <c r="AB120" s="254" t="str">
        <f t="shared" si="305"/>
        <v/>
      </c>
      <c r="AC120" s="254">
        <f t="shared" si="306"/>
        <v>117</v>
      </c>
      <c r="AD120" s="254">
        <f t="shared" si="307"/>
        <v>6117</v>
      </c>
      <c r="AG120" s="499" t="str">
        <f t="shared" si="308"/>
        <v>TRALUSA</v>
      </c>
      <c r="AH120" s="495">
        <f t="shared" si="350"/>
        <v>46</v>
      </c>
      <c r="AI120" s="495" t="str">
        <f t="shared" si="351"/>
        <v/>
      </c>
      <c r="AJ120" s="495" t="str">
        <f t="shared" si="352"/>
        <v/>
      </c>
      <c r="AK120" s="495" t="str">
        <f t="shared" si="353"/>
        <v/>
      </c>
      <c r="AL120" s="420">
        <f t="shared" si="286"/>
        <v>117</v>
      </c>
      <c r="AM120" s="420">
        <f t="shared" si="287"/>
        <v>6117</v>
      </c>
      <c r="AN120">
        <f t="shared" si="309"/>
        <v>46</v>
      </c>
    </row>
    <row r="121" spans="1:40">
      <c r="A121" s="417">
        <f t="shared" si="288"/>
        <v>45</v>
      </c>
      <c r="B121" s="417">
        <f t="shared" si="289"/>
        <v>118</v>
      </c>
      <c r="C121" s="483">
        <v>8056</v>
      </c>
      <c r="D121" s="420">
        <v>118</v>
      </c>
      <c r="E121" s="481" t="s">
        <v>269</v>
      </c>
      <c r="F121" s="482" t="s">
        <v>363</v>
      </c>
      <c r="G121" s="483">
        <v>45</v>
      </c>
      <c r="H121" s="417">
        <f t="shared" si="290"/>
        <v>1323</v>
      </c>
      <c r="I121" s="362">
        <f t="shared" si="291"/>
        <v>115</v>
      </c>
      <c r="J121" s="362">
        <f t="shared" ref="J121:K121" si="518">IF(I121="","",RANK(I121,I$4:I$443))</f>
        <v>41</v>
      </c>
      <c r="K121" s="362">
        <f t="shared" si="518"/>
        <v>35</v>
      </c>
      <c r="L121" s="362" t="str">
        <f t="shared" si="293"/>
        <v/>
      </c>
      <c r="M121" s="362" t="str">
        <f t="shared" ref="M121:N121" si="519">IF(L121="","",RANK(L121,L$4:L$443))</f>
        <v/>
      </c>
      <c r="N121" s="362" t="str">
        <f t="shared" si="519"/>
        <v/>
      </c>
      <c r="O121" s="362" t="str">
        <f t="shared" si="295"/>
        <v/>
      </c>
      <c r="P121" s="362" t="str">
        <f t="shared" ref="P121:Q121" si="520">IF(O121="","",RANK(O121,O$4:O$443))</f>
        <v/>
      </c>
      <c r="Q121" s="362" t="str">
        <f t="shared" si="520"/>
        <v/>
      </c>
      <c r="R121" s="362" t="str">
        <f t="shared" si="297"/>
        <v/>
      </c>
      <c r="S121" s="362" t="str">
        <f t="shared" ref="S121:T121" si="521">IF(R121="","",RANK(R121,R$4:R$443))</f>
        <v/>
      </c>
      <c r="T121" s="362" t="str">
        <f t="shared" si="521"/>
        <v/>
      </c>
      <c r="U121" s="417" t="str">
        <f t="shared" si="299"/>
        <v>TRALUSA</v>
      </c>
      <c r="V121" s="369" t="str">
        <f t="shared" si="300"/>
        <v>TRALUSA45</v>
      </c>
      <c r="X121" s="279" t="str">
        <f t="shared" si="301"/>
        <v>TRALUSA</v>
      </c>
      <c r="Y121" s="254">
        <f t="shared" si="302"/>
        <v>35</v>
      </c>
      <c r="Z121" s="254" t="str">
        <f t="shared" si="303"/>
        <v/>
      </c>
      <c r="AA121" s="254" t="str">
        <f t="shared" si="304"/>
        <v/>
      </c>
      <c r="AB121" s="254" t="str">
        <f t="shared" si="305"/>
        <v/>
      </c>
      <c r="AC121" s="254">
        <f t="shared" si="306"/>
        <v>118</v>
      </c>
      <c r="AD121" s="254">
        <f t="shared" si="307"/>
        <v>8056</v>
      </c>
      <c r="AG121" s="499" t="str">
        <f t="shared" si="308"/>
        <v>TRALUSA</v>
      </c>
      <c r="AH121" s="495">
        <f t="shared" si="350"/>
        <v>45</v>
      </c>
      <c r="AI121" s="495" t="str">
        <f t="shared" si="351"/>
        <v/>
      </c>
      <c r="AJ121" s="495" t="str">
        <f t="shared" si="352"/>
        <v/>
      </c>
      <c r="AK121" s="495" t="str">
        <f t="shared" si="353"/>
        <v/>
      </c>
      <c r="AL121" s="420">
        <f t="shared" si="286"/>
        <v>118</v>
      </c>
      <c r="AM121" s="420">
        <f t="shared" si="287"/>
        <v>8056</v>
      </c>
      <c r="AN121">
        <f t="shared" si="309"/>
        <v>45</v>
      </c>
    </row>
    <row r="122" spans="1:40">
      <c r="A122" s="417" t="str">
        <f t="shared" si="288"/>
        <v/>
      </c>
      <c r="B122" s="417" t="str">
        <f t="shared" si="289"/>
        <v/>
      </c>
      <c r="C122" s="483"/>
      <c r="D122" s="420">
        <v>119</v>
      </c>
      <c r="E122" s="481"/>
      <c r="F122" s="482"/>
      <c r="G122" s="483"/>
      <c r="H122" s="417" t="str">
        <f t="shared" si="290"/>
        <v/>
      </c>
      <c r="I122" s="362" t="str">
        <f t="shared" si="291"/>
        <v/>
      </c>
      <c r="J122" s="362" t="str">
        <f t="shared" ref="J122:K122" si="522">IF(I122="","",RANK(I122,I$4:I$443))</f>
        <v/>
      </c>
      <c r="K122" s="362" t="str">
        <f t="shared" si="522"/>
        <v/>
      </c>
      <c r="L122" s="362" t="str">
        <f t="shared" si="293"/>
        <v/>
      </c>
      <c r="M122" s="362" t="str">
        <f t="shared" ref="M122:N122" si="523">IF(L122="","",RANK(L122,L$4:L$443))</f>
        <v/>
      </c>
      <c r="N122" s="362" t="str">
        <f t="shared" si="523"/>
        <v/>
      </c>
      <c r="O122" s="362" t="str">
        <f t="shared" si="295"/>
        <v/>
      </c>
      <c r="P122" s="362" t="str">
        <f t="shared" ref="P122:Q122" si="524">IF(O122="","",RANK(O122,O$4:O$443))</f>
        <v/>
      </c>
      <c r="Q122" s="362" t="str">
        <f t="shared" si="524"/>
        <v/>
      </c>
      <c r="R122" s="362" t="str">
        <f t="shared" si="297"/>
        <v/>
      </c>
      <c r="S122" s="362" t="str">
        <f t="shared" ref="S122:T122" si="525">IF(R122="","",RANK(R122,R$4:R$443))</f>
        <v/>
      </c>
      <c r="T122" s="362" t="str">
        <f t="shared" si="525"/>
        <v/>
      </c>
      <c r="U122" s="417" t="str">
        <f t="shared" si="299"/>
        <v/>
      </c>
      <c r="V122" s="369" t="str">
        <f t="shared" si="300"/>
        <v/>
      </c>
      <c r="X122" s="279" t="str">
        <f t="shared" si="301"/>
        <v/>
      </c>
      <c r="Y122" s="254" t="str">
        <f t="shared" si="302"/>
        <v/>
      </c>
      <c r="Z122" s="254" t="str">
        <f t="shared" si="303"/>
        <v/>
      </c>
      <c r="AA122" s="254" t="str">
        <f t="shared" si="304"/>
        <v/>
      </c>
      <c r="AB122" s="254" t="str">
        <f t="shared" si="305"/>
        <v/>
      </c>
      <c r="AC122" s="254">
        <f t="shared" si="306"/>
        <v>119</v>
      </c>
      <c r="AD122" s="254" t="str">
        <f t="shared" si="307"/>
        <v/>
      </c>
      <c r="AG122" s="499" t="str">
        <f t="shared" si="308"/>
        <v/>
      </c>
      <c r="AH122" s="495" t="str">
        <f t="shared" si="350"/>
        <v/>
      </c>
      <c r="AI122" s="495" t="str">
        <f t="shared" si="351"/>
        <v/>
      </c>
      <c r="AJ122" s="495" t="str">
        <f t="shared" si="352"/>
        <v/>
      </c>
      <c r="AK122" s="495" t="str">
        <f t="shared" si="353"/>
        <v/>
      </c>
      <c r="AL122" s="420">
        <f t="shared" si="286"/>
        <v>119</v>
      </c>
      <c r="AM122" s="420" t="str">
        <f t="shared" si="287"/>
        <v/>
      </c>
      <c r="AN122" t="str">
        <f t="shared" si="309"/>
        <v/>
      </c>
    </row>
    <row r="123" spans="1:40">
      <c r="A123" s="417" t="str">
        <f t="shared" si="288"/>
        <v/>
      </c>
      <c r="B123" s="417" t="str">
        <f t="shared" si="289"/>
        <v/>
      </c>
      <c r="C123" s="483"/>
      <c r="D123" s="420">
        <v>120</v>
      </c>
      <c r="E123" s="481"/>
      <c r="F123" s="482"/>
      <c r="G123" s="483"/>
      <c r="H123" s="417" t="str">
        <f t="shared" si="290"/>
        <v/>
      </c>
      <c r="I123" s="362" t="str">
        <f t="shared" si="291"/>
        <v/>
      </c>
      <c r="J123" s="362" t="str">
        <f t="shared" ref="J123:K123" si="526">IF(I123="","",RANK(I123,I$4:I$443))</f>
        <v/>
      </c>
      <c r="K123" s="362" t="str">
        <f t="shared" si="526"/>
        <v/>
      </c>
      <c r="L123" s="362" t="str">
        <f t="shared" si="293"/>
        <v/>
      </c>
      <c r="M123" s="362" t="str">
        <f t="shared" ref="M123:N123" si="527">IF(L123="","",RANK(L123,L$4:L$443))</f>
        <v/>
      </c>
      <c r="N123" s="362" t="str">
        <f t="shared" si="527"/>
        <v/>
      </c>
      <c r="O123" s="362" t="str">
        <f t="shared" si="295"/>
        <v/>
      </c>
      <c r="P123" s="362" t="str">
        <f t="shared" ref="P123:Q123" si="528">IF(O123="","",RANK(O123,O$4:O$443))</f>
        <v/>
      </c>
      <c r="Q123" s="362" t="str">
        <f t="shared" si="528"/>
        <v/>
      </c>
      <c r="R123" s="362" t="str">
        <f t="shared" si="297"/>
        <v/>
      </c>
      <c r="S123" s="362" t="str">
        <f t="shared" ref="S123:T123" si="529">IF(R123="","",RANK(R123,R$4:R$443))</f>
        <v/>
      </c>
      <c r="T123" s="362" t="str">
        <f t="shared" si="529"/>
        <v/>
      </c>
      <c r="U123" s="417" t="str">
        <f t="shared" si="299"/>
        <v/>
      </c>
      <c r="V123" s="369" t="str">
        <f t="shared" si="300"/>
        <v/>
      </c>
      <c r="X123" s="279" t="str">
        <f t="shared" si="301"/>
        <v/>
      </c>
      <c r="Y123" s="254" t="str">
        <f t="shared" si="302"/>
        <v/>
      </c>
      <c r="Z123" s="254" t="str">
        <f t="shared" si="303"/>
        <v/>
      </c>
      <c r="AA123" s="254" t="str">
        <f t="shared" si="304"/>
        <v/>
      </c>
      <c r="AB123" s="254" t="str">
        <f t="shared" si="305"/>
        <v/>
      </c>
      <c r="AC123" s="254">
        <f t="shared" si="306"/>
        <v>120</v>
      </c>
      <c r="AD123" s="254" t="str">
        <f t="shared" si="307"/>
        <v/>
      </c>
      <c r="AG123" s="499" t="str">
        <f t="shared" si="308"/>
        <v/>
      </c>
      <c r="AH123" s="495" t="str">
        <f t="shared" si="350"/>
        <v/>
      </c>
      <c r="AI123" s="495" t="str">
        <f t="shared" si="351"/>
        <v/>
      </c>
      <c r="AJ123" s="495" t="str">
        <f t="shared" si="352"/>
        <v/>
      </c>
      <c r="AK123" s="495" t="str">
        <f t="shared" si="353"/>
        <v/>
      </c>
      <c r="AL123" s="420">
        <f t="shared" si="286"/>
        <v>120</v>
      </c>
      <c r="AM123" s="420" t="str">
        <f t="shared" si="287"/>
        <v/>
      </c>
      <c r="AN123" t="str">
        <f t="shared" si="309"/>
        <v/>
      </c>
    </row>
    <row r="124" spans="1:40">
      <c r="A124" s="417" t="str">
        <f t="shared" si="288"/>
        <v/>
      </c>
      <c r="B124" s="417" t="str">
        <f t="shared" si="289"/>
        <v/>
      </c>
      <c r="C124" s="483"/>
      <c r="D124" s="420">
        <v>121</v>
      </c>
      <c r="E124" s="481"/>
      <c r="F124" s="482"/>
      <c r="G124" s="483"/>
      <c r="H124" s="417" t="str">
        <f t="shared" si="290"/>
        <v/>
      </c>
      <c r="I124" s="362" t="str">
        <f t="shared" si="291"/>
        <v/>
      </c>
      <c r="J124" s="362" t="str">
        <f t="shared" ref="J124:K124" si="530">IF(I124="","",RANK(I124,I$4:I$443))</f>
        <v/>
      </c>
      <c r="K124" s="362" t="str">
        <f t="shared" si="530"/>
        <v/>
      </c>
      <c r="L124" s="362" t="str">
        <f t="shared" si="293"/>
        <v/>
      </c>
      <c r="M124" s="362" t="str">
        <f t="shared" ref="M124:N124" si="531">IF(L124="","",RANK(L124,L$4:L$443))</f>
        <v/>
      </c>
      <c r="N124" s="362" t="str">
        <f t="shared" si="531"/>
        <v/>
      </c>
      <c r="O124" s="362" t="str">
        <f t="shared" si="295"/>
        <v/>
      </c>
      <c r="P124" s="362" t="str">
        <f t="shared" ref="P124:Q124" si="532">IF(O124="","",RANK(O124,O$4:O$443))</f>
        <v/>
      </c>
      <c r="Q124" s="362" t="str">
        <f t="shared" si="532"/>
        <v/>
      </c>
      <c r="R124" s="362" t="str">
        <f t="shared" si="297"/>
        <v/>
      </c>
      <c r="S124" s="362" t="str">
        <f t="shared" ref="S124:T124" si="533">IF(R124="","",RANK(R124,R$4:R$443))</f>
        <v/>
      </c>
      <c r="T124" s="362" t="str">
        <f t="shared" si="533"/>
        <v/>
      </c>
      <c r="U124" s="417" t="str">
        <f t="shared" si="299"/>
        <v/>
      </c>
      <c r="V124" s="369" t="str">
        <f t="shared" si="300"/>
        <v/>
      </c>
      <c r="X124" s="279" t="str">
        <f t="shared" si="301"/>
        <v/>
      </c>
      <c r="Y124" s="254" t="str">
        <f t="shared" si="302"/>
        <v/>
      </c>
      <c r="Z124" s="254" t="str">
        <f t="shared" si="303"/>
        <v/>
      </c>
      <c r="AA124" s="254" t="str">
        <f t="shared" si="304"/>
        <v/>
      </c>
      <c r="AB124" s="254" t="str">
        <f t="shared" si="305"/>
        <v/>
      </c>
      <c r="AC124" s="254">
        <f t="shared" si="306"/>
        <v>121</v>
      </c>
      <c r="AD124" s="254" t="str">
        <f t="shared" si="307"/>
        <v/>
      </c>
      <c r="AG124" s="499" t="str">
        <f t="shared" si="308"/>
        <v/>
      </c>
      <c r="AH124" s="495" t="str">
        <f t="shared" si="350"/>
        <v/>
      </c>
      <c r="AI124" s="495" t="str">
        <f t="shared" si="351"/>
        <v/>
      </c>
      <c r="AJ124" s="495" t="str">
        <f t="shared" si="352"/>
        <v/>
      </c>
      <c r="AK124" s="495" t="str">
        <f t="shared" si="353"/>
        <v/>
      </c>
      <c r="AL124" s="420">
        <f t="shared" si="286"/>
        <v>121</v>
      </c>
      <c r="AM124" s="420" t="str">
        <f t="shared" si="287"/>
        <v/>
      </c>
      <c r="AN124" t="str">
        <f t="shared" si="309"/>
        <v/>
      </c>
    </row>
    <row r="125" spans="1:40">
      <c r="A125" s="417">
        <f t="shared" si="288"/>
        <v>25</v>
      </c>
      <c r="B125" s="417">
        <f t="shared" si="289"/>
        <v>122</v>
      </c>
      <c r="C125" s="483">
        <v>6122</v>
      </c>
      <c r="D125" s="420">
        <v>122</v>
      </c>
      <c r="E125" s="481" t="s">
        <v>268</v>
      </c>
      <c r="F125" s="482" t="s">
        <v>363</v>
      </c>
      <c r="G125" s="483">
        <v>25</v>
      </c>
      <c r="H125" s="417">
        <f t="shared" si="290"/>
        <v>1319</v>
      </c>
      <c r="I125" s="362">
        <f t="shared" si="291"/>
        <v>116</v>
      </c>
      <c r="J125" s="362">
        <f t="shared" ref="J125:K125" si="534">IF(I125="","",RANK(I125,I$4:I$443))</f>
        <v>40</v>
      </c>
      <c r="K125" s="362">
        <f t="shared" si="534"/>
        <v>36</v>
      </c>
      <c r="L125" s="362" t="str">
        <f t="shared" si="293"/>
        <v/>
      </c>
      <c r="M125" s="362" t="str">
        <f t="shared" ref="M125:N125" si="535">IF(L125="","",RANK(L125,L$4:L$443))</f>
        <v/>
      </c>
      <c r="N125" s="362" t="str">
        <f t="shared" si="535"/>
        <v/>
      </c>
      <c r="O125" s="362" t="str">
        <f t="shared" si="295"/>
        <v/>
      </c>
      <c r="P125" s="362" t="str">
        <f t="shared" ref="P125:Q125" si="536">IF(O125="","",RANK(O125,O$4:O$443))</f>
        <v/>
      </c>
      <c r="Q125" s="362" t="str">
        <f t="shared" si="536"/>
        <v/>
      </c>
      <c r="R125" s="362" t="str">
        <f t="shared" si="297"/>
        <v/>
      </c>
      <c r="S125" s="362" t="str">
        <f t="shared" ref="S125:T125" si="537">IF(R125="","",RANK(R125,R$4:R$443))</f>
        <v/>
      </c>
      <c r="T125" s="362" t="str">
        <f t="shared" si="537"/>
        <v/>
      </c>
      <c r="U125" s="417" t="str">
        <f t="shared" si="299"/>
        <v>TRALUSA</v>
      </c>
      <c r="V125" s="369" t="str">
        <f t="shared" si="300"/>
        <v>TRALUSA25</v>
      </c>
      <c r="X125" s="279" t="str">
        <f t="shared" si="301"/>
        <v>TRALUSA</v>
      </c>
      <c r="Y125" s="254">
        <f t="shared" si="302"/>
        <v>36</v>
      </c>
      <c r="Z125" s="254" t="str">
        <f t="shared" si="303"/>
        <v/>
      </c>
      <c r="AA125" s="254" t="str">
        <f t="shared" si="304"/>
        <v/>
      </c>
      <c r="AB125" s="254" t="str">
        <f t="shared" si="305"/>
        <v/>
      </c>
      <c r="AC125" s="254">
        <f t="shared" si="306"/>
        <v>122</v>
      </c>
      <c r="AD125" s="254">
        <f t="shared" si="307"/>
        <v>6122</v>
      </c>
      <c r="AG125" s="499" t="str">
        <f t="shared" si="308"/>
        <v>TRALUSA</v>
      </c>
      <c r="AH125" s="495">
        <f t="shared" si="350"/>
        <v>25</v>
      </c>
      <c r="AI125" s="495" t="str">
        <f t="shared" si="351"/>
        <v/>
      </c>
      <c r="AJ125" s="495" t="str">
        <f t="shared" si="352"/>
        <v/>
      </c>
      <c r="AK125" s="495" t="str">
        <f t="shared" si="353"/>
        <v/>
      </c>
      <c r="AL125" s="420">
        <f t="shared" si="286"/>
        <v>122</v>
      </c>
      <c r="AM125" s="420">
        <f t="shared" si="287"/>
        <v>6122</v>
      </c>
      <c r="AN125">
        <f t="shared" si="309"/>
        <v>25</v>
      </c>
    </row>
    <row r="126" spans="1:40">
      <c r="A126" s="417" t="str">
        <f t="shared" si="288"/>
        <v/>
      </c>
      <c r="B126" s="417" t="str">
        <f t="shared" si="289"/>
        <v/>
      </c>
      <c r="C126" s="483"/>
      <c r="D126" s="420">
        <v>123</v>
      </c>
      <c r="E126" s="481"/>
      <c r="F126" s="482"/>
      <c r="G126" s="483"/>
      <c r="H126" s="417" t="str">
        <f t="shared" si="290"/>
        <v/>
      </c>
      <c r="I126" s="362" t="str">
        <f t="shared" si="291"/>
        <v/>
      </c>
      <c r="J126" s="362" t="str">
        <f t="shared" ref="J126:K126" si="538">IF(I126="","",RANK(I126,I$4:I$443))</f>
        <v/>
      </c>
      <c r="K126" s="362" t="str">
        <f t="shared" si="538"/>
        <v/>
      </c>
      <c r="L126" s="362" t="str">
        <f t="shared" si="293"/>
        <v/>
      </c>
      <c r="M126" s="362" t="str">
        <f t="shared" ref="M126:N126" si="539">IF(L126="","",RANK(L126,L$4:L$443))</f>
        <v/>
      </c>
      <c r="N126" s="362" t="str">
        <f t="shared" si="539"/>
        <v/>
      </c>
      <c r="O126" s="362" t="str">
        <f t="shared" si="295"/>
        <v/>
      </c>
      <c r="P126" s="362" t="str">
        <f t="shared" ref="P126:Q126" si="540">IF(O126="","",RANK(O126,O$4:O$443))</f>
        <v/>
      </c>
      <c r="Q126" s="362" t="str">
        <f t="shared" si="540"/>
        <v/>
      </c>
      <c r="R126" s="362" t="str">
        <f t="shared" si="297"/>
        <v/>
      </c>
      <c r="S126" s="362" t="str">
        <f t="shared" ref="S126:T126" si="541">IF(R126="","",RANK(R126,R$4:R$443))</f>
        <v/>
      </c>
      <c r="T126" s="362" t="str">
        <f t="shared" si="541"/>
        <v/>
      </c>
      <c r="U126" s="417" t="str">
        <f t="shared" si="299"/>
        <v/>
      </c>
      <c r="V126" s="369" t="str">
        <f t="shared" si="300"/>
        <v/>
      </c>
      <c r="X126" s="279" t="str">
        <f t="shared" si="301"/>
        <v/>
      </c>
      <c r="Y126" s="254" t="str">
        <f t="shared" si="302"/>
        <v/>
      </c>
      <c r="Z126" s="254" t="str">
        <f t="shared" si="303"/>
        <v/>
      </c>
      <c r="AA126" s="254" t="str">
        <f t="shared" si="304"/>
        <v/>
      </c>
      <c r="AB126" s="254" t="str">
        <f t="shared" si="305"/>
        <v/>
      </c>
      <c r="AC126" s="254">
        <f t="shared" si="306"/>
        <v>123</v>
      </c>
      <c r="AD126" s="254" t="str">
        <f t="shared" si="307"/>
        <v/>
      </c>
      <c r="AG126" s="499" t="str">
        <f t="shared" si="308"/>
        <v/>
      </c>
      <c r="AH126" s="495" t="str">
        <f t="shared" si="350"/>
        <v/>
      </c>
      <c r="AI126" s="495" t="str">
        <f t="shared" si="351"/>
        <v/>
      </c>
      <c r="AJ126" s="495" t="str">
        <f t="shared" si="352"/>
        <v/>
      </c>
      <c r="AK126" s="495" t="str">
        <f t="shared" si="353"/>
        <v/>
      </c>
      <c r="AL126" s="420">
        <f t="shared" si="286"/>
        <v>123</v>
      </c>
      <c r="AM126" s="420" t="str">
        <f t="shared" si="287"/>
        <v/>
      </c>
      <c r="AN126" t="str">
        <f t="shared" si="309"/>
        <v/>
      </c>
    </row>
    <row r="127" spans="1:40">
      <c r="A127" s="417" t="str">
        <f t="shared" si="288"/>
        <v/>
      </c>
      <c r="B127" s="417" t="str">
        <f t="shared" si="289"/>
        <v/>
      </c>
      <c r="C127" s="483"/>
      <c r="D127" s="420">
        <v>124</v>
      </c>
      <c r="E127" s="481"/>
      <c r="F127" s="482"/>
      <c r="G127" s="483"/>
      <c r="H127" s="417" t="str">
        <f t="shared" si="290"/>
        <v/>
      </c>
      <c r="I127" s="362" t="str">
        <f t="shared" si="291"/>
        <v/>
      </c>
      <c r="J127" s="362" t="str">
        <f t="shared" ref="J127:K127" si="542">IF(I127="","",RANK(I127,I$4:I$443))</f>
        <v/>
      </c>
      <c r="K127" s="362" t="str">
        <f t="shared" si="542"/>
        <v/>
      </c>
      <c r="L127" s="362" t="str">
        <f t="shared" si="293"/>
        <v/>
      </c>
      <c r="M127" s="362" t="str">
        <f t="shared" ref="M127:N127" si="543">IF(L127="","",RANK(L127,L$4:L$443))</f>
        <v/>
      </c>
      <c r="N127" s="362" t="str">
        <f t="shared" si="543"/>
        <v/>
      </c>
      <c r="O127" s="362" t="str">
        <f t="shared" si="295"/>
        <v/>
      </c>
      <c r="P127" s="362" t="str">
        <f t="shared" ref="P127:Q127" si="544">IF(O127="","",RANK(O127,O$4:O$443))</f>
        <v/>
      </c>
      <c r="Q127" s="362" t="str">
        <f t="shared" si="544"/>
        <v/>
      </c>
      <c r="R127" s="362" t="str">
        <f t="shared" si="297"/>
        <v/>
      </c>
      <c r="S127" s="362" t="str">
        <f t="shared" ref="S127:T127" si="545">IF(R127="","",RANK(R127,R$4:R$443))</f>
        <v/>
      </c>
      <c r="T127" s="362" t="str">
        <f t="shared" si="545"/>
        <v/>
      </c>
      <c r="U127" s="417" t="str">
        <f t="shared" si="299"/>
        <v/>
      </c>
      <c r="V127" s="369" t="str">
        <f t="shared" si="300"/>
        <v/>
      </c>
      <c r="X127" s="279" t="str">
        <f t="shared" si="301"/>
        <v/>
      </c>
      <c r="Y127" s="254" t="str">
        <f t="shared" si="302"/>
        <v/>
      </c>
      <c r="Z127" s="254" t="str">
        <f t="shared" si="303"/>
        <v/>
      </c>
      <c r="AA127" s="254" t="str">
        <f t="shared" si="304"/>
        <v/>
      </c>
      <c r="AB127" s="254" t="str">
        <f t="shared" si="305"/>
        <v/>
      </c>
      <c r="AC127" s="254">
        <f t="shared" si="306"/>
        <v>124</v>
      </c>
      <c r="AD127" s="254" t="str">
        <f t="shared" si="307"/>
        <v/>
      </c>
      <c r="AG127" s="499" t="str">
        <f t="shared" si="308"/>
        <v/>
      </c>
      <c r="AH127" s="495" t="str">
        <f t="shared" si="350"/>
        <v/>
      </c>
      <c r="AI127" s="495" t="str">
        <f t="shared" si="351"/>
        <v/>
      </c>
      <c r="AJ127" s="495" t="str">
        <f t="shared" si="352"/>
        <v/>
      </c>
      <c r="AK127" s="495" t="str">
        <f t="shared" si="353"/>
        <v/>
      </c>
      <c r="AL127" s="420">
        <f t="shared" si="286"/>
        <v>124</v>
      </c>
      <c r="AM127" s="420" t="str">
        <f t="shared" si="287"/>
        <v/>
      </c>
      <c r="AN127" t="str">
        <f t="shared" si="309"/>
        <v/>
      </c>
    </row>
    <row r="128" spans="1:40">
      <c r="A128" s="417" t="str">
        <f t="shared" si="288"/>
        <v/>
      </c>
      <c r="B128" s="417" t="str">
        <f t="shared" si="289"/>
        <v/>
      </c>
      <c r="C128" s="483"/>
      <c r="D128" s="420">
        <v>125</v>
      </c>
      <c r="E128" s="481"/>
      <c r="F128" s="482"/>
      <c r="G128" s="483"/>
      <c r="H128" s="417" t="str">
        <f t="shared" si="290"/>
        <v/>
      </c>
      <c r="I128" s="362" t="str">
        <f t="shared" si="291"/>
        <v/>
      </c>
      <c r="J128" s="362" t="str">
        <f t="shared" ref="J128:K128" si="546">IF(I128="","",RANK(I128,I$4:I$443))</f>
        <v/>
      </c>
      <c r="K128" s="362" t="str">
        <f t="shared" si="546"/>
        <v/>
      </c>
      <c r="L128" s="362" t="str">
        <f t="shared" si="293"/>
        <v/>
      </c>
      <c r="M128" s="362" t="str">
        <f t="shared" ref="M128:N128" si="547">IF(L128="","",RANK(L128,L$4:L$443))</f>
        <v/>
      </c>
      <c r="N128" s="362" t="str">
        <f t="shared" si="547"/>
        <v/>
      </c>
      <c r="O128" s="362" t="str">
        <f t="shared" si="295"/>
        <v/>
      </c>
      <c r="P128" s="362" t="str">
        <f t="shared" ref="P128:Q128" si="548">IF(O128="","",RANK(O128,O$4:O$443))</f>
        <v/>
      </c>
      <c r="Q128" s="362" t="str">
        <f t="shared" si="548"/>
        <v/>
      </c>
      <c r="R128" s="362" t="str">
        <f t="shared" si="297"/>
        <v/>
      </c>
      <c r="S128" s="362" t="str">
        <f t="shared" ref="S128:T128" si="549">IF(R128="","",RANK(R128,R$4:R$443))</f>
        <v/>
      </c>
      <c r="T128" s="362" t="str">
        <f t="shared" si="549"/>
        <v/>
      </c>
      <c r="U128" s="417" t="str">
        <f t="shared" si="299"/>
        <v/>
      </c>
      <c r="V128" s="369" t="str">
        <f t="shared" si="300"/>
        <v/>
      </c>
      <c r="X128" s="279" t="str">
        <f t="shared" si="301"/>
        <v/>
      </c>
      <c r="Y128" s="254" t="str">
        <f t="shared" si="302"/>
        <v/>
      </c>
      <c r="Z128" s="254" t="str">
        <f t="shared" si="303"/>
        <v/>
      </c>
      <c r="AA128" s="254" t="str">
        <f t="shared" si="304"/>
        <v/>
      </c>
      <c r="AB128" s="254" t="str">
        <f t="shared" si="305"/>
        <v/>
      </c>
      <c r="AC128" s="254">
        <f t="shared" si="306"/>
        <v>125</v>
      </c>
      <c r="AD128" s="254" t="str">
        <f t="shared" si="307"/>
        <v/>
      </c>
      <c r="AG128" s="499" t="str">
        <f t="shared" si="308"/>
        <v/>
      </c>
      <c r="AH128" s="495" t="str">
        <f t="shared" si="350"/>
        <v/>
      </c>
      <c r="AI128" s="495" t="str">
        <f t="shared" si="351"/>
        <v/>
      </c>
      <c r="AJ128" s="495" t="str">
        <f t="shared" si="352"/>
        <v/>
      </c>
      <c r="AK128" s="495" t="str">
        <f t="shared" si="353"/>
        <v/>
      </c>
      <c r="AL128" s="420">
        <f t="shared" si="286"/>
        <v>125</v>
      </c>
      <c r="AM128" s="420" t="str">
        <f t="shared" si="287"/>
        <v/>
      </c>
      <c r="AN128" t="str">
        <f t="shared" si="309"/>
        <v/>
      </c>
    </row>
    <row r="129" spans="1:40">
      <c r="A129" s="417" t="str">
        <f t="shared" si="288"/>
        <v/>
      </c>
      <c r="B129" s="417" t="str">
        <f t="shared" si="289"/>
        <v/>
      </c>
      <c r="C129" s="483"/>
      <c r="D129" s="420">
        <v>126</v>
      </c>
      <c r="E129" s="481"/>
      <c r="F129" s="482"/>
      <c r="G129" s="483"/>
      <c r="H129" s="417" t="str">
        <f t="shared" si="290"/>
        <v/>
      </c>
      <c r="I129" s="362" t="str">
        <f t="shared" si="291"/>
        <v/>
      </c>
      <c r="J129" s="362" t="str">
        <f t="shared" ref="J129:K129" si="550">IF(I129="","",RANK(I129,I$4:I$443))</f>
        <v/>
      </c>
      <c r="K129" s="362" t="str">
        <f t="shared" si="550"/>
        <v/>
      </c>
      <c r="L129" s="362" t="str">
        <f t="shared" si="293"/>
        <v/>
      </c>
      <c r="M129" s="362" t="str">
        <f t="shared" ref="M129:N129" si="551">IF(L129="","",RANK(L129,L$4:L$443))</f>
        <v/>
      </c>
      <c r="N129" s="362" t="str">
        <f t="shared" si="551"/>
        <v/>
      </c>
      <c r="O129" s="362" t="str">
        <f t="shared" si="295"/>
        <v/>
      </c>
      <c r="P129" s="362" t="str">
        <f t="shared" ref="P129:Q129" si="552">IF(O129="","",RANK(O129,O$4:O$443))</f>
        <v/>
      </c>
      <c r="Q129" s="362" t="str">
        <f t="shared" si="552"/>
        <v/>
      </c>
      <c r="R129" s="362" t="str">
        <f t="shared" si="297"/>
        <v/>
      </c>
      <c r="S129" s="362" t="str">
        <f t="shared" ref="S129:T129" si="553">IF(R129="","",RANK(R129,R$4:R$443))</f>
        <v/>
      </c>
      <c r="T129" s="362" t="str">
        <f t="shared" si="553"/>
        <v/>
      </c>
      <c r="U129" s="417" t="str">
        <f t="shared" si="299"/>
        <v/>
      </c>
      <c r="V129" s="369" t="str">
        <f t="shared" si="300"/>
        <v/>
      </c>
      <c r="X129" s="279" t="str">
        <f t="shared" si="301"/>
        <v/>
      </c>
      <c r="Y129" s="254" t="str">
        <f t="shared" si="302"/>
        <v/>
      </c>
      <c r="Z129" s="254" t="str">
        <f t="shared" si="303"/>
        <v/>
      </c>
      <c r="AA129" s="254" t="str">
        <f t="shared" si="304"/>
        <v/>
      </c>
      <c r="AB129" s="254" t="str">
        <f t="shared" si="305"/>
        <v/>
      </c>
      <c r="AC129" s="254">
        <f t="shared" si="306"/>
        <v>126</v>
      </c>
      <c r="AD129" s="254" t="str">
        <f t="shared" si="307"/>
        <v/>
      </c>
      <c r="AG129" s="499" t="str">
        <f t="shared" si="308"/>
        <v/>
      </c>
      <c r="AH129" s="495" t="str">
        <f t="shared" si="350"/>
        <v/>
      </c>
      <c r="AI129" s="495" t="str">
        <f t="shared" si="351"/>
        <v/>
      </c>
      <c r="AJ129" s="495" t="str">
        <f t="shared" si="352"/>
        <v/>
      </c>
      <c r="AK129" s="495" t="str">
        <f t="shared" si="353"/>
        <v/>
      </c>
      <c r="AL129" s="420">
        <f t="shared" si="286"/>
        <v>126</v>
      </c>
      <c r="AM129" s="420" t="str">
        <f t="shared" si="287"/>
        <v/>
      </c>
      <c r="AN129" t="str">
        <f t="shared" si="309"/>
        <v/>
      </c>
    </row>
    <row r="130" spans="1:40">
      <c r="A130" s="417" t="str">
        <f t="shared" si="288"/>
        <v/>
      </c>
      <c r="B130" s="417" t="str">
        <f t="shared" si="289"/>
        <v/>
      </c>
      <c r="C130" s="483"/>
      <c r="D130" s="420">
        <v>127</v>
      </c>
      <c r="E130" s="481"/>
      <c r="F130" s="482"/>
      <c r="G130" s="483"/>
      <c r="H130" s="417" t="str">
        <f t="shared" si="290"/>
        <v/>
      </c>
      <c r="I130" s="362" t="str">
        <f t="shared" si="291"/>
        <v/>
      </c>
      <c r="J130" s="362" t="str">
        <f t="shared" ref="J130:K130" si="554">IF(I130="","",RANK(I130,I$4:I$443))</f>
        <v/>
      </c>
      <c r="K130" s="362" t="str">
        <f t="shared" si="554"/>
        <v/>
      </c>
      <c r="L130" s="362" t="str">
        <f t="shared" si="293"/>
        <v/>
      </c>
      <c r="M130" s="362" t="str">
        <f t="shared" ref="M130:N130" si="555">IF(L130="","",RANK(L130,L$4:L$443))</f>
        <v/>
      </c>
      <c r="N130" s="362" t="str">
        <f t="shared" si="555"/>
        <v/>
      </c>
      <c r="O130" s="362" t="str">
        <f t="shared" si="295"/>
        <v/>
      </c>
      <c r="P130" s="362" t="str">
        <f t="shared" ref="P130:Q130" si="556">IF(O130="","",RANK(O130,O$4:O$443))</f>
        <v/>
      </c>
      <c r="Q130" s="362" t="str">
        <f t="shared" si="556"/>
        <v/>
      </c>
      <c r="R130" s="362" t="str">
        <f t="shared" si="297"/>
        <v/>
      </c>
      <c r="S130" s="362" t="str">
        <f t="shared" ref="S130:T130" si="557">IF(R130="","",RANK(R130,R$4:R$443))</f>
        <v/>
      </c>
      <c r="T130" s="362" t="str">
        <f t="shared" si="557"/>
        <v/>
      </c>
      <c r="U130" s="417" t="str">
        <f t="shared" si="299"/>
        <v/>
      </c>
      <c r="V130" s="369" t="str">
        <f t="shared" si="300"/>
        <v/>
      </c>
      <c r="X130" s="279" t="str">
        <f t="shared" si="301"/>
        <v/>
      </c>
      <c r="Y130" s="254" t="str">
        <f t="shared" si="302"/>
        <v/>
      </c>
      <c r="Z130" s="254" t="str">
        <f t="shared" si="303"/>
        <v/>
      </c>
      <c r="AA130" s="254" t="str">
        <f t="shared" si="304"/>
        <v/>
      </c>
      <c r="AB130" s="254" t="str">
        <f t="shared" si="305"/>
        <v/>
      </c>
      <c r="AC130" s="254">
        <f t="shared" si="306"/>
        <v>127</v>
      </c>
      <c r="AD130" s="254" t="str">
        <f t="shared" si="307"/>
        <v/>
      </c>
      <c r="AG130" s="499" t="str">
        <f t="shared" si="308"/>
        <v/>
      </c>
      <c r="AH130" s="495" t="str">
        <f t="shared" si="350"/>
        <v/>
      </c>
      <c r="AI130" s="495" t="str">
        <f t="shared" si="351"/>
        <v/>
      </c>
      <c r="AJ130" s="495" t="str">
        <f t="shared" si="352"/>
        <v/>
      </c>
      <c r="AK130" s="495" t="str">
        <f t="shared" si="353"/>
        <v/>
      </c>
      <c r="AL130" s="420">
        <f t="shared" si="286"/>
        <v>127</v>
      </c>
      <c r="AM130" s="420" t="str">
        <f t="shared" si="287"/>
        <v/>
      </c>
      <c r="AN130" t="str">
        <f t="shared" si="309"/>
        <v/>
      </c>
    </row>
    <row r="131" spans="1:40">
      <c r="A131" s="417" t="str">
        <f t="shared" si="288"/>
        <v/>
      </c>
      <c r="B131" s="417" t="str">
        <f t="shared" si="289"/>
        <v/>
      </c>
      <c r="C131" s="483"/>
      <c r="D131" s="420">
        <v>128</v>
      </c>
      <c r="E131" s="481"/>
      <c r="F131" s="482"/>
      <c r="G131" s="483"/>
      <c r="H131" s="417" t="str">
        <f t="shared" si="290"/>
        <v/>
      </c>
      <c r="I131" s="362" t="str">
        <f t="shared" si="291"/>
        <v/>
      </c>
      <c r="J131" s="362" t="str">
        <f t="shared" ref="J131:K131" si="558">IF(I131="","",RANK(I131,I$4:I$443))</f>
        <v/>
      </c>
      <c r="K131" s="362" t="str">
        <f t="shared" si="558"/>
        <v/>
      </c>
      <c r="L131" s="362" t="str">
        <f t="shared" si="293"/>
        <v/>
      </c>
      <c r="M131" s="362" t="str">
        <f t="shared" ref="M131:N131" si="559">IF(L131="","",RANK(L131,L$4:L$443))</f>
        <v/>
      </c>
      <c r="N131" s="362" t="str">
        <f t="shared" si="559"/>
        <v/>
      </c>
      <c r="O131" s="362" t="str">
        <f t="shared" si="295"/>
        <v/>
      </c>
      <c r="P131" s="362" t="str">
        <f t="shared" ref="P131:Q131" si="560">IF(O131="","",RANK(O131,O$4:O$443))</f>
        <v/>
      </c>
      <c r="Q131" s="362" t="str">
        <f t="shared" si="560"/>
        <v/>
      </c>
      <c r="R131" s="362" t="str">
        <f t="shared" si="297"/>
        <v/>
      </c>
      <c r="S131" s="362" t="str">
        <f t="shared" ref="S131:T131" si="561">IF(R131="","",RANK(R131,R$4:R$443))</f>
        <v/>
      </c>
      <c r="T131" s="362" t="str">
        <f t="shared" si="561"/>
        <v/>
      </c>
      <c r="U131" s="417" t="str">
        <f t="shared" si="299"/>
        <v/>
      </c>
      <c r="V131" s="369" t="str">
        <f t="shared" si="300"/>
        <v/>
      </c>
      <c r="X131" s="279" t="str">
        <f t="shared" si="301"/>
        <v/>
      </c>
      <c r="Y131" s="254" t="str">
        <f t="shared" si="302"/>
        <v/>
      </c>
      <c r="Z131" s="254" t="str">
        <f t="shared" si="303"/>
        <v/>
      </c>
      <c r="AA131" s="254" t="str">
        <f t="shared" si="304"/>
        <v/>
      </c>
      <c r="AB131" s="254" t="str">
        <f t="shared" si="305"/>
        <v/>
      </c>
      <c r="AC131" s="254">
        <f t="shared" si="306"/>
        <v>128</v>
      </c>
      <c r="AD131" s="254" t="str">
        <f t="shared" si="307"/>
        <v/>
      </c>
      <c r="AG131" s="499" t="str">
        <f t="shared" si="308"/>
        <v/>
      </c>
      <c r="AH131" s="495" t="str">
        <f t="shared" si="350"/>
        <v/>
      </c>
      <c r="AI131" s="495" t="str">
        <f t="shared" si="351"/>
        <v/>
      </c>
      <c r="AJ131" s="495" t="str">
        <f t="shared" si="352"/>
        <v/>
      </c>
      <c r="AK131" s="495" t="str">
        <f t="shared" si="353"/>
        <v/>
      </c>
      <c r="AL131" s="420">
        <f t="shared" si="286"/>
        <v>128</v>
      </c>
      <c r="AM131" s="420" t="str">
        <f t="shared" si="287"/>
        <v/>
      </c>
      <c r="AN131" t="str">
        <f t="shared" si="309"/>
        <v/>
      </c>
    </row>
    <row r="132" spans="1:40">
      <c r="A132" s="417" t="str">
        <f t="shared" si="288"/>
        <v/>
      </c>
      <c r="B132" s="417" t="str">
        <f t="shared" si="289"/>
        <v/>
      </c>
      <c r="C132" s="483"/>
      <c r="D132" s="420">
        <v>129</v>
      </c>
      <c r="E132" s="481"/>
      <c r="F132" s="482"/>
      <c r="G132" s="483"/>
      <c r="H132" s="417" t="str">
        <f t="shared" si="290"/>
        <v/>
      </c>
      <c r="I132" s="362" t="str">
        <f t="shared" si="291"/>
        <v/>
      </c>
      <c r="J132" s="362" t="str">
        <f t="shared" ref="J132:K132" si="562">IF(I132="","",RANK(I132,I$4:I$443))</f>
        <v/>
      </c>
      <c r="K132" s="362" t="str">
        <f t="shared" si="562"/>
        <v/>
      </c>
      <c r="L132" s="362" t="str">
        <f t="shared" si="293"/>
        <v/>
      </c>
      <c r="M132" s="362" t="str">
        <f t="shared" ref="M132:N132" si="563">IF(L132="","",RANK(L132,L$4:L$443))</f>
        <v/>
      </c>
      <c r="N132" s="362" t="str">
        <f t="shared" si="563"/>
        <v/>
      </c>
      <c r="O132" s="362" t="str">
        <f t="shared" si="295"/>
        <v/>
      </c>
      <c r="P132" s="362" t="str">
        <f t="shared" ref="P132:Q132" si="564">IF(O132="","",RANK(O132,O$4:O$443))</f>
        <v/>
      </c>
      <c r="Q132" s="362" t="str">
        <f t="shared" si="564"/>
        <v/>
      </c>
      <c r="R132" s="362" t="str">
        <f t="shared" si="297"/>
        <v/>
      </c>
      <c r="S132" s="362" t="str">
        <f t="shared" ref="S132:T132" si="565">IF(R132="","",RANK(R132,R$4:R$443))</f>
        <v/>
      </c>
      <c r="T132" s="362" t="str">
        <f t="shared" si="565"/>
        <v/>
      </c>
      <c r="U132" s="417" t="str">
        <f t="shared" si="299"/>
        <v/>
      </c>
      <c r="V132" s="369" t="str">
        <f t="shared" si="300"/>
        <v/>
      </c>
      <c r="X132" s="279" t="str">
        <f t="shared" si="301"/>
        <v/>
      </c>
      <c r="Y132" s="254" t="str">
        <f t="shared" si="302"/>
        <v/>
      </c>
      <c r="Z132" s="254" t="str">
        <f t="shared" si="303"/>
        <v/>
      </c>
      <c r="AA132" s="254" t="str">
        <f t="shared" si="304"/>
        <v/>
      </c>
      <c r="AB132" s="254" t="str">
        <f t="shared" si="305"/>
        <v/>
      </c>
      <c r="AC132" s="254">
        <f t="shared" si="306"/>
        <v>129</v>
      </c>
      <c r="AD132" s="254" t="str">
        <f t="shared" si="307"/>
        <v/>
      </c>
      <c r="AG132" s="499" t="str">
        <f t="shared" si="308"/>
        <v/>
      </c>
      <c r="AH132" s="495" t="str">
        <f t="shared" si="350"/>
        <v/>
      </c>
      <c r="AI132" s="495" t="str">
        <f t="shared" si="351"/>
        <v/>
      </c>
      <c r="AJ132" s="495" t="str">
        <f t="shared" si="352"/>
        <v/>
      </c>
      <c r="AK132" s="495" t="str">
        <f t="shared" si="353"/>
        <v/>
      </c>
      <c r="AL132" s="420">
        <f t="shared" ref="AL132:AL195" si="566">AC132</f>
        <v>129</v>
      </c>
      <c r="AM132" s="420" t="str">
        <f t="shared" ref="AM132:AM195" si="567">AD132</f>
        <v/>
      </c>
      <c r="AN132" t="str">
        <f t="shared" si="309"/>
        <v/>
      </c>
    </row>
    <row r="133" spans="1:40">
      <c r="A133" s="417" t="str">
        <f t="shared" ref="A133:A196" si="568">IF(G133="","",G133)</f>
        <v/>
      </c>
      <c r="B133" s="417" t="str">
        <f t="shared" ref="B133:B196" si="569">IF(C133="","",D133)</f>
        <v/>
      </c>
      <c r="C133" s="483"/>
      <c r="D133" s="420">
        <v>130</v>
      </c>
      <c r="E133" s="481"/>
      <c r="F133" s="482"/>
      <c r="G133" s="483"/>
      <c r="H133" s="417" t="str">
        <f t="shared" ref="H133:H196" si="570">IF(C133="","",IF(F133="TRALUSA",1000,IF(F133="AULUSA",2000,IF(F133="CASTROMIL",3000,IF(F133="AULUSA TEO",4000,0))))+IF(F133="",0,RANK(D133,$D$4:$D$443)))</f>
        <v/>
      </c>
      <c r="I133" s="362" t="str">
        <f t="shared" ref="I133:I196" si="571">IF(C133="","",IF(F133=$I$1,RANK(H133,$H$4:$H$443),""))</f>
        <v/>
      </c>
      <c r="J133" s="362" t="str">
        <f t="shared" ref="J133:K133" si="572">IF(I133="","",RANK(I133,I$4:I$443))</f>
        <v/>
      </c>
      <c r="K133" s="362" t="str">
        <f t="shared" si="572"/>
        <v/>
      </c>
      <c r="L133" s="362" t="str">
        <f t="shared" ref="L133:L196" si="573">IF(C133="","",IF(F133=$L$1,RANK(H133,$H$4:$H$443),""))</f>
        <v/>
      </c>
      <c r="M133" s="362" t="str">
        <f t="shared" ref="M133:N133" si="574">IF(L133="","",RANK(L133,L$4:L$443))</f>
        <v/>
      </c>
      <c r="N133" s="362" t="str">
        <f t="shared" si="574"/>
        <v/>
      </c>
      <c r="O133" s="362" t="str">
        <f t="shared" ref="O133:O196" si="575">IF(C133="","",IF(F133=$O$1,RANK(H133,$H$4:$H$443),""))</f>
        <v/>
      </c>
      <c r="P133" s="362" t="str">
        <f t="shared" ref="P133:Q133" si="576">IF(O133="","",RANK(O133,O$4:O$443))</f>
        <v/>
      </c>
      <c r="Q133" s="362" t="str">
        <f t="shared" si="576"/>
        <v/>
      </c>
      <c r="R133" s="362" t="str">
        <f t="shared" ref="R133:R196" si="577">IF(C133="","",IF(F133=$R$1,RANK(H133,$H$4:$H$443),""))</f>
        <v/>
      </c>
      <c r="S133" s="362" t="str">
        <f t="shared" ref="S133:T133" si="578">IF(R133="","",RANK(R133,R$4:R$443))</f>
        <v/>
      </c>
      <c r="T133" s="362" t="str">
        <f t="shared" si="578"/>
        <v/>
      </c>
      <c r="U133" s="417" t="str">
        <f t="shared" ref="U133:U196" si="579">IF(F133="","",F133)</f>
        <v/>
      </c>
      <c r="V133" s="369" t="str">
        <f t="shared" ref="V133:V196" si="580">IF(C133="","",F133&amp;IF(AN133="",AL133,AN133))</f>
        <v/>
      </c>
      <c r="X133" s="279" t="str">
        <f t="shared" ref="X133:X196" si="581">IF(F133="","",F133)</f>
        <v/>
      </c>
      <c r="Y133" s="254" t="str">
        <f t="shared" ref="Y133:Y196" si="582">K133</f>
        <v/>
      </c>
      <c r="Z133" s="254" t="str">
        <f t="shared" ref="Z133:Z196" si="583">N133</f>
        <v/>
      </c>
      <c r="AA133" s="254" t="str">
        <f t="shared" ref="AA133:AA196" si="584">Q133</f>
        <v/>
      </c>
      <c r="AB133" s="254" t="str">
        <f t="shared" ref="AB133:AB196" si="585">T133</f>
        <v/>
      </c>
      <c r="AC133" s="254">
        <f t="shared" ref="AC133:AC196" si="586">IF(D133="","",D133)</f>
        <v>130</v>
      </c>
      <c r="AD133" s="254" t="str">
        <f t="shared" ref="AD133:AD196" si="587">IF(C133="","",C133)</f>
        <v/>
      </c>
      <c r="AG133" s="499" t="str">
        <f t="shared" ref="AG133:AG196" si="588">IF(F133="","",F133)</f>
        <v/>
      </c>
      <c r="AH133" s="495" t="str">
        <f t="shared" si="350"/>
        <v/>
      </c>
      <c r="AI133" s="495" t="str">
        <f t="shared" si="351"/>
        <v/>
      </c>
      <c r="AJ133" s="495" t="str">
        <f t="shared" si="352"/>
        <v/>
      </c>
      <c r="AK133" s="495" t="str">
        <f t="shared" si="353"/>
        <v/>
      </c>
      <c r="AL133" s="420">
        <f t="shared" si="566"/>
        <v>130</v>
      </c>
      <c r="AM133" s="420" t="str">
        <f t="shared" si="567"/>
        <v/>
      </c>
      <c r="AN133" t="str">
        <f t="shared" ref="AN133:AN196" si="589">IF(C133="","",MAX(AH133:AK133))</f>
        <v/>
      </c>
    </row>
    <row r="134" spans="1:40">
      <c r="A134" s="417">
        <f t="shared" si="568"/>
        <v>8</v>
      </c>
      <c r="B134" s="417">
        <f t="shared" si="569"/>
        <v>131</v>
      </c>
      <c r="C134" s="483">
        <v>6131</v>
      </c>
      <c r="D134" s="420">
        <v>131</v>
      </c>
      <c r="E134" s="481" t="s">
        <v>270</v>
      </c>
      <c r="F134" s="482" t="s">
        <v>363</v>
      </c>
      <c r="G134" s="483">
        <v>8</v>
      </c>
      <c r="H134" s="417">
        <f t="shared" si="570"/>
        <v>1310</v>
      </c>
      <c r="I134" s="362">
        <f t="shared" si="571"/>
        <v>117</v>
      </c>
      <c r="J134" s="362">
        <f t="shared" ref="J134:K134" si="590">IF(I134="","",RANK(I134,I$4:I$443))</f>
        <v>39</v>
      </c>
      <c r="K134" s="362">
        <f t="shared" si="590"/>
        <v>37</v>
      </c>
      <c r="L134" s="362" t="str">
        <f t="shared" si="573"/>
        <v/>
      </c>
      <c r="M134" s="362" t="str">
        <f t="shared" ref="M134:N134" si="591">IF(L134="","",RANK(L134,L$4:L$443))</f>
        <v/>
      </c>
      <c r="N134" s="362" t="str">
        <f t="shared" si="591"/>
        <v/>
      </c>
      <c r="O134" s="362" t="str">
        <f t="shared" si="575"/>
        <v/>
      </c>
      <c r="P134" s="362" t="str">
        <f t="shared" ref="P134:Q134" si="592">IF(O134="","",RANK(O134,O$4:O$443))</f>
        <v/>
      </c>
      <c r="Q134" s="362" t="str">
        <f t="shared" si="592"/>
        <v/>
      </c>
      <c r="R134" s="362" t="str">
        <f t="shared" si="577"/>
        <v/>
      </c>
      <c r="S134" s="362" t="str">
        <f t="shared" ref="S134:T134" si="593">IF(R134="","",RANK(R134,R$4:R$443))</f>
        <v/>
      </c>
      <c r="T134" s="362" t="str">
        <f t="shared" si="593"/>
        <v/>
      </c>
      <c r="U134" s="417" t="str">
        <f t="shared" si="579"/>
        <v>TRALUSA</v>
      </c>
      <c r="V134" s="369" t="str">
        <f t="shared" si="580"/>
        <v>TRALUSA8</v>
      </c>
      <c r="X134" s="279" t="str">
        <f t="shared" si="581"/>
        <v>TRALUSA</v>
      </c>
      <c r="Y134" s="254">
        <f t="shared" si="582"/>
        <v>37</v>
      </c>
      <c r="Z134" s="254" t="str">
        <f t="shared" si="583"/>
        <v/>
      </c>
      <c r="AA134" s="254" t="str">
        <f t="shared" si="584"/>
        <v/>
      </c>
      <c r="AB134" s="254" t="str">
        <f t="shared" si="585"/>
        <v/>
      </c>
      <c r="AC134" s="254">
        <f t="shared" si="586"/>
        <v>131</v>
      </c>
      <c r="AD134" s="254">
        <f t="shared" si="587"/>
        <v>6131</v>
      </c>
      <c r="AG134" s="499" t="str">
        <f t="shared" si="588"/>
        <v>TRALUSA</v>
      </c>
      <c r="AH134" s="495">
        <f t="shared" si="350"/>
        <v>8</v>
      </c>
      <c r="AI134" s="495" t="str">
        <f t="shared" si="351"/>
        <v/>
      </c>
      <c r="AJ134" s="495" t="str">
        <f t="shared" si="352"/>
        <v/>
      </c>
      <c r="AK134" s="495" t="str">
        <f t="shared" si="353"/>
        <v/>
      </c>
      <c r="AL134" s="420">
        <f t="shared" si="566"/>
        <v>131</v>
      </c>
      <c r="AM134" s="420">
        <f t="shared" si="567"/>
        <v>6131</v>
      </c>
      <c r="AN134">
        <f t="shared" si="589"/>
        <v>8</v>
      </c>
    </row>
    <row r="135" spans="1:40">
      <c r="A135" s="417" t="str">
        <f t="shared" si="568"/>
        <v/>
      </c>
      <c r="B135" s="417" t="str">
        <f t="shared" si="569"/>
        <v/>
      </c>
      <c r="C135" s="483"/>
      <c r="D135" s="420">
        <v>132</v>
      </c>
      <c r="E135" s="481"/>
      <c r="F135" s="482"/>
      <c r="G135" s="483"/>
      <c r="H135" s="417" t="str">
        <f t="shared" si="570"/>
        <v/>
      </c>
      <c r="I135" s="362" t="str">
        <f t="shared" si="571"/>
        <v/>
      </c>
      <c r="J135" s="362" t="str">
        <f t="shared" ref="J135:K135" si="594">IF(I135="","",RANK(I135,I$4:I$443))</f>
        <v/>
      </c>
      <c r="K135" s="362" t="str">
        <f t="shared" si="594"/>
        <v/>
      </c>
      <c r="L135" s="362" t="str">
        <f t="shared" si="573"/>
        <v/>
      </c>
      <c r="M135" s="362" t="str">
        <f t="shared" ref="M135:N135" si="595">IF(L135="","",RANK(L135,L$4:L$443))</f>
        <v/>
      </c>
      <c r="N135" s="362" t="str">
        <f t="shared" si="595"/>
        <v/>
      </c>
      <c r="O135" s="362" t="str">
        <f t="shared" si="575"/>
        <v/>
      </c>
      <c r="P135" s="362" t="str">
        <f t="shared" ref="P135:Q135" si="596">IF(O135="","",RANK(O135,O$4:O$443))</f>
        <v/>
      </c>
      <c r="Q135" s="362" t="str">
        <f t="shared" si="596"/>
        <v/>
      </c>
      <c r="R135" s="362" t="str">
        <f t="shared" si="577"/>
        <v/>
      </c>
      <c r="S135" s="362" t="str">
        <f t="shared" ref="S135:T135" si="597">IF(R135="","",RANK(R135,R$4:R$443))</f>
        <v/>
      </c>
      <c r="T135" s="362" t="str">
        <f t="shared" si="597"/>
        <v/>
      </c>
      <c r="U135" s="417" t="str">
        <f t="shared" si="579"/>
        <v/>
      </c>
      <c r="V135" s="369" t="str">
        <f t="shared" si="580"/>
        <v/>
      </c>
      <c r="X135" s="279" t="str">
        <f t="shared" si="581"/>
        <v/>
      </c>
      <c r="Y135" s="254" t="str">
        <f t="shared" si="582"/>
        <v/>
      </c>
      <c r="Z135" s="254" t="str">
        <f t="shared" si="583"/>
        <v/>
      </c>
      <c r="AA135" s="254" t="str">
        <f t="shared" si="584"/>
        <v/>
      </c>
      <c r="AB135" s="254" t="str">
        <f t="shared" si="585"/>
        <v/>
      </c>
      <c r="AC135" s="254">
        <f t="shared" si="586"/>
        <v>132</v>
      </c>
      <c r="AD135" s="254" t="str">
        <f t="shared" si="587"/>
        <v/>
      </c>
      <c r="AG135" s="499" t="str">
        <f t="shared" si="588"/>
        <v/>
      </c>
      <c r="AH135" s="495" t="str">
        <f t="shared" si="350"/>
        <v/>
      </c>
      <c r="AI135" s="495" t="str">
        <f t="shared" si="351"/>
        <v/>
      </c>
      <c r="AJ135" s="495" t="str">
        <f t="shared" si="352"/>
        <v/>
      </c>
      <c r="AK135" s="495" t="str">
        <f t="shared" si="353"/>
        <v/>
      </c>
      <c r="AL135" s="420">
        <f t="shared" si="566"/>
        <v>132</v>
      </c>
      <c r="AM135" s="420" t="str">
        <f t="shared" si="567"/>
        <v/>
      </c>
      <c r="AN135" t="str">
        <f t="shared" si="589"/>
        <v/>
      </c>
    </row>
    <row r="136" spans="1:40">
      <c r="A136" s="417" t="str">
        <f t="shared" si="568"/>
        <v/>
      </c>
      <c r="B136" s="417" t="str">
        <f t="shared" si="569"/>
        <v/>
      </c>
      <c r="C136" s="483"/>
      <c r="D136" s="420">
        <v>133</v>
      </c>
      <c r="E136" s="481"/>
      <c r="F136" s="482"/>
      <c r="G136" s="483"/>
      <c r="H136" s="417" t="str">
        <f t="shared" si="570"/>
        <v/>
      </c>
      <c r="I136" s="362" t="str">
        <f t="shared" si="571"/>
        <v/>
      </c>
      <c r="J136" s="362" t="str">
        <f t="shared" ref="J136:K136" si="598">IF(I136="","",RANK(I136,I$4:I$443))</f>
        <v/>
      </c>
      <c r="K136" s="362" t="str">
        <f t="shared" si="598"/>
        <v/>
      </c>
      <c r="L136" s="362" t="str">
        <f t="shared" si="573"/>
        <v/>
      </c>
      <c r="M136" s="362" t="str">
        <f t="shared" ref="M136:N136" si="599">IF(L136="","",RANK(L136,L$4:L$443))</f>
        <v/>
      </c>
      <c r="N136" s="362" t="str">
        <f t="shared" si="599"/>
        <v/>
      </c>
      <c r="O136" s="362" t="str">
        <f t="shared" si="575"/>
        <v/>
      </c>
      <c r="P136" s="362" t="str">
        <f t="shared" ref="P136:Q136" si="600">IF(O136="","",RANK(O136,O$4:O$443))</f>
        <v/>
      </c>
      <c r="Q136" s="362" t="str">
        <f t="shared" si="600"/>
        <v/>
      </c>
      <c r="R136" s="362" t="str">
        <f t="shared" si="577"/>
        <v/>
      </c>
      <c r="S136" s="362" t="str">
        <f t="shared" ref="S136:T136" si="601">IF(R136="","",RANK(R136,R$4:R$443))</f>
        <v/>
      </c>
      <c r="T136" s="362" t="str">
        <f t="shared" si="601"/>
        <v/>
      </c>
      <c r="U136" s="417" t="str">
        <f t="shared" si="579"/>
        <v/>
      </c>
      <c r="V136" s="369" t="str">
        <f t="shared" si="580"/>
        <v/>
      </c>
      <c r="X136" s="279" t="str">
        <f t="shared" si="581"/>
        <v/>
      </c>
      <c r="Y136" s="254" t="str">
        <f t="shared" si="582"/>
        <v/>
      </c>
      <c r="Z136" s="254" t="str">
        <f t="shared" si="583"/>
        <v/>
      </c>
      <c r="AA136" s="254" t="str">
        <f t="shared" si="584"/>
        <v/>
      </c>
      <c r="AB136" s="254" t="str">
        <f t="shared" si="585"/>
        <v/>
      </c>
      <c r="AC136" s="254">
        <f t="shared" si="586"/>
        <v>133</v>
      </c>
      <c r="AD136" s="254" t="str">
        <f t="shared" si="587"/>
        <v/>
      </c>
      <c r="AG136" s="499" t="str">
        <f t="shared" si="588"/>
        <v/>
      </c>
      <c r="AH136" s="495" t="str">
        <f t="shared" si="350"/>
        <v/>
      </c>
      <c r="AI136" s="495" t="str">
        <f t="shared" si="351"/>
        <v/>
      </c>
      <c r="AJ136" s="495" t="str">
        <f t="shared" si="352"/>
        <v/>
      </c>
      <c r="AK136" s="495" t="str">
        <f t="shared" si="353"/>
        <v/>
      </c>
      <c r="AL136" s="420">
        <f t="shared" si="566"/>
        <v>133</v>
      </c>
      <c r="AM136" s="420" t="str">
        <f t="shared" si="567"/>
        <v/>
      </c>
      <c r="AN136" t="str">
        <f t="shared" si="589"/>
        <v/>
      </c>
    </row>
    <row r="137" spans="1:40">
      <c r="A137" s="417" t="str">
        <f t="shared" si="568"/>
        <v/>
      </c>
      <c r="B137" s="417" t="str">
        <f t="shared" si="569"/>
        <v/>
      </c>
      <c r="C137" s="483"/>
      <c r="D137" s="420">
        <v>134</v>
      </c>
      <c r="E137" s="481"/>
      <c r="F137" s="482"/>
      <c r="G137" s="483"/>
      <c r="H137" s="417" t="str">
        <f t="shared" si="570"/>
        <v/>
      </c>
      <c r="I137" s="362" t="str">
        <f t="shared" si="571"/>
        <v/>
      </c>
      <c r="J137" s="362" t="str">
        <f t="shared" ref="J137:K137" si="602">IF(I137="","",RANK(I137,I$4:I$443))</f>
        <v/>
      </c>
      <c r="K137" s="362" t="str">
        <f t="shared" si="602"/>
        <v/>
      </c>
      <c r="L137" s="362" t="str">
        <f t="shared" si="573"/>
        <v/>
      </c>
      <c r="M137" s="362" t="str">
        <f t="shared" ref="M137:N137" si="603">IF(L137="","",RANK(L137,L$4:L$443))</f>
        <v/>
      </c>
      <c r="N137" s="362" t="str">
        <f t="shared" si="603"/>
        <v/>
      </c>
      <c r="O137" s="362" t="str">
        <f t="shared" si="575"/>
        <v/>
      </c>
      <c r="P137" s="362" t="str">
        <f t="shared" ref="P137:Q137" si="604">IF(O137="","",RANK(O137,O$4:O$443))</f>
        <v/>
      </c>
      <c r="Q137" s="362" t="str">
        <f t="shared" si="604"/>
        <v/>
      </c>
      <c r="R137" s="362" t="str">
        <f t="shared" si="577"/>
        <v/>
      </c>
      <c r="S137" s="362" t="str">
        <f t="shared" ref="S137:T137" si="605">IF(R137="","",RANK(R137,R$4:R$443))</f>
        <v/>
      </c>
      <c r="T137" s="362" t="str">
        <f t="shared" si="605"/>
        <v/>
      </c>
      <c r="U137" s="417" t="str">
        <f t="shared" si="579"/>
        <v/>
      </c>
      <c r="V137" s="369" t="str">
        <f t="shared" si="580"/>
        <v/>
      </c>
      <c r="X137" s="279" t="str">
        <f t="shared" si="581"/>
        <v/>
      </c>
      <c r="Y137" s="254" t="str">
        <f t="shared" si="582"/>
        <v/>
      </c>
      <c r="Z137" s="254" t="str">
        <f t="shared" si="583"/>
        <v/>
      </c>
      <c r="AA137" s="254" t="str">
        <f t="shared" si="584"/>
        <v/>
      </c>
      <c r="AB137" s="254" t="str">
        <f t="shared" si="585"/>
        <v/>
      </c>
      <c r="AC137" s="254">
        <f t="shared" si="586"/>
        <v>134</v>
      </c>
      <c r="AD137" s="254" t="str">
        <f t="shared" si="587"/>
        <v/>
      </c>
      <c r="AG137" s="499" t="str">
        <f t="shared" si="588"/>
        <v/>
      </c>
      <c r="AH137" s="495" t="str">
        <f t="shared" si="350"/>
        <v/>
      </c>
      <c r="AI137" s="495" t="str">
        <f t="shared" si="351"/>
        <v/>
      </c>
      <c r="AJ137" s="495" t="str">
        <f t="shared" si="352"/>
        <v/>
      </c>
      <c r="AK137" s="495" t="str">
        <f t="shared" si="353"/>
        <v/>
      </c>
      <c r="AL137" s="420">
        <f t="shared" si="566"/>
        <v>134</v>
      </c>
      <c r="AM137" s="420" t="str">
        <f t="shared" si="567"/>
        <v/>
      </c>
      <c r="AN137" t="str">
        <f t="shared" si="589"/>
        <v/>
      </c>
    </row>
    <row r="138" spans="1:40">
      <c r="A138" s="417" t="str">
        <f t="shared" si="568"/>
        <v/>
      </c>
      <c r="B138" s="417" t="str">
        <f t="shared" si="569"/>
        <v/>
      </c>
      <c r="C138" s="483"/>
      <c r="D138" s="420">
        <v>135</v>
      </c>
      <c r="E138" s="481"/>
      <c r="F138" s="482"/>
      <c r="G138" s="483"/>
      <c r="H138" s="417" t="str">
        <f t="shared" si="570"/>
        <v/>
      </c>
      <c r="I138" s="362" t="str">
        <f t="shared" si="571"/>
        <v/>
      </c>
      <c r="J138" s="362" t="str">
        <f t="shared" ref="J138:K138" si="606">IF(I138="","",RANK(I138,I$4:I$443))</f>
        <v/>
      </c>
      <c r="K138" s="362" t="str">
        <f t="shared" si="606"/>
        <v/>
      </c>
      <c r="L138" s="362" t="str">
        <f t="shared" si="573"/>
        <v/>
      </c>
      <c r="M138" s="362" t="str">
        <f t="shared" ref="M138:N138" si="607">IF(L138="","",RANK(L138,L$4:L$443))</f>
        <v/>
      </c>
      <c r="N138" s="362" t="str">
        <f t="shared" si="607"/>
        <v/>
      </c>
      <c r="O138" s="362" t="str">
        <f t="shared" si="575"/>
        <v/>
      </c>
      <c r="P138" s="362" t="str">
        <f t="shared" ref="P138:Q138" si="608">IF(O138="","",RANK(O138,O$4:O$443))</f>
        <v/>
      </c>
      <c r="Q138" s="362" t="str">
        <f t="shared" si="608"/>
        <v/>
      </c>
      <c r="R138" s="362" t="str">
        <f t="shared" si="577"/>
        <v/>
      </c>
      <c r="S138" s="362" t="str">
        <f t="shared" ref="S138:T138" si="609">IF(R138="","",RANK(R138,R$4:R$443))</f>
        <v/>
      </c>
      <c r="T138" s="362" t="str">
        <f t="shared" si="609"/>
        <v/>
      </c>
      <c r="U138" s="417" t="str">
        <f t="shared" si="579"/>
        <v/>
      </c>
      <c r="V138" s="369" t="str">
        <f t="shared" si="580"/>
        <v/>
      </c>
      <c r="X138" s="279" t="str">
        <f t="shared" si="581"/>
        <v/>
      </c>
      <c r="Y138" s="254" t="str">
        <f t="shared" si="582"/>
        <v/>
      </c>
      <c r="Z138" s="254" t="str">
        <f t="shared" si="583"/>
        <v/>
      </c>
      <c r="AA138" s="254" t="str">
        <f t="shared" si="584"/>
        <v/>
      </c>
      <c r="AB138" s="254" t="str">
        <f t="shared" si="585"/>
        <v/>
      </c>
      <c r="AC138" s="254">
        <f t="shared" si="586"/>
        <v>135</v>
      </c>
      <c r="AD138" s="254" t="str">
        <f t="shared" si="587"/>
        <v/>
      </c>
      <c r="AG138" s="499" t="str">
        <f t="shared" si="588"/>
        <v/>
      </c>
      <c r="AH138" s="495" t="str">
        <f t="shared" si="350"/>
        <v/>
      </c>
      <c r="AI138" s="495" t="str">
        <f t="shared" si="351"/>
        <v/>
      </c>
      <c r="AJ138" s="495" t="str">
        <f t="shared" si="352"/>
        <v/>
      </c>
      <c r="AK138" s="495" t="str">
        <f t="shared" si="353"/>
        <v/>
      </c>
      <c r="AL138" s="420">
        <f t="shared" si="566"/>
        <v>135</v>
      </c>
      <c r="AM138" s="420" t="str">
        <f t="shared" si="567"/>
        <v/>
      </c>
      <c r="AN138" t="str">
        <f t="shared" si="589"/>
        <v/>
      </c>
    </row>
    <row r="139" spans="1:40">
      <c r="A139" s="417">
        <f t="shared" si="568"/>
        <v>61</v>
      </c>
      <c r="B139" s="417">
        <f t="shared" si="569"/>
        <v>136</v>
      </c>
      <c r="C139" s="483">
        <v>6136</v>
      </c>
      <c r="D139" s="420">
        <v>136</v>
      </c>
      <c r="E139" s="481" t="s">
        <v>272</v>
      </c>
      <c r="F139" s="482" t="s">
        <v>363</v>
      </c>
      <c r="G139" s="483">
        <v>61</v>
      </c>
      <c r="H139" s="417">
        <f t="shared" si="570"/>
        <v>1305</v>
      </c>
      <c r="I139" s="362">
        <f t="shared" si="571"/>
        <v>118</v>
      </c>
      <c r="J139" s="362">
        <f t="shared" ref="J139:K139" si="610">IF(I139="","",RANK(I139,I$4:I$443))</f>
        <v>38</v>
      </c>
      <c r="K139" s="362">
        <f t="shared" si="610"/>
        <v>38</v>
      </c>
      <c r="L139" s="362" t="str">
        <f t="shared" si="573"/>
        <v/>
      </c>
      <c r="M139" s="362" t="str">
        <f t="shared" ref="M139:N139" si="611">IF(L139="","",RANK(L139,L$4:L$443))</f>
        <v/>
      </c>
      <c r="N139" s="362" t="str">
        <f t="shared" si="611"/>
        <v/>
      </c>
      <c r="O139" s="362" t="str">
        <f t="shared" si="575"/>
        <v/>
      </c>
      <c r="P139" s="362" t="str">
        <f t="shared" ref="P139:Q139" si="612">IF(O139="","",RANK(O139,O$4:O$443))</f>
        <v/>
      </c>
      <c r="Q139" s="362" t="str">
        <f t="shared" si="612"/>
        <v/>
      </c>
      <c r="R139" s="362" t="str">
        <f t="shared" si="577"/>
        <v/>
      </c>
      <c r="S139" s="362" t="str">
        <f t="shared" ref="S139:T139" si="613">IF(R139="","",RANK(R139,R$4:R$443))</f>
        <v/>
      </c>
      <c r="T139" s="362" t="str">
        <f t="shared" si="613"/>
        <v/>
      </c>
      <c r="U139" s="417" t="str">
        <f t="shared" si="579"/>
        <v>TRALUSA</v>
      </c>
      <c r="V139" s="369" t="str">
        <f t="shared" si="580"/>
        <v>TRALUSA61</v>
      </c>
      <c r="X139" s="279" t="str">
        <f t="shared" si="581"/>
        <v>TRALUSA</v>
      </c>
      <c r="Y139" s="254">
        <f t="shared" si="582"/>
        <v>38</v>
      </c>
      <c r="Z139" s="254" t="str">
        <f t="shared" si="583"/>
        <v/>
      </c>
      <c r="AA139" s="254" t="str">
        <f t="shared" si="584"/>
        <v/>
      </c>
      <c r="AB139" s="254" t="str">
        <f t="shared" si="585"/>
        <v/>
      </c>
      <c r="AC139" s="254">
        <f t="shared" si="586"/>
        <v>136</v>
      </c>
      <c r="AD139" s="254">
        <f t="shared" si="587"/>
        <v>6136</v>
      </c>
      <c r="AG139" s="499" t="str">
        <f t="shared" si="588"/>
        <v>TRALUSA</v>
      </c>
      <c r="AH139" s="495">
        <f t="shared" si="350"/>
        <v>61</v>
      </c>
      <c r="AI139" s="495" t="str">
        <f t="shared" si="351"/>
        <v/>
      </c>
      <c r="AJ139" s="495" t="str">
        <f t="shared" si="352"/>
        <v/>
      </c>
      <c r="AK139" s="495" t="str">
        <f t="shared" si="353"/>
        <v/>
      </c>
      <c r="AL139" s="420">
        <f t="shared" si="566"/>
        <v>136</v>
      </c>
      <c r="AM139" s="420">
        <f t="shared" si="567"/>
        <v>6136</v>
      </c>
      <c r="AN139">
        <f t="shared" si="589"/>
        <v>61</v>
      </c>
    </row>
    <row r="140" spans="1:40">
      <c r="A140" s="417" t="str">
        <f t="shared" si="568"/>
        <v/>
      </c>
      <c r="B140" s="417" t="str">
        <f t="shared" si="569"/>
        <v/>
      </c>
      <c r="C140" s="483"/>
      <c r="D140" s="420">
        <v>137</v>
      </c>
      <c r="E140" s="481"/>
      <c r="F140" s="482"/>
      <c r="G140" s="483"/>
      <c r="H140" s="417" t="str">
        <f t="shared" si="570"/>
        <v/>
      </c>
      <c r="I140" s="362" t="str">
        <f t="shared" si="571"/>
        <v/>
      </c>
      <c r="J140" s="362" t="str">
        <f t="shared" ref="J140:K140" si="614">IF(I140="","",RANK(I140,I$4:I$443))</f>
        <v/>
      </c>
      <c r="K140" s="362" t="str">
        <f t="shared" si="614"/>
        <v/>
      </c>
      <c r="L140" s="362" t="str">
        <f t="shared" si="573"/>
        <v/>
      </c>
      <c r="M140" s="362" t="str">
        <f t="shared" ref="M140:N140" si="615">IF(L140="","",RANK(L140,L$4:L$443))</f>
        <v/>
      </c>
      <c r="N140" s="362" t="str">
        <f t="shared" si="615"/>
        <v/>
      </c>
      <c r="O140" s="362" t="str">
        <f t="shared" si="575"/>
        <v/>
      </c>
      <c r="P140" s="362" t="str">
        <f t="shared" ref="P140:Q140" si="616">IF(O140="","",RANK(O140,O$4:O$443))</f>
        <v/>
      </c>
      <c r="Q140" s="362" t="str">
        <f t="shared" si="616"/>
        <v/>
      </c>
      <c r="R140" s="362" t="str">
        <f t="shared" si="577"/>
        <v/>
      </c>
      <c r="S140" s="362" t="str">
        <f t="shared" ref="S140:T140" si="617">IF(R140="","",RANK(R140,R$4:R$443))</f>
        <v/>
      </c>
      <c r="T140" s="362" t="str">
        <f t="shared" si="617"/>
        <v/>
      </c>
      <c r="U140" s="417" t="str">
        <f t="shared" si="579"/>
        <v/>
      </c>
      <c r="V140" s="369" t="str">
        <f t="shared" si="580"/>
        <v/>
      </c>
      <c r="X140" s="279" t="str">
        <f t="shared" si="581"/>
        <v/>
      </c>
      <c r="Y140" s="254" t="str">
        <f t="shared" si="582"/>
        <v/>
      </c>
      <c r="Z140" s="254" t="str">
        <f t="shared" si="583"/>
        <v/>
      </c>
      <c r="AA140" s="254" t="str">
        <f t="shared" si="584"/>
        <v/>
      </c>
      <c r="AB140" s="254" t="str">
        <f t="shared" si="585"/>
        <v/>
      </c>
      <c r="AC140" s="254">
        <f t="shared" si="586"/>
        <v>137</v>
      </c>
      <c r="AD140" s="254" t="str">
        <f t="shared" si="587"/>
        <v/>
      </c>
      <c r="AG140" s="499" t="str">
        <f t="shared" si="588"/>
        <v/>
      </c>
      <c r="AH140" s="495" t="str">
        <f t="shared" si="350"/>
        <v/>
      </c>
      <c r="AI140" s="495" t="str">
        <f t="shared" si="351"/>
        <v/>
      </c>
      <c r="AJ140" s="495" t="str">
        <f t="shared" si="352"/>
        <v/>
      </c>
      <c r="AK140" s="495" t="str">
        <f t="shared" si="353"/>
        <v/>
      </c>
      <c r="AL140" s="420">
        <f t="shared" si="566"/>
        <v>137</v>
      </c>
      <c r="AM140" s="420" t="str">
        <f t="shared" si="567"/>
        <v/>
      </c>
      <c r="AN140" t="str">
        <f t="shared" si="589"/>
        <v/>
      </c>
    </row>
    <row r="141" spans="1:40">
      <c r="A141" s="417" t="str">
        <f t="shared" si="568"/>
        <v/>
      </c>
      <c r="B141" s="417" t="str">
        <f t="shared" si="569"/>
        <v/>
      </c>
      <c r="C141" s="483"/>
      <c r="D141" s="420">
        <v>138</v>
      </c>
      <c r="E141" s="481"/>
      <c r="F141" s="482"/>
      <c r="G141" s="483"/>
      <c r="H141" s="417" t="str">
        <f t="shared" si="570"/>
        <v/>
      </c>
      <c r="I141" s="362" t="str">
        <f t="shared" si="571"/>
        <v/>
      </c>
      <c r="J141" s="362" t="str">
        <f t="shared" ref="J141:K141" si="618">IF(I141="","",RANK(I141,I$4:I$443))</f>
        <v/>
      </c>
      <c r="K141" s="362" t="str">
        <f t="shared" si="618"/>
        <v/>
      </c>
      <c r="L141" s="362" t="str">
        <f t="shared" si="573"/>
        <v/>
      </c>
      <c r="M141" s="362" t="str">
        <f t="shared" ref="M141:N141" si="619">IF(L141="","",RANK(L141,L$4:L$443))</f>
        <v/>
      </c>
      <c r="N141" s="362" t="str">
        <f t="shared" si="619"/>
        <v/>
      </c>
      <c r="O141" s="362" t="str">
        <f t="shared" si="575"/>
        <v/>
      </c>
      <c r="P141" s="362" t="str">
        <f t="shared" ref="P141:Q141" si="620">IF(O141="","",RANK(O141,O$4:O$443))</f>
        <v/>
      </c>
      <c r="Q141" s="362" t="str">
        <f t="shared" si="620"/>
        <v/>
      </c>
      <c r="R141" s="362" t="str">
        <f t="shared" si="577"/>
        <v/>
      </c>
      <c r="S141" s="362" t="str">
        <f t="shared" ref="S141:T141" si="621">IF(R141="","",RANK(R141,R$4:R$443))</f>
        <v/>
      </c>
      <c r="T141" s="362" t="str">
        <f t="shared" si="621"/>
        <v/>
      </c>
      <c r="U141" s="417" t="str">
        <f t="shared" si="579"/>
        <v/>
      </c>
      <c r="V141" s="369" t="str">
        <f t="shared" si="580"/>
        <v/>
      </c>
      <c r="X141" s="279" t="str">
        <f t="shared" si="581"/>
        <v/>
      </c>
      <c r="Y141" s="254" t="str">
        <f t="shared" si="582"/>
        <v/>
      </c>
      <c r="Z141" s="254" t="str">
        <f t="shared" si="583"/>
        <v/>
      </c>
      <c r="AA141" s="254" t="str">
        <f t="shared" si="584"/>
        <v/>
      </c>
      <c r="AB141" s="254" t="str">
        <f t="shared" si="585"/>
        <v/>
      </c>
      <c r="AC141" s="254">
        <f t="shared" si="586"/>
        <v>138</v>
      </c>
      <c r="AD141" s="254" t="str">
        <f t="shared" si="587"/>
        <v/>
      </c>
      <c r="AG141" s="499" t="str">
        <f t="shared" si="588"/>
        <v/>
      </c>
      <c r="AH141" s="495" t="str">
        <f t="shared" si="350"/>
        <v/>
      </c>
      <c r="AI141" s="495" t="str">
        <f t="shared" si="351"/>
        <v/>
      </c>
      <c r="AJ141" s="495" t="str">
        <f t="shared" si="352"/>
        <v/>
      </c>
      <c r="AK141" s="495" t="str">
        <f t="shared" si="353"/>
        <v/>
      </c>
      <c r="AL141" s="420">
        <f t="shared" si="566"/>
        <v>138</v>
      </c>
      <c r="AM141" s="420" t="str">
        <f t="shared" si="567"/>
        <v/>
      </c>
      <c r="AN141" t="str">
        <f t="shared" si="589"/>
        <v/>
      </c>
    </row>
    <row r="142" spans="1:40">
      <c r="A142" s="417" t="str">
        <f t="shared" si="568"/>
        <v/>
      </c>
      <c r="B142" s="417" t="str">
        <f t="shared" si="569"/>
        <v/>
      </c>
      <c r="C142" s="483"/>
      <c r="D142" s="420">
        <v>139</v>
      </c>
      <c r="E142" s="481"/>
      <c r="F142" s="482"/>
      <c r="G142" s="483"/>
      <c r="H142" s="417" t="str">
        <f t="shared" si="570"/>
        <v/>
      </c>
      <c r="I142" s="362" t="str">
        <f t="shared" si="571"/>
        <v/>
      </c>
      <c r="J142" s="362" t="str">
        <f t="shared" ref="J142:K142" si="622">IF(I142="","",RANK(I142,I$4:I$443))</f>
        <v/>
      </c>
      <c r="K142" s="362" t="str">
        <f t="shared" si="622"/>
        <v/>
      </c>
      <c r="L142" s="362" t="str">
        <f t="shared" si="573"/>
        <v/>
      </c>
      <c r="M142" s="362" t="str">
        <f t="shared" ref="M142:N142" si="623">IF(L142="","",RANK(L142,L$4:L$443))</f>
        <v/>
      </c>
      <c r="N142" s="362" t="str">
        <f t="shared" si="623"/>
        <v/>
      </c>
      <c r="O142" s="362" t="str">
        <f t="shared" si="575"/>
        <v/>
      </c>
      <c r="P142" s="362" t="str">
        <f t="shared" ref="P142:Q142" si="624">IF(O142="","",RANK(O142,O$4:O$443))</f>
        <v/>
      </c>
      <c r="Q142" s="362" t="str">
        <f t="shared" si="624"/>
        <v/>
      </c>
      <c r="R142" s="362" t="str">
        <f t="shared" si="577"/>
        <v/>
      </c>
      <c r="S142" s="362" t="str">
        <f t="shared" ref="S142:T142" si="625">IF(R142="","",RANK(R142,R$4:R$443))</f>
        <v/>
      </c>
      <c r="T142" s="362" t="str">
        <f t="shared" si="625"/>
        <v/>
      </c>
      <c r="U142" s="417" t="str">
        <f t="shared" si="579"/>
        <v/>
      </c>
      <c r="V142" s="369" t="str">
        <f t="shared" si="580"/>
        <v/>
      </c>
      <c r="X142" s="279" t="str">
        <f t="shared" si="581"/>
        <v/>
      </c>
      <c r="Y142" s="254" t="str">
        <f t="shared" si="582"/>
        <v/>
      </c>
      <c r="Z142" s="254" t="str">
        <f t="shared" si="583"/>
        <v/>
      </c>
      <c r="AA142" s="254" t="str">
        <f t="shared" si="584"/>
        <v/>
      </c>
      <c r="AB142" s="254" t="str">
        <f t="shared" si="585"/>
        <v/>
      </c>
      <c r="AC142" s="254">
        <f t="shared" si="586"/>
        <v>139</v>
      </c>
      <c r="AD142" s="254" t="str">
        <f t="shared" si="587"/>
        <v/>
      </c>
      <c r="AG142" s="499" t="str">
        <f t="shared" si="588"/>
        <v/>
      </c>
      <c r="AH142" s="495" t="str">
        <f t="shared" si="350"/>
        <v/>
      </c>
      <c r="AI142" s="495" t="str">
        <f t="shared" si="351"/>
        <v/>
      </c>
      <c r="AJ142" s="495" t="str">
        <f t="shared" si="352"/>
        <v/>
      </c>
      <c r="AK142" s="495" t="str">
        <f t="shared" si="353"/>
        <v/>
      </c>
      <c r="AL142" s="420">
        <f t="shared" si="566"/>
        <v>139</v>
      </c>
      <c r="AM142" s="420" t="str">
        <f t="shared" si="567"/>
        <v/>
      </c>
      <c r="AN142" t="str">
        <f t="shared" si="589"/>
        <v/>
      </c>
    </row>
    <row r="143" spans="1:40">
      <c r="A143" s="417" t="str">
        <f t="shared" si="568"/>
        <v/>
      </c>
      <c r="B143" s="417" t="str">
        <f t="shared" si="569"/>
        <v/>
      </c>
      <c r="C143" s="483"/>
      <c r="D143" s="420">
        <v>140</v>
      </c>
      <c r="E143" s="481"/>
      <c r="F143" s="482"/>
      <c r="G143" s="483"/>
      <c r="H143" s="417" t="str">
        <f t="shared" si="570"/>
        <v/>
      </c>
      <c r="I143" s="362" t="str">
        <f t="shared" si="571"/>
        <v/>
      </c>
      <c r="J143" s="362" t="str">
        <f t="shared" ref="J143:K143" si="626">IF(I143="","",RANK(I143,I$4:I$443))</f>
        <v/>
      </c>
      <c r="K143" s="362" t="str">
        <f t="shared" si="626"/>
        <v/>
      </c>
      <c r="L143" s="362" t="str">
        <f t="shared" si="573"/>
        <v/>
      </c>
      <c r="M143" s="362" t="str">
        <f t="shared" ref="M143:N143" si="627">IF(L143="","",RANK(L143,L$4:L$443))</f>
        <v/>
      </c>
      <c r="N143" s="362" t="str">
        <f t="shared" si="627"/>
        <v/>
      </c>
      <c r="O143" s="362" t="str">
        <f t="shared" si="575"/>
        <v/>
      </c>
      <c r="P143" s="362" t="str">
        <f t="shared" ref="P143:Q143" si="628">IF(O143="","",RANK(O143,O$4:O$443))</f>
        <v/>
      </c>
      <c r="Q143" s="362" t="str">
        <f t="shared" si="628"/>
        <v/>
      </c>
      <c r="R143" s="362" t="str">
        <f t="shared" si="577"/>
        <v/>
      </c>
      <c r="S143" s="362" t="str">
        <f t="shared" ref="S143:T143" si="629">IF(R143="","",RANK(R143,R$4:R$443))</f>
        <v/>
      </c>
      <c r="T143" s="362" t="str">
        <f t="shared" si="629"/>
        <v/>
      </c>
      <c r="U143" s="417" t="str">
        <f t="shared" si="579"/>
        <v/>
      </c>
      <c r="V143" s="369" t="str">
        <f t="shared" si="580"/>
        <v/>
      </c>
      <c r="X143" s="279" t="str">
        <f t="shared" si="581"/>
        <v/>
      </c>
      <c r="Y143" s="254" t="str">
        <f t="shared" si="582"/>
        <v/>
      </c>
      <c r="Z143" s="254" t="str">
        <f t="shared" si="583"/>
        <v/>
      </c>
      <c r="AA143" s="254" t="str">
        <f t="shared" si="584"/>
        <v/>
      </c>
      <c r="AB143" s="254" t="str">
        <f t="shared" si="585"/>
        <v/>
      </c>
      <c r="AC143" s="254">
        <f t="shared" si="586"/>
        <v>140</v>
      </c>
      <c r="AD143" s="254" t="str">
        <f t="shared" si="587"/>
        <v/>
      </c>
      <c r="AG143" s="499" t="str">
        <f t="shared" si="588"/>
        <v/>
      </c>
      <c r="AH143" s="495" t="str">
        <f t="shared" ref="AH143:AH206" si="630">IF(AH$1=$AE$3,IF(Y143="","",$A143),IF(Y143="","",Y143))</f>
        <v/>
      </c>
      <c r="AI143" s="495" t="str">
        <f t="shared" ref="AI143:AI206" si="631">IF(AI$1=$AE$3,IF(Z143="","",$A143),IF(Z143="","",Z143))</f>
        <v/>
      </c>
      <c r="AJ143" s="495" t="str">
        <f t="shared" ref="AJ143:AJ206" si="632">IF(AJ$1=$AE$3,IF(AA143="","",$A143),IF(AA143="","",AA143))</f>
        <v/>
      </c>
      <c r="AK143" s="495" t="str">
        <f t="shared" ref="AK143:AK206" si="633">IF(AK$1=$AE$3,IF(AB143="","",$A143),IF(AB143="","",AB143))</f>
        <v/>
      </c>
      <c r="AL143" s="420">
        <f t="shared" si="566"/>
        <v>140</v>
      </c>
      <c r="AM143" s="420" t="str">
        <f t="shared" si="567"/>
        <v/>
      </c>
      <c r="AN143" t="str">
        <f t="shared" si="589"/>
        <v/>
      </c>
    </row>
    <row r="144" spans="1:40">
      <c r="A144" s="417" t="str">
        <f t="shared" si="568"/>
        <v/>
      </c>
      <c r="B144" s="417" t="str">
        <f t="shared" si="569"/>
        <v/>
      </c>
      <c r="C144" s="483"/>
      <c r="D144" s="420">
        <v>141</v>
      </c>
      <c r="E144" s="481"/>
      <c r="F144" s="482"/>
      <c r="G144" s="483"/>
      <c r="H144" s="417" t="str">
        <f t="shared" si="570"/>
        <v/>
      </c>
      <c r="I144" s="362" t="str">
        <f t="shared" si="571"/>
        <v/>
      </c>
      <c r="J144" s="362" t="str">
        <f t="shared" ref="J144:K144" si="634">IF(I144="","",RANK(I144,I$4:I$443))</f>
        <v/>
      </c>
      <c r="K144" s="362" t="str">
        <f t="shared" si="634"/>
        <v/>
      </c>
      <c r="L144" s="362" t="str">
        <f t="shared" si="573"/>
        <v/>
      </c>
      <c r="M144" s="362" t="str">
        <f t="shared" ref="M144:N144" si="635">IF(L144="","",RANK(L144,L$4:L$443))</f>
        <v/>
      </c>
      <c r="N144" s="362" t="str">
        <f t="shared" si="635"/>
        <v/>
      </c>
      <c r="O144" s="362" t="str">
        <f t="shared" si="575"/>
        <v/>
      </c>
      <c r="P144" s="362" t="str">
        <f t="shared" ref="P144:Q144" si="636">IF(O144="","",RANK(O144,O$4:O$443))</f>
        <v/>
      </c>
      <c r="Q144" s="362" t="str">
        <f t="shared" si="636"/>
        <v/>
      </c>
      <c r="R144" s="362" t="str">
        <f t="shared" si="577"/>
        <v/>
      </c>
      <c r="S144" s="362" t="str">
        <f t="shared" ref="S144:T144" si="637">IF(R144="","",RANK(R144,R$4:R$443))</f>
        <v/>
      </c>
      <c r="T144" s="362" t="str">
        <f t="shared" si="637"/>
        <v/>
      </c>
      <c r="U144" s="417" t="str">
        <f t="shared" si="579"/>
        <v/>
      </c>
      <c r="V144" s="369" t="str">
        <f t="shared" si="580"/>
        <v/>
      </c>
      <c r="X144" s="279" t="str">
        <f t="shared" si="581"/>
        <v/>
      </c>
      <c r="Y144" s="254" t="str">
        <f t="shared" si="582"/>
        <v/>
      </c>
      <c r="Z144" s="254" t="str">
        <f t="shared" si="583"/>
        <v/>
      </c>
      <c r="AA144" s="254" t="str">
        <f t="shared" si="584"/>
        <v/>
      </c>
      <c r="AB144" s="254" t="str">
        <f t="shared" si="585"/>
        <v/>
      </c>
      <c r="AC144" s="254">
        <f t="shared" si="586"/>
        <v>141</v>
      </c>
      <c r="AD144" s="254" t="str">
        <f t="shared" si="587"/>
        <v/>
      </c>
      <c r="AG144" s="499" t="str">
        <f t="shared" si="588"/>
        <v/>
      </c>
      <c r="AH144" s="495" t="str">
        <f t="shared" si="630"/>
        <v/>
      </c>
      <c r="AI144" s="495" t="str">
        <f t="shared" si="631"/>
        <v/>
      </c>
      <c r="AJ144" s="495" t="str">
        <f t="shared" si="632"/>
        <v/>
      </c>
      <c r="AK144" s="495" t="str">
        <f t="shared" si="633"/>
        <v/>
      </c>
      <c r="AL144" s="420">
        <f t="shared" si="566"/>
        <v>141</v>
      </c>
      <c r="AM144" s="420" t="str">
        <f t="shared" si="567"/>
        <v/>
      </c>
      <c r="AN144" t="str">
        <f t="shared" si="589"/>
        <v/>
      </c>
    </row>
    <row r="145" spans="1:40">
      <c r="A145" s="417" t="str">
        <f t="shared" si="568"/>
        <v/>
      </c>
      <c r="B145" s="417" t="str">
        <f t="shared" si="569"/>
        <v/>
      </c>
      <c r="C145" s="483"/>
      <c r="D145" s="420">
        <v>142</v>
      </c>
      <c r="E145" s="481"/>
      <c r="F145" s="482"/>
      <c r="G145" s="483"/>
      <c r="H145" s="417" t="str">
        <f t="shared" si="570"/>
        <v/>
      </c>
      <c r="I145" s="362" t="str">
        <f t="shared" si="571"/>
        <v/>
      </c>
      <c r="J145" s="362" t="str">
        <f t="shared" ref="J145:K145" si="638">IF(I145="","",RANK(I145,I$4:I$443))</f>
        <v/>
      </c>
      <c r="K145" s="362" t="str">
        <f t="shared" si="638"/>
        <v/>
      </c>
      <c r="L145" s="362" t="str">
        <f t="shared" si="573"/>
        <v/>
      </c>
      <c r="M145" s="362" t="str">
        <f t="shared" ref="M145:N145" si="639">IF(L145="","",RANK(L145,L$4:L$443))</f>
        <v/>
      </c>
      <c r="N145" s="362" t="str">
        <f t="shared" si="639"/>
        <v/>
      </c>
      <c r="O145" s="362" t="str">
        <f t="shared" si="575"/>
        <v/>
      </c>
      <c r="P145" s="362" t="str">
        <f t="shared" ref="P145:Q145" si="640">IF(O145="","",RANK(O145,O$4:O$443))</f>
        <v/>
      </c>
      <c r="Q145" s="362" t="str">
        <f t="shared" si="640"/>
        <v/>
      </c>
      <c r="R145" s="362" t="str">
        <f t="shared" si="577"/>
        <v/>
      </c>
      <c r="S145" s="362" t="str">
        <f t="shared" ref="S145:T145" si="641">IF(R145="","",RANK(R145,R$4:R$443))</f>
        <v/>
      </c>
      <c r="T145" s="362" t="str">
        <f t="shared" si="641"/>
        <v/>
      </c>
      <c r="U145" s="417" t="str">
        <f t="shared" si="579"/>
        <v/>
      </c>
      <c r="V145" s="369" t="str">
        <f t="shared" si="580"/>
        <v/>
      </c>
      <c r="X145" s="279" t="str">
        <f t="shared" si="581"/>
        <v/>
      </c>
      <c r="Y145" s="254" t="str">
        <f t="shared" si="582"/>
        <v/>
      </c>
      <c r="Z145" s="254" t="str">
        <f t="shared" si="583"/>
        <v/>
      </c>
      <c r="AA145" s="254" t="str">
        <f t="shared" si="584"/>
        <v/>
      </c>
      <c r="AB145" s="254" t="str">
        <f t="shared" si="585"/>
        <v/>
      </c>
      <c r="AC145" s="254">
        <f t="shared" si="586"/>
        <v>142</v>
      </c>
      <c r="AD145" s="254" t="str">
        <f t="shared" si="587"/>
        <v/>
      </c>
      <c r="AG145" s="499" t="str">
        <f t="shared" si="588"/>
        <v/>
      </c>
      <c r="AH145" s="495" t="str">
        <f t="shared" si="630"/>
        <v/>
      </c>
      <c r="AI145" s="495" t="str">
        <f t="shared" si="631"/>
        <v/>
      </c>
      <c r="AJ145" s="495" t="str">
        <f t="shared" si="632"/>
        <v/>
      </c>
      <c r="AK145" s="495" t="str">
        <f t="shared" si="633"/>
        <v/>
      </c>
      <c r="AL145" s="420">
        <f t="shared" si="566"/>
        <v>142</v>
      </c>
      <c r="AM145" s="420" t="str">
        <f t="shared" si="567"/>
        <v/>
      </c>
      <c r="AN145" t="str">
        <f t="shared" si="589"/>
        <v/>
      </c>
    </row>
    <row r="146" spans="1:40">
      <c r="A146" s="417" t="str">
        <f t="shared" si="568"/>
        <v/>
      </c>
      <c r="B146" s="417" t="str">
        <f t="shared" si="569"/>
        <v/>
      </c>
      <c r="C146" s="483"/>
      <c r="D146" s="420">
        <v>143</v>
      </c>
      <c r="E146" s="481"/>
      <c r="F146" s="482"/>
      <c r="G146" s="483"/>
      <c r="H146" s="417" t="str">
        <f t="shared" si="570"/>
        <v/>
      </c>
      <c r="I146" s="362" t="str">
        <f t="shared" si="571"/>
        <v/>
      </c>
      <c r="J146" s="362" t="str">
        <f t="shared" ref="J146:K146" si="642">IF(I146="","",RANK(I146,I$4:I$443))</f>
        <v/>
      </c>
      <c r="K146" s="362" t="str">
        <f t="shared" si="642"/>
        <v/>
      </c>
      <c r="L146" s="362" t="str">
        <f t="shared" si="573"/>
        <v/>
      </c>
      <c r="M146" s="362" t="str">
        <f t="shared" ref="M146:N146" si="643">IF(L146="","",RANK(L146,L$4:L$443))</f>
        <v/>
      </c>
      <c r="N146" s="362" t="str">
        <f t="shared" si="643"/>
        <v/>
      </c>
      <c r="O146" s="362" t="str">
        <f t="shared" si="575"/>
        <v/>
      </c>
      <c r="P146" s="362" t="str">
        <f t="shared" ref="P146:Q146" si="644">IF(O146="","",RANK(O146,O$4:O$443))</f>
        <v/>
      </c>
      <c r="Q146" s="362" t="str">
        <f t="shared" si="644"/>
        <v/>
      </c>
      <c r="R146" s="362" t="str">
        <f t="shared" si="577"/>
        <v/>
      </c>
      <c r="S146" s="362" t="str">
        <f t="shared" ref="S146:T146" si="645">IF(R146="","",RANK(R146,R$4:R$443))</f>
        <v/>
      </c>
      <c r="T146" s="362" t="str">
        <f t="shared" si="645"/>
        <v/>
      </c>
      <c r="U146" s="417" t="str">
        <f t="shared" si="579"/>
        <v/>
      </c>
      <c r="V146" s="369" t="str">
        <f t="shared" si="580"/>
        <v/>
      </c>
      <c r="X146" s="279" t="str">
        <f t="shared" si="581"/>
        <v/>
      </c>
      <c r="Y146" s="254" t="str">
        <f t="shared" si="582"/>
        <v/>
      </c>
      <c r="Z146" s="254" t="str">
        <f t="shared" si="583"/>
        <v/>
      </c>
      <c r="AA146" s="254" t="str">
        <f t="shared" si="584"/>
        <v/>
      </c>
      <c r="AB146" s="254" t="str">
        <f t="shared" si="585"/>
        <v/>
      </c>
      <c r="AC146" s="254">
        <f t="shared" si="586"/>
        <v>143</v>
      </c>
      <c r="AD146" s="254" t="str">
        <f t="shared" si="587"/>
        <v/>
      </c>
      <c r="AG146" s="499" t="str">
        <f t="shared" si="588"/>
        <v/>
      </c>
      <c r="AH146" s="495" t="str">
        <f t="shared" si="630"/>
        <v/>
      </c>
      <c r="AI146" s="495" t="str">
        <f t="shared" si="631"/>
        <v/>
      </c>
      <c r="AJ146" s="495" t="str">
        <f t="shared" si="632"/>
        <v/>
      </c>
      <c r="AK146" s="495" t="str">
        <f t="shared" si="633"/>
        <v/>
      </c>
      <c r="AL146" s="420">
        <f t="shared" si="566"/>
        <v>143</v>
      </c>
      <c r="AM146" s="420" t="str">
        <f t="shared" si="567"/>
        <v/>
      </c>
      <c r="AN146" t="str">
        <f t="shared" si="589"/>
        <v/>
      </c>
    </row>
    <row r="147" spans="1:40">
      <c r="A147" s="417" t="str">
        <f t="shared" si="568"/>
        <v/>
      </c>
      <c r="B147" s="417" t="str">
        <f t="shared" si="569"/>
        <v/>
      </c>
      <c r="C147" s="483"/>
      <c r="D147" s="420">
        <v>144</v>
      </c>
      <c r="E147" s="481"/>
      <c r="F147" s="482"/>
      <c r="G147" s="483"/>
      <c r="H147" s="417" t="str">
        <f t="shared" si="570"/>
        <v/>
      </c>
      <c r="I147" s="362" t="str">
        <f t="shared" si="571"/>
        <v/>
      </c>
      <c r="J147" s="362" t="str">
        <f t="shared" ref="J147:K147" si="646">IF(I147="","",RANK(I147,I$4:I$443))</f>
        <v/>
      </c>
      <c r="K147" s="362" t="str">
        <f t="shared" si="646"/>
        <v/>
      </c>
      <c r="L147" s="362" t="str">
        <f t="shared" si="573"/>
        <v/>
      </c>
      <c r="M147" s="362" t="str">
        <f t="shared" ref="M147:N147" si="647">IF(L147="","",RANK(L147,L$4:L$443))</f>
        <v/>
      </c>
      <c r="N147" s="362" t="str">
        <f t="shared" si="647"/>
        <v/>
      </c>
      <c r="O147" s="362" t="str">
        <f t="shared" si="575"/>
        <v/>
      </c>
      <c r="P147" s="362" t="str">
        <f t="shared" ref="P147:Q147" si="648">IF(O147="","",RANK(O147,O$4:O$443))</f>
        <v/>
      </c>
      <c r="Q147" s="362" t="str">
        <f t="shared" si="648"/>
        <v/>
      </c>
      <c r="R147" s="362" t="str">
        <f t="shared" si="577"/>
        <v/>
      </c>
      <c r="S147" s="362" t="str">
        <f t="shared" ref="S147:T147" si="649">IF(R147="","",RANK(R147,R$4:R$443))</f>
        <v/>
      </c>
      <c r="T147" s="362" t="str">
        <f t="shared" si="649"/>
        <v/>
      </c>
      <c r="U147" s="417" t="str">
        <f t="shared" si="579"/>
        <v/>
      </c>
      <c r="V147" s="369" t="str">
        <f t="shared" si="580"/>
        <v/>
      </c>
      <c r="X147" s="279" t="str">
        <f t="shared" si="581"/>
        <v/>
      </c>
      <c r="Y147" s="254" t="str">
        <f t="shared" si="582"/>
        <v/>
      </c>
      <c r="Z147" s="254" t="str">
        <f t="shared" si="583"/>
        <v/>
      </c>
      <c r="AA147" s="254" t="str">
        <f t="shared" si="584"/>
        <v/>
      </c>
      <c r="AB147" s="254" t="str">
        <f t="shared" si="585"/>
        <v/>
      </c>
      <c r="AC147" s="254">
        <f t="shared" si="586"/>
        <v>144</v>
      </c>
      <c r="AD147" s="254" t="str">
        <f t="shared" si="587"/>
        <v/>
      </c>
      <c r="AG147" s="499" t="str">
        <f t="shared" si="588"/>
        <v/>
      </c>
      <c r="AH147" s="495" t="str">
        <f t="shared" si="630"/>
        <v/>
      </c>
      <c r="AI147" s="495" t="str">
        <f t="shared" si="631"/>
        <v/>
      </c>
      <c r="AJ147" s="495" t="str">
        <f t="shared" si="632"/>
        <v/>
      </c>
      <c r="AK147" s="495" t="str">
        <f t="shared" si="633"/>
        <v/>
      </c>
      <c r="AL147" s="420">
        <f t="shared" si="566"/>
        <v>144</v>
      </c>
      <c r="AM147" s="420" t="str">
        <f t="shared" si="567"/>
        <v/>
      </c>
      <c r="AN147" t="str">
        <f t="shared" si="589"/>
        <v/>
      </c>
    </row>
    <row r="148" spans="1:40">
      <c r="A148" s="417">
        <f t="shared" si="568"/>
        <v>59</v>
      </c>
      <c r="B148" s="417">
        <f t="shared" si="569"/>
        <v>145</v>
      </c>
      <c r="C148" s="483">
        <v>6145</v>
      </c>
      <c r="D148" s="420">
        <v>145</v>
      </c>
      <c r="E148" s="481" t="s">
        <v>274</v>
      </c>
      <c r="F148" s="482" t="s">
        <v>363</v>
      </c>
      <c r="G148" s="483">
        <v>59</v>
      </c>
      <c r="H148" s="417">
        <f t="shared" si="570"/>
        <v>1296</v>
      </c>
      <c r="I148" s="362">
        <f t="shared" si="571"/>
        <v>119</v>
      </c>
      <c r="J148" s="362">
        <f t="shared" ref="J148:K148" si="650">IF(I148="","",RANK(I148,I$4:I$443))</f>
        <v>37</v>
      </c>
      <c r="K148" s="362">
        <f t="shared" si="650"/>
        <v>39</v>
      </c>
      <c r="L148" s="362" t="str">
        <f t="shared" si="573"/>
        <v/>
      </c>
      <c r="M148" s="362" t="str">
        <f t="shared" ref="M148:N148" si="651">IF(L148="","",RANK(L148,L$4:L$443))</f>
        <v/>
      </c>
      <c r="N148" s="362" t="str">
        <f t="shared" si="651"/>
        <v/>
      </c>
      <c r="O148" s="362" t="str">
        <f t="shared" si="575"/>
        <v/>
      </c>
      <c r="P148" s="362" t="str">
        <f t="shared" ref="P148:Q148" si="652">IF(O148="","",RANK(O148,O$4:O$443))</f>
        <v/>
      </c>
      <c r="Q148" s="362" t="str">
        <f t="shared" si="652"/>
        <v/>
      </c>
      <c r="R148" s="362" t="str">
        <f t="shared" si="577"/>
        <v/>
      </c>
      <c r="S148" s="362" t="str">
        <f t="shared" ref="S148:T148" si="653">IF(R148="","",RANK(R148,R$4:R$443))</f>
        <v/>
      </c>
      <c r="T148" s="362" t="str">
        <f t="shared" si="653"/>
        <v/>
      </c>
      <c r="U148" s="417" t="str">
        <f t="shared" si="579"/>
        <v>TRALUSA</v>
      </c>
      <c r="V148" s="369" t="str">
        <f t="shared" si="580"/>
        <v>TRALUSA59</v>
      </c>
      <c r="X148" s="279" t="str">
        <f t="shared" si="581"/>
        <v>TRALUSA</v>
      </c>
      <c r="Y148" s="254">
        <f t="shared" si="582"/>
        <v>39</v>
      </c>
      <c r="Z148" s="254" t="str">
        <f t="shared" si="583"/>
        <v/>
      </c>
      <c r="AA148" s="254" t="str">
        <f t="shared" si="584"/>
        <v/>
      </c>
      <c r="AB148" s="254" t="str">
        <f t="shared" si="585"/>
        <v/>
      </c>
      <c r="AC148" s="254">
        <f t="shared" si="586"/>
        <v>145</v>
      </c>
      <c r="AD148" s="254">
        <f t="shared" si="587"/>
        <v>6145</v>
      </c>
      <c r="AG148" s="499" t="str">
        <f t="shared" si="588"/>
        <v>TRALUSA</v>
      </c>
      <c r="AH148" s="495">
        <f t="shared" si="630"/>
        <v>59</v>
      </c>
      <c r="AI148" s="495" t="str">
        <f t="shared" si="631"/>
        <v/>
      </c>
      <c r="AJ148" s="495" t="str">
        <f t="shared" si="632"/>
        <v/>
      </c>
      <c r="AK148" s="495" t="str">
        <f t="shared" si="633"/>
        <v/>
      </c>
      <c r="AL148" s="420">
        <f t="shared" si="566"/>
        <v>145</v>
      </c>
      <c r="AM148" s="420">
        <f t="shared" si="567"/>
        <v>6145</v>
      </c>
      <c r="AN148">
        <f t="shared" si="589"/>
        <v>59</v>
      </c>
    </row>
    <row r="149" spans="1:40">
      <c r="A149" s="417" t="str">
        <f t="shared" si="568"/>
        <v/>
      </c>
      <c r="B149" s="417" t="str">
        <f t="shared" si="569"/>
        <v/>
      </c>
      <c r="C149" s="483"/>
      <c r="D149" s="420">
        <v>146</v>
      </c>
      <c r="E149" s="481"/>
      <c r="F149" s="482"/>
      <c r="G149" s="483"/>
      <c r="H149" s="417" t="str">
        <f t="shared" si="570"/>
        <v/>
      </c>
      <c r="I149" s="362" t="str">
        <f t="shared" si="571"/>
        <v/>
      </c>
      <c r="J149" s="362" t="str">
        <f t="shared" ref="J149:K149" si="654">IF(I149="","",RANK(I149,I$4:I$443))</f>
        <v/>
      </c>
      <c r="K149" s="362" t="str">
        <f t="shared" si="654"/>
        <v/>
      </c>
      <c r="L149" s="362" t="str">
        <f t="shared" si="573"/>
        <v/>
      </c>
      <c r="M149" s="362" t="str">
        <f t="shared" ref="M149:N149" si="655">IF(L149="","",RANK(L149,L$4:L$443))</f>
        <v/>
      </c>
      <c r="N149" s="362" t="str">
        <f t="shared" si="655"/>
        <v/>
      </c>
      <c r="O149" s="362" t="str">
        <f t="shared" si="575"/>
        <v/>
      </c>
      <c r="P149" s="362" t="str">
        <f t="shared" ref="P149:Q149" si="656">IF(O149="","",RANK(O149,O$4:O$443))</f>
        <v/>
      </c>
      <c r="Q149" s="362" t="str">
        <f t="shared" si="656"/>
        <v/>
      </c>
      <c r="R149" s="362" t="str">
        <f t="shared" si="577"/>
        <v/>
      </c>
      <c r="S149" s="362" t="str">
        <f t="shared" ref="S149:T149" si="657">IF(R149="","",RANK(R149,R$4:R$443))</f>
        <v/>
      </c>
      <c r="T149" s="362" t="str">
        <f t="shared" si="657"/>
        <v/>
      </c>
      <c r="U149" s="417" t="str">
        <f t="shared" si="579"/>
        <v/>
      </c>
      <c r="V149" s="369" t="str">
        <f t="shared" si="580"/>
        <v/>
      </c>
      <c r="X149" s="279" t="str">
        <f t="shared" si="581"/>
        <v/>
      </c>
      <c r="Y149" s="254" t="str">
        <f t="shared" si="582"/>
        <v/>
      </c>
      <c r="Z149" s="254" t="str">
        <f t="shared" si="583"/>
        <v/>
      </c>
      <c r="AA149" s="254" t="str">
        <f t="shared" si="584"/>
        <v/>
      </c>
      <c r="AB149" s="254" t="str">
        <f t="shared" si="585"/>
        <v/>
      </c>
      <c r="AC149" s="254">
        <f t="shared" si="586"/>
        <v>146</v>
      </c>
      <c r="AD149" s="254" t="str">
        <f t="shared" si="587"/>
        <v/>
      </c>
      <c r="AG149" s="499" t="str">
        <f t="shared" si="588"/>
        <v/>
      </c>
      <c r="AH149" s="495" t="str">
        <f t="shared" si="630"/>
        <v/>
      </c>
      <c r="AI149" s="495" t="str">
        <f t="shared" si="631"/>
        <v/>
      </c>
      <c r="AJ149" s="495" t="str">
        <f t="shared" si="632"/>
        <v/>
      </c>
      <c r="AK149" s="495" t="str">
        <f t="shared" si="633"/>
        <v/>
      </c>
      <c r="AL149" s="420">
        <f t="shared" si="566"/>
        <v>146</v>
      </c>
      <c r="AM149" s="420" t="str">
        <f t="shared" si="567"/>
        <v/>
      </c>
      <c r="AN149" t="str">
        <f t="shared" si="589"/>
        <v/>
      </c>
    </row>
    <row r="150" spans="1:40">
      <c r="A150" s="417" t="str">
        <f t="shared" si="568"/>
        <v/>
      </c>
      <c r="B150" s="417" t="str">
        <f t="shared" si="569"/>
        <v/>
      </c>
      <c r="C150" s="483"/>
      <c r="D150" s="420">
        <v>147</v>
      </c>
      <c r="E150" s="481"/>
      <c r="F150" s="482"/>
      <c r="G150" s="483"/>
      <c r="H150" s="417" t="str">
        <f t="shared" si="570"/>
        <v/>
      </c>
      <c r="I150" s="362" t="str">
        <f t="shared" si="571"/>
        <v/>
      </c>
      <c r="J150" s="362" t="str">
        <f t="shared" ref="J150:K150" si="658">IF(I150="","",RANK(I150,I$4:I$443))</f>
        <v/>
      </c>
      <c r="K150" s="362" t="str">
        <f t="shared" si="658"/>
        <v/>
      </c>
      <c r="L150" s="362" t="str">
        <f t="shared" si="573"/>
        <v/>
      </c>
      <c r="M150" s="362" t="str">
        <f t="shared" ref="M150:N150" si="659">IF(L150="","",RANK(L150,L$4:L$443))</f>
        <v/>
      </c>
      <c r="N150" s="362" t="str">
        <f t="shared" si="659"/>
        <v/>
      </c>
      <c r="O150" s="362" t="str">
        <f t="shared" si="575"/>
        <v/>
      </c>
      <c r="P150" s="362" t="str">
        <f t="shared" ref="P150:Q150" si="660">IF(O150="","",RANK(O150,O$4:O$443))</f>
        <v/>
      </c>
      <c r="Q150" s="362" t="str">
        <f t="shared" si="660"/>
        <v/>
      </c>
      <c r="R150" s="362" t="str">
        <f t="shared" si="577"/>
        <v/>
      </c>
      <c r="S150" s="362" t="str">
        <f t="shared" ref="S150:T150" si="661">IF(R150="","",RANK(R150,R$4:R$443))</f>
        <v/>
      </c>
      <c r="T150" s="362" t="str">
        <f t="shared" si="661"/>
        <v/>
      </c>
      <c r="U150" s="417" t="str">
        <f t="shared" si="579"/>
        <v/>
      </c>
      <c r="V150" s="369" t="str">
        <f t="shared" si="580"/>
        <v/>
      </c>
      <c r="X150" s="279" t="str">
        <f t="shared" si="581"/>
        <v/>
      </c>
      <c r="Y150" s="254" t="str">
        <f t="shared" si="582"/>
        <v/>
      </c>
      <c r="Z150" s="254" t="str">
        <f t="shared" si="583"/>
        <v/>
      </c>
      <c r="AA150" s="254" t="str">
        <f t="shared" si="584"/>
        <v/>
      </c>
      <c r="AB150" s="254" t="str">
        <f t="shared" si="585"/>
        <v/>
      </c>
      <c r="AC150" s="254">
        <f t="shared" si="586"/>
        <v>147</v>
      </c>
      <c r="AD150" s="254" t="str">
        <f t="shared" si="587"/>
        <v/>
      </c>
      <c r="AG150" s="499" t="str">
        <f t="shared" si="588"/>
        <v/>
      </c>
      <c r="AH150" s="495" t="str">
        <f t="shared" si="630"/>
        <v/>
      </c>
      <c r="AI150" s="495" t="str">
        <f t="shared" si="631"/>
        <v/>
      </c>
      <c r="AJ150" s="495" t="str">
        <f t="shared" si="632"/>
        <v/>
      </c>
      <c r="AK150" s="495" t="str">
        <f t="shared" si="633"/>
        <v/>
      </c>
      <c r="AL150" s="420">
        <f t="shared" si="566"/>
        <v>147</v>
      </c>
      <c r="AM150" s="420" t="str">
        <f t="shared" si="567"/>
        <v/>
      </c>
      <c r="AN150" t="str">
        <f t="shared" si="589"/>
        <v/>
      </c>
    </row>
    <row r="151" spans="1:40">
      <c r="A151" s="417" t="str">
        <f t="shared" si="568"/>
        <v/>
      </c>
      <c r="B151" s="417" t="str">
        <f t="shared" si="569"/>
        <v/>
      </c>
      <c r="C151" s="483"/>
      <c r="D151" s="420">
        <v>148</v>
      </c>
      <c r="E151" s="481"/>
      <c r="F151" s="482"/>
      <c r="G151" s="483"/>
      <c r="H151" s="417" t="str">
        <f t="shared" si="570"/>
        <v/>
      </c>
      <c r="I151" s="362" t="str">
        <f t="shared" si="571"/>
        <v/>
      </c>
      <c r="J151" s="362" t="str">
        <f t="shared" ref="J151:K151" si="662">IF(I151="","",RANK(I151,I$4:I$443))</f>
        <v/>
      </c>
      <c r="K151" s="362" t="str">
        <f t="shared" si="662"/>
        <v/>
      </c>
      <c r="L151" s="362" t="str">
        <f t="shared" si="573"/>
        <v/>
      </c>
      <c r="M151" s="362" t="str">
        <f t="shared" ref="M151:N151" si="663">IF(L151="","",RANK(L151,L$4:L$443))</f>
        <v/>
      </c>
      <c r="N151" s="362" t="str">
        <f t="shared" si="663"/>
        <v/>
      </c>
      <c r="O151" s="362" t="str">
        <f t="shared" si="575"/>
        <v/>
      </c>
      <c r="P151" s="362" t="str">
        <f t="shared" ref="P151:Q151" si="664">IF(O151="","",RANK(O151,O$4:O$443))</f>
        <v/>
      </c>
      <c r="Q151" s="362" t="str">
        <f t="shared" si="664"/>
        <v/>
      </c>
      <c r="R151" s="362" t="str">
        <f t="shared" si="577"/>
        <v/>
      </c>
      <c r="S151" s="362" t="str">
        <f t="shared" ref="S151:T151" si="665">IF(R151="","",RANK(R151,R$4:R$443))</f>
        <v/>
      </c>
      <c r="T151" s="362" t="str">
        <f t="shared" si="665"/>
        <v/>
      </c>
      <c r="U151" s="417" t="str">
        <f t="shared" si="579"/>
        <v/>
      </c>
      <c r="V151" s="369" t="str">
        <f t="shared" si="580"/>
        <v/>
      </c>
      <c r="X151" s="279" t="str">
        <f t="shared" si="581"/>
        <v/>
      </c>
      <c r="Y151" s="254" t="str">
        <f t="shared" si="582"/>
        <v/>
      </c>
      <c r="Z151" s="254" t="str">
        <f t="shared" si="583"/>
        <v/>
      </c>
      <c r="AA151" s="254" t="str">
        <f t="shared" si="584"/>
        <v/>
      </c>
      <c r="AB151" s="254" t="str">
        <f t="shared" si="585"/>
        <v/>
      </c>
      <c r="AC151" s="254">
        <f t="shared" si="586"/>
        <v>148</v>
      </c>
      <c r="AD151" s="254" t="str">
        <f t="shared" si="587"/>
        <v/>
      </c>
      <c r="AG151" s="499" t="str">
        <f t="shared" si="588"/>
        <v/>
      </c>
      <c r="AH151" s="495" t="str">
        <f t="shared" si="630"/>
        <v/>
      </c>
      <c r="AI151" s="495" t="str">
        <f t="shared" si="631"/>
        <v/>
      </c>
      <c r="AJ151" s="495" t="str">
        <f t="shared" si="632"/>
        <v/>
      </c>
      <c r="AK151" s="495" t="str">
        <f t="shared" si="633"/>
        <v/>
      </c>
      <c r="AL151" s="420">
        <f t="shared" si="566"/>
        <v>148</v>
      </c>
      <c r="AM151" s="420" t="str">
        <f t="shared" si="567"/>
        <v/>
      </c>
      <c r="AN151" t="str">
        <f t="shared" si="589"/>
        <v/>
      </c>
    </row>
    <row r="152" spans="1:40">
      <c r="A152" s="417">
        <f t="shared" si="568"/>
        <v>26</v>
      </c>
      <c r="B152" s="417">
        <f t="shared" si="569"/>
        <v>149</v>
      </c>
      <c r="C152" s="483">
        <v>6149</v>
      </c>
      <c r="D152" s="420">
        <v>149</v>
      </c>
      <c r="E152" s="481" t="s">
        <v>273</v>
      </c>
      <c r="F152" s="482" t="s">
        <v>363</v>
      </c>
      <c r="G152" s="483">
        <v>26</v>
      </c>
      <c r="H152" s="417">
        <f t="shared" si="570"/>
        <v>1292</v>
      </c>
      <c r="I152" s="362">
        <f t="shared" si="571"/>
        <v>120</v>
      </c>
      <c r="J152" s="362">
        <f t="shared" ref="J152:K152" si="666">IF(I152="","",RANK(I152,I$4:I$443))</f>
        <v>36</v>
      </c>
      <c r="K152" s="362">
        <f t="shared" si="666"/>
        <v>40</v>
      </c>
      <c r="L152" s="362" t="str">
        <f t="shared" si="573"/>
        <v/>
      </c>
      <c r="M152" s="362" t="str">
        <f t="shared" ref="M152:N152" si="667">IF(L152="","",RANK(L152,L$4:L$443))</f>
        <v/>
      </c>
      <c r="N152" s="362" t="str">
        <f t="shared" si="667"/>
        <v/>
      </c>
      <c r="O152" s="362" t="str">
        <f t="shared" si="575"/>
        <v/>
      </c>
      <c r="P152" s="362" t="str">
        <f t="shared" ref="P152:Q152" si="668">IF(O152="","",RANK(O152,O$4:O$443))</f>
        <v/>
      </c>
      <c r="Q152" s="362" t="str">
        <f t="shared" si="668"/>
        <v/>
      </c>
      <c r="R152" s="362" t="str">
        <f t="shared" si="577"/>
        <v/>
      </c>
      <c r="S152" s="362" t="str">
        <f t="shared" ref="S152:T152" si="669">IF(R152="","",RANK(R152,R$4:R$443))</f>
        <v/>
      </c>
      <c r="T152" s="362" t="str">
        <f t="shared" si="669"/>
        <v/>
      </c>
      <c r="U152" s="417" t="str">
        <f t="shared" si="579"/>
        <v>TRALUSA</v>
      </c>
      <c r="V152" s="369" t="str">
        <f t="shared" si="580"/>
        <v>TRALUSA26</v>
      </c>
      <c r="X152" s="279" t="str">
        <f t="shared" si="581"/>
        <v>TRALUSA</v>
      </c>
      <c r="Y152" s="254">
        <f t="shared" si="582"/>
        <v>40</v>
      </c>
      <c r="Z152" s="254" t="str">
        <f t="shared" si="583"/>
        <v/>
      </c>
      <c r="AA152" s="254" t="str">
        <f t="shared" si="584"/>
        <v/>
      </c>
      <c r="AB152" s="254" t="str">
        <f t="shared" si="585"/>
        <v/>
      </c>
      <c r="AC152" s="254">
        <f t="shared" si="586"/>
        <v>149</v>
      </c>
      <c r="AD152" s="254">
        <f t="shared" si="587"/>
        <v>6149</v>
      </c>
      <c r="AG152" s="499" t="str">
        <f t="shared" si="588"/>
        <v>TRALUSA</v>
      </c>
      <c r="AH152" s="495">
        <f t="shared" si="630"/>
        <v>26</v>
      </c>
      <c r="AI152" s="495" t="str">
        <f t="shared" si="631"/>
        <v/>
      </c>
      <c r="AJ152" s="495" t="str">
        <f t="shared" si="632"/>
        <v/>
      </c>
      <c r="AK152" s="495" t="str">
        <f t="shared" si="633"/>
        <v/>
      </c>
      <c r="AL152" s="420">
        <f t="shared" si="566"/>
        <v>149</v>
      </c>
      <c r="AM152" s="420">
        <f t="shared" si="567"/>
        <v>6149</v>
      </c>
      <c r="AN152">
        <f t="shared" si="589"/>
        <v>26</v>
      </c>
    </row>
    <row r="153" spans="1:40">
      <c r="A153" s="417">
        <f t="shared" si="568"/>
        <v>34</v>
      </c>
      <c r="B153" s="417">
        <f t="shared" si="569"/>
        <v>150</v>
      </c>
      <c r="C153" s="483">
        <v>6150</v>
      </c>
      <c r="D153" s="420">
        <v>150</v>
      </c>
      <c r="E153" s="481" t="s">
        <v>275</v>
      </c>
      <c r="F153" s="482" t="s">
        <v>363</v>
      </c>
      <c r="G153" s="483">
        <v>34</v>
      </c>
      <c r="H153" s="417">
        <f t="shared" si="570"/>
        <v>1291</v>
      </c>
      <c r="I153" s="362">
        <f t="shared" si="571"/>
        <v>121</v>
      </c>
      <c r="J153" s="362">
        <f t="shared" ref="J153:K153" si="670">IF(I153="","",RANK(I153,I$4:I$443))</f>
        <v>35</v>
      </c>
      <c r="K153" s="362">
        <f t="shared" si="670"/>
        <v>41</v>
      </c>
      <c r="L153" s="362" t="str">
        <f t="shared" si="573"/>
        <v/>
      </c>
      <c r="M153" s="362" t="str">
        <f t="shared" ref="M153:N153" si="671">IF(L153="","",RANK(L153,L$4:L$443))</f>
        <v/>
      </c>
      <c r="N153" s="362" t="str">
        <f t="shared" si="671"/>
        <v/>
      </c>
      <c r="O153" s="362" t="str">
        <f t="shared" si="575"/>
        <v/>
      </c>
      <c r="P153" s="362" t="str">
        <f t="shared" ref="P153:Q153" si="672">IF(O153="","",RANK(O153,O$4:O$443))</f>
        <v/>
      </c>
      <c r="Q153" s="362" t="str">
        <f t="shared" si="672"/>
        <v/>
      </c>
      <c r="R153" s="362" t="str">
        <f t="shared" si="577"/>
        <v/>
      </c>
      <c r="S153" s="362" t="str">
        <f t="shared" ref="S153:T153" si="673">IF(R153="","",RANK(R153,R$4:R$443))</f>
        <v/>
      </c>
      <c r="T153" s="362" t="str">
        <f t="shared" si="673"/>
        <v/>
      </c>
      <c r="U153" s="417" t="str">
        <f t="shared" si="579"/>
        <v>TRALUSA</v>
      </c>
      <c r="V153" s="369" t="str">
        <f t="shared" si="580"/>
        <v>TRALUSA34</v>
      </c>
      <c r="X153" s="279" t="str">
        <f t="shared" si="581"/>
        <v>TRALUSA</v>
      </c>
      <c r="Y153" s="254">
        <f t="shared" si="582"/>
        <v>41</v>
      </c>
      <c r="Z153" s="254" t="str">
        <f t="shared" si="583"/>
        <v/>
      </c>
      <c r="AA153" s="254" t="str">
        <f t="shared" si="584"/>
        <v/>
      </c>
      <c r="AB153" s="254" t="str">
        <f t="shared" si="585"/>
        <v/>
      </c>
      <c r="AC153" s="254">
        <f t="shared" si="586"/>
        <v>150</v>
      </c>
      <c r="AD153" s="254">
        <f t="shared" si="587"/>
        <v>6150</v>
      </c>
      <c r="AG153" s="499" t="str">
        <f t="shared" si="588"/>
        <v>TRALUSA</v>
      </c>
      <c r="AH153" s="495">
        <f t="shared" si="630"/>
        <v>34</v>
      </c>
      <c r="AI153" s="495" t="str">
        <f t="shared" si="631"/>
        <v/>
      </c>
      <c r="AJ153" s="495" t="str">
        <f t="shared" si="632"/>
        <v/>
      </c>
      <c r="AK153" s="495" t="str">
        <f t="shared" si="633"/>
        <v/>
      </c>
      <c r="AL153" s="420">
        <f t="shared" si="566"/>
        <v>150</v>
      </c>
      <c r="AM153" s="420">
        <f t="shared" si="567"/>
        <v>6150</v>
      </c>
      <c r="AN153">
        <f t="shared" si="589"/>
        <v>34</v>
      </c>
    </row>
    <row r="154" spans="1:40">
      <c r="A154" s="417">
        <f t="shared" si="568"/>
        <v>50</v>
      </c>
      <c r="B154" s="417">
        <f t="shared" si="569"/>
        <v>151</v>
      </c>
      <c r="C154" s="483">
        <v>6151</v>
      </c>
      <c r="D154" s="420">
        <v>151</v>
      </c>
      <c r="E154" s="481" t="s">
        <v>277</v>
      </c>
      <c r="F154" s="482" t="s">
        <v>363</v>
      </c>
      <c r="G154" s="483">
        <v>50</v>
      </c>
      <c r="H154" s="417">
        <f t="shared" si="570"/>
        <v>1290</v>
      </c>
      <c r="I154" s="362">
        <f t="shared" si="571"/>
        <v>122</v>
      </c>
      <c r="J154" s="362">
        <f t="shared" ref="J154:K154" si="674">IF(I154="","",RANK(I154,I$4:I$443))</f>
        <v>34</v>
      </c>
      <c r="K154" s="362">
        <f t="shared" si="674"/>
        <v>42</v>
      </c>
      <c r="L154" s="362" t="str">
        <f t="shared" si="573"/>
        <v/>
      </c>
      <c r="M154" s="362" t="str">
        <f t="shared" ref="M154:N154" si="675">IF(L154="","",RANK(L154,L$4:L$443))</f>
        <v/>
      </c>
      <c r="N154" s="362" t="str">
        <f t="shared" si="675"/>
        <v/>
      </c>
      <c r="O154" s="362" t="str">
        <f t="shared" si="575"/>
        <v/>
      </c>
      <c r="P154" s="362" t="str">
        <f t="shared" ref="P154:Q154" si="676">IF(O154="","",RANK(O154,O$4:O$443))</f>
        <v/>
      </c>
      <c r="Q154" s="362" t="str">
        <f t="shared" si="676"/>
        <v/>
      </c>
      <c r="R154" s="362" t="str">
        <f t="shared" si="577"/>
        <v/>
      </c>
      <c r="S154" s="362" t="str">
        <f t="shared" ref="S154:T154" si="677">IF(R154="","",RANK(R154,R$4:R$443))</f>
        <v/>
      </c>
      <c r="T154" s="362" t="str">
        <f t="shared" si="677"/>
        <v/>
      </c>
      <c r="U154" s="417" t="str">
        <f t="shared" si="579"/>
        <v>TRALUSA</v>
      </c>
      <c r="V154" s="369" t="str">
        <f t="shared" si="580"/>
        <v>TRALUSA50</v>
      </c>
      <c r="X154" s="279" t="str">
        <f t="shared" si="581"/>
        <v>TRALUSA</v>
      </c>
      <c r="Y154" s="254">
        <f t="shared" si="582"/>
        <v>42</v>
      </c>
      <c r="Z154" s="254" t="str">
        <f t="shared" si="583"/>
        <v/>
      </c>
      <c r="AA154" s="254" t="str">
        <f t="shared" si="584"/>
        <v/>
      </c>
      <c r="AB154" s="254" t="str">
        <f t="shared" si="585"/>
        <v/>
      </c>
      <c r="AC154" s="254">
        <f t="shared" si="586"/>
        <v>151</v>
      </c>
      <c r="AD154" s="254">
        <f t="shared" si="587"/>
        <v>6151</v>
      </c>
      <c r="AG154" s="499" t="str">
        <f t="shared" si="588"/>
        <v>TRALUSA</v>
      </c>
      <c r="AH154" s="495">
        <f t="shared" si="630"/>
        <v>50</v>
      </c>
      <c r="AI154" s="495" t="str">
        <f t="shared" si="631"/>
        <v/>
      </c>
      <c r="AJ154" s="495" t="str">
        <f t="shared" si="632"/>
        <v/>
      </c>
      <c r="AK154" s="495" t="str">
        <f t="shared" si="633"/>
        <v/>
      </c>
      <c r="AL154" s="420">
        <f t="shared" si="566"/>
        <v>151</v>
      </c>
      <c r="AM154" s="420">
        <f t="shared" si="567"/>
        <v>6151</v>
      </c>
      <c r="AN154">
        <f t="shared" si="589"/>
        <v>50</v>
      </c>
    </row>
    <row r="155" spans="1:40">
      <c r="A155" s="417" t="str">
        <f t="shared" si="568"/>
        <v/>
      </c>
      <c r="B155" s="417" t="str">
        <f t="shared" si="569"/>
        <v/>
      </c>
      <c r="C155" s="483"/>
      <c r="D155" s="420">
        <v>152</v>
      </c>
      <c r="E155" s="481"/>
      <c r="F155" s="482"/>
      <c r="G155" s="483"/>
      <c r="H155" s="417" t="str">
        <f t="shared" si="570"/>
        <v/>
      </c>
      <c r="I155" s="362" t="str">
        <f t="shared" si="571"/>
        <v/>
      </c>
      <c r="J155" s="362" t="str">
        <f t="shared" ref="J155:K155" si="678">IF(I155="","",RANK(I155,I$4:I$443))</f>
        <v/>
      </c>
      <c r="K155" s="362" t="str">
        <f t="shared" si="678"/>
        <v/>
      </c>
      <c r="L155" s="362" t="str">
        <f t="shared" si="573"/>
        <v/>
      </c>
      <c r="M155" s="362" t="str">
        <f t="shared" ref="M155:N155" si="679">IF(L155="","",RANK(L155,L$4:L$443))</f>
        <v/>
      </c>
      <c r="N155" s="362" t="str">
        <f t="shared" si="679"/>
        <v/>
      </c>
      <c r="O155" s="362" t="str">
        <f t="shared" si="575"/>
        <v/>
      </c>
      <c r="P155" s="362" t="str">
        <f t="shared" ref="P155:Q155" si="680">IF(O155="","",RANK(O155,O$4:O$443))</f>
        <v/>
      </c>
      <c r="Q155" s="362" t="str">
        <f t="shared" si="680"/>
        <v/>
      </c>
      <c r="R155" s="362" t="str">
        <f t="shared" si="577"/>
        <v/>
      </c>
      <c r="S155" s="362" t="str">
        <f t="shared" ref="S155:T155" si="681">IF(R155="","",RANK(R155,R$4:R$443))</f>
        <v/>
      </c>
      <c r="T155" s="362" t="str">
        <f t="shared" si="681"/>
        <v/>
      </c>
      <c r="U155" s="417" t="str">
        <f t="shared" si="579"/>
        <v/>
      </c>
      <c r="V155" s="369" t="str">
        <f t="shared" si="580"/>
        <v/>
      </c>
      <c r="X155" s="279" t="str">
        <f t="shared" si="581"/>
        <v/>
      </c>
      <c r="Y155" s="254" t="str">
        <f t="shared" si="582"/>
        <v/>
      </c>
      <c r="Z155" s="254" t="str">
        <f t="shared" si="583"/>
        <v/>
      </c>
      <c r="AA155" s="254" t="str">
        <f t="shared" si="584"/>
        <v/>
      </c>
      <c r="AB155" s="254" t="str">
        <f t="shared" si="585"/>
        <v/>
      </c>
      <c r="AC155" s="254">
        <f t="shared" si="586"/>
        <v>152</v>
      </c>
      <c r="AD155" s="254" t="str">
        <f t="shared" si="587"/>
        <v/>
      </c>
      <c r="AG155" s="499" t="str">
        <f t="shared" si="588"/>
        <v/>
      </c>
      <c r="AH155" s="495" t="str">
        <f t="shared" si="630"/>
        <v/>
      </c>
      <c r="AI155" s="495" t="str">
        <f t="shared" si="631"/>
        <v/>
      </c>
      <c r="AJ155" s="495" t="str">
        <f t="shared" si="632"/>
        <v/>
      </c>
      <c r="AK155" s="495" t="str">
        <f t="shared" si="633"/>
        <v/>
      </c>
      <c r="AL155" s="420">
        <f t="shared" si="566"/>
        <v>152</v>
      </c>
      <c r="AM155" s="420" t="str">
        <f t="shared" si="567"/>
        <v/>
      </c>
      <c r="AN155" t="str">
        <f t="shared" si="589"/>
        <v/>
      </c>
    </row>
    <row r="156" spans="1:40">
      <c r="A156" s="417" t="str">
        <f t="shared" si="568"/>
        <v/>
      </c>
      <c r="B156" s="417" t="str">
        <f t="shared" si="569"/>
        <v/>
      </c>
      <c r="C156" s="483"/>
      <c r="D156" s="420">
        <v>153</v>
      </c>
      <c r="E156" s="481"/>
      <c r="F156" s="482"/>
      <c r="G156" s="483"/>
      <c r="H156" s="417" t="str">
        <f t="shared" si="570"/>
        <v/>
      </c>
      <c r="I156" s="362" t="str">
        <f t="shared" si="571"/>
        <v/>
      </c>
      <c r="J156" s="362" t="str">
        <f t="shared" ref="J156:K156" si="682">IF(I156="","",RANK(I156,I$4:I$443))</f>
        <v/>
      </c>
      <c r="K156" s="362" t="str">
        <f t="shared" si="682"/>
        <v/>
      </c>
      <c r="L156" s="362" t="str">
        <f t="shared" si="573"/>
        <v/>
      </c>
      <c r="M156" s="362" t="str">
        <f t="shared" ref="M156:N156" si="683">IF(L156="","",RANK(L156,L$4:L$443))</f>
        <v/>
      </c>
      <c r="N156" s="362" t="str">
        <f t="shared" si="683"/>
        <v/>
      </c>
      <c r="O156" s="362" t="str">
        <f t="shared" si="575"/>
        <v/>
      </c>
      <c r="P156" s="362" t="str">
        <f t="shared" ref="P156:Q156" si="684">IF(O156="","",RANK(O156,O$4:O$443))</f>
        <v/>
      </c>
      <c r="Q156" s="362" t="str">
        <f t="shared" si="684"/>
        <v/>
      </c>
      <c r="R156" s="362" t="str">
        <f t="shared" si="577"/>
        <v/>
      </c>
      <c r="S156" s="362" t="str">
        <f t="shared" ref="S156:T156" si="685">IF(R156="","",RANK(R156,R$4:R$443))</f>
        <v/>
      </c>
      <c r="T156" s="362" t="str">
        <f t="shared" si="685"/>
        <v/>
      </c>
      <c r="U156" s="417" t="str">
        <f t="shared" si="579"/>
        <v/>
      </c>
      <c r="V156" s="369" t="str">
        <f t="shared" si="580"/>
        <v/>
      </c>
      <c r="X156" s="279" t="str">
        <f t="shared" si="581"/>
        <v/>
      </c>
      <c r="Y156" s="254" t="str">
        <f t="shared" si="582"/>
        <v/>
      </c>
      <c r="Z156" s="254" t="str">
        <f t="shared" si="583"/>
        <v/>
      </c>
      <c r="AA156" s="254" t="str">
        <f t="shared" si="584"/>
        <v/>
      </c>
      <c r="AB156" s="254" t="str">
        <f t="shared" si="585"/>
        <v/>
      </c>
      <c r="AC156" s="254">
        <f t="shared" si="586"/>
        <v>153</v>
      </c>
      <c r="AD156" s="254" t="str">
        <f t="shared" si="587"/>
        <v/>
      </c>
      <c r="AG156" s="499" t="str">
        <f t="shared" si="588"/>
        <v/>
      </c>
      <c r="AH156" s="495" t="str">
        <f t="shared" si="630"/>
        <v/>
      </c>
      <c r="AI156" s="495" t="str">
        <f t="shared" si="631"/>
        <v/>
      </c>
      <c r="AJ156" s="495" t="str">
        <f t="shared" si="632"/>
        <v/>
      </c>
      <c r="AK156" s="495" t="str">
        <f t="shared" si="633"/>
        <v/>
      </c>
      <c r="AL156" s="420">
        <f t="shared" si="566"/>
        <v>153</v>
      </c>
      <c r="AM156" s="420" t="str">
        <f t="shared" si="567"/>
        <v/>
      </c>
      <c r="AN156" t="str">
        <f t="shared" si="589"/>
        <v/>
      </c>
    </row>
    <row r="157" spans="1:40">
      <c r="A157" s="417" t="str">
        <f t="shared" si="568"/>
        <v/>
      </c>
      <c r="B157" s="417" t="str">
        <f t="shared" si="569"/>
        <v/>
      </c>
      <c r="C157" s="483"/>
      <c r="D157" s="420">
        <v>154</v>
      </c>
      <c r="E157" s="481"/>
      <c r="F157" s="482"/>
      <c r="G157" s="483"/>
      <c r="H157" s="417" t="str">
        <f t="shared" si="570"/>
        <v/>
      </c>
      <c r="I157" s="362" t="str">
        <f t="shared" si="571"/>
        <v/>
      </c>
      <c r="J157" s="362" t="str">
        <f t="shared" ref="J157:K157" si="686">IF(I157="","",RANK(I157,I$4:I$443))</f>
        <v/>
      </c>
      <c r="K157" s="362" t="str">
        <f t="shared" si="686"/>
        <v/>
      </c>
      <c r="L157" s="362" t="str">
        <f t="shared" si="573"/>
        <v/>
      </c>
      <c r="M157" s="362" t="str">
        <f t="shared" ref="M157:N157" si="687">IF(L157="","",RANK(L157,L$4:L$443))</f>
        <v/>
      </c>
      <c r="N157" s="362" t="str">
        <f t="shared" si="687"/>
        <v/>
      </c>
      <c r="O157" s="362" t="str">
        <f t="shared" si="575"/>
        <v/>
      </c>
      <c r="P157" s="362" t="str">
        <f t="shared" ref="P157:Q157" si="688">IF(O157="","",RANK(O157,O$4:O$443))</f>
        <v/>
      </c>
      <c r="Q157" s="362" t="str">
        <f t="shared" si="688"/>
        <v/>
      </c>
      <c r="R157" s="362" t="str">
        <f t="shared" si="577"/>
        <v/>
      </c>
      <c r="S157" s="362" t="str">
        <f t="shared" ref="S157:T157" si="689">IF(R157="","",RANK(R157,R$4:R$443))</f>
        <v/>
      </c>
      <c r="T157" s="362" t="str">
        <f t="shared" si="689"/>
        <v/>
      </c>
      <c r="U157" s="417" t="str">
        <f t="shared" si="579"/>
        <v/>
      </c>
      <c r="V157" s="369" t="str">
        <f t="shared" si="580"/>
        <v/>
      </c>
      <c r="X157" s="279" t="str">
        <f t="shared" si="581"/>
        <v/>
      </c>
      <c r="Y157" s="254" t="str">
        <f t="shared" si="582"/>
        <v/>
      </c>
      <c r="Z157" s="254" t="str">
        <f t="shared" si="583"/>
        <v/>
      </c>
      <c r="AA157" s="254" t="str">
        <f t="shared" si="584"/>
        <v/>
      </c>
      <c r="AB157" s="254" t="str">
        <f t="shared" si="585"/>
        <v/>
      </c>
      <c r="AC157" s="254">
        <f t="shared" si="586"/>
        <v>154</v>
      </c>
      <c r="AD157" s="254" t="str">
        <f t="shared" si="587"/>
        <v/>
      </c>
      <c r="AG157" s="499" t="str">
        <f t="shared" si="588"/>
        <v/>
      </c>
      <c r="AH157" s="495" t="str">
        <f t="shared" si="630"/>
        <v/>
      </c>
      <c r="AI157" s="495" t="str">
        <f t="shared" si="631"/>
        <v/>
      </c>
      <c r="AJ157" s="495" t="str">
        <f t="shared" si="632"/>
        <v/>
      </c>
      <c r="AK157" s="495" t="str">
        <f t="shared" si="633"/>
        <v/>
      </c>
      <c r="AL157" s="420">
        <f t="shared" si="566"/>
        <v>154</v>
      </c>
      <c r="AM157" s="420" t="str">
        <f t="shared" si="567"/>
        <v/>
      </c>
      <c r="AN157" t="str">
        <f t="shared" si="589"/>
        <v/>
      </c>
    </row>
    <row r="158" spans="1:40">
      <c r="A158" s="417" t="str">
        <f t="shared" si="568"/>
        <v/>
      </c>
      <c r="B158" s="417" t="str">
        <f t="shared" si="569"/>
        <v/>
      </c>
      <c r="C158" s="483"/>
      <c r="D158" s="420">
        <v>155</v>
      </c>
      <c r="E158" s="481"/>
      <c r="F158" s="482"/>
      <c r="G158" s="483"/>
      <c r="H158" s="417" t="str">
        <f t="shared" si="570"/>
        <v/>
      </c>
      <c r="I158" s="362" t="str">
        <f t="shared" si="571"/>
        <v/>
      </c>
      <c r="J158" s="362" t="str">
        <f t="shared" ref="J158:K158" si="690">IF(I158="","",RANK(I158,I$4:I$443))</f>
        <v/>
      </c>
      <c r="K158" s="362" t="str">
        <f t="shared" si="690"/>
        <v/>
      </c>
      <c r="L158" s="362" t="str">
        <f t="shared" si="573"/>
        <v/>
      </c>
      <c r="M158" s="362" t="str">
        <f t="shared" ref="M158:N158" si="691">IF(L158="","",RANK(L158,L$4:L$443))</f>
        <v/>
      </c>
      <c r="N158" s="362" t="str">
        <f t="shared" si="691"/>
        <v/>
      </c>
      <c r="O158" s="362" t="str">
        <f t="shared" si="575"/>
        <v/>
      </c>
      <c r="P158" s="362" t="str">
        <f t="shared" ref="P158:Q158" si="692">IF(O158="","",RANK(O158,O$4:O$443))</f>
        <v/>
      </c>
      <c r="Q158" s="362" t="str">
        <f t="shared" si="692"/>
        <v/>
      </c>
      <c r="R158" s="362" t="str">
        <f t="shared" si="577"/>
        <v/>
      </c>
      <c r="S158" s="362" t="str">
        <f t="shared" ref="S158:T158" si="693">IF(R158="","",RANK(R158,R$4:R$443))</f>
        <v/>
      </c>
      <c r="T158" s="362" t="str">
        <f t="shared" si="693"/>
        <v/>
      </c>
      <c r="U158" s="417" t="str">
        <f t="shared" si="579"/>
        <v/>
      </c>
      <c r="V158" s="369" t="str">
        <f t="shared" si="580"/>
        <v/>
      </c>
      <c r="X158" s="279" t="str">
        <f t="shared" si="581"/>
        <v/>
      </c>
      <c r="Y158" s="254" t="str">
        <f t="shared" si="582"/>
        <v/>
      </c>
      <c r="Z158" s="254" t="str">
        <f t="shared" si="583"/>
        <v/>
      </c>
      <c r="AA158" s="254" t="str">
        <f t="shared" si="584"/>
        <v/>
      </c>
      <c r="AB158" s="254" t="str">
        <f t="shared" si="585"/>
        <v/>
      </c>
      <c r="AC158" s="254">
        <f t="shared" si="586"/>
        <v>155</v>
      </c>
      <c r="AD158" s="254" t="str">
        <f t="shared" si="587"/>
        <v/>
      </c>
      <c r="AG158" s="499" t="str">
        <f t="shared" si="588"/>
        <v/>
      </c>
      <c r="AH158" s="495" t="str">
        <f t="shared" si="630"/>
        <v/>
      </c>
      <c r="AI158" s="495" t="str">
        <f t="shared" si="631"/>
        <v/>
      </c>
      <c r="AJ158" s="495" t="str">
        <f t="shared" si="632"/>
        <v/>
      </c>
      <c r="AK158" s="495" t="str">
        <f t="shared" si="633"/>
        <v/>
      </c>
      <c r="AL158" s="420">
        <f t="shared" si="566"/>
        <v>155</v>
      </c>
      <c r="AM158" s="420" t="str">
        <f t="shared" si="567"/>
        <v/>
      </c>
      <c r="AN158" t="str">
        <f t="shared" si="589"/>
        <v/>
      </c>
    </row>
    <row r="159" spans="1:40">
      <c r="A159" s="417">
        <f t="shared" si="568"/>
        <v>35</v>
      </c>
      <c r="B159" s="417">
        <f t="shared" si="569"/>
        <v>156</v>
      </c>
      <c r="C159" s="483">
        <v>6156</v>
      </c>
      <c r="D159" s="420">
        <v>156</v>
      </c>
      <c r="E159" s="481" t="s">
        <v>276</v>
      </c>
      <c r="F159" s="482" t="s">
        <v>363</v>
      </c>
      <c r="G159" s="483">
        <v>35</v>
      </c>
      <c r="H159" s="417">
        <f t="shared" si="570"/>
        <v>1285</v>
      </c>
      <c r="I159" s="362">
        <f t="shared" si="571"/>
        <v>123</v>
      </c>
      <c r="J159" s="362">
        <f t="shared" ref="J159:K159" si="694">IF(I159="","",RANK(I159,I$4:I$443))</f>
        <v>33</v>
      </c>
      <c r="K159" s="362">
        <f t="shared" si="694"/>
        <v>43</v>
      </c>
      <c r="L159" s="362" t="str">
        <f t="shared" si="573"/>
        <v/>
      </c>
      <c r="M159" s="362" t="str">
        <f t="shared" ref="M159:N159" si="695">IF(L159="","",RANK(L159,L$4:L$443))</f>
        <v/>
      </c>
      <c r="N159" s="362" t="str">
        <f t="shared" si="695"/>
        <v/>
      </c>
      <c r="O159" s="362" t="str">
        <f t="shared" si="575"/>
        <v/>
      </c>
      <c r="P159" s="362" t="str">
        <f t="shared" ref="P159:Q159" si="696">IF(O159="","",RANK(O159,O$4:O$443))</f>
        <v/>
      </c>
      <c r="Q159" s="362" t="str">
        <f t="shared" si="696"/>
        <v/>
      </c>
      <c r="R159" s="362" t="str">
        <f t="shared" si="577"/>
        <v/>
      </c>
      <c r="S159" s="362" t="str">
        <f t="shared" ref="S159:T159" si="697">IF(R159="","",RANK(R159,R$4:R$443))</f>
        <v/>
      </c>
      <c r="T159" s="362" t="str">
        <f t="shared" si="697"/>
        <v/>
      </c>
      <c r="U159" s="417" t="str">
        <f t="shared" si="579"/>
        <v>TRALUSA</v>
      </c>
      <c r="V159" s="369" t="str">
        <f t="shared" si="580"/>
        <v>TRALUSA35</v>
      </c>
      <c r="X159" s="279" t="str">
        <f t="shared" si="581"/>
        <v>TRALUSA</v>
      </c>
      <c r="Y159" s="254">
        <f t="shared" si="582"/>
        <v>43</v>
      </c>
      <c r="Z159" s="254" t="str">
        <f t="shared" si="583"/>
        <v/>
      </c>
      <c r="AA159" s="254" t="str">
        <f t="shared" si="584"/>
        <v/>
      </c>
      <c r="AB159" s="254" t="str">
        <f t="shared" si="585"/>
        <v/>
      </c>
      <c r="AC159" s="254">
        <f t="shared" si="586"/>
        <v>156</v>
      </c>
      <c r="AD159" s="254">
        <f t="shared" si="587"/>
        <v>6156</v>
      </c>
      <c r="AG159" s="499" t="str">
        <f t="shared" si="588"/>
        <v>TRALUSA</v>
      </c>
      <c r="AH159" s="495">
        <f t="shared" si="630"/>
        <v>35</v>
      </c>
      <c r="AI159" s="495" t="str">
        <f t="shared" si="631"/>
        <v/>
      </c>
      <c r="AJ159" s="495" t="str">
        <f t="shared" si="632"/>
        <v/>
      </c>
      <c r="AK159" s="495" t="str">
        <f t="shared" si="633"/>
        <v/>
      </c>
      <c r="AL159" s="420">
        <f t="shared" si="566"/>
        <v>156</v>
      </c>
      <c r="AM159" s="420">
        <f t="shared" si="567"/>
        <v>6156</v>
      </c>
      <c r="AN159">
        <f t="shared" si="589"/>
        <v>35</v>
      </c>
    </row>
    <row r="160" spans="1:40">
      <c r="A160" s="417" t="str">
        <f t="shared" si="568"/>
        <v/>
      </c>
      <c r="B160" s="417" t="str">
        <f t="shared" si="569"/>
        <v/>
      </c>
      <c r="C160" s="483"/>
      <c r="D160" s="420">
        <v>157</v>
      </c>
      <c r="E160" s="481"/>
      <c r="F160" s="482"/>
      <c r="G160" s="483"/>
      <c r="H160" s="417" t="str">
        <f t="shared" si="570"/>
        <v/>
      </c>
      <c r="I160" s="362" t="str">
        <f t="shared" si="571"/>
        <v/>
      </c>
      <c r="J160" s="362" t="str">
        <f t="shared" ref="J160:K160" si="698">IF(I160="","",RANK(I160,I$4:I$443))</f>
        <v/>
      </c>
      <c r="K160" s="362" t="str">
        <f t="shared" si="698"/>
        <v/>
      </c>
      <c r="L160" s="362" t="str">
        <f t="shared" si="573"/>
        <v/>
      </c>
      <c r="M160" s="362" t="str">
        <f t="shared" ref="M160:N160" si="699">IF(L160="","",RANK(L160,L$4:L$443))</f>
        <v/>
      </c>
      <c r="N160" s="362" t="str">
        <f t="shared" si="699"/>
        <v/>
      </c>
      <c r="O160" s="362" t="str">
        <f t="shared" si="575"/>
        <v/>
      </c>
      <c r="P160" s="362" t="str">
        <f t="shared" ref="P160:Q160" si="700">IF(O160="","",RANK(O160,O$4:O$443))</f>
        <v/>
      </c>
      <c r="Q160" s="362" t="str">
        <f t="shared" si="700"/>
        <v/>
      </c>
      <c r="R160" s="362" t="str">
        <f t="shared" si="577"/>
        <v/>
      </c>
      <c r="S160" s="362" t="str">
        <f t="shared" ref="S160:T160" si="701">IF(R160="","",RANK(R160,R$4:R$443))</f>
        <v/>
      </c>
      <c r="T160" s="362" t="str">
        <f t="shared" si="701"/>
        <v/>
      </c>
      <c r="U160" s="417" t="str">
        <f t="shared" si="579"/>
        <v/>
      </c>
      <c r="V160" s="369" t="str">
        <f t="shared" si="580"/>
        <v/>
      </c>
      <c r="X160" s="279" t="str">
        <f t="shared" si="581"/>
        <v/>
      </c>
      <c r="Y160" s="254" t="str">
        <f t="shared" si="582"/>
        <v/>
      </c>
      <c r="Z160" s="254" t="str">
        <f t="shared" si="583"/>
        <v/>
      </c>
      <c r="AA160" s="254" t="str">
        <f t="shared" si="584"/>
        <v/>
      </c>
      <c r="AB160" s="254" t="str">
        <f t="shared" si="585"/>
        <v/>
      </c>
      <c r="AC160" s="254">
        <f t="shared" si="586"/>
        <v>157</v>
      </c>
      <c r="AD160" s="254" t="str">
        <f t="shared" si="587"/>
        <v/>
      </c>
      <c r="AG160" s="499" t="str">
        <f t="shared" si="588"/>
        <v/>
      </c>
      <c r="AH160" s="495" t="str">
        <f t="shared" si="630"/>
        <v/>
      </c>
      <c r="AI160" s="495" t="str">
        <f t="shared" si="631"/>
        <v/>
      </c>
      <c r="AJ160" s="495" t="str">
        <f t="shared" si="632"/>
        <v/>
      </c>
      <c r="AK160" s="495" t="str">
        <f t="shared" si="633"/>
        <v/>
      </c>
      <c r="AL160" s="420">
        <f t="shared" si="566"/>
        <v>157</v>
      </c>
      <c r="AM160" s="420" t="str">
        <f t="shared" si="567"/>
        <v/>
      </c>
      <c r="AN160" t="str">
        <f t="shared" si="589"/>
        <v/>
      </c>
    </row>
    <row r="161" spans="1:40">
      <c r="A161" s="417" t="str">
        <f t="shared" si="568"/>
        <v/>
      </c>
      <c r="B161" s="417" t="str">
        <f t="shared" si="569"/>
        <v/>
      </c>
      <c r="C161" s="483"/>
      <c r="D161" s="420">
        <v>158</v>
      </c>
      <c r="E161" s="481"/>
      <c r="F161" s="482"/>
      <c r="G161" s="483"/>
      <c r="H161" s="417" t="str">
        <f t="shared" si="570"/>
        <v/>
      </c>
      <c r="I161" s="362" t="str">
        <f t="shared" si="571"/>
        <v/>
      </c>
      <c r="J161" s="362" t="str">
        <f t="shared" ref="J161:K161" si="702">IF(I161="","",RANK(I161,I$4:I$443))</f>
        <v/>
      </c>
      <c r="K161" s="362" t="str">
        <f t="shared" si="702"/>
        <v/>
      </c>
      <c r="L161" s="362" t="str">
        <f t="shared" si="573"/>
        <v/>
      </c>
      <c r="M161" s="362" t="str">
        <f t="shared" ref="M161:N161" si="703">IF(L161="","",RANK(L161,L$4:L$443))</f>
        <v/>
      </c>
      <c r="N161" s="362" t="str">
        <f t="shared" si="703"/>
        <v/>
      </c>
      <c r="O161" s="362" t="str">
        <f t="shared" si="575"/>
        <v/>
      </c>
      <c r="P161" s="362" t="str">
        <f t="shared" ref="P161:Q161" si="704">IF(O161="","",RANK(O161,O$4:O$443))</f>
        <v/>
      </c>
      <c r="Q161" s="362" t="str">
        <f t="shared" si="704"/>
        <v/>
      </c>
      <c r="R161" s="362" t="str">
        <f t="shared" si="577"/>
        <v/>
      </c>
      <c r="S161" s="362" t="str">
        <f t="shared" ref="S161:T161" si="705">IF(R161="","",RANK(R161,R$4:R$443))</f>
        <v/>
      </c>
      <c r="T161" s="362" t="str">
        <f t="shared" si="705"/>
        <v/>
      </c>
      <c r="U161" s="417" t="str">
        <f t="shared" si="579"/>
        <v/>
      </c>
      <c r="V161" s="369" t="str">
        <f t="shared" si="580"/>
        <v/>
      </c>
      <c r="X161" s="279" t="str">
        <f t="shared" si="581"/>
        <v/>
      </c>
      <c r="Y161" s="254" t="str">
        <f t="shared" si="582"/>
        <v/>
      </c>
      <c r="Z161" s="254" t="str">
        <f t="shared" si="583"/>
        <v/>
      </c>
      <c r="AA161" s="254" t="str">
        <f t="shared" si="584"/>
        <v/>
      </c>
      <c r="AB161" s="254" t="str">
        <f t="shared" si="585"/>
        <v/>
      </c>
      <c r="AC161" s="254">
        <f t="shared" si="586"/>
        <v>158</v>
      </c>
      <c r="AD161" s="254" t="str">
        <f t="shared" si="587"/>
        <v/>
      </c>
      <c r="AG161" s="499" t="str">
        <f t="shared" si="588"/>
        <v/>
      </c>
      <c r="AH161" s="495" t="str">
        <f t="shared" si="630"/>
        <v/>
      </c>
      <c r="AI161" s="495" t="str">
        <f t="shared" si="631"/>
        <v/>
      </c>
      <c r="AJ161" s="495" t="str">
        <f t="shared" si="632"/>
        <v/>
      </c>
      <c r="AK161" s="495" t="str">
        <f t="shared" si="633"/>
        <v/>
      </c>
      <c r="AL161" s="420">
        <f t="shared" si="566"/>
        <v>158</v>
      </c>
      <c r="AM161" s="420" t="str">
        <f t="shared" si="567"/>
        <v/>
      </c>
      <c r="AN161" t="str">
        <f t="shared" si="589"/>
        <v/>
      </c>
    </row>
    <row r="162" spans="1:40">
      <c r="A162" s="417">
        <f t="shared" si="568"/>
        <v>28</v>
      </c>
      <c r="B162" s="417">
        <f t="shared" si="569"/>
        <v>159</v>
      </c>
      <c r="C162" s="483">
        <v>8058</v>
      </c>
      <c r="D162" s="420">
        <v>159</v>
      </c>
      <c r="E162" s="481" t="s">
        <v>279</v>
      </c>
      <c r="F162" s="482" t="s">
        <v>363</v>
      </c>
      <c r="G162" s="483">
        <v>28</v>
      </c>
      <c r="H162" s="417">
        <f t="shared" si="570"/>
        <v>1282</v>
      </c>
      <c r="I162" s="362">
        <f t="shared" si="571"/>
        <v>124</v>
      </c>
      <c r="J162" s="362">
        <f t="shared" ref="J162:K162" si="706">IF(I162="","",RANK(I162,I$4:I$443))</f>
        <v>32</v>
      </c>
      <c r="K162" s="362">
        <f t="shared" si="706"/>
        <v>44</v>
      </c>
      <c r="L162" s="362" t="str">
        <f t="shared" si="573"/>
        <v/>
      </c>
      <c r="M162" s="362" t="str">
        <f t="shared" ref="M162:N162" si="707">IF(L162="","",RANK(L162,L$4:L$443))</f>
        <v/>
      </c>
      <c r="N162" s="362" t="str">
        <f t="shared" si="707"/>
        <v/>
      </c>
      <c r="O162" s="362" t="str">
        <f t="shared" si="575"/>
        <v/>
      </c>
      <c r="P162" s="362" t="str">
        <f t="shared" ref="P162:Q162" si="708">IF(O162="","",RANK(O162,O$4:O$443))</f>
        <v/>
      </c>
      <c r="Q162" s="362" t="str">
        <f t="shared" si="708"/>
        <v/>
      </c>
      <c r="R162" s="362" t="str">
        <f t="shared" si="577"/>
        <v/>
      </c>
      <c r="S162" s="362" t="str">
        <f t="shared" ref="S162:T162" si="709">IF(R162="","",RANK(R162,R$4:R$443))</f>
        <v/>
      </c>
      <c r="T162" s="362" t="str">
        <f t="shared" si="709"/>
        <v/>
      </c>
      <c r="U162" s="417" t="str">
        <f t="shared" si="579"/>
        <v>TRALUSA</v>
      </c>
      <c r="V162" s="369" t="str">
        <f t="shared" si="580"/>
        <v>TRALUSA28</v>
      </c>
      <c r="X162" s="279" t="str">
        <f t="shared" si="581"/>
        <v>TRALUSA</v>
      </c>
      <c r="Y162" s="254">
        <f t="shared" si="582"/>
        <v>44</v>
      </c>
      <c r="Z162" s="254" t="str">
        <f t="shared" si="583"/>
        <v/>
      </c>
      <c r="AA162" s="254" t="str">
        <f t="shared" si="584"/>
        <v/>
      </c>
      <c r="AB162" s="254" t="str">
        <f t="shared" si="585"/>
        <v/>
      </c>
      <c r="AC162" s="254">
        <f t="shared" si="586"/>
        <v>159</v>
      </c>
      <c r="AD162" s="254">
        <f t="shared" si="587"/>
        <v>8058</v>
      </c>
      <c r="AG162" s="499" t="str">
        <f t="shared" si="588"/>
        <v>TRALUSA</v>
      </c>
      <c r="AH162" s="495">
        <f t="shared" si="630"/>
        <v>28</v>
      </c>
      <c r="AI162" s="495" t="str">
        <f t="shared" si="631"/>
        <v/>
      </c>
      <c r="AJ162" s="495" t="str">
        <f t="shared" si="632"/>
        <v/>
      </c>
      <c r="AK162" s="495" t="str">
        <f t="shared" si="633"/>
        <v/>
      </c>
      <c r="AL162" s="420">
        <f t="shared" si="566"/>
        <v>159</v>
      </c>
      <c r="AM162" s="420">
        <f t="shared" si="567"/>
        <v>8058</v>
      </c>
      <c r="AN162">
        <f t="shared" si="589"/>
        <v>28</v>
      </c>
    </row>
    <row r="163" spans="1:40">
      <c r="A163" s="417" t="str">
        <f t="shared" si="568"/>
        <v/>
      </c>
      <c r="B163" s="417" t="str">
        <f t="shared" si="569"/>
        <v/>
      </c>
      <c r="C163" s="483"/>
      <c r="D163" s="420">
        <v>160</v>
      </c>
      <c r="E163" s="481"/>
      <c r="F163" s="482"/>
      <c r="G163" s="483"/>
      <c r="H163" s="417" t="str">
        <f t="shared" si="570"/>
        <v/>
      </c>
      <c r="I163" s="362" t="str">
        <f t="shared" si="571"/>
        <v/>
      </c>
      <c r="J163" s="362" t="str">
        <f t="shared" ref="J163:K163" si="710">IF(I163="","",RANK(I163,I$4:I$443))</f>
        <v/>
      </c>
      <c r="K163" s="362" t="str">
        <f t="shared" si="710"/>
        <v/>
      </c>
      <c r="L163" s="362" t="str">
        <f t="shared" si="573"/>
        <v/>
      </c>
      <c r="M163" s="362" t="str">
        <f t="shared" ref="M163:N163" si="711">IF(L163="","",RANK(L163,L$4:L$443))</f>
        <v/>
      </c>
      <c r="N163" s="362" t="str">
        <f t="shared" si="711"/>
        <v/>
      </c>
      <c r="O163" s="362" t="str">
        <f t="shared" si="575"/>
        <v/>
      </c>
      <c r="P163" s="362" t="str">
        <f t="shared" ref="P163:Q163" si="712">IF(O163="","",RANK(O163,O$4:O$443))</f>
        <v/>
      </c>
      <c r="Q163" s="362" t="str">
        <f t="shared" si="712"/>
        <v/>
      </c>
      <c r="R163" s="362" t="str">
        <f t="shared" si="577"/>
        <v/>
      </c>
      <c r="S163" s="362" t="str">
        <f t="shared" ref="S163:T163" si="713">IF(R163="","",RANK(R163,R$4:R$443))</f>
        <v/>
      </c>
      <c r="T163" s="362" t="str">
        <f t="shared" si="713"/>
        <v/>
      </c>
      <c r="U163" s="417" t="str">
        <f t="shared" si="579"/>
        <v/>
      </c>
      <c r="V163" s="369" t="str">
        <f t="shared" si="580"/>
        <v/>
      </c>
      <c r="X163" s="279" t="str">
        <f t="shared" si="581"/>
        <v/>
      </c>
      <c r="Y163" s="254" t="str">
        <f t="shared" si="582"/>
        <v/>
      </c>
      <c r="Z163" s="254" t="str">
        <f t="shared" si="583"/>
        <v/>
      </c>
      <c r="AA163" s="254" t="str">
        <f t="shared" si="584"/>
        <v/>
      </c>
      <c r="AB163" s="254" t="str">
        <f t="shared" si="585"/>
        <v/>
      </c>
      <c r="AC163" s="254">
        <f t="shared" si="586"/>
        <v>160</v>
      </c>
      <c r="AD163" s="254" t="str">
        <f t="shared" si="587"/>
        <v/>
      </c>
      <c r="AG163" s="499" t="str">
        <f t="shared" si="588"/>
        <v/>
      </c>
      <c r="AH163" s="495" t="str">
        <f t="shared" si="630"/>
        <v/>
      </c>
      <c r="AI163" s="495" t="str">
        <f t="shared" si="631"/>
        <v/>
      </c>
      <c r="AJ163" s="495" t="str">
        <f t="shared" si="632"/>
        <v/>
      </c>
      <c r="AK163" s="495" t="str">
        <f t="shared" si="633"/>
        <v/>
      </c>
      <c r="AL163" s="420">
        <f t="shared" si="566"/>
        <v>160</v>
      </c>
      <c r="AM163" s="420" t="str">
        <f t="shared" si="567"/>
        <v/>
      </c>
      <c r="AN163" t="str">
        <f t="shared" si="589"/>
        <v/>
      </c>
    </row>
    <row r="164" spans="1:40">
      <c r="A164" s="417" t="str">
        <f t="shared" si="568"/>
        <v/>
      </c>
      <c r="B164" s="417" t="str">
        <f t="shared" si="569"/>
        <v/>
      </c>
      <c r="C164" s="483"/>
      <c r="D164" s="420">
        <v>161</v>
      </c>
      <c r="E164" s="481"/>
      <c r="F164" s="482"/>
      <c r="G164" s="483"/>
      <c r="H164" s="417" t="str">
        <f t="shared" si="570"/>
        <v/>
      </c>
      <c r="I164" s="362" t="str">
        <f t="shared" si="571"/>
        <v/>
      </c>
      <c r="J164" s="362" t="str">
        <f t="shared" ref="J164:K164" si="714">IF(I164="","",RANK(I164,I$4:I$443))</f>
        <v/>
      </c>
      <c r="K164" s="362" t="str">
        <f t="shared" si="714"/>
        <v/>
      </c>
      <c r="L164" s="362" t="str">
        <f t="shared" si="573"/>
        <v/>
      </c>
      <c r="M164" s="362" t="str">
        <f t="shared" ref="M164:N164" si="715">IF(L164="","",RANK(L164,L$4:L$443))</f>
        <v/>
      </c>
      <c r="N164" s="362" t="str">
        <f t="shared" si="715"/>
        <v/>
      </c>
      <c r="O164" s="362" t="str">
        <f t="shared" si="575"/>
        <v/>
      </c>
      <c r="P164" s="362" t="str">
        <f t="shared" ref="P164:Q164" si="716">IF(O164="","",RANK(O164,O$4:O$443))</f>
        <v/>
      </c>
      <c r="Q164" s="362" t="str">
        <f t="shared" si="716"/>
        <v/>
      </c>
      <c r="R164" s="362" t="str">
        <f t="shared" si="577"/>
        <v/>
      </c>
      <c r="S164" s="362" t="str">
        <f t="shared" ref="S164:T164" si="717">IF(R164="","",RANK(R164,R$4:R$443))</f>
        <v/>
      </c>
      <c r="T164" s="362" t="str">
        <f t="shared" si="717"/>
        <v/>
      </c>
      <c r="U164" s="417" t="str">
        <f t="shared" si="579"/>
        <v/>
      </c>
      <c r="V164" s="369" t="str">
        <f t="shared" si="580"/>
        <v/>
      </c>
      <c r="X164" s="279" t="str">
        <f t="shared" si="581"/>
        <v/>
      </c>
      <c r="Y164" s="254" t="str">
        <f t="shared" si="582"/>
        <v/>
      </c>
      <c r="Z164" s="254" t="str">
        <f t="shared" si="583"/>
        <v/>
      </c>
      <c r="AA164" s="254" t="str">
        <f t="shared" si="584"/>
        <v/>
      </c>
      <c r="AB164" s="254" t="str">
        <f t="shared" si="585"/>
        <v/>
      </c>
      <c r="AC164" s="254">
        <f t="shared" si="586"/>
        <v>161</v>
      </c>
      <c r="AD164" s="254" t="str">
        <f t="shared" si="587"/>
        <v/>
      </c>
      <c r="AG164" s="499" t="str">
        <f t="shared" si="588"/>
        <v/>
      </c>
      <c r="AH164" s="495" t="str">
        <f t="shared" si="630"/>
        <v/>
      </c>
      <c r="AI164" s="495" t="str">
        <f t="shared" si="631"/>
        <v/>
      </c>
      <c r="AJ164" s="495" t="str">
        <f t="shared" si="632"/>
        <v/>
      </c>
      <c r="AK164" s="495" t="str">
        <f t="shared" si="633"/>
        <v/>
      </c>
      <c r="AL164" s="420">
        <f t="shared" si="566"/>
        <v>161</v>
      </c>
      <c r="AM164" s="420" t="str">
        <f t="shared" si="567"/>
        <v/>
      </c>
      <c r="AN164" t="str">
        <f t="shared" si="589"/>
        <v/>
      </c>
    </row>
    <row r="165" spans="1:40">
      <c r="A165" s="417" t="str">
        <f t="shared" si="568"/>
        <v/>
      </c>
      <c r="B165" s="417" t="str">
        <f t="shared" si="569"/>
        <v/>
      </c>
      <c r="C165" s="483"/>
      <c r="D165" s="420">
        <v>162</v>
      </c>
      <c r="E165" s="481"/>
      <c r="F165" s="482"/>
      <c r="G165" s="483"/>
      <c r="H165" s="417" t="str">
        <f t="shared" si="570"/>
        <v/>
      </c>
      <c r="I165" s="362" t="str">
        <f t="shared" si="571"/>
        <v/>
      </c>
      <c r="J165" s="362" t="str">
        <f t="shared" ref="J165:K165" si="718">IF(I165="","",RANK(I165,I$4:I$443))</f>
        <v/>
      </c>
      <c r="K165" s="362" t="str">
        <f t="shared" si="718"/>
        <v/>
      </c>
      <c r="L165" s="362" t="str">
        <f t="shared" si="573"/>
        <v/>
      </c>
      <c r="M165" s="362" t="str">
        <f t="shared" ref="M165:N165" si="719">IF(L165="","",RANK(L165,L$4:L$443))</f>
        <v/>
      </c>
      <c r="N165" s="362" t="str">
        <f t="shared" si="719"/>
        <v/>
      </c>
      <c r="O165" s="362" t="str">
        <f t="shared" si="575"/>
        <v/>
      </c>
      <c r="P165" s="362" t="str">
        <f t="shared" ref="P165:Q165" si="720">IF(O165="","",RANK(O165,O$4:O$443))</f>
        <v/>
      </c>
      <c r="Q165" s="362" t="str">
        <f t="shared" si="720"/>
        <v/>
      </c>
      <c r="R165" s="362" t="str">
        <f t="shared" si="577"/>
        <v/>
      </c>
      <c r="S165" s="362" t="str">
        <f t="shared" ref="S165:T165" si="721">IF(R165="","",RANK(R165,R$4:R$443))</f>
        <v/>
      </c>
      <c r="T165" s="362" t="str">
        <f t="shared" si="721"/>
        <v/>
      </c>
      <c r="U165" s="417" t="str">
        <f t="shared" si="579"/>
        <v/>
      </c>
      <c r="V165" s="369" t="str">
        <f t="shared" si="580"/>
        <v/>
      </c>
      <c r="X165" s="279" t="str">
        <f t="shared" si="581"/>
        <v/>
      </c>
      <c r="Y165" s="254" t="str">
        <f t="shared" si="582"/>
        <v/>
      </c>
      <c r="Z165" s="254" t="str">
        <f t="shared" si="583"/>
        <v/>
      </c>
      <c r="AA165" s="254" t="str">
        <f t="shared" si="584"/>
        <v/>
      </c>
      <c r="AB165" s="254" t="str">
        <f t="shared" si="585"/>
        <v/>
      </c>
      <c r="AC165" s="254">
        <f t="shared" si="586"/>
        <v>162</v>
      </c>
      <c r="AD165" s="254" t="str">
        <f t="shared" si="587"/>
        <v/>
      </c>
      <c r="AG165" s="499" t="str">
        <f t="shared" si="588"/>
        <v/>
      </c>
      <c r="AH165" s="495" t="str">
        <f t="shared" si="630"/>
        <v/>
      </c>
      <c r="AI165" s="495" t="str">
        <f t="shared" si="631"/>
        <v/>
      </c>
      <c r="AJ165" s="495" t="str">
        <f t="shared" si="632"/>
        <v/>
      </c>
      <c r="AK165" s="495" t="str">
        <f t="shared" si="633"/>
        <v/>
      </c>
      <c r="AL165" s="420">
        <f t="shared" si="566"/>
        <v>162</v>
      </c>
      <c r="AM165" s="420" t="str">
        <f t="shared" si="567"/>
        <v/>
      </c>
      <c r="AN165" t="str">
        <f t="shared" si="589"/>
        <v/>
      </c>
    </row>
    <row r="166" spans="1:40">
      <c r="A166" s="417" t="str">
        <f t="shared" si="568"/>
        <v/>
      </c>
      <c r="B166" s="417" t="str">
        <f t="shared" si="569"/>
        <v/>
      </c>
      <c r="C166" s="483"/>
      <c r="D166" s="420">
        <v>163</v>
      </c>
      <c r="E166" s="481"/>
      <c r="F166" s="482"/>
      <c r="G166" s="483"/>
      <c r="H166" s="417" t="str">
        <f t="shared" si="570"/>
        <v/>
      </c>
      <c r="I166" s="362" t="str">
        <f t="shared" si="571"/>
        <v/>
      </c>
      <c r="J166" s="362" t="str">
        <f t="shared" ref="J166:K166" si="722">IF(I166="","",RANK(I166,I$4:I$443))</f>
        <v/>
      </c>
      <c r="K166" s="362" t="str">
        <f t="shared" si="722"/>
        <v/>
      </c>
      <c r="L166" s="362" t="str">
        <f t="shared" si="573"/>
        <v/>
      </c>
      <c r="M166" s="362" t="str">
        <f t="shared" ref="M166:N166" si="723">IF(L166="","",RANK(L166,L$4:L$443))</f>
        <v/>
      </c>
      <c r="N166" s="362" t="str">
        <f t="shared" si="723"/>
        <v/>
      </c>
      <c r="O166" s="362" t="str">
        <f t="shared" si="575"/>
        <v/>
      </c>
      <c r="P166" s="362" t="str">
        <f t="shared" ref="P166:Q166" si="724">IF(O166="","",RANK(O166,O$4:O$443))</f>
        <v/>
      </c>
      <c r="Q166" s="362" t="str">
        <f t="shared" si="724"/>
        <v/>
      </c>
      <c r="R166" s="362" t="str">
        <f t="shared" si="577"/>
        <v/>
      </c>
      <c r="S166" s="362" t="str">
        <f t="shared" ref="S166:T166" si="725">IF(R166="","",RANK(R166,R$4:R$443))</f>
        <v/>
      </c>
      <c r="T166" s="362" t="str">
        <f t="shared" si="725"/>
        <v/>
      </c>
      <c r="U166" s="417" t="str">
        <f t="shared" si="579"/>
        <v/>
      </c>
      <c r="V166" s="369" t="str">
        <f t="shared" si="580"/>
        <v/>
      </c>
      <c r="X166" s="279" t="str">
        <f t="shared" si="581"/>
        <v/>
      </c>
      <c r="Y166" s="254" t="str">
        <f t="shared" si="582"/>
        <v/>
      </c>
      <c r="Z166" s="254" t="str">
        <f t="shared" si="583"/>
        <v/>
      </c>
      <c r="AA166" s="254" t="str">
        <f t="shared" si="584"/>
        <v/>
      </c>
      <c r="AB166" s="254" t="str">
        <f t="shared" si="585"/>
        <v/>
      </c>
      <c r="AC166" s="254">
        <f t="shared" si="586"/>
        <v>163</v>
      </c>
      <c r="AD166" s="254" t="str">
        <f t="shared" si="587"/>
        <v/>
      </c>
      <c r="AG166" s="499" t="str">
        <f t="shared" si="588"/>
        <v/>
      </c>
      <c r="AH166" s="495" t="str">
        <f t="shared" si="630"/>
        <v/>
      </c>
      <c r="AI166" s="495" t="str">
        <f t="shared" si="631"/>
        <v/>
      </c>
      <c r="AJ166" s="495" t="str">
        <f t="shared" si="632"/>
        <v/>
      </c>
      <c r="AK166" s="495" t="str">
        <f t="shared" si="633"/>
        <v/>
      </c>
      <c r="AL166" s="420">
        <f t="shared" si="566"/>
        <v>163</v>
      </c>
      <c r="AM166" s="420" t="str">
        <f t="shared" si="567"/>
        <v/>
      </c>
      <c r="AN166" t="str">
        <f t="shared" si="589"/>
        <v/>
      </c>
    </row>
    <row r="167" spans="1:40">
      <c r="A167" s="417" t="str">
        <f t="shared" si="568"/>
        <v/>
      </c>
      <c r="B167" s="417" t="str">
        <f t="shared" si="569"/>
        <v/>
      </c>
      <c r="C167" s="483"/>
      <c r="D167" s="420">
        <v>164</v>
      </c>
      <c r="E167" s="481"/>
      <c r="F167" s="482"/>
      <c r="G167" s="483"/>
      <c r="H167" s="417" t="str">
        <f t="shared" si="570"/>
        <v/>
      </c>
      <c r="I167" s="362" t="str">
        <f t="shared" si="571"/>
        <v/>
      </c>
      <c r="J167" s="362" t="str">
        <f t="shared" ref="J167:K167" si="726">IF(I167="","",RANK(I167,I$4:I$443))</f>
        <v/>
      </c>
      <c r="K167" s="362" t="str">
        <f t="shared" si="726"/>
        <v/>
      </c>
      <c r="L167" s="362" t="str">
        <f t="shared" si="573"/>
        <v/>
      </c>
      <c r="M167" s="362" t="str">
        <f t="shared" ref="M167:N167" si="727">IF(L167="","",RANK(L167,L$4:L$443))</f>
        <v/>
      </c>
      <c r="N167" s="362" t="str">
        <f t="shared" si="727"/>
        <v/>
      </c>
      <c r="O167" s="362" t="str">
        <f t="shared" si="575"/>
        <v/>
      </c>
      <c r="P167" s="362" t="str">
        <f t="shared" ref="P167:Q167" si="728">IF(O167="","",RANK(O167,O$4:O$443))</f>
        <v/>
      </c>
      <c r="Q167" s="362" t="str">
        <f t="shared" si="728"/>
        <v/>
      </c>
      <c r="R167" s="362" t="str">
        <f t="shared" si="577"/>
        <v/>
      </c>
      <c r="S167" s="362" t="str">
        <f t="shared" ref="S167:T167" si="729">IF(R167="","",RANK(R167,R$4:R$443))</f>
        <v/>
      </c>
      <c r="T167" s="362" t="str">
        <f t="shared" si="729"/>
        <v/>
      </c>
      <c r="U167" s="417" t="str">
        <f t="shared" si="579"/>
        <v/>
      </c>
      <c r="V167" s="369" t="str">
        <f t="shared" si="580"/>
        <v/>
      </c>
      <c r="X167" s="279" t="str">
        <f t="shared" si="581"/>
        <v/>
      </c>
      <c r="Y167" s="254" t="str">
        <f t="shared" si="582"/>
        <v/>
      </c>
      <c r="Z167" s="254" t="str">
        <f t="shared" si="583"/>
        <v/>
      </c>
      <c r="AA167" s="254" t="str">
        <f t="shared" si="584"/>
        <v/>
      </c>
      <c r="AB167" s="254" t="str">
        <f t="shared" si="585"/>
        <v/>
      </c>
      <c r="AC167" s="254">
        <f t="shared" si="586"/>
        <v>164</v>
      </c>
      <c r="AD167" s="254" t="str">
        <f t="shared" si="587"/>
        <v/>
      </c>
      <c r="AG167" s="499" t="str">
        <f t="shared" si="588"/>
        <v/>
      </c>
      <c r="AH167" s="495" t="str">
        <f t="shared" si="630"/>
        <v/>
      </c>
      <c r="AI167" s="495" t="str">
        <f t="shared" si="631"/>
        <v/>
      </c>
      <c r="AJ167" s="495" t="str">
        <f t="shared" si="632"/>
        <v/>
      </c>
      <c r="AK167" s="495" t="str">
        <f t="shared" si="633"/>
        <v/>
      </c>
      <c r="AL167" s="420">
        <f t="shared" si="566"/>
        <v>164</v>
      </c>
      <c r="AM167" s="420" t="str">
        <f t="shared" si="567"/>
        <v/>
      </c>
      <c r="AN167" t="str">
        <f t="shared" si="589"/>
        <v/>
      </c>
    </row>
    <row r="168" spans="1:40">
      <c r="A168" s="417" t="str">
        <f t="shared" si="568"/>
        <v/>
      </c>
      <c r="B168" s="417" t="str">
        <f t="shared" si="569"/>
        <v/>
      </c>
      <c r="C168" s="483"/>
      <c r="D168" s="420">
        <v>165</v>
      </c>
      <c r="E168" s="481"/>
      <c r="F168" s="482"/>
      <c r="G168" s="483"/>
      <c r="H168" s="417" t="str">
        <f t="shared" si="570"/>
        <v/>
      </c>
      <c r="I168" s="362" t="str">
        <f t="shared" si="571"/>
        <v/>
      </c>
      <c r="J168" s="362" t="str">
        <f t="shared" ref="J168:K168" si="730">IF(I168="","",RANK(I168,I$4:I$443))</f>
        <v/>
      </c>
      <c r="K168" s="362" t="str">
        <f t="shared" si="730"/>
        <v/>
      </c>
      <c r="L168" s="362" t="str">
        <f t="shared" si="573"/>
        <v/>
      </c>
      <c r="M168" s="362" t="str">
        <f t="shared" ref="M168:N168" si="731">IF(L168="","",RANK(L168,L$4:L$443))</f>
        <v/>
      </c>
      <c r="N168" s="362" t="str">
        <f t="shared" si="731"/>
        <v/>
      </c>
      <c r="O168" s="362" t="str">
        <f t="shared" si="575"/>
        <v/>
      </c>
      <c r="P168" s="362" t="str">
        <f t="shared" ref="P168:Q168" si="732">IF(O168="","",RANK(O168,O$4:O$443))</f>
        <v/>
      </c>
      <c r="Q168" s="362" t="str">
        <f t="shared" si="732"/>
        <v/>
      </c>
      <c r="R168" s="362" t="str">
        <f t="shared" si="577"/>
        <v/>
      </c>
      <c r="S168" s="362" t="str">
        <f t="shared" ref="S168:T168" si="733">IF(R168="","",RANK(R168,R$4:R$443))</f>
        <v/>
      </c>
      <c r="T168" s="362" t="str">
        <f t="shared" si="733"/>
        <v/>
      </c>
      <c r="U168" s="417" t="str">
        <f t="shared" si="579"/>
        <v/>
      </c>
      <c r="V168" s="369" t="str">
        <f t="shared" si="580"/>
        <v/>
      </c>
      <c r="X168" s="279" t="str">
        <f t="shared" si="581"/>
        <v/>
      </c>
      <c r="Y168" s="254" t="str">
        <f t="shared" si="582"/>
        <v/>
      </c>
      <c r="Z168" s="254" t="str">
        <f t="shared" si="583"/>
        <v/>
      </c>
      <c r="AA168" s="254" t="str">
        <f t="shared" si="584"/>
        <v/>
      </c>
      <c r="AB168" s="254" t="str">
        <f t="shared" si="585"/>
        <v/>
      </c>
      <c r="AC168" s="254">
        <f t="shared" si="586"/>
        <v>165</v>
      </c>
      <c r="AD168" s="254" t="str">
        <f t="shared" si="587"/>
        <v/>
      </c>
      <c r="AG168" s="499" t="str">
        <f t="shared" si="588"/>
        <v/>
      </c>
      <c r="AH168" s="495" t="str">
        <f t="shared" si="630"/>
        <v/>
      </c>
      <c r="AI168" s="495" t="str">
        <f t="shared" si="631"/>
        <v/>
      </c>
      <c r="AJ168" s="495" t="str">
        <f t="shared" si="632"/>
        <v/>
      </c>
      <c r="AK168" s="495" t="str">
        <f t="shared" si="633"/>
        <v/>
      </c>
      <c r="AL168" s="420">
        <f t="shared" si="566"/>
        <v>165</v>
      </c>
      <c r="AM168" s="420" t="str">
        <f t="shared" si="567"/>
        <v/>
      </c>
      <c r="AN168" t="str">
        <f t="shared" si="589"/>
        <v/>
      </c>
    </row>
    <row r="169" spans="1:40">
      <c r="A169" s="417" t="str">
        <f t="shared" si="568"/>
        <v/>
      </c>
      <c r="B169" s="417" t="str">
        <f t="shared" si="569"/>
        <v/>
      </c>
      <c r="C169" s="483"/>
      <c r="D169" s="420">
        <v>166</v>
      </c>
      <c r="E169" s="481"/>
      <c r="F169" s="482"/>
      <c r="G169" s="483"/>
      <c r="H169" s="417" t="str">
        <f t="shared" si="570"/>
        <v/>
      </c>
      <c r="I169" s="362" t="str">
        <f t="shared" si="571"/>
        <v/>
      </c>
      <c r="J169" s="362" t="str">
        <f t="shared" ref="J169:K169" si="734">IF(I169="","",RANK(I169,I$4:I$443))</f>
        <v/>
      </c>
      <c r="K169" s="362" t="str">
        <f t="shared" si="734"/>
        <v/>
      </c>
      <c r="L169" s="362" t="str">
        <f t="shared" si="573"/>
        <v/>
      </c>
      <c r="M169" s="362" t="str">
        <f t="shared" ref="M169:N169" si="735">IF(L169="","",RANK(L169,L$4:L$443))</f>
        <v/>
      </c>
      <c r="N169" s="362" t="str">
        <f t="shared" si="735"/>
        <v/>
      </c>
      <c r="O169" s="362" t="str">
        <f t="shared" si="575"/>
        <v/>
      </c>
      <c r="P169" s="362" t="str">
        <f t="shared" ref="P169:Q169" si="736">IF(O169="","",RANK(O169,O$4:O$443))</f>
        <v/>
      </c>
      <c r="Q169" s="362" t="str">
        <f t="shared" si="736"/>
        <v/>
      </c>
      <c r="R169" s="362" t="str">
        <f t="shared" si="577"/>
        <v/>
      </c>
      <c r="S169" s="362" t="str">
        <f t="shared" ref="S169:T169" si="737">IF(R169="","",RANK(R169,R$4:R$443))</f>
        <v/>
      </c>
      <c r="T169" s="362" t="str">
        <f t="shared" si="737"/>
        <v/>
      </c>
      <c r="U169" s="417" t="str">
        <f t="shared" si="579"/>
        <v/>
      </c>
      <c r="V169" s="369" t="str">
        <f t="shared" si="580"/>
        <v/>
      </c>
      <c r="X169" s="279" t="str">
        <f t="shared" si="581"/>
        <v/>
      </c>
      <c r="Y169" s="254" t="str">
        <f t="shared" si="582"/>
        <v/>
      </c>
      <c r="Z169" s="254" t="str">
        <f t="shared" si="583"/>
        <v/>
      </c>
      <c r="AA169" s="254" t="str">
        <f t="shared" si="584"/>
        <v/>
      </c>
      <c r="AB169" s="254" t="str">
        <f t="shared" si="585"/>
        <v/>
      </c>
      <c r="AC169" s="254">
        <f t="shared" si="586"/>
        <v>166</v>
      </c>
      <c r="AD169" s="254" t="str">
        <f t="shared" si="587"/>
        <v/>
      </c>
      <c r="AG169" s="499" t="str">
        <f t="shared" si="588"/>
        <v/>
      </c>
      <c r="AH169" s="495" t="str">
        <f t="shared" si="630"/>
        <v/>
      </c>
      <c r="AI169" s="495" t="str">
        <f t="shared" si="631"/>
        <v/>
      </c>
      <c r="AJ169" s="495" t="str">
        <f t="shared" si="632"/>
        <v/>
      </c>
      <c r="AK169" s="495" t="str">
        <f t="shared" si="633"/>
        <v/>
      </c>
      <c r="AL169" s="420">
        <f t="shared" si="566"/>
        <v>166</v>
      </c>
      <c r="AM169" s="420" t="str">
        <f t="shared" si="567"/>
        <v/>
      </c>
      <c r="AN169" t="str">
        <f t="shared" si="589"/>
        <v/>
      </c>
    </row>
    <row r="170" spans="1:40">
      <c r="A170" s="417" t="str">
        <f t="shared" si="568"/>
        <v/>
      </c>
      <c r="B170" s="417" t="str">
        <f t="shared" si="569"/>
        <v/>
      </c>
      <c r="C170" s="483"/>
      <c r="D170" s="420">
        <v>167</v>
      </c>
      <c r="E170" s="481"/>
      <c r="F170" s="482"/>
      <c r="G170" s="483"/>
      <c r="H170" s="417" t="str">
        <f t="shared" si="570"/>
        <v/>
      </c>
      <c r="I170" s="362" t="str">
        <f t="shared" si="571"/>
        <v/>
      </c>
      <c r="J170" s="362" t="str">
        <f t="shared" ref="J170:K170" si="738">IF(I170="","",RANK(I170,I$4:I$443))</f>
        <v/>
      </c>
      <c r="K170" s="362" t="str">
        <f t="shared" si="738"/>
        <v/>
      </c>
      <c r="L170" s="362" t="str">
        <f t="shared" si="573"/>
        <v/>
      </c>
      <c r="M170" s="362" t="str">
        <f t="shared" ref="M170:N170" si="739">IF(L170="","",RANK(L170,L$4:L$443))</f>
        <v/>
      </c>
      <c r="N170" s="362" t="str">
        <f t="shared" si="739"/>
        <v/>
      </c>
      <c r="O170" s="362" t="str">
        <f t="shared" si="575"/>
        <v/>
      </c>
      <c r="P170" s="362" t="str">
        <f t="shared" ref="P170:Q170" si="740">IF(O170="","",RANK(O170,O$4:O$443))</f>
        <v/>
      </c>
      <c r="Q170" s="362" t="str">
        <f t="shared" si="740"/>
        <v/>
      </c>
      <c r="R170" s="362" t="str">
        <f t="shared" si="577"/>
        <v/>
      </c>
      <c r="S170" s="362" t="str">
        <f t="shared" ref="S170:T170" si="741">IF(R170="","",RANK(R170,R$4:R$443))</f>
        <v/>
      </c>
      <c r="T170" s="362" t="str">
        <f t="shared" si="741"/>
        <v/>
      </c>
      <c r="U170" s="417" t="str">
        <f t="shared" si="579"/>
        <v/>
      </c>
      <c r="V170" s="369" t="str">
        <f t="shared" si="580"/>
        <v/>
      </c>
      <c r="X170" s="279" t="str">
        <f t="shared" si="581"/>
        <v/>
      </c>
      <c r="Y170" s="254" t="str">
        <f t="shared" si="582"/>
        <v/>
      </c>
      <c r="Z170" s="254" t="str">
        <f t="shared" si="583"/>
        <v/>
      </c>
      <c r="AA170" s="254" t="str">
        <f t="shared" si="584"/>
        <v/>
      </c>
      <c r="AB170" s="254" t="str">
        <f t="shared" si="585"/>
        <v/>
      </c>
      <c r="AC170" s="254">
        <f t="shared" si="586"/>
        <v>167</v>
      </c>
      <c r="AD170" s="254" t="str">
        <f t="shared" si="587"/>
        <v/>
      </c>
      <c r="AG170" s="499" t="str">
        <f t="shared" si="588"/>
        <v/>
      </c>
      <c r="AH170" s="495" t="str">
        <f t="shared" si="630"/>
        <v/>
      </c>
      <c r="AI170" s="495" t="str">
        <f t="shared" si="631"/>
        <v/>
      </c>
      <c r="AJ170" s="495" t="str">
        <f t="shared" si="632"/>
        <v/>
      </c>
      <c r="AK170" s="495" t="str">
        <f t="shared" si="633"/>
        <v/>
      </c>
      <c r="AL170" s="420">
        <f t="shared" si="566"/>
        <v>167</v>
      </c>
      <c r="AM170" s="420" t="str">
        <f t="shared" si="567"/>
        <v/>
      </c>
      <c r="AN170" t="str">
        <f t="shared" si="589"/>
        <v/>
      </c>
    </row>
    <row r="171" spans="1:40">
      <c r="A171" s="417" t="str">
        <f t="shared" si="568"/>
        <v/>
      </c>
      <c r="B171" s="417" t="str">
        <f t="shared" si="569"/>
        <v/>
      </c>
      <c r="C171" s="483"/>
      <c r="D171" s="420">
        <v>168</v>
      </c>
      <c r="E171" s="481"/>
      <c r="F171" s="482"/>
      <c r="G171" s="483"/>
      <c r="H171" s="417" t="str">
        <f t="shared" si="570"/>
        <v/>
      </c>
      <c r="I171" s="362" t="str">
        <f t="shared" si="571"/>
        <v/>
      </c>
      <c r="J171" s="362" t="str">
        <f t="shared" ref="J171:K171" si="742">IF(I171="","",RANK(I171,I$4:I$443))</f>
        <v/>
      </c>
      <c r="K171" s="362" t="str">
        <f t="shared" si="742"/>
        <v/>
      </c>
      <c r="L171" s="362" t="str">
        <f t="shared" si="573"/>
        <v/>
      </c>
      <c r="M171" s="362" t="str">
        <f t="shared" ref="M171:N171" si="743">IF(L171="","",RANK(L171,L$4:L$443))</f>
        <v/>
      </c>
      <c r="N171" s="362" t="str">
        <f t="shared" si="743"/>
        <v/>
      </c>
      <c r="O171" s="362" t="str">
        <f t="shared" si="575"/>
        <v/>
      </c>
      <c r="P171" s="362" t="str">
        <f t="shared" ref="P171:Q171" si="744">IF(O171="","",RANK(O171,O$4:O$443))</f>
        <v/>
      </c>
      <c r="Q171" s="362" t="str">
        <f t="shared" si="744"/>
        <v/>
      </c>
      <c r="R171" s="362" t="str">
        <f t="shared" si="577"/>
        <v/>
      </c>
      <c r="S171" s="362" t="str">
        <f t="shared" ref="S171:T171" si="745">IF(R171="","",RANK(R171,R$4:R$443))</f>
        <v/>
      </c>
      <c r="T171" s="362" t="str">
        <f t="shared" si="745"/>
        <v/>
      </c>
      <c r="U171" s="417" t="str">
        <f t="shared" si="579"/>
        <v/>
      </c>
      <c r="V171" s="369" t="str">
        <f t="shared" si="580"/>
        <v/>
      </c>
      <c r="X171" s="279" t="str">
        <f t="shared" si="581"/>
        <v/>
      </c>
      <c r="Y171" s="254" t="str">
        <f t="shared" si="582"/>
        <v/>
      </c>
      <c r="Z171" s="254" t="str">
        <f t="shared" si="583"/>
        <v/>
      </c>
      <c r="AA171" s="254" t="str">
        <f t="shared" si="584"/>
        <v/>
      </c>
      <c r="AB171" s="254" t="str">
        <f t="shared" si="585"/>
        <v/>
      </c>
      <c r="AC171" s="254">
        <f t="shared" si="586"/>
        <v>168</v>
      </c>
      <c r="AD171" s="254" t="str">
        <f t="shared" si="587"/>
        <v/>
      </c>
      <c r="AG171" s="499" t="str">
        <f t="shared" si="588"/>
        <v/>
      </c>
      <c r="AH171" s="495" t="str">
        <f t="shared" si="630"/>
        <v/>
      </c>
      <c r="AI171" s="495" t="str">
        <f t="shared" si="631"/>
        <v/>
      </c>
      <c r="AJ171" s="495" t="str">
        <f t="shared" si="632"/>
        <v/>
      </c>
      <c r="AK171" s="495" t="str">
        <f t="shared" si="633"/>
        <v/>
      </c>
      <c r="AL171" s="420">
        <f t="shared" si="566"/>
        <v>168</v>
      </c>
      <c r="AM171" s="420" t="str">
        <f t="shared" si="567"/>
        <v/>
      </c>
      <c r="AN171" t="str">
        <f t="shared" si="589"/>
        <v/>
      </c>
    </row>
    <row r="172" spans="1:40">
      <c r="A172" s="417">
        <f t="shared" si="568"/>
        <v>11</v>
      </c>
      <c r="B172" s="417">
        <f t="shared" si="569"/>
        <v>169</v>
      </c>
      <c r="C172" s="483">
        <v>6604</v>
      </c>
      <c r="D172" s="420">
        <v>169</v>
      </c>
      <c r="E172" s="481" t="s">
        <v>264</v>
      </c>
      <c r="F172" s="482" t="s">
        <v>363</v>
      </c>
      <c r="G172" s="483">
        <v>11</v>
      </c>
      <c r="H172" s="417">
        <f t="shared" si="570"/>
        <v>1272</v>
      </c>
      <c r="I172" s="362">
        <f t="shared" si="571"/>
        <v>125</v>
      </c>
      <c r="J172" s="362">
        <f t="shared" ref="J172:K172" si="746">IF(I172="","",RANK(I172,I$4:I$443))</f>
        <v>31</v>
      </c>
      <c r="K172" s="362">
        <f t="shared" si="746"/>
        <v>45</v>
      </c>
      <c r="L172" s="362" t="str">
        <f t="shared" si="573"/>
        <v/>
      </c>
      <c r="M172" s="362" t="str">
        <f t="shared" ref="M172:N172" si="747">IF(L172="","",RANK(L172,L$4:L$443))</f>
        <v/>
      </c>
      <c r="N172" s="362" t="str">
        <f t="shared" si="747"/>
        <v/>
      </c>
      <c r="O172" s="362" t="str">
        <f t="shared" si="575"/>
        <v/>
      </c>
      <c r="P172" s="362" t="str">
        <f t="shared" ref="P172:Q172" si="748">IF(O172="","",RANK(O172,O$4:O$443))</f>
        <v/>
      </c>
      <c r="Q172" s="362" t="str">
        <f t="shared" si="748"/>
        <v/>
      </c>
      <c r="R172" s="362" t="str">
        <f t="shared" si="577"/>
        <v/>
      </c>
      <c r="S172" s="362" t="str">
        <f t="shared" ref="S172:T172" si="749">IF(R172="","",RANK(R172,R$4:R$443))</f>
        <v/>
      </c>
      <c r="T172" s="362" t="str">
        <f t="shared" si="749"/>
        <v/>
      </c>
      <c r="U172" s="417" t="str">
        <f t="shared" si="579"/>
        <v>TRALUSA</v>
      </c>
      <c r="V172" s="369" t="str">
        <f t="shared" si="580"/>
        <v>TRALUSA11</v>
      </c>
      <c r="X172" s="279" t="str">
        <f t="shared" si="581"/>
        <v>TRALUSA</v>
      </c>
      <c r="Y172" s="254">
        <f t="shared" si="582"/>
        <v>45</v>
      </c>
      <c r="Z172" s="254" t="str">
        <f t="shared" si="583"/>
        <v/>
      </c>
      <c r="AA172" s="254" t="str">
        <f t="shared" si="584"/>
        <v/>
      </c>
      <c r="AB172" s="254" t="str">
        <f t="shared" si="585"/>
        <v/>
      </c>
      <c r="AC172" s="254">
        <f t="shared" si="586"/>
        <v>169</v>
      </c>
      <c r="AD172" s="254">
        <f t="shared" si="587"/>
        <v>6604</v>
      </c>
      <c r="AG172" s="499" t="str">
        <f t="shared" si="588"/>
        <v>TRALUSA</v>
      </c>
      <c r="AH172" s="495">
        <f t="shared" si="630"/>
        <v>11</v>
      </c>
      <c r="AI172" s="495" t="str">
        <f t="shared" si="631"/>
        <v/>
      </c>
      <c r="AJ172" s="495" t="str">
        <f t="shared" si="632"/>
        <v/>
      </c>
      <c r="AK172" s="495" t="str">
        <f t="shared" si="633"/>
        <v/>
      </c>
      <c r="AL172" s="420">
        <f t="shared" si="566"/>
        <v>169</v>
      </c>
      <c r="AM172" s="420">
        <f t="shared" si="567"/>
        <v>6604</v>
      </c>
      <c r="AN172">
        <f t="shared" si="589"/>
        <v>11</v>
      </c>
    </row>
    <row r="173" spans="1:40">
      <c r="A173" s="417" t="str">
        <f t="shared" si="568"/>
        <v/>
      </c>
      <c r="B173" s="417" t="str">
        <f t="shared" si="569"/>
        <v/>
      </c>
      <c r="C173" s="483"/>
      <c r="D173" s="420">
        <v>170</v>
      </c>
      <c r="E173" s="481"/>
      <c r="F173" s="482"/>
      <c r="G173" s="483"/>
      <c r="H173" s="417" t="str">
        <f t="shared" si="570"/>
        <v/>
      </c>
      <c r="I173" s="362" t="str">
        <f t="shared" si="571"/>
        <v/>
      </c>
      <c r="J173" s="362" t="str">
        <f t="shared" ref="J173:K173" si="750">IF(I173="","",RANK(I173,I$4:I$443))</f>
        <v/>
      </c>
      <c r="K173" s="362" t="str">
        <f t="shared" si="750"/>
        <v/>
      </c>
      <c r="L173" s="362" t="str">
        <f t="shared" si="573"/>
        <v/>
      </c>
      <c r="M173" s="362" t="str">
        <f t="shared" ref="M173:N173" si="751">IF(L173="","",RANK(L173,L$4:L$443))</f>
        <v/>
      </c>
      <c r="N173" s="362" t="str">
        <f t="shared" si="751"/>
        <v/>
      </c>
      <c r="O173" s="362" t="str">
        <f t="shared" si="575"/>
        <v/>
      </c>
      <c r="P173" s="362" t="str">
        <f t="shared" ref="P173:Q173" si="752">IF(O173="","",RANK(O173,O$4:O$443))</f>
        <v/>
      </c>
      <c r="Q173" s="362" t="str">
        <f t="shared" si="752"/>
        <v/>
      </c>
      <c r="R173" s="362" t="str">
        <f t="shared" si="577"/>
        <v/>
      </c>
      <c r="S173" s="362" t="str">
        <f t="shared" ref="S173:T173" si="753">IF(R173="","",RANK(R173,R$4:R$443))</f>
        <v/>
      </c>
      <c r="T173" s="362" t="str">
        <f t="shared" si="753"/>
        <v/>
      </c>
      <c r="U173" s="417" t="str">
        <f t="shared" si="579"/>
        <v/>
      </c>
      <c r="V173" s="369" t="str">
        <f t="shared" si="580"/>
        <v/>
      </c>
      <c r="X173" s="279" t="str">
        <f t="shared" si="581"/>
        <v/>
      </c>
      <c r="Y173" s="254" t="str">
        <f t="shared" si="582"/>
        <v/>
      </c>
      <c r="Z173" s="254" t="str">
        <f t="shared" si="583"/>
        <v/>
      </c>
      <c r="AA173" s="254" t="str">
        <f t="shared" si="584"/>
        <v/>
      </c>
      <c r="AB173" s="254" t="str">
        <f t="shared" si="585"/>
        <v/>
      </c>
      <c r="AC173" s="254">
        <f t="shared" si="586"/>
        <v>170</v>
      </c>
      <c r="AD173" s="254" t="str">
        <f t="shared" si="587"/>
        <v/>
      </c>
      <c r="AG173" s="499" t="str">
        <f t="shared" si="588"/>
        <v/>
      </c>
      <c r="AH173" s="495" t="str">
        <f t="shared" si="630"/>
        <v/>
      </c>
      <c r="AI173" s="495" t="str">
        <f t="shared" si="631"/>
        <v/>
      </c>
      <c r="AJ173" s="495" t="str">
        <f t="shared" si="632"/>
        <v/>
      </c>
      <c r="AK173" s="495" t="str">
        <f t="shared" si="633"/>
        <v/>
      </c>
      <c r="AL173" s="420">
        <f t="shared" si="566"/>
        <v>170</v>
      </c>
      <c r="AM173" s="420" t="str">
        <f t="shared" si="567"/>
        <v/>
      </c>
      <c r="AN173" t="str">
        <f t="shared" si="589"/>
        <v/>
      </c>
    </row>
    <row r="174" spans="1:40">
      <c r="A174" s="417">
        <f t="shared" si="568"/>
        <v>7</v>
      </c>
      <c r="B174" s="417">
        <f t="shared" si="569"/>
        <v>171</v>
      </c>
      <c r="C174" s="483">
        <v>2490</v>
      </c>
      <c r="D174" s="420">
        <v>171</v>
      </c>
      <c r="E174" s="481" t="s">
        <v>244</v>
      </c>
      <c r="F174" s="482" t="s">
        <v>363</v>
      </c>
      <c r="G174" s="483">
        <v>7</v>
      </c>
      <c r="H174" s="417">
        <f t="shared" si="570"/>
        <v>1270</v>
      </c>
      <c r="I174" s="362">
        <f t="shared" si="571"/>
        <v>126</v>
      </c>
      <c r="J174" s="362">
        <f t="shared" ref="J174:K174" si="754">IF(I174="","",RANK(I174,I$4:I$443))</f>
        <v>30</v>
      </c>
      <c r="K174" s="362">
        <f t="shared" si="754"/>
        <v>46</v>
      </c>
      <c r="L174" s="362" t="str">
        <f t="shared" si="573"/>
        <v/>
      </c>
      <c r="M174" s="362" t="str">
        <f t="shared" ref="M174:N174" si="755">IF(L174="","",RANK(L174,L$4:L$443))</f>
        <v/>
      </c>
      <c r="N174" s="362" t="str">
        <f t="shared" si="755"/>
        <v/>
      </c>
      <c r="O174" s="362" t="str">
        <f t="shared" si="575"/>
        <v/>
      </c>
      <c r="P174" s="362" t="str">
        <f t="shared" ref="P174:Q174" si="756">IF(O174="","",RANK(O174,O$4:O$443))</f>
        <v/>
      </c>
      <c r="Q174" s="362" t="str">
        <f t="shared" si="756"/>
        <v/>
      </c>
      <c r="R174" s="362" t="str">
        <f t="shared" si="577"/>
        <v/>
      </c>
      <c r="S174" s="362" t="str">
        <f t="shared" ref="S174:T174" si="757">IF(R174="","",RANK(R174,R$4:R$443))</f>
        <v/>
      </c>
      <c r="T174" s="362" t="str">
        <f t="shared" si="757"/>
        <v/>
      </c>
      <c r="U174" s="417" t="str">
        <f t="shared" si="579"/>
        <v>TRALUSA</v>
      </c>
      <c r="V174" s="369" t="str">
        <f t="shared" si="580"/>
        <v>TRALUSA7</v>
      </c>
      <c r="X174" s="279" t="str">
        <f t="shared" si="581"/>
        <v>TRALUSA</v>
      </c>
      <c r="Y174" s="254">
        <f t="shared" si="582"/>
        <v>46</v>
      </c>
      <c r="Z174" s="254" t="str">
        <f t="shared" si="583"/>
        <v/>
      </c>
      <c r="AA174" s="254" t="str">
        <f t="shared" si="584"/>
        <v/>
      </c>
      <c r="AB174" s="254" t="str">
        <f t="shared" si="585"/>
        <v/>
      </c>
      <c r="AC174" s="254">
        <f t="shared" si="586"/>
        <v>171</v>
      </c>
      <c r="AD174" s="254">
        <f t="shared" si="587"/>
        <v>2490</v>
      </c>
      <c r="AG174" s="499" t="str">
        <f t="shared" si="588"/>
        <v>TRALUSA</v>
      </c>
      <c r="AH174" s="495">
        <f t="shared" si="630"/>
        <v>7</v>
      </c>
      <c r="AI174" s="495" t="str">
        <f t="shared" si="631"/>
        <v/>
      </c>
      <c r="AJ174" s="495" t="str">
        <f t="shared" si="632"/>
        <v/>
      </c>
      <c r="AK174" s="495" t="str">
        <f t="shared" si="633"/>
        <v/>
      </c>
      <c r="AL174" s="420">
        <f t="shared" si="566"/>
        <v>171</v>
      </c>
      <c r="AM174" s="420">
        <f t="shared" si="567"/>
        <v>2490</v>
      </c>
      <c r="AN174">
        <f t="shared" si="589"/>
        <v>7</v>
      </c>
    </row>
    <row r="175" spans="1:40">
      <c r="A175" s="417" t="str">
        <f t="shared" si="568"/>
        <v/>
      </c>
      <c r="B175" s="417" t="str">
        <f t="shared" si="569"/>
        <v/>
      </c>
      <c r="C175" s="483"/>
      <c r="D175" s="420">
        <v>172</v>
      </c>
      <c r="E175" s="481"/>
      <c r="F175" s="482"/>
      <c r="G175" s="483"/>
      <c r="H175" s="417" t="str">
        <f t="shared" si="570"/>
        <v/>
      </c>
      <c r="I175" s="362" t="str">
        <f t="shared" si="571"/>
        <v/>
      </c>
      <c r="J175" s="362" t="str">
        <f t="shared" ref="J175:K175" si="758">IF(I175="","",RANK(I175,I$4:I$443))</f>
        <v/>
      </c>
      <c r="K175" s="362" t="str">
        <f t="shared" si="758"/>
        <v/>
      </c>
      <c r="L175" s="362" t="str">
        <f t="shared" si="573"/>
        <v/>
      </c>
      <c r="M175" s="362" t="str">
        <f t="shared" ref="M175:N175" si="759">IF(L175="","",RANK(L175,L$4:L$443))</f>
        <v/>
      </c>
      <c r="N175" s="362" t="str">
        <f t="shared" si="759"/>
        <v/>
      </c>
      <c r="O175" s="362" t="str">
        <f t="shared" si="575"/>
        <v/>
      </c>
      <c r="P175" s="362" t="str">
        <f t="shared" ref="P175:Q175" si="760">IF(O175="","",RANK(O175,O$4:O$443))</f>
        <v/>
      </c>
      <c r="Q175" s="362" t="str">
        <f t="shared" si="760"/>
        <v/>
      </c>
      <c r="R175" s="362" t="str">
        <f t="shared" si="577"/>
        <v/>
      </c>
      <c r="S175" s="362" t="str">
        <f t="shared" ref="S175:T175" si="761">IF(R175="","",RANK(R175,R$4:R$443))</f>
        <v/>
      </c>
      <c r="T175" s="362" t="str">
        <f t="shared" si="761"/>
        <v/>
      </c>
      <c r="U175" s="417" t="str">
        <f t="shared" si="579"/>
        <v/>
      </c>
      <c r="V175" s="369" t="str">
        <f t="shared" si="580"/>
        <v/>
      </c>
      <c r="X175" s="279" t="str">
        <f t="shared" si="581"/>
        <v/>
      </c>
      <c r="Y175" s="254" t="str">
        <f t="shared" si="582"/>
        <v/>
      </c>
      <c r="Z175" s="254" t="str">
        <f t="shared" si="583"/>
        <v/>
      </c>
      <c r="AA175" s="254" t="str">
        <f t="shared" si="584"/>
        <v/>
      </c>
      <c r="AB175" s="254" t="str">
        <f t="shared" si="585"/>
        <v/>
      </c>
      <c r="AC175" s="254">
        <f t="shared" si="586"/>
        <v>172</v>
      </c>
      <c r="AD175" s="254" t="str">
        <f t="shared" si="587"/>
        <v/>
      </c>
      <c r="AG175" s="499" t="str">
        <f t="shared" si="588"/>
        <v/>
      </c>
      <c r="AH175" s="495" t="str">
        <f t="shared" si="630"/>
        <v/>
      </c>
      <c r="AI175" s="495" t="str">
        <f t="shared" si="631"/>
        <v/>
      </c>
      <c r="AJ175" s="495" t="str">
        <f t="shared" si="632"/>
        <v/>
      </c>
      <c r="AK175" s="495" t="str">
        <f t="shared" si="633"/>
        <v/>
      </c>
      <c r="AL175" s="420">
        <f t="shared" si="566"/>
        <v>172</v>
      </c>
      <c r="AM175" s="420" t="str">
        <f t="shared" si="567"/>
        <v/>
      </c>
      <c r="AN175" t="str">
        <f t="shared" si="589"/>
        <v/>
      </c>
    </row>
    <row r="176" spans="1:40">
      <c r="A176" s="417">
        <f t="shared" si="568"/>
        <v>9</v>
      </c>
      <c r="B176" s="417">
        <f t="shared" si="569"/>
        <v>173</v>
      </c>
      <c r="C176" s="483">
        <v>3544</v>
      </c>
      <c r="D176" s="420">
        <v>173</v>
      </c>
      <c r="E176" s="481" t="s">
        <v>280</v>
      </c>
      <c r="F176" s="482" t="s">
        <v>363</v>
      </c>
      <c r="G176" s="483">
        <v>9</v>
      </c>
      <c r="H176" s="417">
        <f t="shared" si="570"/>
        <v>1268</v>
      </c>
      <c r="I176" s="362">
        <f t="shared" si="571"/>
        <v>127</v>
      </c>
      <c r="J176" s="362">
        <f t="shared" ref="J176:K176" si="762">IF(I176="","",RANK(I176,I$4:I$443))</f>
        <v>29</v>
      </c>
      <c r="K176" s="362">
        <f t="shared" si="762"/>
        <v>47</v>
      </c>
      <c r="L176" s="362" t="str">
        <f t="shared" si="573"/>
        <v/>
      </c>
      <c r="M176" s="362" t="str">
        <f t="shared" ref="M176:N176" si="763">IF(L176="","",RANK(L176,L$4:L$443))</f>
        <v/>
      </c>
      <c r="N176" s="362" t="str">
        <f t="shared" si="763"/>
        <v/>
      </c>
      <c r="O176" s="362" t="str">
        <f t="shared" si="575"/>
        <v/>
      </c>
      <c r="P176" s="362" t="str">
        <f t="shared" ref="P176:Q176" si="764">IF(O176="","",RANK(O176,O$4:O$443))</f>
        <v/>
      </c>
      <c r="Q176" s="362" t="str">
        <f t="shared" si="764"/>
        <v/>
      </c>
      <c r="R176" s="362" t="str">
        <f t="shared" si="577"/>
        <v/>
      </c>
      <c r="S176" s="362" t="str">
        <f t="shared" ref="S176:T176" si="765">IF(R176="","",RANK(R176,R$4:R$443))</f>
        <v/>
      </c>
      <c r="T176" s="362" t="str">
        <f t="shared" si="765"/>
        <v/>
      </c>
      <c r="U176" s="417" t="str">
        <f t="shared" si="579"/>
        <v>TRALUSA</v>
      </c>
      <c r="V176" s="369" t="str">
        <f t="shared" si="580"/>
        <v>TRALUSA9</v>
      </c>
      <c r="X176" s="279" t="str">
        <f t="shared" si="581"/>
        <v>TRALUSA</v>
      </c>
      <c r="Y176" s="254">
        <f t="shared" si="582"/>
        <v>47</v>
      </c>
      <c r="Z176" s="254" t="str">
        <f t="shared" si="583"/>
        <v/>
      </c>
      <c r="AA176" s="254" t="str">
        <f t="shared" si="584"/>
        <v/>
      </c>
      <c r="AB176" s="254" t="str">
        <f t="shared" si="585"/>
        <v/>
      </c>
      <c r="AC176" s="254">
        <f t="shared" si="586"/>
        <v>173</v>
      </c>
      <c r="AD176" s="254">
        <f t="shared" si="587"/>
        <v>3544</v>
      </c>
      <c r="AG176" s="499" t="str">
        <f t="shared" si="588"/>
        <v>TRALUSA</v>
      </c>
      <c r="AH176" s="495">
        <f t="shared" si="630"/>
        <v>9</v>
      </c>
      <c r="AI176" s="495" t="str">
        <f t="shared" si="631"/>
        <v/>
      </c>
      <c r="AJ176" s="495" t="str">
        <f t="shared" si="632"/>
        <v/>
      </c>
      <c r="AK176" s="495" t="str">
        <f t="shared" si="633"/>
        <v/>
      </c>
      <c r="AL176" s="420">
        <f t="shared" si="566"/>
        <v>173</v>
      </c>
      <c r="AM176" s="420">
        <f t="shared" si="567"/>
        <v>3544</v>
      </c>
      <c r="AN176">
        <f t="shared" si="589"/>
        <v>9</v>
      </c>
    </row>
    <row r="177" spans="1:40">
      <c r="A177" s="417" t="str">
        <f t="shared" si="568"/>
        <v/>
      </c>
      <c r="B177" s="417" t="str">
        <f t="shared" si="569"/>
        <v/>
      </c>
      <c r="C177" s="483"/>
      <c r="D177" s="420">
        <v>174</v>
      </c>
      <c r="E177" s="481"/>
      <c r="F177" s="482"/>
      <c r="G177" s="483"/>
      <c r="H177" s="417" t="str">
        <f t="shared" si="570"/>
        <v/>
      </c>
      <c r="I177" s="362" t="str">
        <f t="shared" si="571"/>
        <v/>
      </c>
      <c r="J177" s="362" t="str">
        <f t="shared" ref="J177:K177" si="766">IF(I177="","",RANK(I177,I$4:I$443))</f>
        <v/>
      </c>
      <c r="K177" s="362" t="str">
        <f t="shared" si="766"/>
        <v/>
      </c>
      <c r="L177" s="362" t="str">
        <f t="shared" si="573"/>
        <v/>
      </c>
      <c r="M177" s="362" t="str">
        <f t="shared" ref="M177:N177" si="767">IF(L177="","",RANK(L177,L$4:L$443))</f>
        <v/>
      </c>
      <c r="N177" s="362" t="str">
        <f t="shared" si="767"/>
        <v/>
      </c>
      <c r="O177" s="362" t="str">
        <f t="shared" si="575"/>
        <v/>
      </c>
      <c r="P177" s="362" t="str">
        <f t="shared" ref="P177:Q177" si="768">IF(O177="","",RANK(O177,O$4:O$443))</f>
        <v/>
      </c>
      <c r="Q177" s="362" t="str">
        <f t="shared" si="768"/>
        <v/>
      </c>
      <c r="R177" s="362" t="str">
        <f t="shared" si="577"/>
        <v/>
      </c>
      <c r="S177" s="362" t="str">
        <f t="shared" ref="S177:T177" si="769">IF(R177="","",RANK(R177,R$4:R$443))</f>
        <v/>
      </c>
      <c r="T177" s="362" t="str">
        <f t="shared" si="769"/>
        <v/>
      </c>
      <c r="U177" s="417" t="str">
        <f t="shared" si="579"/>
        <v/>
      </c>
      <c r="V177" s="369" t="str">
        <f t="shared" si="580"/>
        <v/>
      </c>
      <c r="X177" s="279" t="str">
        <f t="shared" si="581"/>
        <v/>
      </c>
      <c r="Y177" s="254" t="str">
        <f t="shared" si="582"/>
        <v/>
      </c>
      <c r="Z177" s="254" t="str">
        <f t="shared" si="583"/>
        <v/>
      </c>
      <c r="AA177" s="254" t="str">
        <f t="shared" si="584"/>
        <v/>
      </c>
      <c r="AB177" s="254" t="str">
        <f t="shared" si="585"/>
        <v/>
      </c>
      <c r="AC177" s="254">
        <f t="shared" si="586"/>
        <v>174</v>
      </c>
      <c r="AD177" s="254" t="str">
        <f t="shared" si="587"/>
        <v/>
      </c>
      <c r="AG177" s="499" t="str">
        <f t="shared" si="588"/>
        <v/>
      </c>
      <c r="AH177" s="495" t="str">
        <f t="shared" si="630"/>
        <v/>
      </c>
      <c r="AI177" s="495" t="str">
        <f t="shared" si="631"/>
        <v/>
      </c>
      <c r="AJ177" s="495" t="str">
        <f t="shared" si="632"/>
        <v/>
      </c>
      <c r="AK177" s="495" t="str">
        <f t="shared" si="633"/>
        <v/>
      </c>
      <c r="AL177" s="420">
        <f t="shared" si="566"/>
        <v>174</v>
      </c>
      <c r="AM177" s="420" t="str">
        <f t="shared" si="567"/>
        <v/>
      </c>
      <c r="AN177" t="str">
        <f t="shared" si="589"/>
        <v/>
      </c>
    </row>
    <row r="178" spans="1:40">
      <c r="A178" s="417">
        <f t="shared" si="568"/>
        <v>62</v>
      </c>
      <c r="B178" s="417">
        <f t="shared" si="569"/>
        <v>175</v>
      </c>
      <c r="C178" s="483">
        <v>6208</v>
      </c>
      <c r="D178" s="420">
        <v>175</v>
      </c>
      <c r="E178" s="481" t="s">
        <v>369</v>
      </c>
      <c r="F178" s="482" t="s">
        <v>363</v>
      </c>
      <c r="G178" s="483">
        <v>62</v>
      </c>
      <c r="H178" s="417">
        <f t="shared" si="570"/>
        <v>1266</v>
      </c>
      <c r="I178" s="362">
        <f t="shared" si="571"/>
        <v>128</v>
      </c>
      <c r="J178" s="362">
        <f t="shared" ref="J178:K178" si="770">IF(I178="","",RANK(I178,I$4:I$443))</f>
        <v>28</v>
      </c>
      <c r="K178" s="362">
        <f t="shared" si="770"/>
        <v>48</v>
      </c>
      <c r="L178" s="362" t="str">
        <f t="shared" si="573"/>
        <v/>
      </c>
      <c r="M178" s="362" t="str">
        <f t="shared" ref="M178:N178" si="771">IF(L178="","",RANK(L178,L$4:L$443))</f>
        <v/>
      </c>
      <c r="N178" s="362" t="str">
        <f t="shared" si="771"/>
        <v/>
      </c>
      <c r="O178" s="362" t="str">
        <f t="shared" si="575"/>
        <v/>
      </c>
      <c r="P178" s="362" t="str">
        <f t="shared" ref="P178:Q178" si="772">IF(O178="","",RANK(O178,O$4:O$443))</f>
        <v/>
      </c>
      <c r="Q178" s="362" t="str">
        <f t="shared" si="772"/>
        <v/>
      </c>
      <c r="R178" s="362" t="str">
        <f t="shared" si="577"/>
        <v/>
      </c>
      <c r="S178" s="362" t="str">
        <f t="shared" ref="S178:T178" si="773">IF(R178="","",RANK(R178,R$4:R$443))</f>
        <v/>
      </c>
      <c r="T178" s="362" t="str">
        <f t="shared" si="773"/>
        <v/>
      </c>
      <c r="U178" s="417" t="str">
        <f t="shared" si="579"/>
        <v>TRALUSA</v>
      </c>
      <c r="V178" s="369" t="str">
        <f t="shared" si="580"/>
        <v>TRALUSA62</v>
      </c>
      <c r="X178" s="279" t="str">
        <f t="shared" si="581"/>
        <v>TRALUSA</v>
      </c>
      <c r="Y178" s="254">
        <f t="shared" si="582"/>
        <v>48</v>
      </c>
      <c r="Z178" s="254" t="str">
        <f t="shared" si="583"/>
        <v/>
      </c>
      <c r="AA178" s="254" t="str">
        <f t="shared" si="584"/>
        <v/>
      </c>
      <c r="AB178" s="254" t="str">
        <f t="shared" si="585"/>
        <v/>
      </c>
      <c r="AC178" s="254">
        <f t="shared" si="586"/>
        <v>175</v>
      </c>
      <c r="AD178" s="254">
        <f t="shared" si="587"/>
        <v>6208</v>
      </c>
      <c r="AG178" s="499" t="str">
        <f t="shared" si="588"/>
        <v>TRALUSA</v>
      </c>
      <c r="AH178" s="495">
        <f t="shared" si="630"/>
        <v>62</v>
      </c>
      <c r="AI178" s="495" t="str">
        <f t="shared" si="631"/>
        <v/>
      </c>
      <c r="AJ178" s="495" t="str">
        <f t="shared" si="632"/>
        <v/>
      </c>
      <c r="AK178" s="495" t="str">
        <f t="shared" si="633"/>
        <v/>
      </c>
      <c r="AL178" s="420">
        <f t="shared" si="566"/>
        <v>175</v>
      </c>
      <c r="AM178" s="420">
        <f t="shared" si="567"/>
        <v>6208</v>
      </c>
      <c r="AN178">
        <f t="shared" si="589"/>
        <v>62</v>
      </c>
    </row>
    <row r="179" spans="1:40">
      <c r="A179" s="417">
        <f t="shared" si="568"/>
        <v>63</v>
      </c>
      <c r="B179" s="417">
        <f t="shared" si="569"/>
        <v>176</v>
      </c>
      <c r="C179" s="483">
        <v>6396</v>
      </c>
      <c r="D179" s="420">
        <v>176</v>
      </c>
      <c r="E179" s="481" t="s">
        <v>371</v>
      </c>
      <c r="F179" s="482" t="s">
        <v>363</v>
      </c>
      <c r="G179" s="483">
        <v>63</v>
      </c>
      <c r="H179" s="417">
        <f t="shared" si="570"/>
        <v>1265</v>
      </c>
      <c r="I179" s="362">
        <f t="shared" si="571"/>
        <v>129</v>
      </c>
      <c r="J179" s="362">
        <f t="shared" ref="J179:K179" si="774">IF(I179="","",RANK(I179,I$4:I$443))</f>
        <v>27</v>
      </c>
      <c r="K179" s="362">
        <f t="shared" si="774"/>
        <v>49</v>
      </c>
      <c r="L179" s="362" t="str">
        <f t="shared" si="573"/>
        <v/>
      </c>
      <c r="M179" s="362" t="str">
        <f t="shared" ref="M179:N179" si="775">IF(L179="","",RANK(L179,L$4:L$443))</f>
        <v/>
      </c>
      <c r="N179" s="362" t="str">
        <f t="shared" si="775"/>
        <v/>
      </c>
      <c r="O179" s="362" t="str">
        <f t="shared" si="575"/>
        <v/>
      </c>
      <c r="P179" s="362" t="str">
        <f t="shared" ref="P179:Q179" si="776">IF(O179="","",RANK(O179,O$4:O$443))</f>
        <v/>
      </c>
      <c r="Q179" s="362" t="str">
        <f t="shared" si="776"/>
        <v/>
      </c>
      <c r="R179" s="362" t="str">
        <f t="shared" si="577"/>
        <v/>
      </c>
      <c r="S179" s="362" t="str">
        <f t="shared" ref="S179:T179" si="777">IF(R179="","",RANK(R179,R$4:R$443))</f>
        <v/>
      </c>
      <c r="T179" s="362" t="str">
        <f t="shared" si="777"/>
        <v/>
      </c>
      <c r="U179" s="417" t="str">
        <f t="shared" si="579"/>
        <v>TRALUSA</v>
      </c>
      <c r="V179" s="369" t="str">
        <f t="shared" si="580"/>
        <v>TRALUSA63</v>
      </c>
      <c r="X179" s="279" t="str">
        <f t="shared" si="581"/>
        <v>TRALUSA</v>
      </c>
      <c r="Y179" s="254">
        <f t="shared" si="582"/>
        <v>49</v>
      </c>
      <c r="Z179" s="254" t="str">
        <f t="shared" si="583"/>
        <v/>
      </c>
      <c r="AA179" s="254" t="str">
        <f t="shared" si="584"/>
        <v/>
      </c>
      <c r="AB179" s="254" t="str">
        <f t="shared" si="585"/>
        <v/>
      </c>
      <c r="AC179" s="254">
        <f t="shared" si="586"/>
        <v>176</v>
      </c>
      <c r="AD179" s="254">
        <f t="shared" si="587"/>
        <v>6396</v>
      </c>
      <c r="AG179" s="499" t="str">
        <f t="shared" si="588"/>
        <v>TRALUSA</v>
      </c>
      <c r="AH179" s="495">
        <f t="shared" si="630"/>
        <v>63</v>
      </c>
      <c r="AI179" s="495" t="str">
        <f t="shared" si="631"/>
        <v/>
      </c>
      <c r="AJ179" s="495" t="str">
        <f t="shared" si="632"/>
        <v/>
      </c>
      <c r="AK179" s="495" t="str">
        <f t="shared" si="633"/>
        <v/>
      </c>
      <c r="AL179" s="420">
        <f t="shared" si="566"/>
        <v>176</v>
      </c>
      <c r="AM179" s="420">
        <f t="shared" si="567"/>
        <v>6396</v>
      </c>
      <c r="AN179">
        <f t="shared" si="589"/>
        <v>63</v>
      </c>
    </row>
    <row r="180" spans="1:40">
      <c r="A180" s="417">
        <f t="shared" si="568"/>
        <v>64</v>
      </c>
      <c r="B180" s="417">
        <f t="shared" si="569"/>
        <v>177</v>
      </c>
      <c r="C180" s="483">
        <v>1701</v>
      </c>
      <c r="D180" s="420">
        <v>177</v>
      </c>
      <c r="E180" s="481" t="s">
        <v>372</v>
      </c>
      <c r="F180" s="482" t="s">
        <v>363</v>
      </c>
      <c r="G180" s="483">
        <v>64</v>
      </c>
      <c r="H180" s="417">
        <f t="shared" si="570"/>
        <v>1264</v>
      </c>
      <c r="I180" s="362">
        <f t="shared" si="571"/>
        <v>130</v>
      </c>
      <c r="J180" s="362">
        <f t="shared" ref="J180:K180" si="778">IF(I180="","",RANK(I180,I$4:I$443))</f>
        <v>26</v>
      </c>
      <c r="K180" s="362">
        <f t="shared" si="778"/>
        <v>50</v>
      </c>
      <c r="L180" s="362" t="str">
        <f t="shared" si="573"/>
        <v/>
      </c>
      <c r="M180" s="362" t="str">
        <f t="shared" ref="M180:N180" si="779">IF(L180="","",RANK(L180,L$4:L$443))</f>
        <v/>
      </c>
      <c r="N180" s="362" t="str">
        <f t="shared" si="779"/>
        <v/>
      </c>
      <c r="O180" s="362" t="str">
        <f t="shared" si="575"/>
        <v/>
      </c>
      <c r="P180" s="362" t="str">
        <f t="shared" ref="P180:Q180" si="780">IF(O180="","",RANK(O180,O$4:O$443))</f>
        <v/>
      </c>
      <c r="Q180" s="362" t="str">
        <f t="shared" si="780"/>
        <v/>
      </c>
      <c r="R180" s="362" t="str">
        <f t="shared" si="577"/>
        <v/>
      </c>
      <c r="S180" s="362" t="str">
        <f t="shared" ref="S180:T180" si="781">IF(R180="","",RANK(R180,R$4:R$443))</f>
        <v/>
      </c>
      <c r="T180" s="362" t="str">
        <f t="shared" si="781"/>
        <v/>
      </c>
      <c r="U180" s="417" t="str">
        <f t="shared" si="579"/>
        <v>TRALUSA</v>
      </c>
      <c r="V180" s="369" t="str">
        <f t="shared" si="580"/>
        <v>TRALUSA64</v>
      </c>
      <c r="X180" s="279" t="str">
        <f t="shared" si="581"/>
        <v>TRALUSA</v>
      </c>
      <c r="Y180" s="254">
        <f t="shared" si="582"/>
        <v>50</v>
      </c>
      <c r="Z180" s="254" t="str">
        <f t="shared" si="583"/>
        <v/>
      </c>
      <c r="AA180" s="254" t="str">
        <f t="shared" si="584"/>
        <v/>
      </c>
      <c r="AB180" s="254" t="str">
        <f t="shared" si="585"/>
        <v/>
      </c>
      <c r="AC180" s="254">
        <f t="shared" si="586"/>
        <v>177</v>
      </c>
      <c r="AD180" s="254">
        <f t="shared" si="587"/>
        <v>1701</v>
      </c>
      <c r="AG180" s="499" t="str">
        <f t="shared" si="588"/>
        <v>TRALUSA</v>
      </c>
      <c r="AH180" s="495">
        <f t="shared" si="630"/>
        <v>64</v>
      </c>
      <c r="AI180" s="495" t="str">
        <f t="shared" si="631"/>
        <v/>
      </c>
      <c r="AJ180" s="495" t="str">
        <f t="shared" si="632"/>
        <v/>
      </c>
      <c r="AK180" s="495" t="str">
        <f t="shared" si="633"/>
        <v/>
      </c>
      <c r="AL180" s="420">
        <f t="shared" si="566"/>
        <v>177</v>
      </c>
      <c r="AM180" s="420">
        <f t="shared" si="567"/>
        <v>1701</v>
      </c>
      <c r="AN180">
        <f t="shared" si="589"/>
        <v>64</v>
      </c>
    </row>
    <row r="181" spans="1:40">
      <c r="A181" s="417">
        <f t="shared" si="568"/>
        <v>65</v>
      </c>
      <c r="B181" s="417">
        <f t="shared" si="569"/>
        <v>178</v>
      </c>
      <c r="C181" s="483">
        <v>6535</v>
      </c>
      <c r="D181" s="420">
        <v>178</v>
      </c>
      <c r="E181" s="481" t="s">
        <v>361</v>
      </c>
      <c r="F181" s="482" t="s">
        <v>363</v>
      </c>
      <c r="G181" s="483">
        <v>65</v>
      </c>
      <c r="H181" s="417">
        <f t="shared" si="570"/>
        <v>1263</v>
      </c>
      <c r="I181" s="362">
        <f t="shared" si="571"/>
        <v>131</v>
      </c>
      <c r="J181" s="362">
        <f t="shared" ref="J181:K181" si="782">IF(I181="","",RANK(I181,I$4:I$443))</f>
        <v>25</v>
      </c>
      <c r="K181" s="362">
        <f t="shared" si="782"/>
        <v>51</v>
      </c>
      <c r="L181" s="362" t="str">
        <f t="shared" si="573"/>
        <v/>
      </c>
      <c r="M181" s="362" t="str">
        <f t="shared" ref="M181:N181" si="783">IF(L181="","",RANK(L181,L$4:L$443))</f>
        <v/>
      </c>
      <c r="N181" s="362" t="str">
        <f t="shared" si="783"/>
        <v/>
      </c>
      <c r="O181" s="362" t="str">
        <f t="shared" si="575"/>
        <v/>
      </c>
      <c r="P181" s="362" t="str">
        <f t="shared" ref="P181:Q181" si="784">IF(O181="","",RANK(O181,O$4:O$443))</f>
        <v/>
      </c>
      <c r="Q181" s="362" t="str">
        <f t="shared" si="784"/>
        <v/>
      </c>
      <c r="R181" s="362" t="str">
        <f t="shared" si="577"/>
        <v/>
      </c>
      <c r="S181" s="362" t="str">
        <f t="shared" ref="S181:T181" si="785">IF(R181="","",RANK(R181,R$4:R$443))</f>
        <v/>
      </c>
      <c r="T181" s="362" t="str">
        <f t="shared" si="785"/>
        <v/>
      </c>
      <c r="U181" s="417" t="str">
        <f t="shared" si="579"/>
        <v>TRALUSA</v>
      </c>
      <c r="V181" s="369" t="str">
        <f t="shared" si="580"/>
        <v>TRALUSA65</v>
      </c>
      <c r="X181" s="279" t="str">
        <f t="shared" si="581"/>
        <v>TRALUSA</v>
      </c>
      <c r="Y181" s="254">
        <f t="shared" si="582"/>
        <v>51</v>
      </c>
      <c r="Z181" s="254" t="str">
        <f t="shared" si="583"/>
        <v/>
      </c>
      <c r="AA181" s="254" t="str">
        <f t="shared" si="584"/>
        <v/>
      </c>
      <c r="AB181" s="254" t="str">
        <f t="shared" si="585"/>
        <v/>
      </c>
      <c r="AC181" s="254">
        <f t="shared" si="586"/>
        <v>178</v>
      </c>
      <c r="AD181" s="254">
        <f t="shared" si="587"/>
        <v>6535</v>
      </c>
      <c r="AG181" s="499" t="str">
        <f t="shared" si="588"/>
        <v>TRALUSA</v>
      </c>
      <c r="AH181" s="495">
        <f t="shared" si="630"/>
        <v>65</v>
      </c>
      <c r="AI181" s="495" t="str">
        <f t="shared" si="631"/>
        <v/>
      </c>
      <c r="AJ181" s="495" t="str">
        <f t="shared" si="632"/>
        <v/>
      </c>
      <c r="AK181" s="495" t="str">
        <f t="shared" si="633"/>
        <v/>
      </c>
      <c r="AL181" s="420">
        <f t="shared" si="566"/>
        <v>178</v>
      </c>
      <c r="AM181" s="420">
        <f t="shared" si="567"/>
        <v>6535</v>
      </c>
      <c r="AN181">
        <f t="shared" si="589"/>
        <v>65</v>
      </c>
    </row>
    <row r="182" spans="1:40">
      <c r="A182" s="417">
        <f t="shared" si="568"/>
        <v>71</v>
      </c>
      <c r="B182" s="417">
        <f t="shared" si="569"/>
        <v>179</v>
      </c>
      <c r="C182" s="483">
        <v>6517</v>
      </c>
      <c r="D182" s="420">
        <v>179</v>
      </c>
      <c r="E182" s="481" t="s">
        <v>374</v>
      </c>
      <c r="F182" s="482" t="s">
        <v>363</v>
      </c>
      <c r="G182" s="483">
        <v>71</v>
      </c>
      <c r="H182" s="417">
        <f t="shared" si="570"/>
        <v>1262</v>
      </c>
      <c r="I182" s="362">
        <f t="shared" si="571"/>
        <v>132</v>
      </c>
      <c r="J182" s="362">
        <f t="shared" ref="J182:K182" si="786">IF(I182="","",RANK(I182,I$4:I$443))</f>
        <v>24</v>
      </c>
      <c r="K182" s="362">
        <f t="shared" si="786"/>
        <v>52</v>
      </c>
      <c r="L182" s="362" t="str">
        <f t="shared" si="573"/>
        <v/>
      </c>
      <c r="M182" s="362" t="str">
        <f t="shared" ref="M182:N182" si="787">IF(L182="","",RANK(L182,L$4:L$443))</f>
        <v/>
      </c>
      <c r="N182" s="362" t="str">
        <f t="shared" si="787"/>
        <v/>
      </c>
      <c r="O182" s="362" t="str">
        <f t="shared" si="575"/>
        <v/>
      </c>
      <c r="P182" s="362" t="str">
        <f t="shared" ref="P182:Q182" si="788">IF(O182="","",RANK(O182,O$4:O$443))</f>
        <v/>
      </c>
      <c r="Q182" s="362" t="str">
        <f t="shared" si="788"/>
        <v/>
      </c>
      <c r="R182" s="362" t="str">
        <f t="shared" si="577"/>
        <v/>
      </c>
      <c r="S182" s="362" t="str">
        <f t="shared" ref="S182:T182" si="789">IF(R182="","",RANK(R182,R$4:R$443))</f>
        <v/>
      </c>
      <c r="T182" s="362" t="str">
        <f t="shared" si="789"/>
        <v/>
      </c>
      <c r="U182" s="417" t="str">
        <f t="shared" si="579"/>
        <v>TRALUSA</v>
      </c>
      <c r="V182" s="369" t="str">
        <f t="shared" si="580"/>
        <v>TRALUSA71</v>
      </c>
      <c r="X182" s="279" t="str">
        <f t="shared" si="581"/>
        <v>TRALUSA</v>
      </c>
      <c r="Y182" s="254">
        <f t="shared" si="582"/>
        <v>52</v>
      </c>
      <c r="Z182" s="254" t="str">
        <f t="shared" si="583"/>
        <v/>
      </c>
      <c r="AA182" s="254" t="str">
        <f t="shared" si="584"/>
        <v/>
      </c>
      <c r="AB182" s="254" t="str">
        <f t="shared" si="585"/>
        <v/>
      </c>
      <c r="AC182" s="254">
        <f t="shared" si="586"/>
        <v>179</v>
      </c>
      <c r="AD182" s="254">
        <f t="shared" si="587"/>
        <v>6517</v>
      </c>
      <c r="AG182" s="499" t="str">
        <f t="shared" si="588"/>
        <v>TRALUSA</v>
      </c>
      <c r="AH182" s="495">
        <f t="shared" si="630"/>
        <v>71</v>
      </c>
      <c r="AI182" s="495" t="str">
        <f t="shared" si="631"/>
        <v/>
      </c>
      <c r="AJ182" s="495" t="str">
        <f t="shared" si="632"/>
        <v/>
      </c>
      <c r="AK182" s="495" t="str">
        <f t="shared" si="633"/>
        <v/>
      </c>
      <c r="AL182" s="420">
        <f t="shared" si="566"/>
        <v>179</v>
      </c>
      <c r="AM182" s="420">
        <f t="shared" si="567"/>
        <v>6517</v>
      </c>
      <c r="AN182">
        <f t="shared" si="589"/>
        <v>71</v>
      </c>
    </row>
    <row r="183" spans="1:40">
      <c r="A183" s="417">
        <f t="shared" si="568"/>
        <v>70</v>
      </c>
      <c r="B183" s="417">
        <f t="shared" si="569"/>
        <v>180</v>
      </c>
      <c r="C183" s="483">
        <v>6518</v>
      </c>
      <c r="D183" s="420">
        <v>180</v>
      </c>
      <c r="E183" s="481" t="s">
        <v>375</v>
      </c>
      <c r="F183" s="482" t="s">
        <v>363</v>
      </c>
      <c r="G183" s="483">
        <v>70</v>
      </c>
      <c r="H183" s="417">
        <f t="shared" si="570"/>
        <v>1261</v>
      </c>
      <c r="I183" s="362">
        <f t="shared" si="571"/>
        <v>133</v>
      </c>
      <c r="J183" s="362">
        <f t="shared" ref="J183:K183" si="790">IF(I183="","",RANK(I183,I$4:I$443))</f>
        <v>23</v>
      </c>
      <c r="K183" s="362">
        <f t="shared" si="790"/>
        <v>53</v>
      </c>
      <c r="L183" s="362" t="str">
        <f t="shared" si="573"/>
        <v/>
      </c>
      <c r="M183" s="362" t="str">
        <f t="shared" ref="M183:N183" si="791">IF(L183="","",RANK(L183,L$4:L$443))</f>
        <v/>
      </c>
      <c r="N183" s="362" t="str">
        <f t="shared" si="791"/>
        <v/>
      </c>
      <c r="O183" s="362" t="str">
        <f t="shared" si="575"/>
        <v/>
      </c>
      <c r="P183" s="362" t="str">
        <f t="shared" ref="P183:Q183" si="792">IF(O183="","",RANK(O183,O$4:O$443))</f>
        <v/>
      </c>
      <c r="Q183" s="362" t="str">
        <f t="shared" si="792"/>
        <v/>
      </c>
      <c r="R183" s="362" t="str">
        <f t="shared" si="577"/>
        <v/>
      </c>
      <c r="S183" s="362" t="str">
        <f t="shared" ref="S183:T183" si="793">IF(R183="","",RANK(R183,R$4:R$443))</f>
        <v/>
      </c>
      <c r="T183" s="362" t="str">
        <f t="shared" si="793"/>
        <v/>
      </c>
      <c r="U183" s="417" t="str">
        <f t="shared" si="579"/>
        <v>TRALUSA</v>
      </c>
      <c r="V183" s="369" t="str">
        <f t="shared" si="580"/>
        <v>TRALUSA70</v>
      </c>
      <c r="X183" s="279" t="str">
        <f t="shared" si="581"/>
        <v>TRALUSA</v>
      </c>
      <c r="Y183" s="254">
        <f t="shared" si="582"/>
        <v>53</v>
      </c>
      <c r="Z183" s="254" t="str">
        <f t="shared" si="583"/>
        <v/>
      </c>
      <c r="AA183" s="254" t="str">
        <f t="shared" si="584"/>
        <v/>
      </c>
      <c r="AB183" s="254" t="str">
        <f t="shared" si="585"/>
        <v/>
      </c>
      <c r="AC183" s="254">
        <f t="shared" si="586"/>
        <v>180</v>
      </c>
      <c r="AD183" s="254">
        <f t="shared" si="587"/>
        <v>6518</v>
      </c>
      <c r="AG183" s="499" t="str">
        <f t="shared" si="588"/>
        <v>TRALUSA</v>
      </c>
      <c r="AH183" s="495">
        <f t="shared" si="630"/>
        <v>70</v>
      </c>
      <c r="AI183" s="495" t="str">
        <f t="shared" si="631"/>
        <v/>
      </c>
      <c r="AJ183" s="495" t="str">
        <f t="shared" si="632"/>
        <v/>
      </c>
      <c r="AK183" s="495" t="str">
        <f t="shared" si="633"/>
        <v/>
      </c>
      <c r="AL183" s="420">
        <f t="shared" si="566"/>
        <v>180</v>
      </c>
      <c r="AM183" s="420">
        <f t="shared" si="567"/>
        <v>6518</v>
      </c>
      <c r="AN183">
        <f t="shared" si="589"/>
        <v>70</v>
      </c>
    </row>
    <row r="184" spans="1:40">
      <c r="A184" s="417">
        <f t="shared" si="568"/>
        <v>69</v>
      </c>
      <c r="B184" s="417">
        <f t="shared" si="569"/>
        <v>181</v>
      </c>
      <c r="C184" s="483">
        <v>6011</v>
      </c>
      <c r="D184" s="420">
        <v>181</v>
      </c>
      <c r="E184" s="481" t="s">
        <v>377</v>
      </c>
      <c r="F184" s="482" t="s">
        <v>363</v>
      </c>
      <c r="G184" s="483">
        <v>69</v>
      </c>
      <c r="H184" s="417">
        <f t="shared" si="570"/>
        <v>1260</v>
      </c>
      <c r="I184" s="362">
        <f t="shared" si="571"/>
        <v>134</v>
      </c>
      <c r="J184" s="362">
        <f t="shared" ref="J184:K184" si="794">IF(I184="","",RANK(I184,I$4:I$443))</f>
        <v>22</v>
      </c>
      <c r="K184" s="362">
        <f t="shared" si="794"/>
        <v>54</v>
      </c>
      <c r="L184" s="362" t="str">
        <f t="shared" si="573"/>
        <v/>
      </c>
      <c r="M184" s="362" t="str">
        <f t="shared" ref="M184:N184" si="795">IF(L184="","",RANK(L184,L$4:L$443))</f>
        <v/>
      </c>
      <c r="N184" s="362" t="str">
        <f t="shared" si="795"/>
        <v/>
      </c>
      <c r="O184" s="362" t="str">
        <f t="shared" si="575"/>
        <v/>
      </c>
      <c r="P184" s="362" t="str">
        <f t="shared" ref="P184:Q184" si="796">IF(O184="","",RANK(O184,O$4:O$443))</f>
        <v/>
      </c>
      <c r="Q184" s="362" t="str">
        <f t="shared" si="796"/>
        <v/>
      </c>
      <c r="R184" s="362" t="str">
        <f t="shared" si="577"/>
        <v/>
      </c>
      <c r="S184" s="362" t="str">
        <f t="shared" ref="S184:T184" si="797">IF(R184="","",RANK(R184,R$4:R$443))</f>
        <v/>
      </c>
      <c r="T184" s="362" t="str">
        <f t="shared" si="797"/>
        <v/>
      </c>
      <c r="U184" s="417" t="str">
        <f t="shared" si="579"/>
        <v>TRALUSA</v>
      </c>
      <c r="V184" s="369" t="str">
        <f t="shared" si="580"/>
        <v>TRALUSA69</v>
      </c>
      <c r="X184" s="279" t="str">
        <f t="shared" si="581"/>
        <v>TRALUSA</v>
      </c>
      <c r="Y184" s="254">
        <f t="shared" si="582"/>
        <v>54</v>
      </c>
      <c r="Z184" s="254" t="str">
        <f t="shared" si="583"/>
        <v/>
      </c>
      <c r="AA184" s="254" t="str">
        <f t="shared" si="584"/>
        <v/>
      </c>
      <c r="AB184" s="254" t="str">
        <f t="shared" si="585"/>
        <v/>
      </c>
      <c r="AC184" s="254">
        <f t="shared" si="586"/>
        <v>181</v>
      </c>
      <c r="AD184" s="254">
        <f t="shared" si="587"/>
        <v>6011</v>
      </c>
      <c r="AG184" s="499" t="str">
        <f t="shared" si="588"/>
        <v>TRALUSA</v>
      </c>
      <c r="AH184" s="495">
        <f t="shared" si="630"/>
        <v>69</v>
      </c>
      <c r="AI184" s="495" t="str">
        <f t="shared" si="631"/>
        <v/>
      </c>
      <c r="AJ184" s="495" t="str">
        <f t="shared" si="632"/>
        <v/>
      </c>
      <c r="AK184" s="495" t="str">
        <f t="shared" si="633"/>
        <v/>
      </c>
      <c r="AL184" s="420">
        <f t="shared" si="566"/>
        <v>181</v>
      </c>
      <c r="AM184" s="420">
        <f t="shared" si="567"/>
        <v>6011</v>
      </c>
      <c r="AN184">
        <f t="shared" si="589"/>
        <v>69</v>
      </c>
    </row>
    <row r="185" spans="1:40">
      <c r="A185" s="417">
        <f t="shared" si="568"/>
        <v>68</v>
      </c>
      <c r="B185" s="417">
        <f t="shared" si="569"/>
        <v>182</v>
      </c>
      <c r="C185" s="483">
        <v>6006</v>
      </c>
      <c r="D185" s="420">
        <v>182</v>
      </c>
      <c r="E185" s="481" t="s">
        <v>378</v>
      </c>
      <c r="F185" s="482" t="s">
        <v>363</v>
      </c>
      <c r="G185" s="483">
        <v>68</v>
      </c>
      <c r="H185" s="417">
        <f t="shared" si="570"/>
        <v>1259</v>
      </c>
      <c r="I185" s="362">
        <f t="shared" si="571"/>
        <v>135</v>
      </c>
      <c r="J185" s="362">
        <f t="shared" ref="J185:K185" si="798">IF(I185="","",RANK(I185,I$4:I$443))</f>
        <v>21</v>
      </c>
      <c r="K185" s="362">
        <f t="shared" si="798"/>
        <v>55</v>
      </c>
      <c r="L185" s="362" t="str">
        <f t="shared" si="573"/>
        <v/>
      </c>
      <c r="M185" s="362" t="str">
        <f t="shared" ref="M185:N185" si="799">IF(L185="","",RANK(L185,L$4:L$443))</f>
        <v/>
      </c>
      <c r="N185" s="362" t="str">
        <f t="shared" si="799"/>
        <v/>
      </c>
      <c r="O185" s="362" t="str">
        <f t="shared" si="575"/>
        <v/>
      </c>
      <c r="P185" s="362" t="str">
        <f t="shared" ref="P185:Q185" si="800">IF(O185="","",RANK(O185,O$4:O$443))</f>
        <v/>
      </c>
      <c r="Q185" s="362" t="str">
        <f t="shared" si="800"/>
        <v/>
      </c>
      <c r="R185" s="362" t="str">
        <f t="shared" si="577"/>
        <v/>
      </c>
      <c r="S185" s="362" t="str">
        <f t="shared" ref="S185:T185" si="801">IF(R185="","",RANK(R185,R$4:R$443))</f>
        <v/>
      </c>
      <c r="T185" s="362" t="str">
        <f t="shared" si="801"/>
        <v/>
      </c>
      <c r="U185" s="417" t="str">
        <f t="shared" si="579"/>
        <v>TRALUSA</v>
      </c>
      <c r="V185" s="369" t="str">
        <f t="shared" si="580"/>
        <v>TRALUSA68</v>
      </c>
      <c r="X185" s="279" t="str">
        <f t="shared" si="581"/>
        <v>TRALUSA</v>
      </c>
      <c r="Y185" s="254">
        <f t="shared" si="582"/>
        <v>55</v>
      </c>
      <c r="Z185" s="254" t="str">
        <f t="shared" si="583"/>
        <v/>
      </c>
      <c r="AA185" s="254" t="str">
        <f t="shared" si="584"/>
        <v/>
      </c>
      <c r="AB185" s="254" t="str">
        <f t="shared" si="585"/>
        <v/>
      </c>
      <c r="AC185" s="254">
        <f t="shared" si="586"/>
        <v>182</v>
      </c>
      <c r="AD185" s="254">
        <f t="shared" si="587"/>
        <v>6006</v>
      </c>
      <c r="AG185" s="499" t="str">
        <f t="shared" si="588"/>
        <v>TRALUSA</v>
      </c>
      <c r="AH185" s="495">
        <f t="shared" si="630"/>
        <v>68</v>
      </c>
      <c r="AI185" s="495" t="str">
        <f t="shared" si="631"/>
        <v/>
      </c>
      <c r="AJ185" s="495" t="str">
        <f t="shared" si="632"/>
        <v/>
      </c>
      <c r="AK185" s="495" t="str">
        <f t="shared" si="633"/>
        <v/>
      </c>
      <c r="AL185" s="420">
        <f t="shared" si="566"/>
        <v>182</v>
      </c>
      <c r="AM185" s="420">
        <f t="shared" si="567"/>
        <v>6006</v>
      </c>
      <c r="AN185">
        <f t="shared" si="589"/>
        <v>68</v>
      </c>
    </row>
    <row r="186" spans="1:40">
      <c r="A186" s="417" t="str">
        <f t="shared" si="568"/>
        <v/>
      </c>
      <c r="B186" s="417" t="str">
        <f t="shared" si="569"/>
        <v/>
      </c>
      <c r="C186" s="483"/>
      <c r="D186" s="420">
        <v>183</v>
      </c>
      <c r="E186" s="481"/>
      <c r="F186" s="482"/>
      <c r="G186" s="483"/>
      <c r="H186" s="417" t="str">
        <f t="shared" si="570"/>
        <v/>
      </c>
      <c r="I186" s="362" t="str">
        <f t="shared" si="571"/>
        <v/>
      </c>
      <c r="J186" s="362" t="str">
        <f t="shared" ref="J186:K186" si="802">IF(I186="","",RANK(I186,I$4:I$443))</f>
        <v/>
      </c>
      <c r="K186" s="362" t="str">
        <f t="shared" si="802"/>
        <v/>
      </c>
      <c r="L186" s="362" t="str">
        <f t="shared" si="573"/>
        <v/>
      </c>
      <c r="M186" s="362" t="str">
        <f t="shared" ref="M186:N186" si="803">IF(L186="","",RANK(L186,L$4:L$443))</f>
        <v/>
      </c>
      <c r="N186" s="362" t="str">
        <f t="shared" si="803"/>
        <v/>
      </c>
      <c r="O186" s="362" t="str">
        <f t="shared" si="575"/>
        <v/>
      </c>
      <c r="P186" s="362" t="str">
        <f t="shared" ref="P186:Q186" si="804">IF(O186="","",RANK(O186,O$4:O$443))</f>
        <v/>
      </c>
      <c r="Q186" s="362" t="str">
        <f t="shared" si="804"/>
        <v/>
      </c>
      <c r="R186" s="362" t="str">
        <f t="shared" si="577"/>
        <v/>
      </c>
      <c r="S186" s="362" t="str">
        <f t="shared" ref="S186:T186" si="805">IF(R186="","",RANK(R186,R$4:R$443))</f>
        <v/>
      </c>
      <c r="T186" s="362" t="str">
        <f t="shared" si="805"/>
        <v/>
      </c>
      <c r="U186" s="417" t="str">
        <f t="shared" si="579"/>
        <v/>
      </c>
      <c r="V186" s="369" t="str">
        <f t="shared" si="580"/>
        <v/>
      </c>
      <c r="X186" s="279" t="str">
        <f t="shared" si="581"/>
        <v/>
      </c>
      <c r="Y186" s="254" t="str">
        <f t="shared" si="582"/>
        <v/>
      </c>
      <c r="Z186" s="254" t="str">
        <f t="shared" si="583"/>
        <v/>
      </c>
      <c r="AA186" s="254" t="str">
        <f t="shared" si="584"/>
        <v/>
      </c>
      <c r="AB186" s="254" t="str">
        <f t="shared" si="585"/>
        <v/>
      </c>
      <c r="AC186" s="254">
        <f t="shared" si="586"/>
        <v>183</v>
      </c>
      <c r="AD186" s="254" t="str">
        <f t="shared" si="587"/>
        <v/>
      </c>
      <c r="AG186" s="499" t="str">
        <f t="shared" si="588"/>
        <v/>
      </c>
      <c r="AH186" s="495" t="str">
        <f t="shared" si="630"/>
        <v/>
      </c>
      <c r="AI186" s="495" t="str">
        <f t="shared" si="631"/>
        <v/>
      </c>
      <c r="AJ186" s="495" t="str">
        <f t="shared" si="632"/>
        <v/>
      </c>
      <c r="AK186" s="495" t="str">
        <f t="shared" si="633"/>
        <v/>
      </c>
      <c r="AL186" s="420">
        <f t="shared" si="566"/>
        <v>183</v>
      </c>
      <c r="AM186" s="420" t="str">
        <f t="shared" si="567"/>
        <v/>
      </c>
      <c r="AN186" t="str">
        <f t="shared" si="589"/>
        <v/>
      </c>
    </row>
    <row r="187" spans="1:40">
      <c r="A187" s="417" t="str">
        <f t="shared" si="568"/>
        <v/>
      </c>
      <c r="B187" s="417" t="str">
        <f t="shared" si="569"/>
        <v/>
      </c>
      <c r="C187" s="483"/>
      <c r="D187" s="420">
        <v>184</v>
      </c>
      <c r="E187" s="481"/>
      <c r="F187" s="482"/>
      <c r="G187" s="483"/>
      <c r="H187" s="417" t="str">
        <f t="shared" si="570"/>
        <v/>
      </c>
      <c r="I187" s="362" t="str">
        <f t="shared" si="571"/>
        <v/>
      </c>
      <c r="J187" s="362" t="str">
        <f t="shared" ref="J187:K187" si="806">IF(I187="","",RANK(I187,I$4:I$443))</f>
        <v/>
      </c>
      <c r="K187" s="362" t="str">
        <f t="shared" si="806"/>
        <v/>
      </c>
      <c r="L187" s="362" t="str">
        <f t="shared" si="573"/>
        <v/>
      </c>
      <c r="M187" s="362" t="str">
        <f t="shared" ref="M187:N187" si="807">IF(L187="","",RANK(L187,L$4:L$443))</f>
        <v/>
      </c>
      <c r="N187" s="362" t="str">
        <f t="shared" si="807"/>
        <v/>
      </c>
      <c r="O187" s="362" t="str">
        <f t="shared" si="575"/>
        <v/>
      </c>
      <c r="P187" s="362" t="str">
        <f t="shared" ref="P187:Q187" si="808">IF(O187="","",RANK(O187,O$4:O$443))</f>
        <v/>
      </c>
      <c r="Q187" s="362" t="str">
        <f t="shared" si="808"/>
        <v/>
      </c>
      <c r="R187" s="362" t="str">
        <f t="shared" si="577"/>
        <v/>
      </c>
      <c r="S187" s="362" t="str">
        <f t="shared" ref="S187:T187" si="809">IF(R187="","",RANK(R187,R$4:R$443))</f>
        <v/>
      </c>
      <c r="T187" s="362" t="str">
        <f t="shared" si="809"/>
        <v/>
      </c>
      <c r="U187" s="417" t="str">
        <f t="shared" si="579"/>
        <v/>
      </c>
      <c r="V187" s="369" t="str">
        <f t="shared" si="580"/>
        <v/>
      </c>
      <c r="X187" s="279" t="str">
        <f t="shared" si="581"/>
        <v/>
      </c>
      <c r="Y187" s="254" t="str">
        <f t="shared" si="582"/>
        <v/>
      </c>
      <c r="Z187" s="254" t="str">
        <f t="shared" si="583"/>
        <v/>
      </c>
      <c r="AA187" s="254" t="str">
        <f t="shared" si="584"/>
        <v/>
      </c>
      <c r="AB187" s="254" t="str">
        <f t="shared" si="585"/>
        <v/>
      </c>
      <c r="AC187" s="254">
        <f t="shared" si="586"/>
        <v>184</v>
      </c>
      <c r="AD187" s="254" t="str">
        <f t="shared" si="587"/>
        <v/>
      </c>
      <c r="AG187" s="499" t="str">
        <f t="shared" si="588"/>
        <v/>
      </c>
      <c r="AH187" s="495" t="str">
        <f t="shared" si="630"/>
        <v/>
      </c>
      <c r="AI187" s="495" t="str">
        <f t="shared" si="631"/>
        <v/>
      </c>
      <c r="AJ187" s="495" t="str">
        <f t="shared" si="632"/>
        <v/>
      </c>
      <c r="AK187" s="495" t="str">
        <f t="shared" si="633"/>
        <v/>
      </c>
      <c r="AL187" s="420">
        <f t="shared" si="566"/>
        <v>184</v>
      </c>
      <c r="AM187" s="420" t="str">
        <f t="shared" si="567"/>
        <v/>
      </c>
      <c r="AN187" t="str">
        <f t="shared" si="589"/>
        <v/>
      </c>
    </row>
    <row r="188" spans="1:40">
      <c r="A188" s="417" t="str">
        <f t="shared" si="568"/>
        <v/>
      </c>
      <c r="B188" s="417" t="str">
        <f t="shared" si="569"/>
        <v/>
      </c>
      <c r="C188" s="483"/>
      <c r="D188" s="420">
        <v>185</v>
      </c>
      <c r="E188" s="481"/>
      <c r="F188" s="482"/>
      <c r="G188" s="483"/>
      <c r="H188" s="417" t="str">
        <f t="shared" si="570"/>
        <v/>
      </c>
      <c r="I188" s="362" t="str">
        <f t="shared" si="571"/>
        <v/>
      </c>
      <c r="J188" s="362" t="str">
        <f t="shared" ref="J188:K188" si="810">IF(I188="","",RANK(I188,I$4:I$443))</f>
        <v/>
      </c>
      <c r="K188" s="362" t="str">
        <f t="shared" si="810"/>
        <v/>
      </c>
      <c r="L188" s="362" t="str">
        <f t="shared" si="573"/>
        <v/>
      </c>
      <c r="M188" s="362" t="str">
        <f t="shared" ref="M188:N188" si="811">IF(L188="","",RANK(L188,L$4:L$443))</f>
        <v/>
      </c>
      <c r="N188" s="362" t="str">
        <f t="shared" si="811"/>
        <v/>
      </c>
      <c r="O188" s="362" t="str">
        <f t="shared" si="575"/>
        <v/>
      </c>
      <c r="P188" s="362" t="str">
        <f t="shared" ref="P188:Q188" si="812">IF(O188="","",RANK(O188,O$4:O$443))</f>
        <v/>
      </c>
      <c r="Q188" s="362" t="str">
        <f t="shared" si="812"/>
        <v/>
      </c>
      <c r="R188" s="362" t="str">
        <f t="shared" si="577"/>
        <v/>
      </c>
      <c r="S188" s="362" t="str">
        <f t="shared" ref="S188:T188" si="813">IF(R188="","",RANK(R188,R$4:R$443))</f>
        <v/>
      </c>
      <c r="T188" s="362" t="str">
        <f t="shared" si="813"/>
        <v/>
      </c>
      <c r="U188" s="417" t="str">
        <f t="shared" si="579"/>
        <v/>
      </c>
      <c r="V188" s="369" t="str">
        <f t="shared" si="580"/>
        <v/>
      </c>
      <c r="X188" s="279" t="str">
        <f t="shared" si="581"/>
        <v/>
      </c>
      <c r="Y188" s="254" t="str">
        <f t="shared" si="582"/>
        <v/>
      </c>
      <c r="Z188" s="254" t="str">
        <f t="shared" si="583"/>
        <v/>
      </c>
      <c r="AA188" s="254" t="str">
        <f t="shared" si="584"/>
        <v/>
      </c>
      <c r="AB188" s="254" t="str">
        <f t="shared" si="585"/>
        <v/>
      </c>
      <c r="AC188" s="254">
        <f t="shared" si="586"/>
        <v>185</v>
      </c>
      <c r="AD188" s="254" t="str">
        <f t="shared" si="587"/>
        <v/>
      </c>
      <c r="AG188" s="499" t="str">
        <f t="shared" si="588"/>
        <v/>
      </c>
      <c r="AH188" s="495" t="str">
        <f t="shared" si="630"/>
        <v/>
      </c>
      <c r="AI188" s="495" t="str">
        <f t="shared" si="631"/>
        <v/>
      </c>
      <c r="AJ188" s="495" t="str">
        <f t="shared" si="632"/>
        <v/>
      </c>
      <c r="AK188" s="495" t="str">
        <f t="shared" si="633"/>
        <v/>
      </c>
      <c r="AL188" s="420">
        <f t="shared" si="566"/>
        <v>185</v>
      </c>
      <c r="AM188" s="420" t="str">
        <f t="shared" si="567"/>
        <v/>
      </c>
      <c r="AN188" t="str">
        <f t="shared" si="589"/>
        <v/>
      </c>
    </row>
    <row r="189" spans="1:40">
      <c r="A189" s="417" t="str">
        <f t="shared" si="568"/>
        <v/>
      </c>
      <c r="B189" s="417" t="str">
        <f t="shared" si="569"/>
        <v/>
      </c>
      <c r="C189" s="483"/>
      <c r="D189" s="420">
        <v>186</v>
      </c>
      <c r="E189" s="481"/>
      <c r="F189" s="482"/>
      <c r="G189" s="483"/>
      <c r="H189" s="417" t="str">
        <f t="shared" si="570"/>
        <v/>
      </c>
      <c r="I189" s="362" t="str">
        <f t="shared" si="571"/>
        <v/>
      </c>
      <c r="J189" s="362" t="str">
        <f t="shared" ref="J189:K189" si="814">IF(I189="","",RANK(I189,I$4:I$443))</f>
        <v/>
      </c>
      <c r="K189" s="362" t="str">
        <f t="shared" si="814"/>
        <v/>
      </c>
      <c r="L189" s="362" t="str">
        <f t="shared" si="573"/>
        <v/>
      </c>
      <c r="M189" s="362" t="str">
        <f t="shared" ref="M189:N189" si="815">IF(L189="","",RANK(L189,L$4:L$443))</f>
        <v/>
      </c>
      <c r="N189" s="362" t="str">
        <f t="shared" si="815"/>
        <v/>
      </c>
      <c r="O189" s="362" t="str">
        <f t="shared" si="575"/>
        <v/>
      </c>
      <c r="P189" s="362" t="str">
        <f t="shared" ref="P189:Q189" si="816">IF(O189="","",RANK(O189,O$4:O$443))</f>
        <v/>
      </c>
      <c r="Q189" s="362" t="str">
        <f t="shared" si="816"/>
        <v/>
      </c>
      <c r="R189" s="362" t="str">
        <f t="shared" si="577"/>
        <v/>
      </c>
      <c r="S189" s="362" t="str">
        <f t="shared" ref="S189:T189" si="817">IF(R189="","",RANK(R189,R$4:R$443))</f>
        <v/>
      </c>
      <c r="T189" s="362" t="str">
        <f t="shared" si="817"/>
        <v/>
      </c>
      <c r="U189" s="417" t="str">
        <f t="shared" si="579"/>
        <v/>
      </c>
      <c r="V189" s="369" t="str">
        <f t="shared" si="580"/>
        <v/>
      </c>
      <c r="X189" s="279" t="str">
        <f t="shared" si="581"/>
        <v/>
      </c>
      <c r="Y189" s="254" t="str">
        <f t="shared" si="582"/>
        <v/>
      </c>
      <c r="Z189" s="254" t="str">
        <f t="shared" si="583"/>
        <v/>
      </c>
      <c r="AA189" s="254" t="str">
        <f t="shared" si="584"/>
        <v/>
      </c>
      <c r="AB189" s="254" t="str">
        <f t="shared" si="585"/>
        <v/>
      </c>
      <c r="AC189" s="254">
        <f t="shared" si="586"/>
        <v>186</v>
      </c>
      <c r="AD189" s="254" t="str">
        <f t="shared" si="587"/>
        <v/>
      </c>
      <c r="AG189" s="499" t="str">
        <f t="shared" si="588"/>
        <v/>
      </c>
      <c r="AH189" s="495" t="str">
        <f t="shared" si="630"/>
        <v/>
      </c>
      <c r="AI189" s="495" t="str">
        <f t="shared" si="631"/>
        <v/>
      </c>
      <c r="AJ189" s="495" t="str">
        <f t="shared" si="632"/>
        <v/>
      </c>
      <c r="AK189" s="495" t="str">
        <f t="shared" si="633"/>
        <v/>
      </c>
      <c r="AL189" s="420">
        <f t="shared" si="566"/>
        <v>186</v>
      </c>
      <c r="AM189" s="420" t="str">
        <f t="shared" si="567"/>
        <v/>
      </c>
      <c r="AN189" t="str">
        <f t="shared" si="589"/>
        <v/>
      </c>
    </row>
    <row r="190" spans="1:40">
      <c r="A190" s="417" t="str">
        <f t="shared" si="568"/>
        <v/>
      </c>
      <c r="B190" s="417" t="str">
        <f t="shared" si="569"/>
        <v/>
      </c>
      <c r="C190" s="483"/>
      <c r="D190" s="420">
        <v>187</v>
      </c>
      <c r="E190" s="481"/>
      <c r="F190" s="482"/>
      <c r="G190" s="483"/>
      <c r="H190" s="417" t="str">
        <f t="shared" si="570"/>
        <v/>
      </c>
      <c r="I190" s="362" t="str">
        <f t="shared" si="571"/>
        <v/>
      </c>
      <c r="J190" s="362" t="str">
        <f t="shared" ref="J190:K190" si="818">IF(I190="","",RANK(I190,I$4:I$443))</f>
        <v/>
      </c>
      <c r="K190" s="362" t="str">
        <f t="shared" si="818"/>
        <v/>
      </c>
      <c r="L190" s="362" t="str">
        <f t="shared" si="573"/>
        <v/>
      </c>
      <c r="M190" s="362" t="str">
        <f t="shared" ref="M190:N190" si="819">IF(L190="","",RANK(L190,L$4:L$443))</f>
        <v/>
      </c>
      <c r="N190" s="362" t="str">
        <f t="shared" si="819"/>
        <v/>
      </c>
      <c r="O190" s="362" t="str">
        <f t="shared" si="575"/>
        <v/>
      </c>
      <c r="P190" s="362" t="str">
        <f t="shared" ref="P190:Q190" si="820">IF(O190="","",RANK(O190,O$4:O$443))</f>
        <v/>
      </c>
      <c r="Q190" s="362" t="str">
        <f t="shared" si="820"/>
        <v/>
      </c>
      <c r="R190" s="362" t="str">
        <f t="shared" si="577"/>
        <v/>
      </c>
      <c r="S190" s="362" t="str">
        <f t="shared" ref="S190:T190" si="821">IF(R190="","",RANK(R190,R$4:R$443))</f>
        <v/>
      </c>
      <c r="T190" s="362" t="str">
        <f t="shared" si="821"/>
        <v/>
      </c>
      <c r="U190" s="417" t="str">
        <f t="shared" si="579"/>
        <v/>
      </c>
      <c r="V190" s="369" t="str">
        <f t="shared" si="580"/>
        <v/>
      </c>
      <c r="X190" s="279" t="str">
        <f t="shared" si="581"/>
        <v/>
      </c>
      <c r="Y190" s="254" t="str">
        <f t="shared" si="582"/>
        <v/>
      </c>
      <c r="Z190" s="254" t="str">
        <f t="shared" si="583"/>
        <v/>
      </c>
      <c r="AA190" s="254" t="str">
        <f t="shared" si="584"/>
        <v/>
      </c>
      <c r="AB190" s="254" t="str">
        <f t="shared" si="585"/>
        <v/>
      </c>
      <c r="AC190" s="254">
        <f t="shared" si="586"/>
        <v>187</v>
      </c>
      <c r="AD190" s="254" t="str">
        <f t="shared" si="587"/>
        <v/>
      </c>
      <c r="AG190" s="499" t="str">
        <f t="shared" si="588"/>
        <v/>
      </c>
      <c r="AH190" s="495" t="str">
        <f t="shared" si="630"/>
        <v/>
      </c>
      <c r="AI190" s="495" t="str">
        <f t="shared" si="631"/>
        <v/>
      </c>
      <c r="AJ190" s="495" t="str">
        <f t="shared" si="632"/>
        <v/>
      </c>
      <c r="AK190" s="495" t="str">
        <f t="shared" si="633"/>
        <v/>
      </c>
      <c r="AL190" s="420">
        <f t="shared" si="566"/>
        <v>187</v>
      </c>
      <c r="AM190" s="420" t="str">
        <f t="shared" si="567"/>
        <v/>
      </c>
      <c r="AN190" t="str">
        <f t="shared" si="589"/>
        <v/>
      </c>
    </row>
    <row r="191" spans="1:40">
      <c r="A191" s="417" t="str">
        <f t="shared" si="568"/>
        <v/>
      </c>
      <c r="B191" s="417" t="str">
        <f t="shared" si="569"/>
        <v/>
      </c>
      <c r="C191" s="483"/>
      <c r="D191" s="420">
        <v>188</v>
      </c>
      <c r="E191" s="481"/>
      <c r="F191" s="482"/>
      <c r="G191" s="483"/>
      <c r="H191" s="417" t="str">
        <f t="shared" si="570"/>
        <v/>
      </c>
      <c r="I191" s="362" t="str">
        <f t="shared" si="571"/>
        <v/>
      </c>
      <c r="J191" s="362" t="str">
        <f t="shared" ref="J191:K191" si="822">IF(I191="","",RANK(I191,I$4:I$443))</f>
        <v/>
      </c>
      <c r="K191" s="362" t="str">
        <f t="shared" si="822"/>
        <v/>
      </c>
      <c r="L191" s="362" t="str">
        <f t="shared" si="573"/>
        <v/>
      </c>
      <c r="M191" s="362" t="str">
        <f t="shared" ref="M191:N191" si="823">IF(L191="","",RANK(L191,L$4:L$443))</f>
        <v/>
      </c>
      <c r="N191" s="362" t="str">
        <f t="shared" si="823"/>
        <v/>
      </c>
      <c r="O191" s="362" t="str">
        <f t="shared" si="575"/>
        <v/>
      </c>
      <c r="P191" s="362" t="str">
        <f t="shared" ref="P191:Q191" si="824">IF(O191="","",RANK(O191,O$4:O$443))</f>
        <v/>
      </c>
      <c r="Q191" s="362" t="str">
        <f t="shared" si="824"/>
        <v/>
      </c>
      <c r="R191" s="362" t="str">
        <f t="shared" si="577"/>
        <v/>
      </c>
      <c r="S191" s="362" t="str">
        <f t="shared" ref="S191:T191" si="825">IF(R191="","",RANK(R191,R$4:R$443))</f>
        <v/>
      </c>
      <c r="T191" s="362" t="str">
        <f t="shared" si="825"/>
        <v/>
      </c>
      <c r="U191" s="417" t="str">
        <f t="shared" si="579"/>
        <v/>
      </c>
      <c r="V191" s="369" t="str">
        <f t="shared" si="580"/>
        <v/>
      </c>
      <c r="X191" s="279" t="str">
        <f t="shared" si="581"/>
        <v/>
      </c>
      <c r="Y191" s="254" t="str">
        <f t="shared" si="582"/>
        <v/>
      </c>
      <c r="Z191" s="254" t="str">
        <f t="shared" si="583"/>
        <v/>
      </c>
      <c r="AA191" s="254" t="str">
        <f t="shared" si="584"/>
        <v/>
      </c>
      <c r="AB191" s="254" t="str">
        <f t="shared" si="585"/>
        <v/>
      </c>
      <c r="AC191" s="254">
        <f t="shared" si="586"/>
        <v>188</v>
      </c>
      <c r="AD191" s="254" t="str">
        <f t="shared" si="587"/>
        <v/>
      </c>
      <c r="AG191" s="499" t="str">
        <f t="shared" si="588"/>
        <v/>
      </c>
      <c r="AH191" s="495" t="str">
        <f t="shared" si="630"/>
        <v/>
      </c>
      <c r="AI191" s="495" t="str">
        <f t="shared" si="631"/>
        <v/>
      </c>
      <c r="AJ191" s="495" t="str">
        <f t="shared" si="632"/>
        <v/>
      </c>
      <c r="AK191" s="495" t="str">
        <f t="shared" si="633"/>
        <v/>
      </c>
      <c r="AL191" s="420">
        <f t="shared" si="566"/>
        <v>188</v>
      </c>
      <c r="AM191" s="420" t="str">
        <f t="shared" si="567"/>
        <v/>
      </c>
      <c r="AN191" t="str">
        <f t="shared" si="589"/>
        <v/>
      </c>
    </row>
    <row r="192" spans="1:40">
      <c r="A192" s="417" t="str">
        <f t="shared" si="568"/>
        <v/>
      </c>
      <c r="B192" s="417">
        <f t="shared" si="569"/>
        <v>189</v>
      </c>
      <c r="C192" s="483">
        <v>3712</v>
      </c>
      <c r="D192" s="420">
        <v>189</v>
      </c>
      <c r="E192" s="481" t="s">
        <v>282</v>
      </c>
      <c r="F192" s="482" t="s">
        <v>366</v>
      </c>
      <c r="G192" s="483"/>
      <c r="H192" s="417">
        <f t="shared" si="570"/>
        <v>2252</v>
      </c>
      <c r="I192" s="362" t="str">
        <f t="shared" si="571"/>
        <v/>
      </c>
      <c r="J192" s="362" t="str">
        <f t="shared" ref="J192:K192" si="826">IF(I192="","",RANK(I192,I$4:I$443))</f>
        <v/>
      </c>
      <c r="K192" s="362" t="str">
        <f t="shared" si="826"/>
        <v/>
      </c>
      <c r="L192" s="362">
        <f t="shared" si="573"/>
        <v>50</v>
      </c>
      <c r="M192" s="362">
        <f t="shared" ref="M192:N192" si="827">IF(L192="","",RANK(L192,L$4:L$443))</f>
        <v>31</v>
      </c>
      <c r="N192" s="362">
        <f t="shared" si="827"/>
        <v>1</v>
      </c>
      <c r="O192" s="362" t="str">
        <f t="shared" si="575"/>
        <v/>
      </c>
      <c r="P192" s="362" t="str">
        <f t="shared" ref="P192:Q192" si="828">IF(O192="","",RANK(O192,O$4:O$443))</f>
        <v/>
      </c>
      <c r="Q192" s="362" t="str">
        <f t="shared" si="828"/>
        <v/>
      </c>
      <c r="R192" s="362" t="str">
        <f t="shared" si="577"/>
        <v/>
      </c>
      <c r="S192" s="362" t="str">
        <f t="shared" ref="S192:T192" si="829">IF(R192="","",RANK(R192,R$4:R$443))</f>
        <v/>
      </c>
      <c r="T192" s="362" t="str">
        <f t="shared" si="829"/>
        <v/>
      </c>
      <c r="U192" s="417" t="str">
        <f t="shared" si="579"/>
        <v>AULUSA</v>
      </c>
      <c r="V192" s="369" t="str">
        <f t="shared" si="580"/>
        <v>AULUSA1</v>
      </c>
      <c r="X192" s="279" t="str">
        <f t="shared" si="581"/>
        <v>AULUSA</v>
      </c>
      <c r="Y192" s="254" t="str">
        <f t="shared" si="582"/>
        <v/>
      </c>
      <c r="Z192" s="254">
        <f t="shared" si="583"/>
        <v>1</v>
      </c>
      <c r="AA192" s="254" t="str">
        <f t="shared" si="584"/>
        <v/>
      </c>
      <c r="AB192" s="254" t="str">
        <f t="shared" si="585"/>
        <v/>
      </c>
      <c r="AC192" s="254">
        <f t="shared" si="586"/>
        <v>189</v>
      </c>
      <c r="AD192" s="254">
        <f t="shared" si="587"/>
        <v>3712</v>
      </c>
      <c r="AG192" s="499" t="str">
        <f t="shared" si="588"/>
        <v>AULUSA</v>
      </c>
      <c r="AH192" s="495" t="str">
        <f t="shared" si="630"/>
        <v/>
      </c>
      <c r="AI192" s="495">
        <f t="shared" si="631"/>
        <v>1</v>
      </c>
      <c r="AJ192" s="495" t="str">
        <f t="shared" si="632"/>
        <v/>
      </c>
      <c r="AK192" s="495" t="str">
        <f t="shared" si="633"/>
        <v/>
      </c>
      <c r="AL192" s="420">
        <f t="shared" si="566"/>
        <v>189</v>
      </c>
      <c r="AM192" s="420">
        <f t="shared" si="567"/>
        <v>3712</v>
      </c>
      <c r="AN192">
        <f t="shared" si="589"/>
        <v>1</v>
      </c>
    </row>
    <row r="193" spans="1:40">
      <c r="A193" s="417" t="str">
        <f t="shared" si="568"/>
        <v/>
      </c>
      <c r="B193" s="417">
        <f t="shared" si="569"/>
        <v>190</v>
      </c>
      <c r="C193" s="483">
        <v>2978</v>
      </c>
      <c r="D193" s="420">
        <v>190</v>
      </c>
      <c r="E193" s="481" t="s">
        <v>281</v>
      </c>
      <c r="F193" s="482" t="s">
        <v>366</v>
      </c>
      <c r="G193" s="483"/>
      <c r="H193" s="417">
        <f t="shared" si="570"/>
        <v>2251</v>
      </c>
      <c r="I193" s="362" t="str">
        <f t="shared" si="571"/>
        <v/>
      </c>
      <c r="J193" s="362" t="str">
        <f t="shared" ref="J193:K193" si="830">IF(I193="","",RANK(I193,I$4:I$443))</f>
        <v/>
      </c>
      <c r="K193" s="362" t="str">
        <f t="shared" si="830"/>
        <v/>
      </c>
      <c r="L193" s="362">
        <f t="shared" si="573"/>
        <v>51</v>
      </c>
      <c r="M193" s="362">
        <f t="shared" ref="M193:N193" si="831">IF(L193="","",RANK(L193,L$4:L$443))</f>
        <v>30</v>
      </c>
      <c r="N193" s="362">
        <f t="shared" si="831"/>
        <v>2</v>
      </c>
      <c r="O193" s="362" t="str">
        <f t="shared" si="575"/>
        <v/>
      </c>
      <c r="P193" s="362" t="str">
        <f t="shared" ref="P193:Q193" si="832">IF(O193="","",RANK(O193,O$4:O$443))</f>
        <v/>
      </c>
      <c r="Q193" s="362" t="str">
        <f t="shared" si="832"/>
        <v/>
      </c>
      <c r="R193" s="362" t="str">
        <f t="shared" si="577"/>
        <v/>
      </c>
      <c r="S193" s="362" t="str">
        <f t="shared" ref="S193:T193" si="833">IF(R193="","",RANK(R193,R$4:R$443))</f>
        <v/>
      </c>
      <c r="T193" s="362" t="str">
        <f t="shared" si="833"/>
        <v/>
      </c>
      <c r="U193" s="417" t="str">
        <f t="shared" si="579"/>
        <v>AULUSA</v>
      </c>
      <c r="V193" s="369" t="str">
        <f t="shared" si="580"/>
        <v>AULUSA2</v>
      </c>
      <c r="X193" s="279" t="str">
        <f t="shared" si="581"/>
        <v>AULUSA</v>
      </c>
      <c r="Y193" s="254" t="str">
        <f t="shared" si="582"/>
        <v/>
      </c>
      <c r="Z193" s="254">
        <f t="shared" si="583"/>
        <v>2</v>
      </c>
      <c r="AA193" s="254" t="str">
        <f t="shared" si="584"/>
        <v/>
      </c>
      <c r="AB193" s="254" t="str">
        <f t="shared" si="585"/>
        <v/>
      </c>
      <c r="AC193" s="254">
        <f t="shared" si="586"/>
        <v>190</v>
      </c>
      <c r="AD193" s="254">
        <f t="shared" si="587"/>
        <v>2978</v>
      </c>
      <c r="AG193" s="499" t="str">
        <f t="shared" si="588"/>
        <v>AULUSA</v>
      </c>
      <c r="AH193" s="495" t="str">
        <f t="shared" si="630"/>
        <v/>
      </c>
      <c r="AI193" s="495">
        <f t="shared" si="631"/>
        <v>2</v>
      </c>
      <c r="AJ193" s="495" t="str">
        <f t="shared" si="632"/>
        <v/>
      </c>
      <c r="AK193" s="495" t="str">
        <f t="shared" si="633"/>
        <v/>
      </c>
      <c r="AL193" s="420">
        <f t="shared" si="566"/>
        <v>190</v>
      </c>
      <c r="AM193" s="420">
        <f t="shared" si="567"/>
        <v>2978</v>
      </c>
      <c r="AN193">
        <f t="shared" si="589"/>
        <v>2</v>
      </c>
    </row>
    <row r="194" spans="1:40">
      <c r="A194" s="417" t="str">
        <f t="shared" si="568"/>
        <v/>
      </c>
      <c r="B194" s="417">
        <f t="shared" si="569"/>
        <v>191</v>
      </c>
      <c r="C194" s="483">
        <v>2986</v>
      </c>
      <c r="D194" s="420">
        <v>191</v>
      </c>
      <c r="E194" s="481" t="s">
        <v>290</v>
      </c>
      <c r="F194" s="482" t="s">
        <v>366</v>
      </c>
      <c r="G194" s="483"/>
      <c r="H194" s="417">
        <f t="shared" si="570"/>
        <v>2250</v>
      </c>
      <c r="I194" s="362" t="str">
        <f t="shared" si="571"/>
        <v/>
      </c>
      <c r="J194" s="362" t="str">
        <f t="shared" ref="J194:K194" si="834">IF(I194="","",RANK(I194,I$4:I$443))</f>
        <v/>
      </c>
      <c r="K194" s="362" t="str">
        <f t="shared" si="834"/>
        <v/>
      </c>
      <c r="L194" s="362">
        <f t="shared" si="573"/>
        <v>52</v>
      </c>
      <c r="M194" s="362">
        <f t="shared" ref="M194:N194" si="835">IF(L194="","",RANK(L194,L$4:L$443))</f>
        <v>29</v>
      </c>
      <c r="N194" s="362">
        <f t="shared" si="835"/>
        <v>3</v>
      </c>
      <c r="O194" s="362" t="str">
        <f t="shared" si="575"/>
        <v/>
      </c>
      <c r="P194" s="362" t="str">
        <f t="shared" ref="P194:Q194" si="836">IF(O194="","",RANK(O194,O$4:O$443))</f>
        <v/>
      </c>
      <c r="Q194" s="362" t="str">
        <f t="shared" si="836"/>
        <v/>
      </c>
      <c r="R194" s="362" t="str">
        <f t="shared" si="577"/>
        <v/>
      </c>
      <c r="S194" s="362" t="str">
        <f t="shared" ref="S194:T194" si="837">IF(R194="","",RANK(R194,R$4:R$443))</f>
        <v/>
      </c>
      <c r="T194" s="362" t="str">
        <f t="shared" si="837"/>
        <v/>
      </c>
      <c r="U194" s="417" t="str">
        <f t="shared" si="579"/>
        <v>AULUSA</v>
      </c>
      <c r="V194" s="369" t="str">
        <f t="shared" si="580"/>
        <v>AULUSA3</v>
      </c>
      <c r="X194" s="279" t="str">
        <f t="shared" si="581"/>
        <v>AULUSA</v>
      </c>
      <c r="Y194" s="254" t="str">
        <f t="shared" si="582"/>
        <v/>
      </c>
      <c r="Z194" s="254">
        <f t="shared" si="583"/>
        <v>3</v>
      </c>
      <c r="AA194" s="254" t="str">
        <f t="shared" si="584"/>
        <v/>
      </c>
      <c r="AB194" s="254" t="str">
        <f t="shared" si="585"/>
        <v/>
      </c>
      <c r="AC194" s="254">
        <f t="shared" si="586"/>
        <v>191</v>
      </c>
      <c r="AD194" s="254">
        <f t="shared" si="587"/>
        <v>2986</v>
      </c>
      <c r="AG194" s="499" t="str">
        <f t="shared" si="588"/>
        <v>AULUSA</v>
      </c>
      <c r="AH194" s="495" t="str">
        <f t="shared" si="630"/>
        <v/>
      </c>
      <c r="AI194" s="495">
        <f t="shared" si="631"/>
        <v>3</v>
      </c>
      <c r="AJ194" s="495" t="str">
        <f t="shared" si="632"/>
        <v/>
      </c>
      <c r="AK194" s="495" t="str">
        <f t="shared" si="633"/>
        <v/>
      </c>
      <c r="AL194" s="420">
        <f t="shared" si="566"/>
        <v>191</v>
      </c>
      <c r="AM194" s="420">
        <f t="shared" si="567"/>
        <v>2986</v>
      </c>
      <c r="AN194">
        <f t="shared" si="589"/>
        <v>3</v>
      </c>
    </row>
    <row r="195" spans="1:40">
      <c r="A195" s="417" t="str">
        <f t="shared" si="568"/>
        <v/>
      </c>
      <c r="B195" s="417">
        <f t="shared" si="569"/>
        <v>192</v>
      </c>
      <c r="C195" s="483">
        <v>3153</v>
      </c>
      <c r="D195" s="420">
        <v>192</v>
      </c>
      <c r="E195" s="481" t="s">
        <v>298</v>
      </c>
      <c r="F195" s="482" t="s">
        <v>366</v>
      </c>
      <c r="G195" s="483"/>
      <c r="H195" s="417">
        <f t="shared" si="570"/>
        <v>2249</v>
      </c>
      <c r="I195" s="362" t="str">
        <f t="shared" si="571"/>
        <v/>
      </c>
      <c r="J195" s="362" t="str">
        <f t="shared" ref="J195:K195" si="838">IF(I195="","",RANK(I195,I$4:I$443))</f>
        <v/>
      </c>
      <c r="K195" s="362" t="str">
        <f t="shared" si="838"/>
        <v/>
      </c>
      <c r="L195" s="362">
        <f t="shared" si="573"/>
        <v>53</v>
      </c>
      <c r="M195" s="362">
        <f t="shared" ref="M195:N195" si="839">IF(L195="","",RANK(L195,L$4:L$443))</f>
        <v>28</v>
      </c>
      <c r="N195" s="362">
        <f t="shared" si="839"/>
        <v>4</v>
      </c>
      <c r="O195" s="362" t="str">
        <f t="shared" si="575"/>
        <v/>
      </c>
      <c r="P195" s="362" t="str">
        <f t="shared" ref="P195:Q195" si="840">IF(O195="","",RANK(O195,O$4:O$443))</f>
        <v/>
      </c>
      <c r="Q195" s="362" t="str">
        <f t="shared" si="840"/>
        <v/>
      </c>
      <c r="R195" s="362" t="str">
        <f t="shared" si="577"/>
        <v/>
      </c>
      <c r="S195" s="362" t="str">
        <f t="shared" ref="S195:T195" si="841">IF(R195="","",RANK(R195,R$4:R$443))</f>
        <v/>
      </c>
      <c r="T195" s="362" t="str">
        <f t="shared" si="841"/>
        <v/>
      </c>
      <c r="U195" s="417" t="str">
        <f t="shared" si="579"/>
        <v>AULUSA</v>
      </c>
      <c r="V195" s="369" t="str">
        <f t="shared" si="580"/>
        <v>AULUSA4</v>
      </c>
      <c r="X195" s="279" t="str">
        <f t="shared" si="581"/>
        <v>AULUSA</v>
      </c>
      <c r="Y195" s="254" t="str">
        <f t="shared" si="582"/>
        <v/>
      </c>
      <c r="Z195" s="254">
        <f t="shared" si="583"/>
        <v>4</v>
      </c>
      <c r="AA195" s="254" t="str">
        <f t="shared" si="584"/>
        <v/>
      </c>
      <c r="AB195" s="254" t="str">
        <f t="shared" si="585"/>
        <v/>
      </c>
      <c r="AC195" s="254">
        <f t="shared" si="586"/>
        <v>192</v>
      </c>
      <c r="AD195" s="254">
        <f t="shared" si="587"/>
        <v>3153</v>
      </c>
      <c r="AG195" s="499" t="str">
        <f t="shared" si="588"/>
        <v>AULUSA</v>
      </c>
      <c r="AH195" s="495" t="str">
        <f t="shared" si="630"/>
        <v/>
      </c>
      <c r="AI195" s="495">
        <f t="shared" si="631"/>
        <v>4</v>
      </c>
      <c r="AJ195" s="495" t="str">
        <f t="shared" si="632"/>
        <v/>
      </c>
      <c r="AK195" s="495" t="str">
        <f t="shared" si="633"/>
        <v/>
      </c>
      <c r="AL195" s="420">
        <f t="shared" si="566"/>
        <v>192</v>
      </c>
      <c r="AM195" s="420">
        <f t="shared" si="567"/>
        <v>3153</v>
      </c>
      <c r="AN195">
        <f t="shared" si="589"/>
        <v>4</v>
      </c>
    </row>
    <row r="196" spans="1:40">
      <c r="A196" s="417" t="str">
        <f t="shared" si="568"/>
        <v/>
      </c>
      <c r="B196" s="417">
        <f t="shared" si="569"/>
        <v>193</v>
      </c>
      <c r="C196" s="483">
        <v>3152</v>
      </c>
      <c r="D196" s="420">
        <v>193</v>
      </c>
      <c r="E196" s="481" t="s">
        <v>304</v>
      </c>
      <c r="F196" s="482" t="s">
        <v>366</v>
      </c>
      <c r="G196" s="483"/>
      <c r="H196" s="417">
        <f t="shared" si="570"/>
        <v>2248</v>
      </c>
      <c r="I196" s="362" t="str">
        <f t="shared" si="571"/>
        <v/>
      </c>
      <c r="J196" s="362" t="str">
        <f t="shared" ref="J196:K196" si="842">IF(I196="","",RANK(I196,I$4:I$443))</f>
        <v/>
      </c>
      <c r="K196" s="362" t="str">
        <f t="shared" si="842"/>
        <v/>
      </c>
      <c r="L196" s="362">
        <f t="shared" si="573"/>
        <v>54</v>
      </c>
      <c r="M196" s="362">
        <f t="shared" ref="M196:N196" si="843">IF(L196="","",RANK(L196,L$4:L$443))</f>
        <v>27</v>
      </c>
      <c r="N196" s="362">
        <f t="shared" si="843"/>
        <v>5</v>
      </c>
      <c r="O196" s="362" t="str">
        <f t="shared" si="575"/>
        <v/>
      </c>
      <c r="P196" s="362" t="str">
        <f t="shared" ref="P196:Q196" si="844">IF(O196="","",RANK(O196,O$4:O$443))</f>
        <v/>
      </c>
      <c r="Q196" s="362" t="str">
        <f t="shared" si="844"/>
        <v/>
      </c>
      <c r="R196" s="362" t="str">
        <f t="shared" si="577"/>
        <v/>
      </c>
      <c r="S196" s="362" t="str">
        <f t="shared" ref="S196:T196" si="845">IF(R196="","",RANK(R196,R$4:R$443))</f>
        <v/>
      </c>
      <c r="T196" s="362" t="str">
        <f t="shared" si="845"/>
        <v/>
      </c>
      <c r="U196" s="417" t="str">
        <f t="shared" si="579"/>
        <v>AULUSA</v>
      </c>
      <c r="V196" s="369" t="str">
        <f t="shared" si="580"/>
        <v>AULUSA5</v>
      </c>
      <c r="X196" s="279" t="str">
        <f t="shared" si="581"/>
        <v>AULUSA</v>
      </c>
      <c r="Y196" s="254" t="str">
        <f t="shared" si="582"/>
        <v/>
      </c>
      <c r="Z196" s="254">
        <f t="shared" si="583"/>
        <v>5</v>
      </c>
      <c r="AA196" s="254" t="str">
        <f t="shared" si="584"/>
        <v/>
      </c>
      <c r="AB196" s="254" t="str">
        <f t="shared" si="585"/>
        <v/>
      </c>
      <c r="AC196" s="254">
        <f t="shared" si="586"/>
        <v>193</v>
      </c>
      <c r="AD196" s="254">
        <f t="shared" si="587"/>
        <v>3152</v>
      </c>
      <c r="AG196" s="499" t="str">
        <f t="shared" si="588"/>
        <v>AULUSA</v>
      </c>
      <c r="AH196" s="495" t="str">
        <f t="shared" si="630"/>
        <v/>
      </c>
      <c r="AI196" s="495">
        <f t="shared" si="631"/>
        <v>5</v>
      </c>
      <c r="AJ196" s="495" t="str">
        <f t="shared" si="632"/>
        <v/>
      </c>
      <c r="AK196" s="495" t="str">
        <f t="shared" si="633"/>
        <v/>
      </c>
      <c r="AL196" s="420">
        <f t="shared" ref="AL196:AL259" si="846">AC196</f>
        <v>193</v>
      </c>
      <c r="AM196" s="420">
        <f t="shared" ref="AM196:AM259" si="847">AD196</f>
        <v>3152</v>
      </c>
      <c r="AN196">
        <f t="shared" si="589"/>
        <v>5</v>
      </c>
    </row>
    <row r="197" spans="1:40">
      <c r="A197" s="417" t="str">
        <f t="shared" ref="A197:A260" si="848">IF(G197="","",G197)</f>
        <v/>
      </c>
      <c r="B197" s="417" t="str">
        <f t="shared" ref="B197:B260" si="849">IF(C197="","",D197)</f>
        <v/>
      </c>
      <c r="C197" s="483"/>
      <c r="D197" s="420">
        <v>194</v>
      </c>
      <c r="E197" s="481"/>
      <c r="F197" s="482"/>
      <c r="G197" s="483"/>
      <c r="H197" s="417" t="str">
        <f t="shared" ref="H197:H260" si="850">IF(C197="","",IF(F197="TRALUSA",1000,IF(F197="AULUSA",2000,IF(F197="CASTROMIL",3000,IF(F197="AULUSA TEO",4000,0))))+IF(F197="",0,RANK(D197,$D$4:$D$443)))</f>
        <v/>
      </c>
      <c r="I197" s="362" t="str">
        <f t="shared" ref="I197:I260" si="851">IF(C197="","",IF(F197=$I$1,RANK(H197,$H$4:$H$443),""))</f>
        <v/>
      </c>
      <c r="J197" s="362" t="str">
        <f t="shared" ref="J197:K197" si="852">IF(I197="","",RANK(I197,I$4:I$443))</f>
        <v/>
      </c>
      <c r="K197" s="362" t="str">
        <f t="shared" si="852"/>
        <v/>
      </c>
      <c r="L197" s="362" t="str">
        <f t="shared" ref="L197:L260" si="853">IF(C197="","",IF(F197=$L$1,RANK(H197,$H$4:$H$443),""))</f>
        <v/>
      </c>
      <c r="M197" s="362" t="str">
        <f t="shared" ref="M197:N197" si="854">IF(L197="","",RANK(L197,L$4:L$443))</f>
        <v/>
      </c>
      <c r="N197" s="362" t="str">
        <f t="shared" si="854"/>
        <v/>
      </c>
      <c r="O197" s="362" t="str">
        <f t="shared" ref="O197:O260" si="855">IF(C197="","",IF(F197=$O$1,RANK(H197,$H$4:$H$443),""))</f>
        <v/>
      </c>
      <c r="P197" s="362" t="str">
        <f t="shared" ref="P197:Q197" si="856">IF(O197="","",RANK(O197,O$4:O$443))</f>
        <v/>
      </c>
      <c r="Q197" s="362" t="str">
        <f t="shared" si="856"/>
        <v/>
      </c>
      <c r="R197" s="362" t="str">
        <f t="shared" ref="R197:R260" si="857">IF(C197="","",IF(F197=$R$1,RANK(H197,$H$4:$H$443),""))</f>
        <v/>
      </c>
      <c r="S197" s="362" t="str">
        <f t="shared" ref="S197:T197" si="858">IF(R197="","",RANK(R197,R$4:R$443))</f>
        <v/>
      </c>
      <c r="T197" s="362" t="str">
        <f t="shared" si="858"/>
        <v/>
      </c>
      <c r="U197" s="417" t="str">
        <f t="shared" ref="U197:U260" si="859">IF(F197="","",F197)</f>
        <v/>
      </c>
      <c r="V197" s="369" t="str">
        <f t="shared" ref="V197:V260" si="860">IF(C197="","",F197&amp;IF(AN197="",AL197,AN197))</f>
        <v/>
      </c>
      <c r="X197" s="279" t="str">
        <f t="shared" ref="X197:X260" si="861">IF(F197="","",F197)</f>
        <v/>
      </c>
      <c r="Y197" s="254" t="str">
        <f t="shared" ref="Y197:Y260" si="862">K197</f>
        <v/>
      </c>
      <c r="Z197" s="254" t="str">
        <f t="shared" ref="Z197:Z260" si="863">N197</f>
        <v/>
      </c>
      <c r="AA197" s="254" t="str">
        <f t="shared" ref="AA197:AA260" si="864">Q197</f>
        <v/>
      </c>
      <c r="AB197" s="254" t="str">
        <f t="shared" ref="AB197:AB260" si="865">T197</f>
        <v/>
      </c>
      <c r="AC197" s="254">
        <f t="shared" ref="AC197:AC260" si="866">IF(D197="","",D197)</f>
        <v>194</v>
      </c>
      <c r="AD197" s="254" t="str">
        <f t="shared" ref="AD197:AD260" si="867">IF(C197="","",C197)</f>
        <v/>
      </c>
      <c r="AG197" s="499" t="str">
        <f t="shared" ref="AG197:AG260" si="868">IF(F197="","",F197)</f>
        <v/>
      </c>
      <c r="AH197" s="495" t="str">
        <f t="shared" si="630"/>
        <v/>
      </c>
      <c r="AI197" s="495" t="str">
        <f t="shared" si="631"/>
        <v/>
      </c>
      <c r="AJ197" s="495" t="str">
        <f t="shared" si="632"/>
        <v/>
      </c>
      <c r="AK197" s="495" t="str">
        <f t="shared" si="633"/>
        <v/>
      </c>
      <c r="AL197" s="420">
        <f t="shared" si="846"/>
        <v>194</v>
      </c>
      <c r="AM197" s="420" t="str">
        <f t="shared" si="847"/>
        <v/>
      </c>
      <c r="AN197" t="str">
        <f t="shared" ref="AN197:AN260" si="869">IF(C197="","",MAX(AH197:AK197))</f>
        <v/>
      </c>
    </row>
    <row r="198" spans="1:40">
      <c r="A198" s="417" t="str">
        <f t="shared" si="848"/>
        <v/>
      </c>
      <c r="B198" s="417" t="str">
        <f t="shared" si="849"/>
        <v/>
      </c>
      <c r="C198" s="483"/>
      <c r="D198" s="420">
        <v>195</v>
      </c>
      <c r="E198" s="481"/>
      <c r="F198" s="482"/>
      <c r="G198" s="483"/>
      <c r="H198" s="417" t="str">
        <f t="shared" si="850"/>
        <v/>
      </c>
      <c r="I198" s="362" t="str">
        <f t="shared" si="851"/>
        <v/>
      </c>
      <c r="J198" s="362" t="str">
        <f t="shared" ref="J198:K198" si="870">IF(I198="","",RANK(I198,I$4:I$443))</f>
        <v/>
      </c>
      <c r="K198" s="362" t="str">
        <f t="shared" si="870"/>
        <v/>
      </c>
      <c r="L198" s="362" t="str">
        <f t="shared" si="853"/>
        <v/>
      </c>
      <c r="M198" s="362" t="str">
        <f t="shared" ref="M198:N198" si="871">IF(L198="","",RANK(L198,L$4:L$443))</f>
        <v/>
      </c>
      <c r="N198" s="362" t="str">
        <f t="shared" si="871"/>
        <v/>
      </c>
      <c r="O198" s="362" t="str">
        <f t="shared" si="855"/>
        <v/>
      </c>
      <c r="P198" s="362" t="str">
        <f t="shared" ref="P198:Q198" si="872">IF(O198="","",RANK(O198,O$4:O$443))</f>
        <v/>
      </c>
      <c r="Q198" s="362" t="str">
        <f t="shared" si="872"/>
        <v/>
      </c>
      <c r="R198" s="362" t="str">
        <f t="shared" si="857"/>
        <v/>
      </c>
      <c r="S198" s="362" t="str">
        <f t="shared" ref="S198:T198" si="873">IF(R198="","",RANK(R198,R$4:R$443))</f>
        <v/>
      </c>
      <c r="T198" s="362" t="str">
        <f t="shared" si="873"/>
        <v/>
      </c>
      <c r="U198" s="417" t="str">
        <f t="shared" si="859"/>
        <v/>
      </c>
      <c r="V198" s="369" t="str">
        <f t="shared" si="860"/>
        <v/>
      </c>
      <c r="X198" s="279" t="str">
        <f t="shared" si="861"/>
        <v/>
      </c>
      <c r="Y198" s="254" t="str">
        <f t="shared" si="862"/>
        <v/>
      </c>
      <c r="Z198" s="254" t="str">
        <f t="shared" si="863"/>
        <v/>
      </c>
      <c r="AA198" s="254" t="str">
        <f t="shared" si="864"/>
        <v/>
      </c>
      <c r="AB198" s="254" t="str">
        <f t="shared" si="865"/>
        <v/>
      </c>
      <c r="AC198" s="254">
        <f t="shared" si="866"/>
        <v>195</v>
      </c>
      <c r="AD198" s="254" t="str">
        <f t="shared" si="867"/>
        <v/>
      </c>
      <c r="AG198" s="499" t="str">
        <f t="shared" si="868"/>
        <v/>
      </c>
      <c r="AH198" s="495" t="str">
        <f t="shared" si="630"/>
        <v/>
      </c>
      <c r="AI198" s="495" t="str">
        <f t="shared" si="631"/>
        <v/>
      </c>
      <c r="AJ198" s="495" t="str">
        <f t="shared" si="632"/>
        <v/>
      </c>
      <c r="AK198" s="495" t="str">
        <f t="shared" si="633"/>
        <v/>
      </c>
      <c r="AL198" s="420">
        <f t="shared" si="846"/>
        <v>195</v>
      </c>
      <c r="AM198" s="420" t="str">
        <f t="shared" si="847"/>
        <v/>
      </c>
      <c r="AN198" t="str">
        <f t="shared" si="869"/>
        <v/>
      </c>
    </row>
    <row r="199" spans="1:40">
      <c r="A199" s="417" t="str">
        <f t="shared" si="848"/>
        <v/>
      </c>
      <c r="B199" s="417">
        <f t="shared" si="849"/>
        <v>196</v>
      </c>
      <c r="C199" s="483">
        <v>3419</v>
      </c>
      <c r="D199" s="420">
        <v>196</v>
      </c>
      <c r="E199" s="481" t="s">
        <v>306</v>
      </c>
      <c r="F199" s="482" t="s">
        <v>366</v>
      </c>
      <c r="G199" s="483"/>
      <c r="H199" s="417">
        <f t="shared" si="850"/>
        <v>2245</v>
      </c>
      <c r="I199" s="362" t="str">
        <f t="shared" si="851"/>
        <v/>
      </c>
      <c r="J199" s="362" t="str">
        <f t="shared" ref="J199:K199" si="874">IF(I199="","",RANK(I199,I$4:I$443))</f>
        <v/>
      </c>
      <c r="K199" s="362" t="str">
        <f t="shared" si="874"/>
        <v/>
      </c>
      <c r="L199" s="362">
        <f t="shared" si="853"/>
        <v>55</v>
      </c>
      <c r="M199" s="362">
        <f t="shared" ref="M199:N199" si="875">IF(L199="","",RANK(L199,L$4:L$443))</f>
        <v>26</v>
      </c>
      <c r="N199" s="362">
        <f t="shared" si="875"/>
        <v>6</v>
      </c>
      <c r="O199" s="362" t="str">
        <f t="shared" si="855"/>
        <v/>
      </c>
      <c r="P199" s="362" t="str">
        <f t="shared" ref="P199:Q199" si="876">IF(O199="","",RANK(O199,O$4:O$443))</f>
        <v/>
      </c>
      <c r="Q199" s="362" t="str">
        <f t="shared" si="876"/>
        <v/>
      </c>
      <c r="R199" s="362" t="str">
        <f t="shared" si="857"/>
        <v/>
      </c>
      <c r="S199" s="362" t="str">
        <f t="shared" ref="S199:T199" si="877">IF(R199="","",RANK(R199,R$4:R$443))</f>
        <v/>
      </c>
      <c r="T199" s="362" t="str">
        <f t="shared" si="877"/>
        <v/>
      </c>
      <c r="U199" s="417" t="str">
        <f t="shared" si="859"/>
        <v>AULUSA</v>
      </c>
      <c r="V199" s="369" t="str">
        <f t="shared" si="860"/>
        <v>AULUSA6</v>
      </c>
      <c r="X199" s="279" t="str">
        <f t="shared" si="861"/>
        <v>AULUSA</v>
      </c>
      <c r="Y199" s="254" t="str">
        <f t="shared" si="862"/>
        <v/>
      </c>
      <c r="Z199" s="254">
        <f t="shared" si="863"/>
        <v>6</v>
      </c>
      <c r="AA199" s="254" t="str">
        <f t="shared" si="864"/>
        <v/>
      </c>
      <c r="AB199" s="254" t="str">
        <f t="shared" si="865"/>
        <v/>
      </c>
      <c r="AC199" s="254">
        <f t="shared" si="866"/>
        <v>196</v>
      </c>
      <c r="AD199" s="254">
        <f t="shared" si="867"/>
        <v>3419</v>
      </c>
      <c r="AG199" s="499" t="str">
        <f t="shared" si="868"/>
        <v>AULUSA</v>
      </c>
      <c r="AH199" s="495" t="str">
        <f t="shared" si="630"/>
        <v/>
      </c>
      <c r="AI199" s="495">
        <f t="shared" si="631"/>
        <v>6</v>
      </c>
      <c r="AJ199" s="495" t="str">
        <f t="shared" si="632"/>
        <v/>
      </c>
      <c r="AK199" s="495" t="str">
        <f t="shared" si="633"/>
        <v/>
      </c>
      <c r="AL199" s="420">
        <f t="shared" si="846"/>
        <v>196</v>
      </c>
      <c r="AM199" s="420">
        <f t="shared" si="847"/>
        <v>3419</v>
      </c>
      <c r="AN199">
        <f t="shared" si="869"/>
        <v>6</v>
      </c>
    </row>
    <row r="200" spans="1:40">
      <c r="A200" s="417" t="str">
        <f t="shared" si="848"/>
        <v/>
      </c>
      <c r="B200" s="417">
        <f t="shared" si="849"/>
        <v>197</v>
      </c>
      <c r="C200" s="483">
        <v>3458</v>
      </c>
      <c r="D200" s="420">
        <v>197</v>
      </c>
      <c r="E200" s="481" t="s">
        <v>299</v>
      </c>
      <c r="F200" s="482" t="s">
        <v>366</v>
      </c>
      <c r="G200" s="483"/>
      <c r="H200" s="417">
        <f t="shared" si="850"/>
        <v>2244</v>
      </c>
      <c r="I200" s="362" t="str">
        <f t="shared" si="851"/>
        <v/>
      </c>
      <c r="J200" s="362" t="str">
        <f t="shared" ref="J200:K200" si="878">IF(I200="","",RANK(I200,I$4:I$443))</f>
        <v/>
      </c>
      <c r="K200" s="362" t="str">
        <f t="shared" si="878"/>
        <v/>
      </c>
      <c r="L200" s="362">
        <f t="shared" si="853"/>
        <v>56</v>
      </c>
      <c r="M200" s="362">
        <f t="shared" ref="M200:N200" si="879">IF(L200="","",RANK(L200,L$4:L$443))</f>
        <v>25</v>
      </c>
      <c r="N200" s="362">
        <f t="shared" si="879"/>
        <v>7</v>
      </c>
      <c r="O200" s="362" t="str">
        <f t="shared" si="855"/>
        <v/>
      </c>
      <c r="P200" s="362" t="str">
        <f t="shared" ref="P200:Q200" si="880">IF(O200="","",RANK(O200,O$4:O$443))</f>
        <v/>
      </c>
      <c r="Q200" s="362" t="str">
        <f t="shared" si="880"/>
        <v/>
      </c>
      <c r="R200" s="362" t="str">
        <f t="shared" si="857"/>
        <v/>
      </c>
      <c r="S200" s="362" t="str">
        <f t="shared" ref="S200:T200" si="881">IF(R200="","",RANK(R200,R$4:R$443))</f>
        <v/>
      </c>
      <c r="T200" s="362" t="str">
        <f t="shared" si="881"/>
        <v/>
      </c>
      <c r="U200" s="417" t="str">
        <f t="shared" si="859"/>
        <v>AULUSA</v>
      </c>
      <c r="V200" s="369" t="str">
        <f t="shared" si="860"/>
        <v>AULUSA7</v>
      </c>
      <c r="X200" s="279" t="str">
        <f t="shared" si="861"/>
        <v>AULUSA</v>
      </c>
      <c r="Y200" s="254" t="str">
        <f t="shared" si="862"/>
        <v/>
      </c>
      <c r="Z200" s="254">
        <f t="shared" si="863"/>
        <v>7</v>
      </c>
      <c r="AA200" s="254" t="str">
        <f t="shared" si="864"/>
        <v/>
      </c>
      <c r="AB200" s="254" t="str">
        <f t="shared" si="865"/>
        <v/>
      </c>
      <c r="AC200" s="254">
        <f t="shared" si="866"/>
        <v>197</v>
      </c>
      <c r="AD200" s="254">
        <f t="shared" si="867"/>
        <v>3458</v>
      </c>
      <c r="AG200" s="499" t="str">
        <f t="shared" si="868"/>
        <v>AULUSA</v>
      </c>
      <c r="AH200" s="495" t="str">
        <f t="shared" si="630"/>
        <v/>
      </c>
      <c r="AI200" s="495">
        <f t="shared" si="631"/>
        <v>7</v>
      </c>
      <c r="AJ200" s="495" t="str">
        <f t="shared" si="632"/>
        <v/>
      </c>
      <c r="AK200" s="495" t="str">
        <f t="shared" si="633"/>
        <v/>
      </c>
      <c r="AL200" s="420">
        <f t="shared" si="846"/>
        <v>197</v>
      </c>
      <c r="AM200" s="420">
        <f t="shared" si="847"/>
        <v>3458</v>
      </c>
      <c r="AN200">
        <f t="shared" si="869"/>
        <v>7</v>
      </c>
    </row>
    <row r="201" spans="1:40">
      <c r="A201" s="417" t="str">
        <f t="shared" si="848"/>
        <v/>
      </c>
      <c r="B201" s="417">
        <f t="shared" si="849"/>
        <v>198</v>
      </c>
      <c r="C201" s="483">
        <v>3516</v>
      </c>
      <c r="D201" s="420">
        <v>198</v>
      </c>
      <c r="E201" s="481" t="s">
        <v>303</v>
      </c>
      <c r="F201" s="482" t="s">
        <v>366</v>
      </c>
      <c r="G201" s="483"/>
      <c r="H201" s="417">
        <f t="shared" si="850"/>
        <v>2243</v>
      </c>
      <c r="I201" s="362" t="str">
        <f t="shared" si="851"/>
        <v/>
      </c>
      <c r="J201" s="362" t="str">
        <f t="shared" ref="J201:K201" si="882">IF(I201="","",RANK(I201,I$4:I$443))</f>
        <v/>
      </c>
      <c r="K201" s="362" t="str">
        <f t="shared" si="882"/>
        <v/>
      </c>
      <c r="L201" s="362">
        <f t="shared" si="853"/>
        <v>57</v>
      </c>
      <c r="M201" s="362">
        <f t="shared" ref="M201:N201" si="883">IF(L201="","",RANK(L201,L$4:L$443))</f>
        <v>24</v>
      </c>
      <c r="N201" s="362">
        <f t="shared" si="883"/>
        <v>8</v>
      </c>
      <c r="O201" s="362" t="str">
        <f t="shared" si="855"/>
        <v/>
      </c>
      <c r="P201" s="362" t="str">
        <f t="shared" ref="P201:Q201" si="884">IF(O201="","",RANK(O201,O$4:O$443))</f>
        <v/>
      </c>
      <c r="Q201" s="362" t="str">
        <f t="shared" si="884"/>
        <v/>
      </c>
      <c r="R201" s="362" t="str">
        <f t="shared" si="857"/>
        <v/>
      </c>
      <c r="S201" s="362" t="str">
        <f t="shared" ref="S201:T201" si="885">IF(R201="","",RANK(R201,R$4:R$443))</f>
        <v/>
      </c>
      <c r="T201" s="362" t="str">
        <f t="shared" si="885"/>
        <v/>
      </c>
      <c r="U201" s="417" t="str">
        <f t="shared" si="859"/>
        <v>AULUSA</v>
      </c>
      <c r="V201" s="369" t="str">
        <f t="shared" si="860"/>
        <v>AULUSA8</v>
      </c>
      <c r="X201" s="279" t="str">
        <f t="shared" si="861"/>
        <v>AULUSA</v>
      </c>
      <c r="Y201" s="254" t="str">
        <f t="shared" si="862"/>
        <v/>
      </c>
      <c r="Z201" s="254">
        <f t="shared" si="863"/>
        <v>8</v>
      </c>
      <c r="AA201" s="254" t="str">
        <f t="shared" si="864"/>
        <v/>
      </c>
      <c r="AB201" s="254" t="str">
        <f t="shared" si="865"/>
        <v/>
      </c>
      <c r="AC201" s="254">
        <f t="shared" si="866"/>
        <v>198</v>
      </c>
      <c r="AD201" s="254">
        <f t="shared" si="867"/>
        <v>3516</v>
      </c>
      <c r="AG201" s="499" t="str">
        <f t="shared" si="868"/>
        <v>AULUSA</v>
      </c>
      <c r="AH201" s="495" t="str">
        <f t="shared" si="630"/>
        <v/>
      </c>
      <c r="AI201" s="495">
        <f t="shared" si="631"/>
        <v>8</v>
      </c>
      <c r="AJ201" s="495" t="str">
        <f t="shared" si="632"/>
        <v/>
      </c>
      <c r="AK201" s="495" t="str">
        <f t="shared" si="633"/>
        <v/>
      </c>
      <c r="AL201" s="420">
        <f t="shared" si="846"/>
        <v>198</v>
      </c>
      <c r="AM201" s="420">
        <f t="shared" si="847"/>
        <v>3516</v>
      </c>
      <c r="AN201">
        <f t="shared" si="869"/>
        <v>8</v>
      </c>
    </row>
    <row r="202" spans="1:40">
      <c r="A202" s="417" t="str">
        <f t="shared" si="848"/>
        <v/>
      </c>
      <c r="B202" s="417">
        <f t="shared" si="849"/>
        <v>199</v>
      </c>
      <c r="C202" s="483">
        <v>3943</v>
      </c>
      <c r="D202" s="420">
        <v>199</v>
      </c>
      <c r="E202" s="481" t="s">
        <v>289</v>
      </c>
      <c r="F202" s="482" t="s">
        <v>366</v>
      </c>
      <c r="G202" s="483"/>
      <c r="H202" s="417">
        <f t="shared" si="850"/>
        <v>2242</v>
      </c>
      <c r="I202" s="362" t="str">
        <f t="shared" si="851"/>
        <v/>
      </c>
      <c r="J202" s="362" t="str">
        <f t="shared" ref="J202:K202" si="886">IF(I202="","",RANK(I202,I$4:I$443))</f>
        <v/>
      </c>
      <c r="K202" s="362" t="str">
        <f t="shared" si="886"/>
        <v/>
      </c>
      <c r="L202" s="362">
        <f t="shared" si="853"/>
        <v>58</v>
      </c>
      <c r="M202" s="362">
        <f t="shared" ref="M202:N202" si="887">IF(L202="","",RANK(L202,L$4:L$443))</f>
        <v>23</v>
      </c>
      <c r="N202" s="362">
        <f t="shared" si="887"/>
        <v>9</v>
      </c>
      <c r="O202" s="362" t="str">
        <f t="shared" si="855"/>
        <v/>
      </c>
      <c r="P202" s="362" t="str">
        <f t="shared" ref="P202:Q202" si="888">IF(O202="","",RANK(O202,O$4:O$443))</f>
        <v/>
      </c>
      <c r="Q202" s="362" t="str">
        <f t="shared" si="888"/>
        <v/>
      </c>
      <c r="R202" s="362" t="str">
        <f t="shared" si="857"/>
        <v/>
      </c>
      <c r="S202" s="362" t="str">
        <f t="shared" ref="S202:T202" si="889">IF(R202="","",RANK(R202,R$4:R$443))</f>
        <v/>
      </c>
      <c r="T202" s="362" t="str">
        <f t="shared" si="889"/>
        <v/>
      </c>
      <c r="U202" s="417" t="str">
        <f t="shared" si="859"/>
        <v>AULUSA</v>
      </c>
      <c r="V202" s="369" t="str">
        <f t="shared" si="860"/>
        <v>AULUSA9</v>
      </c>
      <c r="X202" s="279" t="str">
        <f t="shared" si="861"/>
        <v>AULUSA</v>
      </c>
      <c r="Y202" s="254" t="str">
        <f t="shared" si="862"/>
        <v/>
      </c>
      <c r="Z202" s="254">
        <f t="shared" si="863"/>
        <v>9</v>
      </c>
      <c r="AA202" s="254" t="str">
        <f t="shared" si="864"/>
        <v/>
      </c>
      <c r="AB202" s="254" t="str">
        <f t="shared" si="865"/>
        <v/>
      </c>
      <c r="AC202" s="254">
        <f t="shared" si="866"/>
        <v>199</v>
      </c>
      <c r="AD202" s="254">
        <f t="shared" si="867"/>
        <v>3943</v>
      </c>
      <c r="AG202" s="499" t="str">
        <f t="shared" si="868"/>
        <v>AULUSA</v>
      </c>
      <c r="AH202" s="495" t="str">
        <f t="shared" si="630"/>
        <v/>
      </c>
      <c r="AI202" s="495">
        <f t="shared" si="631"/>
        <v>9</v>
      </c>
      <c r="AJ202" s="495" t="str">
        <f t="shared" si="632"/>
        <v/>
      </c>
      <c r="AK202" s="495" t="str">
        <f t="shared" si="633"/>
        <v/>
      </c>
      <c r="AL202" s="420">
        <f t="shared" si="846"/>
        <v>199</v>
      </c>
      <c r="AM202" s="420">
        <f t="shared" si="847"/>
        <v>3943</v>
      </c>
      <c r="AN202">
        <f t="shared" si="869"/>
        <v>9</v>
      </c>
    </row>
    <row r="203" spans="1:40">
      <c r="A203" s="417" t="str">
        <f t="shared" si="848"/>
        <v/>
      </c>
      <c r="B203" s="417">
        <f t="shared" si="849"/>
        <v>200</v>
      </c>
      <c r="C203" s="483">
        <v>3944</v>
      </c>
      <c r="D203" s="420">
        <v>200</v>
      </c>
      <c r="E203" s="481" t="s">
        <v>284</v>
      </c>
      <c r="F203" s="482" t="s">
        <v>366</v>
      </c>
      <c r="G203" s="483"/>
      <c r="H203" s="417">
        <f t="shared" si="850"/>
        <v>2241</v>
      </c>
      <c r="I203" s="362" t="str">
        <f t="shared" si="851"/>
        <v/>
      </c>
      <c r="J203" s="362" t="str">
        <f t="shared" ref="J203:K203" si="890">IF(I203="","",RANK(I203,I$4:I$443))</f>
        <v/>
      </c>
      <c r="K203" s="362" t="str">
        <f t="shared" si="890"/>
        <v/>
      </c>
      <c r="L203" s="362">
        <f t="shared" si="853"/>
        <v>59</v>
      </c>
      <c r="M203" s="362">
        <f t="shared" ref="M203:N203" si="891">IF(L203="","",RANK(L203,L$4:L$443))</f>
        <v>22</v>
      </c>
      <c r="N203" s="362">
        <f t="shared" si="891"/>
        <v>10</v>
      </c>
      <c r="O203" s="362" t="str">
        <f t="shared" si="855"/>
        <v/>
      </c>
      <c r="P203" s="362" t="str">
        <f t="shared" ref="P203:Q203" si="892">IF(O203="","",RANK(O203,O$4:O$443))</f>
        <v/>
      </c>
      <c r="Q203" s="362" t="str">
        <f t="shared" si="892"/>
        <v/>
      </c>
      <c r="R203" s="362" t="str">
        <f t="shared" si="857"/>
        <v/>
      </c>
      <c r="S203" s="362" t="str">
        <f t="shared" ref="S203:T203" si="893">IF(R203="","",RANK(R203,R$4:R$443))</f>
        <v/>
      </c>
      <c r="T203" s="362" t="str">
        <f t="shared" si="893"/>
        <v/>
      </c>
      <c r="U203" s="417" t="str">
        <f t="shared" si="859"/>
        <v>AULUSA</v>
      </c>
      <c r="V203" s="369" t="str">
        <f t="shared" si="860"/>
        <v>AULUSA10</v>
      </c>
      <c r="X203" s="279" t="str">
        <f t="shared" si="861"/>
        <v>AULUSA</v>
      </c>
      <c r="Y203" s="254" t="str">
        <f t="shared" si="862"/>
        <v/>
      </c>
      <c r="Z203" s="254">
        <f t="shared" si="863"/>
        <v>10</v>
      </c>
      <c r="AA203" s="254" t="str">
        <f t="shared" si="864"/>
        <v/>
      </c>
      <c r="AB203" s="254" t="str">
        <f t="shared" si="865"/>
        <v/>
      </c>
      <c r="AC203" s="254">
        <f t="shared" si="866"/>
        <v>200</v>
      </c>
      <c r="AD203" s="254">
        <f t="shared" si="867"/>
        <v>3944</v>
      </c>
      <c r="AG203" s="499" t="str">
        <f t="shared" si="868"/>
        <v>AULUSA</v>
      </c>
      <c r="AH203" s="495" t="str">
        <f t="shared" si="630"/>
        <v/>
      </c>
      <c r="AI203" s="495">
        <f t="shared" si="631"/>
        <v>10</v>
      </c>
      <c r="AJ203" s="495" t="str">
        <f t="shared" si="632"/>
        <v/>
      </c>
      <c r="AK203" s="495" t="str">
        <f t="shared" si="633"/>
        <v/>
      </c>
      <c r="AL203" s="420">
        <f t="shared" si="846"/>
        <v>200</v>
      </c>
      <c r="AM203" s="420">
        <f t="shared" si="847"/>
        <v>3944</v>
      </c>
      <c r="AN203">
        <f t="shared" si="869"/>
        <v>10</v>
      </c>
    </row>
    <row r="204" spans="1:40">
      <c r="A204" s="417" t="str">
        <f t="shared" si="848"/>
        <v/>
      </c>
      <c r="B204" s="417" t="str">
        <f t="shared" si="849"/>
        <v/>
      </c>
      <c r="C204" s="483"/>
      <c r="D204" s="420">
        <v>201</v>
      </c>
      <c r="E204" s="481"/>
      <c r="F204" s="482"/>
      <c r="G204" s="483"/>
      <c r="H204" s="417" t="str">
        <f t="shared" si="850"/>
        <v/>
      </c>
      <c r="I204" s="362" t="str">
        <f t="shared" si="851"/>
        <v/>
      </c>
      <c r="J204" s="362" t="str">
        <f t="shared" ref="J204:K204" si="894">IF(I204="","",RANK(I204,I$4:I$443))</f>
        <v/>
      </c>
      <c r="K204" s="362" t="str">
        <f t="shared" si="894"/>
        <v/>
      </c>
      <c r="L204" s="362" t="str">
        <f t="shared" si="853"/>
        <v/>
      </c>
      <c r="M204" s="362" t="str">
        <f t="shared" ref="M204:N204" si="895">IF(L204="","",RANK(L204,L$4:L$443))</f>
        <v/>
      </c>
      <c r="N204" s="362" t="str">
        <f t="shared" si="895"/>
        <v/>
      </c>
      <c r="O204" s="362" t="str">
        <f t="shared" si="855"/>
        <v/>
      </c>
      <c r="P204" s="362" t="str">
        <f t="shared" ref="P204:Q204" si="896">IF(O204="","",RANK(O204,O$4:O$443))</f>
        <v/>
      </c>
      <c r="Q204" s="362" t="str">
        <f t="shared" si="896"/>
        <v/>
      </c>
      <c r="R204" s="362" t="str">
        <f t="shared" si="857"/>
        <v/>
      </c>
      <c r="S204" s="362" t="str">
        <f t="shared" ref="S204:T204" si="897">IF(R204="","",RANK(R204,R$4:R$443))</f>
        <v/>
      </c>
      <c r="T204" s="362" t="str">
        <f t="shared" si="897"/>
        <v/>
      </c>
      <c r="U204" s="417" t="str">
        <f t="shared" si="859"/>
        <v/>
      </c>
      <c r="V204" s="369" t="str">
        <f t="shared" si="860"/>
        <v/>
      </c>
      <c r="X204" s="279" t="str">
        <f t="shared" si="861"/>
        <v/>
      </c>
      <c r="Y204" s="254" t="str">
        <f t="shared" si="862"/>
        <v/>
      </c>
      <c r="Z204" s="254" t="str">
        <f t="shared" si="863"/>
        <v/>
      </c>
      <c r="AA204" s="254" t="str">
        <f t="shared" si="864"/>
        <v/>
      </c>
      <c r="AB204" s="254" t="str">
        <f t="shared" si="865"/>
        <v/>
      </c>
      <c r="AC204" s="254">
        <f t="shared" si="866"/>
        <v>201</v>
      </c>
      <c r="AD204" s="254" t="str">
        <f t="shared" si="867"/>
        <v/>
      </c>
      <c r="AG204" s="499" t="str">
        <f t="shared" si="868"/>
        <v/>
      </c>
      <c r="AH204" s="495" t="str">
        <f t="shared" si="630"/>
        <v/>
      </c>
      <c r="AI204" s="495" t="str">
        <f t="shared" si="631"/>
        <v/>
      </c>
      <c r="AJ204" s="495" t="str">
        <f t="shared" si="632"/>
        <v/>
      </c>
      <c r="AK204" s="495" t="str">
        <f t="shared" si="633"/>
        <v/>
      </c>
      <c r="AL204" s="420">
        <f t="shared" si="846"/>
        <v>201</v>
      </c>
      <c r="AM204" s="420" t="str">
        <f t="shared" si="847"/>
        <v/>
      </c>
      <c r="AN204" t="str">
        <f t="shared" si="869"/>
        <v/>
      </c>
    </row>
    <row r="205" spans="1:40">
      <c r="A205" s="417">
        <f t="shared" si="848"/>
        <v>1</v>
      </c>
      <c r="B205" s="417">
        <f t="shared" si="849"/>
        <v>202</v>
      </c>
      <c r="C205" s="483">
        <v>5775</v>
      </c>
      <c r="D205" s="420">
        <v>202</v>
      </c>
      <c r="E205" s="481" t="s">
        <v>278</v>
      </c>
      <c r="F205" s="482" t="s">
        <v>363</v>
      </c>
      <c r="G205" s="483">
        <v>1</v>
      </c>
      <c r="H205" s="417">
        <f t="shared" si="850"/>
        <v>1239</v>
      </c>
      <c r="I205" s="362">
        <f t="shared" si="851"/>
        <v>136</v>
      </c>
      <c r="J205" s="362">
        <f t="shared" ref="J205:K205" si="898">IF(I205="","",RANK(I205,I$4:I$443))</f>
        <v>20</v>
      </c>
      <c r="K205" s="362">
        <f t="shared" si="898"/>
        <v>56</v>
      </c>
      <c r="L205" s="362" t="str">
        <f t="shared" si="853"/>
        <v/>
      </c>
      <c r="M205" s="362" t="str">
        <f t="shared" ref="M205:N205" si="899">IF(L205="","",RANK(L205,L$4:L$443))</f>
        <v/>
      </c>
      <c r="N205" s="362" t="str">
        <f t="shared" si="899"/>
        <v/>
      </c>
      <c r="O205" s="362" t="str">
        <f t="shared" si="855"/>
        <v/>
      </c>
      <c r="P205" s="362" t="str">
        <f t="shared" ref="P205:Q205" si="900">IF(O205="","",RANK(O205,O$4:O$443))</f>
        <v/>
      </c>
      <c r="Q205" s="362" t="str">
        <f t="shared" si="900"/>
        <v/>
      </c>
      <c r="R205" s="362" t="str">
        <f t="shared" si="857"/>
        <v/>
      </c>
      <c r="S205" s="362" t="str">
        <f t="shared" ref="S205:T205" si="901">IF(R205="","",RANK(R205,R$4:R$443))</f>
        <v/>
      </c>
      <c r="T205" s="362" t="str">
        <f t="shared" si="901"/>
        <v/>
      </c>
      <c r="U205" s="417" t="str">
        <f t="shared" si="859"/>
        <v>TRALUSA</v>
      </c>
      <c r="V205" s="369" t="str">
        <f t="shared" si="860"/>
        <v>TRALUSA1</v>
      </c>
      <c r="X205" s="279" t="str">
        <f t="shared" si="861"/>
        <v>TRALUSA</v>
      </c>
      <c r="Y205" s="254">
        <f t="shared" si="862"/>
        <v>56</v>
      </c>
      <c r="Z205" s="254" t="str">
        <f t="shared" si="863"/>
        <v/>
      </c>
      <c r="AA205" s="254" t="str">
        <f t="shared" si="864"/>
        <v/>
      </c>
      <c r="AB205" s="254" t="str">
        <f t="shared" si="865"/>
        <v/>
      </c>
      <c r="AC205" s="254">
        <f t="shared" si="866"/>
        <v>202</v>
      </c>
      <c r="AD205" s="254">
        <f t="shared" si="867"/>
        <v>5775</v>
      </c>
      <c r="AG205" s="499" t="str">
        <f t="shared" si="868"/>
        <v>TRALUSA</v>
      </c>
      <c r="AH205" s="495">
        <f t="shared" si="630"/>
        <v>1</v>
      </c>
      <c r="AI205" s="495" t="str">
        <f t="shared" si="631"/>
        <v/>
      </c>
      <c r="AJ205" s="495" t="str">
        <f t="shared" si="632"/>
        <v/>
      </c>
      <c r="AK205" s="495" t="str">
        <f t="shared" si="633"/>
        <v/>
      </c>
      <c r="AL205" s="420">
        <f t="shared" si="846"/>
        <v>202</v>
      </c>
      <c r="AM205" s="420">
        <f t="shared" si="847"/>
        <v>5775</v>
      </c>
      <c r="AN205">
        <f t="shared" si="869"/>
        <v>1</v>
      </c>
    </row>
    <row r="206" spans="1:40">
      <c r="A206" s="417" t="str">
        <f t="shared" si="848"/>
        <v/>
      </c>
      <c r="B206" s="417" t="str">
        <f t="shared" si="849"/>
        <v/>
      </c>
      <c r="C206" s="483"/>
      <c r="D206" s="420">
        <v>203</v>
      </c>
      <c r="E206" s="481"/>
      <c r="F206" s="482"/>
      <c r="G206" s="483"/>
      <c r="H206" s="417" t="str">
        <f t="shared" si="850"/>
        <v/>
      </c>
      <c r="I206" s="362" t="str">
        <f t="shared" si="851"/>
        <v/>
      </c>
      <c r="J206" s="362" t="str">
        <f t="shared" ref="J206:K206" si="902">IF(I206="","",RANK(I206,I$4:I$443))</f>
        <v/>
      </c>
      <c r="K206" s="362" t="str">
        <f t="shared" si="902"/>
        <v/>
      </c>
      <c r="L206" s="362" t="str">
        <f t="shared" si="853"/>
        <v/>
      </c>
      <c r="M206" s="362" t="str">
        <f t="shared" ref="M206:N206" si="903">IF(L206="","",RANK(L206,L$4:L$443))</f>
        <v/>
      </c>
      <c r="N206" s="362" t="str">
        <f t="shared" si="903"/>
        <v/>
      </c>
      <c r="O206" s="362" t="str">
        <f t="shared" si="855"/>
        <v/>
      </c>
      <c r="P206" s="362" t="str">
        <f t="shared" ref="P206:Q206" si="904">IF(O206="","",RANK(O206,O$4:O$443))</f>
        <v/>
      </c>
      <c r="Q206" s="362" t="str">
        <f t="shared" si="904"/>
        <v/>
      </c>
      <c r="R206" s="362" t="str">
        <f t="shared" si="857"/>
        <v/>
      </c>
      <c r="S206" s="362" t="str">
        <f t="shared" ref="S206:T206" si="905">IF(R206="","",RANK(R206,R$4:R$443))</f>
        <v/>
      </c>
      <c r="T206" s="362" t="str">
        <f t="shared" si="905"/>
        <v/>
      </c>
      <c r="U206" s="417" t="str">
        <f t="shared" si="859"/>
        <v/>
      </c>
      <c r="V206" s="369" t="str">
        <f t="shared" si="860"/>
        <v/>
      </c>
      <c r="X206" s="279" t="str">
        <f t="shared" si="861"/>
        <v/>
      </c>
      <c r="Y206" s="254" t="str">
        <f t="shared" si="862"/>
        <v/>
      </c>
      <c r="Z206" s="254" t="str">
        <f t="shared" si="863"/>
        <v/>
      </c>
      <c r="AA206" s="254" t="str">
        <f t="shared" si="864"/>
        <v/>
      </c>
      <c r="AB206" s="254" t="str">
        <f t="shared" si="865"/>
        <v/>
      </c>
      <c r="AC206" s="254">
        <f t="shared" si="866"/>
        <v>203</v>
      </c>
      <c r="AD206" s="254" t="str">
        <f t="shared" si="867"/>
        <v/>
      </c>
      <c r="AG206" s="499" t="str">
        <f t="shared" si="868"/>
        <v/>
      </c>
      <c r="AH206" s="495" t="str">
        <f t="shared" si="630"/>
        <v/>
      </c>
      <c r="AI206" s="495" t="str">
        <f t="shared" si="631"/>
        <v/>
      </c>
      <c r="AJ206" s="495" t="str">
        <f t="shared" si="632"/>
        <v/>
      </c>
      <c r="AK206" s="495" t="str">
        <f t="shared" si="633"/>
        <v/>
      </c>
      <c r="AL206" s="420">
        <f t="shared" si="846"/>
        <v>203</v>
      </c>
      <c r="AM206" s="420" t="str">
        <f t="shared" si="847"/>
        <v/>
      </c>
      <c r="AN206" t="str">
        <f t="shared" si="869"/>
        <v/>
      </c>
    </row>
    <row r="207" spans="1:40">
      <c r="A207" s="417">
        <f t="shared" si="848"/>
        <v>38</v>
      </c>
      <c r="B207" s="417">
        <f t="shared" si="849"/>
        <v>204</v>
      </c>
      <c r="C207" s="483">
        <v>2469</v>
      </c>
      <c r="D207" s="420">
        <v>204</v>
      </c>
      <c r="E207" s="481" t="s">
        <v>260</v>
      </c>
      <c r="F207" s="482" t="s">
        <v>363</v>
      </c>
      <c r="G207" s="483">
        <v>38</v>
      </c>
      <c r="H207" s="417">
        <f t="shared" si="850"/>
        <v>1237</v>
      </c>
      <c r="I207" s="362">
        <f t="shared" si="851"/>
        <v>137</v>
      </c>
      <c r="J207" s="362">
        <f t="shared" ref="J207:K207" si="906">IF(I207="","",RANK(I207,I$4:I$443))</f>
        <v>19</v>
      </c>
      <c r="K207" s="362">
        <f t="shared" si="906"/>
        <v>57</v>
      </c>
      <c r="L207" s="362" t="str">
        <f t="shared" si="853"/>
        <v/>
      </c>
      <c r="M207" s="362" t="str">
        <f t="shared" ref="M207:N207" si="907">IF(L207="","",RANK(L207,L$4:L$443))</f>
        <v/>
      </c>
      <c r="N207" s="362" t="str">
        <f t="shared" si="907"/>
        <v/>
      </c>
      <c r="O207" s="362" t="str">
        <f t="shared" si="855"/>
        <v/>
      </c>
      <c r="P207" s="362" t="str">
        <f t="shared" ref="P207:Q207" si="908">IF(O207="","",RANK(O207,O$4:O$443))</f>
        <v/>
      </c>
      <c r="Q207" s="362" t="str">
        <f t="shared" si="908"/>
        <v/>
      </c>
      <c r="R207" s="362" t="str">
        <f t="shared" si="857"/>
        <v/>
      </c>
      <c r="S207" s="362" t="str">
        <f t="shared" ref="S207:T207" si="909">IF(R207="","",RANK(R207,R$4:R$443))</f>
        <v/>
      </c>
      <c r="T207" s="362" t="str">
        <f t="shared" si="909"/>
        <v/>
      </c>
      <c r="U207" s="417" t="str">
        <f t="shared" si="859"/>
        <v>TRALUSA</v>
      </c>
      <c r="V207" s="369" t="str">
        <f t="shared" si="860"/>
        <v>TRALUSA38</v>
      </c>
      <c r="X207" s="279" t="str">
        <f t="shared" si="861"/>
        <v>TRALUSA</v>
      </c>
      <c r="Y207" s="254">
        <f t="shared" si="862"/>
        <v>57</v>
      </c>
      <c r="Z207" s="254" t="str">
        <f t="shared" si="863"/>
        <v/>
      </c>
      <c r="AA207" s="254" t="str">
        <f t="shared" si="864"/>
        <v/>
      </c>
      <c r="AB207" s="254" t="str">
        <f t="shared" si="865"/>
        <v/>
      </c>
      <c r="AC207" s="254">
        <f t="shared" si="866"/>
        <v>204</v>
      </c>
      <c r="AD207" s="254">
        <f t="shared" si="867"/>
        <v>2469</v>
      </c>
      <c r="AG207" s="499" t="str">
        <f t="shared" si="868"/>
        <v>TRALUSA</v>
      </c>
      <c r="AH207" s="495">
        <f t="shared" ref="AH207:AH243" si="910">IF(AH$1=$AE$3,IF(Y207="","",$A207),IF(Y207="","",Y207))</f>
        <v>38</v>
      </c>
      <c r="AI207" s="495" t="str">
        <f t="shared" ref="AI207:AI243" si="911">IF(AI$1=$AE$3,IF(Z207="","",$A207),IF(Z207="","",Z207))</f>
        <v/>
      </c>
      <c r="AJ207" s="495" t="str">
        <f t="shared" ref="AJ207:AJ243" si="912">IF(AJ$1=$AE$3,IF(AA207="","",$A207),IF(AA207="","",AA207))</f>
        <v/>
      </c>
      <c r="AK207" s="495" t="str">
        <f t="shared" ref="AK207:AK243" si="913">IF(AK$1=$AE$3,IF(AB207="","",$A207),IF(AB207="","",AB207))</f>
        <v/>
      </c>
      <c r="AL207" s="420">
        <f t="shared" si="846"/>
        <v>204</v>
      </c>
      <c r="AM207" s="420">
        <f t="shared" si="847"/>
        <v>2469</v>
      </c>
      <c r="AN207">
        <f t="shared" si="869"/>
        <v>38</v>
      </c>
    </row>
    <row r="208" spans="1:40">
      <c r="A208" s="417">
        <f t="shared" si="848"/>
        <v>17</v>
      </c>
      <c r="B208" s="417">
        <f t="shared" si="849"/>
        <v>205</v>
      </c>
      <c r="C208" s="483">
        <v>2602</v>
      </c>
      <c r="D208" s="420">
        <v>205</v>
      </c>
      <c r="E208" s="481" t="s">
        <v>252</v>
      </c>
      <c r="F208" s="482" t="s">
        <v>363</v>
      </c>
      <c r="G208" s="483">
        <v>17</v>
      </c>
      <c r="H208" s="417">
        <f t="shared" si="850"/>
        <v>1236</v>
      </c>
      <c r="I208" s="362">
        <f t="shared" si="851"/>
        <v>138</v>
      </c>
      <c r="J208" s="362">
        <f t="shared" ref="J208:K208" si="914">IF(I208="","",RANK(I208,I$4:I$443))</f>
        <v>18</v>
      </c>
      <c r="K208" s="362">
        <f t="shared" si="914"/>
        <v>58</v>
      </c>
      <c r="L208" s="362" t="str">
        <f t="shared" si="853"/>
        <v/>
      </c>
      <c r="M208" s="362" t="str">
        <f t="shared" ref="M208:N208" si="915">IF(L208="","",RANK(L208,L$4:L$443))</f>
        <v/>
      </c>
      <c r="N208" s="362" t="str">
        <f t="shared" si="915"/>
        <v/>
      </c>
      <c r="O208" s="362" t="str">
        <f t="shared" si="855"/>
        <v/>
      </c>
      <c r="P208" s="362" t="str">
        <f t="shared" ref="P208:Q208" si="916">IF(O208="","",RANK(O208,O$4:O$443))</f>
        <v/>
      </c>
      <c r="Q208" s="362" t="str">
        <f t="shared" si="916"/>
        <v/>
      </c>
      <c r="R208" s="362" t="str">
        <f t="shared" si="857"/>
        <v/>
      </c>
      <c r="S208" s="362" t="str">
        <f t="shared" ref="S208:T208" si="917">IF(R208="","",RANK(R208,R$4:R$443))</f>
        <v/>
      </c>
      <c r="T208" s="362" t="str">
        <f t="shared" si="917"/>
        <v/>
      </c>
      <c r="U208" s="417" t="str">
        <f t="shared" si="859"/>
        <v>TRALUSA</v>
      </c>
      <c r="V208" s="369" t="str">
        <f t="shared" si="860"/>
        <v>TRALUSA17</v>
      </c>
      <c r="X208" s="279" t="str">
        <f t="shared" si="861"/>
        <v>TRALUSA</v>
      </c>
      <c r="Y208" s="254">
        <f t="shared" si="862"/>
        <v>58</v>
      </c>
      <c r="Z208" s="254" t="str">
        <f t="shared" si="863"/>
        <v/>
      </c>
      <c r="AA208" s="254" t="str">
        <f t="shared" si="864"/>
        <v/>
      </c>
      <c r="AB208" s="254" t="str">
        <f t="shared" si="865"/>
        <v/>
      </c>
      <c r="AC208" s="254">
        <f t="shared" si="866"/>
        <v>205</v>
      </c>
      <c r="AD208" s="254">
        <f t="shared" si="867"/>
        <v>2602</v>
      </c>
      <c r="AG208" s="499" t="str">
        <f t="shared" si="868"/>
        <v>TRALUSA</v>
      </c>
      <c r="AH208" s="495">
        <f t="shared" si="910"/>
        <v>17</v>
      </c>
      <c r="AI208" s="495" t="str">
        <f t="shared" si="911"/>
        <v/>
      </c>
      <c r="AJ208" s="495" t="str">
        <f t="shared" si="912"/>
        <v/>
      </c>
      <c r="AK208" s="495" t="str">
        <f t="shared" si="913"/>
        <v/>
      </c>
      <c r="AL208" s="420">
        <f t="shared" si="846"/>
        <v>205</v>
      </c>
      <c r="AM208" s="420">
        <f t="shared" si="847"/>
        <v>2602</v>
      </c>
      <c r="AN208">
        <f t="shared" si="869"/>
        <v>17</v>
      </c>
    </row>
    <row r="209" spans="1:40">
      <c r="A209" s="417">
        <f t="shared" si="848"/>
        <v>36</v>
      </c>
      <c r="B209" s="417">
        <f t="shared" si="849"/>
        <v>206</v>
      </c>
      <c r="C209" s="483">
        <v>2717</v>
      </c>
      <c r="D209" s="420">
        <v>206</v>
      </c>
      <c r="E209" s="481" t="s">
        <v>266</v>
      </c>
      <c r="F209" s="482" t="s">
        <v>363</v>
      </c>
      <c r="G209" s="483">
        <v>36</v>
      </c>
      <c r="H209" s="417">
        <f t="shared" si="850"/>
        <v>1235</v>
      </c>
      <c r="I209" s="362">
        <f t="shared" si="851"/>
        <v>139</v>
      </c>
      <c r="J209" s="362">
        <f t="shared" ref="J209:K209" si="918">IF(I209="","",RANK(I209,I$4:I$443))</f>
        <v>17</v>
      </c>
      <c r="K209" s="362">
        <f t="shared" si="918"/>
        <v>59</v>
      </c>
      <c r="L209" s="362" t="str">
        <f t="shared" si="853"/>
        <v/>
      </c>
      <c r="M209" s="362" t="str">
        <f t="shared" ref="M209:N209" si="919">IF(L209="","",RANK(L209,L$4:L$443))</f>
        <v/>
      </c>
      <c r="N209" s="362" t="str">
        <f t="shared" si="919"/>
        <v/>
      </c>
      <c r="O209" s="362" t="str">
        <f t="shared" si="855"/>
        <v/>
      </c>
      <c r="P209" s="362" t="str">
        <f t="shared" ref="P209:Q209" si="920">IF(O209="","",RANK(O209,O$4:O$443))</f>
        <v/>
      </c>
      <c r="Q209" s="362" t="str">
        <f t="shared" si="920"/>
        <v/>
      </c>
      <c r="R209" s="362" t="str">
        <f t="shared" si="857"/>
        <v/>
      </c>
      <c r="S209" s="362" t="str">
        <f t="shared" ref="S209:T209" si="921">IF(R209="","",RANK(R209,R$4:R$443))</f>
        <v/>
      </c>
      <c r="T209" s="362" t="str">
        <f t="shared" si="921"/>
        <v/>
      </c>
      <c r="U209" s="417" t="str">
        <f t="shared" si="859"/>
        <v>TRALUSA</v>
      </c>
      <c r="V209" s="369" t="str">
        <f t="shared" si="860"/>
        <v>TRALUSA36</v>
      </c>
      <c r="X209" s="279" t="str">
        <f t="shared" si="861"/>
        <v>TRALUSA</v>
      </c>
      <c r="Y209" s="254">
        <f t="shared" si="862"/>
        <v>59</v>
      </c>
      <c r="Z209" s="254" t="str">
        <f t="shared" si="863"/>
        <v/>
      </c>
      <c r="AA209" s="254" t="str">
        <f t="shared" si="864"/>
        <v/>
      </c>
      <c r="AB209" s="254" t="str">
        <f t="shared" si="865"/>
        <v/>
      </c>
      <c r="AC209" s="254">
        <f t="shared" si="866"/>
        <v>206</v>
      </c>
      <c r="AD209" s="254">
        <f t="shared" si="867"/>
        <v>2717</v>
      </c>
      <c r="AG209" s="499" t="str">
        <f t="shared" si="868"/>
        <v>TRALUSA</v>
      </c>
      <c r="AH209" s="495">
        <f t="shared" si="910"/>
        <v>36</v>
      </c>
      <c r="AI209" s="495" t="str">
        <f t="shared" si="911"/>
        <v/>
      </c>
      <c r="AJ209" s="495" t="str">
        <f t="shared" si="912"/>
        <v/>
      </c>
      <c r="AK209" s="495" t="str">
        <f t="shared" si="913"/>
        <v/>
      </c>
      <c r="AL209" s="420">
        <f t="shared" si="846"/>
        <v>206</v>
      </c>
      <c r="AM209" s="420">
        <f t="shared" si="847"/>
        <v>2717</v>
      </c>
      <c r="AN209">
        <f t="shared" si="869"/>
        <v>36</v>
      </c>
    </row>
    <row r="210" spans="1:40">
      <c r="A210" s="417" t="str">
        <f t="shared" si="848"/>
        <v/>
      </c>
      <c r="B210" s="417" t="str">
        <f t="shared" si="849"/>
        <v/>
      </c>
      <c r="C210" s="483"/>
      <c r="D210" s="420">
        <v>207</v>
      </c>
      <c r="E210" s="481"/>
      <c r="F210" s="482"/>
      <c r="G210" s="483"/>
      <c r="H210" s="417" t="str">
        <f t="shared" si="850"/>
        <v/>
      </c>
      <c r="I210" s="362" t="str">
        <f t="shared" si="851"/>
        <v/>
      </c>
      <c r="J210" s="362" t="str">
        <f t="shared" ref="J210:K210" si="922">IF(I210="","",RANK(I210,I$4:I$443))</f>
        <v/>
      </c>
      <c r="K210" s="362" t="str">
        <f t="shared" si="922"/>
        <v/>
      </c>
      <c r="L210" s="362" t="str">
        <f t="shared" si="853"/>
        <v/>
      </c>
      <c r="M210" s="362" t="str">
        <f t="shared" ref="M210:N210" si="923">IF(L210="","",RANK(L210,L$4:L$443))</f>
        <v/>
      </c>
      <c r="N210" s="362" t="str">
        <f t="shared" si="923"/>
        <v/>
      </c>
      <c r="O210" s="362" t="str">
        <f t="shared" si="855"/>
        <v/>
      </c>
      <c r="P210" s="362" t="str">
        <f t="shared" ref="P210:Q210" si="924">IF(O210="","",RANK(O210,O$4:O$443))</f>
        <v/>
      </c>
      <c r="Q210" s="362" t="str">
        <f t="shared" si="924"/>
        <v/>
      </c>
      <c r="R210" s="362" t="str">
        <f t="shared" si="857"/>
        <v/>
      </c>
      <c r="S210" s="362" t="str">
        <f t="shared" ref="S210:T210" si="925">IF(R210="","",RANK(R210,R$4:R$443))</f>
        <v/>
      </c>
      <c r="T210" s="362" t="str">
        <f t="shared" si="925"/>
        <v/>
      </c>
      <c r="U210" s="417" t="str">
        <f t="shared" si="859"/>
        <v/>
      </c>
      <c r="V210" s="369" t="str">
        <f t="shared" si="860"/>
        <v/>
      </c>
      <c r="X210" s="279" t="str">
        <f t="shared" si="861"/>
        <v/>
      </c>
      <c r="Y210" s="254" t="str">
        <f t="shared" si="862"/>
        <v/>
      </c>
      <c r="Z210" s="254" t="str">
        <f t="shared" si="863"/>
        <v/>
      </c>
      <c r="AA210" s="254" t="str">
        <f t="shared" si="864"/>
        <v/>
      </c>
      <c r="AB210" s="254" t="str">
        <f t="shared" si="865"/>
        <v/>
      </c>
      <c r="AC210" s="254">
        <f t="shared" si="866"/>
        <v>207</v>
      </c>
      <c r="AD210" s="254" t="str">
        <f t="shared" si="867"/>
        <v/>
      </c>
      <c r="AG210" s="499" t="str">
        <f t="shared" si="868"/>
        <v/>
      </c>
      <c r="AH210" s="495" t="str">
        <f t="shared" si="910"/>
        <v/>
      </c>
      <c r="AI210" s="495" t="str">
        <f t="shared" si="911"/>
        <v/>
      </c>
      <c r="AJ210" s="495" t="str">
        <f t="shared" si="912"/>
        <v/>
      </c>
      <c r="AK210" s="495" t="str">
        <f t="shared" si="913"/>
        <v/>
      </c>
      <c r="AL210" s="420">
        <f t="shared" si="846"/>
        <v>207</v>
      </c>
      <c r="AM210" s="420" t="str">
        <f t="shared" si="847"/>
        <v/>
      </c>
      <c r="AN210" t="str">
        <f t="shared" si="869"/>
        <v/>
      </c>
    </row>
    <row r="211" spans="1:40">
      <c r="A211" s="417" t="str">
        <f t="shared" si="848"/>
        <v/>
      </c>
      <c r="B211" s="417" t="str">
        <f t="shared" si="849"/>
        <v/>
      </c>
      <c r="C211" s="483"/>
      <c r="D211" s="420">
        <v>208</v>
      </c>
      <c r="E211" s="481"/>
      <c r="F211" s="482"/>
      <c r="G211" s="483"/>
      <c r="H211" s="417" t="str">
        <f t="shared" si="850"/>
        <v/>
      </c>
      <c r="I211" s="362" t="str">
        <f t="shared" si="851"/>
        <v/>
      </c>
      <c r="J211" s="362" t="str">
        <f t="shared" ref="J211:K211" si="926">IF(I211="","",RANK(I211,I$4:I$443))</f>
        <v/>
      </c>
      <c r="K211" s="362" t="str">
        <f t="shared" si="926"/>
        <v/>
      </c>
      <c r="L211" s="362" t="str">
        <f t="shared" si="853"/>
        <v/>
      </c>
      <c r="M211" s="362" t="str">
        <f t="shared" ref="M211:N211" si="927">IF(L211="","",RANK(L211,L$4:L$443))</f>
        <v/>
      </c>
      <c r="N211" s="362" t="str">
        <f t="shared" si="927"/>
        <v/>
      </c>
      <c r="O211" s="362" t="str">
        <f t="shared" si="855"/>
        <v/>
      </c>
      <c r="P211" s="362" t="str">
        <f t="shared" ref="P211:Q211" si="928">IF(O211="","",RANK(O211,O$4:O$443))</f>
        <v/>
      </c>
      <c r="Q211" s="362" t="str">
        <f t="shared" si="928"/>
        <v/>
      </c>
      <c r="R211" s="362" t="str">
        <f t="shared" si="857"/>
        <v/>
      </c>
      <c r="S211" s="362" t="str">
        <f t="shared" ref="S211:T211" si="929">IF(R211="","",RANK(R211,R$4:R$443))</f>
        <v/>
      </c>
      <c r="T211" s="362" t="str">
        <f t="shared" si="929"/>
        <v/>
      </c>
      <c r="U211" s="417" t="str">
        <f t="shared" si="859"/>
        <v/>
      </c>
      <c r="V211" s="369" t="str">
        <f t="shared" si="860"/>
        <v/>
      </c>
      <c r="X211" s="279" t="str">
        <f t="shared" si="861"/>
        <v/>
      </c>
      <c r="Y211" s="254" t="str">
        <f t="shared" si="862"/>
        <v/>
      </c>
      <c r="Z211" s="254" t="str">
        <f t="shared" si="863"/>
        <v/>
      </c>
      <c r="AA211" s="254" t="str">
        <f t="shared" si="864"/>
        <v/>
      </c>
      <c r="AB211" s="254" t="str">
        <f t="shared" si="865"/>
        <v/>
      </c>
      <c r="AC211" s="254">
        <f t="shared" si="866"/>
        <v>208</v>
      </c>
      <c r="AD211" s="254" t="str">
        <f t="shared" si="867"/>
        <v/>
      </c>
      <c r="AG211" s="499" t="str">
        <f t="shared" si="868"/>
        <v/>
      </c>
      <c r="AH211" s="495" t="str">
        <f t="shared" si="910"/>
        <v/>
      </c>
      <c r="AI211" s="495" t="str">
        <f t="shared" si="911"/>
        <v/>
      </c>
      <c r="AJ211" s="495" t="str">
        <f t="shared" si="912"/>
        <v/>
      </c>
      <c r="AK211" s="495" t="str">
        <f t="shared" si="913"/>
        <v/>
      </c>
      <c r="AL211" s="420">
        <f t="shared" si="846"/>
        <v>208</v>
      </c>
      <c r="AM211" s="420" t="str">
        <f t="shared" si="847"/>
        <v/>
      </c>
      <c r="AN211" t="str">
        <f t="shared" si="869"/>
        <v/>
      </c>
    </row>
    <row r="212" spans="1:40">
      <c r="A212" s="417" t="str">
        <f t="shared" si="848"/>
        <v/>
      </c>
      <c r="B212" s="417" t="str">
        <f t="shared" si="849"/>
        <v/>
      </c>
      <c r="C212" s="483"/>
      <c r="D212" s="420">
        <v>209</v>
      </c>
      <c r="E212" s="481"/>
      <c r="F212" s="482"/>
      <c r="G212" s="483"/>
      <c r="H212" s="417" t="str">
        <f t="shared" si="850"/>
        <v/>
      </c>
      <c r="I212" s="362" t="str">
        <f t="shared" si="851"/>
        <v/>
      </c>
      <c r="J212" s="362" t="str">
        <f t="shared" ref="J212:K212" si="930">IF(I212="","",RANK(I212,I$4:I$443))</f>
        <v/>
      </c>
      <c r="K212" s="362" t="str">
        <f t="shared" si="930"/>
        <v/>
      </c>
      <c r="L212" s="362" t="str">
        <f t="shared" si="853"/>
        <v/>
      </c>
      <c r="M212" s="362" t="str">
        <f t="shared" ref="M212:N212" si="931">IF(L212="","",RANK(L212,L$4:L$443))</f>
        <v/>
      </c>
      <c r="N212" s="362" t="str">
        <f t="shared" si="931"/>
        <v/>
      </c>
      <c r="O212" s="362" t="str">
        <f t="shared" si="855"/>
        <v/>
      </c>
      <c r="P212" s="362" t="str">
        <f t="shared" ref="P212:Q212" si="932">IF(O212="","",RANK(O212,O$4:O$443))</f>
        <v/>
      </c>
      <c r="Q212" s="362" t="str">
        <f t="shared" si="932"/>
        <v/>
      </c>
      <c r="R212" s="362" t="str">
        <f t="shared" si="857"/>
        <v/>
      </c>
      <c r="S212" s="362" t="str">
        <f t="shared" ref="S212:T212" si="933">IF(R212="","",RANK(R212,R$4:R$443))</f>
        <v/>
      </c>
      <c r="T212" s="362" t="str">
        <f t="shared" si="933"/>
        <v/>
      </c>
      <c r="U212" s="417" t="str">
        <f t="shared" si="859"/>
        <v/>
      </c>
      <c r="V212" s="369" t="str">
        <f t="shared" si="860"/>
        <v/>
      </c>
      <c r="X212" s="279" t="str">
        <f t="shared" si="861"/>
        <v/>
      </c>
      <c r="Y212" s="254" t="str">
        <f t="shared" si="862"/>
        <v/>
      </c>
      <c r="Z212" s="254" t="str">
        <f t="shared" si="863"/>
        <v/>
      </c>
      <c r="AA212" s="254" t="str">
        <f t="shared" si="864"/>
        <v/>
      </c>
      <c r="AB212" s="254" t="str">
        <f t="shared" si="865"/>
        <v/>
      </c>
      <c r="AC212" s="254">
        <f t="shared" si="866"/>
        <v>209</v>
      </c>
      <c r="AD212" s="254" t="str">
        <f t="shared" si="867"/>
        <v/>
      </c>
      <c r="AG212" s="499" t="str">
        <f t="shared" si="868"/>
        <v/>
      </c>
      <c r="AH212" s="495" t="str">
        <f t="shared" si="910"/>
        <v/>
      </c>
      <c r="AI212" s="495" t="str">
        <f t="shared" si="911"/>
        <v/>
      </c>
      <c r="AJ212" s="495" t="str">
        <f t="shared" si="912"/>
        <v/>
      </c>
      <c r="AK212" s="495" t="str">
        <f t="shared" si="913"/>
        <v/>
      </c>
      <c r="AL212" s="420">
        <f t="shared" si="846"/>
        <v>209</v>
      </c>
      <c r="AM212" s="420" t="str">
        <f t="shared" si="847"/>
        <v/>
      </c>
      <c r="AN212" t="str">
        <f t="shared" si="869"/>
        <v/>
      </c>
    </row>
    <row r="213" spans="1:40">
      <c r="A213" s="417" t="str">
        <f t="shared" si="848"/>
        <v/>
      </c>
      <c r="B213" s="417" t="str">
        <f t="shared" si="849"/>
        <v/>
      </c>
      <c r="C213" s="483"/>
      <c r="D213" s="420">
        <v>210</v>
      </c>
      <c r="E213" s="481"/>
      <c r="F213" s="482"/>
      <c r="G213" s="483"/>
      <c r="H213" s="417" t="str">
        <f t="shared" si="850"/>
        <v/>
      </c>
      <c r="I213" s="362" t="str">
        <f t="shared" si="851"/>
        <v/>
      </c>
      <c r="J213" s="362" t="str">
        <f t="shared" ref="J213:K213" si="934">IF(I213="","",RANK(I213,I$4:I$443))</f>
        <v/>
      </c>
      <c r="K213" s="362" t="str">
        <f t="shared" si="934"/>
        <v/>
      </c>
      <c r="L213" s="362" t="str">
        <f t="shared" si="853"/>
        <v/>
      </c>
      <c r="M213" s="362" t="str">
        <f t="shared" ref="M213:N213" si="935">IF(L213="","",RANK(L213,L$4:L$443))</f>
        <v/>
      </c>
      <c r="N213" s="362" t="str">
        <f t="shared" si="935"/>
        <v/>
      </c>
      <c r="O213" s="362" t="str">
        <f t="shared" si="855"/>
        <v/>
      </c>
      <c r="P213" s="362" t="str">
        <f t="shared" ref="P213:Q213" si="936">IF(O213="","",RANK(O213,O$4:O$443))</f>
        <v/>
      </c>
      <c r="Q213" s="362" t="str">
        <f t="shared" si="936"/>
        <v/>
      </c>
      <c r="R213" s="362" t="str">
        <f t="shared" si="857"/>
        <v/>
      </c>
      <c r="S213" s="362" t="str">
        <f t="shared" ref="S213:T213" si="937">IF(R213="","",RANK(R213,R$4:R$443))</f>
        <v/>
      </c>
      <c r="T213" s="362" t="str">
        <f t="shared" si="937"/>
        <v/>
      </c>
      <c r="U213" s="417" t="str">
        <f t="shared" si="859"/>
        <v/>
      </c>
      <c r="V213" s="369" t="str">
        <f t="shared" si="860"/>
        <v/>
      </c>
      <c r="X213" s="279" t="str">
        <f t="shared" si="861"/>
        <v/>
      </c>
      <c r="Y213" s="254" t="str">
        <f t="shared" si="862"/>
        <v/>
      </c>
      <c r="Z213" s="254" t="str">
        <f t="shared" si="863"/>
        <v/>
      </c>
      <c r="AA213" s="254" t="str">
        <f t="shared" si="864"/>
        <v/>
      </c>
      <c r="AB213" s="254" t="str">
        <f t="shared" si="865"/>
        <v/>
      </c>
      <c r="AC213" s="254">
        <f t="shared" si="866"/>
        <v>210</v>
      </c>
      <c r="AD213" s="254" t="str">
        <f t="shared" si="867"/>
        <v/>
      </c>
      <c r="AG213" s="499" t="str">
        <f t="shared" si="868"/>
        <v/>
      </c>
      <c r="AH213" s="495" t="str">
        <f t="shared" si="910"/>
        <v/>
      </c>
      <c r="AI213" s="495" t="str">
        <f t="shared" si="911"/>
        <v/>
      </c>
      <c r="AJ213" s="495" t="str">
        <f t="shared" si="912"/>
        <v/>
      </c>
      <c r="AK213" s="495" t="str">
        <f t="shared" si="913"/>
        <v/>
      </c>
      <c r="AL213" s="420">
        <f t="shared" si="846"/>
        <v>210</v>
      </c>
      <c r="AM213" s="420" t="str">
        <f t="shared" si="847"/>
        <v/>
      </c>
      <c r="AN213" t="str">
        <f t="shared" si="869"/>
        <v/>
      </c>
    </row>
    <row r="214" spans="1:40">
      <c r="A214" s="417" t="str">
        <f t="shared" si="848"/>
        <v/>
      </c>
      <c r="B214" s="417" t="str">
        <f t="shared" si="849"/>
        <v/>
      </c>
      <c r="C214" s="483"/>
      <c r="D214" s="420">
        <v>211</v>
      </c>
      <c r="E214" s="481"/>
      <c r="F214" s="482"/>
      <c r="G214" s="483"/>
      <c r="H214" s="417" t="str">
        <f t="shared" si="850"/>
        <v/>
      </c>
      <c r="I214" s="362" t="str">
        <f t="shared" si="851"/>
        <v/>
      </c>
      <c r="J214" s="362" t="str">
        <f t="shared" ref="J214:K214" si="938">IF(I214="","",RANK(I214,I$4:I$443))</f>
        <v/>
      </c>
      <c r="K214" s="362" t="str">
        <f t="shared" si="938"/>
        <v/>
      </c>
      <c r="L214" s="362" t="str">
        <f t="shared" si="853"/>
        <v/>
      </c>
      <c r="M214" s="362" t="str">
        <f t="shared" ref="M214:N214" si="939">IF(L214="","",RANK(L214,L$4:L$443))</f>
        <v/>
      </c>
      <c r="N214" s="362" t="str">
        <f t="shared" si="939"/>
        <v/>
      </c>
      <c r="O214" s="362" t="str">
        <f t="shared" si="855"/>
        <v/>
      </c>
      <c r="P214" s="362" t="str">
        <f t="shared" ref="P214:Q214" si="940">IF(O214="","",RANK(O214,O$4:O$443))</f>
        <v/>
      </c>
      <c r="Q214" s="362" t="str">
        <f t="shared" si="940"/>
        <v/>
      </c>
      <c r="R214" s="362" t="str">
        <f t="shared" si="857"/>
        <v/>
      </c>
      <c r="S214" s="362" t="str">
        <f t="shared" ref="S214:T214" si="941">IF(R214="","",RANK(R214,R$4:R$443))</f>
        <v/>
      </c>
      <c r="T214" s="362" t="str">
        <f t="shared" si="941"/>
        <v/>
      </c>
      <c r="U214" s="417" t="str">
        <f t="shared" si="859"/>
        <v/>
      </c>
      <c r="V214" s="369" t="str">
        <f t="shared" si="860"/>
        <v/>
      </c>
      <c r="X214" s="279" t="str">
        <f t="shared" si="861"/>
        <v/>
      </c>
      <c r="Y214" s="254" t="str">
        <f t="shared" si="862"/>
        <v/>
      </c>
      <c r="Z214" s="254" t="str">
        <f t="shared" si="863"/>
        <v/>
      </c>
      <c r="AA214" s="254" t="str">
        <f t="shared" si="864"/>
        <v/>
      </c>
      <c r="AB214" s="254" t="str">
        <f t="shared" si="865"/>
        <v/>
      </c>
      <c r="AC214" s="254">
        <f t="shared" si="866"/>
        <v>211</v>
      </c>
      <c r="AD214" s="254" t="str">
        <f t="shared" si="867"/>
        <v/>
      </c>
      <c r="AG214" s="499" t="str">
        <f t="shared" si="868"/>
        <v/>
      </c>
      <c r="AH214" s="495" t="str">
        <f t="shared" si="910"/>
        <v/>
      </c>
      <c r="AI214" s="495" t="str">
        <f t="shared" si="911"/>
        <v/>
      </c>
      <c r="AJ214" s="495" t="str">
        <f t="shared" si="912"/>
        <v/>
      </c>
      <c r="AK214" s="495" t="str">
        <f t="shared" si="913"/>
        <v/>
      </c>
      <c r="AL214" s="420">
        <f t="shared" si="846"/>
        <v>211</v>
      </c>
      <c r="AM214" s="420" t="str">
        <f t="shared" si="847"/>
        <v/>
      </c>
      <c r="AN214" t="str">
        <f t="shared" si="869"/>
        <v/>
      </c>
    </row>
    <row r="215" spans="1:40">
      <c r="A215" s="417" t="str">
        <f t="shared" si="848"/>
        <v/>
      </c>
      <c r="B215" s="417">
        <f t="shared" si="849"/>
        <v>212</v>
      </c>
      <c r="C215" s="483">
        <v>6524</v>
      </c>
      <c r="D215" s="420">
        <v>212</v>
      </c>
      <c r="E215" s="481" t="s">
        <v>311</v>
      </c>
      <c r="F215" s="482" t="s">
        <v>367</v>
      </c>
      <c r="G215" s="483"/>
      <c r="H215" s="417">
        <f t="shared" si="850"/>
        <v>4229</v>
      </c>
      <c r="I215" s="362" t="str">
        <f t="shared" si="851"/>
        <v/>
      </c>
      <c r="J215" s="362" t="str">
        <f t="shared" ref="J215:K215" si="942">IF(I215="","",RANK(I215,I$4:I$443))</f>
        <v/>
      </c>
      <c r="K215" s="362" t="str">
        <f t="shared" si="942"/>
        <v/>
      </c>
      <c r="L215" s="362" t="str">
        <f t="shared" si="853"/>
        <v/>
      </c>
      <c r="M215" s="362" t="str">
        <f t="shared" ref="M215:N215" si="943">IF(L215="","",RANK(L215,L$4:L$443))</f>
        <v/>
      </c>
      <c r="N215" s="362" t="str">
        <f t="shared" si="943"/>
        <v/>
      </c>
      <c r="O215" s="362" t="str">
        <f t="shared" si="855"/>
        <v/>
      </c>
      <c r="P215" s="362" t="str">
        <f t="shared" ref="P215:Q215" si="944">IF(O215="","",RANK(O215,O$4:O$443))</f>
        <v/>
      </c>
      <c r="Q215" s="362" t="str">
        <f t="shared" si="944"/>
        <v/>
      </c>
      <c r="R215" s="362">
        <f t="shared" si="857"/>
        <v>1</v>
      </c>
      <c r="S215" s="362">
        <f t="shared" ref="S215:T215" si="945">IF(R215="","",RANK(R215,R$4:R$443))</f>
        <v>30</v>
      </c>
      <c r="T215" s="362">
        <f t="shared" si="945"/>
        <v>1</v>
      </c>
      <c r="U215" s="417" t="str">
        <f t="shared" si="859"/>
        <v>AULUSA TEO</v>
      </c>
      <c r="V215" s="369" t="str">
        <f t="shared" si="860"/>
        <v>AULUSA TEO1</v>
      </c>
      <c r="X215" s="279" t="str">
        <f t="shared" si="861"/>
        <v>AULUSA TEO</v>
      </c>
      <c r="Y215" s="254" t="str">
        <f t="shared" si="862"/>
        <v/>
      </c>
      <c r="Z215" s="254" t="str">
        <f t="shared" si="863"/>
        <v/>
      </c>
      <c r="AA215" s="254" t="str">
        <f t="shared" si="864"/>
        <v/>
      </c>
      <c r="AB215" s="254">
        <f t="shared" si="865"/>
        <v>1</v>
      </c>
      <c r="AC215" s="254">
        <f t="shared" si="866"/>
        <v>212</v>
      </c>
      <c r="AD215" s="254">
        <f t="shared" si="867"/>
        <v>6524</v>
      </c>
      <c r="AG215" s="499" t="str">
        <f t="shared" si="868"/>
        <v>AULUSA TEO</v>
      </c>
      <c r="AH215" s="495" t="str">
        <f t="shared" si="910"/>
        <v/>
      </c>
      <c r="AI215" s="495" t="str">
        <f t="shared" si="911"/>
        <v/>
      </c>
      <c r="AJ215" s="495" t="str">
        <f t="shared" si="912"/>
        <v/>
      </c>
      <c r="AK215" s="495">
        <f t="shared" si="913"/>
        <v>1</v>
      </c>
      <c r="AL215" s="420">
        <f t="shared" si="846"/>
        <v>212</v>
      </c>
      <c r="AM215" s="420">
        <f t="shared" si="847"/>
        <v>6524</v>
      </c>
      <c r="AN215">
        <f t="shared" si="869"/>
        <v>1</v>
      </c>
    </row>
    <row r="216" spans="1:40">
      <c r="A216" s="417">
        <f t="shared" si="848"/>
        <v>6</v>
      </c>
      <c r="B216" s="417">
        <f t="shared" si="849"/>
        <v>213</v>
      </c>
      <c r="C216" s="483">
        <v>8071</v>
      </c>
      <c r="D216" s="420">
        <v>213</v>
      </c>
      <c r="E216" s="481" t="s">
        <v>256</v>
      </c>
      <c r="F216" s="482" t="s">
        <v>363</v>
      </c>
      <c r="G216" s="483">
        <v>6</v>
      </c>
      <c r="H216" s="417">
        <f t="shared" si="850"/>
        <v>1228</v>
      </c>
      <c r="I216" s="362">
        <f t="shared" si="851"/>
        <v>140</v>
      </c>
      <c r="J216" s="362">
        <f t="shared" ref="J216:K216" si="946">IF(I216="","",RANK(I216,I$4:I$443))</f>
        <v>16</v>
      </c>
      <c r="K216" s="362">
        <f t="shared" si="946"/>
        <v>60</v>
      </c>
      <c r="L216" s="362" t="str">
        <f t="shared" si="853"/>
        <v/>
      </c>
      <c r="M216" s="362" t="str">
        <f t="shared" ref="M216:N216" si="947">IF(L216="","",RANK(L216,L$4:L$443))</f>
        <v/>
      </c>
      <c r="N216" s="362" t="str">
        <f t="shared" si="947"/>
        <v/>
      </c>
      <c r="O216" s="362" t="str">
        <f t="shared" si="855"/>
        <v/>
      </c>
      <c r="P216" s="362" t="str">
        <f t="shared" ref="P216:Q216" si="948">IF(O216="","",RANK(O216,O$4:O$443))</f>
        <v/>
      </c>
      <c r="Q216" s="362" t="str">
        <f t="shared" si="948"/>
        <v/>
      </c>
      <c r="R216" s="362" t="str">
        <f t="shared" si="857"/>
        <v/>
      </c>
      <c r="S216" s="362" t="str">
        <f t="shared" ref="S216:T216" si="949">IF(R216="","",RANK(R216,R$4:R$443))</f>
        <v/>
      </c>
      <c r="T216" s="362" t="str">
        <f t="shared" si="949"/>
        <v/>
      </c>
      <c r="U216" s="417" t="str">
        <f t="shared" si="859"/>
        <v>TRALUSA</v>
      </c>
      <c r="V216" s="369" t="str">
        <f t="shared" si="860"/>
        <v>TRALUSA6</v>
      </c>
      <c r="X216" s="279" t="str">
        <f t="shared" si="861"/>
        <v>TRALUSA</v>
      </c>
      <c r="Y216" s="254">
        <f t="shared" si="862"/>
        <v>60</v>
      </c>
      <c r="Z216" s="254" t="str">
        <f t="shared" si="863"/>
        <v/>
      </c>
      <c r="AA216" s="254" t="str">
        <f t="shared" si="864"/>
        <v/>
      </c>
      <c r="AB216" s="254" t="str">
        <f t="shared" si="865"/>
        <v/>
      </c>
      <c r="AC216" s="254">
        <f t="shared" si="866"/>
        <v>213</v>
      </c>
      <c r="AD216" s="254">
        <f t="shared" si="867"/>
        <v>8071</v>
      </c>
      <c r="AG216" s="499" t="str">
        <f t="shared" si="868"/>
        <v>TRALUSA</v>
      </c>
      <c r="AH216" s="495">
        <f t="shared" si="910"/>
        <v>6</v>
      </c>
      <c r="AI216" s="495" t="str">
        <f t="shared" si="911"/>
        <v/>
      </c>
      <c r="AJ216" s="495" t="str">
        <f t="shared" si="912"/>
        <v/>
      </c>
      <c r="AK216" s="495" t="str">
        <f t="shared" si="913"/>
        <v/>
      </c>
      <c r="AL216" s="420">
        <f t="shared" si="846"/>
        <v>213</v>
      </c>
      <c r="AM216" s="420">
        <f t="shared" si="847"/>
        <v>8071</v>
      </c>
      <c r="AN216">
        <f t="shared" si="869"/>
        <v>6</v>
      </c>
    </row>
    <row r="217" spans="1:40">
      <c r="A217" s="417" t="str">
        <f t="shared" si="848"/>
        <v/>
      </c>
      <c r="B217" s="417" t="str">
        <f t="shared" si="849"/>
        <v/>
      </c>
      <c r="C217" s="483"/>
      <c r="D217" s="420">
        <v>214</v>
      </c>
      <c r="E217" s="481"/>
      <c r="F217" s="482"/>
      <c r="G217" s="483"/>
      <c r="H217" s="417" t="str">
        <f t="shared" si="850"/>
        <v/>
      </c>
      <c r="I217" s="362" t="str">
        <f t="shared" si="851"/>
        <v/>
      </c>
      <c r="J217" s="362" t="str">
        <f t="shared" ref="J217:K217" si="950">IF(I217="","",RANK(I217,I$4:I$443))</f>
        <v/>
      </c>
      <c r="K217" s="362" t="str">
        <f t="shared" si="950"/>
        <v/>
      </c>
      <c r="L217" s="362" t="str">
        <f t="shared" si="853"/>
        <v/>
      </c>
      <c r="M217" s="362" t="str">
        <f t="shared" ref="M217:N217" si="951">IF(L217="","",RANK(L217,L$4:L$443))</f>
        <v/>
      </c>
      <c r="N217" s="362" t="str">
        <f t="shared" si="951"/>
        <v/>
      </c>
      <c r="O217" s="362" t="str">
        <f t="shared" si="855"/>
        <v/>
      </c>
      <c r="P217" s="362" t="str">
        <f t="shared" ref="P217:Q217" si="952">IF(O217="","",RANK(O217,O$4:O$443))</f>
        <v/>
      </c>
      <c r="Q217" s="362" t="str">
        <f t="shared" si="952"/>
        <v/>
      </c>
      <c r="R217" s="362" t="str">
        <f t="shared" si="857"/>
        <v/>
      </c>
      <c r="S217" s="362" t="str">
        <f t="shared" ref="S217:T217" si="953">IF(R217="","",RANK(R217,R$4:R$443))</f>
        <v/>
      </c>
      <c r="T217" s="362" t="str">
        <f t="shared" si="953"/>
        <v/>
      </c>
      <c r="U217" s="417" t="str">
        <f t="shared" si="859"/>
        <v/>
      </c>
      <c r="V217" s="369" t="str">
        <f t="shared" si="860"/>
        <v/>
      </c>
      <c r="X217" s="279" t="str">
        <f t="shared" si="861"/>
        <v/>
      </c>
      <c r="Y217" s="254" t="str">
        <f t="shared" si="862"/>
        <v/>
      </c>
      <c r="Z217" s="254" t="str">
        <f t="shared" si="863"/>
        <v/>
      </c>
      <c r="AA217" s="254" t="str">
        <f t="shared" si="864"/>
        <v/>
      </c>
      <c r="AB217" s="254" t="str">
        <f t="shared" si="865"/>
        <v/>
      </c>
      <c r="AC217" s="254">
        <f t="shared" si="866"/>
        <v>214</v>
      </c>
      <c r="AD217" s="254" t="str">
        <f t="shared" si="867"/>
        <v/>
      </c>
      <c r="AG217" s="499" t="str">
        <f t="shared" si="868"/>
        <v/>
      </c>
      <c r="AH217" s="495" t="str">
        <f t="shared" si="910"/>
        <v/>
      </c>
      <c r="AI217" s="495" t="str">
        <f t="shared" si="911"/>
        <v/>
      </c>
      <c r="AJ217" s="495" t="str">
        <f t="shared" si="912"/>
        <v/>
      </c>
      <c r="AK217" s="495" t="str">
        <f t="shared" si="913"/>
        <v/>
      </c>
      <c r="AL217" s="420">
        <f t="shared" si="846"/>
        <v>214</v>
      </c>
      <c r="AM217" s="420" t="str">
        <f t="shared" si="847"/>
        <v/>
      </c>
      <c r="AN217" t="str">
        <f t="shared" si="869"/>
        <v/>
      </c>
    </row>
    <row r="218" spans="1:40">
      <c r="A218" s="417" t="str">
        <f t="shared" si="848"/>
        <v/>
      </c>
      <c r="B218" s="417" t="str">
        <f t="shared" si="849"/>
        <v/>
      </c>
      <c r="C218" s="483"/>
      <c r="D218" s="420">
        <v>215</v>
      </c>
      <c r="E218" s="481"/>
      <c r="F218" s="482"/>
      <c r="G218" s="483"/>
      <c r="H218" s="417" t="str">
        <f t="shared" si="850"/>
        <v/>
      </c>
      <c r="I218" s="362" t="str">
        <f t="shared" si="851"/>
        <v/>
      </c>
      <c r="J218" s="362" t="str">
        <f t="shared" ref="J218:K218" si="954">IF(I218="","",RANK(I218,I$4:I$443))</f>
        <v/>
      </c>
      <c r="K218" s="362" t="str">
        <f t="shared" si="954"/>
        <v/>
      </c>
      <c r="L218" s="362" t="str">
        <f t="shared" si="853"/>
        <v/>
      </c>
      <c r="M218" s="362" t="str">
        <f t="shared" ref="M218:N218" si="955">IF(L218="","",RANK(L218,L$4:L$443))</f>
        <v/>
      </c>
      <c r="N218" s="362" t="str">
        <f t="shared" si="955"/>
        <v/>
      </c>
      <c r="O218" s="362" t="str">
        <f t="shared" si="855"/>
        <v/>
      </c>
      <c r="P218" s="362" t="str">
        <f t="shared" ref="P218:Q218" si="956">IF(O218="","",RANK(O218,O$4:O$443))</f>
        <v/>
      </c>
      <c r="Q218" s="362" t="str">
        <f t="shared" si="956"/>
        <v/>
      </c>
      <c r="R218" s="362" t="str">
        <f t="shared" si="857"/>
        <v/>
      </c>
      <c r="S218" s="362" t="str">
        <f t="shared" ref="S218:T218" si="957">IF(R218="","",RANK(R218,R$4:R$443))</f>
        <v/>
      </c>
      <c r="T218" s="362" t="str">
        <f t="shared" si="957"/>
        <v/>
      </c>
      <c r="U218" s="417" t="str">
        <f t="shared" si="859"/>
        <v/>
      </c>
      <c r="V218" s="369" t="str">
        <f t="shared" si="860"/>
        <v/>
      </c>
      <c r="X218" s="279" t="str">
        <f t="shared" si="861"/>
        <v/>
      </c>
      <c r="Y218" s="254" t="str">
        <f t="shared" si="862"/>
        <v/>
      </c>
      <c r="Z218" s="254" t="str">
        <f t="shared" si="863"/>
        <v/>
      </c>
      <c r="AA218" s="254" t="str">
        <f t="shared" si="864"/>
        <v/>
      </c>
      <c r="AB218" s="254" t="str">
        <f t="shared" si="865"/>
        <v/>
      </c>
      <c r="AC218" s="254">
        <f t="shared" si="866"/>
        <v>215</v>
      </c>
      <c r="AD218" s="254" t="str">
        <f t="shared" si="867"/>
        <v/>
      </c>
      <c r="AG218" s="499" t="str">
        <f t="shared" si="868"/>
        <v/>
      </c>
      <c r="AH218" s="495" t="str">
        <f t="shared" si="910"/>
        <v/>
      </c>
      <c r="AI218" s="495" t="str">
        <f t="shared" si="911"/>
        <v/>
      </c>
      <c r="AJ218" s="495" t="str">
        <f t="shared" si="912"/>
        <v/>
      </c>
      <c r="AK218" s="495" t="str">
        <f t="shared" si="913"/>
        <v/>
      </c>
      <c r="AL218" s="420">
        <f t="shared" si="846"/>
        <v>215</v>
      </c>
      <c r="AM218" s="420" t="str">
        <f t="shared" si="847"/>
        <v/>
      </c>
      <c r="AN218" t="str">
        <f t="shared" si="869"/>
        <v/>
      </c>
    </row>
    <row r="219" spans="1:40">
      <c r="A219" s="417" t="str">
        <f t="shared" si="848"/>
        <v/>
      </c>
      <c r="B219" s="417" t="str">
        <f t="shared" si="849"/>
        <v/>
      </c>
      <c r="C219" s="483"/>
      <c r="D219" s="420">
        <v>216</v>
      </c>
      <c r="E219" s="481"/>
      <c r="F219" s="482"/>
      <c r="G219" s="483"/>
      <c r="H219" s="417" t="str">
        <f t="shared" si="850"/>
        <v/>
      </c>
      <c r="I219" s="362" t="str">
        <f t="shared" si="851"/>
        <v/>
      </c>
      <c r="J219" s="362" t="str">
        <f t="shared" ref="J219:K219" si="958">IF(I219="","",RANK(I219,I$4:I$443))</f>
        <v/>
      </c>
      <c r="K219" s="362" t="str">
        <f t="shared" si="958"/>
        <v/>
      </c>
      <c r="L219" s="362" t="str">
        <f t="shared" si="853"/>
        <v/>
      </c>
      <c r="M219" s="362" t="str">
        <f t="shared" ref="M219:N219" si="959">IF(L219="","",RANK(L219,L$4:L$443))</f>
        <v/>
      </c>
      <c r="N219" s="362" t="str">
        <f t="shared" si="959"/>
        <v/>
      </c>
      <c r="O219" s="362" t="str">
        <f t="shared" si="855"/>
        <v/>
      </c>
      <c r="P219" s="362" t="str">
        <f t="shared" ref="P219:Q219" si="960">IF(O219="","",RANK(O219,O$4:O$443))</f>
        <v/>
      </c>
      <c r="Q219" s="362" t="str">
        <f t="shared" si="960"/>
        <v/>
      </c>
      <c r="R219" s="362" t="str">
        <f t="shared" si="857"/>
        <v/>
      </c>
      <c r="S219" s="362" t="str">
        <f t="shared" ref="S219:T219" si="961">IF(R219="","",RANK(R219,R$4:R$443))</f>
        <v/>
      </c>
      <c r="T219" s="362" t="str">
        <f t="shared" si="961"/>
        <v/>
      </c>
      <c r="U219" s="417" t="str">
        <f t="shared" si="859"/>
        <v/>
      </c>
      <c r="V219" s="369" t="str">
        <f t="shared" si="860"/>
        <v/>
      </c>
      <c r="X219" s="279" t="str">
        <f t="shared" si="861"/>
        <v/>
      </c>
      <c r="Y219" s="254" t="str">
        <f t="shared" si="862"/>
        <v/>
      </c>
      <c r="Z219" s="254" t="str">
        <f t="shared" si="863"/>
        <v/>
      </c>
      <c r="AA219" s="254" t="str">
        <f t="shared" si="864"/>
        <v/>
      </c>
      <c r="AB219" s="254" t="str">
        <f t="shared" si="865"/>
        <v/>
      </c>
      <c r="AC219" s="254">
        <f t="shared" si="866"/>
        <v>216</v>
      </c>
      <c r="AD219" s="254" t="str">
        <f t="shared" si="867"/>
        <v/>
      </c>
      <c r="AG219" s="499" t="str">
        <f t="shared" si="868"/>
        <v/>
      </c>
      <c r="AH219" s="495" t="str">
        <f t="shared" si="910"/>
        <v/>
      </c>
      <c r="AI219" s="495" t="str">
        <f t="shared" si="911"/>
        <v/>
      </c>
      <c r="AJ219" s="495" t="str">
        <f t="shared" si="912"/>
        <v/>
      </c>
      <c r="AK219" s="495" t="str">
        <f t="shared" si="913"/>
        <v/>
      </c>
      <c r="AL219" s="420">
        <f t="shared" si="846"/>
        <v>216</v>
      </c>
      <c r="AM219" s="420" t="str">
        <f t="shared" si="847"/>
        <v/>
      </c>
      <c r="AN219" t="str">
        <f t="shared" si="869"/>
        <v/>
      </c>
    </row>
    <row r="220" spans="1:40">
      <c r="A220" s="417" t="str">
        <f t="shared" si="848"/>
        <v/>
      </c>
      <c r="B220" s="417" t="str">
        <f t="shared" si="849"/>
        <v/>
      </c>
      <c r="C220" s="483"/>
      <c r="D220" s="420">
        <v>217</v>
      </c>
      <c r="E220" s="481"/>
      <c r="F220" s="482"/>
      <c r="G220" s="483"/>
      <c r="H220" s="417" t="str">
        <f t="shared" si="850"/>
        <v/>
      </c>
      <c r="I220" s="362" t="str">
        <f t="shared" si="851"/>
        <v/>
      </c>
      <c r="J220" s="362" t="str">
        <f t="shared" ref="J220:K220" si="962">IF(I220="","",RANK(I220,I$4:I$443))</f>
        <v/>
      </c>
      <c r="K220" s="362" t="str">
        <f t="shared" si="962"/>
        <v/>
      </c>
      <c r="L220" s="362" t="str">
        <f t="shared" si="853"/>
        <v/>
      </c>
      <c r="M220" s="362" t="str">
        <f t="shared" ref="M220:N220" si="963">IF(L220="","",RANK(L220,L$4:L$443))</f>
        <v/>
      </c>
      <c r="N220" s="362" t="str">
        <f t="shared" si="963"/>
        <v/>
      </c>
      <c r="O220" s="362" t="str">
        <f t="shared" si="855"/>
        <v/>
      </c>
      <c r="P220" s="362" t="str">
        <f t="shared" ref="P220:Q220" si="964">IF(O220="","",RANK(O220,O$4:O$443))</f>
        <v/>
      </c>
      <c r="Q220" s="362" t="str">
        <f t="shared" si="964"/>
        <v/>
      </c>
      <c r="R220" s="362" t="str">
        <f t="shared" si="857"/>
        <v/>
      </c>
      <c r="S220" s="362" t="str">
        <f t="shared" ref="S220:T220" si="965">IF(R220="","",RANK(R220,R$4:R$443))</f>
        <v/>
      </c>
      <c r="T220" s="362" t="str">
        <f t="shared" si="965"/>
        <v/>
      </c>
      <c r="U220" s="417" t="str">
        <f t="shared" si="859"/>
        <v/>
      </c>
      <c r="V220" s="369" t="str">
        <f t="shared" si="860"/>
        <v/>
      </c>
      <c r="X220" s="279" t="str">
        <f t="shared" si="861"/>
        <v/>
      </c>
      <c r="Y220" s="254" t="str">
        <f t="shared" si="862"/>
        <v/>
      </c>
      <c r="Z220" s="254" t="str">
        <f t="shared" si="863"/>
        <v/>
      </c>
      <c r="AA220" s="254" t="str">
        <f t="shared" si="864"/>
        <v/>
      </c>
      <c r="AB220" s="254" t="str">
        <f t="shared" si="865"/>
        <v/>
      </c>
      <c r="AC220" s="254">
        <f t="shared" si="866"/>
        <v>217</v>
      </c>
      <c r="AD220" s="254" t="str">
        <f t="shared" si="867"/>
        <v/>
      </c>
      <c r="AG220" s="499" t="str">
        <f t="shared" si="868"/>
        <v/>
      </c>
      <c r="AH220" s="495" t="str">
        <f t="shared" si="910"/>
        <v/>
      </c>
      <c r="AI220" s="495" t="str">
        <f t="shared" si="911"/>
        <v/>
      </c>
      <c r="AJ220" s="495" t="str">
        <f t="shared" si="912"/>
        <v/>
      </c>
      <c r="AK220" s="495" t="str">
        <f t="shared" si="913"/>
        <v/>
      </c>
      <c r="AL220" s="420">
        <f t="shared" si="846"/>
        <v>217</v>
      </c>
      <c r="AM220" s="420" t="str">
        <f t="shared" si="847"/>
        <v/>
      </c>
      <c r="AN220" t="str">
        <f t="shared" si="869"/>
        <v/>
      </c>
    </row>
    <row r="221" spans="1:40">
      <c r="A221" s="417" t="str">
        <f t="shared" si="848"/>
        <v/>
      </c>
      <c r="B221" s="417" t="str">
        <f t="shared" si="849"/>
        <v/>
      </c>
      <c r="C221" s="483"/>
      <c r="D221" s="420">
        <v>218</v>
      </c>
      <c r="E221" s="481"/>
      <c r="F221" s="482"/>
      <c r="G221" s="483"/>
      <c r="H221" s="417" t="str">
        <f t="shared" si="850"/>
        <v/>
      </c>
      <c r="I221" s="362" t="str">
        <f t="shared" si="851"/>
        <v/>
      </c>
      <c r="J221" s="362" t="str">
        <f t="shared" ref="J221:K221" si="966">IF(I221="","",RANK(I221,I$4:I$443))</f>
        <v/>
      </c>
      <c r="K221" s="362" t="str">
        <f t="shared" si="966"/>
        <v/>
      </c>
      <c r="L221" s="362" t="str">
        <f t="shared" si="853"/>
        <v/>
      </c>
      <c r="M221" s="362" t="str">
        <f t="shared" ref="M221:N221" si="967">IF(L221="","",RANK(L221,L$4:L$443))</f>
        <v/>
      </c>
      <c r="N221" s="362" t="str">
        <f t="shared" si="967"/>
        <v/>
      </c>
      <c r="O221" s="362" t="str">
        <f t="shared" si="855"/>
        <v/>
      </c>
      <c r="P221" s="362" t="str">
        <f t="shared" ref="P221:Q221" si="968">IF(O221="","",RANK(O221,O$4:O$443))</f>
        <v/>
      </c>
      <c r="Q221" s="362" t="str">
        <f t="shared" si="968"/>
        <v/>
      </c>
      <c r="R221" s="362" t="str">
        <f t="shared" si="857"/>
        <v/>
      </c>
      <c r="S221" s="362" t="str">
        <f t="shared" ref="S221:T221" si="969">IF(R221="","",RANK(R221,R$4:R$443))</f>
        <v/>
      </c>
      <c r="T221" s="362" t="str">
        <f t="shared" si="969"/>
        <v/>
      </c>
      <c r="U221" s="417" t="str">
        <f t="shared" si="859"/>
        <v/>
      </c>
      <c r="V221" s="369" t="str">
        <f t="shared" si="860"/>
        <v/>
      </c>
      <c r="X221" s="279" t="str">
        <f t="shared" si="861"/>
        <v/>
      </c>
      <c r="Y221" s="254" t="str">
        <f t="shared" si="862"/>
        <v/>
      </c>
      <c r="Z221" s="254" t="str">
        <f t="shared" si="863"/>
        <v/>
      </c>
      <c r="AA221" s="254" t="str">
        <f t="shared" si="864"/>
        <v/>
      </c>
      <c r="AB221" s="254" t="str">
        <f t="shared" si="865"/>
        <v/>
      </c>
      <c r="AC221" s="254">
        <f t="shared" si="866"/>
        <v>218</v>
      </c>
      <c r="AD221" s="254" t="str">
        <f t="shared" si="867"/>
        <v/>
      </c>
      <c r="AG221" s="499" t="str">
        <f t="shared" si="868"/>
        <v/>
      </c>
      <c r="AH221" s="495" t="str">
        <f t="shared" si="910"/>
        <v/>
      </c>
      <c r="AI221" s="495" t="str">
        <f t="shared" si="911"/>
        <v/>
      </c>
      <c r="AJ221" s="495" t="str">
        <f t="shared" si="912"/>
        <v/>
      </c>
      <c r="AK221" s="495" t="str">
        <f t="shared" si="913"/>
        <v/>
      </c>
      <c r="AL221" s="420">
        <f t="shared" si="846"/>
        <v>218</v>
      </c>
      <c r="AM221" s="420" t="str">
        <f t="shared" si="847"/>
        <v/>
      </c>
      <c r="AN221" t="str">
        <f t="shared" si="869"/>
        <v/>
      </c>
    </row>
    <row r="222" spans="1:40">
      <c r="A222" s="417" t="str">
        <f t="shared" si="848"/>
        <v/>
      </c>
      <c r="B222" s="417">
        <f t="shared" si="849"/>
        <v>219</v>
      </c>
      <c r="C222" s="483">
        <v>5385</v>
      </c>
      <c r="D222" s="420">
        <v>219</v>
      </c>
      <c r="E222" s="481" t="s">
        <v>323</v>
      </c>
      <c r="F222" s="482" t="s">
        <v>383</v>
      </c>
      <c r="G222" s="483"/>
      <c r="H222" s="417">
        <f t="shared" si="850"/>
        <v>222</v>
      </c>
      <c r="I222" s="362" t="str">
        <f t="shared" si="851"/>
        <v/>
      </c>
      <c r="J222" s="362" t="str">
        <f t="shared" ref="J222:K222" si="970">IF(I222="","",RANK(I222,I$4:I$443))</f>
        <v/>
      </c>
      <c r="K222" s="362" t="str">
        <f t="shared" si="970"/>
        <v/>
      </c>
      <c r="L222" s="362" t="str">
        <f t="shared" si="853"/>
        <v/>
      </c>
      <c r="M222" s="362" t="str">
        <f t="shared" ref="M222:N222" si="971">IF(L222="","",RANK(L222,L$4:L$443))</f>
        <v/>
      </c>
      <c r="N222" s="362" t="str">
        <f t="shared" si="971"/>
        <v/>
      </c>
      <c r="O222" s="362" t="str">
        <f t="shared" si="855"/>
        <v/>
      </c>
      <c r="P222" s="362" t="str">
        <f t="shared" ref="P222:Q222" si="972">IF(O222="","",RANK(O222,O$4:O$443))</f>
        <v/>
      </c>
      <c r="Q222" s="362" t="str">
        <f t="shared" si="972"/>
        <v/>
      </c>
      <c r="R222" s="362" t="str">
        <f t="shared" si="857"/>
        <v/>
      </c>
      <c r="S222" s="362" t="str">
        <f t="shared" ref="S222:T222" si="973">IF(R222="","",RANK(R222,R$4:R$443))</f>
        <v/>
      </c>
      <c r="T222" s="362" t="str">
        <f t="shared" si="973"/>
        <v/>
      </c>
      <c r="U222" s="417" t="str">
        <f t="shared" si="859"/>
        <v>SELECCIONE EMPRESA</v>
      </c>
      <c r="V222" s="369" t="str">
        <f t="shared" si="860"/>
        <v>SELECCIONE EMPRESA0</v>
      </c>
      <c r="X222" s="279" t="str">
        <f t="shared" si="861"/>
        <v>SELECCIONE EMPRESA</v>
      </c>
      <c r="Y222" s="254" t="str">
        <f t="shared" si="862"/>
        <v/>
      </c>
      <c r="Z222" s="254" t="str">
        <f t="shared" si="863"/>
        <v/>
      </c>
      <c r="AA222" s="254" t="str">
        <f t="shared" si="864"/>
        <v/>
      </c>
      <c r="AB222" s="254" t="str">
        <f t="shared" si="865"/>
        <v/>
      </c>
      <c r="AC222" s="254">
        <f t="shared" si="866"/>
        <v>219</v>
      </c>
      <c r="AD222" s="254">
        <f t="shared" si="867"/>
        <v>5385</v>
      </c>
      <c r="AG222" s="499" t="str">
        <f t="shared" si="868"/>
        <v>SELECCIONE EMPRESA</v>
      </c>
      <c r="AH222" s="495" t="str">
        <f t="shared" si="910"/>
        <v/>
      </c>
      <c r="AI222" s="495" t="str">
        <f t="shared" si="911"/>
        <v/>
      </c>
      <c r="AJ222" s="495" t="str">
        <f t="shared" si="912"/>
        <v/>
      </c>
      <c r="AK222" s="495" t="str">
        <f t="shared" si="913"/>
        <v/>
      </c>
      <c r="AL222" s="420">
        <f t="shared" si="846"/>
        <v>219</v>
      </c>
      <c r="AM222" s="420">
        <f t="shared" si="847"/>
        <v>5385</v>
      </c>
      <c r="AN222">
        <f t="shared" si="869"/>
        <v>0</v>
      </c>
    </row>
    <row r="223" spans="1:40">
      <c r="A223" s="417" t="str">
        <f t="shared" si="848"/>
        <v/>
      </c>
      <c r="B223" s="417">
        <f t="shared" si="849"/>
        <v>220</v>
      </c>
      <c r="C223" s="483">
        <v>1895</v>
      </c>
      <c r="D223" s="420">
        <v>220</v>
      </c>
      <c r="E223" s="481" t="s">
        <v>309</v>
      </c>
      <c r="F223" s="482" t="s">
        <v>366</v>
      </c>
      <c r="G223" s="483"/>
      <c r="H223" s="417">
        <f t="shared" si="850"/>
        <v>2221</v>
      </c>
      <c r="I223" s="362" t="str">
        <f t="shared" si="851"/>
        <v/>
      </c>
      <c r="J223" s="362" t="str">
        <f t="shared" ref="J223:K223" si="974">IF(I223="","",RANK(I223,I$4:I$443))</f>
        <v/>
      </c>
      <c r="K223" s="362" t="str">
        <f t="shared" si="974"/>
        <v/>
      </c>
      <c r="L223" s="362">
        <f t="shared" si="853"/>
        <v>60</v>
      </c>
      <c r="M223" s="362">
        <f t="shared" ref="M223:N223" si="975">IF(L223="","",RANK(L223,L$4:L$443))</f>
        <v>21</v>
      </c>
      <c r="N223" s="362">
        <f t="shared" si="975"/>
        <v>11</v>
      </c>
      <c r="O223" s="362" t="str">
        <f t="shared" si="855"/>
        <v/>
      </c>
      <c r="P223" s="362" t="str">
        <f t="shared" ref="P223:Q223" si="976">IF(O223="","",RANK(O223,O$4:O$443))</f>
        <v/>
      </c>
      <c r="Q223" s="362" t="str">
        <f t="shared" si="976"/>
        <v/>
      </c>
      <c r="R223" s="362" t="str">
        <f t="shared" si="857"/>
        <v/>
      </c>
      <c r="S223" s="362" t="str">
        <f t="shared" ref="S223:T223" si="977">IF(R223="","",RANK(R223,R$4:R$443))</f>
        <v/>
      </c>
      <c r="T223" s="362" t="str">
        <f t="shared" si="977"/>
        <v/>
      </c>
      <c r="U223" s="417" t="str">
        <f t="shared" si="859"/>
        <v>AULUSA</v>
      </c>
      <c r="V223" s="369" t="str">
        <f t="shared" si="860"/>
        <v>AULUSA11</v>
      </c>
      <c r="X223" s="279" t="str">
        <f t="shared" si="861"/>
        <v>AULUSA</v>
      </c>
      <c r="Y223" s="254" t="str">
        <f t="shared" si="862"/>
        <v/>
      </c>
      <c r="Z223" s="254">
        <f t="shared" si="863"/>
        <v>11</v>
      </c>
      <c r="AA223" s="254" t="str">
        <f t="shared" si="864"/>
        <v/>
      </c>
      <c r="AB223" s="254" t="str">
        <f t="shared" si="865"/>
        <v/>
      </c>
      <c r="AC223" s="254">
        <f t="shared" si="866"/>
        <v>220</v>
      </c>
      <c r="AD223" s="254">
        <f t="shared" si="867"/>
        <v>1895</v>
      </c>
      <c r="AG223" s="499" t="str">
        <f t="shared" si="868"/>
        <v>AULUSA</v>
      </c>
      <c r="AH223" s="495" t="str">
        <f t="shared" si="910"/>
        <v/>
      </c>
      <c r="AI223" s="495">
        <f t="shared" si="911"/>
        <v>11</v>
      </c>
      <c r="AJ223" s="495" t="str">
        <f t="shared" si="912"/>
        <v/>
      </c>
      <c r="AK223" s="495" t="str">
        <f t="shared" si="913"/>
        <v/>
      </c>
      <c r="AL223" s="420">
        <f t="shared" si="846"/>
        <v>220</v>
      </c>
      <c r="AM223" s="420">
        <f t="shared" si="847"/>
        <v>1895</v>
      </c>
      <c r="AN223">
        <f t="shared" si="869"/>
        <v>11</v>
      </c>
    </row>
    <row r="224" spans="1:40">
      <c r="A224" s="417" t="str">
        <f t="shared" si="848"/>
        <v/>
      </c>
      <c r="B224" s="417">
        <f t="shared" si="849"/>
        <v>221</v>
      </c>
      <c r="C224" s="483">
        <v>5472</v>
      </c>
      <c r="D224" s="420">
        <v>221</v>
      </c>
      <c r="E224" s="481" t="s">
        <v>288</v>
      </c>
      <c r="F224" s="482" t="s">
        <v>367</v>
      </c>
      <c r="G224" s="483"/>
      <c r="H224" s="417">
        <f t="shared" si="850"/>
        <v>4220</v>
      </c>
      <c r="I224" s="362" t="str">
        <f t="shared" si="851"/>
        <v/>
      </c>
      <c r="J224" s="362" t="str">
        <f t="shared" ref="J224:K224" si="978">IF(I224="","",RANK(I224,I$4:I$443))</f>
        <v/>
      </c>
      <c r="K224" s="362" t="str">
        <f t="shared" si="978"/>
        <v/>
      </c>
      <c r="L224" s="362" t="str">
        <f t="shared" si="853"/>
        <v/>
      </c>
      <c r="M224" s="362" t="str">
        <f t="shared" ref="M224:N224" si="979">IF(L224="","",RANK(L224,L$4:L$443))</f>
        <v/>
      </c>
      <c r="N224" s="362" t="str">
        <f t="shared" si="979"/>
        <v/>
      </c>
      <c r="O224" s="362" t="str">
        <f t="shared" si="855"/>
        <v/>
      </c>
      <c r="P224" s="362" t="str">
        <f t="shared" ref="P224:Q224" si="980">IF(O224="","",RANK(O224,O$4:O$443))</f>
        <v/>
      </c>
      <c r="Q224" s="362" t="str">
        <f t="shared" si="980"/>
        <v/>
      </c>
      <c r="R224" s="362">
        <f t="shared" si="857"/>
        <v>2</v>
      </c>
      <c r="S224" s="362">
        <f t="shared" ref="S224:T224" si="981">IF(R224="","",RANK(R224,R$4:R$443))</f>
        <v>29</v>
      </c>
      <c r="T224" s="362">
        <f t="shared" si="981"/>
        <v>2</v>
      </c>
      <c r="U224" s="417" t="str">
        <f t="shared" si="859"/>
        <v>AULUSA TEO</v>
      </c>
      <c r="V224" s="369" t="str">
        <f t="shared" si="860"/>
        <v>AULUSA TEO2</v>
      </c>
      <c r="X224" s="279" t="str">
        <f t="shared" si="861"/>
        <v>AULUSA TEO</v>
      </c>
      <c r="Y224" s="254" t="str">
        <f t="shared" si="862"/>
        <v/>
      </c>
      <c r="Z224" s="254" t="str">
        <f t="shared" si="863"/>
        <v/>
      </c>
      <c r="AA224" s="254" t="str">
        <f t="shared" si="864"/>
        <v/>
      </c>
      <c r="AB224" s="254">
        <f t="shared" si="865"/>
        <v>2</v>
      </c>
      <c r="AC224" s="254">
        <f t="shared" si="866"/>
        <v>221</v>
      </c>
      <c r="AD224" s="254">
        <f t="shared" si="867"/>
        <v>5472</v>
      </c>
      <c r="AG224" s="499" t="str">
        <f t="shared" si="868"/>
        <v>AULUSA TEO</v>
      </c>
      <c r="AH224" s="495" t="str">
        <f t="shared" si="910"/>
        <v/>
      </c>
      <c r="AI224" s="495" t="str">
        <f t="shared" si="911"/>
        <v/>
      </c>
      <c r="AJ224" s="495" t="str">
        <f t="shared" si="912"/>
        <v/>
      </c>
      <c r="AK224" s="495">
        <f t="shared" si="913"/>
        <v>2</v>
      </c>
      <c r="AL224" s="420">
        <f t="shared" si="846"/>
        <v>221</v>
      </c>
      <c r="AM224" s="420">
        <f t="shared" si="847"/>
        <v>5472</v>
      </c>
      <c r="AN224">
        <f t="shared" si="869"/>
        <v>2</v>
      </c>
    </row>
    <row r="225" spans="1:40">
      <c r="A225" s="417" t="str">
        <f t="shared" si="848"/>
        <v/>
      </c>
      <c r="B225" s="417">
        <f t="shared" si="849"/>
        <v>222</v>
      </c>
      <c r="C225" s="483">
        <v>5473</v>
      </c>
      <c r="D225" s="420">
        <v>222</v>
      </c>
      <c r="E225" s="481" t="s">
        <v>370</v>
      </c>
      <c r="F225" s="482" t="s">
        <v>367</v>
      </c>
      <c r="G225" s="483"/>
      <c r="H225" s="417">
        <f t="shared" si="850"/>
        <v>4219</v>
      </c>
      <c r="I225" s="362" t="str">
        <f t="shared" si="851"/>
        <v/>
      </c>
      <c r="J225" s="362" t="str">
        <f t="shared" ref="J225:K225" si="982">IF(I225="","",RANK(I225,I$4:I$443))</f>
        <v/>
      </c>
      <c r="K225" s="362" t="str">
        <f t="shared" si="982"/>
        <v/>
      </c>
      <c r="L225" s="362" t="str">
        <f t="shared" si="853"/>
        <v/>
      </c>
      <c r="M225" s="362" t="str">
        <f t="shared" ref="M225:N225" si="983">IF(L225="","",RANK(L225,L$4:L$443))</f>
        <v/>
      </c>
      <c r="N225" s="362" t="str">
        <f t="shared" si="983"/>
        <v/>
      </c>
      <c r="O225" s="362" t="str">
        <f t="shared" si="855"/>
        <v/>
      </c>
      <c r="P225" s="362" t="str">
        <f t="shared" ref="P225:Q225" si="984">IF(O225="","",RANK(O225,O$4:O$443))</f>
        <v/>
      </c>
      <c r="Q225" s="362" t="str">
        <f t="shared" si="984"/>
        <v/>
      </c>
      <c r="R225" s="362">
        <f t="shared" si="857"/>
        <v>3</v>
      </c>
      <c r="S225" s="362">
        <f t="shared" ref="S225:T225" si="985">IF(R225="","",RANK(R225,R$4:R$443))</f>
        <v>28</v>
      </c>
      <c r="T225" s="362">
        <f t="shared" si="985"/>
        <v>3</v>
      </c>
      <c r="U225" s="417" t="str">
        <f t="shared" si="859"/>
        <v>AULUSA TEO</v>
      </c>
      <c r="V225" s="369" t="str">
        <f t="shared" si="860"/>
        <v>AULUSA TEO3</v>
      </c>
      <c r="X225" s="279" t="str">
        <f t="shared" si="861"/>
        <v>AULUSA TEO</v>
      </c>
      <c r="Y225" s="254" t="str">
        <f t="shared" si="862"/>
        <v/>
      </c>
      <c r="Z225" s="254" t="str">
        <f t="shared" si="863"/>
        <v/>
      </c>
      <c r="AA225" s="254" t="str">
        <f t="shared" si="864"/>
        <v/>
      </c>
      <c r="AB225" s="254">
        <f t="shared" si="865"/>
        <v>3</v>
      </c>
      <c r="AC225" s="254">
        <f t="shared" si="866"/>
        <v>222</v>
      </c>
      <c r="AD225" s="254">
        <f t="shared" si="867"/>
        <v>5473</v>
      </c>
      <c r="AG225" s="499" t="str">
        <f t="shared" si="868"/>
        <v>AULUSA TEO</v>
      </c>
      <c r="AH225" s="495" t="str">
        <f t="shared" si="910"/>
        <v/>
      </c>
      <c r="AI225" s="495" t="str">
        <f t="shared" si="911"/>
        <v/>
      </c>
      <c r="AJ225" s="495" t="str">
        <f t="shared" si="912"/>
        <v/>
      </c>
      <c r="AK225" s="495">
        <f t="shared" si="913"/>
        <v>3</v>
      </c>
      <c r="AL225" s="420">
        <f t="shared" si="846"/>
        <v>222</v>
      </c>
      <c r="AM225" s="420">
        <f t="shared" si="847"/>
        <v>5473</v>
      </c>
      <c r="AN225">
        <f t="shared" si="869"/>
        <v>3</v>
      </c>
    </row>
    <row r="226" spans="1:40">
      <c r="A226" s="417">
        <f t="shared" si="848"/>
        <v>58</v>
      </c>
      <c r="B226" s="417">
        <f t="shared" si="849"/>
        <v>223</v>
      </c>
      <c r="C226" s="483">
        <v>5689</v>
      </c>
      <c r="D226" s="420">
        <v>223</v>
      </c>
      <c r="E226" s="481" t="s">
        <v>241</v>
      </c>
      <c r="F226" s="482" t="s">
        <v>363</v>
      </c>
      <c r="G226" s="483">
        <v>58</v>
      </c>
      <c r="H226" s="417">
        <f t="shared" si="850"/>
        <v>1218</v>
      </c>
      <c r="I226" s="362">
        <f t="shared" si="851"/>
        <v>141</v>
      </c>
      <c r="J226" s="362">
        <f t="shared" ref="J226:K226" si="986">IF(I226="","",RANK(I226,I$4:I$443))</f>
        <v>15</v>
      </c>
      <c r="K226" s="362">
        <f t="shared" si="986"/>
        <v>61</v>
      </c>
      <c r="L226" s="362" t="str">
        <f t="shared" si="853"/>
        <v/>
      </c>
      <c r="M226" s="362" t="str">
        <f t="shared" ref="M226:N226" si="987">IF(L226="","",RANK(L226,L$4:L$443))</f>
        <v/>
      </c>
      <c r="N226" s="362" t="str">
        <f t="shared" si="987"/>
        <v/>
      </c>
      <c r="O226" s="362" t="str">
        <f t="shared" si="855"/>
        <v/>
      </c>
      <c r="P226" s="362" t="str">
        <f t="shared" ref="P226:Q226" si="988">IF(O226="","",RANK(O226,O$4:O$443))</f>
        <v/>
      </c>
      <c r="Q226" s="362" t="str">
        <f t="shared" si="988"/>
        <v/>
      </c>
      <c r="R226" s="362" t="str">
        <f t="shared" si="857"/>
        <v/>
      </c>
      <c r="S226" s="362" t="str">
        <f t="shared" ref="S226:T226" si="989">IF(R226="","",RANK(R226,R$4:R$443))</f>
        <v/>
      </c>
      <c r="T226" s="362" t="str">
        <f t="shared" si="989"/>
        <v/>
      </c>
      <c r="U226" s="417" t="str">
        <f t="shared" si="859"/>
        <v>TRALUSA</v>
      </c>
      <c r="V226" s="369" t="str">
        <f t="shared" si="860"/>
        <v>TRALUSA58</v>
      </c>
      <c r="X226" s="279" t="str">
        <f t="shared" si="861"/>
        <v>TRALUSA</v>
      </c>
      <c r="Y226" s="254">
        <f t="shared" si="862"/>
        <v>61</v>
      </c>
      <c r="Z226" s="254" t="str">
        <f t="shared" si="863"/>
        <v/>
      </c>
      <c r="AA226" s="254" t="str">
        <f t="shared" si="864"/>
        <v/>
      </c>
      <c r="AB226" s="254" t="str">
        <f t="shared" si="865"/>
        <v/>
      </c>
      <c r="AC226" s="254">
        <f t="shared" si="866"/>
        <v>223</v>
      </c>
      <c r="AD226" s="254">
        <f t="shared" si="867"/>
        <v>5689</v>
      </c>
      <c r="AG226" s="499" t="str">
        <f t="shared" si="868"/>
        <v>TRALUSA</v>
      </c>
      <c r="AH226" s="495">
        <f t="shared" si="910"/>
        <v>58</v>
      </c>
      <c r="AI226" s="495" t="str">
        <f t="shared" si="911"/>
        <v/>
      </c>
      <c r="AJ226" s="495" t="str">
        <f t="shared" si="912"/>
        <v/>
      </c>
      <c r="AK226" s="495" t="str">
        <f t="shared" si="913"/>
        <v/>
      </c>
      <c r="AL226" s="420">
        <f t="shared" si="846"/>
        <v>223</v>
      </c>
      <c r="AM226" s="420">
        <f t="shared" si="847"/>
        <v>5689</v>
      </c>
      <c r="AN226">
        <f t="shared" si="869"/>
        <v>58</v>
      </c>
    </row>
    <row r="227" spans="1:40">
      <c r="A227" s="417" t="str">
        <f t="shared" si="848"/>
        <v/>
      </c>
      <c r="B227" s="417" t="str">
        <f t="shared" si="849"/>
        <v/>
      </c>
      <c r="C227" s="483"/>
      <c r="D227" s="420">
        <v>224</v>
      </c>
      <c r="E227" s="481"/>
      <c r="F227" s="482"/>
      <c r="G227" s="483"/>
      <c r="H227" s="417" t="str">
        <f t="shared" si="850"/>
        <v/>
      </c>
      <c r="I227" s="362" t="str">
        <f t="shared" si="851"/>
        <v/>
      </c>
      <c r="J227" s="362" t="str">
        <f t="shared" ref="J227:K227" si="990">IF(I227="","",RANK(I227,I$4:I$443))</f>
        <v/>
      </c>
      <c r="K227" s="362" t="str">
        <f t="shared" si="990"/>
        <v/>
      </c>
      <c r="L227" s="362" t="str">
        <f t="shared" si="853"/>
        <v/>
      </c>
      <c r="M227" s="362" t="str">
        <f t="shared" ref="M227:N227" si="991">IF(L227="","",RANK(L227,L$4:L$443))</f>
        <v/>
      </c>
      <c r="N227" s="362" t="str">
        <f t="shared" si="991"/>
        <v/>
      </c>
      <c r="O227" s="362" t="str">
        <f t="shared" si="855"/>
        <v/>
      </c>
      <c r="P227" s="362" t="str">
        <f t="shared" ref="P227:Q227" si="992">IF(O227="","",RANK(O227,O$4:O$443))</f>
        <v/>
      </c>
      <c r="Q227" s="362" t="str">
        <f t="shared" si="992"/>
        <v/>
      </c>
      <c r="R227" s="362" t="str">
        <f t="shared" si="857"/>
        <v/>
      </c>
      <c r="S227" s="362" t="str">
        <f t="shared" ref="S227:T227" si="993">IF(R227="","",RANK(R227,R$4:R$443))</f>
        <v/>
      </c>
      <c r="T227" s="362" t="str">
        <f t="shared" si="993"/>
        <v/>
      </c>
      <c r="U227" s="417" t="str">
        <f t="shared" si="859"/>
        <v/>
      </c>
      <c r="V227" s="369" t="str">
        <f t="shared" si="860"/>
        <v/>
      </c>
      <c r="X227" s="279" t="str">
        <f t="shared" si="861"/>
        <v/>
      </c>
      <c r="Y227" s="254" t="str">
        <f t="shared" si="862"/>
        <v/>
      </c>
      <c r="Z227" s="254" t="str">
        <f t="shared" si="863"/>
        <v/>
      </c>
      <c r="AA227" s="254" t="str">
        <f t="shared" si="864"/>
        <v/>
      </c>
      <c r="AB227" s="254" t="str">
        <f t="shared" si="865"/>
        <v/>
      </c>
      <c r="AC227" s="254">
        <f t="shared" si="866"/>
        <v>224</v>
      </c>
      <c r="AD227" s="254" t="str">
        <f t="shared" si="867"/>
        <v/>
      </c>
      <c r="AG227" s="499" t="str">
        <f t="shared" si="868"/>
        <v/>
      </c>
      <c r="AH227" s="495" t="str">
        <f t="shared" si="910"/>
        <v/>
      </c>
      <c r="AI227" s="495" t="str">
        <f t="shared" si="911"/>
        <v/>
      </c>
      <c r="AJ227" s="495" t="str">
        <f t="shared" si="912"/>
        <v/>
      </c>
      <c r="AK227" s="495" t="str">
        <f t="shared" si="913"/>
        <v/>
      </c>
      <c r="AL227" s="420">
        <f t="shared" si="846"/>
        <v>224</v>
      </c>
      <c r="AM227" s="420" t="str">
        <f t="shared" si="847"/>
        <v/>
      </c>
      <c r="AN227" t="str">
        <f t="shared" si="869"/>
        <v/>
      </c>
    </row>
    <row r="228" spans="1:40">
      <c r="A228" s="417" t="str">
        <f t="shared" si="848"/>
        <v/>
      </c>
      <c r="B228" s="417" t="str">
        <f t="shared" si="849"/>
        <v/>
      </c>
      <c r="C228" s="483"/>
      <c r="D228" s="420">
        <v>225</v>
      </c>
      <c r="E228" s="481"/>
      <c r="F228" s="482"/>
      <c r="G228" s="483"/>
      <c r="H228" s="417" t="str">
        <f t="shared" si="850"/>
        <v/>
      </c>
      <c r="I228" s="362" t="str">
        <f t="shared" si="851"/>
        <v/>
      </c>
      <c r="J228" s="362" t="str">
        <f t="shared" ref="J228:K228" si="994">IF(I228="","",RANK(I228,I$4:I$443))</f>
        <v/>
      </c>
      <c r="K228" s="362" t="str">
        <f t="shared" si="994"/>
        <v/>
      </c>
      <c r="L228" s="362" t="str">
        <f t="shared" si="853"/>
        <v/>
      </c>
      <c r="M228" s="362" t="str">
        <f t="shared" ref="M228:N228" si="995">IF(L228="","",RANK(L228,L$4:L$443))</f>
        <v/>
      </c>
      <c r="N228" s="362" t="str">
        <f t="shared" si="995"/>
        <v/>
      </c>
      <c r="O228" s="362" t="str">
        <f t="shared" si="855"/>
        <v/>
      </c>
      <c r="P228" s="362" t="str">
        <f t="shared" ref="P228:Q228" si="996">IF(O228="","",RANK(O228,O$4:O$443))</f>
        <v/>
      </c>
      <c r="Q228" s="362" t="str">
        <f t="shared" si="996"/>
        <v/>
      </c>
      <c r="R228" s="362" t="str">
        <f t="shared" si="857"/>
        <v/>
      </c>
      <c r="S228" s="362" t="str">
        <f t="shared" ref="S228:T228" si="997">IF(R228="","",RANK(R228,R$4:R$443))</f>
        <v/>
      </c>
      <c r="T228" s="362" t="str">
        <f t="shared" si="997"/>
        <v/>
      </c>
      <c r="U228" s="417" t="str">
        <f t="shared" si="859"/>
        <v/>
      </c>
      <c r="V228" s="369" t="str">
        <f t="shared" si="860"/>
        <v/>
      </c>
      <c r="X228" s="279" t="str">
        <f t="shared" si="861"/>
        <v/>
      </c>
      <c r="Y228" s="254" t="str">
        <f t="shared" si="862"/>
        <v/>
      </c>
      <c r="Z228" s="254" t="str">
        <f t="shared" si="863"/>
        <v/>
      </c>
      <c r="AA228" s="254" t="str">
        <f t="shared" si="864"/>
        <v/>
      </c>
      <c r="AB228" s="254" t="str">
        <f t="shared" si="865"/>
        <v/>
      </c>
      <c r="AC228" s="254">
        <f t="shared" si="866"/>
        <v>225</v>
      </c>
      <c r="AD228" s="254" t="str">
        <f t="shared" si="867"/>
        <v/>
      </c>
      <c r="AG228" s="499" t="str">
        <f t="shared" si="868"/>
        <v/>
      </c>
      <c r="AH228" s="495" t="str">
        <f t="shared" si="910"/>
        <v/>
      </c>
      <c r="AI228" s="495" t="str">
        <f t="shared" si="911"/>
        <v/>
      </c>
      <c r="AJ228" s="495" t="str">
        <f t="shared" si="912"/>
        <v/>
      </c>
      <c r="AK228" s="495" t="str">
        <f t="shared" si="913"/>
        <v/>
      </c>
      <c r="AL228" s="420">
        <f t="shared" si="846"/>
        <v>225</v>
      </c>
      <c r="AM228" s="420" t="str">
        <f t="shared" si="847"/>
        <v/>
      </c>
      <c r="AN228" t="str">
        <f t="shared" si="869"/>
        <v/>
      </c>
    </row>
    <row r="229" spans="1:40">
      <c r="A229" s="417" t="str">
        <f t="shared" si="848"/>
        <v/>
      </c>
      <c r="B229" s="417" t="str">
        <f t="shared" si="849"/>
        <v/>
      </c>
      <c r="C229" s="483"/>
      <c r="D229" s="420">
        <v>226</v>
      </c>
      <c r="E229" s="481"/>
      <c r="F229" s="482"/>
      <c r="G229" s="483"/>
      <c r="H229" s="417" t="str">
        <f t="shared" si="850"/>
        <v/>
      </c>
      <c r="I229" s="362" t="str">
        <f t="shared" si="851"/>
        <v/>
      </c>
      <c r="J229" s="362" t="str">
        <f t="shared" ref="J229:K229" si="998">IF(I229="","",RANK(I229,I$4:I$443))</f>
        <v/>
      </c>
      <c r="K229" s="362" t="str">
        <f t="shared" si="998"/>
        <v/>
      </c>
      <c r="L229" s="362" t="str">
        <f t="shared" si="853"/>
        <v/>
      </c>
      <c r="M229" s="362" t="str">
        <f t="shared" ref="M229:N229" si="999">IF(L229="","",RANK(L229,L$4:L$443))</f>
        <v/>
      </c>
      <c r="N229" s="362" t="str">
        <f t="shared" si="999"/>
        <v/>
      </c>
      <c r="O229" s="362" t="str">
        <f t="shared" si="855"/>
        <v/>
      </c>
      <c r="P229" s="362" t="str">
        <f t="shared" ref="P229:Q229" si="1000">IF(O229="","",RANK(O229,O$4:O$443))</f>
        <v/>
      </c>
      <c r="Q229" s="362" t="str">
        <f t="shared" si="1000"/>
        <v/>
      </c>
      <c r="R229" s="362" t="str">
        <f t="shared" si="857"/>
        <v/>
      </c>
      <c r="S229" s="362" t="str">
        <f t="shared" ref="S229:T229" si="1001">IF(R229="","",RANK(R229,R$4:R$443))</f>
        <v/>
      </c>
      <c r="T229" s="362" t="str">
        <f t="shared" si="1001"/>
        <v/>
      </c>
      <c r="U229" s="417" t="str">
        <f t="shared" si="859"/>
        <v/>
      </c>
      <c r="V229" s="369" t="str">
        <f t="shared" si="860"/>
        <v/>
      </c>
      <c r="X229" s="279" t="str">
        <f t="shared" si="861"/>
        <v/>
      </c>
      <c r="Y229" s="254" t="str">
        <f t="shared" si="862"/>
        <v/>
      </c>
      <c r="Z229" s="254" t="str">
        <f t="shared" si="863"/>
        <v/>
      </c>
      <c r="AA229" s="254" t="str">
        <f t="shared" si="864"/>
        <v/>
      </c>
      <c r="AB229" s="254" t="str">
        <f t="shared" si="865"/>
        <v/>
      </c>
      <c r="AC229" s="254">
        <f t="shared" si="866"/>
        <v>226</v>
      </c>
      <c r="AD229" s="254" t="str">
        <f t="shared" si="867"/>
        <v/>
      </c>
      <c r="AG229" s="499" t="str">
        <f t="shared" si="868"/>
        <v/>
      </c>
      <c r="AH229" s="495" t="str">
        <f t="shared" si="910"/>
        <v/>
      </c>
      <c r="AI229" s="495" t="str">
        <f t="shared" si="911"/>
        <v/>
      </c>
      <c r="AJ229" s="495" t="str">
        <f t="shared" si="912"/>
        <v/>
      </c>
      <c r="AK229" s="495" t="str">
        <f t="shared" si="913"/>
        <v/>
      </c>
      <c r="AL229" s="420">
        <f t="shared" si="846"/>
        <v>226</v>
      </c>
      <c r="AM229" s="420" t="str">
        <f t="shared" si="847"/>
        <v/>
      </c>
      <c r="AN229" t="str">
        <f t="shared" si="869"/>
        <v/>
      </c>
    </row>
    <row r="230" spans="1:40">
      <c r="A230" s="417" t="str">
        <f t="shared" si="848"/>
        <v/>
      </c>
      <c r="B230" s="417">
        <f t="shared" si="849"/>
        <v>227</v>
      </c>
      <c r="C230" s="483">
        <v>1888</v>
      </c>
      <c r="D230" s="420">
        <v>227</v>
      </c>
      <c r="E230" s="481" t="s">
        <v>314</v>
      </c>
      <c r="F230" s="482" t="s">
        <v>368</v>
      </c>
      <c r="G230" s="483"/>
      <c r="H230" s="417">
        <f t="shared" si="850"/>
        <v>3214</v>
      </c>
      <c r="I230" s="362" t="str">
        <f t="shared" si="851"/>
        <v/>
      </c>
      <c r="J230" s="362" t="str">
        <f t="shared" ref="J230:K230" si="1002">IF(I230="","",RANK(I230,I$4:I$443))</f>
        <v/>
      </c>
      <c r="K230" s="362" t="str">
        <f t="shared" si="1002"/>
        <v/>
      </c>
      <c r="L230" s="362" t="str">
        <f t="shared" si="853"/>
        <v/>
      </c>
      <c r="M230" s="362" t="str">
        <f t="shared" ref="M230:N230" si="1003">IF(L230="","",RANK(L230,L$4:L$443))</f>
        <v/>
      </c>
      <c r="N230" s="362" t="str">
        <f t="shared" si="1003"/>
        <v/>
      </c>
      <c r="O230" s="362">
        <f t="shared" si="855"/>
        <v>31</v>
      </c>
      <c r="P230" s="362">
        <f t="shared" ref="P230:Q230" si="1004">IF(O230="","",RANK(O230,O$4:O$443))</f>
        <v>19</v>
      </c>
      <c r="Q230" s="362">
        <f t="shared" si="1004"/>
        <v>1</v>
      </c>
      <c r="R230" s="362" t="str">
        <f t="shared" si="857"/>
        <v/>
      </c>
      <c r="S230" s="362" t="str">
        <f t="shared" ref="S230:T230" si="1005">IF(R230="","",RANK(R230,R$4:R$443))</f>
        <v/>
      </c>
      <c r="T230" s="362" t="str">
        <f t="shared" si="1005"/>
        <v/>
      </c>
      <c r="U230" s="417" t="str">
        <f t="shared" si="859"/>
        <v>CASTROMIL</v>
      </c>
      <c r="V230" s="369" t="str">
        <f t="shared" si="860"/>
        <v>CASTROMIL1</v>
      </c>
      <c r="X230" s="279" t="str">
        <f t="shared" si="861"/>
        <v>CASTROMIL</v>
      </c>
      <c r="Y230" s="254" t="str">
        <f t="shared" si="862"/>
        <v/>
      </c>
      <c r="Z230" s="254" t="str">
        <f t="shared" si="863"/>
        <v/>
      </c>
      <c r="AA230" s="254">
        <f t="shared" si="864"/>
        <v>1</v>
      </c>
      <c r="AB230" s="254" t="str">
        <f t="shared" si="865"/>
        <v/>
      </c>
      <c r="AC230" s="254">
        <f t="shared" si="866"/>
        <v>227</v>
      </c>
      <c r="AD230" s="254">
        <f t="shared" si="867"/>
        <v>1888</v>
      </c>
      <c r="AG230" s="499" t="str">
        <f t="shared" si="868"/>
        <v>CASTROMIL</v>
      </c>
      <c r="AH230" s="495" t="str">
        <f t="shared" si="910"/>
        <v/>
      </c>
      <c r="AI230" s="495" t="str">
        <f t="shared" si="911"/>
        <v/>
      </c>
      <c r="AJ230" s="495">
        <f t="shared" si="912"/>
        <v>1</v>
      </c>
      <c r="AK230" s="495" t="str">
        <f t="shared" si="913"/>
        <v/>
      </c>
      <c r="AL230" s="420">
        <f t="shared" si="846"/>
        <v>227</v>
      </c>
      <c r="AM230" s="420">
        <f t="shared" si="847"/>
        <v>1888</v>
      </c>
      <c r="AN230">
        <f t="shared" si="869"/>
        <v>1</v>
      </c>
    </row>
    <row r="231" spans="1:40">
      <c r="A231" s="417" t="str">
        <f t="shared" si="848"/>
        <v/>
      </c>
      <c r="B231" s="417" t="str">
        <f t="shared" si="849"/>
        <v/>
      </c>
      <c r="C231" s="483"/>
      <c r="D231" s="420">
        <v>228</v>
      </c>
      <c r="E231" s="481"/>
      <c r="F231" s="482"/>
      <c r="G231" s="483"/>
      <c r="H231" s="417" t="str">
        <f t="shared" si="850"/>
        <v/>
      </c>
      <c r="I231" s="362" t="str">
        <f t="shared" si="851"/>
        <v/>
      </c>
      <c r="J231" s="362" t="str">
        <f t="shared" ref="J231:K231" si="1006">IF(I231="","",RANK(I231,I$4:I$443))</f>
        <v/>
      </c>
      <c r="K231" s="362" t="str">
        <f t="shared" si="1006"/>
        <v/>
      </c>
      <c r="L231" s="362" t="str">
        <f t="shared" si="853"/>
        <v/>
      </c>
      <c r="M231" s="362" t="str">
        <f t="shared" ref="M231:N231" si="1007">IF(L231="","",RANK(L231,L$4:L$443))</f>
        <v/>
      </c>
      <c r="N231" s="362" t="str">
        <f t="shared" si="1007"/>
        <v/>
      </c>
      <c r="O231" s="362" t="str">
        <f t="shared" si="855"/>
        <v/>
      </c>
      <c r="P231" s="362" t="str">
        <f t="shared" ref="P231:Q231" si="1008">IF(O231="","",RANK(O231,O$4:O$443))</f>
        <v/>
      </c>
      <c r="Q231" s="362" t="str">
        <f t="shared" si="1008"/>
        <v/>
      </c>
      <c r="R231" s="362" t="str">
        <f t="shared" si="857"/>
        <v/>
      </c>
      <c r="S231" s="362" t="str">
        <f t="shared" ref="S231:T231" si="1009">IF(R231="","",RANK(R231,R$4:R$443))</f>
        <v/>
      </c>
      <c r="T231" s="362" t="str">
        <f t="shared" si="1009"/>
        <v/>
      </c>
      <c r="U231" s="417" t="str">
        <f t="shared" si="859"/>
        <v/>
      </c>
      <c r="V231" s="369" t="str">
        <f t="shared" si="860"/>
        <v/>
      </c>
      <c r="X231" s="279" t="str">
        <f t="shared" si="861"/>
        <v/>
      </c>
      <c r="Y231" s="254" t="str">
        <f t="shared" si="862"/>
        <v/>
      </c>
      <c r="Z231" s="254" t="str">
        <f t="shared" si="863"/>
        <v/>
      </c>
      <c r="AA231" s="254" t="str">
        <f t="shared" si="864"/>
        <v/>
      </c>
      <c r="AB231" s="254" t="str">
        <f t="shared" si="865"/>
        <v/>
      </c>
      <c r="AC231" s="254">
        <f t="shared" si="866"/>
        <v>228</v>
      </c>
      <c r="AD231" s="254" t="str">
        <f t="shared" si="867"/>
        <v/>
      </c>
      <c r="AG231" s="499" t="str">
        <f t="shared" si="868"/>
        <v/>
      </c>
      <c r="AH231" s="495" t="str">
        <f t="shared" si="910"/>
        <v/>
      </c>
      <c r="AI231" s="495" t="str">
        <f t="shared" si="911"/>
        <v/>
      </c>
      <c r="AJ231" s="495" t="str">
        <f t="shared" si="912"/>
        <v/>
      </c>
      <c r="AK231" s="495" t="str">
        <f t="shared" si="913"/>
        <v/>
      </c>
      <c r="AL231" s="420">
        <f t="shared" si="846"/>
        <v>228</v>
      </c>
      <c r="AM231" s="420" t="str">
        <f t="shared" si="847"/>
        <v/>
      </c>
      <c r="AN231" t="str">
        <f t="shared" si="869"/>
        <v/>
      </c>
    </row>
    <row r="232" spans="1:40">
      <c r="A232" s="417" t="str">
        <f t="shared" si="848"/>
        <v/>
      </c>
      <c r="B232" s="417" t="str">
        <f t="shared" si="849"/>
        <v/>
      </c>
      <c r="C232" s="483"/>
      <c r="D232" s="420">
        <v>229</v>
      </c>
      <c r="E232" s="481"/>
      <c r="F232" s="482"/>
      <c r="G232" s="483"/>
      <c r="H232" s="417" t="str">
        <f t="shared" si="850"/>
        <v/>
      </c>
      <c r="I232" s="362" t="str">
        <f t="shared" si="851"/>
        <v/>
      </c>
      <c r="J232" s="362" t="str">
        <f t="shared" ref="J232:K232" si="1010">IF(I232="","",RANK(I232,I$4:I$443))</f>
        <v/>
      </c>
      <c r="K232" s="362" t="str">
        <f t="shared" si="1010"/>
        <v/>
      </c>
      <c r="L232" s="362" t="str">
        <f t="shared" si="853"/>
        <v/>
      </c>
      <c r="M232" s="362" t="str">
        <f t="shared" ref="M232:N232" si="1011">IF(L232="","",RANK(L232,L$4:L$443))</f>
        <v/>
      </c>
      <c r="N232" s="362" t="str">
        <f t="shared" si="1011"/>
        <v/>
      </c>
      <c r="O232" s="362" t="str">
        <f t="shared" si="855"/>
        <v/>
      </c>
      <c r="P232" s="362" t="str">
        <f t="shared" ref="P232:Q232" si="1012">IF(O232="","",RANK(O232,O$4:O$443))</f>
        <v/>
      </c>
      <c r="Q232" s="362" t="str">
        <f t="shared" si="1012"/>
        <v/>
      </c>
      <c r="R232" s="362" t="str">
        <f t="shared" si="857"/>
        <v/>
      </c>
      <c r="S232" s="362" t="str">
        <f t="shared" ref="S232:T232" si="1013">IF(R232="","",RANK(R232,R$4:R$443))</f>
        <v/>
      </c>
      <c r="T232" s="362" t="str">
        <f t="shared" si="1013"/>
        <v/>
      </c>
      <c r="U232" s="417" t="str">
        <f t="shared" si="859"/>
        <v/>
      </c>
      <c r="V232" s="369" t="str">
        <f t="shared" si="860"/>
        <v/>
      </c>
      <c r="X232" s="279" t="str">
        <f t="shared" si="861"/>
        <v/>
      </c>
      <c r="Y232" s="254" t="str">
        <f t="shared" si="862"/>
        <v/>
      </c>
      <c r="Z232" s="254" t="str">
        <f t="shared" si="863"/>
        <v/>
      </c>
      <c r="AA232" s="254" t="str">
        <f t="shared" si="864"/>
        <v/>
      </c>
      <c r="AB232" s="254" t="str">
        <f t="shared" si="865"/>
        <v/>
      </c>
      <c r="AC232" s="254">
        <f t="shared" si="866"/>
        <v>229</v>
      </c>
      <c r="AD232" s="254" t="str">
        <f t="shared" si="867"/>
        <v/>
      </c>
      <c r="AG232" s="499" t="str">
        <f t="shared" si="868"/>
        <v/>
      </c>
      <c r="AH232" s="495" t="str">
        <f t="shared" si="910"/>
        <v/>
      </c>
      <c r="AI232" s="495" t="str">
        <f t="shared" si="911"/>
        <v/>
      </c>
      <c r="AJ232" s="495" t="str">
        <f t="shared" si="912"/>
        <v/>
      </c>
      <c r="AK232" s="495" t="str">
        <f t="shared" si="913"/>
        <v/>
      </c>
      <c r="AL232" s="420">
        <f t="shared" si="846"/>
        <v>229</v>
      </c>
      <c r="AM232" s="420" t="str">
        <f t="shared" si="847"/>
        <v/>
      </c>
      <c r="AN232" t="str">
        <f t="shared" si="869"/>
        <v/>
      </c>
    </row>
    <row r="233" spans="1:40">
      <c r="A233" s="417">
        <f t="shared" si="848"/>
        <v>44</v>
      </c>
      <c r="B233" s="417">
        <f t="shared" si="849"/>
        <v>230</v>
      </c>
      <c r="C233" s="483">
        <v>2132</v>
      </c>
      <c r="D233" s="420">
        <v>230</v>
      </c>
      <c r="E233" s="481" t="s">
        <v>267</v>
      </c>
      <c r="F233" s="482" t="s">
        <v>363</v>
      </c>
      <c r="G233" s="483">
        <v>44</v>
      </c>
      <c r="H233" s="417">
        <f t="shared" si="850"/>
        <v>1211</v>
      </c>
      <c r="I233" s="362">
        <f t="shared" si="851"/>
        <v>142</v>
      </c>
      <c r="J233" s="362">
        <f t="shared" ref="J233:K233" si="1014">IF(I233="","",RANK(I233,I$4:I$443))</f>
        <v>14</v>
      </c>
      <c r="K233" s="362">
        <f t="shared" si="1014"/>
        <v>62</v>
      </c>
      <c r="L233" s="362" t="str">
        <f t="shared" si="853"/>
        <v/>
      </c>
      <c r="M233" s="362" t="str">
        <f t="shared" ref="M233:N233" si="1015">IF(L233="","",RANK(L233,L$4:L$443))</f>
        <v/>
      </c>
      <c r="N233" s="362" t="str">
        <f t="shared" si="1015"/>
        <v/>
      </c>
      <c r="O233" s="362" t="str">
        <f t="shared" si="855"/>
        <v/>
      </c>
      <c r="P233" s="362" t="str">
        <f t="shared" ref="P233:Q233" si="1016">IF(O233="","",RANK(O233,O$4:O$443))</f>
        <v/>
      </c>
      <c r="Q233" s="362" t="str">
        <f t="shared" si="1016"/>
        <v/>
      </c>
      <c r="R233" s="362" t="str">
        <f t="shared" si="857"/>
        <v/>
      </c>
      <c r="S233" s="362" t="str">
        <f t="shared" ref="S233:T233" si="1017">IF(R233="","",RANK(R233,R$4:R$443))</f>
        <v/>
      </c>
      <c r="T233" s="362" t="str">
        <f t="shared" si="1017"/>
        <v/>
      </c>
      <c r="U233" s="417" t="str">
        <f t="shared" si="859"/>
        <v>TRALUSA</v>
      </c>
      <c r="V233" s="369" t="str">
        <f t="shared" si="860"/>
        <v>TRALUSA44</v>
      </c>
      <c r="X233" s="279" t="str">
        <f t="shared" si="861"/>
        <v>TRALUSA</v>
      </c>
      <c r="Y233" s="254">
        <f t="shared" si="862"/>
        <v>62</v>
      </c>
      <c r="Z233" s="254" t="str">
        <f t="shared" si="863"/>
        <v/>
      </c>
      <c r="AA233" s="254" t="str">
        <f t="shared" si="864"/>
        <v/>
      </c>
      <c r="AB233" s="254" t="str">
        <f t="shared" si="865"/>
        <v/>
      </c>
      <c r="AC233" s="254">
        <f t="shared" si="866"/>
        <v>230</v>
      </c>
      <c r="AD233" s="254">
        <f t="shared" si="867"/>
        <v>2132</v>
      </c>
      <c r="AG233" s="499" t="str">
        <f t="shared" si="868"/>
        <v>TRALUSA</v>
      </c>
      <c r="AH233" s="495">
        <f t="shared" si="910"/>
        <v>44</v>
      </c>
      <c r="AI233" s="495" t="str">
        <f t="shared" si="911"/>
        <v/>
      </c>
      <c r="AJ233" s="495" t="str">
        <f t="shared" si="912"/>
        <v/>
      </c>
      <c r="AK233" s="495" t="str">
        <f t="shared" si="913"/>
        <v/>
      </c>
      <c r="AL233" s="420">
        <f t="shared" si="846"/>
        <v>230</v>
      </c>
      <c r="AM233" s="420">
        <f t="shared" si="847"/>
        <v>2132</v>
      </c>
      <c r="AN233">
        <f t="shared" si="869"/>
        <v>44</v>
      </c>
    </row>
    <row r="234" spans="1:40">
      <c r="A234" s="417">
        <f t="shared" si="848"/>
        <v>43</v>
      </c>
      <c r="B234" s="417">
        <f t="shared" si="849"/>
        <v>231</v>
      </c>
      <c r="C234" s="483">
        <v>2147</v>
      </c>
      <c r="D234" s="420">
        <v>231</v>
      </c>
      <c r="E234" s="481" t="s">
        <v>271</v>
      </c>
      <c r="F234" s="482" t="s">
        <v>363</v>
      </c>
      <c r="G234" s="483">
        <v>43</v>
      </c>
      <c r="H234" s="417">
        <f t="shared" si="850"/>
        <v>1210</v>
      </c>
      <c r="I234" s="362">
        <f t="shared" si="851"/>
        <v>143</v>
      </c>
      <c r="J234" s="362">
        <f t="shared" ref="J234:K234" si="1018">IF(I234="","",RANK(I234,I$4:I$443))</f>
        <v>13</v>
      </c>
      <c r="K234" s="362">
        <f t="shared" si="1018"/>
        <v>63</v>
      </c>
      <c r="L234" s="362" t="str">
        <f t="shared" si="853"/>
        <v/>
      </c>
      <c r="M234" s="362" t="str">
        <f t="shared" ref="M234:N234" si="1019">IF(L234="","",RANK(L234,L$4:L$443))</f>
        <v/>
      </c>
      <c r="N234" s="362" t="str">
        <f t="shared" si="1019"/>
        <v/>
      </c>
      <c r="O234" s="362" t="str">
        <f t="shared" si="855"/>
        <v/>
      </c>
      <c r="P234" s="362" t="str">
        <f t="shared" ref="P234:Q234" si="1020">IF(O234="","",RANK(O234,O$4:O$443))</f>
        <v/>
      </c>
      <c r="Q234" s="362" t="str">
        <f t="shared" si="1020"/>
        <v/>
      </c>
      <c r="R234" s="362" t="str">
        <f t="shared" si="857"/>
        <v/>
      </c>
      <c r="S234" s="362" t="str">
        <f t="shared" ref="S234:T234" si="1021">IF(R234="","",RANK(R234,R$4:R$443))</f>
        <v/>
      </c>
      <c r="T234" s="362" t="str">
        <f t="shared" si="1021"/>
        <v/>
      </c>
      <c r="U234" s="417" t="str">
        <f t="shared" si="859"/>
        <v>TRALUSA</v>
      </c>
      <c r="V234" s="369" t="str">
        <f t="shared" si="860"/>
        <v>TRALUSA43</v>
      </c>
      <c r="X234" s="279" t="str">
        <f t="shared" si="861"/>
        <v>TRALUSA</v>
      </c>
      <c r="Y234" s="254">
        <f t="shared" si="862"/>
        <v>63</v>
      </c>
      <c r="Z234" s="254" t="str">
        <f t="shared" si="863"/>
        <v/>
      </c>
      <c r="AA234" s="254" t="str">
        <f t="shared" si="864"/>
        <v/>
      </c>
      <c r="AB234" s="254" t="str">
        <f t="shared" si="865"/>
        <v/>
      </c>
      <c r="AC234" s="254">
        <f t="shared" si="866"/>
        <v>231</v>
      </c>
      <c r="AD234" s="254">
        <f t="shared" si="867"/>
        <v>2147</v>
      </c>
      <c r="AG234" s="499" t="str">
        <f t="shared" si="868"/>
        <v>TRALUSA</v>
      </c>
      <c r="AH234" s="495">
        <f t="shared" si="910"/>
        <v>43</v>
      </c>
      <c r="AI234" s="495" t="str">
        <f t="shared" si="911"/>
        <v/>
      </c>
      <c r="AJ234" s="495" t="str">
        <f t="shared" si="912"/>
        <v/>
      </c>
      <c r="AK234" s="495" t="str">
        <f t="shared" si="913"/>
        <v/>
      </c>
      <c r="AL234" s="420">
        <f t="shared" si="846"/>
        <v>231</v>
      </c>
      <c r="AM234" s="420">
        <f t="shared" si="847"/>
        <v>2147</v>
      </c>
      <c r="AN234">
        <f t="shared" si="869"/>
        <v>43</v>
      </c>
    </row>
    <row r="235" spans="1:40">
      <c r="A235" s="417" t="str">
        <f t="shared" si="848"/>
        <v/>
      </c>
      <c r="B235" s="417">
        <f t="shared" si="849"/>
        <v>232</v>
      </c>
      <c r="C235" s="483">
        <v>1893</v>
      </c>
      <c r="D235" s="420">
        <v>232</v>
      </c>
      <c r="E235" s="481" t="s">
        <v>319</v>
      </c>
      <c r="F235" s="482" t="s">
        <v>368</v>
      </c>
      <c r="G235" s="483"/>
      <c r="H235" s="417">
        <f t="shared" si="850"/>
        <v>3209</v>
      </c>
      <c r="I235" s="362" t="str">
        <f t="shared" si="851"/>
        <v/>
      </c>
      <c r="J235" s="362" t="str">
        <f t="shared" ref="J235:K235" si="1022">IF(I235="","",RANK(I235,I$4:I$443))</f>
        <v/>
      </c>
      <c r="K235" s="362" t="str">
        <f t="shared" si="1022"/>
        <v/>
      </c>
      <c r="L235" s="362" t="str">
        <f t="shared" si="853"/>
        <v/>
      </c>
      <c r="M235" s="362" t="str">
        <f t="shared" ref="M235:N235" si="1023">IF(L235="","",RANK(L235,L$4:L$443))</f>
        <v/>
      </c>
      <c r="N235" s="362" t="str">
        <f t="shared" si="1023"/>
        <v/>
      </c>
      <c r="O235" s="362">
        <f t="shared" si="855"/>
        <v>32</v>
      </c>
      <c r="P235" s="362">
        <f t="shared" ref="P235:Q235" si="1024">IF(O235="","",RANK(O235,O$4:O$443))</f>
        <v>18</v>
      </c>
      <c r="Q235" s="362">
        <f t="shared" si="1024"/>
        <v>2</v>
      </c>
      <c r="R235" s="362" t="str">
        <f t="shared" si="857"/>
        <v/>
      </c>
      <c r="S235" s="362" t="str">
        <f t="shared" ref="S235:T235" si="1025">IF(R235="","",RANK(R235,R$4:R$443))</f>
        <v/>
      </c>
      <c r="T235" s="362" t="str">
        <f t="shared" si="1025"/>
        <v/>
      </c>
      <c r="U235" s="417" t="str">
        <f t="shared" si="859"/>
        <v>CASTROMIL</v>
      </c>
      <c r="V235" s="369" t="str">
        <f t="shared" si="860"/>
        <v>CASTROMIL2</v>
      </c>
      <c r="X235" s="279" t="str">
        <f t="shared" si="861"/>
        <v>CASTROMIL</v>
      </c>
      <c r="Y235" s="254" t="str">
        <f t="shared" si="862"/>
        <v/>
      </c>
      <c r="Z235" s="254" t="str">
        <f t="shared" si="863"/>
        <v/>
      </c>
      <c r="AA235" s="254">
        <f t="shared" si="864"/>
        <v>2</v>
      </c>
      <c r="AB235" s="254" t="str">
        <f t="shared" si="865"/>
        <v/>
      </c>
      <c r="AC235" s="254">
        <f t="shared" si="866"/>
        <v>232</v>
      </c>
      <c r="AD235" s="254">
        <f t="shared" si="867"/>
        <v>1893</v>
      </c>
      <c r="AG235" s="499" t="str">
        <f t="shared" si="868"/>
        <v>CASTROMIL</v>
      </c>
      <c r="AH235" s="495" t="str">
        <f t="shared" si="910"/>
        <v/>
      </c>
      <c r="AI235" s="495" t="str">
        <f t="shared" si="911"/>
        <v/>
      </c>
      <c r="AJ235" s="495">
        <f t="shared" si="912"/>
        <v>2</v>
      </c>
      <c r="AK235" s="495" t="str">
        <f t="shared" si="913"/>
        <v/>
      </c>
      <c r="AL235" s="420">
        <f t="shared" si="846"/>
        <v>232</v>
      </c>
      <c r="AM235" s="420">
        <f t="shared" si="847"/>
        <v>1893</v>
      </c>
      <c r="AN235">
        <f t="shared" si="869"/>
        <v>2</v>
      </c>
    </row>
    <row r="236" spans="1:40">
      <c r="A236" s="417" t="str">
        <f t="shared" si="848"/>
        <v/>
      </c>
      <c r="B236" s="417" t="str">
        <f t="shared" si="849"/>
        <v/>
      </c>
      <c r="C236" s="483"/>
      <c r="D236" s="420">
        <v>233</v>
      </c>
      <c r="E236" s="481"/>
      <c r="F236" s="482"/>
      <c r="G236" s="483"/>
      <c r="H236" s="417" t="str">
        <f t="shared" si="850"/>
        <v/>
      </c>
      <c r="I236" s="362" t="str">
        <f t="shared" si="851"/>
        <v/>
      </c>
      <c r="J236" s="362" t="str">
        <f t="shared" ref="J236:K236" si="1026">IF(I236="","",RANK(I236,I$4:I$443))</f>
        <v/>
      </c>
      <c r="K236" s="362" t="str">
        <f t="shared" si="1026"/>
        <v/>
      </c>
      <c r="L236" s="362" t="str">
        <f t="shared" si="853"/>
        <v/>
      </c>
      <c r="M236" s="362" t="str">
        <f t="shared" ref="M236:N236" si="1027">IF(L236="","",RANK(L236,L$4:L$443))</f>
        <v/>
      </c>
      <c r="N236" s="362" t="str">
        <f t="shared" si="1027"/>
        <v/>
      </c>
      <c r="O236" s="362" t="str">
        <f t="shared" si="855"/>
        <v/>
      </c>
      <c r="P236" s="362" t="str">
        <f t="shared" ref="P236:Q236" si="1028">IF(O236="","",RANK(O236,O$4:O$443))</f>
        <v/>
      </c>
      <c r="Q236" s="362" t="str">
        <f t="shared" si="1028"/>
        <v/>
      </c>
      <c r="R236" s="362" t="str">
        <f t="shared" si="857"/>
        <v/>
      </c>
      <c r="S236" s="362" t="str">
        <f t="shared" ref="S236:T236" si="1029">IF(R236="","",RANK(R236,R$4:R$443))</f>
        <v/>
      </c>
      <c r="T236" s="362" t="str">
        <f t="shared" si="1029"/>
        <v/>
      </c>
      <c r="U236" s="417" t="str">
        <f t="shared" si="859"/>
        <v/>
      </c>
      <c r="V236" s="369" t="str">
        <f t="shared" si="860"/>
        <v/>
      </c>
      <c r="X236" s="279" t="str">
        <f t="shared" si="861"/>
        <v/>
      </c>
      <c r="Y236" s="254" t="str">
        <f t="shared" si="862"/>
        <v/>
      </c>
      <c r="Z236" s="254" t="str">
        <f t="shared" si="863"/>
        <v/>
      </c>
      <c r="AA236" s="254" t="str">
        <f t="shared" si="864"/>
        <v/>
      </c>
      <c r="AB236" s="254" t="str">
        <f t="shared" si="865"/>
        <v/>
      </c>
      <c r="AC236" s="254">
        <f t="shared" si="866"/>
        <v>233</v>
      </c>
      <c r="AD236" s="254" t="str">
        <f t="shared" si="867"/>
        <v/>
      </c>
      <c r="AG236" s="499" t="str">
        <f t="shared" si="868"/>
        <v/>
      </c>
      <c r="AH236" s="495" t="str">
        <f t="shared" si="910"/>
        <v/>
      </c>
      <c r="AI236" s="495" t="str">
        <f t="shared" si="911"/>
        <v/>
      </c>
      <c r="AJ236" s="495" t="str">
        <f t="shared" si="912"/>
        <v/>
      </c>
      <c r="AK236" s="495" t="str">
        <f t="shared" si="913"/>
        <v/>
      </c>
      <c r="AL236" s="420">
        <f t="shared" si="846"/>
        <v>233</v>
      </c>
      <c r="AM236" s="420" t="str">
        <f t="shared" si="847"/>
        <v/>
      </c>
      <c r="AN236" t="str">
        <f t="shared" si="869"/>
        <v/>
      </c>
    </row>
    <row r="237" spans="1:40">
      <c r="A237" s="417" t="str">
        <f t="shared" si="848"/>
        <v/>
      </c>
      <c r="B237" s="417" t="str">
        <f t="shared" si="849"/>
        <v/>
      </c>
      <c r="C237" s="483"/>
      <c r="D237" s="420">
        <v>234</v>
      </c>
      <c r="E237" s="481"/>
      <c r="F237" s="482"/>
      <c r="G237" s="483"/>
      <c r="H237" s="417" t="str">
        <f t="shared" si="850"/>
        <v/>
      </c>
      <c r="I237" s="362" t="str">
        <f t="shared" si="851"/>
        <v/>
      </c>
      <c r="J237" s="362" t="str">
        <f t="shared" ref="J237:K237" si="1030">IF(I237="","",RANK(I237,I$4:I$443))</f>
        <v/>
      </c>
      <c r="K237" s="362" t="str">
        <f t="shared" si="1030"/>
        <v/>
      </c>
      <c r="L237" s="362" t="str">
        <f t="shared" si="853"/>
        <v/>
      </c>
      <c r="M237" s="362" t="str">
        <f t="shared" ref="M237:N237" si="1031">IF(L237="","",RANK(L237,L$4:L$443))</f>
        <v/>
      </c>
      <c r="N237" s="362" t="str">
        <f t="shared" si="1031"/>
        <v/>
      </c>
      <c r="O237" s="362" t="str">
        <f t="shared" si="855"/>
        <v/>
      </c>
      <c r="P237" s="362" t="str">
        <f t="shared" ref="P237:Q237" si="1032">IF(O237="","",RANK(O237,O$4:O$443))</f>
        <v/>
      </c>
      <c r="Q237" s="362" t="str">
        <f t="shared" si="1032"/>
        <v/>
      </c>
      <c r="R237" s="362" t="str">
        <f t="shared" si="857"/>
        <v/>
      </c>
      <c r="S237" s="362" t="str">
        <f t="shared" ref="S237:T237" si="1033">IF(R237="","",RANK(R237,R$4:R$443))</f>
        <v/>
      </c>
      <c r="T237" s="362" t="str">
        <f t="shared" si="1033"/>
        <v/>
      </c>
      <c r="U237" s="417" t="str">
        <f t="shared" si="859"/>
        <v/>
      </c>
      <c r="V237" s="369" t="str">
        <f t="shared" si="860"/>
        <v/>
      </c>
      <c r="X237" s="279" t="str">
        <f t="shared" si="861"/>
        <v/>
      </c>
      <c r="Y237" s="254" t="str">
        <f t="shared" si="862"/>
        <v/>
      </c>
      <c r="Z237" s="254" t="str">
        <f t="shared" si="863"/>
        <v/>
      </c>
      <c r="AA237" s="254" t="str">
        <f t="shared" si="864"/>
        <v/>
      </c>
      <c r="AB237" s="254" t="str">
        <f t="shared" si="865"/>
        <v/>
      </c>
      <c r="AC237" s="254">
        <f t="shared" si="866"/>
        <v>234</v>
      </c>
      <c r="AD237" s="254" t="str">
        <f t="shared" si="867"/>
        <v/>
      </c>
      <c r="AG237" s="499" t="str">
        <f t="shared" si="868"/>
        <v/>
      </c>
      <c r="AH237" s="495" t="str">
        <f t="shared" si="910"/>
        <v/>
      </c>
      <c r="AI237" s="495" t="str">
        <f t="shared" si="911"/>
        <v/>
      </c>
      <c r="AJ237" s="495" t="str">
        <f t="shared" si="912"/>
        <v/>
      </c>
      <c r="AK237" s="495" t="str">
        <f t="shared" si="913"/>
        <v/>
      </c>
      <c r="AL237" s="420">
        <f t="shared" si="846"/>
        <v>234</v>
      </c>
      <c r="AM237" s="420" t="str">
        <f t="shared" si="847"/>
        <v/>
      </c>
      <c r="AN237" t="str">
        <f t="shared" si="869"/>
        <v/>
      </c>
    </row>
    <row r="238" spans="1:40">
      <c r="A238" s="417">
        <f t="shared" si="848"/>
        <v>66</v>
      </c>
      <c r="B238" s="417">
        <f t="shared" si="849"/>
        <v>235</v>
      </c>
      <c r="C238" s="483">
        <v>2244</v>
      </c>
      <c r="D238" s="420">
        <v>235</v>
      </c>
      <c r="E238" s="481" t="s">
        <v>283</v>
      </c>
      <c r="F238" s="482" t="s">
        <v>363</v>
      </c>
      <c r="G238" s="483">
        <v>66</v>
      </c>
      <c r="H238" s="417">
        <f t="shared" si="850"/>
        <v>1206</v>
      </c>
      <c r="I238" s="362">
        <f t="shared" si="851"/>
        <v>144</v>
      </c>
      <c r="J238" s="362">
        <f t="shared" ref="J238:K238" si="1034">IF(I238="","",RANK(I238,I$4:I$443))</f>
        <v>12</v>
      </c>
      <c r="K238" s="362">
        <f t="shared" si="1034"/>
        <v>64</v>
      </c>
      <c r="L238" s="362" t="str">
        <f t="shared" si="853"/>
        <v/>
      </c>
      <c r="M238" s="362" t="str">
        <f t="shared" ref="M238:N238" si="1035">IF(L238="","",RANK(L238,L$4:L$443))</f>
        <v/>
      </c>
      <c r="N238" s="362" t="str">
        <f t="shared" si="1035"/>
        <v/>
      </c>
      <c r="O238" s="362" t="str">
        <f t="shared" si="855"/>
        <v/>
      </c>
      <c r="P238" s="362" t="str">
        <f t="shared" ref="P238:Q238" si="1036">IF(O238="","",RANK(O238,O$4:O$443))</f>
        <v/>
      </c>
      <c r="Q238" s="362" t="str">
        <f t="shared" si="1036"/>
        <v/>
      </c>
      <c r="R238" s="362" t="str">
        <f t="shared" si="857"/>
        <v/>
      </c>
      <c r="S238" s="362" t="str">
        <f t="shared" ref="S238:T238" si="1037">IF(R238="","",RANK(R238,R$4:R$443))</f>
        <v/>
      </c>
      <c r="T238" s="362" t="str">
        <f t="shared" si="1037"/>
        <v/>
      </c>
      <c r="U238" s="417" t="str">
        <f t="shared" si="859"/>
        <v>TRALUSA</v>
      </c>
      <c r="V238" s="369" t="str">
        <f t="shared" si="860"/>
        <v>TRALUSA66</v>
      </c>
      <c r="X238" s="279" t="str">
        <f t="shared" si="861"/>
        <v>TRALUSA</v>
      </c>
      <c r="Y238" s="254">
        <f t="shared" si="862"/>
        <v>64</v>
      </c>
      <c r="Z238" s="254" t="str">
        <f t="shared" si="863"/>
        <v/>
      </c>
      <c r="AA238" s="254" t="str">
        <f t="shared" si="864"/>
        <v/>
      </c>
      <c r="AB238" s="254" t="str">
        <f t="shared" si="865"/>
        <v/>
      </c>
      <c r="AC238" s="254">
        <f t="shared" si="866"/>
        <v>235</v>
      </c>
      <c r="AD238" s="254">
        <f t="shared" si="867"/>
        <v>2244</v>
      </c>
      <c r="AG238" s="499" t="str">
        <f t="shared" si="868"/>
        <v>TRALUSA</v>
      </c>
      <c r="AH238" s="495">
        <f t="shared" si="910"/>
        <v>66</v>
      </c>
      <c r="AI238" s="495" t="str">
        <f t="shared" si="911"/>
        <v/>
      </c>
      <c r="AJ238" s="495" t="str">
        <f t="shared" si="912"/>
        <v/>
      </c>
      <c r="AK238" s="495" t="str">
        <f t="shared" si="913"/>
        <v/>
      </c>
      <c r="AL238" s="420">
        <f t="shared" si="846"/>
        <v>235</v>
      </c>
      <c r="AM238" s="420">
        <f t="shared" si="847"/>
        <v>2244</v>
      </c>
      <c r="AN238">
        <f t="shared" si="869"/>
        <v>66</v>
      </c>
    </row>
    <row r="239" spans="1:40">
      <c r="A239" s="417" t="str">
        <f t="shared" si="848"/>
        <v/>
      </c>
      <c r="B239" s="417">
        <f t="shared" si="849"/>
        <v>236</v>
      </c>
      <c r="C239" s="483">
        <v>2291</v>
      </c>
      <c r="D239" s="420">
        <v>236</v>
      </c>
      <c r="E239" s="481" t="s">
        <v>313</v>
      </c>
      <c r="F239" s="482" t="s">
        <v>368</v>
      </c>
      <c r="G239" s="483"/>
      <c r="H239" s="417">
        <f t="shared" si="850"/>
        <v>3205</v>
      </c>
      <c r="I239" s="362" t="str">
        <f t="shared" si="851"/>
        <v/>
      </c>
      <c r="J239" s="362" t="str">
        <f t="shared" ref="J239:K239" si="1038">IF(I239="","",RANK(I239,I$4:I$443))</f>
        <v/>
      </c>
      <c r="K239" s="362" t="str">
        <f t="shared" si="1038"/>
        <v/>
      </c>
      <c r="L239" s="362" t="str">
        <f t="shared" si="853"/>
        <v/>
      </c>
      <c r="M239" s="362" t="str">
        <f t="shared" ref="M239:N239" si="1039">IF(L239="","",RANK(L239,L$4:L$443))</f>
        <v/>
      </c>
      <c r="N239" s="362" t="str">
        <f t="shared" si="1039"/>
        <v/>
      </c>
      <c r="O239" s="362">
        <f t="shared" si="855"/>
        <v>33</v>
      </c>
      <c r="P239" s="362">
        <f t="shared" ref="P239:Q239" si="1040">IF(O239="","",RANK(O239,O$4:O$443))</f>
        <v>17</v>
      </c>
      <c r="Q239" s="362">
        <f t="shared" si="1040"/>
        <v>3</v>
      </c>
      <c r="R239" s="362" t="str">
        <f t="shared" si="857"/>
        <v/>
      </c>
      <c r="S239" s="362" t="str">
        <f t="shared" ref="S239:T239" si="1041">IF(R239="","",RANK(R239,R$4:R$443))</f>
        <v/>
      </c>
      <c r="T239" s="362" t="str">
        <f t="shared" si="1041"/>
        <v/>
      </c>
      <c r="U239" s="417" t="str">
        <f t="shared" si="859"/>
        <v>CASTROMIL</v>
      </c>
      <c r="V239" s="369" t="str">
        <f t="shared" si="860"/>
        <v>CASTROMIL3</v>
      </c>
      <c r="X239" s="279" t="str">
        <f t="shared" si="861"/>
        <v>CASTROMIL</v>
      </c>
      <c r="Y239" s="254" t="str">
        <f t="shared" si="862"/>
        <v/>
      </c>
      <c r="Z239" s="254" t="str">
        <f t="shared" si="863"/>
        <v/>
      </c>
      <c r="AA239" s="254">
        <f t="shared" si="864"/>
        <v>3</v>
      </c>
      <c r="AB239" s="254" t="str">
        <f t="shared" si="865"/>
        <v/>
      </c>
      <c r="AC239" s="254">
        <f t="shared" si="866"/>
        <v>236</v>
      </c>
      <c r="AD239" s="254">
        <f t="shared" si="867"/>
        <v>2291</v>
      </c>
      <c r="AG239" s="499" t="str">
        <f t="shared" si="868"/>
        <v>CASTROMIL</v>
      </c>
      <c r="AH239" s="495" t="str">
        <f t="shared" si="910"/>
        <v/>
      </c>
      <c r="AI239" s="495" t="str">
        <f t="shared" si="911"/>
        <v/>
      </c>
      <c r="AJ239" s="495">
        <f t="shared" si="912"/>
        <v>3</v>
      </c>
      <c r="AK239" s="495" t="str">
        <f t="shared" si="913"/>
        <v/>
      </c>
      <c r="AL239" s="420">
        <f t="shared" si="846"/>
        <v>236</v>
      </c>
      <c r="AM239" s="420">
        <f t="shared" si="847"/>
        <v>2291</v>
      </c>
      <c r="AN239">
        <f t="shared" si="869"/>
        <v>3</v>
      </c>
    </row>
    <row r="240" spans="1:40">
      <c r="A240" s="417" t="str">
        <f t="shared" si="848"/>
        <v/>
      </c>
      <c r="B240" s="417" t="str">
        <f t="shared" si="849"/>
        <v/>
      </c>
      <c r="C240" s="483"/>
      <c r="D240" s="420">
        <v>237</v>
      </c>
      <c r="E240" s="481"/>
      <c r="F240" s="482"/>
      <c r="G240" s="483"/>
      <c r="H240" s="417" t="str">
        <f t="shared" si="850"/>
        <v/>
      </c>
      <c r="I240" s="362" t="str">
        <f t="shared" si="851"/>
        <v/>
      </c>
      <c r="J240" s="362" t="str">
        <f t="shared" ref="J240:K240" si="1042">IF(I240="","",RANK(I240,I$4:I$443))</f>
        <v/>
      </c>
      <c r="K240" s="362" t="str">
        <f t="shared" si="1042"/>
        <v/>
      </c>
      <c r="L240" s="362" t="str">
        <f t="shared" si="853"/>
        <v/>
      </c>
      <c r="M240" s="362" t="str">
        <f t="shared" ref="M240:N240" si="1043">IF(L240="","",RANK(L240,L$4:L$443))</f>
        <v/>
      </c>
      <c r="N240" s="362" t="str">
        <f t="shared" si="1043"/>
        <v/>
      </c>
      <c r="O240" s="362" t="str">
        <f t="shared" si="855"/>
        <v/>
      </c>
      <c r="P240" s="362" t="str">
        <f t="shared" ref="P240:Q240" si="1044">IF(O240="","",RANK(O240,O$4:O$443))</f>
        <v/>
      </c>
      <c r="Q240" s="362" t="str">
        <f t="shared" si="1044"/>
        <v/>
      </c>
      <c r="R240" s="362" t="str">
        <f t="shared" si="857"/>
        <v/>
      </c>
      <c r="S240" s="362" t="str">
        <f t="shared" ref="S240:T240" si="1045">IF(R240="","",RANK(R240,R$4:R$443))</f>
        <v/>
      </c>
      <c r="T240" s="362" t="str">
        <f t="shared" si="1045"/>
        <v/>
      </c>
      <c r="U240" s="417" t="str">
        <f t="shared" si="859"/>
        <v/>
      </c>
      <c r="V240" s="369" t="str">
        <f t="shared" si="860"/>
        <v/>
      </c>
      <c r="X240" s="279" t="str">
        <f t="shared" si="861"/>
        <v/>
      </c>
      <c r="Y240" s="254" t="str">
        <f t="shared" si="862"/>
        <v/>
      </c>
      <c r="Z240" s="254" t="str">
        <f t="shared" si="863"/>
        <v/>
      </c>
      <c r="AA240" s="254" t="str">
        <f t="shared" si="864"/>
        <v/>
      </c>
      <c r="AB240" s="254" t="str">
        <f t="shared" si="865"/>
        <v/>
      </c>
      <c r="AC240" s="254">
        <f t="shared" si="866"/>
        <v>237</v>
      </c>
      <c r="AD240" s="254" t="str">
        <f t="shared" si="867"/>
        <v/>
      </c>
      <c r="AG240" s="499" t="str">
        <f t="shared" si="868"/>
        <v/>
      </c>
      <c r="AH240" s="495" t="str">
        <f t="shared" si="910"/>
        <v/>
      </c>
      <c r="AI240" s="495" t="str">
        <f t="shared" si="911"/>
        <v/>
      </c>
      <c r="AJ240" s="495" t="str">
        <f t="shared" si="912"/>
        <v/>
      </c>
      <c r="AK240" s="495" t="str">
        <f t="shared" si="913"/>
        <v/>
      </c>
      <c r="AL240" s="420">
        <f t="shared" si="846"/>
        <v>237</v>
      </c>
      <c r="AM240" s="420" t="str">
        <f t="shared" si="847"/>
        <v/>
      </c>
      <c r="AN240" t="str">
        <f t="shared" si="869"/>
        <v/>
      </c>
    </row>
    <row r="241" spans="1:40">
      <c r="A241" s="417" t="str">
        <f t="shared" si="848"/>
        <v/>
      </c>
      <c r="B241" s="417" t="str">
        <f t="shared" si="849"/>
        <v/>
      </c>
      <c r="C241" s="483"/>
      <c r="D241" s="420">
        <v>238</v>
      </c>
      <c r="E241" s="481"/>
      <c r="F241" s="482"/>
      <c r="G241" s="483"/>
      <c r="H241" s="417" t="str">
        <f t="shared" si="850"/>
        <v/>
      </c>
      <c r="I241" s="362" t="str">
        <f t="shared" si="851"/>
        <v/>
      </c>
      <c r="J241" s="362" t="str">
        <f t="shared" ref="J241:K241" si="1046">IF(I241="","",RANK(I241,I$4:I$443))</f>
        <v/>
      </c>
      <c r="K241" s="362" t="str">
        <f t="shared" si="1046"/>
        <v/>
      </c>
      <c r="L241" s="362" t="str">
        <f t="shared" si="853"/>
        <v/>
      </c>
      <c r="M241" s="362" t="str">
        <f t="shared" ref="M241:N241" si="1047">IF(L241="","",RANK(L241,L$4:L$443))</f>
        <v/>
      </c>
      <c r="N241" s="362" t="str">
        <f t="shared" si="1047"/>
        <v/>
      </c>
      <c r="O241" s="362" t="str">
        <f t="shared" si="855"/>
        <v/>
      </c>
      <c r="P241" s="362" t="str">
        <f t="shared" ref="P241:Q241" si="1048">IF(O241="","",RANK(O241,O$4:O$443))</f>
        <v/>
      </c>
      <c r="Q241" s="362" t="str">
        <f t="shared" si="1048"/>
        <v/>
      </c>
      <c r="R241" s="362" t="str">
        <f t="shared" si="857"/>
        <v/>
      </c>
      <c r="S241" s="362" t="str">
        <f t="shared" ref="S241:T241" si="1049">IF(R241="","",RANK(R241,R$4:R$443))</f>
        <v/>
      </c>
      <c r="T241" s="362" t="str">
        <f t="shared" si="1049"/>
        <v/>
      </c>
      <c r="U241" s="417" t="str">
        <f t="shared" si="859"/>
        <v/>
      </c>
      <c r="V241" s="369" t="str">
        <f t="shared" si="860"/>
        <v/>
      </c>
      <c r="X241" s="279" t="str">
        <f t="shared" si="861"/>
        <v/>
      </c>
      <c r="Y241" s="254" t="str">
        <f t="shared" si="862"/>
        <v/>
      </c>
      <c r="Z241" s="254" t="str">
        <f t="shared" si="863"/>
        <v/>
      </c>
      <c r="AA241" s="254" t="str">
        <f t="shared" si="864"/>
        <v/>
      </c>
      <c r="AB241" s="254" t="str">
        <f t="shared" si="865"/>
        <v/>
      </c>
      <c r="AC241" s="254">
        <f t="shared" si="866"/>
        <v>238</v>
      </c>
      <c r="AD241" s="254" t="str">
        <f t="shared" si="867"/>
        <v/>
      </c>
      <c r="AG241" s="499" t="str">
        <f t="shared" si="868"/>
        <v/>
      </c>
      <c r="AH241" s="495" t="str">
        <f t="shared" si="910"/>
        <v/>
      </c>
      <c r="AI241" s="495" t="str">
        <f t="shared" si="911"/>
        <v/>
      </c>
      <c r="AJ241" s="495" t="str">
        <f t="shared" si="912"/>
        <v/>
      </c>
      <c r="AK241" s="495" t="str">
        <f t="shared" si="913"/>
        <v/>
      </c>
      <c r="AL241" s="420">
        <f t="shared" si="846"/>
        <v>238</v>
      </c>
      <c r="AM241" s="420" t="str">
        <f t="shared" si="847"/>
        <v/>
      </c>
      <c r="AN241" t="str">
        <f t="shared" si="869"/>
        <v/>
      </c>
    </row>
    <row r="242" spans="1:40">
      <c r="A242" s="417" t="str">
        <f t="shared" si="848"/>
        <v/>
      </c>
      <c r="B242" s="417">
        <f t="shared" si="849"/>
        <v>239</v>
      </c>
      <c r="C242" s="483">
        <v>1048</v>
      </c>
      <c r="D242" s="420">
        <v>239</v>
      </c>
      <c r="E242" s="481" t="s">
        <v>316</v>
      </c>
      <c r="F242" s="482" t="s">
        <v>368</v>
      </c>
      <c r="G242" s="483"/>
      <c r="H242" s="417">
        <f t="shared" si="850"/>
        <v>3202</v>
      </c>
      <c r="I242" s="362" t="str">
        <f t="shared" si="851"/>
        <v/>
      </c>
      <c r="J242" s="362" t="str">
        <f t="shared" ref="J242:K242" si="1050">IF(I242="","",RANK(I242,I$4:I$443))</f>
        <v/>
      </c>
      <c r="K242" s="362" t="str">
        <f t="shared" si="1050"/>
        <v/>
      </c>
      <c r="L242" s="362" t="str">
        <f t="shared" si="853"/>
        <v/>
      </c>
      <c r="M242" s="362" t="str">
        <f t="shared" ref="M242:N242" si="1051">IF(L242="","",RANK(L242,L$4:L$443))</f>
        <v/>
      </c>
      <c r="N242" s="362" t="str">
        <f t="shared" si="1051"/>
        <v/>
      </c>
      <c r="O242" s="362">
        <f t="shared" si="855"/>
        <v>34</v>
      </c>
      <c r="P242" s="362">
        <f t="shared" ref="P242:Q242" si="1052">IF(O242="","",RANK(O242,O$4:O$443))</f>
        <v>16</v>
      </c>
      <c r="Q242" s="362">
        <f t="shared" si="1052"/>
        <v>4</v>
      </c>
      <c r="R242" s="362" t="str">
        <f t="shared" si="857"/>
        <v/>
      </c>
      <c r="S242" s="362" t="str">
        <f t="shared" ref="S242:T242" si="1053">IF(R242="","",RANK(R242,R$4:R$443))</f>
        <v/>
      </c>
      <c r="T242" s="362" t="str">
        <f t="shared" si="1053"/>
        <v/>
      </c>
      <c r="U242" s="417" t="str">
        <f t="shared" si="859"/>
        <v>CASTROMIL</v>
      </c>
      <c r="V242" s="369" t="str">
        <f t="shared" si="860"/>
        <v>CASTROMIL4</v>
      </c>
      <c r="X242" s="279" t="str">
        <f t="shared" si="861"/>
        <v>CASTROMIL</v>
      </c>
      <c r="Y242" s="254" t="str">
        <f t="shared" si="862"/>
        <v/>
      </c>
      <c r="Z242" s="254" t="str">
        <f t="shared" si="863"/>
        <v/>
      </c>
      <c r="AA242" s="254">
        <f t="shared" si="864"/>
        <v>4</v>
      </c>
      <c r="AB242" s="254" t="str">
        <f t="shared" si="865"/>
        <v/>
      </c>
      <c r="AC242" s="254">
        <f t="shared" si="866"/>
        <v>239</v>
      </c>
      <c r="AD242" s="254">
        <f t="shared" si="867"/>
        <v>1048</v>
      </c>
      <c r="AG242" s="499" t="str">
        <f t="shared" si="868"/>
        <v>CASTROMIL</v>
      </c>
      <c r="AH242" s="495" t="str">
        <f t="shared" si="910"/>
        <v/>
      </c>
      <c r="AI242" s="495" t="str">
        <f t="shared" si="911"/>
        <v/>
      </c>
      <c r="AJ242" s="495">
        <f t="shared" si="912"/>
        <v>4</v>
      </c>
      <c r="AK242" s="495" t="str">
        <f t="shared" si="913"/>
        <v/>
      </c>
      <c r="AL242" s="420">
        <f t="shared" si="846"/>
        <v>239</v>
      </c>
      <c r="AM242" s="420">
        <f t="shared" si="847"/>
        <v>1048</v>
      </c>
      <c r="AN242">
        <f t="shared" si="869"/>
        <v>4</v>
      </c>
    </row>
    <row r="243" spans="1:40">
      <c r="A243" s="417" t="str">
        <f t="shared" si="848"/>
        <v/>
      </c>
      <c r="B243" s="417">
        <f t="shared" si="849"/>
        <v>240</v>
      </c>
      <c r="C243" s="483">
        <v>1975</v>
      </c>
      <c r="D243" s="420">
        <v>240</v>
      </c>
      <c r="E243" s="481" t="s">
        <v>318</v>
      </c>
      <c r="F243" s="482" t="s">
        <v>368</v>
      </c>
      <c r="G243" s="483"/>
      <c r="H243" s="417">
        <f t="shared" si="850"/>
        <v>3201</v>
      </c>
      <c r="I243" s="362" t="str">
        <f t="shared" si="851"/>
        <v/>
      </c>
      <c r="J243" s="362" t="str">
        <f t="shared" ref="J243:K243" si="1054">IF(I243="","",RANK(I243,I$4:I$443))</f>
        <v/>
      </c>
      <c r="K243" s="362" t="str">
        <f t="shared" si="1054"/>
        <v/>
      </c>
      <c r="L243" s="362" t="str">
        <f t="shared" si="853"/>
        <v/>
      </c>
      <c r="M243" s="362" t="str">
        <f t="shared" ref="M243:N243" si="1055">IF(L243="","",RANK(L243,L$4:L$443))</f>
        <v/>
      </c>
      <c r="N243" s="362" t="str">
        <f t="shared" si="1055"/>
        <v/>
      </c>
      <c r="O243" s="362">
        <f t="shared" si="855"/>
        <v>35</v>
      </c>
      <c r="P243" s="362">
        <f t="shared" ref="P243:Q243" si="1056">IF(O243="","",RANK(O243,O$4:O$443))</f>
        <v>15</v>
      </c>
      <c r="Q243" s="362">
        <f t="shared" si="1056"/>
        <v>5</v>
      </c>
      <c r="R243" s="362" t="str">
        <f t="shared" si="857"/>
        <v/>
      </c>
      <c r="S243" s="362" t="str">
        <f t="shared" ref="S243:T243" si="1057">IF(R243="","",RANK(R243,R$4:R$443))</f>
        <v/>
      </c>
      <c r="T243" s="362" t="str">
        <f t="shared" si="1057"/>
        <v/>
      </c>
      <c r="U243" s="417" t="str">
        <f t="shared" si="859"/>
        <v>CASTROMIL</v>
      </c>
      <c r="V243" s="369" t="str">
        <f t="shared" si="860"/>
        <v>CASTROMIL5</v>
      </c>
      <c r="X243" s="279" t="str">
        <f t="shared" si="861"/>
        <v>CASTROMIL</v>
      </c>
      <c r="Y243" s="254" t="str">
        <f t="shared" si="862"/>
        <v/>
      </c>
      <c r="Z243" s="254" t="str">
        <f t="shared" si="863"/>
        <v/>
      </c>
      <c r="AA243" s="254">
        <f t="shared" si="864"/>
        <v>5</v>
      </c>
      <c r="AB243" s="254" t="str">
        <f t="shared" si="865"/>
        <v/>
      </c>
      <c r="AC243" s="254">
        <f t="shared" si="866"/>
        <v>240</v>
      </c>
      <c r="AD243" s="254">
        <f t="shared" si="867"/>
        <v>1975</v>
      </c>
      <c r="AG243" s="499" t="str">
        <f t="shared" si="868"/>
        <v>CASTROMIL</v>
      </c>
      <c r="AH243" s="495" t="str">
        <f t="shared" si="910"/>
        <v/>
      </c>
      <c r="AI243" s="495" t="str">
        <f t="shared" si="911"/>
        <v/>
      </c>
      <c r="AJ243" s="495">
        <f t="shared" si="912"/>
        <v>5</v>
      </c>
      <c r="AK243" s="495" t="str">
        <f t="shared" si="913"/>
        <v/>
      </c>
      <c r="AL243" s="420">
        <f t="shared" si="846"/>
        <v>240</v>
      </c>
      <c r="AM243" s="420">
        <f t="shared" si="847"/>
        <v>1975</v>
      </c>
      <c r="AN243">
        <f t="shared" si="869"/>
        <v>5</v>
      </c>
    </row>
    <row r="244" spans="1:40">
      <c r="A244" s="417" t="str">
        <f t="shared" si="848"/>
        <v/>
      </c>
      <c r="B244" s="417" t="str">
        <f t="shared" si="849"/>
        <v/>
      </c>
      <c r="C244" s="483"/>
      <c r="D244" s="420">
        <v>241</v>
      </c>
      <c r="E244" s="481"/>
      <c r="F244" s="482"/>
      <c r="G244" s="483"/>
      <c r="H244" s="417" t="str">
        <f t="shared" si="850"/>
        <v/>
      </c>
      <c r="I244" s="362" t="str">
        <f t="shared" si="851"/>
        <v/>
      </c>
      <c r="J244" s="362" t="str">
        <f t="shared" ref="J244:K244" si="1058">IF(I244="","",RANK(I244,I$4:I$443))</f>
        <v/>
      </c>
      <c r="K244" s="362" t="str">
        <f t="shared" si="1058"/>
        <v/>
      </c>
      <c r="L244" s="362" t="str">
        <f t="shared" si="853"/>
        <v/>
      </c>
      <c r="M244" s="362" t="str">
        <f t="shared" ref="M244:N244" si="1059">IF(L244="","",RANK(L244,L$4:L$443))</f>
        <v/>
      </c>
      <c r="N244" s="362" t="str">
        <f t="shared" si="1059"/>
        <v/>
      </c>
      <c r="O244" s="362" t="str">
        <f t="shared" si="855"/>
        <v/>
      </c>
      <c r="P244" s="362" t="str">
        <f t="shared" ref="P244:Q244" si="1060">IF(O244="","",RANK(O244,O$4:O$443))</f>
        <v/>
      </c>
      <c r="Q244" s="362" t="str">
        <f t="shared" si="1060"/>
        <v/>
      </c>
      <c r="R244" s="362" t="str">
        <f t="shared" si="857"/>
        <v/>
      </c>
      <c r="S244" s="362" t="str">
        <f t="shared" ref="S244:T244" si="1061">IF(R244="","",RANK(R244,R$4:R$443))</f>
        <v/>
      </c>
      <c r="T244" s="362" t="str">
        <f t="shared" si="1061"/>
        <v/>
      </c>
      <c r="U244" s="417" t="str">
        <f t="shared" si="859"/>
        <v/>
      </c>
      <c r="V244" s="369" t="str">
        <f t="shared" si="860"/>
        <v/>
      </c>
      <c r="X244" s="279" t="str">
        <f t="shared" si="861"/>
        <v/>
      </c>
      <c r="Y244" s="254" t="str">
        <f t="shared" si="862"/>
        <v/>
      </c>
      <c r="Z244" s="254" t="str">
        <f t="shared" si="863"/>
        <v/>
      </c>
      <c r="AA244" s="254" t="str">
        <f t="shared" si="864"/>
        <v/>
      </c>
      <c r="AB244" s="254" t="str">
        <f t="shared" si="865"/>
        <v/>
      </c>
      <c r="AC244" s="254">
        <f t="shared" si="866"/>
        <v>241</v>
      </c>
      <c r="AD244" s="254" t="str">
        <f t="shared" si="867"/>
        <v/>
      </c>
      <c r="AG244" s="499" t="str">
        <f t="shared" si="868"/>
        <v/>
      </c>
      <c r="AH244" s="495" t="str">
        <f t="shared" ref="AH244:AH307" si="1062">IF(AH$1=$AE$3,IF(Y244="","",$A244),IF(Y244="","",Y244))</f>
        <v/>
      </c>
      <c r="AI244" s="495" t="str">
        <f t="shared" ref="AI244:AI307" si="1063">IF(AI$1=$AE$3,IF(Z244="","",$A244),IF(Z244="","",Z244))</f>
        <v/>
      </c>
      <c r="AJ244" s="495" t="str">
        <f t="shared" ref="AJ244:AJ307" si="1064">IF(AJ$1=$AE$3,IF(AA244="","",$A244),IF(AA244="","",AA244))</f>
        <v/>
      </c>
      <c r="AK244" s="495" t="str">
        <f t="shared" ref="AK244:AK307" si="1065">IF(AK$1=$AE$3,IF(AB244="","",$A244),IF(AB244="","",AB244))</f>
        <v/>
      </c>
      <c r="AL244" s="420">
        <f t="shared" si="846"/>
        <v>241</v>
      </c>
      <c r="AM244" s="420" t="str">
        <f t="shared" si="847"/>
        <v/>
      </c>
      <c r="AN244" t="str">
        <f t="shared" si="869"/>
        <v/>
      </c>
    </row>
    <row r="245" spans="1:40">
      <c r="A245" s="417" t="str">
        <f t="shared" si="848"/>
        <v/>
      </c>
      <c r="B245" s="417" t="str">
        <f t="shared" si="849"/>
        <v/>
      </c>
      <c r="C245" s="483"/>
      <c r="D245" s="420">
        <v>242</v>
      </c>
      <c r="E245" s="481"/>
      <c r="F245" s="482"/>
      <c r="G245" s="483"/>
      <c r="H245" s="417" t="str">
        <f t="shared" si="850"/>
        <v/>
      </c>
      <c r="I245" s="362" t="str">
        <f t="shared" si="851"/>
        <v/>
      </c>
      <c r="J245" s="362" t="str">
        <f t="shared" ref="J245:K245" si="1066">IF(I245="","",RANK(I245,I$4:I$443))</f>
        <v/>
      </c>
      <c r="K245" s="362" t="str">
        <f t="shared" si="1066"/>
        <v/>
      </c>
      <c r="L245" s="362" t="str">
        <f t="shared" si="853"/>
        <v/>
      </c>
      <c r="M245" s="362" t="str">
        <f t="shared" ref="M245:N245" si="1067">IF(L245="","",RANK(L245,L$4:L$443))</f>
        <v/>
      </c>
      <c r="N245" s="362" t="str">
        <f t="shared" si="1067"/>
        <v/>
      </c>
      <c r="O245" s="362" t="str">
        <f t="shared" si="855"/>
        <v/>
      </c>
      <c r="P245" s="362" t="str">
        <f t="shared" ref="P245:Q245" si="1068">IF(O245="","",RANK(O245,O$4:O$443))</f>
        <v/>
      </c>
      <c r="Q245" s="362" t="str">
        <f t="shared" si="1068"/>
        <v/>
      </c>
      <c r="R245" s="362" t="str">
        <f t="shared" si="857"/>
        <v/>
      </c>
      <c r="S245" s="362" t="str">
        <f t="shared" ref="S245:T245" si="1069">IF(R245="","",RANK(R245,R$4:R$443))</f>
        <v/>
      </c>
      <c r="T245" s="362" t="str">
        <f t="shared" si="1069"/>
        <v/>
      </c>
      <c r="U245" s="417" t="str">
        <f t="shared" si="859"/>
        <v/>
      </c>
      <c r="V245" s="369" t="str">
        <f t="shared" si="860"/>
        <v/>
      </c>
      <c r="X245" s="279" t="str">
        <f t="shared" si="861"/>
        <v/>
      </c>
      <c r="Y245" s="254" t="str">
        <f t="shared" si="862"/>
        <v/>
      </c>
      <c r="Z245" s="254" t="str">
        <f t="shared" si="863"/>
        <v/>
      </c>
      <c r="AA245" s="254" t="str">
        <f t="shared" si="864"/>
        <v/>
      </c>
      <c r="AB245" s="254" t="str">
        <f t="shared" si="865"/>
        <v/>
      </c>
      <c r="AC245" s="254">
        <f t="shared" si="866"/>
        <v>242</v>
      </c>
      <c r="AD245" s="254" t="str">
        <f t="shared" si="867"/>
        <v/>
      </c>
      <c r="AG245" s="499" t="str">
        <f t="shared" si="868"/>
        <v/>
      </c>
      <c r="AH245" s="495" t="str">
        <f t="shared" si="1062"/>
        <v/>
      </c>
      <c r="AI245" s="495" t="str">
        <f t="shared" si="1063"/>
        <v/>
      </c>
      <c r="AJ245" s="495" t="str">
        <f t="shared" si="1064"/>
        <v/>
      </c>
      <c r="AK245" s="495" t="str">
        <f t="shared" si="1065"/>
        <v/>
      </c>
      <c r="AL245" s="420">
        <f t="shared" si="846"/>
        <v>242</v>
      </c>
      <c r="AM245" s="420" t="str">
        <f t="shared" si="847"/>
        <v/>
      </c>
      <c r="AN245" t="str">
        <f t="shared" si="869"/>
        <v/>
      </c>
    </row>
    <row r="246" spans="1:40">
      <c r="A246" s="417" t="str">
        <f t="shared" si="848"/>
        <v/>
      </c>
      <c r="B246" s="417" t="str">
        <f t="shared" si="849"/>
        <v/>
      </c>
      <c r="C246" s="483"/>
      <c r="D246" s="420">
        <v>243</v>
      </c>
      <c r="E246" s="481"/>
      <c r="F246" s="482"/>
      <c r="G246" s="483"/>
      <c r="H246" s="417" t="str">
        <f t="shared" si="850"/>
        <v/>
      </c>
      <c r="I246" s="362" t="str">
        <f t="shared" si="851"/>
        <v/>
      </c>
      <c r="J246" s="362" t="str">
        <f t="shared" ref="J246:K246" si="1070">IF(I246="","",RANK(I246,I$4:I$443))</f>
        <v/>
      </c>
      <c r="K246" s="362" t="str">
        <f t="shared" si="1070"/>
        <v/>
      </c>
      <c r="L246" s="362" t="str">
        <f t="shared" si="853"/>
        <v/>
      </c>
      <c r="M246" s="362" t="str">
        <f t="shared" ref="M246:N246" si="1071">IF(L246="","",RANK(L246,L$4:L$443))</f>
        <v/>
      </c>
      <c r="N246" s="362" t="str">
        <f t="shared" si="1071"/>
        <v/>
      </c>
      <c r="O246" s="362" t="str">
        <f t="shared" si="855"/>
        <v/>
      </c>
      <c r="P246" s="362" t="str">
        <f t="shared" ref="P246:Q246" si="1072">IF(O246="","",RANK(O246,O$4:O$443))</f>
        <v/>
      </c>
      <c r="Q246" s="362" t="str">
        <f t="shared" si="1072"/>
        <v/>
      </c>
      <c r="R246" s="362" t="str">
        <f t="shared" si="857"/>
        <v/>
      </c>
      <c r="S246" s="362" t="str">
        <f t="shared" ref="S246:T246" si="1073">IF(R246="","",RANK(R246,R$4:R$443))</f>
        <v/>
      </c>
      <c r="T246" s="362" t="str">
        <f t="shared" si="1073"/>
        <v/>
      </c>
      <c r="U246" s="417" t="str">
        <f t="shared" si="859"/>
        <v/>
      </c>
      <c r="V246" s="369" t="str">
        <f t="shared" si="860"/>
        <v/>
      </c>
      <c r="X246" s="279" t="str">
        <f t="shared" si="861"/>
        <v/>
      </c>
      <c r="Y246" s="254" t="str">
        <f t="shared" si="862"/>
        <v/>
      </c>
      <c r="Z246" s="254" t="str">
        <f t="shared" si="863"/>
        <v/>
      </c>
      <c r="AA246" s="254" t="str">
        <f t="shared" si="864"/>
        <v/>
      </c>
      <c r="AB246" s="254" t="str">
        <f t="shared" si="865"/>
        <v/>
      </c>
      <c r="AC246" s="254">
        <f t="shared" si="866"/>
        <v>243</v>
      </c>
      <c r="AD246" s="254" t="str">
        <f t="shared" si="867"/>
        <v/>
      </c>
      <c r="AG246" s="499" t="str">
        <f t="shared" si="868"/>
        <v/>
      </c>
      <c r="AH246" s="495" t="str">
        <f t="shared" si="1062"/>
        <v/>
      </c>
      <c r="AI246" s="495" t="str">
        <f t="shared" si="1063"/>
        <v/>
      </c>
      <c r="AJ246" s="495" t="str">
        <f t="shared" si="1064"/>
        <v/>
      </c>
      <c r="AK246" s="495" t="str">
        <f t="shared" si="1065"/>
        <v/>
      </c>
      <c r="AL246" s="420">
        <f t="shared" si="846"/>
        <v>243</v>
      </c>
      <c r="AM246" s="420" t="str">
        <f t="shared" si="847"/>
        <v/>
      </c>
      <c r="AN246" t="str">
        <f t="shared" si="869"/>
        <v/>
      </c>
    </row>
    <row r="247" spans="1:40">
      <c r="A247" s="417" t="str">
        <f t="shared" si="848"/>
        <v/>
      </c>
      <c r="B247" s="417" t="str">
        <f t="shared" si="849"/>
        <v/>
      </c>
      <c r="C247" s="483"/>
      <c r="D247" s="420">
        <v>244</v>
      </c>
      <c r="E247" s="481"/>
      <c r="F247" s="482"/>
      <c r="G247" s="483"/>
      <c r="H247" s="417" t="str">
        <f t="shared" si="850"/>
        <v/>
      </c>
      <c r="I247" s="362" t="str">
        <f t="shared" si="851"/>
        <v/>
      </c>
      <c r="J247" s="362" t="str">
        <f t="shared" ref="J247:K247" si="1074">IF(I247="","",RANK(I247,I$4:I$443))</f>
        <v/>
      </c>
      <c r="K247" s="362" t="str">
        <f t="shared" si="1074"/>
        <v/>
      </c>
      <c r="L247" s="362" t="str">
        <f t="shared" si="853"/>
        <v/>
      </c>
      <c r="M247" s="362" t="str">
        <f t="shared" ref="M247:N247" si="1075">IF(L247="","",RANK(L247,L$4:L$443))</f>
        <v/>
      </c>
      <c r="N247" s="362" t="str">
        <f t="shared" si="1075"/>
        <v/>
      </c>
      <c r="O247" s="362" t="str">
        <f t="shared" si="855"/>
        <v/>
      </c>
      <c r="P247" s="362" t="str">
        <f t="shared" ref="P247:Q247" si="1076">IF(O247="","",RANK(O247,O$4:O$443))</f>
        <v/>
      </c>
      <c r="Q247" s="362" t="str">
        <f t="shared" si="1076"/>
        <v/>
      </c>
      <c r="R247" s="362" t="str">
        <f t="shared" si="857"/>
        <v/>
      </c>
      <c r="S247" s="362" t="str">
        <f t="shared" ref="S247:T247" si="1077">IF(R247="","",RANK(R247,R$4:R$443))</f>
        <v/>
      </c>
      <c r="T247" s="362" t="str">
        <f t="shared" si="1077"/>
        <v/>
      </c>
      <c r="U247" s="417" t="str">
        <f t="shared" si="859"/>
        <v/>
      </c>
      <c r="V247" s="369" t="str">
        <f t="shared" si="860"/>
        <v/>
      </c>
      <c r="X247" s="279" t="str">
        <f t="shared" si="861"/>
        <v/>
      </c>
      <c r="Y247" s="254" t="str">
        <f t="shared" si="862"/>
        <v/>
      </c>
      <c r="Z247" s="254" t="str">
        <f t="shared" si="863"/>
        <v/>
      </c>
      <c r="AA247" s="254" t="str">
        <f t="shared" si="864"/>
        <v/>
      </c>
      <c r="AB247" s="254" t="str">
        <f t="shared" si="865"/>
        <v/>
      </c>
      <c r="AC247" s="254">
        <f t="shared" si="866"/>
        <v>244</v>
      </c>
      <c r="AD247" s="254" t="str">
        <f t="shared" si="867"/>
        <v/>
      </c>
      <c r="AG247" s="499" t="str">
        <f t="shared" si="868"/>
        <v/>
      </c>
      <c r="AH247" s="495" t="str">
        <f t="shared" si="1062"/>
        <v/>
      </c>
      <c r="AI247" s="495" t="str">
        <f t="shared" si="1063"/>
        <v/>
      </c>
      <c r="AJ247" s="495" t="str">
        <f t="shared" si="1064"/>
        <v/>
      </c>
      <c r="AK247" s="495" t="str">
        <f t="shared" si="1065"/>
        <v/>
      </c>
      <c r="AL247" s="420">
        <f t="shared" si="846"/>
        <v>244</v>
      </c>
      <c r="AM247" s="420" t="str">
        <f t="shared" si="847"/>
        <v/>
      </c>
      <c r="AN247" t="str">
        <f t="shared" si="869"/>
        <v/>
      </c>
    </row>
    <row r="248" spans="1:40">
      <c r="A248" s="417" t="str">
        <f t="shared" si="848"/>
        <v/>
      </c>
      <c r="B248" s="417">
        <f t="shared" si="849"/>
        <v>245</v>
      </c>
      <c r="C248" s="483">
        <v>2415</v>
      </c>
      <c r="D248" s="420">
        <v>245</v>
      </c>
      <c r="E248" s="481" t="s">
        <v>322</v>
      </c>
      <c r="F248" s="482" t="s">
        <v>367</v>
      </c>
      <c r="G248" s="483"/>
      <c r="H248" s="417">
        <f t="shared" si="850"/>
        <v>4196</v>
      </c>
      <c r="I248" s="362" t="str">
        <f t="shared" si="851"/>
        <v/>
      </c>
      <c r="J248" s="362" t="str">
        <f t="shared" ref="J248:K248" si="1078">IF(I248="","",RANK(I248,I$4:I$443))</f>
        <v/>
      </c>
      <c r="K248" s="362" t="str">
        <f t="shared" si="1078"/>
        <v/>
      </c>
      <c r="L248" s="362" t="str">
        <f t="shared" si="853"/>
        <v/>
      </c>
      <c r="M248" s="362" t="str">
        <f t="shared" ref="M248:N248" si="1079">IF(L248="","",RANK(L248,L$4:L$443))</f>
        <v/>
      </c>
      <c r="N248" s="362" t="str">
        <f t="shared" si="1079"/>
        <v/>
      </c>
      <c r="O248" s="362" t="str">
        <f t="shared" si="855"/>
        <v/>
      </c>
      <c r="P248" s="362" t="str">
        <f t="shared" ref="P248:Q248" si="1080">IF(O248="","",RANK(O248,O$4:O$443))</f>
        <v/>
      </c>
      <c r="Q248" s="362" t="str">
        <f t="shared" si="1080"/>
        <v/>
      </c>
      <c r="R248" s="362">
        <f t="shared" si="857"/>
        <v>4</v>
      </c>
      <c r="S248" s="362">
        <f t="shared" ref="S248:T248" si="1081">IF(R248="","",RANK(R248,R$4:R$443))</f>
        <v>27</v>
      </c>
      <c r="T248" s="362">
        <f t="shared" si="1081"/>
        <v>4</v>
      </c>
      <c r="U248" s="417" t="str">
        <f t="shared" si="859"/>
        <v>AULUSA TEO</v>
      </c>
      <c r="V248" s="369" t="str">
        <f t="shared" si="860"/>
        <v>AULUSA TEO4</v>
      </c>
      <c r="X248" s="279" t="str">
        <f t="shared" si="861"/>
        <v>AULUSA TEO</v>
      </c>
      <c r="Y248" s="254" t="str">
        <f t="shared" si="862"/>
        <v/>
      </c>
      <c r="Z248" s="254" t="str">
        <f t="shared" si="863"/>
        <v/>
      </c>
      <c r="AA248" s="254" t="str">
        <f t="shared" si="864"/>
        <v/>
      </c>
      <c r="AB248" s="254">
        <f t="shared" si="865"/>
        <v>4</v>
      </c>
      <c r="AC248" s="254">
        <f t="shared" si="866"/>
        <v>245</v>
      </c>
      <c r="AD248" s="254">
        <f t="shared" si="867"/>
        <v>2415</v>
      </c>
      <c r="AG248" s="499" t="str">
        <f t="shared" si="868"/>
        <v>AULUSA TEO</v>
      </c>
      <c r="AH248" s="495" t="str">
        <f t="shared" si="1062"/>
        <v/>
      </c>
      <c r="AI248" s="495" t="str">
        <f t="shared" si="1063"/>
        <v/>
      </c>
      <c r="AJ248" s="495" t="str">
        <f t="shared" si="1064"/>
        <v/>
      </c>
      <c r="AK248" s="495">
        <f t="shared" si="1065"/>
        <v>4</v>
      </c>
      <c r="AL248" s="420">
        <f t="shared" si="846"/>
        <v>245</v>
      </c>
      <c r="AM248" s="420">
        <f t="shared" si="847"/>
        <v>2415</v>
      </c>
      <c r="AN248">
        <f t="shared" si="869"/>
        <v>4</v>
      </c>
    </row>
    <row r="249" spans="1:40">
      <c r="A249" s="417" t="str">
        <f t="shared" si="848"/>
        <v/>
      </c>
      <c r="B249" s="417">
        <f t="shared" si="849"/>
        <v>246</v>
      </c>
      <c r="C249" s="483">
        <v>1982</v>
      </c>
      <c r="D249" s="420">
        <v>246</v>
      </c>
      <c r="E249" s="481" t="s">
        <v>300</v>
      </c>
      <c r="F249" s="482" t="s">
        <v>366</v>
      </c>
      <c r="G249" s="483"/>
      <c r="H249" s="417">
        <f t="shared" si="850"/>
        <v>2195</v>
      </c>
      <c r="I249" s="362" t="str">
        <f t="shared" si="851"/>
        <v/>
      </c>
      <c r="J249" s="362" t="str">
        <f t="shared" ref="J249:K249" si="1082">IF(I249="","",RANK(I249,I$4:I$443))</f>
        <v/>
      </c>
      <c r="K249" s="362" t="str">
        <f t="shared" si="1082"/>
        <v/>
      </c>
      <c r="L249" s="362">
        <f t="shared" si="853"/>
        <v>61</v>
      </c>
      <c r="M249" s="362">
        <f t="shared" ref="M249:N249" si="1083">IF(L249="","",RANK(L249,L$4:L$443))</f>
        <v>20</v>
      </c>
      <c r="N249" s="362">
        <f t="shared" si="1083"/>
        <v>12</v>
      </c>
      <c r="O249" s="362" t="str">
        <f t="shared" si="855"/>
        <v/>
      </c>
      <c r="P249" s="362" t="str">
        <f t="shared" ref="P249:Q249" si="1084">IF(O249="","",RANK(O249,O$4:O$443))</f>
        <v/>
      </c>
      <c r="Q249" s="362" t="str">
        <f t="shared" si="1084"/>
        <v/>
      </c>
      <c r="R249" s="362" t="str">
        <f t="shared" si="857"/>
        <v/>
      </c>
      <c r="S249" s="362" t="str">
        <f t="shared" ref="S249:T249" si="1085">IF(R249="","",RANK(R249,R$4:R$443))</f>
        <v/>
      </c>
      <c r="T249" s="362" t="str">
        <f t="shared" si="1085"/>
        <v/>
      </c>
      <c r="U249" s="417" t="str">
        <f t="shared" si="859"/>
        <v>AULUSA</v>
      </c>
      <c r="V249" s="369" t="str">
        <f t="shared" si="860"/>
        <v>AULUSA12</v>
      </c>
      <c r="X249" s="279" t="str">
        <f t="shared" si="861"/>
        <v>AULUSA</v>
      </c>
      <c r="Y249" s="254" t="str">
        <f t="shared" si="862"/>
        <v/>
      </c>
      <c r="Z249" s="254">
        <f t="shared" si="863"/>
        <v>12</v>
      </c>
      <c r="AA249" s="254" t="str">
        <f t="shared" si="864"/>
        <v/>
      </c>
      <c r="AB249" s="254" t="str">
        <f t="shared" si="865"/>
        <v/>
      </c>
      <c r="AC249" s="254">
        <f t="shared" si="866"/>
        <v>246</v>
      </c>
      <c r="AD249" s="254">
        <f t="shared" si="867"/>
        <v>1982</v>
      </c>
      <c r="AG249" s="499" t="str">
        <f t="shared" si="868"/>
        <v>AULUSA</v>
      </c>
      <c r="AH249" s="495" t="str">
        <f t="shared" si="1062"/>
        <v/>
      </c>
      <c r="AI249" s="495">
        <f t="shared" si="1063"/>
        <v>12</v>
      </c>
      <c r="AJ249" s="495" t="str">
        <f t="shared" si="1064"/>
        <v/>
      </c>
      <c r="AK249" s="495" t="str">
        <f t="shared" si="1065"/>
        <v/>
      </c>
      <c r="AL249" s="420">
        <f t="shared" si="846"/>
        <v>246</v>
      </c>
      <c r="AM249" s="420">
        <f t="shared" si="847"/>
        <v>1982</v>
      </c>
      <c r="AN249">
        <f t="shared" si="869"/>
        <v>12</v>
      </c>
    </row>
    <row r="250" spans="1:40">
      <c r="A250" s="417" t="str">
        <f t="shared" si="848"/>
        <v/>
      </c>
      <c r="B250" s="417" t="str">
        <f t="shared" si="849"/>
        <v/>
      </c>
      <c r="C250" s="483"/>
      <c r="D250" s="420">
        <v>247</v>
      </c>
      <c r="E250" s="481"/>
      <c r="F250" s="482"/>
      <c r="G250" s="483"/>
      <c r="H250" s="417" t="str">
        <f t="shared" si="850"/>
        <v/>
      </c>
      <c r="I250" s="362" t="str">
        <f t="shared" si="851"/>
        <v/>
      </c>
      <c r="J250" s="362" t="str">
        <f t="shared" ref="J250:K250" si="1086">IF(I250="","",RANK(I250,I$4:I$443))</f>
        <v/>
      </c>
      <c r="K250" s="362" t="str">
        <f t="shared" si="1086"/>
        <v/>
      </c>
      <c r="L250" s="362" t="str">
        <f t="shared" si="853"/>
        <v/>
      </c>
      <c r="M250" s="362" t="str">
        <f t="shared" ref="M250:N250" si="1087">IF(L250="","",RANK(L250,L$4:L$443))</f>
        <v/>
      </c>
      <c r="N250" s="362" t="str">
        <f t="shared" si="1087"/>
        <v/>
      </c>
      <c r="O250" s="362" t="str">
        <f t="shared" si="855"/>
        <v/>
      </c>
      <c r="P250" s="362" t="str">
        <f t="shared" ref="P250:Q250" si="1088">IF(O250="","",RANK(O250,O$4:O$443))</f>
        <v/>
      </c>
      <c r="Q250" s="362" t="str">
        <f t="shared" si="1088"/>
        <v/>
      </c>
      <c r="R250" s="362" t="str">
        <f t="shared" si="857"/>
        <v/>
      </c>
      <c r="S250" s="362" t="str">
        <f t="shared" ref="S250:T250" si="1089">IF(R250="","",RANK(R250,R$4:R$443))</f>
        <v/>
      </c>
      <c r="T250" s="362" t="str">
        <f t="shared" si="1089"/>
        <v/>
      </c>
      <c r="U250" s="417" t="str">
        <f t="shared" si="859"/>
        <v/>
      </c>
      <c r="V250" s="369" t="str">
        <f t="shared" si="860"/>
        <v/>
      </c>
      <c r="X250" s="279" t="str">
        <f t="shared" si="861"/>
        <v/>
      </c>
      <c r="Y250" s="254" t="str">
        <f t="shared" si="862"/>
        <v/>
      </c>
      <c r="Z250" s="254" t="str">
        <f t="shared" si="863"/>
        <v/>
      </c>
      <c r="AA250" s="254" t="str">
        <f t="shared" si="864"/>
        <v/>
      </c>
      <c r="AB250" s="254" t="str">
        <f t="shared" si="865"/>
        <v/>
      </c>
      <c r="AC250" s="254">
        <f t="shared" si="866"/>
        <v>247</v>
      </c>
      <c r="AD250" s="254" t="str">
        <f t="shared" si="867"/>
        <v/>
      </c>
      <c r="AG250" s="499" t="str">
        <f t="shared" si="868"/>
        <v/>
      </c>
      <c r="AH250" s="495" t="str">
        <f t="shared" si="1062"/>
        <v/>
      </c>
      <c r="AI250" s="495" t="str">
        <f t="shared" si="1063"/>
        <v/>
      </c>
      <c r="AJ250" s="495" t="str">
        <f t="shared" si="1064"/>
        <v/>
      </c>
      <c r="AK250" s="495" t="str">
        <f t="shared" si="1065"/>
        <v/>
      </c>
      <c r="AL250" s="420">
        <f t="shared" si="846"/>
        <v>247</v>
      </c>
      <c r="AM250" s="420" t="str">
        <f t="shared" si="847"/>
        <v/>
      </c>
      <c r="AN250" t="str">
        <f t="shared" si="869"/>
        <v/>
      </c>
    </row>
    <row r="251" spans="1:40">
      <c r="A251" s="417" t="str">
        <f t="shared" si="848"/>
        <v/>
      </c>
      <c r="B251" s="417">
        <f t="shared" si="849"/>
        <v>248</v>
      </c>
      <c r="C251" s="483">
        <v>1905</v>
      </c>
      <c r="D251" s="420">
        <v>248</v>
      </c>
      <c r="E251" s="481" t="s">
        <v>305</v>
      </c>
      <c r="F251" s="482" t="s">
        <v>367</v>
      </c>
      <c r="G251" s="483"/>
      <c r="H251" s="417">
        <f t="shared" si="850"/>
        <v>4193</v>
      </c>
      <c r="I251" s="362" t="str">
        <f t="shared" si="851"/>
        <v/>
      </c>
      <c r="J251" s="362" t="str">
        <f t="shared" ref="J251:K251" si="1090">IF(I251="","",RANK(I251,I$4:I$443))</f>
        <v/>
      </c>
      <c r="K251" s="362" t="str">
        <f t="shared" si="1090"/>
        <v/>
      </c>
      <c r="L251" s="362" t="str">
        <f t="shared" si="853"/>
        <v/>
      </c>
      <c r="M251" s="362" t="str">
        <f t="shared" ref="M251:N251" si="1091">IF(L251="","",RANK(L251,L$4:L$443))</f>
        <v/>
      </c>
      <c r="N251" s="362" t="str">
        <f t="shared" si="1091"/>
        <v/>
      </c>
      <c r="O251" s="362" t="str">
        <f t="shared" si="855"/>
        <v/>
      </c>
      <c r="P251" s="362" t="str">
        <f t="shared" ref="P251:Q251" si="1092">IF(O251="","",RANK(O251,O$4:O$443))</f>
        <v/>
      </c>
      <c r="Q251" s="362" t="str">
        <f t="shared" si="1092"/>
        <v/>
      </c>
      <c r="R251" s="362">
        <f t="shared" si="857"/>
        <v>5</v>
      </c>
      <c r="S251" s="362">
        <f t="shared" ref="S251:T251" si="1093">IF(R251="","",RANK(R251,R$4:R$443))</f>
        <v>26</v>
      </c>
      <c r="T251" s="362">
        <f t="shared" si="1093"/>
        <v>5</v>
      </c>
      <c r="U251" s="417" t="str">
        <f t="shared" si="859"/>
        <v>AULUSA TEO</v>
      </c>
      <c r="V251" s="369" t="str">
        <f t="shared" si="860"/>
        <v>AULUSA TEO5</v>
      </c>
      <c r="X251" s="279" t="str">
        <f t="shared" si="861"/>
        <v>AULUSA TEO</v>
      </c>
      <c r="Y251" s="254" t="str">
        <f t="shared" si="862"/>
        <v/>
      </c>
      <c r="Z251" s="254" t="str">
        <f t="shared" si="863"/>
        <v/>
      </c>
      <c r="AA251" s="254" t="str">
        <f t="shared" si="864"/>
        <v/>
      </c>
      <c r="AB251" s="254">
        <f t="shared" si="865"/>
        <v>5</v>
      </c>
      <c r="AC251" s="254">
        <f t="shared" si="866"/>
        <v>248</v>
      </c>
      <c r="AD251" s="254">
        <f t="shared" si="867"/>
        <v>1905</v>
      </c>
      <c r="AG251" s="499" t="str">
        <f t="shared" si="868"/>
        <v>AULUSA TEO</v>
      </c>
      <c r="AH251" s="495" t="str">
        <f t="shared" si="1062"/>
        <v/>
      </c>
      <c r="AI251" s="495" t="str">
        <f t="shared" si="1063"/>
        <v/>
      </c>
      <c r="AJ251" s="495" t="str">
        <f t="shared" si="1064"/>
        <v/>
      </c>
      <c r="AK251" s="495">
        <f t="shared" si="1065"/>
        <v>5</v>
      </c>
      <c r="AL251" s="420">
        <f t="shared" si="846"/>
        <v>248</v>
      </c>
      <c r="AM251" s="420">
        <f t="shared" si="847"/>
        <v>1905</v>
      </c>
      <c r="AN251">
        <f t="shared" si="869"/>
        <v>5</v>
      </c>
    </row>
    <row r="252" spans="1:40">
      <c r="A252" s="417" t="str">
        <f t="shared" si="848"/>
        <v/>
      </c>
      <c r="B252" s="417">
        <f t="shared" si="849"/>
        <v>249</v>
      </c>
      <c r="C252" s="483">
        <v>1957</v>
      </c>
      <c r="D252" s="420">
        <v>249</v>
      </c>
      <c r="E252" s="481" t="s">
        <v>315</v>
      </c>
      <c r="F252" s="482" t="s">
        <v>368</v>
      </c>
      <c r="G252" s="483"/>
      <c r="H252" s="417">
        <f t="shared" si="850"/>
        <v>3192</v>
      </c>
      <c r="I252" s="362" t="str">
        <f t="shared" si="851"/>
        <v/>
      </c>
      <c r="J252" s="362" t="str">
        <f t="shared" ref="J252:K252" si="1094">IF(I252="","",RANK(I252,I$4:I$443))</f>
        <v/>
      </c>
      <c r="K252" s="362" t="str">
        <f t="shared" si="1094"/>
        <v/>
      </c>
      <c r="L252" s="362" t="str">
        <f t="shared" si="853"/>
        <v/>
      </c>
      <c r="M252" s="362" t="str">
        <f t="shared" ref="M252:N252" si="1095">IF(L252="","",RANK(L252,L$4:L$443))</f>
        <v/>
      </c>
      <c r="N252" s="362" t="str">
        <f t="shared" si="1095"/>
        <v/>
      </c>
      <c r="O252" s="362">
        <f t="shared" si="855"/>
        <v>36</v>
      </c>
      <c r="P252" s="362">
        <f t="shared" ref="P252:Q252" si="1096">IF(O252="","",RANK(O252,O$4:O$443))</f>
        <v>14</v>
      </c>
      <c r="Q252" s="362">
        <f t="shared" si="1096"/>
        <v>6</v>
      </c>
      <c r="R252" s="362" t="str">
        <f t="shared" si="857"/>
        <v/>
      </c>
      <c r="S252" s="362" t="str">
        <f t="shared" ref="S252:T252" si="1097">IF(R252="","",RANK(R252,R$4:R$443))</f>
        <v/>
      </c>
      <c r="T252" s="362" t="str">
        <f t="shared" si="1097"/>
        <v/>
      </c>
      <c r="U252" s="417" t="str">
        <f t="shared" si="859"/>
        <v>CASTROMIL</v>
      </c>
      <c r="V252" s="369" t="str">
        <f t="shared" si="860"/>
        <v>CASTROMIL6</v>
      </c>
      <c r="X252" s="279" t="str">
        <f t="shared" si="861"/>
        <v>CASTROMIL</v>
      </c>
      <c r="Y252" s="254" t="str">
        <f t="shared" si="862"/>
        <v/>
      </c>
      <c r="Z252" s="254" t="str">
        <f t="shared" si="863"/>
        <v/>
      </c>
      <c r="AA252" s="254">
        <f t="shared" si="864"/>
        <v>6</v>
      </c>
      <c r="AB252" s="254" t="str">
        <f t="shared" si="865"/>
        <v/>
      </c>
      <c r="AC252" s="254">
        <f t="shared" si="866"/>
        <v>249</v>
      </c>
      <c r="AD252" s="254">
        <f t="shared" si="867"/>
        <v>1957</v>
      </c>
      <c r="AG252" s="499" t="str">
        <f t="shared" si="868"/>
        <v>CASTROMIL</v>
      </c>
      <c r="AH252" s="495" t="str">
        <f t="shared" si="1062"/>
        <v/>
      </c>
      <c r="AI252" s="495" t="str">
        <f t="shared" si="1063"/>
        <v/>
      </c>
      <c r="AJ252" s="495">
        <f t="shared" si="1064"/>
        <v>6</v>
      </c>
      <c r="AK252" s="495" t="str">
        <f t="shared" si="1065"/>
        <v/>
      </c>
      <c r="AL252" s="420">
        <f t="shared" si="846"/>
        <v>249</v>
      </c>
      <c r="AM252" s="420">
        <f t="shared" si="847"/>
        <v>1957</v>
      </c>
      <c r="AN252">
        <f t="shared" si="869"/>
        <v>6</v>
      </c>
    </row>
    <row r="253" spans="1:40">
      <c r="A253" s="417" t="str">
        <f t="shared" si="848"/>
        <v/>
      </c>
      <c r="B253" s="417" t="str">
        <f t="shared" si="849"/>
        <v/>
      </c>
      <c r="C253" s="483"/>
      <c r="D253" s="420">
        <v>250</v>
      </c>
      <c r="E253" s="481"/>
      <c r="F253" s="482"/>
      <c r="G253" s="483"/>
      <c r="H253" s="417" t="str">
        <f t="shared" si="850"/>
        <v/>
      </c>
      <c r="I253" s="362" t="str">
        <f t="shared" si="851"/>
        <v/>
      </c>
      <c r="J253" s="362" t="str">
        <f t="shared" ref="J253:K253" si="1098">IF(I253="","",RANK(I253,I$4:I$443))</f>
        <v/>
      </c>
      <c r="K253" s="362" t="str">
        <f t="shared" si="1098"/>
        <v/>
      </c>
      <c r="L253" s="362" t="str">
        <f t="shared" si="853"/>
        <v/>
      </c>
      <c r="M253" s="362" t="str">
        <f t="shared" ref="M253:N253" si="1099">IF(L253="","",RANK(L253,L$4:L$443))</f>
        <v/>
      </c>
      <c r="N253" s="362" t="str">
        <f t="shared" si="1099"/>
        <v/>
      </c>
      <c r="O253" s="362" t="str">
        <f t="shared" si="855"/>
        <v/>
      </c>
      <c r="P253" s="362" t="str">
        <f t="shared" ref="P253:Q253" si="1100">IF(O253="","",RANK(O253,O$4:O$443))</f>
        <v/>
      </c>
      <c r="Q253" s="362" t="str">
        <f t="shared" si="1100"/>
        <v/>
      </c>
      <c r="R253" s="362" t="str">
        <f t="shared" si="857"/>
        <v/>
      </c>
      <c r="S253" s="362" t="str">
        <f t="shared" ref="S253:T253" si="1101">IF(R253="","",RANK(R253,R$4:R$443))</f>
        <v/>
      </c>
      <c r="T253" s="362" t="str">
        <f t="shared" si="1101"/>
        <v/>
      </c>
      <c r="U253" s="417" t="str">
        <f t="shared" si="859"/>
        <v/>
      </c>
      <c r="V253" s="369" t="str">
        <f t="shared" si="860"/>
        <v/>
      </c>
      <c r="X253" s="279" t="str">
        <f t="shared" si="861"/>
        <v/>
      </c>
      <c r="Y253" s="254" t="str">
        <f t="shared" si="862"/>
        <v/>
      </c>
      <c r="Z253" s="254" t="str">
        <f t="shared" si="863"/>
        <v/>
      </c>
      <c r="AA253" s="254" t="str">
        <f t="shared" si="864"/>
        <v/>
      </c>
      <c r="AB253" s="254" t="str">
        <f t="shared" si="865"/>
        <v/>
      </c>
      <c r="AC253" s="254">
        <f t="shared" si="866"/>
        <v>250</v>
      </c>
      <c r="AD253" s="254" t="str">
        <f t="shared" si="867"/>
        <v/>
      </c>
      <c r="AG253" s="499" t="str">
        <f t="shared" si="868"/>
        <v/>
      </c>
      <c r="AH253" s="495" t="str">
        <f t="shared" si="1062"/>
        <v/>
      </c>
      <c r="AI253" s="495" t="str">
        <f t="shared" si="1063"/>
        <v/>
      </c>
      <c r="AJ253" s="495" t="str">
        <f t="shared" si="1064"/>
        <v/>
      </c>
      <c r="AK253" s="495" t="str">
        <f t="shared" si="1065"/>
        <v/>
      </c>
      <c r="AL253" s="420">
        <f t="shared" si="846"/>
        <v>250</v>
      </c>
      <c r="AM253" s="420" t="str">
        <f t="shared" si="847"/>
        <v/>
      </c>
      <c r="AN253" t="str">
        <f t="shared" si="869"/>
        <v/>
      </c>
    </row>
    <row r="254" spans="1:40">
      <c r="A254" s="417" t="str">
        <f t="shared" si="848"/>
        <v/>
      </c>
      <c r="B254" s="417">
        <f t="shared" si="849"/>
        <v>251</v>
      </c>
      <c r="C254" s="483">
        <v>1977</v>
      </c>
      <c r="D254" s="420">
        <v>251</v>
      </c>
      <c r="E254" s="481" t="s">
        <v>293</v>
      </c>
      <c r="F254" s="482" t="s">
        <v>367</v>
      </c>
      <c r="G254" s="483"/>
      <c r="H254" s="417">
        <f t="shared" si="850"/>
        <v>4190</v>
      </c>
      <c r="I254" s="362" t="str">
        <f t="shared" si="851"/>
        <v/>
      </c>
      <c r="J254" s="362" t="str">
        <f t="shared" ref="J254:K254" si="1102">IF(I254="","",RANK(I254,I$4:I$443))</f>
        <v/>
      </c>
      <c r="K254" s="362" t="str">
        <f t="shared" si="1102"/>
        <v/>
      </c>
      <c r="L254" s="362" t="str">
        <f t="shared" si="853"/>
        <v/>
      </c>
      <c r="M254" s="362" t="str">
        <f t="shared" ref="M254:N254" si="1103">IF(L254="","",RANK(L254,L$4:L$443))</f>
        <v/>
      </c>
      <c r="N254" s="362" t="str">
        <f t="shared" si="1103"/>
        <v/>
      </c>
      <c r="O254" s="362" t="str">
        <f t="shared" si="855"/>
        <v/>
      </c>
      <c r="P254" s="362" t="str">
        <f t="shared" ref="P254:Q254" si="1104">IF(O254="","",RANK(O254,O$4:O$443))</f>
        <v/>
      </c>
      <c r="Q254" s="362" t="str">
        <f t="shared" si="1104"/>
        <v/>
      </c>
      <c r="R254" s="362">
        <f t="shared" si="857"/>
        <v>6</v>
      </c>
      <c r="S254" s="362">
        <f t="shared" ref="S254:T254" si="1105">IF(R254="","",RANK(R254,R$4:R$443))</f>
        <v>25</v>
      </c>
      <c r="T254" s="362">
        <f t="shared" si="1105"/>
        <v>6</v>
      </c>
      <c r="U254" s="417" t="str">
        <f t="shared" si="859"/>
        <v>AULUSA TEO</v>
      </c>
      <c r="V254" s="369" t="str">
        <f t="shared" si="860"/>
        <v>AULUSA TEO6</v>
      </c>
      <c r="X254" s="279" t="str">
        <f t="shared" si="861"/>
        <v>AULUSA TEO</v>
      </c>
      <c r="Y254" s="254" t="str">
        <f t="shared" si="862"/>
        <v/>
      </c>
      <c r="Z254" s="254" t="str">
        <f t="shared" si="863"/>
        <v/>
      </c>
      <c r="AA254" s="254" t="str">
        <f t="shared" si="864"/>
        <v/>
      </c>
      <c r="AB254" s="254">
        <f t="shared" si="865"/>
        <v>6</v>
      </c>
      <c r="AC254" s="254">
        <f t="shared" si="866"/>
        <v>251</v>
      </c>
      <c r="AD254" s="254">
        <f t="shared" si="867"/>
        <v>1977</v>
      </c>
      <c r="AG254" s="499" t="str">
        <f t="shared" si="868"/>
        <v>AULUSA TEO</v>
      </c>
      <c r="AH254" s="495" t="str">
        <f t="shared" si="1062"/>
        <v/>
      </c>
      <c r="AI254" s="495" t="str">
        <f t="shared" si="1063"/>
        <v/>
      </c>
      <c r="AJ254" s="495" t="str">
        <f t="shared" si="1064"/>
        <v/>
      </c>
      <c r="AK254" s="495">
        <f t="shared" si="1065"/>
        <v>6</v>
      </c>
      <c r="AL254" s="420">
        <f t="shared" si="846"/>
        <v>251</v>
      </c>
      <c r="AM254" s="420">
        <f t="shared" si="847"/>
        <v>1977</v>
      </c>
      <c r="AN254">
        <f t="shared" si="869"/>
        <v>6</v>
      </c>
    </row>
    <row r="255" spans="1:40">
      <c r="A255" s="417" t="str">
        <f t="shared" si="848"/>
        <v/>
      </c>
      <c r="B255" s="417">
        <f t="shared" si="849"/>
        <v>252</v>
      </c>
      <c r="C255" s="483">
        <v>1978</v>
      </c>
      <c r="D255" s="420">
        <v>252</v>
      </c>
      <c r="E255" s="481" t="s">
        <v>285</v>
      </c>
      <c r="F255" s="482" t="s">
        <v>367</v>
      </c>
      <c r="G255" s="483"/>
      <c r="H255" s="417">
        <f t="shared" si="850"/>
        <v>4189</v>
      </c>
      <c r="I255" s="362" t="str">
        <f t="shared" si="851"/>
        <v/>
      </c>
      <c r="J255" s="362" t="str">
        <f t="shared" ref="J255:K255" si="1106">IF(I255="","",RANK(I255,I$4:I$443))</f>
        <v/>
      </c>
      <c r="K255" s="362" t="str">
        <f t="shared" si="1106"/>
        <v/>
      </c>
      <c r="L255" s="362" t="str">
        <f t="shared" si="853"/>
        <v/>
      </c>
      <c r="M255" s="362" t="str">
        <f t="shared" ref="M255:N255" si="1107">IF(L255="","",RANK(L255,L$4:L$443))</f>
        <v/>
      </c>
      <c r="N255" s="362" t="str">
        <f t="shared" si="1107"/>
        <v/>
      </c>
      <c r="O255" s="362" t="str">
        <f t="shared" si="855"/>
        <v/>
      </c>
      <c r="P255" s="362" t="str">
        <f t="shared" ref="P255:Q255" si="1108">IF(O255="","",RANK(O255,O$4:O$443))</f>
        <v/>
      </c>
      <c r="Q255" s="362" t="str">
        <f t="shared" si="1108"/>
        <v/>
      </c>
      <c r="R255" s="362">
        <f t="shared" si="857"/>
        <v>7</v>
      </c>
      <c r="S255" s="362">
        <f t="shared" ref="S255:T255" si="1109">IF(R255="","",RANK(R255,R$4:R$443))</f>
        <v>24</v>
      </c>
      <c r="T255" s="362">
        <f t="shared" si="1109"/>
        <v>7</v>
      </c>
      <c r="U255" s="417" t="str">
        <f t="shared" si="859"/>
        <v>AULUSA TEO</v>
      </c>
      <c r="V255" s="369" t="str">
        <f t="shared" si="860"/>
        <v>AULUSA TEO7</v>
      </c>
      <c r="X255" s="279" t="str">
        <f t="shared" si="861"/>
        <v>AULUSA TEO</v>
      </c>
      <c r="Y255" s="254" t="str">
        <f t="shared" si="862"/>
        <v/>
      </c>
      <c r="Z255" s="254" t="str">
        <f t="shared" si="863"/>
        <v/>
      </c>
      <c r="AA255" s="254" t="str">
        <f t="shared" si="864"/>
        <v/>
      </c>
      <c r="AB255" s="254">
        <f t="shared" si="865"/>
        <v>7</v>
      </c>
      <c r="AC255" s="254">
        <f t="shared" si="866"/>
        <v>252</v>
      </c>
      <c r="AD255" s="254">
        <f t="shared" si="867"/>
        <v>1978</v>
      </c>
      <c r="AG255" s="499" t="str">
        <f t="shared" si="868"/>
        <v>AULUSA TEO</v>
      </c>
      <c r="AH255" s="495" t="str">
        <f t="shared" si="1062"/>
        <v/>
      </c>
      <c r="AI255" s="495" t="str">
        <f t="shared" si="1063"/>
        <v/>
      </c>
      <c r="AJ255" s="495" t="str">
        <f t="shared" si="1064"/>
        <v/>
      </c>
      <c r="AK255" s="495">
        <f t="shared" si="1065"/>
        <v>7</v>
      </c>
      <c r="AL255" s="420">
        <f t="shared" si="846"/>
        <v>252</v>
      </c>
      <c r="AM255" s="420">
        <f t="shared" si="847"/>
        <v>1978</v>
      </c>
      <c r="AN255">
        <f t="shared" si="869"/>
        <v>7</v>
      </c>
    </row>
    <row r="256" spans="1:40">
      <c r="A256" s="417" t="str">
        <f t="shared" si="848"/>
        <v/>
      </c>
      <c r="B256" s="417">
        <f t="shared" si="849"/>
        <v>253</v>
      </c>
      <c r="C256" s="483">
        <v>1985</v>
      </c>
      <c r="D256" s="420">
        <v>253</v>
      </c>
      <c r="E256" s="481" t="s">
        <v>327</v>
      </c>
      <c r="F256" s="482" t="s">
        <v>367</v>
      </c>
      <c r="G256" s="483"/>
      <c r="H256" s="417">
        <f t="shared" si="850"/>
        <v>4188</v>
      </c>
      <c r="I256" s="362" t="str">
        <f t="shared" si="851"/>
        <v/>
      </c>
      <c r="J256" s="362" t="str">
        <f t="shared" ref="J256:K256" si="1110">IF(I256="","",RANK(I256,I$4:I$443))</f>
        <v/>
      </c>
      <c r="K256" s="362" t="str">
        <f t="shared" si="1110"/>
        <v/>
      </c>
      <c r="L256" s="362" t="str">
        <f t="shared" si="853"/>
        <v/>
      </c>
      <c r="M256" s="362" t="str">
        <f t="shared" ref="M256:N256" si="1111">IF(L256="","",RANK(L256,L$4:L$443))</f>
        <v/>
      </c>
      <c r="N256" s="362" t="str">
        <f t="shared" si="1111"/>
        <v/>
      </c>
      <c r="O256" s="362" t="str">
        <f t="shared" si="855"/>
        <v/>
      </c>
      <c r="P256" s="362" t="str">
        <f t="shared" ref="P256:Q256" si="1112">IF(O256="","",RANK(O256,O$4:O$443))</f>
        <v/>
      </c>
      <c r="Q256" s="362" t="str">
        <f t="shared" si="1112"/>
        <v/>
      </c>
      <c r="R256" s="362">
        <f t="shared" si="857"/>
        <v>8</v>
      </c>
      <c r="S256" s="362">
        <f t="shared" ref="S256:T256" si="1113">IF(R256="","",RANK(R256,R$4:R$443))</f>
        <v>23</v>
      </c>
      <c r="T256" s="362">
        <f t="shared" si="1113"/>
        <v>8</v>
      </c>
      <c r="U256" s="417" t="str">
        <f t="shared" si="859"/>
        <v>AULUSA TEO</v>
      </c>
      <c r="V256" s="369" t="str">
        <f t="shared" si="860"/>
        <v>AULUSA TEO8</v>
      </c>
      <c r="X256" s="279" t="str">
        <f t="shared" si="861"/>
        <v>AULUSA TEO</v>
      </c>
      <c r="Y256" s="254" t="str">
        <f t="shared" si="862"/>
        <v/>
      </c>
      <c r="Z256" s="254" t="str">
        <f t="shared" si="863"/>
        <v/>
      </c>
      <c r="AA256" s="254" t="str">
        <f t="shared" si="864"/>
        <v/>
      </c>
      <c r="AB256" s="254">
        <f t="shared" si="865"/>
        <v>8</v>
      </c>
      <c r="AC256" s="254">
        <f t="shared" si="866"/>
        <v>253</v>
      </c>
      <c r="AD256" s="254">
        <f t="shared" si="867"/>
        <v>1985</v>
      </c>
      <c r="AG256" s="499" t="str">
        <f t="shared" si="868"/>
        <v>AULUSA TEO</v>
      </c>
      <c r="AH256" s="495" t="str">
        <f t="shared" si="1062"/>
        <v/>
      </c>
      <c r="AI256" s="495" t="str">
        <f t="shared" si="1063"/>
        <v/>
      </c>
      <c r="AJ256" s="495" t="str">
        <f t="shared" si="1064"/>
        <v/>
      </c>
      <c r="AK256" s="495">
        <f t="shared" si="1065"/>
        <v>8</v>
      </c>
      <c r="AL256" s="420">
        <f t="shared" si="846"/>
        <v>253</v>
      </c>
      <c r="AM256" s="420">
        <f t="shared" si="847"/>
        <v>1985</v>
      </c>
      <c r="AN256">
        <f t="shared" si="869"/>
        <v>8</v>
      </c>
    </row>
    <row r="257" spans="1:40">
      <c r="A257" s="417" t="str">
        <f t="shared" si="848"/>
        <v/>
      </c>
      <c r="B257" s="417">
        <f t="shared" si="849"/>
        <v>254</v>
      </c>
      <c r="C257" s="483">
        <v>1986</v>
      </c>
      <c r="D257" s="420">
        <v>254</v>
      </c>
      <c r="E257" s="481" t="s">
        <v>301</v>
      </c>
      <c r="F257" s="482" t="s">
        <v>367</v>
      </c>
      <c r="G257" s="483"/>
      <c r="H257" s="417">
        <f t="shared" si="850"/>
        <v>4187</v>
      </c>
      <c r="I257" s="362" t="str">
        <f t="shared" si="851"/>
        <v/>
      </c>
      <c r="J257" s="362" t="str">
        <f t="shared" ref="J257:K257" si="1114">IF(I257="","",RANK(I257,I$4:I$443))</f>
        <v/>
      </c>
      <c r="K257" s="362" t="str">
        <f t="shared" si="1114"/>
        <v/>
      </c>
      <c r="L257" s="362" t="str">
        <f t="shared" si="853"/>
        <v/>
      </c>
      <c r="M257" s="362" t="str">
        <f t="shared" ref="M257:N257" si="1115">IF(L257="","",RANK(L257,L$4:L$443))</f>
        <v/>
      </c>
      <c r="N257" s="362" t="str">
        <f t="shared" si="1115"/>
        <v/>
      </c>
      <c r="O257" s="362" t="str">
        <f t="shared" si="855"/>
        <v/>
      </c>
      <c r="P257" s="362" t="str">
        <f t="shared" ref="P257:Q257" si="1116">IF(O257="","",RANK(O257,O$4:O$443))</f>
        <v/>
      </c>
      <c r="Q257" s="362" t="str">
        <f t="shared" si="1116"/>
        <v/>
      </c>
      <c r="R257" s="362">
        <f t="shared" si="857"/>
        <v>9</v>
      </c>
      <c r="S257" s="362">
        <f t="shared" ref="S257:T257" si="1117">IF(R257="","",RANK(R257,R$4:R$443))</f>
        <v>22</v>
      </c>
      <c r="T257" s="362">
        <f t="shared" si="1117"/>
        <v>9</v>
      </c>
      <c r="U257" s="417" t="str">
        <f t="shared" si="859"/>
        <v>AULUSA TEO</v>
      </c>
      <c r="V257" s="369" t="str">
        <f t="shared" si="860"/>
        <v>AULUSA TEO9</v>
      </c>
      <c r="X257" s="279" t="str">
        <f t="shared" si="861"/>
        <v>AULUSA TEO</v>
      </c>
      <c r="Y257" s="254" t="str">
        <f t="shared" si="862"/>
        <v/>
      </c>
      <c r="Z257" s="254" t="str">
        <f t="shared" si="863"/>
        <v/>
      </c>
      <c r="AA257" s="254" t="str">
        <f t="shared" si="864"/>
        <v/>
      </c>
      <c r="AB257" s="254">
        <f t="shared" si="865"/>
        <v>9</v>
      </c>
      <c r="AC257" s="254">
        <f t="shared" si="866"/>
        <v>254</v>
      </c>
      <c r="AD257" s="254">
        <f t="shared" si="867"/>
        <v>1986</v>
      </c>
      <c r="AG257" s="499" t="str">
        <f t="shared" si="868"/>
        <v>AULUSA TEO</v>
      </c>
      <c r="AH257" s="495" t="str">
        <f t="shared" si="1062"/>
        <v/>
      </c>
      <c r="AI257" s="495" t="str">
        <f t="shared" si="1063"/>
        <v/>
      </c>
      <c r="AJ257" s="495" t="str">
        <f t="shared" si="1064"/>
        <v/>
      </c>
      <c r="AK257" s="495">
        <f t="shared" si="1065"/>
        <v>9</v>
      </c>
      <c r="AL257" s="420">
        <f t="shared" si="846"/>
        <v>254</v>
      </c>
      <c r="AM257" s="420">
        <f t="shared" si="847"/>
        <v>1986</v>
      </c>
      <c r="AN257">
        <f t="shared" si="869"/>
        <v>9</v>
      </c>
    </row>
    <row r="258" spans="1:40">
      <c r="A258" s="417" t="str">
        <f t="shared" si="848"/>
        <v/>
      </c>
      <c r="B258" s="417">
        <f t="shared" si="849"/>
        <v>255</v>
      </c>
      <c r="C258" s="483">
        <v>1958</v>
      </c>
      <c r="D258" s="420">
        <v>255</v>
      </c>
      <c r="E258" s="481" t="s">
        <v>320</v>
      </c>
      <c r="F258" s="482" t="s">
        <v>366</v>
      </c>
      <c r="G258" s="483"/>
      <c r="H258" s="417">
        <f t="shared" si="850"/>
        <v>2186</v>
      </c>
      <c r="I258" s="362" t="str">
        <f t="shared" si="851"/>
        <v/>
      </c>
      <c r="J258" s="362" t="str">
        <f t="shared" ref="J258:K258" si="1118">IF(I258="","",RANK(I258,I$4:I$443))</f>
        <v/>
      </c>
      <c r="K258" s="362" t="str">
        <f t="shared" si="1118"/>
        <v/>
      </c>
      <c r="L258" s="362">
        <f t="shared" si="853"/>
        <v>62</v>
      </c>
      <c r="M258" s="362">
        <f t="shared" ref="M258:N258" si="1119">IF(L258="","",RANK(L258,L$4:L$443))</f>
        <v>19</v>
      </c>
      <c r="N258" s="362">
        <f t="shared" si="1119"/>
        <v>13</v>
      </c>
      <c r="O258" s="362" t="str">
        <f t="shared" si="855"/>
        <v/>
      </c>
      <c r="P258" s="362" t="str">
        <f t="shared" ref="P258:Q258" si="1120">IF(O258="","",RANK(O258,O$4:O$443))</f>
        <v/>
      </c>
      <c r="Q258" s="362" t="str">
        <f t="shared" si="1120"/>
        <v/>
      </c>
      <c r="R258" s="362" t="str">
        <f t="shared" si="857"/>
        <v/>
      </c>
      <c r="S258" s="362" t="str">
        <f t="shared" ref="S258:T258" si="1121">IF(R258="","",RANK(R258,R$4:R$443))</f>
        <v/>
      </c>
      <c r="T258" s="362" t="str">
        <f t="shared" si="1121"/>
        <v/>
      </c>
      <c r="U258" s="417" t="str">
        <f t="shared" si="859"/>
        <v>AULUSA</v>
      </c>
      <c r="V258" s="369" t="str">
        <f t="shared" si="860"/>
        <v>AULUSA13</v>
      </c>
      <c r="X258" s="279" t="str">
        <f t="shared" si="861"/>
        <v>AULUSA</v>
      </c>
      <c r="Y258" s="254" t="str">
        <f t="shared" si="862"/>
        <v/>
      </c>
      <c r="Z258" s="254">
        <f t="shared" si="863"/>
        <v>13</v>
      </c>
      <c r="AA258" s="254" t="str">
        <f t="shared" si="864"/>
        <v/>
      </c>
      <c r="AB258" s="254" t="str">
        <f t="shared" si="865"/>
        <v/>
      </c>
      <c r="AC258" s="254">
        <f t="shared" si="866"/>
        <v>255</v>
      </c>
      <c r="AD258" s="254">
        <f t="shared" si="867"/>
        <v>1958</v>
      </c>
      <c r="AG258" s="499" t="str">
        <f t="shared" si="868"/>
        <v>AULUSA</v>
      </c>
      <c r="AH258" s="495" t="str">
        <f t="shared" si="1062"/>
        <v/>
      </c>
      <c r="AI258" s="495">
        <f t="shared" si="1063"/>
        <v>13</v>
      </c>
      <c r="AJ258" s="495" t="str">
        <f t="shared" si="1064"/>
        <v/>
      </c>
      <c r="AK258" s="495" t="str">
        <f t="shared" si="1065"/>
        <v/>
      </c>
      <c r="AL258" s="420">
        <f t="shared" si="846"/>
        <v>255</v>
      </c>
      <c r="AM258" s="420">
        <f t="shared" si="847"/>
        <v>1958</v>
      </c>
      <c r="AN258">
        <f t="shared" si="869"/>
        <v>13</v>
      </c>
    </row>
    <row r="259" spans="1:40">
      <c r="A259" s="417" t="str">
        <f t="shared" si="848"/>
        <v/>
      </c>
      <c r="B259" s="417" t="str">
        <f t="shared" si="849"/>
        <v/>
      </c>
      <c r="C259" s="483"/>
      <c r="D259" s="420">
        <v>256</v>
      </c>
      <c r="E259" s="481"/>
      <c r="F259" s="482"/>
      <c r="G259" s="483"/>
      <c r="H259" s="417" t="str">
        <f t="shared" si="850"/>
        <v/>
      </c>
      <c r="I259" s="362" t="str">
        <f t="shared" si="851"/>
        <v/>
      </c>
      <c r="J259" s="362" t="str">
        <f t="shared" ref="J259:K259" si="1122">IF(I259="","",RANK(I259,I$4:I$443))</f>
        <v/>
      </c>
      <c r="K259" s="362" t="str">
        <f t="shared" si="1122"/>
        <v/>
      </c>
      <c r="L259" s="362" t="str">
        <f t="shared" si="853"/>
        <v/>
      </c>
      <c r="M259" s="362" t="str">
        <f t="shared" ref="M259:N259" si="1123">IF(L259="","",RANK(L259,L$4:L$443))</f>
        <v/>
      </c>
      <c r="N259" s="362" t="str">
        <f t="shared" si="1123"/>
        <v/>
      </c>
      <c r="O259" s="362" t="str">
        <f t="shared" si="855"/>
        <v/>
      </c>
      <c r="P259" s="362" t="str">
        <f t="shared" ref="P259:Q259" si="1124">IF(O259="","",RANK(O259,O$4:O$443))</f>
        <v/>
      </c>
      <c r="Q259" s="362" t="str">
        <f t="shared" si="1124"/>
        <v/>
      </c>
      <c r="R259" s="362" t="str">
        <f t="shared" si="857"/>
        <v/>
      </c>
      <c r="S259" s="362" t="str">
        <f t="shared" ref="S259:T259" si="1125">IF(R259="","",RANK(R259,R$4:R$443))</f>
        <v/>
      </c>
      <c r="T259" s="362" t="str">
        <f t="shared" si="1125"/>
        <v/>
      </c>
      <c r="U259" s="417" t="str">
        <f t="shared" si="859"/>
        <v/>
      </c>
      <c r="V259" s="369" t="str">
        <f t="shared" si="860"/>
        <v/>
      </c>
      <c r="X259" s="279" t="str">
        <f t="shared" si="861"/>
        <v/>
      </c>
      <c r="Y259" s="254" t="str">
        <f t="shared" si="862"/>
        <v/>
      </c>
      <c r="Z259" s="254" t="str">
        <f t="shared" si="863"/>
        <v/>
      </c>
      <c r="AA259" s="254" t="str">
        <f t="shared" si="864"/>
        <v/>
      </c>
      <c r="AB259" s="254" t="str">
        <f t="shared" si="865"/>
        <v/>
      </c>
      <c r="AC259" s="254">
        <f t="shared" si="866"/>
        <v>256</v>
      </c>
      <c r="AD259" s="254" t="str">
        <f t="shared" si="867"/>
        <v/>
      </c>
      <c r="AG259" s="499" t="str">
        <f t="shared" si="868"/>
        <v/>
      </c>
      <c r="AH259" s="495" t="str">
        <f t="shared" si="1062"/>
        <v/>
      </c>
      <c r="AI259" s="495" t="str">
        <f t="shared" si="1063"/>
        <v/>
      </c>
      <c r="AJ259" s="495" t="str">
        <f t="shared" si="1064"/>
        <v/>
      </c>
      <c r="AK259" s="495" t="str">
        <f t="shared" si="1065"/>
        <v/>
      </c>
      <c r="AL259" s="420">
        <f t="shared" si="846"/>
        <v>256</v>
      </c>
      <c r="AM259" s="420" t="str">
        <f t="shared" si="847"/>
        <v/>
      </c>
      <c r="AN259" t="str">
        <f t="shared" si="869"/>
        <v/>
      </c>
    </row>
    <row r="260" spans="1:40">
      <c r="A260" s="417" t="str">
        <f t="shared" si="848"/>
        <v/>
      </c>
      <c r="B260" s="417" t="str">
        <f t="shared" si="849"/>
        <v/>
      </c>
      <c r="C260" s="483"/>
      <c r="D260" s="420">
        <v>257</v>
      </c>
      <c r="E260" s="481"/>
      <c r="F260" s="482"/>
      <c r="G260" s="483"/>
      <c r="H260" s="417" t="str">
        <f t="shared" si="850"/>
        <v/>
      </c>
      <c r="I260" s="362" t="str">
        <f t="shared" si="851"/>
        <v/>
      </c>
      <c r="J260" s="362" t="str">
        <f t="shared" ref="J260:K260" si="1126">IF(I260="","",RANK(I260,I$4:I$443))</f>
        <v/>
      </c>
      <c r="K260" s="362" t="str">
        <f t="shared" si="1126"/>
        <v/>
      </c>
      <c r="L260" s="362" t="str">
        <f t="shared" si="853"/>
        <v/>
      </c>
      <c r="M260" s="362" t="str">
        <f t="shared" ref="M260:N260" si="1127">IF(L260="","",RANK(L260,L$4:L$443))</f>
        <v/>
      </c>
      <c r="N260" s="362" t="str">
        <f t="shared" si="1127"/>
        <v/>
      </c>
      <c r="O260" s="362" t="str">
        <f t="shared" si="855"/>
        <v/>
      </c>
      <c r="P260" s="362" t="str">
        <f t="shared" ref="P260:Q260" si="1128">IF(O260="","",RANK(O260,O$4:O$443))</f>
        <v/>
      </c>
      <c r="Q260" s="362" t="str">
        <f t="shared" si="1128"/>
        <v/>
      </c>
      <c r="R260" s="362" t="str">
        <f t="shared" si="857"/>
        <v/>
      </c>
      <c r="S260" s="362" t="str">
        <f t="shared" ref="S260:T260" si="1129">IF(R260="","",RANK(R260,R$4:R$443))</f>
        <v/>
      </c>
      <c r="T260" s="362" t="str">
        <f t="shared" si="1129"/>
        <v/>
      </c>
      <c r="U260" s="417" t="str">
        <f t="shared" si="859"/>
        <v/>
      </c>
      <c r="V260" s="369" t="str">
        <f t="shared" si="860"/>
        <v/>
      </c>
      <c r="X260" s="279" t="str">
        <f t="shared" si="861"/>
        <v/>
      </c>
      <c r="Y260" s="254" t="str">
        <f t="shared" si="862"/>
        <v/>
      </c>
      <c r="Z260" s="254" t="str">
        <f t="shared" si="863"/>
        <v/>
      </c>
      <c r="AA260" s="254" t="str">
        <f t="shared" si="864"/>
        <v/>
      </c>
      <c r="AB260" s="254" t="str">
        <f t="shared" si="865"/>
        <v/>
      </c>
      <c r="AC260" s="254">
        <f t="shared" si="866"/>
        <v>257</v>
      </c>
      <c r="AD260" s="254" t="str">
        <f t="shared" si="867"/>
        <v/>
      </c>
      <c r="AG260" s="499" t="str">
        <f t="shared" si="868"/>
        <v/>
      </c>
      <c r="AH260" s="495" t="str">
        <f t="shared" si="1062"/>
        <v/>
      </c>
      <c r="AI260" s="495" t="str">
        <f t="shared" si="1063"/>
        <v/>
      </c>
      <c r="AJ260" s="495" t="str">
        <f t="shared" si="1064"/>
        <v/>
      </c>
      <c r="AK260" s="495" t="str">
        <f t="shared" si="1065"/>
        <v/>
      </c>
      <c r="AL260" s="420">
        <f t="shared" ref="AL260:AL323" si="1130">AC260</f>
        <v>257</v>
      </c>
      <c r="AM260" s="420" t="str">
        <f t="shared" ref="AM260:AM323" si="1131">AD260</f>
        <v/>
      </c>
      <c r="AN260" t="str">
        <f t="shared" si="869"/>
        <v/>
      </c>
    </row>
    <row r="261" spans="1:40">
      <c r="A261" s="417" t="str">
        <f t="shared" ref="A261:A324" si="1132">IF(G261="","",G261)</f>
        <v/>
      </c>
      <c r="B261" s="417">
        <f t="shared" ref="B261:B324" si="1133">IF(C261="","",D261)</f>
        <v>258</v>
      </c>
      <c r="C261" s="483">
        <v>1309</v>
      </c>
      <c r="D261" s="420">
        <v>258</v>
      </c>
      <c r="E261" s="481" t="s">
        <v>312</v>
      </c>
      <c r="F261" s="482" t="s">
        <v>368</v>
      </c>
      <c r="G261" s="483"/>
      <c r="H261" s="417">
        <f t="shared" ref="H261:H324" si="1134">IF(C261="","",IF(F261="TRALUSA",1000,IF(F261="AULUSA",2000,IF(F261="CASTROMIL",3000,IF(F261="AULUSA TEO",4000,0))))+IF(F261="",0,RANK(D261,$D$4:$D$443)))</f>
        <v>3183</v>
      </c>
      <c r="I261" s="362" t="str">
        <f t="shared" ref="I261:I324" si="1135">IF(C261="","",IF(F261=$I$1,RANK(H261,$H$4:$H$443),""))</f>
        <v/>
      </c>
      <c r="J261" s="362" t="str">
        <f t="shared" ref="J261:K261" si="1136">IF(I261="","",RANK(I261,I$4:I$443))</f>
        <v/>
      </c>
      <c r="K261" s="362" t="str">
        <f t="shared" si="1136"/>
        <v/>
      </c>
      <c r="L261" s="362" t="str">
        <f t="shared" ref="L261:L324" si="1137">IF(C261="","",IF(F261=$L$1,RANK(H261,$H$4:$H$443),""))</f>
        <v/>
      </c>
      <c r="M261" s="362" t="str">
        <f t="shared" ref="M261:N261" si="1138">IF(L261="","",RANK(L261,L$4:L$443))</f>
        <v/>
      </c>
      <c r="N261" s="362" t="str">
        <f t="shared" si="1138"/>
        <v/>
      </c>
      <c r="O261" s="362">
        <f t="shared" ref="O261:O324" si="1139">IF(C261="","",IF(F261=$O$1,RANK(H261,$H$4:$H$443),""))</f>
        <v>37</v>
      </c>
      <c r="P261" s="362">
        <f t="shared" ref="P261:Q261" si="1140">IF(O261="","",RANK(O261,O$4:O$443))</f>
        <v>13</v>
      </c>
      <c r="Q261" s="362">
        <f t="shared" si="1140"/>
        <v>7</v>
      </c>
      <c r="R261" s="362" t="str">
        <f t="shared" ref="R261:R324" si="1141">IF(C261="","",IF(F261=$R$1,RANK(H261,$H$4:$H$443),""))</f>
        <v/>
      </c>
      <c r="S261" s="362" t="str">
        <f t="shared" ref="S261:T261" si="1142">IF(R261="","",RANK(R261,R$4:R$443))</f>
        <v/>
      </c>
      <c r="T261" s="362" t="str">
        <f t="shared" si="1142"/>
        <v/>
      </c>
      <c r="U261" s="417" t="str">
        <f t="shared" ref="U261:U324" si="1143">IF(F261="","",F261)</f>
        <v>CASTROMIL</v>
      </c>
      <c r="V261" s="369" t="str">
        <f t="shared" ref="V261:V324" si="1144">IF(C261="","",F261&amp;IF(AN261="",AL261,AN261))</f>
        <v>CASTROMIL7</v>
      </c>
      <c r="X261" s="279" t="str">
        <f t="shared" ref="X261:X324" si="1145">IF(F261="","",F261)</f>
        <v>CASTROMIL</v>
      </c>
      <c r="Y261" s="254" t="str">
        <f t="shared" ref="Y261:Y324" si="1146">K261</f>
        <v/>
      </c>
      <c r="Z261" s="254" t="str">
        <f t="shared" ref="Z261:Z324" si="1147">N261</f>
        <v/>
      </c>
      <c r="AA261" s="254">
        <f t="shared" ref="AA261:AA324" si="1148">Q261</f>
        <v>7</v>
      </c>
      <c r="AB261" s="254" t="str">
        <f t="shared" ref="AB261:AB324" si="1149">T261</f>
        <v/>
      </c>
      <c r="AC261" s="254">
        <f t="shared" ref="AC261:AC324" si="1150">IF(D261="","",D261)</f>
        <v>258</v>
      </c>
      <c r="AD261" s="254">
        <f t="shared" ref="AD261:AD324" si="1151">IF(C261="","",C261)</f>
        <v>1309</v>
      </c>
      <c r="AG261" s="499" t="str">
        <f t="shared" ref="AG261:AG324" si="1152">IF(F261="","",F261)</f>
        <v>CASTROMIL</v>
      </c>
      <c r="AH261" s="495" t="str">
        <f t="shared" si="1062"/>
        <v/>
      </c>
      <c r="AI261" s="495" t="str">
        <f t="shared" si="1063"/>
        <v/>
      </c>
      <c r="AJ261" s="495">
        <f t="shared" si="1064"/>
        <v>7</v>
      </c>
      <c r="AK261" s="495" t="str">
        <f t="shared" si="1065"/>
        <v/>
      </c>
      <c r="AL261" s="420">
        <f t="shared" si="1130"/>
        <v>258</v>
      </c>
      <c r="AM261" s="420">
        <f t="shared" si="1131"/>
        <v>1309</v>
      </c>
      <c r="AN261">
        <f t="shared" ref="AN261:AN324" si="1153">IF(C261="","",MAX(AH261:AK261))</f>
        <v>7</v>
      </c>
    </row>
    <row r="262" spans="1:40">
      <c r="A262" s="417" t="str">
        <f t="shared" si="1132"/>
        <v/>
      </c>
      <c r="B262" s="417">
        <f t="shared" si="1133"/>
        <v>259</v>
      </c>
      <c r="C262" s="483">
        <v>3893</v>
      </c>
      <c r="D262" s="420">
        <v>259</v>
      </c>
      <c r="E262" s="481" t="s">
        <v>317</v>
      </c>
      <c r="F262" s="482" t="s">
        <v>368</v>
      </c>
      <c r="G262" s="483"/>
      <c r="H262" s="417">
        <f t="shared" si="1134"/>
        <v>3182</v>
      </c>
      <c r="I262" s="362" t="str">
        <f t="shared" si="1135"/>
        <v/>
      </c>
      <c r="J262" s="362" t="str">
        <f t="shared" ref="J262:K262" si="1154">IF(I262="","",RANK(I262,I$4:I$443))</f>
        <v/>
      </c>
      <c r="K262" s="362" t="str">
        <f t="shared" si="1154"/>
        <v/>
      </c>
      <c r="L262" s="362" t="str">
        <f t="shared" si="1137"/>
        <v/>
      </c>
      <c r="M262" s="362" t="str">
        <f t="shared" ref="M262:N262" si="1155">IF(L262="","",RANK(L262,L$4:L$443))</f>
        <v/>
      </c>
      <c r="N262" s="362" t="str">
        <f t="shared" si="1155"/>
        <v/>
      </c>
      <c r="O262" s="362">
        <f t="shared" si="1139"/>
        <v>38</v>
      </c>
      <c r="P262" s="362">
        <f t="shared" ref="P262:Q262" si="1156">IF(O262="","",RANK(O262,O$4:O$443))</f>
        <v>12</v>
      </c>
      <c r="Q262" s="362">
        <f t="shared" si="1156"/>
        <v>8</v>
      </c>
      <c r="R262" s="362" t="str">
        <f t="shared" si="1141"/>
        <v/>
      </c>
      <c r="S262" s="362" t="str">
        <f t="shared" ref="S262:T262" si="1157">IF(R262="","",RANK(R262,R$4:R$443))</f>
        <v/>
      </c>
      <c r="T262" s="362" t="str">
        <f t="shared" si="1157"/>
        <v/>
      </c>
      <c r="U262" s="417" t="str">
        <f t="shared" si="1143"/>
        <v>CASTROMIL</v>
      </c>
      <c r="V262" s="369" t="str">
        <f t="shared" si="1144"/>
        <v>CASTROMIL8</v>
      </c>
      <c r="X262" s="279" t="str">
        <f t="shared" si="1145"/>
        <v>CASTROMIL</v>
      </c>
      <c r="Y262" s="254" t="str">
        <f t="shared" si="1146"/>
        <v/>
      </c>
      <c r="Z262" s="254" t="str">
        <f t="shared" si="1147"/>
        <v/>
      </c>
      <c r="AA262" s="254">
        <f t="shared" si="1148"/>
        <v>8</v>
      </c>
      <c r="AB262" s="254" t="str">
        <f t="shared" si="1149"/>
        <v/>
      </c>
      <c r="AC262" s="254">
        <f t="shared" si="1150"/>
        <v>259</v>
      </c>
      <c r="AD262" s="254">
        <f t="shared" si="1151"/>
        <v>3893</v>
      </c>
      <c r="AG262" s="499" t="str">
        <f t="shared" si="1152"/>
        <v>CASTROMIL</v>
      </c>
      <c r="AH262" s="495" t="str">
        <f t="shared" si="1062"/>
        <v/>
      </c>
      <c r="AI262" s="495" t="str">
        <f t="shared" si="1063"/>
        <v/>
      </c>
      <c r="AJ262" s="495">
        <f t="shared" si="1064"/>
        <v>8</v>
      </c>
      <c r="AK262" s="495" t="str">
        <f t="shared" si="1065"/>
        <v/>
      </c>
      <c r="AL262" s="420">
        <f t="shared" si="1130"/>
        <v>259</v>
      </c>
      <c r="AM262" s="420">
        <f t="shared" si="1131"/>
        <v>3893</v>
      </c>
      <c r="AN262">
        <f t="shared" si="1153"/>
        <v>8</v>
      </c>
    </row>
    <row r="263" spans="1:40">
      <c r="A263" s="417" t="str">
        <f t="shared" si="1132"/>
        <v/>
      </c>
      <c r="B263" s="417" t="str">
        <f t="shared" si="1133"/>
        <v/>
      </c>
      <c r="C263" s="483"/>
      <c r="D263" s="420">
        <v>260</v>
      </c>
      <c r="E263" s="481"/>
      <c r="F263" s="482"/>
      <c r="G263" s="483"/>
      <c r="H263" s="417" t="str">
        <f t="shared" si="1134"/>
        <v/>
      </c>
      <c r="I263" s="362" t="str">
        <f t="shared" si="1135"/>
        <v/>
      </c>
      <c r="J263" s="362" t="str">
        <f t="shared" ref="J263:K263" si="1158">IF(I263="","",RANK(I263,I$4:I$443))</f>
        <v/>
      </c>
      <c r="K263" s="362" t="str">
        <f t="shared" si="1158"/>
        <v/>
      </c>
      <c r="L263" s="362" t="str">
        <f t="shared" si="1137"/>
        <v/>
      </c>
      <c r="M263" s="362" t="str">
        <f t="shared" ref="M263:N263" si="1159">IF(L263="","",RANK(L263,L$4:L$443))</f>
        <v/>
      </c>
      <c r="N263" s="362" t="str">
        <f t="shared" si="1159"/>
        <v/>
      </c>
      <c r="O263" s="362" t="str">
        <f t="shared" si="1139"/>
        <v/>
      </c>
      <c r="P263" s="362" t="str">
        <f t="shared" ref="P263:Q263" si="1160">IF(O263="","",RANK(O263,O$4:O$443))</f>
        <v/>
      </c>
      <c r="Q263" s="362" t="str">
        <f t="shared" si="1160"/>
        <v/>
      </c>
      <c r="R263" s="362" t="str">
        <f t="shared" si="1141"/>
        <v/>
      </c>
      <c r="S263" s="362" t="str">
        <f t="shared" ref="S263:T263" si="1161">IF(R263="","",RANK(R263,R$4:R$443))</f>
        <v/>
      </c>
      <c r="T263" s="362" t="str">
        <f t="shared" si="1161"/>
        <v/>
      </c>
      <c r="U263" s="417" t="str">
        <f t="shared" si="1143"/>
        <v/>
      </c>
      <c r="V263" s="369" t="str">
        <f t="shared" si="1144"/>
        <v/>
      </c>
      <c r="X263" s="279" t="str">
        <f t="shared" si="1145"/>
        <v/>
      </c>
      <c r="Y263" s="254" t="str">
        <f t="shared" si="1146"/>
        <v/>
      </c>
      <c r="Z263" s="254" t="str">
        <f t="shared" si="1147"/>
        <v/>
      </c>
      <c r="AA263" s="254" t="str">
        <f t="shared" si="1148"/>
        <v/>
      </c>
      <c r="AB263" s="254" t="str">
        <f t="shared" si="1149"/>
        <v/>
      </c>
      <c r="AC263" s="254">
        <f t="shared" si="1150"/>
        <v>260</v>
      </c>
      <c r="AD263" s="254" t="str">
        <f t="shared" si="1151"/>
        <v/>
      </c>
      <c r="AG263" s="499" t="str">
        <f t="shared" si="1152"/>
        <v/>
      </c>
      <c r="AH263" s="495" t="str">
        <f t="shared" si="1062"/>
        <v/>
      </c>
      <c r="AI263" s="495" t="str">
        <f t="shared" si="1063"/>
        <v/>
      </c>
      <c r="AJ263" s="495" t="str">
        <f t="shared" si="1064"/>
        <v/>
      </c>
      <c r="AK263" s="495" t="str">
        <f t="shared" si="1065"/>
        <v/>
      </c>
      <c r="AL263" s="420">
        <f t="shared" si="1130"/>
        <v>260</v>
      </c>
      <c r="AM263" s="420" t="str">
        <f t="shared" si="1131"/>
        <v/>
      </c>
      <c r="AN263" t="str">
        <f t="shared" si="1153"/>
        <v/>
      </c>
    </row>
    <row r="264" spans="1:40">
      <c r="A264" s="417" t="str">
        <f t="shared" si="1132"/>
        <v/>
      </c>
      <c r="B264" s="417">
        <f t="shared" si="1133"/>
        <v>261</v>
      </c>
      <c r="C264" s="483">
        <v>4230</v>
      </c>
      <c r="D264" s="420">
        <v>261</v>
      </c>
      <c r="E264" s="481" t="s">
        <v>321</v>
      </c>
      <c r="F264" s="482" t="s">
        <v>366</v>
      </c>
      <c r="G264" s="483"/>
      <c r="H264" s="417">
        <f t="shared" si="1134"/>
        <v>2180</v>
      </c>
      <c r="I264" s="362" t="str">
        <f t="shared" si="1135"/>
        <v/>
      </c>
      <c r="J264" s="362" t="str">
        <f t="shared" ref="J264:K264" si="1162">IF(I264="","",RANK(I264,I$4:I$443))</f>
        <v/>
      </c>
      <c r="K264" s="362" t="str">
        <f t="shared" si="1162"/>
        <v/>
      </c>
      <c r="L264" s="362">
        <f t="shared" si="1137"/>
        <v>63</v>
      </c>
      <c r="M264" s="362">
        <f t="shared" ref="M264:N264" si="1163">IF(L264="","",RANK(L264,L$4:L$443))</f>
        <v>18</v>
      </c>
      <c r="N264" s="362">
        <f t="shared" si="1163"/>
        <v>14</v>
      </c>
      <c r="O264" s="362" t="str">
        <f t="shared" si="1139"/>
        <v/>
      </c>
      <c r="P264" s="362" t="str">
        <f t="shared" ref="P264:Q264" si="1164">IF(O264="","",RANK(O264,O$4:O$443))</f>
        <v/>
      </c>
      <c r="Q264" s="362" t="str">
        <f t="shared" si="1164"/>
        <v/>
      </c>
      <c r="R264" s="362" t="str">
        <f t="shared" si="1141"/>
        <v/>
      </c>
      <c r="S264" s="362" t="str">
        <f t="shared" ref="S264:T264" si="1165">IF(R264="","",RANK(R264,R$4:R$443))</f>
        <v/>
      </c>
      <c r="T264" s="362" t="str">
        <f t="shared" si="1165"/>
        <v/>
      </c>
      <c r="U264" s="417" t="str">
        <f t="shared" si="1143"/>
        <v>AULUSA</v>
      </c>
      <c r="V264" s="369" t="str">
        <f t="shared" si="1144"/>
        <v>AULUSA14</v>
      </c>
      <c r="X264" s="279" t="str">
        <f t="shared" si="1145"/>
        <v>AULUSA</v>
      </c>
      <c r="Y264" s="254" t="str">
        <f t="shared" si="1146"/>
        <v/>
      </c>
      <c r="Z264" s="254">
        <f t="shared" si="1147"/>
        <v>14</v>
      </c>
      <c r="AA264" s="254" t="str">
        <f t="shared" si="1148"/>
        <v/>
      </c>
      <c r="AB264" s="254" t="str">
        <f t="shared" si="1149"/>
        <v/>
      </c>
      <c r="AC264" s="254">
        <f t="shared" si="1150"/>
        <v>261</v>
      </c>
      <c r="AD264" s="254">
        <f t="shared" si="1151"/>
        <v>4230</v>
      </c>
      <c r="AG264" s="499" t="str">
        <f t="shared" si="1152"/>
        <v>AULUSA</v>
      </c>
      <c r="AH264" s="495" t="str">
        <f t="shared" si="1062"/>
        <v/>
      </c>
      <c r="AI264" s="495">
        <f t="shared" si="1063"/>
        <v>14</v>
      </c>
      <c r="AJ264" s="495" t="str">
        <f t="shared" si="1064"/>
        <v/>
      </c>
      <c r="AK264" s="495" t="str">
        <f t="shared" si="1065"/>
        <v/>
      </c>
      <c r="AL264" s="420">
        <f t="shared" si="1130"/>
        <v>261</v>
      </c>
      <c r="AM264" s="420">
        <f t="shared" si="1131"/>
        <v>4230</v>
      </c>
      <c r="AN264">
        <f t="shared" si="1153"/>
        <v>14</v>
      </c>
    </row>
    <row r="265" spans="1:40">
      <c r="A265" s="417" t="str">
        <f t="shared" si="1132"/>
        <v/>
      </c>
      <c r="B265" s="417">
        <f t="shared" si="1133"/>
        <v>262</v>
      </c>
      <c r="C265" s="483">
        <v>4430</v>
      </c>
      <c r="D265" s="420">
        <v>262</v>
      </c>
      <c r="E265" s="481" t="s">
        <v>325</v>
      </c>
      <c r="F265" s="482" t="s">
        <v>366</v>
      </c>
      <c r="G265" s="483"/>
      <c r="H265" s="417">
        <f t="shared" si="1134"/>
        <v>2179</v>
      </c>
      <c r="I265" s="362" t="str">
        <f t="shared" si="1135"/>
        <v/>
      </c>
      <c r="J265" s="362" t="str">
        <f t="shared" ref="J265:K265" si="1166">IF(I265="","",RANK(I265,I$4:I$443))</f>
        <v/>
      </c>
      <c r="K265" s="362" t="str">
        <f t="shared" si="1166"/>
        <v/>
      </c>
      <c r="L265" s="362">
        <f t="shared" si="1137"/>
        <v>64</v>
      </c>
      <c r="M265" s="362">
        <f t="shared" ref="M265:N265" si="1167">IF(L265="","",RANK(L265,L$4:L$443))</f>
        <v>17</v>
      </c>
      <c r="N265" s="362">
        <f t="shared" si="1167"/>
        <v>15</v>
      </c>
      <c r="O265" s="362" t="str">
        <f t="shared" si="1139"/>
        <v/>
      </c>
      <c r="P265" s="362" t="str">
        <f t="shared" ref="P265:Q265" si="1168">IF(O265="","",RANK(O265,O$4:O$443))</f>
        <v/>
      </c>
      <c r="Q265" s="362" t="str">
        <f t="shared" si="1168"/>
        <v/>
      </c>
      <c r="R265" s="362" t="str">
        <f t="shared" si="1141"/>
        <v/>
      </c>
      <c r="S265" s="362" t="str">
        <f t="shared" ref="S265:T265" si="1169">IF(R265="","",RANK(R265,R$4:R$443))</f>
        <v/>
      </c>
      <c r="T265" s="362" t="str">
        <f t="shared" si="1169"/>
        <v/>
      </c>
      <c r="U265" s="417" t="str">
        <f t="shared" si="1143"/>
        <v>AULUSA</v>
      </c>
      <c r="V265" s="369" t="str">
        <f t="shared" si="1144"/>
        <v>AULUSA15</v>
      </c>
      <c r="X265" s="279" t="str">
        <f t="shared" si="1145"/>
        <v>AULUSA</v>
      </c>
      <c r="Y265" s="254" t="str">
        <f t="shared" si="1146"/>
        <v/>
      </c>
      <c r="Z265" s="254">
        <f t="shared" si="1147"/>
        <v>15</v>
      </c>
      <c r="AA265" s="254" t="str">
        <f t="shared" si="1148"/>
        <v/>
      </c>
      <c r="AB265" s="254" t="str">
        <f t="shared" si="1149"/>
        <v/>
      </c>
      <c r="AC265" s="254">
        <f t="shared" si="1150"/>
        <v>262</v>
      </c>
      <c r="AD265" s="254">
        <f t="shared" si="1151"/>
        <v>4430</v>
      </c>
      <c r="AG265" s="499" t="str">
        <f t="shared" si="1152"/>
        <v>AULUSA</v>
      </c>
      <c r="AH265" s="495" t="str">
        <f t="shared" si="1062"/>
        <v/>
      </c>
      <c r="AI265" s="495">
        <f t="shared" si="1063"/>
        <v>15</v>
      </c>
      <c r="AJ265" s="495" t="str">
        <f t="shared" si="1064"/>
        <v/>
      </c>
      <c r="AK265" s="495" t="str">
        <f t="shared" si="1065"/>
        <v/>
      </c>
      <c r="AL265" s="420">
        <f t="shared" si="1130"/>
        <v>262</v>
      </c>
      <c r="AM265" s="420">
        <f t="shared" si="1131"/>
        <v>4430</v>
      </c>
      <c r="AN265">
        <f t="shared" si="1153"/>
        <v>15</v>
      </c>
    </row>
    <row r="266" spans="1:40">
      <c r="A266" s="417" t="str">
        <f t="shared" si="1132"/>
        <v/>
      </c>
      <c r="B266" s="417">
        <f t="shared" si="1133"/>
        <v>263</v>
      </c>
      <c r="C266" s="483">
        <v>6206</v>
      </c>
      <c r="D266" s="420">
        <v>263</v>
      </c>
      <c r="E266" s="481" t="s">
        <v>351</v>
      </c>
      <c r="F266" s="482" t="s">
        <v>366</v>
      </c>
      <c r="G266" s="483"/>
      <c r="H266" s="417">
        <f t="shared" si="1134"/>
        <v>2178</v>
      </c>
      <c r="I266" s="362" t="str">
        <f t="shared" si="1135"/>
        <v/>
      </c>
      <c r="J266" s="362" t="str">
        <f t="shared" ref="J266:K266" si="1170">IF(I266="","",RANK(I266,I$4:I$443))</f>
        <v/>
      </c>
      <c r="K266" s="362" t="str">
        <f t="shared" si="1170"/>
        <v/>
      </c>
      <c r="L266" s="362">
        <f t="shared" si="1137"/>
        <v>65</v>
      </c>
      <c r="M266" s="362">
        <f t="shared" ref="M266:N266" si="1171">IF(L266="","",RANK(L266,L$4:L$443))</f>
        <v>16</v>
      </c>
      <c r="N266" s="362">
        <f t="shared" si="1171"/>
        <v>16</v>
      </c>
      <c r="O266" s="362" t="str">
        <f t="shared" si="1139"/>
        <v/>
      </c>
      <c r="P266" s="362" t="str">
        <f t="shared" ref="P266:Q266" si="1172">IF(O266="","",RANK(O266,O$4:O$443))</f>
        <v/>
      </c>
      <c r="Q266" s="362" t="str">
        <f t="shared" si="1172"/>
        <v/>
      </c>
      <c r="R266" s="362" t="str">
        <f t="shared" si="1141"/>
        <v/>
      </c>
      <c r="S266" s="362" t="str">
        <f t="shared" ref="S266:T266" si="1173">IF(R266="","",RANK(R266,R$4:R$443))</f>
        <v/>
      </c>
      <c r="T266" s="362" t="str">
        <f t="shared" si="1173"/>
        <v/>
      </c>
      <c r="U266" s="417" t="str">
        <f t="shared" si="1143"/>
        <v>AULUSA</v>
      </c>
      <c r="V266" s="369" t="str">
        <f t="shared" si="1144"/>
        <v>AULUSA16</v>
      </c>
      <c r="X266" s="279" t="str">
        <f t="shared" si="1145"/>
        <v>AULUSA</v>
      </c>
      <c r="Y266" s="254" t="str">
        <f t="shared" si="1146"/>
        <v/>
      </c>
      <c r="Z266" s="254">
        <f t="shared" si="1147"/>
        <v>16</v>
      </c>
      <c r="AA266" s="254" t="str">
        <f t="shared" si="1148"/>
        <v/>
      </c>
      <c r="AB266" s="254" t="str">
        <f t="shared" si="1149"/>
        <v/>
      </c>
      <c r="AC266" s="254">
        <f t="shared" si="1150"/>
        <v>263</v>
      </c>
      <c r="AD266" s="254">
        <f t="shared" si="1151"/>
        <v>6206</v>
      </c>
      <c r="AG266" s="499" t="str">
        <f t="shared" si="1152"/>
        <v>AULUSA</v>
      </c>
      <c r="AH266" s="495" t="str">
        <f t="shared" si="1062"/>
        <v/>
      </c>
      <c r="AI266" s="495">
        <f t="shared" si="1063"/>
        <v>16</v>
      </c>
      <c r="AJ266" s="495" t="str">
        <f t="shared" si="1064"/>
        <v/>
      </c>
      <c r="AK266" s="495" t="str">
        <f t="shared" si="1065"/>
        <v/>
      </c>
      <c r="AL266" s="420">
        <f t="shared" si="1130"/>
        <v>263</v>
      </c>
      <c r="AM266" s="420">
        <f t="shared" si="1131"/>
        <v>6206</v>
      </c>
      <c r="AN266">
        <f t="shared" si="1153"/>
        <v>16</v>
      </c>
    </row>
    <row r="267" spans="1:40">
      <c r="A267" s="417" t="str">
        <f t="shared" si="1132"/>
        <v/>
      </c>
      <c r="B267" s="417">
        <f t="shared" si="1133"/>
        <v>264</v>
      </c>
      <c r="C267" s="483">
        <v>6179</v>
      </c>
      <c r="D267" s="420">
        <v>264</v>
      </c>
      <c r="E267" s="481" t="s">
        <v>350</v>
      </c>
      <c r="F267" s="482" t="s">
        <v>366</v>
      </c>
      <c r="G267" s="483"/>
      <c r="H267" s="417">
        <f t="shared" si="1134"/>
        <v>2177</v>
      </c>
      <c r="I267" s="362" t="str">
        <f t="shared" si="1135"/>
        <v/>
      </c>
      <c r="J267" s="362" t="str">
        <f t="shared" ref="J267:K267" si="1174">IF(I267="","",RANK(I267,I$4:I$443))</f>
        <v/>
      </c>
      <c r="K267" s="362" t="str">
        <f t="shared" si="1174"/>
        <v/>
      </c>
      <c r="L267" s="362">
        <f t="shared" si="1137"/>
        <v>66</v>
      </c>
      <c r="M267" s="362">
        <f t="shared" ref="M267:N267" si="1175">IF(L267="","",RANK(L267,L$4:L$443))</f>
        <v>15</v>
      </c>
      <c r="N267" s="362">
        <f t="shared" si="1175"/>
        <v>17</v>
      </c>
      <c r="O267" s="362" t="str">
        <f t="shared" si="1139"/>
        <v/>
      </c>
      <c r="P267" s="362" t="str">
        <f t="shared" ref="P267:Q267" si="1176">IF(O267="","",RANK(O267,O$4:O$443))</f>
        <v/>
      </c>
      <c r="Q267" s="362" t="str">
        <f t="shared" si="1176"/>
        <v/>
      </c>
      <c r="R267" s="362" t="str">
        <f t="shared" si="1141"/>
        <v/>
      </c>
      <c r="S267" s="362" t="str">
        <f t="shared" ref="S267:T267" si="1177">IF(R267="","",RANK(R267,R$4:R$443))</f>
        <v/>
      </c>
      <c r="T267" s="362" t="str">
        <f t="shared" si="1177"/>
        <v/>
      </c>
      <c r="U267" s="417" t="str">
        <f t="shared" si="1143"/>
        <v>AULUSA</v>
      </c>
      <c r="V267" s="369" t="str">
        <f t="shared" si="1144"/>
        <v>AULUSA17</v>
      </c>
      <c r="X267" s="279" t="str">
        <f t="shared" si="1145"/>
        <v>AULUSA</v>
      </c>
      <c r="Y267" s="254" t="str">
        <f t="shared" si="1146"/>
        <v/>
      </c>
      <c r="Z267" s="254">
        <f t="shared" si="1147"/>
        <v>17</v>
      </c>
      <c r="AA267" s="254" t="str">
        <f t="shared" si="1148"/>
        <v/>
      </c>
      <c r="AB267" s="254" t="str">
        <f t="shared" si="1149"/>
        <v/>
      </c>
      <c r="AC267" s="254">
        <f t="shared" si="1150"/>
        <v>264</v>
      </c>
      <c r="AD267" s="254">
        <f t="shared" si="1151"/>
        <v>6179</v>
      </c>
      <c r="AG267" s="499" t="str">
        <f t="shared" si="1152"/>
        <v>AULUSA</v>
      </c>
      <c r="AH267" s="495" t="str">
        <f t="shared" si="1062"/>
        <v/>
      </c>
      <c r="AI267" s="495">
        <f t="shared" si="1063"/>
        <v>17</v>
      </c>
      <c r="AJ267" s="495" t="str">
        <f t="shared" si="1064"/>
        <v/>
      </c>
      <c r="AK267" s="495" t="str">
        <f t="shared" si="1065"/>
        <v/>
      </c>
      <c r="AL267" s="420">
        <f t="shared" si="1130"/>
        <v>264</v>
      </c>
      <c r="AM267" s="420">
        <f t="shared" si="1131"/>
        <v>6179</v>
      </c>
      <c r="AN267">
        <f t="shared" si="1153"/>
        <v>17</v>
      </c>
    </row>
    <row r="268" spans="1:40">
      <c r="A268" s="417" t="str">
        <f t="shared" si="1132"/>
        <v/>
      </c>
      <c r="B268" s="417">
        <f t="shared" si="1133"/>
        <v>265</v>
      </c>
      <c r="C268" s="483">
        <v>6547</v>
      </c>
      <c r="D268" s="420">
        <v>265</v>
      </c>
      <c r="E268" s="481" t="s">
        <v>373</v>
      </c>
      <c r="F268" s="482" t="s">
        <v>368</v>
      </c>
      <c r="G268" s="483"/>
      <c r="H268" s="417">
        <f t="shared" si="1134"/>
        <v>3176</v>
      </c>
      <c r="I268" s="362" t="str">
        <f t="shared" si="1135"/>
        <v/>
      </c>
      <c r="J268" s="362" t="str">
        <f t="shared" ref="J268:K268" si="1178">IF(I268="","",RANK(I268,I$4:I$443))</f>
        <v/>
      </c>
      <c r="K268" s="362" t="str">
        <f t="shared" si="1178"/>
        <v/>
      </c>
      <c r="L268" s="362" t="str">
        <f t="shared" si="1137"/>
        <v/>
      </c>
      <c r="M268" s="362" t="str">
        <f t="shared" ref="M268:N268" si="1179">IF(L268="","",RANK(L268,L$4:L$443))</f>
        <v/>
      </c>
      <c r="N268" s="362" t="str">
        <f t="shared" si="1179"/>
        <v/>
      </c>
      <c r="O268" s="362">
        <f t="shared" si="1139"/>
        <v>39</v>
      </c>
      <c r="P268" s="362">
        <f t="shared" ref="P268:Q268" si="1180">IF(O268="","",RANK(O268,O$4:O$443))</f>
        <v>11</v>
      </c>
      <c r="Q268" s="362">
        <f t="shared" si="1180"/>
        <v>9</v>
      </c>
      <c r="R268" s="362" t="str">
        <f t="shared" si="1141"/>
        <v/>
      </c>
      <c r="S268" s="362" t="str">
        <f t="shared" ref="S268:T268" si="1181">IF(R268="","",RANK(R268,R$4:R$443))</f>
        <v/>
      </c>
      <c r="T268" s="362" t="str">
        <f t="shared" si="1181"/>
        <v/>
      </c>
      <c r="U268" s="417" t="str">
        <f t="shared" si="1143"/>
        <v>CASTROMIL</v>
      </c>
      <c r="V268" s="369" t="str">
        <f t="shared" si="1144"/>
        <v>CASTROMIL9</v>
      </c>
      <c r="X268" s="279" t="str">
        <f t="shared" si="1145"/>
        <v>CASTROMIL</v>
      </c>
      <c r="Y268" s="254" t="str">
        <f t="shared" si="1146"/>
        <v/>
      </c>
      <c r="Z268" s="254" t="str">
        <f t="shared" si="1147"/>
        <v/>
      </c>
      <c r="AA268" s="254">
        <f t="shared" si="1148"/>
        <v>9</v>
      </c>
      <c r="AB268" s="254" t="str">
        <f t="shared" si="1149"/>
        <v/>
      </c>
      <c r="AC268" s="254">
        <f t="shared" si="1150"/>
        <v>265</v>
      </c>
      <c r="AD268" s="254">
        <f t="shared" si="1151"/>
        <v>6547</v>
      </c>
      <c r="AG268" s="499" t="str">
        <f t="shared" si="1152"/>
        <v>CASTROMIL</v>
      </c>
      <c r="AH268" s="495" t="str">
        <f t="shared" si="1062"/>
        <v/>
      </c>
      <c r="AI268" s="495" t="str">
        <f t="shared" si="1063"/>
        <v/>
      </c>
      <c r="AJ268" s="495">
        <f t="shared" si="1064"/>
        <v>9</v>
      </c>
      <c r="AK268" s="495" t="str">
        <f t="shared" si="1065"/>
        <v/>
      </c>
      <c r="AL268" s="420">
        <f t="shared" si="1130"/>
        <v>265</v>
      </c>
      <c r="AM268" s="420">
        <f t="shared" si="1131"/>
        <v>6547</v>
      </c>
      <c r="AN268">
        <f t="shared" si="1153"/>
        <v>9</v>
      </c>
    </row>
    <row r="269" spans="1:40">
      <c r="A269" s="417" t="str">
        <f t="shared" si="1132"/>
        <v/>
      </c>
      <c r="B269" s="417" t="str">
        <f t="shared" si="1133"/>
        <v/>
      </c>
      <c r="C269" s="483"/>
      <c r="D269" s="420">
        <v>266</v>
      </c>
      <c r="E269" s="481"/>
      <c r="F269" s="482"/>
      <c r="G269" s="483"/>
      <c r="H269" s="417" t="str">
        <f t="shared" si="1134"/>
        <v/>
      </c>
      <c r="I269" s="362" t="str">
        <f t="shared" si="1135"/>
        <v/>
      </c>
      <c r="J269" s="362" t="str">
        <f t="shared" ref="J269:K269" si="1182">IF(I269="","",RANK(I269,I$4:I$443))</f>
        <v/>
      </c>
      <c r="K269" s="362" t="str">
        <f t="shared" si="1182"/>
        <v/>
      </c>
      <c r="L269" s="362" t="str">
        <f t="shared" si="1137"/>
        <v/>
      </c>
      <c r="M269" s="362" t="str">
        <f t="shared" ref="M269:N269" si="1183">IF(L269="","",RANK(L269,L$4:L$443))</f>
        <v/>
      </c>
      <c r="N269" s="362" t="str">
        <f t="shared" si="1183"/>
        <v/>
      </c>
      <c r="O269" s="362" t="str">
        <f t="shared" si="1139"/>
        <v/>
      </c>
      <c r="P269" s="362" t="str">
        <f t="shared" ref="P269:Q269" si="1184">IF(O269="","",RANK(O269,O$4:O$443))</f>
        <v/>
      </c>
      <c r="Q269" s="362" t="str">
        <f t="shared" si="1184"/>
        <v/>
      </c>
      <c r="R269" s="362" t="str">
        <f t="shared" si="1141"/>
        <v/>
      </c>
      <c r="S269" s="362" t="str">
        <f t="shared" ref="S269:T269" si="1185">IF(R269="","",RANK(R269,R$4:R$443))</f>
        <v/>
      </c>
      <c r="T269" s="362" t="str">
        <f t="shared" si="1185"/>
        <v/>
      </c>
      <c r="U269" s="417" t="str">
        <f t="shared" si="1143"/>
        <v/>
      </c>
      <c r="V269" s="369" t="str">
        <f t="shared" si="1144"/>
        <v/>
      </c>
      <c r="X269" s="279" t="str">
        <f t="shared" si="1145"/>
        <v/>
      </c>
      <c r="Y269" s="254" t="str">
        <f t="shared" si="1146"/>
        <v/>
      </c>
      <c r="Z269" s="254" t="str">
        <f t="shared" si="1147"/>
        <v/>
      </c>
      <c r="AA269" s="254" t="str">
        <f t="shared" si="1148"/>
        <v/>
      </c>
      <c r="AB269" s="254" t="str">
        <f t="shared" si="1149"/>
        <v/>
      </c>
      <c r="AC269" s="254">
        <f t="shared" si="1150"/>
        <v>266</v>
      </c>
      <c r="AD269" s="254" t="str">
        <f t="shared" si="1151"/>
        <v/>
      </c>
      <c r="AG269" s="499" t="str">
        <f t="shared" si="1152"/>
        <v/>
      </c>
      <c r="AH269" s="495" t="str">
        <f t="shared" si="1062"/>
        <v/>
      </c>
      <c r="AI269" s="495" t="str">
        <f t="shared" si="1063"/>
        <v/>
      </c>
      <c r="AJ269" s="495" t="str">
        <f t="shared" si="1064"/>
        <v/>
      </c>
      <c r="AK269" s="495" t="str">
        <f t="shared" si="1065"/>
        <v/>
      </c>
      <c r="AL269" s="420">
        <f t="shared" si="1130"/>
        <v>266</v>
      </c>
      <c r="AM269" s="420" t="str">
        <f t="shared" si="1131"/>
        <v/>
      </c>
      <c r="AN269" t="str">
        <f t="shared" si="1153"/>
        <v/>
      </c>
    </row>
    <row r="270" spans="1:40">
      <c r="A270" s="417" t="str">
        <f t="shared" si="1132"/>
        <v/>
      </c>
      <c r="B270" s="417" t="str">
        <f t="shared" si="1133"/>
        <v/>
      </c>
      <c r="C270" s="483"/>
      <c r="D270" s="420">
        <v>267</v>
      </c>
      <c r="E270" s="481"/>
      <c r="F270" s="482"/>
      <c r="G270" s="483"/>
      <c r="H270" s="417" t="str">
        <f t="shared" si="1134"/>
        <v/>
      </c>
      <c r="I270" s="362" t="str">
        <f t="shared" si="1135"/>
        <v/>
      </c>
      <c r="J270" s="362" t="str">
        <f t="shared" ref="J270:K270" si="1186">IF(I270="","",RANK(I270,I$4:I$443))</f>
        <v/>
      </c>
      <c r="K270" s="362" t="str">
        <f t="shared" si="1186"/>
        <v/>
      </c>
      <c r="L270" s="362" t="str">
        <f t="shared" si="1137"/>
        <v/>
      </c>
      <c r="M270" s="362" t="str">
        <f t="shared" ref="M270:N270" si="1187">IF(L270="","",RANK(L270,L$4:L$443))</f>
        <v/>
      </c>
      <c r="N270" s="362" t="str">
        <f t="shared" si="1187"/>
        <v/>
      </c>
      <c r="O270" s="362" t="str">
        <f t="shared" si="1139"/>
        <v/>
      </c>
      <c r="P270" s="362" t="str">
        <f t="shared" ref="P270:Q270" si="1188">IF(O270="","",RANK(O270,O$4:O$443))</f>
        <v/>
      </c>
      <c r="Q270" s="362" t="str">
        <f t="shared" si="1188"/>
        <v/>
      </c>
      <c r="R270" s="362" t="str">
        <f t="shared" si="1141"/>
        <v/>
      </c>
      <c r="S270" s="362" t="str">
        <f t="shared" ref="S270:T270" si="1189">IF(R270="","",RANK(R270,R$4:R$443))</f>
        <v/>
      </c>
      <c r="T270" s="362" t="str">
        <f t="shared" si="1189"/>
        <v/>
      </c>
      <c r="U270" s="417" t="str">
        <f t="shared" si="1143"/>
        <v/>
      </c>
      <c r="V270" s="369" t="str">
        <f t="shared" si="1144"/>
        <v/>
      </c>
      <c r="X270" s="279" t="str">
        <f t="shared" si="1145"/>
        <v/>
      </c>
      <c r="Y270" s="254" t="str">
        <f t="shared" si="1146"/>
        <v/>
      </c>
      <c r="Z270" s="254" t="str">
        <f t="shared" si="1147"/>
        <v/>
      </c>
      <c r="AA270" s="254" t="str">
        <f t="shared" si="1148"/>
        <v/>
      </c>
      <c r="AB270" s="254" t="str">
        <f t="shared" si="1149"/>
        <v/>
      </c>
      <c r="AC270" s="254">
        <f t="shared" si="1150"/>
        <v>267</v>
      </c>
      <c r="AD270" s="254" t="str">
        <f t="shared" si="1151"/>
        <v/>
      </c>
      <c r="AG270" s="499" t="str">
        <f t="shared" si="1152"/>
        <v/>
      </c>
      <c r="AH270" s="495" t="str">
        <f t="shared" si="1062"/>
        <v/>
      </c>
      <c r="AI270" s="495" t="str">
        <f t="shared" si="1063"/>
        <v/>
      </c>
      <c r="AJ270" s="495" t="str">
        <f t="shared" si="1064"/>
        <v/>
      </c>
      <c r="AK270" s="495" t="str">
        <f t="shared" si="1065"/>
        <v/>
      </c>
      <c r="AL270" s="420">
        <f t="shared" si="1130"/>
        <v>267</v>
      </c>
      <c r="AM270" s="420" t="str">
        <f t="shared" si="1131"/>
        <v/>
      </c>
      <c r="AN270" t="str">
        <f t="shared" si="1153"/>
        <v/>
      </c>
    </row>
    <row r="271" spans="1:40">
      <c r="A271" s="417" t="str">
        <f t="shared" si="1132"/>
        <v/>
      </c>
      <c r="B271" s="417" t="str">
        <f t="shared" si="1133"/>
        <v/>
      </c>
      <c r="C271" s="483"/>
      <c r="D271" s="420">
        <v>268</v>
      </c>
      <c r="E271" s="481"/>
      <c r="F271" s="482"/>
      <c r="G271" s="483"/>
      <c r="H271" s="417" t="str">
        <f t="shared" si="1134"/>
        <v/>
      </c>
      <c r="I271" s="362" t="str">
        <f t="shared" si="1135"/>
        <v/>
      </c>
      <c r="J271" s="362" t="str">
        <f t="shared" ref="J271:K271" si="1190">IF(I271="","",RANK(I271,I$4:I$443))</f>
        <v/>
      </c>
      <c r="K271" s="362" t="str">
        <f t="shared" si="1190"/>
        <v/>
      </c>
      <c r="L271" s="362" t="str">
        <f t="shared" si="1137"/>
        <v/>
      </c>
      <c r="M271" s="362" t="str">
        <f t="shared" ref="M271:N271" si="1191">IF(L271="","",RANK(L271,L$4:L$443))</f>
        <v/>
      </c>
      <c r="N271" s="362" t="str">
        <f t="shared" si="1191"/>
        <v/>
      </c>
      <c r="O271" s="362" t="str">
        <f t="shared" si="1139"/>
        <v/>
      </c>
      <c r="P271" s="362" t="str">
        <f t="shared" ref="P271:Q271" si="1192">IF(O271="","",RANK(O271,O$4:O$443))</f>
        <v/>
      </c>
      <c r="Q271" s="362" t="str">
        <f t="shared" si="1192"/>
        <v/>
      </c>
      <c r="R271" s="362" t="str">
        <f t="shared" si="1141"/>
        <v/>
      </c>
      <c r="S271" s="362" t="str">
        <f t="shared" ref="S271:T271" si="1193">IF(R271="","",RANK(R271,R$4:R$443))</f>
        <v/>
      </c>
      <c r="T271" s="362" t="str">
        <f t="shared" si="1193"/>
        <v/>
      </c>
      <c r="U271" s="417" t="str">
        <f t="shared" si="1143"/>
        <v/>
      </c>
      <c r="V271" s="369" t="str">
        <f t="shared" si="1144"/>
        <v/>
      </c>
      <c r="X271" s="279" t="str">
        <f t="shared" si="1145"/>
        <v/>
      </c>
      <c r="Y271" s="254" t="str">
        <f t="shared" si="1146"/>
        <v/>
      </c>
      <c r="Z271" s="254" t="str">
        <f t="shared" si="1147"/>
        <v/>
      </c>
      <c r="AA271" s="254" t="str">
        <f t="shared" si="1148"/>
        <v/>
      </c>
      <c r="AB271" s="254" t="str">
        <f t="shared" si="1149"/>
        <v/>
      </c>
      <c r="AC271" s="254">
        <f t="shared" si="1150"/>
        <v>268</v>
      </c>
      <c r="AD271" s="254" t="str">
        <f t="shared" si="1151"/>
        <v/>
      </c>
      <c r="AG271" s="499" t="str">
        <f t="shared" si="1152"/>
        <v/>
      </c>
      <c r="AH271" s="495" t="str">
        <f t="shared" si="1062"/>
        <v/>
      </c>
      <c r="AI271" s="495" t="str">
        <f t="shared" si="1063"/>
        <v/>
      </c>
      <c r="AJ271" s="495" t="str">
        <f t="shared" si="1064"/>
        <v/>
      </c>
      <c r="AK271" s="495" t="str">
        <f t="shared" si="1065"/>
        <v/>
      </c>
      <c r="AL271" s="420">
        <f t="shared" si="1130"/>
        <v>268</v>
      </c>
      <c r="AM271" s="420" t="str">
        <f t="shared" si="1131"/>
        <v/>
      </c>
      <c r="AN271" t="str">
        <f t="shared" si="1153"/>
        <v/>
      </c>
    </row>
    <row r="272" spans="1:40">
      <c r="A272" s="417" t="str">
        <f t="shared" si="1132"/>
        <v/>
      </c>
      <c r="B272" s="417" t="str">
        <f t="shared" si="1133"/>
        <v/>
      </c>
      <c r="C272" s="483"/>
      <c r="D272" s="420">
        <v>269</v>
      </c>
      <c r="E272" s="481"/>
      <c r="F272" s="482"/>
      <c r="G272" s="483"/>
      <c r="H272" s="417" t="str">
        <f t="shared" si="1134"/>
        <v/>
      </c>
      <c r="I272" s="362" t="str">
        <f t="shared" si="1135"/>
        <v/>
      </c>
      <c r="J272" s="362" t="str">
        <f t="shared" ref="J272:K272" si="1194">IF(I272="","",RANK(I272,I$4:I$443))</f>
        <v/>
      </c>
      <c r="K272" s="362" t="str">
        <f t="shared" si="1194"/>
        <v/>
      </c>
      <c r="L272" s="362" t="str">
        <f t="shared" si="1137"/>
        <v/>
      </c>
      <c r="M272" s="362" t="str">
        <f t="shared" ref="M272:N272" si="1195">IF(L272="","",RANK(L272,L$4:L$443))</f>
        <v/>
      </c>
      <c r="N272" s="362" t="str">
        <f t="shared" si="1195"/>
        <v/>
      </c>
      <c r="O272" s="362" t="str">
        <f t="shared" si="1139"/>
        <v/>
      </c>
      <c r="P272" s="362" t="str">
        <f t="shared" ref="P272:Q272" si="1196">IF(O272="","",RANK(O272,O$4:O$443))</f>
        <v/>
      </c>
      <c r="Q272" s="362" t="str">
        <f t="shared" si="1196"/>
        <v/>
      </c>
      <c r="R272" s="362" t="str">
        <f t="shared" si="1141"/>
        <v/>
      </c>
      <c r="S272" s="362" t="str">
        <f t="shared" ref="S272:T272" si="1197">IF(R272="","",RANK(R272,R$4:R$443))</f>
        <v/>
      </c>
      <c r="T272" s="362" t="str">
        <f t="shared" si="1197"/>
        <v/>
      </c>
      <c r="U272" s="417" t="str">
        <f t="shared" si="1143"/>
        <v/>
      </c>
      <c r="V272" s="369" t="str">
        <f t="shared" si="1144"/>
        <v/>
      </c>
      <c r="X272" s="279" t="str">
        <f t="shared" si="1145"/>
        <v/>
      </c>
      <c r="Y272" s="254" t="str">
        <f t="shared" si="1146"/>
        <v/>
      </c>
      <c r="Z272" s="254" t="str">
        <f t="shared" si="1147"/>
        <v/>
      </c>
      <c r="AA272" s="254" t="str">
        <f t="shared" si="1148"/>
        <v/>
      </c>
      <c r="AB272" s="254" t="str">
        <f t="shared" si="1149"/>
        <v/>
      </c>
      <c r="AC272" s="254">
        <f t="shared" si="1150"/>
        <v>269</v>
      </c>
      <c r="AD272" s="254" t="str">
        <f t="shared" si="1151"/>
        <v/>
      </c>
      <c r="AG272" s="499" t="str">
        <f t="shared" si="1152"/>
        <v/>
      </c>
      <c r="AH272" s="495" t="str">
        <f t="shared" si="1062"/>
        <v/>
      </c>
      <c r="AI272" s="495" t="str">
        <f t="shared" si="1063"/>
        <v/>
      </c>
      <c r="AJ272" s="495" t="str">
        <f t="shared" si="1064"/>
        <v/>
      </c>
      <c r="AK272" s="495" t="str">
        <f t="shared" si="1065"/>
        <v/>
      </c>
      <c r="AL272" s="420">
        <f t="shared" si="1130"/>
        <v>269</v>
      </c>
      <c r="AM272" s="420" t="str">
        <f t="shared" si="1131"/>
        <v/>
      </c>
      <c r="AN272" t="str">
        <f t="shared" si="1153"/>
        <v/>
      </c>
    </row>
    <row r="273" spans="1:40">
      <c r="A273" s="417" t="str">
        <f t="shared" si="1132"/>
        <v/>
      </c>
      <c r="B273" s="417">
        <f t="shared" si="1133"/>
        <v>270</v>
      </c>
      <c r="C273" s="483">
        <v>3553</v>
      </c>
      <c r="D273" s="420">
        <v>270</v>
      </c>
      <c r="E273" s="481" t="s">
        <v>294</v>
      </c>
      <c r="F273" s="482" t="s">
        <v>366</v>
      </c>
      <c r="G273" s="483"/>
      <c r="H273" s="417">
        <f t="shared" si="1134"/>
        <v>2171</v>
      </c>
      <c r="I273" s="362" t="str">
        <f t="shared" si="1135"/>
        <v/>
      </c>
      <c r="J273" s="362" t="str">
        <f t="shared" ref="J273:K273" si="1198">IF(I273="","",RANK(I273,I$4:I$443))</f>
        <v/>
      </c>
      <c r="K273" s="362" t="str">
        <f t="shared" si="1198"/>
        <v/>
      </c>
      <c r="L273" s="362">
        <f t="shared" si="1137"/>
        <v>67</v>
      </c>
      <c r="M273" s="362">
        <f t="shared" ref="M273:N273" si="1199">IF(L273="","",RANK(L273,L$4:L$443))</f>
        <v>14</v>
      </c>
      <c r="N273" s="362">
        <f t="shared" si="1199"/>
        <v>18</v>
      </c>
      <c r="O273" s="362" t="str">
        <f t="shared" si="1139"/>
        <v/>
      </c>
      <c r="P273" s="362" t="str">
        <f t="shared" ref="P273:Q273" si="1200">IF(O273="","",RANK(O273,O$4:O$443))</f>
        <v/>
      </c>
      <c r="Q273" s="362" t="str">
        <f t="shared" si="1200"/>
        <v/>
      </c>
      <c r="R273" s="362" t="str">
        <f t="shared" si="1141"/>
        <v/>
      </c>
      <c r="S273" s="362" t="str">
        <f t="shared" ref="S273:T273" si="1201">IF(R273="","",RANK(R273,R$4:R$443))</f>
        <v/>
      </c>
      <c r="T273" s="362" t="str">
        <f t="shared" si="1201"/>
        <v/>
      </c>
      <c r="U273" s="417" t="str">
        <f t="shared" si="1143"/>
        <v>AULUSA</v>
      </c>
      <c r="V273" s="369" t="str">
        <f t="shared" si="1144"/>
        <v>AULUSA18</v>
      </c>
      <c r="X273" s="279" t="str">
        <f t="shared" si="1145"/>
        <v>AULUSA</v>
      </c>
      <c r="Y273" s="254" t="str">
        <f t="shared" si="1146"/>
        <v/>
      </c>
      <c r="Z273" s="254">
        <f t="shared" si="1147"/>
        <v>18</v>
      </c>
      <c r="AA273" s="254" t="str">
        <f t="shared" si="1148"/>
        <v/>
      </c>
      <c r="AB273" s="254" t="str">
        <f t="shared" si="1149"/>
        <v/>
      </c>
      <c r="AC273" s="254">
        <f t="shared" si="1150"/>
        <v>270</v>
      </c>
      <c r="AD273" s="254">
        <f t="shared" si="1151"/>
        <v>3553</v>
      </c>
      <c r="AG273" s="499" t="str">
        <f t="shared" si="1152"/>
        <v>AULUSA</v>
      </c>
      <c r="AH273" s="495" t="str">
        <f t="shared" si="1062"/>
        <v/>
      </c>
      <c r="AI273" s="495">
        <f t="shared" si="1063"/>
        <v>18</v>
      </c>
      <c r="AJ273" s="495" t="str">
        <f t="shared" si="1064"/>
        <v/>
      </c>
      <c r="AK273" s="495" t="str">
        <f t="shared" si="1065"/>
        <v/>
      </c>
      <c r="AL273" s="420">
        <f t="shared" si="1130"/>
        <v>270</v>
      </c>
      <c r="AM273" s="420">
        <f t="shared" si="1131"/>
        <v>3553</v>
      </c>
      <c r="AN273">
        <f t="shared" si="1153"/>
        <v>18</v>
      </c>
    </row>
    <row r="274" spans="1:40">
      <c r="A274" s="417" t="str">
        <f t="shared" si="1132"/>
        <v/>
      </c>
      <c r="B274" s="417">
        <f t="shared" si="1133"/>
        <v>271</v>
      </c>
      <c r="C274" s="483">
        <v>3789</v>
      </c>
      <c r="D274" s="420">
        <v>271</v>
      </c>
      <c r="E274" s="481" t="s">
        <v>291</v>
      </c>
      <c r="F274" s="482" t="s">
        <v>366</v>
      </c>
      <c r="G274" s="483"/>
      <c r="H274" s="417">
        <f t="shared" si="1134"/>
        <v>2170</v>
      </c>
      <c r="I274" s="362" t="str">
        <f t="shared" si="1135"/>
        <v/>
      </c>
      <c r="J274" s="362" t="str">
        <f t="shared" ref="J274:K274" si="1202">IF(I274="","",RANK(I274,I$4:I$443))</f>
        <v/>
      </c>
      <c r="K274" s="362" t="str">
        <f t="shared" si="1202"/>
        <v/>
      </c>
      <c r="L274" s="362">
        <f t="shared" si="1137"/>
        <v>68</v>
      </c>
      <c r="M274" s="362">
        <f t="shared" ref="M274:N274" si="1203">IF(L274="","",RANK(L274,L$4:L$443))</f>
        <v>13</v>
      </c>
      <c r="N274" s="362">
        <f t="shared" si="1203"/>
        <v>19</v>
      </c>
      <c r="O274" s="362" t="str">
        <f t="shared" si="1139"/>
        <v/>
      </c>
      <c r="P274" s="362" t="str">
        <f t="shared" ref="P274:Q274" si="1204">IF(O274="","",RANK(O274,O$4:O$443))</f>
        <v/>
      </c>
      <c r="Q274" s="362" t="str">
        <f t="shared" si="1204"/>
        <v/>
      </c>
      <c r="R274" s="362" t="str">
        <f t="shared" si="1141"/>
        <v/>
      </c>
      <c r="S274" s="362" t="str">
        <f t="shared" ref="S274:T274" si="1205">IF(R274="","",RANK(R274,R$4:R$443))</f>
        <v/>
      </c>
      <c r="T274" s="362" t="str">
        <f t="shared" si="1205"/>
        <v/>
      </c>
      <c r="U274" s="417" t="str">
        <f t="shared" si="1143"/>
        <v>AULUSA</v>
      </c>
      <c r="V274" s="369" t="str">
        <f t="shared" si="1144"/>
        <v>AULUSA19</v>
      </c>
      <c r="X274" s="279" t="str">
        <f t="shared" si="1145"/>
        <v>AULUSA</v>
      </c>
      <c r="Y274" s="254" t="str">
        <f t="shared" si="1146"/>
        <v/>
      </c>
      <c r="Z274" s="254">
        <f t="shared" si="1147"/>
        <v>19</v>
      </c>
      <c r="AA274" s="254" t="str">
        <f t="shared" si="1148"/>
        <v/>
      </c>
      <c r="AB274" s="254" t="str">
        <f t="shared" si="1149"/>
        <v/>
      </c>
      <c r="AC274" s="254">
        <f t="shared" si="1150"/>
        <v>271</v>
      </c>
      <c r="AD274" s="254">
        <f t="shared" si="1151"/>
        <v>3789</v>
      </c>
      <c r="AG274" s="499" t="str">
        <f t="shared" si="1152"/>
        <v>AULUSA</v>
      </c>
      <c r="AH274" s="495" t="str">
        <f t="shared" si="1062"/>
        <v/>
      </c>
      <c r="AI274" s="495">
        <f t="shared" si="1063"/>
        <v>19</v>
      </c>
      <c r="AJ274" s="495" t="str">
        <f t="shared" si="1064"/>
        <v/>
      </c>
      <c r="AK274" s="495" t="str">
        <f t="shared" si="1065"/>
        <v/>
      </c>
      <c r="AL274" s="420">
        <f t="shared" si="1130"/>
        <v>271</v>
      </c>
      <c r="AM274" s="420">
        <f t="shared" si="1131"/>
        <v>3789</v>
      </c>
      <c r="AN274">
        <f t="shared" si="1153"/>
        <v>19</v>
      </c>
    </row>
    <row r="275" spans="1:40">
      <c r="A275" s="417" t="str">
        <f t="shared" si="1132"/>
        <v/>
      </c>
      <c r="B275" s="417">
        <f t="shared" si="1133"/>
        <v>272</v>
      </c>
      <c r="C275" s="483">
        <v>3811</v>
      </c>
      <c r="D275" s="420">
        <v>272</v>
      </c>
      <c r="E275" s="481" t="s">
        <v>297</v>
      </c>
      <c r="F275" s="482" t="s">
        <v>366</v>
      </c>
      <c r="G275" s="483"/>
      <c r="H275" s="417">
        <f t="shared" si="1134"/>
        <v>2169</v>
      </c>
      <c r="I275" s="362" t="str">
        <f t="shared" si="1135"/>
        <v/>
      </c>
      <c r="J275" s="362" t="str">
        <f t="shared" ref="J275:K275" si="1206">IF(I275="","",RANK(I275,I$4:I$443))</f>
        <v/>
      </c>
      <c r="K275" s="362" t="str">
        <f t="shared" si="1206"/>
        <v/>
      </c>
      <c r="L275" s="362">
        <f t="shared" si="1137"/>
        <v>69</v>
      </c>
      <c r="M275" s="362">
        <f t="shared" ref="M275:N275" si="1207">IF(L275="","",RANK(L275,L$4:L$443))</f>
        <v>12</v>
      </c>
      <c r="N275" s="362">
        <f t="shared" si="1207"/>
        <v>20</v>
      </c>
      <c r="O275" s="362" t="str">
        <f t="shared" si="1139"/>
        <v/>
      </c>
      <c r="P275" s="362" t="str">
        <f t="shared" ref="P275:Q275" si="1208">IF(O275="","",RANK(O275,O$4:O$443))</f>
        <v/>
      </c>
      <c r="Q275" s="362" t="str">
        <f t="shared" si="1208"/>
        <v/>
      </c>
      <c r="R275" s="362" t="str">
        <f t="shared" si="1141"/>
        <v/>
      </c>
      <c r="S275" s="362" t="str">
        <f t="shared" ref="S275:T275" si="1209">IF(R275="","",RANK(R275,R$4:R$443))</f>
        <v/>
      </c>
      <c r="T275" s="362" t="str">
        <f t="shared" si="1209"/>
        <v/>
      </c>
      <c r="U275" s="417" t="str">
        <f t="shared" si="1143"/>
        <v>AULUSA</v>
      </c>
      <c r="V275" s="369" t="str">
        <f t="shared" si="1144"/>
        <v>AULUSA20</v>
      </c>
      <c r="X275" s="279" t="str">
        <f t="shared" si="1145"/>
        <v>AULUSA</v>
      </c>
      <c r="Y275" s="254" t="str">
        <f t="shared" si="1146"/>
        <v/>
      </c>
      <c r="Z275" s="254">
        <f t="shared" si="1147"/>
        <v>20</v>
      </c>
      <c r="AA275" s="254" t="str">
        <f t="shared" si="1148"/>
        <v/>
      </c>
      <c r="AB275" s="254" t="str">
        <f t="shared" si="1149"/>
        <v/>
      </c>
      <c r="AC275" s="254">
        <f t="shared" si="1150"/>
        <v>272</v>
      </c>
      <c r="AD275" s="254">
        <f t="shared" si="1151"/>
        <v>3811</v>
      </c>
      <c r="AG275" s="499" t="str">
        <f t="shared" si="1152"/>
        <v>AULUSA</v>
      </c>
      <c r="AH275" s="495" t="str">
        <f t="shared" si="1062"/>
        <v/>
      </c>
      <c r="AI275" s="495">
        <f t="shared" si="1063"/>
        <v>20</v>
      </c>
      <c r="AJ275" s="495" t="str">
        <f t="shared" si="1064"/>
        <v/>
      </c>
      <c r="AK275" s="495" t="str">
        <f t="shared" si="1065"/>
        <v/>
      </c>
      <c r="AL275" s="420">
        <f t="shared" si="1130"/>
        <v>272</v>
      </c>
      <c r="AM275" s="420">
        <f t="shared" si="1131"/>
        <v>3811</v>
      </c>
      <c r="AN275">
        <f t="shared" si="1153"/>
        <v>20</v>
      </c>
    </row>
    <row r="276" spans="1:40">
      <c r="A276" s="417" t="str">
        <f t="shared" si="1132"/>
        <v/>
      </c>
      <c r="B276" s="417" t="str">
        <f t="shared" si="1133"/>
        <v/>
      </c>
      <c r="C276" s="483"/>
      <c r="D276" s="420">
        <v>273</v>
      </c>
      <c r="E276" s="481"/>
      <c r="F276" s="482"/>
      <c r="G276" s="483"/>
      <c r="H276" s="417" t="str">
        <f t="shared" si="1134"/>
        <v/>
      </c>
      <c r="I276" s="362" t="str">
        <f t="shared" si="1135"/>
        <v/>
      </c>
      <c r="J276" s="362" t="str">
        <f t="shared" ref="J276:K276" si="1210">IF(I276="","",RANK(I276,I$4:I$443))</f>
        <v/>
      </c>
      <c r="K276" s="362" t="str">
        <f t="shared" si="1210"/>
        <v/>
      </c>
      <c r="L276" s="362" t="str">
        <f t="shared" si="1137"/>
        <v/>
      </c>
      <c r="M276" s="362" t="str">
        <f t="shared" ref="M276:N276" si="1211">IF(L276="","",RANK(L276,L$4:L$443))</f>
        <v/>
      </c>
      <c r="N276" s="362" t="str">
        <f t="shared" si="1211"/>
        <v/>
      </c>
      <c r="O276" s="362" t="str">
        <f t="shared" si="1139"/>
        <v/>
      </c>
      <c r="P276" s="362" t="str">
        <f t="shared" ref="P276:Q276" si="1212">IF(O276="","",RANK(O276,O$4:O$443))</f>
        <v/>
      </c>
      <c r="Q276" s="362" t="str">
        <f t="shared" si="1212"/>
        <v/>
      </c>
      <c r="R276" s="362" t="str">
        <f t="shared" si="1141"/>
        <v/>
      </c>
      <c r="S276" s="362" t="str">
        <f t="shared" ref="S276:T276" si="1213">IF(R276="","",RANK(R276,R$4:R$443))</f>
        <v/>
      </c>
      <c r="T276" s="362" t="str">
        <f t="shared" si="1213"/>
        <v/>
      </c>
      <c r="U276" s="417" t="str">
        <f t="shared" si="1143"/>
        <v/>
      </c>
      <c r="V276" s="369" t="str">
        <f t="shared" si="1144"/>
        <v/>
      </c>
      <c r="X276" s="279" t="str">
        <f t="shared" si="1145"/>
        <v/>
      </c>
      <c r="Y276" s="254" t="str">
        <f t="shared" si="1146"/>
        <v/>
      </c>
      <c r="Z276" s="254" t="str">
        <f t="shared" si="1147"/>
        <v/>
      </c>
      <c r="AA276" s="254" t="str">
        <f t="shared" si="1148"/>
        <v/>
      </c>
      <c r="AB276" s="254" t="str">
        <f t="shared" si="1149"/>
        <v/>
      </c>
      <c r="AC276" s="254">
        <f t="shared" si="1150"/>
        <v>273</v>
      </c>
      <c r="AD276" s="254" t="str">
        <f t="shared" si="1151"/>
        <v/>
      </c>
      <c r="AG276" s="499" t="str">
        <f t="shared" si="1152"/>
        <v/>
      </c>
      <c r="AH276" s="495" t="str">
        <f t="shared" si="1062"/>
        <v/>
      </c>
      <c r="AI276" s="495" t="str">
        <f t="shared" si="1063"/>
        <v/>
      </c>
      <c r="AJ276" s="495" t="str">
        <f t="shared" si="1064"/>
        <v/>
      </c>
      <c r="AK276" s="495" t="str">
        <f t="shared" si="1065"/>
        <v/>
      </c>
      <c r="AL276" s="420">
        <f t="shared" si="1130"/>
        <v>273</v>
      </c>
      <c r="AM276" s="420" t="str">
        <f t="shared" si="1131"/>
        <v/>
      </c>
      <c r="AN276" t="str">
        <f t="shared" si="1153"/>
        <v/>
      </c>
    </row>
    <row r="277" spans="1:40">
      <c r="A277" s="417" t="str">
        <f t="shared" si="1132"/>
        <v/>
      </c>
      <c r="B277" s="417" t="str">
        <f t="shared" si="1133"/>
        <v/>
      </c>
      <c r="C277" s="483"/>
      <c r="D277" s="420">
        <v>274</v>
      </c>
      <c r="E277" s="481"/>
      <c r="F277" s="482"/>
      <c r="G277" s="483"/>
      <c r="H277" s="417" t="str">
        <f t="shared" si="1134"/>
        <v/>
      </c>
      <c r="I277" s="362" t="str">
        <f t="shared" si="1135"/>
        <v/>
      </c>
      <c r="J277" s="362" t="str">
        <f t="shared" ref="J277:K277" si="1214">IF(I277="","",RANK(I277,I$4:I$443))</f>
        <v/>
      </c>
      <c r="K277" s="362" t="str">
        <f t="shared" si="1214"/>
        <v/>
      </c>
      <c r="L277" s="362" t="str">
        <f t="shared" si="1137"/>
        <v/>
      </c>
      <c r="M277" s="362" t="str">
        <f t="shared" ref="M277:N277" si="1215">IF(L277="","",RANK(L277,L$4:L$443))</f>
        <v/>
      </c>
      <c r="N277" s="362" t="str">
        <f t="shared" si="1215"/>
        <v/>
      </c>
      <c r="O277" s="362" t="str">
        <f t="shared" si="1139"/>
        <v/>
      </c>
      <c r="P277" s="362" t="str">
        <f t="shared" ref="P277:Q277" si="1216">IF(O277="","",RANK(O277,O$4:O$443))</f>
        <v/>
      </c>
      <c r="Q277" s="362" t="str">
        <f t="shared" si="1216"/>
        <v/>
      </c>
      <c r="R277" s="362" t="str">
        <f t="shared" si="1141"/>
        <v/>
      </c>
      <c r="S277" s="362" t="str">
        <f t="shared" ref="S277:T277" si="1217">IF(R277="","",RANK(R277,R$4:R$443))</f>
        <v/>
      </c>
      <c r="T277" s="362" t="str">
        <f t="shared" si="1217"/>
        <v/>
      </c>
      <c r="U277" s="417" t="str">
        <f t="shared" si="1143"/>
        <v/>
      </c>
      <c r="V277" s="369" t="str">
        <f t="shared" si="1144"/>
        <v/>
      </c>
      <c r="X277" s="279" t="str">
        <f t="shared" si="1145"/>
        <v/>
      </c>
      <c r="Y277" s="254" t="str">
        <f t="shared" si="1146"/>
        <v/>
      </c>
      <c r="Z277" s="254" t="str">
        <f t="shared" si="1147"/>
        <v/>
      </c>
      <c r="AA277" s="254" t="str">
        <f t="shared" si="1148"/>
        <v/>
      </c>
      <c r="AB277" s="254" t="str">
        <f t="shared" si="1149"/>
        <v/>
      </c>
      <c r="AC277" s="254">
        <f t="shared" si="1150"/>
        <v>274</v>
      </c>
      <c r="AD277" s="254" t="str">
        <f t="shared" si="1151"/>
        <v/>
      </c>
      <c r="AG277" s="499" t="str">
        <f t="shared" si="1152"/>
        <v/>
      </c>
      <c r="AH277" s="495" t="str">
        <f t="shared" si="1062"/>
        <v/>
      </c>
      <c r="AI277" s="495" t="str">
        <f t="shared" si="1063"/>
        <v/>
      </c>
      <c r="AJ277" s="495" t="str">
        <f t="shared" si="1064"/>
        <v/>
      </c>
      <c r="AK277" s="495" t="str">
        <f t="shared" si="1065"/>
        <v/>
      </c>
      <c r="AL277" s="420">
        <f t="shared" si="1130"/>
        <v>274</v>
      </c>
      <c r="AM277" s="420" t="str">
        <f t="shared" si="1131"/>
        <v/>
      </c>
      <c r="AN277" t="str">
        <f t="shared" si="1153"/>
        <v/>
      </c>
    </row>
    <row r="278" spans="1:40">
      <c r="A278" s="417" t="str">
        <f t="shared" si="1132"/>
        <v/>
      </c>
      <c r="B278" s="417" t="str">
        <f t="shared" si="1133"/>
        <v/>
      </c>
      <c r="C278" s="483"/>
      <c r="D278" s="420">
        <v>275</v>
      </c>
      <c r="E278" s="481"/>
      <c r="F278" s="482"/>
      <c r="G278" s="483"/>
      <c r="H278" s="417" t="str">
        <f t="shared" si="1134"/>
        <v/>
      </c>
      <c r="I278" s="362" t="str">
        <f t="shared" si="1135"/>
        <v/>
      </c>
      <c r="J278" s="362" t="str">
        <f t="shared" ref="J278:K278" si="1218">IF(I278="","",RANK(I278,I$4:I$443))</f>
        <v/>
      </c>
      <c r="K278" s="362" t="str">
        <f t="shared" si="1218"/>
        <v/>
      </c>
      <c r="L278" s="362" t="str">
        <f t="shared" si="1137"/>
        <v/>
      </c>
      <c r="M278" s="362" t="str">
        <f t="shared" ref="M278:N278" si="1219">IF(L278="","",RANK(L278,L$4:L$443))</f>
        <v/>
      </c>
      <c r="N278" s="362" t="str">
        <f t="shared" si="1219"/>
        <v/>
      </c>
      <c r="O278" s="362" t="str">
        <f t="shared" si="1139"/>
        <v/>
      </c>
      <c r="P278" s="362" t="str">
        <f t="shared" ref="P278:Q278" si="1220">IF(O278="","",RANK(O278,O$4:O$443))</f>
        <v/>
      </c>
      <c r="Q278" s="362" t="str">
        <f t="shared" si="1220"/>
        <v/>
      </c>
      <c r="R278" s="362" t="str">
        <f t="shared" si="1141"/>
        <v/>
      </c>
      <c r="S278" s="362" t="str">
        <f t="shared" ref="S278:T278" si="1221">IF(R278="","",RANK(R278,R$4:R$443))</f>
        <v/>
      </c>
      <c r="T278" s="362" t="str">
        <f t="shared" si="1221"/>
        <v/>
      </c>
      <c r="U278" s="417" t="str">
        <f t="shared" si="1143"/>
        <v/>
      </c>
      <c r="V278" s="369" t="str">
        <f t="shared" si="1144"/>
        <v/>
      </c>
      <c r="X278" s="279" t="str">
        <f t="shared" si="1145"/>
        <v/>
      </c>
      <c r="Y278" s="254" t="str">
        <f t="shared" si="1146"/>
        <v/>
      </c>
      <c r="Z278" s="254" t="str">
        <f t="shared" si="1147"/>
        <v/>
      </c>
      <c r="AA278" s="254" t="str">
        <f t="shared" si="1148"/>
        <v/>
      </c>
      <c r="AB278" s="254" t="str">
        <f t="shared" si="1149"/>
        <v/>
      </c>
      <c r="AC278" s="254">
        <f t="shared" si="1150"/>
        <v>275</v>
      </c>
      <c r="AD278" s="254" t="str">
        <f t="shared" si="1151"/>
        <v/>
      </c>
      <c r="AG278" s="499" t="str">
        <f t="shared" si="1152"/>
        <v/>
      </c>
      <c r="AH278" s="495" t="str">
        <f t="shared" si="1062"/>
        <v/>
      </c>
      <c r="AI278" s="495" t="str">
        <f t="shared" si="1063"/>
        <v/>
      </c>
      <c r="AJ278" s="495" t="str">
        <f t="shared" si="1064"/>
        <v/>
      </c>
      <c r="AK278" s="495" t="str">
        <f t="shared" si="1065"/>
        <v/>
      </c>
      <c r="AL278" s="420">
        <f t="shared" si="1130"/>
        <v>275</v>
      </c>
      <c r="AM278" s="420" t="str">
        <f t="shared" si="1131"/>
        <v/>
      </c>
      <c r="AN278" t="str">
        <f t="shared" si="1153"/>
        <v/>
      </c>
    </row>
    <row r="279" spans="1:40">
      <c r="A279" s="417" t="str">
        <f t="shared" si="1132"/>
        <v/>
      </c>
      <c r="B279" s="417">
        <f t="shared" si="1133"/>
        <v>276</v>
      </c>
      <c r="C279" s="483">
        <v>3842</v>
      </c>
      <c r="D279" s="420">
        <v>276</v>
      </c>
      <c r="E279" s="481" t="s">
        <v>296</v>
      </c>
      <c r="F279" s="482" t="s">
        <v>367</v>
      </c>
      <c r="G279" s="483"/>
      <c r="H279" s="417">
        <f t="shared" si="1134"/>
        <v>4165</v>
      </c>
      <c r="I279" s="362" t="str">
        <f t="shared" si="1135"/>
        <v/>
      </c>
      <c r="J279" s="362" t="str">
        <f t="shared" ref="J279:K279" si="1222">IF(I279="","",RANK(I279,I$4:I$443))</f>
        <v/>
      </c>
      <c r="K279" s="362" t="str">
        <f t="shared" si="1222"/>
        <v/>
      </c>
      <c r="L279" s="362" t="str">
        <f t="shared" si="1137"/>
        <v/>
      </c>
      <c r="M279" s="362" t="str">
        <f t="shared" ref="M279:N279" si="1223">IF(L279="","",RANK(L279,L$4:L$443))</f>
        <v/>
      </c>
      <c r="N279" s="362" t="str">
        <f t="shared" si="1223"/>
        <v/>
      </c>
      <c r="O279" s="362" t="str">
        <f t="shared" si="1139"/>
        <v/>
      </c>
      <c r="P279" s="362" t="str">
        <f t="shared" ref="P279:Q279" si="1224">IF(O279="","",RANK(O279,O$4:O$443))</f>
        <v/>
      </c>
      <c r="Q279" s="362" t="str">
        <f t="shared" si="1224"/>
        <v/>
      </c>
      <c r="R279" s="362">
        <f t="shared" si="1141"/>
        <v>10</v>
      </c>
      <c r="S279" s="362">
        <f t="shared" ref="S279:T279" si="1225">IF(R279="","",RANK(R279,R$4:R$443))</f>
        <v>21</v>
      </c>
      <c r="T279" s="362">
        <f t="shared" si="1225"/>
        <v>10</v>
      </c>
      <c r="U279" s="417" t="str">
        <f t="shared" si="1143"/>
        <v>AULUSA TEO</v>
      </c>
      <c r="V279" s="369" t="str">
        <f t="shared" si="1144"/>
        <v>AULUSA TEO10</v>
      </c>
      <c r="X279" s="279" t="str">
        <f t="shared" si="1145"/>
        <v>AULUSA TEO</v>
      </c>
      <c r="Y279" s="254" t="str">
        <f t="shared" si="1146"/>
        <v/>
      </c>
      <c r="Z279" s="254" t="str">
        <f t="shared" si="1147"/>
        <v/>
      </c>
      <c r="AA279" s="254" t="str">
        <f t="shared" si="1148"/>
        <v/>
      </c>
      <c r="AB279" s="254">
        <f t="shared" si="1149"/>
        <v>10</v>
      </c>
      <c r="AC279" s="254">
        <f t="shared" si="1150"/>
        <v>276</v>
      </c>
      <c r="AD279" s="254">
        <f t="shared" si="1151"/>
        <v>3842</v>
      </c>
      <c r="AG279" s="499" t="str">
        <f t="shared" si="1152"/>
        <v>AULUSA TEO</v>
      </c>
      <c r="AH279" s="495" t="str">
        <f t="shared" si="1062"/>
        <v/>
      </c>
      <c r="AI279" s="495" t="str">
        <f t="shared" si="1063"/>
        <v/>
      </c>
      <c r="AJ279" s="495" t="str">
        <f t="shared" si="1064"/>
        <v/>
      </c>
      <c r="AK279" s="495">
        <f t="shared" si="1065"/>
        <v>10</v>
      </c>
      <c r="AL279" s="420">
        <f t="shared" si="1130"/>
        <v>276</v>
      </c>
      <c r="AM279" s="420">
        <f t="shared" si="1131"/>
        <v>3842</v>
      </c>
      <c r="AN279">
        <f t="shared" si="1153"/>
        <v>10</v>
      </c>
    </row>
    <row r="280" spans="1:40">
      <c r="A280" s="417" t="str">
        <f t="shared" si="1132"/>
        <v/>
      </c>
      <c r="B280" s="417">
        <f t="shared" si="1133"/>
        <v>277</v>
      </c>
      <c r="C280" s="483">
        <v>3843</v>
      </c>
      <c r="D280" s="420">
        <v>277</v>
      </c>
      <c r="E280" s="481" t="s">
        <v>302</v>
      </c>
      <c r="F280" s="482" t="s">
        <v>367</v>
      </c>
      <c r="G280" s="483"/>
      <c r="H280" s="417">
        <f t="shared" si="1134"/>
        <v>4164</v>
      </c>
      <c r="I280" s="362" t="str">
        <f t="shared" si="1135"/>
        <v/>
      </c>
      <c r="J280" s="362" t="str">
        <f t="shared" ref="J280:K280" si="1226">IF(I280="","",RANK(I280,I$4:I$443))</f>
        <v/>
      </c>
      <c r="K280" s="362" t="str">
        <f t="shared" si="1226"/>
        <v/>
      </c>
      <c r="L280" s="362" t="str">
        <f t="shared" si="1137"/>
        <v/>
      </c>
      <c r="M280" s="362" t="str">
        <f t="shared" ref="M280:N280" si="1227">IF(L280="","",RANK(L280,L$4:L$443))</f>
        <v/>
      </c>
      <c r="N280" s="362" t="str">
        <f t="shared" si="1227"/>
        <v/>
      </c>
      <c r="O280" s="362" t="str">
        <f t="shared" si="1139"/>
        <v/>
      </c>
      <c r="P280" s="362" t="str">
        <f t="shared" ref="P280:Q280" si="1228">IF(O280="","",RANK(O280,O$4:O$443))</f>
        <v/>
      </c>
      <c r="Q280" s="362" t="str">
        <f t="shared" si="1228"/>
        <v/>
      </c>
      <c r="R280" s="362">
        <f t="shared" si="1141"/>
        <v>11</v>
      </c>
      <c r="S280" s="362">
        <f t="shared" ref="S280:T280" si="1229">IF(R280="","",RANK(R280,R$4:R$443))</f>
        <v>20</v>
      </c>
      <c r="T280" s="362">
        <f t="shared" si="1229"/>
        <v>11</v>
      </c>
      <c r="U280" s="417" t="str">
        <f t="shared" si="1143"/>
        <v>AULUSA TEO</v>
      </c>
      <c r="V280" s="369" t="str">
        <f t="shared" si="1144"/>
        <v>AULUSA TEO11</v>
      </c>
      <c r="X280" s="279" t="str">
        <f t="shared" si="1145"/>
        <v>AULUSA TEO</v>
      </c>
      <c r="Y280" s="254" t="str">
        <f t="shared" si="1146"/>
        <v/>
      </c>
      <c r="Z280" s="254" t="str">
        <f t="shared" si="1147"/>
        <v/>
      </c>
      <c r="AA280" s="254" t="str">
        <f t="shared" si="1148"/>
        <v/>
      </c>
      <c r="AB280" s="254">
        <f t="shared" si="1149"/>
        <v>11</v>
      </c>
      <c r="AC280" s="254">
        <f t="shared" si="1150"/>
        <v>277</v>
      </c>
      <c r="AD280" s="254">
        <f t="shared" si="1151"/>
        <v>3843</v>
      </c>
      <c r="AG280" s="499" t="str">
        <f t="shared" si="1152"/>
        <v>AULUSA TEO</v>
      </c>
      <c r="AH280" s="495" t="str">
        <f t="shared" si="1062"/>
        <v/>
      </c>
      <c r="AI280" s="495" t="str">
        <f t="shared" si="1063"/>
        <v/>
      </c>
      <c r="AJ280" s="495" t="str">
        <f t="shared" si="1064"/>
        <v/>
      </c>
      <c r="AK280" s="495">
        <f t="shared" si="1065"/>
        <v>11</v>
      </c>
      <c r="AL280" s="420">
        <f t="shared" si="1130"/>
        <v>277</v>
      </c>
      <c r="AM280" s="420">
        <f t="shared" si="1131"/>
        <v>3843</v>
      </c>
      <c r="AN280">
        <f t="shared" si="1153"/>
        <v>11</v>
      </c>
    </row>
    <row r="281" spans="1:40">
      <c r="A281" s="417" t="str">
        <f t="shared" si="1132"/>
        <v/>
      </c>
      <c r="B281" s="417" t="str">
        <f t="shared" si="1133"/>
        <v/>
      </c>
      <c r="C281" s="483"/>
      <c r="D281" s="420">
        <v>278</v>
      </c>
      <c r="E281" s="481"/>
      <c r="F281" s="482"/>
      <c r="G281" s="483"/>
      <c r="H281" s="417" t="str">
        <f t="shared" si="1134"/>
        <v/>
      </c>
      <c r="I281" s="362" t="str">
        <f t="shared" si="1135"/>
        <v/>
      </c>
      <c r="J281" s="362" t="str">
        <f t="shared" ref="J281:K281" si="1230">IF(I281="","",RANK(I281,I$4:I$443))</f>
        <v/>
      </c>
      <c r="K281" s="362" t="str">
        <f t="shared" si="1230"/>
        <v/>
      </c>
      <c r="L281" s="362" t="str">
        <f t="shared" si="1137"/>
        <v/>
      </c>
      <c r="M281" s="362" t="str">
        <f t="shared" ref="M281:N281" si="1231">IF(L281="","",RANK(L281,L$4:L$443))</f>
        <v/>
      </c>
      <c r="N281" s="362" t="str">
        <f t="shared" si="1231"/>
        <v/>
      </c>
      <c r="O281" s="362" t="str">
        <f t="shared" si="1139"/>
        <v/>
      </c>
      <c r="P281" s="362" t="str">
        <f t="shared" ref="P281:Q281" si="1232">IF(O281="","",RANK(O281,O$4:O$443))</f>
        <v/>
      </c>
      <c r="Q281" s="362" t="str">
        <f t="shared" si="1232"/>
        <v/>
      </c>
      <c r="R281" s="362" t="str">
        <f t="shared" si="1141"/>
        <v/>
      </c>
      <c r="S281" s="362" t="str">
        <f t="shared" ref="S281:T281" si="1233">IF(R281="","",RANK(R281,R$4:R$443))</f>
        <v/>
      </c>
      <c r="T281" s="362" t="str">
        <f t="shared" si="1233"/>
        <v/>
      </c>
      <c r="U281" s="417" t="str">
        <f t="shared" si="1143"/>
        <v/>
      </c>
      <c r="V281" s="369" t="str">
        <f t="shared" si="1144"/>
        <v/>
      </c>
      <c r="X281" s="279" t="str">
        <f t="shared" si="1145"/>
        <v/>
      </c>
      <c r="Y281" s="254" t="str">
        <f t="shared" si="1146"/>
        <v/>
      </c>
      <c r="Z281" s="254" t="str">
        <f t="shared" si="1147"/>
        <v/>
      </c>
      <c r="AA281" s="254" t="str">
        <f t="shared" si="1148"/>
        <v/>
      </c>
      <c r="AB281" s="254" t="str">
        <f t="shared" si="1149"/>
        <v/>
      </c>
      <c r="AC281" s="254">
        <f t="shared" si="1150"/>
        <v>278</v>
      </c>
      <c r="AD281" s="254" t="str">
        <f t="shared" si="1151"/>
        <v/>
      </c>
      <c r="AG281" s="499" t="str">
        <f t="shared" si="1152"/>
        <v/>
      </c>
      <c r="AH281" s="495" t="str">
        <f t="shared" si="1062"/>
        <v/>
      </c>
      <c r="AI281" s="495" t="str">
        <f t="shared" si="1063"/>
        <v/>
      </c>
      <c r="AJ281" s="495" t="str">
        <f t="shared" si="1064"/>
        <v/>
      </c>
      <c r="AK281" s="495" t="str">
        <f t="shared" si="1065"/>
        <v/>
      </c>
      <c r="AL281" s="420">
        <f t="shared" si="1130"/>
        <v>278</v>
      </c>
      <c r="AM281" s="420" t="str">
        <f t="shared" si="1131"/>
        <v/>
      </c>
      <c r="AN281" t="str">
        <f t="shared" si="1153"/>
        <v/>
      </c>
    </row>
    <row r="282" spans="1:40">
      <c r="A282" s="417" t="str">
        <f t="shared" si="1132"/>
        <v/>
      </c>
      <c r="B282" s="417">
        <f t="shared" si="1133"/>
        <v>279</v>
      </c>
      <c r="C282" s="483">
        <v>3851</v>
      </c>
      <c r="D282" s="420">
        <v>279</v>
      </c>
      <c r="E282" s="481" t="s">
        <v>295</v>
      </c>
      <c r="F282" s="482" t="s">
        <v>367</v>
      </c>
      <c r="G282" s="483"/>
      <c r="H282" s="417">
        <f t="shared" si="1134"/>
        <v>4162</v>
      </c>
      <c r="I282" s="362" t="str">
        <f t="shared" si="1135"/>
        <v/>
      </c>
      <c r="J282" s="362" t="str">
        <f t="shared" ref="J282:K282" si="1234">IF(I282="","",RANK(I282,I$4:I$443))</f>
        <v/>
      </c>
      <c r="K282" s="362" t="str">
        <f t="shared" si="1234"/>
        <v/>
      </c>
      <c r="L282" s="362" t="str">
        <f t="shared" si="1137"/>
        <v/>
      </c>
      <c r="M282" s="362" t="str">
        <f t="shared" ref="M282:N282" si="1235">IF(L282="","",RANK(L282,L$4:L$443))</f>
        <v/>
      </c>
      <c r="N282" s="362" t="str">
        <f t="shared" si="1235"/>
        <v/>
      </c>
      <c r="O282" s="362" t="str">
        <f t="shared" si="1139"/>
        <v/>
      </c>
      <c r="P282" s="362" t="str">
        <f t="shared" ref="P282:Q282" si="1236">IF(O282="","",RANK(O282,O$4:O$443))</f>
        <v/>
      </c>
      <c r="Q282" s="362" t="str">
        <f t="shared" si="1236"/>
        <v/>
      </c>
      <c r="R282" s="362">
        <f t="shared" si="1141"/>
        <v>12</v>
      </c>
      <c r="S282" s="362">
        <f t="shared" ref="S282:T282" si="1237">IF(R282="","",RANK(R282,R$4:R$443))</f>
        <v>19</v>
      </c>
      <c r="T282" s="362">
        <f t="shared" si="1237"/>
        <v>12</v>
      </c>
      <c r="U282" s="417" t="str">
        <f t="shared" si="1143"/>
        <v>AULUSA TEO</v>
      </c>
      <c r="V282" s="369" t="str">
        <f t="shared" si="1144"/>
        <v>AULUSA TEO12</v>
      </c>
      <c r="X282" s="279" t="str">
        <f t="shared" si="1145"/>
        <v>AULUSA TEO</v>
      </c>
      <c r="Y282" s="254" t="str">
        <f t="shared" si="1146"/>
        <v/>
      </c>
      <c r="Z282" s="254" t="str">
        <f t="shared" si="1147"/>
        <v/>
      </c>
      <c r="AA282" s="254" t="str">
        <f t="shared" si="1148"/>
        <v/>
      </c>
      <c r="AB282" s="254">
        <f t="shared" si="1149"/>
        <v>12</v>
      </c>
      <c r="AC282" s="254">
        <f t="shared" si="1150"/>
        <v>279</v>
      </c>
      <c r="AD282" s="254">
        <f t="shared" si="1151"/>
        <v>3851</v>
      </c>
      <c r="AG282" s="499" t="str">
        <f t="shared" si="1152"/>
        <v>AULUSA TEO</v>
      </c>
      <c r="AH282" s="495" t="str">
        <f t="shared" si="1062"/>
        <v/>
      </c>
      <c r="AI282" s="495" t="str">
        <f t="shared" si="1063"/>
        <v/>
      </c>
      <c r="AJ282" s="495" t="str">
        <f t="shared" si="1064"/>
        <v/>
      </c>
      <c r="AK282" s="495">
        <f t="shared" si="1065"/>
        <v>12</v>
      </c>
      <c r="AL282" s="420">
        <f t="shared" si="1130"/>
        <v>279</v>
      </c>
      <c r="AM282" s="420">
        <f t="shared" si="1131"/>
        <v>3851</v>
      </c>
      <c r="AN282">
        <f t="shared" si="1153"/>
        <v>12</v>
      </c>
    </row>
    <row r="283" spans="1:40">
      <c r="A283" s="417">
        <f t="shared" si="1132"/>
        <v>2</v>
      </c>
      <c r="B283" s="417">
        <f t="shared" si="1133"/>
        <v>280</v>
      </c>
      <c r="C283" s="483">
        <v>3945</v>
      </c>
      <c r="D283" s="420">
        <v>280</v>
      </c>
      <c r="E283" s="481" t="s">
        <v>286</v>
      </c>
      <c r="F283" s="482" t="s">
        <v>363</v>
      </c>
      <c r="G283" s="483">
        <v>2</v>
      </c>
      <c r="H283" s="417">
        <f t="shared" si="1134"/>
        <v>1161</v>
      </c>
      <c r="I283" s="362">
        <f t="shared" si="1135"/>
        <v>145</v>
      </c>
      <c r="J283" s="362">
        <f t="shared" ref="J283:K283" si="1238">IF(I283="","",RANK(I283,I$4:I$443))</f>
        <v>11</v>
      </c>
      <c r="K283" s="362">
        <f t="shared" si="1238"/>
        <v>65</v>
      </c>
      <c r="L283" s="362" t="str">
        <f t="shared" si="1137"/>
        <v/>
      </c>
      <c r="M283" s="362" t="str">
        <f t="shared" ref="M283:N283" si="1239">IF(L283="","",RANK(L283,L$4:L$443))</f>
        <v/>
      </c>
      <c r="N283" s="362" t="str">
        <f t="shared" si="1239"/>
        <v/>
      </c>
      <c r="O283" s="362" t="str">
        <f t="shared" si="1139"/>
        <v/>
      </c>
      <c r="P283" s="362" t="str">
        <f t="shared" ref="P283:Q283" si="1240">IF(O283="","",RANK(O283,O$4:O$443))</f>
        <v/>
      </c>
      <c r="Q283" s="362" t="str">
        <f t="shared" si="1240"/>
        <v/>
      </c>
      <c r="R283" s="362" t="str">
        <f t="shared" si="1141"/>
        <v/>
      </c>
      <c r="S283" s="362" t="str">
        <f t="shared" ref="S283:T283" si="1241">IF(R283="","",RANK(R283,R$4:R$443))</f>
        <v/>
      </c>
      <c r="T283" s="362" t="str">
        <f t="shared" si="1241"/>
        <v/>
      </c>
      <c r="U283" s="417" t="str">
        <f t="shared" si="1143"/>
        <v>TRALUSA</v>
      </c>
      <c r="V283" s="369" t="str">
        <f t="shared" si="1144"/>
        <v>TRALUSA2</v>
      </c>
      <c r="X283" s="279" t="str">
        <f t="shared" si="1145"/>
        <v>TRALUSA</v>
      </c>
      <c r="Y283" s="254">
        <f t="shared" si="1146"/>
        <v>65</v>
      </c>
      <c r="Z283" s="254" t="str">
        <f t="shared" si="1147"/>
        <v/>
      </c>
      <c r="AA283" s="254" t="str">
        <f t="shared" si="1148"/>
        <v/>
      </c>
      <c r="AB283" s="254" t="str">
        <f t="shared" si="1149"/>
        <v/>
      </c>
      <c r="AC283" s="254">
        <f t="shared" si="1150"/>
        <v>280</v>
      </c>
      <c r="AD283" s="254">
        <f t="shared" si="1151"/>
        <v>3945</v>
      </c>
      <c r="AG283" s="499" t="str">
        <f t="shared" si="1152"/>
        <v>TRALUSA</v>
      </c>
      <c r="AH283" s="495">
        <f t="shared" si="1062"/>
        <v>2</v>
      </c>
      <c r="AI283" s="495" t="str">
        <f t="shared" si="1063"/>
        <v/>
      </c>
      <c r="AJ283" s="495" t="str">
        <f t="shared" si="1064"/>
        <v/>
      </c>
      <c r="AK283" s="495" t="str">
        <f t="shared" si="1065"/>
        <v/>
      </c>
      <c r="AL283" s="420">
        <f t="shared" si="1130"/>
        <v>280</v>
      </c>
      <c r="AM283" s="420">
        <f t="shared" si="1131"/>
        <v>3945</v>
      </c>
      <c r="AN283">
        <f t="shared" si="1153"/>
        <v>2</v>
      </c>
    </row>
    <row r="284" spans="1:40">
      <c r="A284" s="417" t="str">
        <f t="shared" si="1132"/>
        <v/>
      </c>
      <c r="B284" s="417">
        <f t="shared" si="1133"/>
        <v>281</v>
      </c>
      <c r="C284" s="483">
        <v>659</v>
      </c>
      <c r="D284" s="420">
        <v>281</v>
      </c>
      <c r="E284" s="481" t="s">
        <v>310</v>
      </c>
      <c r="F284" s="482" t="s">
        <v>367</v>
      </c>
      <c r="G284" s="483"/>
      <c r="H284" s="417">
        <f t="shared" si="1134"/>
        <v>4160</v>
      </c>
      <c r="I284" s="362" t="str">
        <f t="shared" si="1135"/>
        <v/>
      </c>
      <c r="J284" s="362" t="str">
        <f t="shared" ref="J284:K284" si="1242">IF(I284="","",RANK(I284,I$4:I$443))</f>
        <v/>
      </c>
      <c r="K284" s="362" t="str">
        <f t="shared" si="1242"/>
        <v/>
      </c>
      <c r="L284" s="362" t="str">
        <f t="shared" si="1137"/>
        <v/>
      </c>
      <c r="M284" s="362" t="str">
        <f t="shared" ref="M284:N284" si="1243">IF(L284="","",RANK(L284,L$4:L$443))</f>
        <v/>
      </c>
      <c r="N284" s="362" t="str">
        <f t="shared" si="1243"/>
        <v/>
      </c>
      <c r="O284" s="362" t="str">
        <f t="shared" si="1139"/>
        <v/>
      </c>
      <c r="P284" s="362" t="str">
        <f t="shared" ref="P284:Q284" si="1244">IF(O284="","",RANK(O284,O$4:O$443))</f>
        <v/>
      </c>
      <c r="Q284" s="362" t="str">
        <f t="shared" si="1244"/>
        <v/>
      </c>
      <c r="R284" s="362">
        <f t="shared" si="1141"/>
        <v>13</v>
      </c>
      <c r="S284" s="362">
        <f t="shared" ref="S284:T284" si="1245">IF(R284="","",RANK(R284,R$4:R$443))</f>
        <v>18</v>
      </c>
      <c r="T284" s="362">
        <f t="shared" si="1245"/>
        <v>13</v>
      </c>
      <c r="U284" s="417" t="str">
        <f t="shared" si="1143"/>
        <v>AULUSA TEO</v>
      </c>
      <c r="V284" s="369" t="str">
        <f t="shared" si="1144"/>
        <v>AULUSA TEO13</v>
      </c>
      <c r="X284" s="279" t="str">
        <f t="shared" si="1145"/>
        <v>AULUSA TEO</v>
      </c>
      <c r="Y284" s="254" t="str">
        <f t="shared" si="1146"/>
        <v/>
      </c>
      <c r="Z284" s="254" t="str">
        <f t="shared" si="1147"/>
        <v/>
      </c>
      <c r="AA284" s="254" t="str">
        <f t="shared" si="1148"/>
        <v/>
      </c>
      <c r="AB284" s="254">
        <f t="shared" si="1149"/>
        <v>13</v>
      </c>
      <c r="AC284" s="254">
        <f t="shared" si="1150"/>
        <v>281</v>
      </c>
      <c r="AD284" s="254">
        <f t="shared" si="1151"/>
        <v>659</v>
      </c>
      <c r="AG284" s="499" t="str">
        <f t="shared" si="1152"/>
        <v>AULUSA TEO</v>
      </c>
      <c r="AH284" s="495" t="str">
        <f t="shared" si="1062"/>
        <v/>
      </c>
      <c r="AI284" s="495" t="str">
        <f t="shared" si="1063"/>
        <v/>
      </c>
      <c r="AJ284" s="495" t="str">
        <f t="shared" si="1064"/>
        <v/>
      </c>
      <c r="AK284" s="495">
        <f t="shared" si="1065"/>
        <v>13</v>
      </c>
      <c r="AL284" s="420">
        <f t="shared" si="1130"/>
        <v>281</v>
      </c>
      <c r="AM284" s="420">
        <f t="shared" si="1131"/>
        <v>659</v>
      </c>
      <c r="AN284">
        <f t="shared" si="1153"/>
        <v>13</v>
      </c>
    </row>
    <row r="285" spans="1:40">
      <c r="A285" s="417" t="str">
        <f t="shared" si="1132"/>
        <v/>
      </c>
      <c r="B285" s="417" t="str">
        <f t="shared" si="1133"/>
        <v/>
      </c>
      <c r="C285" s="483"/>
      <c r="D285" s="420">
        <v>282</v>
      </c>
      <c r="E285" s="481"/>
      <c r="F285" s="482"/>
      <c r="G285" s="483"/>
      <c r="H285" s="417" t="str">
        <f t="shared" si="1134"/>
        <v/>
      </c>
      <c r="I285" s="362" t="str">
        <f t="shared" si="1135"/>
        <v/>
      </c>
      <c r="J285" s="362" t="str">
        <f t="shared" ref="J285:K285" si="1246">IF(I285="","",RANK(I285,I$4:I$443))</f>
        <v/>
      </c>
      <c r="K285" s="362" t="str">
        <f t="shared" si="1246"/>
        <v/>
      </c>
      <c r="L285" s="362" t="str">
        <f t="shared" si="1137"/>
        <v/>
      </c>
      <c r="M285" s="362" t="str">
        <f t="shared" ref="M285:N285" si="1247">IF(L285="","",RANK(L285,L$4:L$443))</f>
        <v/>
      </c>
      <c r="N285" s="362" t="str">
        <f t="shared" si="1247"/>
        <v/>
      </c>
      <c r="O285" s="362" t="str">
        <f t="shared" si="1139"/>
        <v/>
      </c>
      <c r="P285" s="362" t="str">
        <f t="shared" ref="P285:Q285" si="1248">IF(O285="","",RANK(O285,O$4:O$443))</f>
        <v/>
      </c>
      <c r="Q285" s="362" t="str">
        <f t="shared" si="1248"/>
        <v/>
      </c>
      <c r="R285" s="362" t="str">
        <f t="shared" si="1141"/>
        <v/>
      </c>
      <c r="S285" s="362" t="str">
        <f t="shared" ref="S285:T285" si="1249">IF(R285="","",RANK(R285,R$4:R$443))</f>
        <v/>
      </c>
      <c r="T285" s="362" t="str">
        <f t="shared" si="1249"/>
        <v/>
      </c>
      <c r="U285" s="417" t="str">
        <f t="shared" si="1143"/>
        <v/>
      </c>
      <c r="V285" s="369" t="str">
        <f t="shared" si="1144"/>
        <v/>
      </c>
      <c r="X285" s="279" t="str">
        <f t="shared" si="1145"/>
        <v/>
      </c>
      <c r="Y285" s="254" t="str">
        <f t="shared" si="1146"/>
        <v/>
      </c>
      <c r="Z285" s="254" t="str">
        <f t="shared" si="1147"/>
        <v/>
      </c>
      <c r="AA285" s="254" t="str">
        <f t="shared" si="1148"/>
        <v/>
      </c>
      <c r="AB285" s="254" t="str">
        <f t="shared" si="1149"/>
        <v/>
      </c>
      <c r="AC285" s="254">
        <f t="shared" si="1150"/>
        <v>282</v>
      </c>
      <c r="AD285" s="254" t="str">
        <f t="shared" si="1151"/>
        <v/>
      </c>
      <c r="AG285" s="499" t="str">
        <f t="shared" si="1152"/>
        <v/>
      </c>
      <c r="AH285" s="495" t="str">
        <f t="shared" si="1062"/>
        <v/>
      </c>
      <c r="AI285" s="495" t="str">
        <f t="shared" si="1063"/>
        <v/>
      </c>
      <c r="AJ285" s="495" t="str">
        <f t="shared" si="1064"/>
        <v/>
      </c>
      <c r="AK285" s="495" t="str">
        <f t="shared" si="1065"/>
        <v/>
      </c>
      <c r="AL285" s="420">
        <f t="shared" si="1130"/>
        <v>282</v>
      </c>
      <c r="AM285" s="420" t="str">
        <f t="shared" si="1131"/>
        <v/>
      </c>
      <c r="AN285" t="str">
        <f t="shared" si="1153"/>
        <v/>
      </c>
    </row>
    <row r="286" spans="1:40">
      <c r="A286" s="417" t="str">
        <f t="shared" si="1132"/>
        <v/>
      </c>
      <c r="B286" s="417">
        <f t="shared" si="1133"/>
        <v>283</v>
      </c>
      <c r="C286" s="483">
        <v>4019</v>
      </c>
      <c r="D286" s="420">
        <v>283</v>
      </c>
      <c r="E286" s="481" t="s">
        <v>308</v>
      </c>
      <c r="F286" s="482" t="s">
        <v>366</v>
      </c>
      <c r="G286" s="483"/>
      <c r="H286" s="417">
        <f t="shared" si="1134"/>
        <v>2158</v>
      </c>
      <c r="I286" s="362" t="str">
        <f t="shared" si="1135"/>
        <v/>
      </c>
      <c r="J286" s="362" t="str">
        <f t="shared" ref="J286:K286" si="1250">IF(I286="","",RANK(I286,I$4:I$443))</f>
        <v/>
      </c>
      <c r="K286" s="362" t="str">
        <f t="shared" si="1250"/>
        <v/>
      </c>
      <c r="L286" s="362">
        <f t="shared" si="1137"/>
        <v>70</v>
      </c>
      <c r="M286" s="362">
        <f t="shared" ref="M286:N286" si="1251">IF(L286="","",RANK(L286,L$4:L$443))</f>
        <v>11</v>
      </c>
      <c r="N286" s="362">
        <f t="shared" si="1251"/>
        <v>21</v>
      </c>
      <c r="O286" s="362" t="str">
        <f t="shared" si="1139"/>
        <v/>
      </c>
      <c r="P286" s="362" t="str">
        <f t="shared" ref="P286:Q286" si="1252">IF(O286="","",RANK(O286,O$4:O$443))</f>
        <v/>
      </c>
      <c r="Q286" s="362" t="str">
        <f t="shared" si="1252"/>
        <v/>
      </c>
      <c r="R286" s="362" t="str">
        <f t="shared" si="1141"/>
        <v/>
      </c>
      <c r="S286" s="362" t="str">
        <f t="shared" ref="S286:T286" si="1253">IF(R286="","",RANK(R286,R$4:R$443))</f>
        <v/>
      </c>
      <c r="T286" s="362" t="str">
        <f t="shared" si="1253"/>
        <v/>
      </c>
      <c r="U286" s="417" t="str">
        <f t="shared" si="1143"/>
        <v>AULUSA</v>
      </c>
      <c r="V286" s="369" t="str">
        <f t="shared" si="1144"/>
        <v>AULUSA21</v>
      </c>
      <c r="X286" s="279" t="str">
        <f t="shared" si="1145"/>
        <v>AULUSA</v>
      </c>
      <c r="Y286" s="254" t="str">
        <f t="shared" si="1146"/>
        <v/>
      </c>
      <c r="Z286" s="254">
        <f t="shared" si="1147"/>
        <v>21</v>
      </c>
      <c r="AA286" s="254" t="str">
        <f t="shared" si="1148"/>
        <v/>
      </c>
      <c r="AB286" s="254" t="str">
        <f t="shared" si="1149"/>
        <v/>
      </c>
      <c r="AC286" s="254">
        <f t="shared" si="1150"/>
        <v>283</v>
      </c>
      <c r="AD286" s="254">
        <f t="shared" si="1151"/>
        <v>4019</v>
      </c>
      <c r="AG286" s="499" t="str">
        <f t="shared" si="1152"/>
        <v>AULUSA</v>
      </c>
      <c r="AH286" s="495" t="str">
        <f t="shared" si="1062"/>
        <v/>
      </c>
      <c r="AI286" s="495">
        <f t="shared" si="1063"/>
        <v>21</v>
      </c>
      <c r="AJ286" s="495" t="str">
        <f t="shared" si="1064"/>
        <v/>
      </c>
      <c r="AK286" s="495" t="str">
        <f t="shared" si="1065"/>
        <v/>
      </c>
      <c r="AL286" s="420">
        <f t="shared" si="1130"/>
        <v>283</v>
      </c>
      <c r="AM286" s="420">
        <f t="shared" si="1131"/>
        <v>4019</v>
      </c>
      <c r="AN286">
        <f t="shared" si="1153"/>
        <v>21</v>
      </c>
    </row>
    <row r="287" spans="1:40">
      <c r="A287" s="417" t="str">
        <f t="shared" si="1132"/>
        <v/>
      </c>
      <c r="B287" s="417" t="str">
        <f t="shared" si="1133"/>
        <v/>
      </c>
      <c r="C287" s="483"/>
      <c r="D287" s="420">
        <v>284</v>
      </c>
      <c r="E287" s="481"/>
      <c r="F287" s="482"/>
      <c r="G287" s="483"/>
      <c r="H287" s="417" t="str">
        <f t="shared" si="1134"/>
        <v/>
      </c>
      <c r="I287" s="362" t="str">
        <f t="shared" si="1135"/>
        <v/>
      </c>
      <c r="J287" s="362" t="str">
        <f t="shared" ref="J287:K287" si="1254">IF(I287="","",RANK(I287,I$4:I$443))</f>
        <v/>
      </c>
      <c r="K287" s="362" t="str">
        <f t="shared" si="1254"/>
        <v/>
      </c>
      <c r="L287" s="362" t="str">
        <f t="shared" si="1137"/>
        <v/>
      </c>
      <c r="M287" s="362" t="str">
        <f t="shared" ref="M287:N287" si="1255">IF(L287="","",RANK(L287,L$4:L$443))</f>
        <v/>
      </c>
      <c r="N287" s="362" t="str">
        <f t="shared" si="1255"/>
        <v/>
      </c>
      <c r="O287" s="362" t="str">
        <f t="shared" si="1139"/>
        <v/>
      </c>
      <c r="P287" s="362" t="str">
        <f t="shared" ref="P287:Q287" si="1256">IF(O287="","",RANK(O287,O$4:O$443))</f>
        <v/>
      </c>
      <c r="Q287" s="362" t="str">
        <f t="shared" si="1256"/>
        <v/>
      </c>
      <c r="R287" s="362" t="str">
        <f t="shared" si="1141"/>
        <v/>
      </c>
      <c r="S287" s="362" t="str">
        <f t="shared" ref="S287:T287" si="1257">IF(R287="","",RANK(R287,R$4:R$443))</f>
        <v/>
      </c>
      <c r="T287" s="362" t="str">
        <f t="shared" si="1257"/>
        <v/>
      </c>
      <c r="U287" s="417" t="str">
        <f t="shared" si="1143"/>
        <v/>
      </c>
      <c r="V287" s="369" t="str">
        <f t="shared" si="1144"/>
        <v/>
      </c>
      <c r="X287" s="279" t="str">
        <f t="shared" si="1145"/>
        <v/>
      </c>
      <c r="Y287" s="254" t="str">
        <f t="shared" si="1146"/>
        <v/>
      </c>
      <c r="Z287" s="254" t="str">
        <f t="shared" si="1147"/>
        <v/>
      </c>
      <c r="AA287" s="254" t="str">
        <f t="shared" si="1148"/>
        <v/>
      </c>
      <c r="AB287" s="254" t="str">
        <f t="shared" si="1149"/>
        <v/>
      </c>
      <c r="AC287" s="254">
        <f t="shared" si="1150"/>
        <v>284</v>
      </c>
      <c r="AD287" s="254" t="str">
        <f t="shared" si="1151"/>
        <v/>
      </c>
      <c r="AG287" s="499" t="str">
        <f t="shared" si="1152"/>
        <v/>
      </c>
      <c r="AH287" s="495" t="str">
        <f t="shared" si="1062"/>
        <v/>
      </c>
      <c r="AI287" s="495" t="str">
        <f t="shared" si="1063"/>
        <v/>
      </c>
      <c r="AJ287" s="495" t="str">
        <f t="shared" si="1064"/>
        <v/>
      </c>
      <c r="AK287" s="495" t="str">
        <f t="shared" si="1065"/>
        <v/>
      </c>
      <c r="AL287" s="420">
        <f t="shared" si="1130"/>
        <v>284</v>
      </c>
      <c r="AM287" s="420" t="str">
        <f t="shared" si="1131"/>
        <v/>
      </c>
      <c r="AN287" t="str">
        <f t="shared" si="1153"/>
        <v/>
      </c>
    </row>
    <row r="288" spans="1:40">
      <c r="A288" s="417" t="str">
        <f t="shared" si="1132"/>
        <v/>
      </c>
      <c r="B288" s="417">
        <f t="shared" si="1133"/>
        <v>285</v>
      </c>
      <c r="C288" s="483">
        <v>4035</v>
      </c>
      <c r="D288" s="420">
        <v>285</v>
      </c>
      <c r="E288" s="481" t="s">
        <v>287</v>
      </c>
      <c r="F288" s="482" t="s">
        <v>367</v>
      </c>
      <c r="G288" s="483"/>
      <c r="H288" s="417">
        <f t="shared" si="1134"/>
        <v>4156</v>
      </c>
      <c r="I288" s="362" t="str">
        <f t="shared" si="1135"/>
        <v/>
      </c>
      <c r="J288" s="362" t="str">
        <f t="shared" ref="J288:K288" si="1258">IF(I288="","",RANK(I288,I$4:I$443))</f>
        <v/>
      </c>
      <c r="K288" s="362" t="str">
        <f t="shared" si="1258"/>
        <v/>
      </c>
      <c r="L288" s="362" t="str">
        <f t="shared" si="1137"/>
        <v/>
      </c>
      <c r="M288" s="362" t="str">
        <f t="shared" ref="M288:N288" si="1259">IF(L288="","",RANK(L288,L$4:L$443))</f>
        <v/>
      </c>
      <c r="N288" s="362" t="str">
        <f t="shared" si="1259"/>
        <v/>
      </c>
      <c r="O288" s="362" t="str">
        <f t="shared" si="1139"/>
        <v/>
      </c>
      <c r="P288" s="362" t="str">
        <f t="shared" ref="P288:Q288" si="1260">IF(O288="","",RANK(O288,O$4:O$443))</f>
        <v/>
      </c>
      <c r="Q288" s="362" t="str">
        <f t="shared" si="1260"/>
        <v/>
      </c>
      <c r="R288" s="362">
        <f t="shared" si="1141"/>
        <v>14</v>
      </c>
      <c r="S288" s="362">
        <f t="shared" ref="S288:T288" si="1261">IF(R288="","",RANK(R288,R$4:R$443))</f>
        <v>17</v>
      </c>
      <c r="T288" s="362">
        <f t="shared" si="1261"/>
        <v>14</v>
      </c>
      <c r="U288" s="417" t="str">
        <f t="shared" si="1143"/>
        <v>AULUSA TEO</v>
      </c>
      <c r="V288" s="369" t="str">
        <f t="shared" si="1144"/>
        <v>AULUSA TEO14</v>
      </c>
      <c r="X288" s="279" t="str">
        <f t="shared" si="1145"/>
        <v>AULUSA TEO</v>
      </c>
      <c r="Y288" s="254" t="str">
        <f t="shared" si="1146"/>
        <v/>
      </c>
      <c r="Z288" s="254" t="str">
        <f t="shared" si="1147"/>
        <v/>
      </c>
      <c r="AA288" s="254" t="str">
        <f t="shared" si="1148"/>
        <v/>
      </c>
      <c r="AB288" s="254">
        <f t="shared" si="1149"/>
        <v>14</v>
      </c>
      <c r="AC288" s="254">
        <f t="shared" si="1150"/>
        <v>285</v>
      </c>
      <c r="AD288" s="254">
        <f t="shared" si="1151"/>
        <v>4035</v>
      </c>
      <c r="AG288" s="499" t="str">
        <f t="shared" si="1152"/>
        <v>AULUSA TEO</v>
      </c>
      <c r="AH288" s="495" t="str">
        <f t="shared" si="1062"/>
        <v/>
      </c>
      <c r="AI288" s="495" t="str">
        <f t="shared" si="1063"/>
        <v/>
      </c>
      <c r="AJ288" s="495" t="str">
        <f t="shared" si="1064"/>
        <v/>
      </c>
      <c r="AK288" s="495">
        <f t="shared" si="1065"/>
        <v>14</v>
      </c>
      <c r="AL288" s="420">
        <f t="shared" si="1130"/>
        <v>285</v>
      </c>
      <c r="AM288" s="420">
        <f t="shared" si="1131"/>
        <v>4035</v>
      </c>
      <c r="AN288">
        <f t="shared" si="1153"/>
        <v>14</v>
      </c>
    </row>
    <row r="289" spans="1:40">
      <c r="A289" s="417" t="str">
        <f t="shared" si="1132"/>
        <v/>
      </c>
      <c r="B289" s="417">
        <f t="shared" si="1133"/>
        <v>286</v>
      </c>
      <c r="C289" s="483">
        <v>4033</v>
      </c>
      <c r="D289" s="420">
        <v>286</v>
      </c>
      <c r="E289" s="481" t="s">
        <v>307</v>
      </c>
      <c r="F289" s="482" t="s">
        <v>367</v>
      </c>
      <c r="G289" s="483"/>
      <c r="H289" s="417">
        <f t="shared" si="1134"/>
        <v>4155</v>
      </c>
      <c r="I289" s="362" t="str">
        <f t="shared" si="1135"/>
        <v/>
      </c>
      <c r="J289" s="362" t="str">
        <f t="shared" ref="J289:K289" si="1262">IF(I289="","",RANK(I289,I$4:I$443))</f>
        <v/>
      </c>
      <c r="K289" s="362" t="str">
        <f t="shared" si="1262"/>
        <v/>
      </c>
      <c r="L289" s="362" t="str">
        <f t="shared" si="1137"/>
        <v/>
      </c>
      <c r="M289" s="362" t="str">
        <f t="shared" ref="M289:N289" si="1263">IF(L289="","",RANK(L289,L$4:L$443))</f>
        <v/>
      </c>
      <c r="N289" s="362" t="str">
        <f t="shared" si="1263"/>
        <v/>
      </c>
      <c r="O289" s="362" t="str">
        <f t="shared" si="1139"/>
        <v/>
      </c>
      <c r="P289" s="362" t="str">
        <f t="shared" ref="P289:Q289" si="1264">IF(O289="","",RANK(O289,O$4:O$443))</f>
        <v/>
      </c>
      <c r="Q289" s="362" t="str">
        <f t="shared" si="1264"/>
        <v/>
      </c>
      <c r="R289" s="362">
        <f t="shared" si="1141"/>
        <v>15</v>
      </c>
      <c r="S289" s="362">
        <f t="shared" ref="S289:T289" si="1265">IF(R289="","",RANK(R289,R$4:R$443))</f>
        <v>16</v>
      </c>
      <c r="T289" s="362">
        <f t="shared" si="1265"/>
        <v>15</v>
      </c>
      <c r="U289" s="417" t="str">
        <f t="shared" si="1143"/>
        <v>AULUSA TEO</v>
      </c>
      <c r="V289" s="369" t="str">
        <f t="shared" si="1144"/>
        <v>AULUSA TEO15</v>
      </c>
      <c r="X289" s="279" t="str">
        <f t="shared" si="1145"/>
        <v>AULUSA TEO</v>
      </c>
      <c r="Y289" s="254" t="str">
        <f t="shared" si="1146"/>
        <v/>
      </c>
      <c r="Z289" s="254" t="str">
        <f t="shared" si="1147"/>
        <v/>
      </c>
      <c r="AA289" s="254" t="str">
        <f t="shared" si="1148"/>
        <v/>
      </c>
      <c r="AB289" s="254">
        <f t="shared" si="1149"/>
        <v>15</v>
      </c>
      <c r="AC289" s="254">
        <f t="shared" si="1150"/>
        <v>286</v>
      </c>
      <c r="AD289" s="254">
        <f t="shared" si="1151"/>
        <v>4033</v>
      </c>
      <c r="AG289" s="499" t="str">
        <f t="shared" si="1152"/>
        <v>AULUSA TEO</v>
      </c>
      <c r="AH289" s="495" t="str">
        <f t="shared" si="1062"/>
        <v/>
      </c>
      <c r="AI289" s="495" t="str">
        <f t="shared" si="1063"/>
        <v/>
      </c>
      <c r="AJ289" s="495" t="str">
        <f t="shared" si="1064"/>
        <v/>
      </c>
      <c r="AK289" s="495">
        <f t="shared" si="1065"/>
        <v>15</v>
      </c>
      <c r="AL289" s="420">
        <f t="shared" si="1130"/>
        <v>286</v>
      </c>
      <c r="AM289" s="420">
        <f t="shared" si="1131"/>
        <v>4033</v>
      </c>
      <c r="AN289">
        <f t="shared" si="1153"/>
        <v>15</v>
      </c>
    </row>
    <row r="290" spans="1:40">
      <c r="A290" s="417" t="str">
        <f t="shared" si="1132"/>
        <v/>
      </c>
      <c r="B290" s="417">
        <f t="shared" si="1133"/>
        <v>287</v>
      </c>
      <c r="C290" s="483">
        <v>4031</v>
      </c>
      <c r="D290" s="420">
        <v>287</v>
      </c>
      <c r="E290" s="481" t="s">
        <v>292</v>
      </c>
      <c r="F290" s="482" t="s">
        <v>367</v>
      </c>
      <c r="G290" s="483"/>
      <c r="H290" s="417">
        <f t="shared" si="1134"/>
        <v>4154</v>
      </c>
      <c r="I290" s="362" t="str">
        <f t="shared" si="1135"/>
        <v/>
      </c>
      <c r="J290" s="362" t="str">
        <f t="shared" ref="J290:K290" si="1266">IF(I290="","",RANK(I290,I$4:I$443))</f>
        <v/>
      </c>
      <c r="K290" s="362" t="str">
        <f t="shared" si="1266"/>
        <v/>
      </c>
      <c r="L290" s="362" t="str">
        <f t="shared" si="1137"/>
        <v/>
      </c>
      <c r="M290" s="362" t="str">
        <f t="shared" ref="M290:N290" si="1267">IF(L290="","",RANK(L290,L$4:L$443))</f>
        <v/>
      </c>
      <c r="N290" s="362" t="str">
        <f t="shared" si="1267"/>
        <v/>
      </c>
      <c r="O290" s="362" t="str">
        <f t="shared" si="1139"/>
        <v/>
      </c>
      <c r="P290" s="362" t="str">
        <f t="shared" ref="P290:Q290" si="1268">IF(O290="","",RANK(O290,O$4:O$443))</f>
        <v/>
      </c>
      <c r="Q290" s="362" t="str">
        <f t="shared" si="1268"/>
        <v/>
      </c>
      <c r="R290" s="362">
        <f t="shared" si="1141"/>
        <v>16</v>
      </c>
      <c r="S290" s="362">
        <f t="shared" ref="S290:T290" si="1269">IF(R290="","",RANK(R290,R$4:R$443))</f>
        <v>15</v>
      </c>
      <c r="T290" s="362">
        <f t="shared" si="1269"/>
        <v>16</v>
      </c>
      <c r="U290" s="417" t="str">
        <f t="shared" si="1143"/>
        <v>AULUSA TEO</v>
      </c>
      <c r="V290" s="369" t="str">
        <f t="shared" si="1144"/>
        <v>AULUSA TEO16</v>
      </c>
      <c r="X290" s="279" t="str">
        <f t="shared" si="1145"/>
        <v>AULUSA TEO</v>
      </c>
      <c r="Y290" s="254" t="str">
        <f t="shared" si="1146"/>
        <v/>
      </c>
      <c r="Z290" s="254" t="str">
        <f t="shared" si="1147"/>
        <v/>
      </c>
      <c r="AA290" s="254" t="str">
        <f t="shared" si="1148"/>
        <v/>
      </c>
      <c r="AB290" s="254">
        <f t="shared" si="1149"/>
        <v>16</v>
      </c>
      <c r="AC290" s="254">
        <f t="shared" si="1150"/>
        <v>287</v>
      </c>
      <c r="AD290" s="254">
        <f t="shared" si="1151"/>
        <v>4031</v>
      </c>
      <c r="AG290" s="499" t="str">
        <f t="shared" si="1152"/>
        <v>AULUSA TEO</v>
      </c>
      <c r="AH290" s="495" t="str">
        <f t="shared" si="1062"/>
        <v/>
      </c>
      <c r="AI290" s="495" t="str">
        <f t="shared" si="1063"/>
        <v/>
      </c>
      <c r="AJ290" s="495" t="str">
        <f t="shared" si="1064"/>
        <v/>
      </c>
      <c r="AK290" s="495">
        <f t="shared" si="1065"/>
        <v>16</v>
      </c>
      <c r="AL290" s="420">
        <f t="shared" si="1130"/>
        <v>287</v>
      </c>
      <c r="AM290" s="420">
        <f t="shared" si="1131"/>
        <v>4031</v>
      </c>
      <c r="AN290">
        <f t="shared" si="1153"/>
        <v>16</v>
      </c>
    </row>
    <row r="291" spans="1:40">
      <c r="A291" s="417" t="str">
        <f t="shared" si="1132"/>
        <v/>
      </c>
      <c r="B291" s="417" t="str">
        <f t="shared" si="1133"/>
        <v/>
      </c>
      <c r="C291" s="483"/>
      <c r="D291" s="420">
        <v>288</v>
      </c>
      <c r="E291" s="481"/>
      <c r="F291" s="482"/>
      <c r="G291" s="483"/>
      <c r="H291" s="417" t="str">
        <f t="shared" si="1134"/>
        <v/>
      </c>
      <c r="I291" s="362" t="str">
        <f t="shared" si="1135"/>
        <v/>
      </c>
      <c r="J291" s="362" t="str">
        <f t="shared" ref="J291:K291" si="1270">IF(I291="","",RANK(I291,I$4:I$443))</f>
        <v/>
      </c>
      <c r="K291" s="362" t="str">
        <f t="shared" si="1270"/>
        <v/>
      </c>
      <c r="L291" s="362" t="str">
        <f t="shared" si="1137"/>
        <v/>
      </c>
      <c r="M291" s="362" t="str">
        <f t="shared" ref="M291:N291" si="1271">IF(L291="","",RANK(L291,L$4:L$443))</f>
        <v/>
      </c>
      <c r="N291" s="362" t="str">
        <f t="shared" si="1271"/>
        <v/>
      </c>
      <c r="O291" s="362" t="str">
        <f t="shared" si="1139"/>
        <v/>
      </c>
      <c r="P291" s="362" t="str">
        <f t="shared" ref="P291:Q291" si="1272">IF(O291="","",RANK(O291,O$4:O$443))</f>
        <v/>
      </c>
      <c r="Q291" s="362" t="str">
        <f t="shared" si="1272"/>
        <v/>
      </c>
      <c r="R291" s="362" t="str">
        <f t="shared" si="1141"/>
        <v/>
      </c>
      <c r="S291" s="362" t="str">
        <f t="shared" ref="S291:T291" si="1273">IF(R291="","",RANK(R291,R$4:R$443))</f>
        <v/>
      </c>
      <c r="T291" s="362" t="str">
        <f t="shared" si="1273"/>
        <v/>
      </c>
      <c r="U291" s="417" t="str">
        <f t="shared" si="1143"/>
        <v/>
      </c>
      <c r="V291" s="369" t="str">
        <f t="shared" si="1144"/>
        <v/>
      </c>
      <c r="X291" s="279" t="str">
        <f t="shared" si="1145"/>
        <v/>
      </c>
      <c r="Y291" s="254" t="str">
        <f t="shared" si="1146"/>
        <v/>
      </c>
      <c r="Z291" s="254" t="str">
        <f t="shared" si="1147"/>
        <v/>
      </c>
      <c r="AA291" s="254" t="str">
        <f t="shared" si="1148"/>
        <v/>
      </c>
      <c r="AB291" s="254" t="str">
        <f t="shared" si="1149"/>
        <v/>
      </c>
      <c r="AC291" s="254">
        <f t="shared" si="1150"/>
        <v>288</v>
      </c>
      <c r="AD291" s="254" t="str">
        <f t="shared" si="1151"/>
        <v/>
      </c>
      <c r="AG291" s="499" t="str">
        <f t="shared" si="1152"/>
        <v/>
      </c>
      <c r="AH291" s="495" t="str">
        <f t="shared" si="1062"/>
        <v/>
      </c>
      <c r="AI291" s="495" t="str">
        <f t="shared" si="1063"/>
        <v/>
      </c>
      <c r="AJ291" s="495" t="str">
        <f t="shared" si="1064"/>
        <v/>
      </c>
      <c r="AK291" s="495" t="str">
        <f t="shared" si="1065"/>
        <v/>
      </c>
      <c r="AL291" s="420">
        <f t="shared" si="1130"/>
        <v>288</v>
      </c>
      <c r="AM291" s="420" t="str">
        <f t="shared" si="1131"/>
        <v/>
      </c>
      <c r="AN291" t="str">
        <f t="shared" si="1153"/>
        <v/>
      </c>
    </row>
    <row r="292" spans="1:40">
      <c r="A292" s="417" t="str">
        <f t="shared" si="1132"/>
        <v/>
      </c>
      <c r="B292" s="417" t="str">
        <f t="shared" si="1133"/>
        <v/>
      </c>
      <c r="C292" s="483"/>
      <c r="D292" s="420">
        <v>289</v>
      </c>
      <c r="E292" s="481"/>
      <c r="F292" s="482"/>
      <c r="G292" s="483"/>
      <c r="H292" s="417" t="str">
        <f t="shared" si="1134"/>
        <v/>
      </c>
      <c r="I292" s="362" t="str">
        <f t="shared" si="1135"/>
        <v/>
      </c>
      <c r="J292" s="362" t="str">
        <f t="shared" ref="J292:K292" si="1274">IF(I292="","",RANK(I292,I$4:I$443))</f>
        <v/>
      </c>
      <c r="K292" s="362" t="str">
        <f t="shared" si="1274"/>
        <v/>
      </c>
      <c r="L292" s="362" t="str">
        <f t="shared" si="1137"/>
        <v/>
      </c>
      <c r="M292" s="362" t="str">
        <f t="shared" ref="M292:N292" si="1275">IF(L292="","",RANK(L292,L$4:L$443))</f>
        <v/>
      </c>
      <c r="N292" s="362" t="str">
        <f t="shared" si="1275"/>
        <v/>
      </c>
      <c r="O292" s="362" t="str">
        <f t="shared" si="1139"/>
        <v/>
      </c>
      <c r="P292" s="362" t="str">
        <f t="shared" ref="P292:Q292" si="1276">IF(O292="","",RANK(O292,O$4:O$443))</f>
        <v/>
      </c>
      <c r="Q292" s="362" t="str">
        <f t="shared" si="1276"/>
        <v/>
      </c>
      <c r="R292" s="362" t="str">
        <f t="shared" si="1141"/>
        <v/>
      </c>
      <c r="S292" s="362" t="str">
        <f t="shared" ref="S292:T292" si="1277">IF(R292="","",RANK(R292,R$4:R$443))</f>
        <v/>
      </c>
      <c r="T292" s="362" t="str">
        <f t="shared" si="1277"/>
        <v/>
      </c>
      <c r="U292" s="417" t="str">
        <f t="shared" si="1143"/>
        <v/>
      </c>
      <c r="V292" s="369" t="str">
        <f t="shared" si="1144"/>
        <v/>
      </c>
      <c r="X292" s="279" t="str">
        <f t="shared" si="1145"/>
        <v/>
      </c>
      <c r="Y292" s="254" t="str">
        <f t="shared" si="1146"/>
        <v/>
      </c>
      <c r="Z292" s="254" t="str">
        <f t="shared" si="1147"/>
        <v/>
      </c>
      <c r="AA292" s="254" t="str">
        <f t="shared" si="1148"/>
        <v/>
      </c>
      <c r="AB292" s="254" t="str">
        <f t="shared" si="1149"/>
        <v/>
      </c>
      <c r="AC292" s="254">
        <f t="shared" si="1150"/>
        <v>289</v>
      </c>
      <c r="AD292" s="254" t="str">
        <f t="shared" si="1151"/>
        <v/>
      </c>
      <c r="AG292" s="499" t="str">
        <f t="shared" si="1152"/>
        <v/>
      </c>
      <c r="AH292" s="495" t="str">
        <f t="shared" si="1062"/>
        <v/>
      </c>
      <c r="AI292" s="495" t="str">
        <f t="shared" si="1063"/>
        <v/>
      </c>
      <c r="AJ292" s="495" t="str">
        <f t="shared" si="1064"/>
        <v/>
      </c>
      <c r="AK292" s="495" t="str">
        <f t="shared" si="1065"/>
        <v/>
      </c>
      <c r="AL292" s="420">
        <f t="shared" si="1130"/>
        <v>289</v>
      </c>
      <c r="AM292" s="420" t="str">
        <f t="shared" si="1131"/>
        <v/>
      </c>
      <c r="AN292" t="str">
        <f t="shared" si="1153"/>
        <v/>
      </c>
    </row>
    <row r="293" spans="1:40">
      <c r="A293" s="417" t="str">
        <f t="shared" si="1132"/>
        <v/>
      </c>
      <c r="B293" s="417" t="str">
        <f t="shared" si="1133"/>
        <v/>
      </c>
      <c r="C293" s="483"/>
      <c r="D293" s="420">
        <v>290</v>
      </c>
      <c r="E293" s="481"/>
      <c r="F293" s="482"/>
      <c r="G293" s="483"/>
      <c r="H293" s="417" t="str">
        <f t="shared" si="1134"/>
        <v/>
      </c>
      <c r="I293" s="362" t="str">
        <f t="shared" si="1135"/>
        <v/>
      </c>
      <c r="J293" s="362" t="str">
        <f t="shared" ref="J293:K293" si="1278">IF(I293="","",RANK(I293,I$4:I$443))</f>
        <v/>
      </c>
      <c r="K293" s="362" t="str">
        <f t="shared" si="1278"/>
        <v/>
      </c>
      <c r="L293" s="362" t="str">
        <f t="shared" si="1137"/>
        <v/>
      </c>
      <c r="M293" s="362" t="str">
        <f t="shared" ref="M293:N293" si="1279">IF(L293="","",RANK(L293,L$4:L$443))</f>
        <v/>
      </c>
      <c r="N293" s="362" t="str">
        <f t="shared" si="1279"/>
        <v/>
      </c>
      <c r="O293" s="362" t="str">
        <f t="shared" si="1139"/>
        <v/>
      </c>
      <c r="P293" s="362" t="str">
        <f t="shared" ref="P293:Q293" si="1280">IF(O293="","",RANK(O293,O$4:O$443))</f>
        <v/>
      </c>
      <c r="Q293" s="362" t="str">
        <f t="shared" si="1280"/>
        <v/>
      </c>
      <c r="R293" s="362" t="str">
        <f t="shared" si="1141"/>
        <v/>
      </c>
      <c r="S293" s="362" t="str">
        <f t="shared" ref="S293:T293" si="1281">IF(R293="","",RANK(R293,R$4:R$443))</f>
        <v/>
      </c>
      <c r="T293" s="362" t="str">
        <f t="shared" si="1281"/>
        <v/>
      </c>
      <c r="U293" s="417" t="str">
        <f t="shared" si="1143"/>
        <v/>
      </c>
      <c r="V293" s="369" t="str">
        <f t="shared" si="1144"/>
        <v/>
      </c>
      <c r="X293" s="279" t="str">
        <f t="shared" si="1145"/>
        <v/>
      </c>
      <c r="Y293" s="254" t="str">
        <f t="shared" si="1146"/>
        <v/>
      </c>
      <c r="Z293" s="254" t="str">
        <f t="shared" si="1147"/>
        <v/>
      </c>
      <c r="AA293" s="254" t="str">
        <f t="shared" si="1148"/>
        <v/>
      </c>
      <c r="AB293" s="254" t="str">
        <f t="shared" si="1149"/>
        <v/>
      </c>
      <c r="AC293" s="254">
        <f t="shared" si="1150"/>
        <v>290</v>
      </c>
      <c r="AD293" s="254" t="str">
        <f t="shared" si="1151"/>
        <v/>
      </c>
      <c r="AG293" s="499" t="str">
        <f t="shared" si="1152"/>
        <v/>
      </c>
      <c r="AH293" s="495" t="str">
        <f t="shared" si="1062"/>
        <v/>
      </c>
      <c r="AI293" s="495" t="str">
        <f t="shared" si="1063"/>
        <v/>
      </c>
      <c r="AJ293" s="495" t="str">
        <f t="shared" si="1064"/>
        <v/>
      </c>
      <c r="AK293" s="495" t="str">
        <f t="shared" si="1065"/>
        <v/>
      </c>
      <c r="AL293" s="420">
        <f t="shared" si="1130"/>
        <v>290</v>
      </c>
      <c r="AM293" s="420" t="str">
        <f t="shared" si="1131"/>
        <v/>
      </c>
      <c r="AN293" t="str">
        <f t="shared" si="1153"/>
        <v/>
      </c>
    </row>
    <row r="294" spans="1:40">
      <c r="A294" s="417" t="str">
        <f t="shared" si="1132"/>
        <v/>
      </c>
      <c r="B294" s="417">
        <f t="shared" si="1133"/>
        <v>291</v>
      </c>
      <c r="C294" s="483">
        <v>4425</v>
      </c>
      <c r="D294" s="420">
        <v>291</v>
      </c>
      <c r="E294" s="481" t="s">
        <v>326</v>
      </c>
      <c r="F294" s="482" t="s">
        <v>367</v>
      </c>
      <c r="G294" s="483"/>
      <c r="H294" s="417">
        <f t="shared" si="1134"/>
        <v>4150</v>
      </c>
      <c r="I294" s="362" t="str">
        <f t="shared" si="1135"/>
        <v/>
      </c>
      <c r="J294" s="362" t="str">
        <f t="shared" ref="J294:K294" si="1282">IF(I294="","",RANK(I294,I$4:I$443))</f>
        <v/>
      </c>
      <c r="K294" s="362" t="str">
        <f t="shared" si="1282"/>
        <v/>
      </c>
      <c r="L294" s="362" t="str">
        <f t="shared" si="1137"/>
        <v/>
      </c>
      <c r="M294" s="362" t="str">
        <f t="shared" ref="M294:N294" si="1283">IF(L294="","",RANK(L294,L$4:L$443))</f>
        <v/>
      </c>
      <c r="N294" s="362" t="str">
        <f t="shared" si="1283"/>
        <v/>
      </c>
      <c r="O294" s="362" t="str">
        <f t="shared" si="1139"/>
        <v/>
      </c>
      <c r="P294" s="362" t="str">
        <f t="shared" ref="P294:Q294" si="1284">IF(O294="","",RANK(O294,O$4:O$443))</f>
        <v/>
      </c>
      <c r="Q294" s="362" t="str">
        <f t="shared" si="1284"/>
        <v/>
      </c>
      <c r="R294" s="362">
        <f t="shared" si="1141"/>
        <v>17</v>
      </c>
      <c r="S294" s="362">
        <f t="shared" ref="S294:T294" si="1285">IF(R294="","",RANK(R294,R$4:R$443))</f>
        <v>14</v>
      </c>
      <c r="T294" s="362">
        <f t="shared" si="1285"/>
        <v>17</v>
      </c>
      <c r="U294" s="417" t="str">
        <f t="shared" si="1143"/>
        <v>AULUSA TEO</v>
      </c>
      <c r="V294" s="369" t="str">
        <f t="shared" si="1144"/>
        <v>AULUSA TEO17</v>
      </c>
      <c r="X294" s="279" t="str">
        <f t="shared" si="1145"/>
        <v>AULUSA TEO</v>
      </c>
      <c r="Y294" s="254" t="str">
        <f t="shared" si="1146"/>
        <v/>
      </c>
      <c r="Z294" s="254" t="str">
        <f t="shared" si="1147"/>
        <v/>
      </c>
      <c r="AA294" s="254" t="str">
        <f t="shared" si="1148"/>
        <v/>
      </c>
      <c r="AB294" s="254">
        <f t="shared" si="1149"/>
        <v>17</v>
      </c>
      <c r="AC294" s="254">
        <f t="shared" si="1150"/>
        <v>291</v>
      </c>
      <c r="AD294" s="254">
        <f t="shared" si="1151"/>
        <v>4425</v>
      </c>
      <c r="AG294" s="499" t="str">
        <f t="shared" si="1152"/>
        <v>AULUSA TEO</v>
      </c>
      <c r="AH294" s="495" t="str">
        <f t="shared" si="1062"/>
        <v/>
      </c>
      <c r="AI294" s="495" t="str">
        <f t="shared" si="1063"/>
        <v/>
      </c>
      <c r="AJ294" s="495" t="str">
        <f t="shared" si="1064"/>
        <v/>
      </c>
      <c r="AK294" s="495">
        <f t="shared" si="1065"/>
        <v>17</v>
      </c>
      <c r="AL294" s="420">
        <f t="shared" si="1130"/>
        <v>291</v>
      </c>
      <c r="AM294" s="420">
        <f t="shared" si="1131"/>
        <v>4425</v>
      </c>
      <c r="AN294">
        <f t="shared" si="1153"/>
        <v>17</v>
      </c>
    </row>
    <row r="295" spans="1:40">
      <c r="A295" s="417" t="str">
        <f t="shared" si="1132"/>
        <v/>
      </c>
      <c r="B295" s="417">
        <f t="shared" si="1133"/>
        <v>292</v>
      </c>
      <c r="C295" s="483">
        <v>5209</v>
      </c>
      <c r="D295" s="420">
        <v>292</v>
      </c>
      <c r="E295" s="481" t="s">
        <v>349</v>
      </c>
      <c r="F295" s="482" t="s">
        <v>367</v>
      </c>
      <c r="G295" s="483"/>
      <c r="H295" s="417">
        <f t="shared" si="1134"/>
        <v>4149</v>
      </c>
      <c r="I295" s="362" t="str">
        <f t="shared" si="1135"/>
        <v/>
      </c>
      <c r="J295" s="362" t="str">
        <f t="shared" ref="J295:K295" si="1286">IF(I295="","",RANK(I295,I$4:I$443))</f>
        <v/>
      </c>
      <c r="K295" s="362" t="str">
        <f t="shared" si="1286"/>
        <v/>
      </c>
      <c r="L295" s="362" t="str">
        <f t="shared" si="1137"/>
        <v/>
      </c>
      <c r="M295" s="362" t="str">
        <f t="shared" ref="M295:N295" si="1287">IF(L295="","",RANK(L295,L$4:L$443))</f>
        <v/>
      </c>
      <c r="N295" s="362" t="str">
        <f t="shared" si="1287"/>
        <v/>
      </c>
      <c r="O295" s="362" t="str">
        <f t="shared" si="1139"/>
        <v/>
      </c>
      <c r="P295" s="362" t="str">
        <f t="shared" ref="P295:Q295" si="1288">IF(O295="","",RANK(O295,O$4:O$443))</f>
        <v/>
      </c>
      <c r="Q295" s="362" t="str">
        <f t="shared" si="1288"/>
        <v/>
      </c>
      <c r="R295" s="362">
        <f t="shared" si="1141"/>
        <v>18</v>
      </c>
      <c r="S295" s="362">
        <f t="shared" ref="S295:T295" si="1289">IF(R295="","",RANK(R295,R$4:R$443))</f>
        <v>13</v>
      </c>
      <c r="T295" s="362">
        <f t="shared" si="1289"/>
        <v>18</v>
      </c>
      <c r="U295" s="417" t="str">
        <f t="shared" si="1143"/>
        <v>AULUSA TEO</v>
      </c>
      <c r="V295" s="369" t="str">
        <f t="shared" si="1144"/>
        <v>AULUSA TEO18</v>
      </c>
      <c r="X295" s="279" t="str">
        <f t="shared" si="1145"/>
        <v>AULUSA TEO</v>
      </c>
      <c r="Y295" s="254" t="str">
        <f t="shared" si="1146"/>
        <v/>
      </c>
      <c r="Z295" s="254" t="str">
        <f t="shared" si="1147"/>
        <v/>
      </c>
      <c r="AA295" s="254" t="str">
        <f t="shared" si="1148"/>
        <v/>
      </c>
      <c r="AB295" s="254">
        <f t="shared" si="1149"/>
        <v>18</v>
      </c>
      <c r="AC295" s="254">
        <f t="shared" si="1150"/>
        <v>292</v>
      </c>
      <c r="AD295" s="254">
        <f t="shared" si="1151"/>
        <v>5209</v>
      </c>
      <c r="AG295" s="499" t="str">
        <f t="shared" si="1152"/>
        <v>AULUSA TEO</v>
      </c>
      <c r="AH295" s="495" t="str">
        <f t="shared" si="1062"/>
        <v/>
      </c>
      <c r="AI295" s="495" t="str">
        <f t="shared" si="1063"/>
        <v/>
      </c>
      <c r="AJ295" s="495" t="str">
        <f t="shared" si="1064"/>
        <v/>
      </c>
      <c r="AK295" s="495">
        <f t="shared" si="1065"/>
        <v>18</v>
      </c>
      <c r="AL295" s="420">
        <f t="shared" si="1130"/>
        <v>292</v>
      </c>
      <c r="AM295" s="420">
        <f t="shared" si="1131"/>
        <v>5209</v>
      </c>
      <c r="AN295">
        <f t="shared" si="1153"/>
        <v>18</v>
      </c>
    </row>
    <row r="296" spans="1:40">
      <c r="A296" s="417" t="str">
        <f t="shared" si="1132"/>
        <v/>
      </c>
      <c r="B296" s="417">
        <f t="shared" si="1133"/>
        <v>293</v>
      </c>
      <c r="C296" s="483">
        <v>6380</v>
      </c>
      <c r="D296" s="420">
        <v>293</v>
      </c>
      <c r="E296" s="481" t="s">
        <v>356</v>
      </c>
      <c r="F296" s="482" t="s">
        <v>367</v>
      </c>
      <c r="G296" s="483"/>
      <c r="H296" s="417">
        <f t="shared" si="1134"/>
        <v>4148</v>
      </c>
      <c r="I296" s="362" t="str">
        <f t="shared" si="1135"/>
        <v/>
      </c>
      <c r="J296" s="362" t="str">
        <f t="shared" ref="J296:K296" si="1290">IF(I296="","",RANK(I296,I$4:I$443))</f>
        <v/>
      </c>
      <c r="K296" s="362" t="str">
        <f t="shared" si="1290"/>
        <v/>
      </c>
      <c r="L296" s="362" t="str">
        <f t="shared" si="1137"/>
        <v/>
      </c>
      <c r="M296" s="362" t="str">
        <f t="shared" ref="M296:N296" si="1291">IF(L296="","",RANK(L296,L$4:L$443))</f>
        <v/>
      </c>
      <c r="N296" s="362" t="str">
        <f t="shared" si="1291"/>
        <v/>
      </c>
      <c r="O296" s="362" t="str">
        <f t="shared" si="1139"/>
        <v/>
      </c>
      <c r="P296" s="362" t="str">
        <f t="shared" ref="P296:Q296" si="1292">IF(O296="","",RANK(O296,O$4:O$443))</f>
        <v/>
      </c>
      <c r="Q296" s="362" t="str">
        <f t="shared" si="1292"/>
        <v/>
      </c>
      <c r="R296" s="362">
        <f t="shared" si="1141"/>
        <v>19</v>
      </c>
      <c r="S296" s="362">
        <f t="shared" ref="S296:T296" si="1293">IF(R296="","",RANK(R296,R$4:R$443))</f>
        <v>12</v>
      </c>
      <c r="T296" s="362">
        <f t="shared" si="1293"/>
        <v>19</v>
      </c>
      <c r="U296" s="417" t="str">
        <f t="shared" si="1143"/>
        <v>AULUSA TEO</v>
      </c>
      <c r="V296" s="369" t="str">
        <f t="shared" si="1144"/>
        <v>AULUSA TEO19</v>
      </c>
      <c r="X296" s="279" t="str">
        <f t="shared" si="1145"/>
        <v>AULUSA TEO</v>
      </c>
      <c r="Y296" s="254" t="str">
        <f t="shared" si="1146"/>
        <v/>
      </c>
      <c r="Z296" s="254" t="str">
        <f t="shared" si="1147"/>
        <v/>
      </c>
      <c r="AA296" s="254" t="str">
        <f t="shared" si="1148"/>
        <v/>
      </c>
      <c r="AB296" s="254">
        <f t="shared" si="1149"/>
        <v>19</v>
      </c>
      <c r="AC296" s="254">
        <f t="shared" si="1150"/>
        <v>293</v>
      </c>
      <c r="AD296" s="254">
        <f t="shared" si="1151"/>
        <v>6380</v>
      </c>
      <c r="AG296" s="499" t="str">
        <f t="shared" si="1152"/>
        <v>AULUSA TEO</v>
      </c>
      <c r="AH296" s="495" t="str">
        <f t="shared" si="1062"/>
        <v/>
      </c>
      <c r="AI296" s="495" t="str">
        <f t="shared" si="1063"/>
        <v/>
      </c>
      <c r="AJ296" s="495" t="str">
        <f t="shared" si="1064"/>
        <v/>
      </c>
      <c r="AK296" s="495">
        <f t="shared" si="1065"/>
        <v>19</v>
      </c>
      <c r="AL296" s="420">
        <f t="shared" si="1130"/>
        <v>293</v>
      </c>
      <c r="AM296" s="420">
        <f t="shared" si="1131"/>
        <v>6380</v>
      </c>
      <c r="AN296">
        <f t="shared" si="1153"/>
        <v>19</v>
      </c>
    </row>
    <row r="297" spans="1:40">
      <c r="A297" s="417" t="str">
        <f t="shared" si="1132"/>
        <v/>
      </c>
      <c r="B297" s="417" t="str">
        <f t="shared" si="1133"/>
        <v/>
      </c>
      <c r="C297" s="483"/>
      <c r="D297" s="420">
        <v>294</v>
      </c>
      <c r="E297" s="481"/>
      <c r="F297" s="482"/>
      <c r="G297" s="483"/>
      <c r="H297" s="417" t="str">
        <f t="shared" si="1134"/>
        <v/>
      </c>
      <c r="I297" s="362" t="str">
        <f t="shared" si="1135"/>
        <v/>
      </c>
      <c r="J297" s="362" t="str">
        <f t="shared" ref="J297:K297" si="1294">IF(I297="","",RANK(I297,I$4:I$443))</f>
        <v/>
      </c>
      <c r="K297" s="362" t="str">
        <f t="shared" si="1294"/>
        <v/>
      </c>
      <c r="L297" s="362" t="str">
        <f t="shared" si="1137"/>
        <v/>
      </c>
      <c r="M297" s="362" t="str">
        <f t="shared" ref="M297:N297" si="1295">IF(L297="","",RANK(L297,L$4:L$443))</f>
        <v/>
      </c>
      <c r="N297" s="362" t="str">
        <f t="shared" si="1295"/>
        <v/>
      </c>
      <c r="O297" s="362" t="str">
        <f t="shared" si="1139"/>
        <v/>
      </c>
      <c r="P297" s="362" t="str">
        <f t="shared" ref="P297:Q297" si="1296">IF(O297="","",RANK(O297,O$4:O$443))</f>
        <v/>
      </c>
      <c r="Q297" s="362" t="str">
        <f t="shared" si="1296"/>
        <v/>
      </c>
      <c r="R297" s="362" t="str">
        <f t="shared" si="1141"/>
        <v/>
      </c>
      <c r="S297" s="362" t="str">
        <f t="shared" ref="S297:T297" si="1297">IF(R297="","",RANK(R297,R$4:R$443))</f>
        <v/>
      </c>
      <c r="T297" s="362" t="str">
        <f t="shared" si="1297"/>
        <v/>
      </c>
      <c r="U297" s="417" t="str">
        <f t="shared" si="1143"/>
        <v/>
      </c>
      <c r="V297" s="369" t="str">
        <f t="shared" si="1144"/>
        <v/>
      </c>
      <c r="X297" s="279" t="str">
        <f t="shared" si="1145"/>
        <v/>
      </c>
      <c r="Y297" s="254" t="str">
        <f t="shared" si="1146"/>
        <v/>
      </c>
      <c r="Z297" s="254" t="str">
        <f t="shared" si="1147"/>
        <v/>
      </c>
      <c r="AA297" s="254" t="str">
        <f t="shared" si="1148"/>
        <v/>
      </c>
      <c r="AB297" s="254" t="str">
        <f t="shared" si="1149"/>
        <v/>
      </c>
      <c r="AC297" s="254">
        <f t="shared" si="1150"/>
        <v>294</v>
      </c>
      <c r="AD297" s="254" t="str">
        <f t="shared" si="1151"/>
        <v/>
      </c>
      <c r="AG297" s="499" t="str">
        <f t="shared" si="1152"/>
        <v/>
      </c>
      <c r="AH297" s="495" t="str">
        <f t="shared" si="1062"/>
        <v/>
      </c>
      <c r="AI297" s="495" t="str">
        <f t="shared" si="1063"/>
        <v/>
      </c>
      <c r="AJ297" s="495" t="str">
        <f t="shared" si="1064"/>
        <v/>
      </c>
      <c r="AK297" s="495" t="str">
        <f t="shared" si="1065"/>
        <v/>
      </c>
      <c r="AL297" s="420">
        <f t="shared" si="1130"/>
        <v>294</v>
      </c>
      <c r="AM297" s="420" t="str">
        <f t="shared" si="1131"/>
        <v/>
      </c>
      <c r="AN297" t="str">
        <f t="shared" si="1153"/>
        <v/>
      </c>
    </row>
    <row r="298" spans="1:40">
      <c r="A298" s="417" t="str">
        <f t="shared" si="1132"/>
        <v/>
      </c>
      <c r="B298" s="417" t="str">
        <f t="shared" si="1133"/>
        <v/>
      </c>
      <c r="C298" s="483"/>
      <c r="D298" s="420">
        <v>295</v>
      </c>
      <c r="E298" s="481"/>
      <c r="F298" s="482"/>
      <c r="G298" s="483"/>
      <c r="H298" s="417" t="str">
        <f t="shared" si="1134"/>
        <v/>
      </c>
      <c r="I298" s="362" t="str">
        <f t="shared" si="1135"/>
        <v/>
      </c>
      <c r="J298" s="362" t="str">
        <f t="shared" ref="J298:K298" si="1298">IF(I298="","",RANK(I298,I$4:I$443))</f>
        <v/>
      </c>
      <c r="K298" s="362" t="str">
        <f t="shared" si="1298"/>
        <v/>
      </c>
      <c r="L298" s="362" t="str">
        <f t="shared" si="1137"/>
        <v/>
      </c>
      <c r="M298" s="362" t="str">
        <f t="shared" ref="M298:N298" si="1299">IF(L298="","",RANK(L298,L$4:L$443))</f>
        <v/>
      </c>
      <c r="N298" s="362" t="str">
        <f t="shared" si="1299"/>
        <v/>
      </c>
      <c r="O298" s="362" t="str">
        <f t="shared" si="1139"/>
        <v/>
      </c>
      <c r="P298" s="362" t="str">
        <f t="shared" ref="P298:Q298" si="1300">IF(O298="","",RANK(O298,O$4:O$443))</f>
        <v/>
      </c>
      <c r="Q298" s="362" t="str">
        <f t="shared" si="1300"/>
        <v/>
      </c>
      <c r="R298" s="362" t="str">
        <f t="shared" si="1141"/>
        <v/>
      </c>
      <c r="S298" s="362" t="str">
        <f t="shared" ref="S298:T298" si="1301">IF(R298="","",RANK(R298,R$4:R$443))</f>
        <v/>
      </c>
      <c r="T298" s="362" t="str">
        <f t="shared" si="1301"/>
        <v/>
      </c>
      <c r="U298" s="417" t="str">
        <f t="shared" si="1143"/>
        <v/>
      </c>
      <c r="V298" s="369" t="str">
        <f t="shared" si="1144"/>
        <v/>
      </c>
      <c r="X298" s="279" t="str">
        <f t="shared" si="1145"/>
        <v/>
      </c>
      <c r="Y298" s="254" t="str">
        <f t="shared" si="1146"/>
        <v/>
      </c>
      <c r="Z298" s="254" t="str">
        <f t="shared" si="1147"/>
        <v/>
      </c>
      <c r="AA298" s="254" t="str">
        <f t="shared" si="1148"/>
        <v/>
      </c>
      <c r="AB298" s="254" t="str">
        <f t="shared" si="1149"/>
        <v/>
      </c>
      <c r="AC298" s="254">
        <f t="shared" si="1150"/>
        <v>295</v>
      </c>
      <c r="AD298" s="254" t="str">
        <f t="shared" si="1151"/>
        <v/>
      </c>
      <c r="AG298" s="499" t="str">
        <f t="shared" si="1152"/>
        <v/>
      </c>
      <c r="AH298" s="495" t="str">
        <f t="shared" si="1062"/>
        <v/>
      </c>
      <c r="AI298" s="495" t="str">
        <f t="shared" si="1063"/>
        <v/>
      </c>
      <c r="AJ298" s="495" t="str">
        <f t="shared" si="1064"/>
        <v/>
      </c>
      <c r="AK298" s="495" t="str">
        <f t="shared" si="1065"/>
        <v/>
      </c>
      <c r="AL298" s="420">
        <f t="shared" si="1130"/>
        <v>295</v>
      </c>
      <c r="AM298" s="420" t="str">
        <f t="shared" si="1131"/>
        <v/>
      </c>
      <c r="AN298" t="str">
        <f t="shared" si="1153"/>
        <v/>
      </c>
    </row>
    <row r="299" spans="1:40">
      <c r="A299" s="417" t="str">
        <f t="shared" si="1132"/>
        <v/>
      </c>
      <c r="B299" s="417">
        <f t="shared" si="1133"/>
        <v>296</v>
      </c>
      <c r="C299" s="483">
        <v>6057</v>
      </c>
      <c r="D299" s="420">
        <v>296</v>
      </c>
      <c r="E299" s="481" t="s">
        <v>388</v>
      </c>
      <c r="F299" s="482" t="s">
        <v>367</v>
      </c>
      <c r="G299" s="483"/>
      <c r="H299" s="417">
        <f t="shared" si="1134"/>
        <v>4145</v>
      </c>
      <c r="I299" s="362" t="str">
        <f t="shared" si="1135"/>
        <v/>
      </c>
      <c r="J299" s="362" t="str">
        <f t="shared" ref="J299:K299" si="1302">IF(I299="","",RANK(I299,I$4:I$443))</f>
        <v/>
      </c>
      <c r="K299" s="362" t="str">
        <f t="shared" si="1302"/>
        <v/>
      </c>
      <c r="L299" s="362" t="str">
        <f t="shared" si="1137"/>
        <v/>
      </c>
      <c r="M299" s="362" t="str">
        <f t="shared" ref="M299:N299" si="1303">IF(L299="","",RANK(L299,L$4:L$443))</f>
        <v/>
      </c>
      <c r="N299" s="362" t="str">
        <f t="shared" si="1303"/>
        <v/>
      </c>
      <c r="O299" s="362" t="str">
        <f t="shared" si="1139"/>
        <v/>
      </c>
      <c r="P299" s="362" t="str">
        <f t="shared" ref="P299:Q299" si="1304">IF(O299="","",RANK(O299,O$4:O$443))</f>
        <v/>
      </c>
      <c r="Q299" s="362" t="str">
        <f t="shared" si="1304"/>
        <v/>
      </c>
      <c r="R299" s="362">
        <f t="shared" si="1141"/>
        <v>20</v>
      </c>
      <c r="S299" s="362">
        <f t="shared" ref="S299:T299" si="1305">IF(R299="","",RANK(R299,R$4:R$443))</f>
        <v>11</v>
      </c>
      <c r="T299" s="362">
        <f t="shared" si="1305"/>
        <v>20</v>
      </c>
      <c r="U299" s="417" t="str">
        <f t="shared" si="1143"/>
        <v>AULUSA TEO</v>
      </c>
      <c r="V299" s="369" t="str">
        <f t="shared" si="1144"/>
        <v>AULUSA TEO20</v>
      </c>
      <c r="X299" s="279" t="str">
        <f t="shared" si="1145"/>
        <v>AULUSA TEO</v>
      </c>
      <c r="Y299" s="254" t="str">
        <f t="shared" si="1146"/>
        <v/>
      </c>
      <c r="Z299" s="254" t="str">
        <f t="shared" si="1147"/>
        <v/>
      </c>
      <c r="AA299" s="254" t="str">
        <f t="shared" si="1148"/>
        <v/>
      </c>
      <c r="AB299" s="254">
        <f t="shared" si="1149"/>
        <v>20</v>
      </c>
      <c r="AC299" s="254">
        <f t="shared" si="1150"/>
        <v>296</v>
      </c>
      <c r="AD299" s="254">
        <f t="shared" si="1151"/>
        <v>6057</v>
      </c>
      <c r="AG299" s="499" t="str">
        <f t="shared" si="1152"/>
        <v>AULUSA TEO</v>
      </c>
      <c r="AH299" s="495" t="str">
        <f t="shared" si="1062"/>
        <v/>
      </c>
      <c r="AI299" s="495" t="str">
        <f t="shared" si="1063"/>
        <v/>
      </c>
      <c r="AJ299" s="495" t="str">
        <f t="shared" si="1064"/>
        <v/>
      </c>
      <c r="AK299" s="495">
        <f t="shared" si="1065"/>
        <v>20</v>
      </c>
      <c r="AL299" s="420">
        <f t="shared" si="1130"/>
        <v>296</v>
      </c>
      <c r="AM299" s="420">
        <f t="shared" si="1131"/>
        <v>6057</v>
      </c>
      <c r="AN299">
        <f t="shared" si="1153"/>
        <v>20</v>
      </c>
    </row>
    <row r="300" spans="1:40">
      <c r="A300" s="417" t="str">
        <f t="shared" si="1132"/>
        <v/>
      </c>
      <c r="B300" s="417" t="str">
        <f t="shared" si="1133"/>
        <v/>
      </c>
      <c r="C300" s="483"/>
      <c r="D300" s="420">
        <v>297</v>
      </c>
      <c r="E300" s="481"/>
      <c r="F300" s="482"/>
      <c r="G300" s="483"/>
      <c r="H300" s="417" t="str">
        <f t="shared" si="1134"/>
        <v/>
      </c>
      <c r="I300" s="362" t="str">
        <f t="shared" si="1135"/>
        <v/>
      </c>
      <c r="J300" s="362" t="str">
        <f t="shared" ref="J300:K300" si="1306">IF(I300="","",RANK(I300,I$4:I$443))</f>
        <v/>
      </c>
      <c r="K300" s="362" t="str">
        <f t="shared" si="1306"/>
        <v/>
      </c>
      <c r="L300" s="362" t="str">
        <f t="shared" si="1137"/>
        <v/>
      </c>
      <c r="M300" s="362" t="str">
        <f t="shared" ref="M300:N300" si="1307">IF(L300="","",RANK(L300,L$4:L$443))</f>
        <v/>
      </c>
      <c r="N300" s="362" t="str">
        <f t="shared" si="1307"/>
        <v/>
      </c>
      <c r="O300" s="362" t="str">
        <f t="shared" si="1139"/>
        <v/>
      </c>
      <c r="P300" s="362" t="str">
        <f t="shared" ref="P300:Q300" si="1308">IF(O300="","",RANK(O300,O$4:O$443))</f>
        <v/>
      </c>
      <c r="Q300" s="362" t="str">
        <f t="shared" si="1308"/>
        <v/>
      </c>
      <c r="R300" s="362" t="str">
        <f t="shared" si="1141"/>
        <v/>
      </c>
      <c r="S300" s="362" t="str">
        <f t="shared" ref="S300:T300" si="1309">IF(R300="","",RANK(R300,R$4:R$443))</f>
        <v/>
      </c>
      <c r="T300" s="362" t="str">
        <f t="shared" si="1309"/>
        <v/>
      </c>
      <c r="U300" s="417" t="str">
        <f t="shared" si="1143"/>
        <v/>
      </c>
      <c r="V300" s="369" t="str">
        <f t="shared" si="1144"/>
        <v/>
      </c>
      <c r="X300" s="279" t="str">
        <f t="shared" si="1145"/>
        <v/>
      </c>
      <c r="Y300" s="254" t="str">
        <f t="shared" si="1146"/>
        <v/>
      </c>
      <c r="Z300" s="254" t="str">
        <f t="shared" si="1147"/>
        <v/>
      </c>
      <c r="AA300" s="254" t="str">
        <f t="shared" si="1148"/>
        <v/>
      </c>
      <c r="AB300" s="254" t="str">
        <f t="shared" si="1149"/>
        <v/>
      </c>
      <c r="AC300" s="254">
        <f t="shared" si="1150"/>
        <v>297</v>
      </c>
      <c r="AD300" s="254" t="str">
        <f t="shared" si="1151"/>
        <v/>
      </c>
      <c r="AG300" s="499" t="str">
        <f t="shared" si="1152"/>
        <v/>
      </c>
      <c r="AH300" s="495" t="str">
        <f t="shared" si="1062"/>
        <v/>
      </c>
      <c r="AI300" s="495" t="str">
        <f t="shared" si="1063"/>
        <v/>
      </c>
      <c r="AJ300" s="495" t="str">
        <f t="shared" si="1064"/>
        <v/>
      </c>
      <c r="AK300" s="495" t="str">
        <f t="shared" si="1065"/>
        <v/>
      </c>
      <c r="AL300" s="420">
        <f t="shared" si="1130"/>
        <v>297</v>
      </c>
      <c r="AM300" s="420" t="str">
        <f t="shared" si="1131"/>
        <v/>
      </c>
      <c r="AN300" t="str">
        <f t="shared" si="1153"/>
        <v/>
      </c>
    </row>
    <row r="301" spans="1:40">
      <c r="A301" s="417" t="str">
        <f t="shared" si="1132"/>
        <v/>
      </c>
      <c r="B301" s="417" t="str">
        <f t="shared" si="1133"/>
        <v/>
      </c>
      <c r="C301" s="483"/>
      <c r="D301" s="420">
        <v>298</v>
      </c>
      <c r="E301" s="481"/>
      <c r="F301" s="482"/>
      <c r="G301" s="483"/>
      <c r="H301" s="417" t="str">
        <f t="shared" si="1134"/>
        <v/>
      </c>
      <c r="I301" s="362" t="str">
        <f t="shared" si="1135"/>
        <v/>
      </c>
      <c r="J301" s="362" t="str">
        <f t="shared" ref="J301:K301" si="1310">IF(I301="","",RANK(I301,I$4:I$443))</f>
        <v/>
      </c>
      <c r="K301" s="362" t="str">
        <f t="shared" si="1310"/>
        <v/>
      </c>
      <c r="L301" s="362" t="str">
        <f t="shared" si="1137"/>
        <v/>
      </c>
      <c r="M301" s="362" t="str">
        <f t="shared" ref="M301:N301" si="1311">IF(L301="","",RANK(L301,L$4:L$443))</f>
        <v/>
      </c>
      <c r="N301" s="362" t="str">
        <f t="shared" si="1311"/>
        <v/>
      </c>
      <c r="O301" s="362" t="str">
        <f t="shared" si="1139"/>
        <v/>
      </c>
      <c r="P301" s="362" t="str">
        <f t="shared" ref="P301:Q301" si="1312">IF(O301="","",RANK(O301,O$4:O$443))</f>
        <v/>
      </c>
      <c r="Q301" s="362" t="str">
        <f t="shared" si="1312"/>
        <v/>
      </c>
      <c r="R301" s="362" t="str">
        <f t="shared" si="1141"/>
        <v/>
      </c>
      <c r="S301" s="362" t="str">
        <f t="shared" ref="S301:T301" si="1313">IF(R301="","",RANK(R301,R$4:R$443))</f>
        <v/>
      </c>
      <c r="T301" s="362" t="str">
        <f t="shared" si="1313"/>
        <v/>
      </c>
      <c r="U301" s="417" t="str">
        <f t="shared" si="1143"/>
        <v/>
      </c>
      <c r="V301" s="369" t="str">
        <f t="shared" si="1144"/>
        <v/>
      </c>
      <c r="X301" s="279" t="str">
        <f t="shared" si="1145"/>
        <v/>
      </c>
      <c r="Y301" s="254" t="str">
        <f t="shared" si="1146"/>
        <v/>
      </c>
      <c r="Z301" s="254" t="str">
        <f t="shared" si="1147"/>
        <v/>
      </c>
      <c r="AA301" s="254" t="str">
        <f t="shared" si="1148"/>
        <v/>
      </c>
      <c r="AB301" s="254" t="str">
        <f t="shared" si="1149"/>
        <v/>
      </c>
      <c r="AC301" s="254">
        <f t="shared" si="1150"/>
        <v>298</v>
      </c>
      <c r="AD301" s="254" t="str">
        <f t="shared" si="1151"/>
        <v/>
      </c>
      <c r="AG301" s="499" t="str">
        <f t="shared" si="1152"/>
        <v/>
      </c>
      <c r="AH301" s="495" t="str">
        <f t="shared" si="1062"/>
        <v/>
      </c>
      <c r="AI301" s="495" t="str">
        <f t="shared" si="1063"/>
        <v/>
      </c>
      <c r="AJ301" s="495" t="str">
        <f t="shared" si="1064"/>
        <v/>
      </c>
      <c r="AK301" s="495" t="str">
        <f t="shared" si="1065"/>
        <v/>
      </c>
      <c r="AL301" s="420">
        <f t="shared" si="1130"/>
        <v>298</v>
      </c>
      <c r="AM301" s="420" t="str">
        <f t="shared" si="1131"/>
        <v/>
      </c>
      <c r="AN301" t="str">
        <f t="shared" si="1153"/>
        <v/>
      </c>
    </row>
    <row r="302" spans="1:40">
      <c r="A302" s="417" t="str">
        <f t="shared" si="1132"/>
        <v/>
      </c>
      <c r="B302" s="417" t="str">
        <f t="shared" si="1133"/>
        <v/>
      </c>
      <c r="C302" s="483"/>
      <c r="D302" s="420">
        <v>299</v>
      </c>
      <c r="E302" s="481"/>
      <c r="F302" s="482"/>
      <c r="G302" s="483"/>
      <c r="H302" s="417" t="str">
        <f t="shared" si="1134"/>
        <v/>
      </c>
      <c r="I302" s="362" t="str">
        <f t="shared" si="1135"/>
        <v/>
      </c>
      <c r="J302" s="362" t="str">
        <f t="shared" ref="J302:K302" si="1314">IF(I302="","",RANK(I302,I$4:I$443))</f>
        <v/>
      </c>
      <c r="K302" s="362" t="str">
        <f t="shared" si="1314"/>
        <v/>
      </c>
      <c r="L302" s="362" t="str">
        <f t="shared" si="1137"/>
        <v/>
      </c>
      <c r="M302" s="362" t="str">
        <f t="shared" ref="M302:N302" si="1315">IF(L302="","",RANK(L302,L$4:L$443))</f>
        <v/>
      </c>
      <c r="N302" s="362" t="str">
        <f t="shared" si="1315"/>
        <v/>
      </c>
      <c r="O302" s="362" t="str">
        <f t="shared" si="1139"/>
        <v/>
      </c>
      <c r="P302" s="362" t="str">
        <f t="shared" ref="P302:Q302" si="1316">IF(O302="","",RANK(O302,O$4:O$443))</f>
        <v/>
      </c>
      <c r="Q302" s="362" t="str">
        <f t="shared" si="1316"/>
        <v/>
      </c>
      <c r="R302" s="362" t="str">
        <f t="shared" si="1141"/>
        <v/>
      </c>
      <c r="S302" s="362" t="str">
        <f t="shared" ref="S302:T302" si="1317">IF(R302="","",RANK(R302,R$4:R$443))</f>
        <v/>
      </c>
      <c r="T302" s="362" t="str">
        <f t="shared" si="1317"/>
        <v/>
      </c>
      <c r="U302" s="417" t="str">
        <f t="shared" si="1143"/>
        <v/>
      </c>
      <c r="V302" s="369" t="str">
        <f t="shared" si="1144"/>
        <v/>
      </c>
      <c r="X302" s="279" t="str">
        <f t="shared" si="1145"/>
        <v/>
      </c>
      <c r="Y302" s="254" t="str">
        <f t="shared" si="1146"/>
        <v/>
      </c>
      <c r="Z302" s="254" t="str">
        <f t="shared" si="1147"/>
        <v/>
      </c>
      <c r="AA302" s="254" t="str">
        <f t="shared" si="1148"/>
        <v/>
      </c>
      <c r="AB302" s="254" t="str">
        <f t="shared" si="1149"/>
        <v/>
      </c>
      <c r="AC302" s="254">
        <f t="shared" si="1150"/>
        <v>299</v>
      </c>
      <c r="AD302" s="254" t="str">
        <f t="shared" si="1151"/>
        <v/>
      </c>
      <c r="AG302" s="499" t="str">
        <f t="shared" si="1152"/>
        <v/>
      </c>
      <c r="AH302" s="495" t="str">
        <f t="shared" si="1062"/>
        <v/>
      </c>
      <c r="AI302" s="495" t="str">
        <f t="shared" si="1063"/>
        <v/>
      </c>
      <c r="AJ302" s="495" t="str">
        <f t="shared" si="1064"/>
        <v/>
      </c>
      <c r="AK302" s="495" t="str">
        <f t="shared" si="1065"/>
        <v/>
      </c>
      <c r="AL302" s="420">
        <f t="shared" si="1130"/>
        <v>299</v>
      </c>
      <c r="AM302" s="420" t="str">
        <f t="shared" si="1131"/>
        <v/>
      </c>
      <c r="AN302" t="str">
        <f t="shared" si="1153"/>
        <v/>
      </c>
    </row>
    <row r="303" spans="1:40">
      <c r="A303" s="417" t="str">
        <f t="shared" si="1132"/>
        <v/>
      </c>
      <c r="B303" s="417" t="str">
        <f t="shared" si="1133"/>
        <v/>
      </c>
      <c r="C303" s="483"/>
      <c r="D303" s="420">
        <v>300</v>
      </c>
      <c r="E303" s="481"/>
      <c r="F303" s="482"/>
      <c r="G303" s="483"/>
      <c r="H303" s="417" t="str">
        <f t="shared" si="1134"/>
        <v/>
      </c>
      <c r="I303" s="362" t="str">
        <f t="shared" si="1135"/>
        <v/>
      </c>
      <c r="J303" s="362" t="str">
        <f t="shared" ref="J303:K303" si="1318">IF(I303="","",RANK(I303,I$4:I$443))</f>
        <v/>
      </c>
      <c r="K303" s="362" t="str">
        <f t="shared" si="1318"/>
        <v/>
      </c>
      <c r="L303" s="362" t="str">
        <f t="shared" si="1137"/>
        <v/>
      </c>
      <c r="M303" s="362" t="str">
        <f t="shared" ref="M303:N303" si="1319">IF(L303="","",RANK(L303,L$4:L$443))</f>
        <v/>
      </c>
      <c r="N303" s="362" t="str">
        <f t="shared" si="1319"/>
        <v/>
      </c>
      <c r="O303" s="362" t="str">
        <f t="shared" si="1139"/>
        <v/>
      </c>
      <c r="P303" s="362" t="str">
        <f t="shared" ref="P303:Q303" si="1320">IF(O303="","",RANK(O303,O$4:O$443))</f>
        <v/>
      </c>
      <c r="Q303" s="362" t="str">
        <f t="shared" si="1320"/>
        <v/>
      </c>
      <c r="R303" s="362" t="str">
        <f t="shared" si="1141"/>
        <v/>
      </c>
      <c r="S303" s="362" t="str">
        <f t="shared" ref="S303:T303" si="1321">IF(R303="","",RANK(R303,R$4:R$443))</f>
        <v/>
      </c>
      <c r="T303" s="362" t="str">
        <f t="shared" si="1321"/>
        <v/>
      </c>
      <c r="U303" s="417" t="str">
        <f t="shared" si="1143"/>
        <v/>
      </c>
      <c r="V303" s="369" t="str">
        <f t="shared" si="1144"/>
        <v/>
      </c>
      <c r="X303" s="279" t="str">
        <f t="shared" si="1145"/>
        <v/>
      </c>
      <c r="Y303" s="254" t="str">
        <f t="shared" si="1146"/>
        <v/>
      </c>
      <c r="Z303" s="254" t="str">
        <f t="shared" si="1147"/>
        <v/>
      </c>
      <c r="AA303" s="254" t="str">
        <f t="shared" si="1148"/>
        <v/>
      </c>
      <c r="AB303" s="254" t="str">
        <f t="shared" si="1149"/>
        <v/>
      </c>
      <c r="AC303" s="254">
        <f t="shared" si="1150"/>
        <v>300</v>
      </c>
      <c r="AD303" s="254" t="str">
        <f t="shared" si="1151"/>
        <v/>
      </c>
      <c r="AG303" s="499" t="str">
        <f t="shared" si="1152"/>
        <v/>
      </c>
      <c r="AH303" s="495" t="str">
        <f t="shared" si="1062"/>
        <v/>
      </c>
      <c r="AI303" s="495" t="str">
        <f t="shared" si="1063"/>
        <v/>
      </c>
      <c r="AJ303" s="495" t="str">
        <f t="shared" si="1064"/>
        <v/>
      </c>
      <c r="AK303" s="495" t="str">
        <f t="shared" si="1065"/>
        <v/>
      </c>
      <c r="AL303" s="420">
        <f t="shared" si="1130"/>
        <v>300</v>
      </c>
      <c r="AM303" s="420" t="str">
        <f t="shared" si="1131"/>
        <v/>
      </c>
      <c r="AN303" t="str">
        <f t="shared" si="1153"/>
        <v/>
      </c>
    </row>
    <row r="304" spans="1:40">
      <c r="A304" s="417" t="str">
        <f t="shared" si="1132"/>
        <v/>
      </c>
      <c r="B304" s="417" t="str">
        <f t="shared" si="1133"/>
        <v/>
      </c>
      <c r="C304" s="483"/>
      <c r="D304" s="420">
        <v>301</v>
      </c>
      <c r="E304" s="481"/>
      <c r="F304" s="482"/>
      <c r="G304" s="483"/>
      <c r="H304" s="417" t="str">
        <f t="shared" si="1134"/>
        <v/>
      </c>
      <c r="I304" s="362" t="str">
        <f t="shared" si="1135"/>
        <v/>
      </c>
      <c r="J304" s="362" t="str">
        <f t="shared" ref="J304:K304" si="1322">IF(I304="","",RANK(I304,I$4:I$443))</f>
        <v/>
      </c>
      <c r="K304" s="362" t="str">
        <f t="shared" si="1322"/>
        <v/>
      </c>
      <c r="L304" s="362" t="str">
        <f t="shared" si="1137"/>
        <v/>
      </c>
      <c r="M304" s="362" t="str">
        <f t="shared" ref="M304:N304" si="1323">IF(L304="","",RANK(L304,L$4:L$443))</f>
        <v/>
      </c>
      <c r="N304" s="362" t="str">
        <f t="shared" si="1323"/>
        <v/>
      </c>
      <c r="O304" s="362" t="str">
        <f t="shared" si="1139"/>
        <v/>
      </c>
      <c r="P304" s="362" t="str">
        <f t="shared" ref="P304:Q304" si="1324">IF(O304="","",RANK(O304,O$4:O$443))</f>
        <v/>
      </c>
      <c r="Q304" s="362" t="str">
        <f t="shared" si="1324"/>
        <v/>
      </c>
      <c r="R304" s="362" t="str">
        <f t="shared" si="1141"/>
        <v/>
      </c>
      <c r="S304" s="362" t="str">
        <f t="shared" ref="S304:T304" si="1325">IF(R304="","",RANK(R304,R$4:R$443))</f>
        <v/>
      </c>
      <c r="T304" s="362" t="str">
        <f t="shared" si="1325"/>
        <v/>
      </c>
      <c r="U304" s="417" t="str">
        <f t="shared" si="1143"/>
        <v/>
      </c>
      <c r="V304" s="369" t="str">
        <f t="shared" si="1144"/>
        <v/>
      </c>
      <c r="X304" s="279" t="str">
        <f t="shared" si="1145"/>
        <v/>
      </c>
      <c r="Y304" s="254" t="str">
        <f t="shared" si="1146"/>
        <v/>
      </c>
      <c r="Z304" s="254" t="str">
        <f t="shared" si="1147"/>
        <v/>
      </c>
      <c r="AA304" s="254" t="str">
        <f t="shared" si="1148"/>
        <v/>
      </c>
      <c r="AB304" s="254" t="str">
        <f t="shared" si="1149"/>
        <v/>
      </c>
      <c r="AC304" s="254">
        <f t="shared" si="1150"/>
        <v>301</v>
      </c>
      <c r="AD304" s="254" t="str">
        <f t="shared" si="1151"/>
        <v/>
      </c>
      <c r="AG304" s="499" t="str">
        <f t="shared" si="1152"/>
        <v/>
      </c>
      <c r="AH304" s="495" t="str">
        <f t="shared" si="1062"/>
        <v/>
      </c>
      <c r="AI304" s="495" t="str">
        <f t="shared" si="1063"/>
        <v/>
      </c>
      <c r="AJ304" s="495" t="str">
        <f t="shared" si="1064"/>
        <v/>
      </c>
      <c r="AK304" s="495" t="str">
        <f t="shared" si="1065"/>
        <v/>
      </c>
      <c r="AL304" s="420">
        <f t="shared" si="1130"/>
        <v>301</v>
      </c>
      <c r="AM304" s="420" t="str">
        <f t="shared" si="1131"/>
        <v/>
      </c>
      <c r="AN304" t="str">
        <f t="shared" si="1153"/>
        <v/>
      </c>
    </row>
    <row r="305" spans="1:40">
      <c r="A305" s="417" t="str">
        <f t="shared" si="1132"/>
        <v/>
      </c>
      <c r="B305" s="417" t="str">
        <f t="shared" si="1133"/>
        <v/>
      </c>
      <c r="C305" s="483"/>
      <c r="D305" s="420">
        <v>302</v>
      </c>
      <c r="E305" s="481"/>
      <c r="F305" s="482"/>
      <c r="G305" s="483"/>
      <c r="H305" s="417" t="str">
        <f t="shared" si="1134"/>
        <v/>
      </c>
      <c r="I305" s="362" t="str">
        <f t="shared" si="1135"/>
        <v/>
      </c>
      <c r="J305" s="362" t="str">
        <f t="shared" ref="J305:K305" si="1326">IF(I305="","",RANK(I305,I$4:I$443))</f>
        <v/>
      </c>
      <c r="K305" s="362" t="str">
        <f t="shared" si="1326"/>
        <v/>
      </c>
      <c r="L305" s="362" t="str">
        <f t="shared" si="1137"/>
        <v/>
      </c>
      <c r="M305" s="362" t="str">
        <f t="shared" ref="M305:N305" si="1327">IF(L305="","",RANK(L305,L$4:L$443))</f>
        <v/>
      </c>
      <c r="N305" s="362" t="str">
        <f t="shared" si="1327"/>
        <v/>
      </c>
      <c r="O305" s="362" t="str">
        <f t="shared" si="1139"/>
        <v/>
      </c>
      <c r="P305" s="362" t="str">
        <f t="shared" ref="P305:Q305" si="1328">IF(O305="","",RANK(O305,O$4:O$443))</f>
        <v/>
      </c>
      <c r="Q305" s="362" t="str">
        <f t="shared" si="1328"/>
        <v/>
      </c>
      <c r="R305" s="362" t="str">
        <f t="shared" si="1141"/>
        <v/>
      </c>
      <c r="S305" s="362" t="str">
        <f t="shared" ref="S305:T305" si="1329">IF(R305="","",RANK(R305,R$4:R$443))</f>
        <v/>
      </c>
      <c r="T305" s="362" t="str">
        <f t="shared" si="1329"/>
        <v/>
      </c>
      <c r="U305" s="417" t="str">
        <f t="shared" si="1143"/>
        <v/>
      </c>
      <c r="V305" s="369" t="str">
        <f t="shared" si="1144"/>
        <v/>
      </c>
      <c r="X305" s="279" t="str">
        <f t="shared" si="1145"/>
        <v/>
      </c>
      <c r="Y305" s="254" t="str">
        <f t="shared" si="1146"/>
        <v/>
      </c>
      <c r="Z305" s="254" t="str">
        <f t="shared" si="1147"/>
        <v/>
      </c>
      <c r="AA305" s="254" t="str">
        <f t="shared" si="1148"/>
        <v/>
      </c>
      <c r="AB305" s="254" t="str">
        <f t="shared" si="1149"/>
        <v/>
      </c>
      <c r="AC305" s="254">
        <f t="shared" si="1150"/>
        <v>302</v>
      </c>
      <c r="AD305" s="254" t="str">
        <f t="shared" si="1151"/>
        <v/>
      </c>
      <c r="AG305" s="499" t="str">
        <f t="shared" si="1152"/>
        <v/>
      </c>
      <c r="AH305" s="495" t="str">
        <f t="shared" si="1062"/>
        <v/>
      </c>
      <c r="AI305" s="495" t="str">
        <f t="shared" si="1063"/>
        <v/>
      </c>
      <c r="AJ305" s="495" t="str">
        <f t="shared" si="1064"/>
        <v/>
      </c>
      <c r="AK305" s="495" t="str">
        <f t="shared" si="1065"/>
        <v/>
      </c>
      <c r="AL305" s="420">
        <f t="shared" si="1130"/>
        <v>302</v>
      </c>
      <c r="AM305" s="420" t="str">
        <f t="shared" si="1131"/>
        <v/>
      </c>
      <c r="AN305" t="str">
        <f t="shared" si="1153"/>
        <v/>
      </c>
    </row>
    <row r="306" spans="1:40">
      <c r="A306" s="417" t="str">
        <f t="shared" si="1132"/>
        <v/>
      </c>
      <c r="B306" s="417" t="str">
        <f t="shared" si="1133"/>
        <v/>
      </c>
      <c r="C306" s="483"/>
      <c r="D306" s="420">
        <v>303</v>
      </c>
      <c r="E306" s="481"/>
      <c r="F306" s="482"/>
      <c r="G306" s="483"/>
      <c r="H306" s="417" t="str">
        <f t="shared" si="1134"/>
        <v/>
      </c>
      <c r="I306" s="362" t="str">
        <f t="shared" si="1135"/>
        <v/>
      </c>
      <c r="J306" s="362" t="str">
        <f t="shared" ref="J306:K306" si="1330">IF(I306="","",RANK(I306,I$4:I$443))</f>
        <v/>
      </c>
      <c r="K306" s="362" t="str">
        <f t="shared" si="1330"/>
        <v/>
      </c>
      <c r="L306" s="362" t="str">
        <f t="shared" si="1137"/>
        <v/>
      </c>
      <c r="M306" s="362" t="str">
        <f t="shared" ref="M306:N306" si="1331">IF(L306="","",RANK(L306,L$4:L$443))</f>
        <v/>
      </c>
      <c r="N306" s="362" t="str">
        <f t="shared" si="1331"/>
        <v/>
      </c>
      <c r="O306" s="362" t="str">
        <f t="shared" si="1139"/>
        <v/>
      </c>
      <c r="P306" s="362" t="str">
        <f t="shared" ref="P306:Q306" si="1332">IF(O306="","",RANK(O306,O$4:O$443))</f>
        <v/>
      </c>
      <c r="Q306" s="362" t="str">
        <f t="shared" si="1332"/>
        <v/>
      </c>
      <c r="R306" s="362" t="str">
        <f t="shared" si="1141"/>
        <v/>
      </c>
      <c r="S306" s="362" t="str">
        <f t="shared" ref="S306:T306" si="1333">IF(R306="","",RANK(R306,R$4:R$443))</f>
        <v/>
      </c>
      <c r="T306" s="362" t="str">
        <f t="shared" si="1333"/>
        <v/>
      </c>
      <c r="U306" s="417" t="str">
        <f t="shared" si="1143"/>
        <v/>
      </c>
      <c r="V306" s="369" t="str">
        <f t="shared" si="1144"/>
        <v/>
      </c>
      <c r="X306" s="279" t="str">
        <f t="shared" si="1145"/>
        <v/>
      </c>
      <c r="Y306" s="254" t="str">
        <f t="shared" si="1146"/>
        <v/>
      </c>
      <c r="Z306" s="254" t="str">
        <f t="shared" si="1147"/>
        <v/>
      </c>
      <c r="AA306" s="254" t="str">
        <f t="shared" si="1148"/>
        <v/>
      </c>
      <c r="AB306" s="254" t="str">
        <f t="shared" si="1149"/>
        <v/>
      </c>
      <c r="AC306" s="254">
        <f t="shared" si="1150"/>
        <v>303</v>
      </c>
      <c r="AD306" s="254" t="str">
        <f t="shared" si="1151"/>
        <v/>
      </c>
      <c r="AG306" s="499" t="str">
        <f t="shared" si="1152"/>
        <v/>
      </c>
      <c r="AH306" s="495" t="str">
        <f t="shared" si="1062"/>
        <v/>
      </c>
      <c r="AI306" s="495" t="str">
        <f t="shared" si="1063"/>
        <v/>
      </c>
      <c r="AJ306" s="495" t="str">
        <f t="shared" si="1064"/>
        <v/>
      </c>
      <c r="AK306" s="495" t="str">
        <f t="shared" si="1065"/>
        <v/>
      </c>
      <c r="AL306" s="420">
        <f t="shared" si="1130"/>
        <v>303</v>
      </c>
      <c r="AM306" s="420" t="str">
        <f t="shared" si="1131"/>
        <v/>
      </c>
      <c r="AN306" t="str">
        <f t="shared" si="1153"/>
        <v/>
      </c>
    </row>
    <row r="307" spans="1:40">
      <c r="A307" s="417" t="str">
        <f t="shared" si="1132"/>
        <v/>
      </c>
      <c r="B307" s="417" t="str">
        <f t="shared" si="1133"/>
        <v/>
      </c>
      <c r="C307" s="483"/>
      <c r="D307" s="420">
        <v>304</v>
      </c>
      <c r="E307" s="481"/>
      <c r="F307" s="482"/>
      <c r="G307" s="483"/>
      <c r="H307" s="417" t="str">
        <f t="shared" si="1134"/>
        <v/>
      </c>
      <c r="I307" s="362" t="str">
        <f t="shared" si="1135"/>
        <v/>
      </c>
      <c r="J307" s="362" t="str">
        <f t="shared" ref="J307:K307" si="1334">IF(I307="","",RANK(I307,I$4:I$443))</f>
        <v/>
      </c>
      <c r="K307" s="362" t="str">
        <f t="shared" si="1334"/>
        <v/>
      </c>
      <c r="L307" s="362" t="str">
        <f t="shared" si="1137"/>
        <v/>
      </c>
      <c r="M307" s="362" t="str">
        <f t="shared" ref="M307:N307" si="1335">IF(L307="","",RANK(L307,L$4:L$443))</f>
        <v/>
      </c>
      <c r="N307" s="362" t="str">
        <f t="shared" si="1335"/>
        <v/>
      </c>
      <c r="O307" s="362" t="str">
        <f t="shared" si="1139"/>
        <v/>
      </c>
      <c r="P307" s="362" t="str">
        <f t="shared" ref="P307:Q307" si="1336">IF(O307="","",RANK(O307,O$4:O$443))</f>
        <v/>
      </c>
      <c r="Q307" s="362" t="str">
        <f t="shared" si="1336"/>
        <v/>
      </c>
      <c r="R307" s="362" t="str">
        <f t="shared" si="1141"/>
        <v/>
      </c>
      <c r="S307" s="362" t="str">
        <f t="shared" ref="S307:T307" si="1337">IF(R307="","",RANK(R307,R$4:R$443))</f>
        <v/>
      </c>
      <c r="T307" s="362" t="str">
        <f t="shared" si="1337"/>
        <v/>
      </c>
      <c r="U307" s="417" t="str">
        <f t="shared" si="1143"/>
        <v/>
      </c>
      <c r="V307" s="369" t="str">
        <f t="shared" si="1144"/>
        <v/>
      </c>
      <c r="X307" s="279" t="str">
        <f t="shared" si="1145"/>
        <v/>
      </c>
      <c r="Y307" s="254" t="str">
        <f t="shared" si="1146"/>
        <v/>
      </c>
      <c r="Z307" s="254" t="str">
        <f t="shared" si="1147"/>
        <v/>
      </c>
      <c r="AA307" s="254" t="str">
        <f t="shared" si="1148"/>
        <v/>
      </c>
      <c r="AB307" s="254" t="str">
        <f t="shared" si="1149"/>
        <v/>
      </c>
      <c r="AC307" s="254">
        <f t="shared" si="1150"/>
        <v>304</v>
      </c>
      <c r="AD307" s="254" t="str">
        <f t="shared" si="1151"/>
        <v/>
      </c>
      <c r="AG307" s="499" t="str">
        <f t="shared" si="1152"/>
        <v/>
      </c>
      <c r="AH307" s="495" t="str">
        <f t="shared" si="1062"/>
        <v/>
      </c>
      <c r="AI307" s="495" t="str">
        <f t="shared" si="1063"/>
        <v/>
      </c>
      <c r="AJ307" s="495" t="str">
        <f t="shared" si="1064"/>
        <v/>
      </c>
      <c r="AK307" s="495" t="str">
        <f t="shared" si="1065"/>
        <v/>
      </c>
      <c r="AL307" s="420">
        <f t="shared" si="1130"/>
        <v>304</v>
      </c>
      <c r="AM307" s="420" t="str">
        <f t="shared" si="1131"/>
        <v/>
      </c>
      <c r="AN307" t="str">
        <f t="shared" si="1153"/>
        <v/>
      </c>
    </row>
    <row r="308" spans="1:40">
      <c r="A308" s="417" t="str">
        <f t="shared" si="1132"/>
        <v/>
      </c>
      <c r="B308" s="417" t="str">
        <f t="shared" si="1133"/>
        <v/>
      </c>
      <c r="C308" s="483"/>
      <c r="D308" s="420">
        <v>305</v>
      </c>
      <c r="E308" s="481"/>
      <c r="F308" s="482"/>
      <c r="G308" s="483"/>
      <c r="H308" s="417" t="str">
        <f t="shared" si="1134"/>
        <v/>
      </c>
      <c r="I308" s="362" t="str">
        <f t="shared" si="1135"/>
        <v/>
      </c>
      <c r="J308" s="362" t="str">
        <f t="shared" ref="J308:K308" si="1338">IF(I308="","",RANK(I308,I$4:I$443))</f>
        <v/>
      </c>
      <c r="K308" s="362" t="str">
        <f t="shared" si="1338"/>
        <v/>
      </c>
      <c r="L308" s="362" t="str">
        <f t="shared" si="1137"/>
        <v/>
      </c>
      <c r="M308" s="362" t="str">
        <f t="shared" ref="M308:N308" si="1339">IF(L308="","",RANK(L308,L$4:L$443))</f>
        <v/>
      </c>
      <c r="N308" s="362" t="str">
        <f t="shared" si="1339"/>
        <v/>
      </c>
      <c r="O308" s="362" t="str">
        <f t="shared" si="1139"/>
        <v/>
      </c>
      <c r="P308" s="362" t="str">
        <f t="shared" ref="P308:Q308" si="1340">IF(O308="","",RANK(O308,O$4:O$443))</f>
        <v/>
      </c>
      <c r="Q308" s="362" t="str">
        <f t="shared" si="1340"/>
        <v/>
      </c>
      <c r="R308" s="362" t="str">
        <f t="shared" si="1141"/>
        <v/>
      </c>
      <c r="S308" s="362" t="str">
        <f t="shared" ref="S308:T308" si="1341">IF(R308="","",RANK(R308,R$4:R$443))</f>
        <v/>
      </c>
      <c r="T308" s="362" t="str">
        <f t="shared" si="1341"/>
        <v/>
      </c>
      <c r="U308" s="417" t="str">
        <f t="shared" si="1143"/>
        <v/>
      </c>
      <c r="V308" s="369" t="str">
        <f t="shared" si="1144"/>
        <v/>
      </c>
      <c r="X308" s="279" t="str">
        <f t="shared" si="1145"/>
        <v/>
      </c>
      <c r="Y308" s="254" t="str">
        <f t="shared" si="1146"/>
        <v/>
      </c>
      <c r="Z308" s="254" t="str">
        <f t="shared" si="1147"/>
        <v/>
      </c>
      <c r="AA308" s="254" t="str">
        <f t="shared" si="1148"/>
        <v/>
      </c>
      <c r="AB308" s="254" t="str">
        <f t="shared" si="1149"/>
        <v/>
      </c>
      <c r="AC308" s="254">
        <f t="shared" si="1150"/>
        <v>305</v>
      </c>
      <c r="AD308" s="254" t="str">
        <f t="shared" si="1151"/>
        <v/>
      </c>
      <c r="AG308" s="499" t="str">
        <f t="shared" si="1152"/>
        <v/>
      </c>
      <c r="AH308" s="495" t="str">
        <f t="shared" ref="AH308:AH371" si="1342">IF(AH$1=$AE$3,IF(Y308="","",$A308),IF(Y308="","",Y308))</f>
        <v/>
      </c>
      <c r="AI308" s="495" t="str">
        <f t="shared" ref="AI308:AI371" si="1343">IF(AI$1=$AE$3,IF(Z308="","",$A308),IF(Z308="","",Z308))</f>
        <v/>
      </c>
      <c r="AJ308" s="495" t="str">
        <f t="shared" ref="AJ308:AJ371" si="1344">IF(AJ$1=$AE$3,IF(AA308="","",$A308),IF(AA308="","",AA308))</f>
        <v/>
      </c>
      <c r="AK308" s="495" t="str">
        <f t="shared" ref="AK308:AK371" si="1345">IF(AK$1=$AE$3,IF(AB308="","",$A308),IF(AB308="","",AB308))</f>
        <v/>
      </c>
      <c r="AL308" s="420">
        <f t="shared" si="1130"/>
        <v>305</v>
      </c>
      <c r="AM308" s="420" t="str">
        <f t="shared" si="1131"/>
        <v/>
      </c>
      <c r="AN308" t="str">
        <f t="shared" si="1153"/>
        <v/>
      </c>
    </row>
    <row r="309" spans="1:40">
      <c r="A309" s="417" t="str">
        <f t="shared" si="1132"/>
        <v/>
      </c>
      <c r="B309" s="417" t="str">
        <f t="shared" si="1133"/>
        <v/>
      </c>
      <c r="C309" s="483"/>
      <c r="D309" s="420">
        <v>306</v>
      </c>
      <c r="E309" s="481"/>
      <c r="F309" s="482"/>
      <c r="G309" s="483"/>
      <c r="H309" s="417" t="str">
        <f t="shared" si="1134"/>
        <v/>
      </c>
      <c r="I309" s="362" t="str">
        <f t="shared" si="1135"/>
        <v/>
      </c>
      <c r="J309" s="362" t="str">
        <f t="shared" ref="J309:K309" si="1346">IF(I309="","",RANK(I309,I$4:I$443))</f>
        <v/>
      </c>
      <c r="K309" s="362" t="str">
        <f t="shared" si="1346"/>
        <v/>
      </c>
      <c r="L309" s="362" t="str">
        <f t="shared" si="1137"/>
        <v/>
      </c>
      <c r="M309" s="362" t="str">
        <f t="shared" ref="M309:N309" si="1347">IF(L309="","",RANK(L309,L$4:L$443))</f>
        <v/>
      </c>
      <c r="N309" s="362" t="str">
        <f t="shared" si="1347"/>
        <v/>
      </c>
      <c r="O309" s="362" t="str">
        <f t="shared" si="1139"/>
        <v/>
      </c>
      <c r="P309" s="362" t="str">
        <f t="shared" ref="P309:Q309" si="1348">IF(O309="","",RANK(O309,O$4:O$443))</f>
        <v/>
      </c>
      <c r="Q309" s="362" t="str">
        <f t="shared" si="1348"/>
        <v/>
      </c>
      <c r="R309" s="362" t="str">
        <f t="shared" si="1141"/>
        <v/>
      </c>
      <c r="S309" s="362" t="str">
        <f t="shared" ref="S309:T309" si="1349">IF(R309="","",RANK(R309,R$4:R$443))</f>
        <v/>
      </c>
      <c r="T309" s="362" t="str">
        <f t="shared" si="1349"/>
        <v/>
      </c>
      <c r="U309" s="417" t="str">
        <f t="shared" si="1143"/>
        <v/>
      </c>
      <c r="V309" s="369" t="str">
        <f t="shared" si="1144"/>
        <v/>
      </c>
      <c r="X309" s="279" t="str">
        <f t="shared" si="1145"/>
        <v/>
      </c>
      <c r="Y309" s="254" t="str">
        <f t="shared" si="1146"/>
        <v/>
      </c>
      <c r="Z309" s="254" t="str">
        <f t="shared" si="1147"/>
        <v/>
      </c>
      <c r="AA309" s="254" t="str">
        <f t="shared" si="1148"/>
        <v/>
      </c>
      <c r="AB309" s="254" t="str">
        <f t="shared" si="1149"/>
        <v/>
      </c>
      <c r="AC309" s="254">
        <f t="shared" si="1150"/>
        <v>306</v>
      </c>
      <c r="AD309" s="254" t="str">
        <f t="shared" si="1151"/>
        <v/>
      </c>
      <c r="AG309" s="499" t="str">
        <f t="shared" si="1152"/>
        <v/>
      </c>
      <c r="AH309" s="495" t="str">
        <f t="shared" si="1342"/>
        <v/>
      </c>
      <c r="AI309" s="495" t="str">
        <f t="shared" si="1343"/>
        <v/>
      </c>
      <c r="AJ309" s="495" t="str">
        <f t="shared" si="1344"/>
        <v/>
      </c>
      <c r="AK309" s="495" t="str">
        <f t="shared" si="1345"/>
        <v/>
      </c>
      <c r="AL309" s="420">
        <f t="shared" si="1130"/>
        <v>306</v>
      </c>
      <c r="AM309" s="420" t="str">
        <f t="shared" si="1131"/>
        <v/>
      </c>
      <c r="AN309" t="str">
        <f t="shared" si="1153"/>
        <v/>
      </c>
    </row>
    <row r="310" spans="1:40">
      <c r="A310" s="417" t="str">
        <f t="shared" si="1132"/>
        <v/>
      </c>
      <c r="B310" s="417" t="str">
        <f t="shared" si="1133"/>
        <v/>
      </c>
      <c r="C310" s="483"/>
      <c r="D310" s="420">
        <v>307</v>
      </c>
      <c r="E310" s="481"/>
      <c r="F310" s="482"/>
      <c r="G310" s="483"/>
      <c r="H310" s="417" t="str">
        <f t="shared" si="1134"/>
        <v/>
      </c>
      <c r="I310" s="362" t="str">
        <f t="shared" si="1135"/>
        <v/>
      </c>
      <c r="J310" s="362" t="str">
        <f t="shared" ref="J310:K310" si="1350">IF(I310="","",RANK(I310,I$4:I$443))</f>
        <v/>
      </c>
      <c r="K310" s="362" t="str">
        <f t="shared" si="1350"/>
        <v/>
      </c>
      <c r="L310" s="362" t="str">
        <f t="shared" si="1137"/>
        <v/>
      </c>
      <c r="M310" s="362" t="str">
        <f t="shared" ref="M310:N310" si="1351">IF(L310="","",RANK(L310,L$4:L$443))</f>
        <v/>
      </c>
      <c r="N310" s="362" t="str">
        <f t="shared" si="1351"/>
        <v/>
      </c>
      <c r="O310" s="362" t="str">
        <f t="shared" si="1139"/>
        <v/>
      </c>
      <c r="P310" s="362" t="str">
        <f t="shared" ref="P310:Q310" si="1352">IF(O310="","",RANK(O310,O$4:O$443))</f>
        <v/>
      </c>
      <c r="Q310" s="362" t="str">
        <f t="shared" si="1352"/>
        <v/>
      </c>
      <c r="R310" s="362" t="str">
        <f t="shared" si="1141"/>
        <v/>
      </c>
      <c r="S310" s="362" t="str">
        <f t="shared" ref="S310:T310" si="1353">IF(R310="","",RANK(R310,R$4:R$443))</f>
        <v/>
      </c>
      <c r="T310" s="362" t="str">
        <f t="shared" si="1353"/>
        <v/>
      </c>
      <c r="U310" s="417" t="str">
        <f t="shared" si="1143"/>
        <v/>
      </c>
      <c r="V310" s="369" t="str">
        <f t="shared" si="1144"/>
        <v/>
      </c>
      <c r="X310" s="279" t="str">
        <f t="shared" si="1145"/>
        <v/>
      </c>
      <c r="Y310" s="254" t="str">
        <f t="shared" si="1146"/>
        <v/>
      </c>
      <c r="Z310" s="254" t="str">
        <f t="shared" si="1147"/>
        <v/>
      </c>
      <c r="AA310" s="254" t="str">
        <f t="shared" si="1148"/>
        <v/>
      </c>
      <c r="AB310" s="254" t="str">
        <f t="shared" si="1149"/>
        <v/>
      </c>
      <c r="AC310" s="254">
        <f t="shared" si="1150"/>
        <v>307</v>
      </c>
      <c r="AD310" s="254" t="str">
        <f t="shared" si="1151"/>
        <v/>
      </c>
      <c r="AG310" s="499" t="str">
        <f t="shared" si="1152"/>
        <v/>
      </c>
      <c r="AH310" s="495" t="str">
        <f t="shared" si="1342"/>
        <v/>
      </c>
      <c r="AI310" s="495" t="str">
        <f t="shared" si="1343"/>
        <v/>
      </c>
      <c r="AJ310" s="495" t="str">
        <f t="shared" si="1344"/>
        <v/>
      </c>
      <c r="AK310" s="495" t="str">
        <f t="shared" si="1345"/>
        <v/>
      </c>
      <c r="AL310" s="420">
        <f t="shared" si="1130"/>
        <v>307</v>
      </c>
      <c r="AM310" s="420" t="str">
        <f t="shared" si="1131"/>
        <v/>
      </c>
      <c r="AN310" t="str">
        <f t="shared" si="1153"/>
        <v/>
      </c>
    </row>
    <row r="311" spans="1:40">
      <c r="A311" s="417" t="str">
        <f t="shared" si="1132"/>
        <v/>
      </c>
      <c r="B311" s="417" t="str">
        <f t="shared" si="1133"/>
        <v/>
      </c>
      <c r="C311" s="483"/>
      <c r="D311" s="420">
        <v>308</v>
      </c>
      <c r="E311" s="481"/>
      <c r="F311" s="482"/>
      <c r="G311" s="483"/>
      <c r="H311" s="417" t="str">
        <f t="shared" si="1134"/>
        <v/>
      </c>
      <c r="I311" s="362" t="str">
        <f t="shared" si="1135"/>
        <v/>
      </c>
      <c r="J311" s="362" t="str">
        <f t="shared" ref="J311:K311" si="1354">IF(I311="","",RANK(I311,I$4:I$443))</f>
        <v/>
      </c>
      <c r="K311" s="362" t="str">
        <f t="shared" si="1354"/>
        <v/>
      </c>
      <c r="L311" s="362" t="str">
        <f t="shared" si="1137"/>
        <v/>
      </c>
      <c r="M311" s="362" t="str">
        <f t="shared" ref="M311:N311" si="1355">IF(L311="","",RANK(L311,L$4:L$443))</f>
        <v/>
      </c>
      <c r="N311" s="362" t="str">
        <f t="shared" si="1355"/>
        <v/>
      </c>
      <c r="O311" s="362" t="str">
        <f t="shared" si="1139"/>
        <v/>
      </c>
      <c r="P311" s="362" t="str">
        <f t="shared" ref="P311:Q311" si="1356">IF(O311="","",RANK(O311,O$4:O$443))</f>
        <v/>
      </c>
      <c r="Q311" s="362" t="str">
        <f t="shared" si="1356"/>
        <v/>
      </c>
      <c r="R311" s="362" t="str">
        <f t="shared" si="1141"/>
        <v/>
      </c>
      <c r="S311" s="362" t="str">
        <f t="shared" ref="S311:T311" si="1357">IF(R311="","",RANK(R311,R$4:R$443))</f>
        <v/>
      </c>
      <c r="T311" s="362" t="str">
        <f t="shared" si="1357"/>
        <v/>
      </c>
      <c r="U311" s="417" t="str">
        <f t="shared" si="1143"/>
        <v/>
      </c>
      <c r="V311" s="369" t="str">
        <f t="shared" si="1144"/>
        <v/>
      </c>
      <c r="X311" s="279" t="str">
        <f t="shared" si="1145"/>
        <v/>
      </c>
      <c r="Y311" s="254" t="str">
        <f t="shared" si="1146"/>
        <v/>
      </c>
      <c r="Z311" s="254" t="str">
        <f t="shared" si="1147"/>
        <v/>
      </c>
      <c r="AA311" s="254" t="str">
        <f t="shared" si="1148"/>
        <v/>
      </c>
      <c r="AB311" s="254" t="str">
        <f t="shared" si="1149"/>
        <v/>
      </c>
      <c r="AC311" s="254">
        <f t="shared" si="1150"/>
        <v>308</v>
      </c>
      <c r="AD311" s="254" t="str">
        <f t="shared" si="1151"/>
        <v/>
      </c>
      <c r="AG311" s="499" t="str">
        <f t="shared" si="1152"/>
        <v/>
      </c>
      <c r="AH311" s="495" t="str">
        <f t="shared" si="1342"/>
        <v/>
      </c>
      <c r="AI311" s="495" t="str">
        <f t="shared" si="1343"/>
        <v/>
      </c>
      <c r="AJ311" s="495" t="str">
        <f t="shared" si="1344"/>
        <v/>
      </c>
      <c r="AK311" s="495" t="str">
        <f t="shared" si="1345"/>
        <v/>
      </c>
      <c r="AL311" s="420">
        <f t="shared" si="1130"/>
        <v>308</v>
      </c>
      <c r="AM311" s="420" t="str">
        <f t="shared" si="1131"/>
        <v/>
      </c>
      <c r="AN311" t="str">
        <f t="shared" si="1153"/>
        <v/>
      </c>
    </row>
    <row r="312" spans="1:40">
      <c r="A312" s="417" t="str">
        <f t="shared" si="1132"/>
        <v/>
      </c>
      <c r="B312" s="417" t="str">
        <f t="shared" si="1133"/>
        <v/>
      </c>
      <c r="C312" s="483"/>
      <c r="D312" s="420">
        <v>309</v>
      </c>
      <c r="E312" s="481"/>
      <c r="F312" s="482"/>
      <c r="G312" s="483"/>
      <c r="H312" s="417" t="str">
        <f t="shared" si="1134"/>
        <v/>
      </c>
      <c r="I312" s="362" t="str">
        <f t="shared" si="1135"/>
        <v/>
      </c>
      <c r="J312" s="362" t="str">
        <f t="shared" ref="J312:K312" si="1358">IF(I312="","",RANK(I312,I$4:I$443))</f>
        <v/>
      </c>
      <c r="K312" s="362" t="str">
        <f t="shared" si="1358"/>
        <v/>
      </c>
      <c r="L312" s="362" t="str">
        <f t="shared" si="1137"/>
        <v/>
      </c>
      <c r="M312" s="362" t="str">
        <f t="shared" ref="M312:N312" si="1359">IF(L312="","",RANK(L312,L$4:L$443))</f>
        <v/>
      </c>
      <c r="N312" s="362" t="str">
        <f t="shared" si="1359"/>
        <v/>
      </c>
      <c r="O312" s="362" t="str">
        <f t="shared" si="1139"/>
        <v/>
      </c>
      <c r="P312" s="362" t="str">
        <f t="shared" ref="P312:Q312" si="1360">IF(O312="","",RANK(O312,O$4:O$443))</f>
        <v/>
      </c>
      <c r="Q312" s="362" t="str">
        <f t="shared" si="1360"/>
        <v/>
      </c>
      <c r="R312" s="362" t="str">
        <f t="shared" si="1141"/>
        <v/>
      </c>
      <c r="S312" s="362" t="str">
        <f t="shared" ref="S312:T312" si="1361">IF(R312="","",RANK(R312,R$4:R$443))</f>
        <v/>
      </c>
      <c r="T312" s="362" t="str">
        <f t="shared" si="1361"/>
        <v/>
      </c>
      <c r="U312" s="417" t="str">
        <f t="shared" si="1143"/>
        <v/>
      </c>
      <c r="V312" s="369" t="str">
        <f t="shared" si="1144"/>
        <v/>
      </c>
      <c r="X312" s="279" t="str">
        <f t="shared" si="1145"/>
        <v/>
      </c>
      <c r="Y312" s="254" t="str">
        <f t="shared" si="1146"/>
        <v/>
      </c>
      <c r="Z312" s="254" t="str">
        <f t="shared" si="1147"/>
        <v/>
      </c>
      <c r="AA312" s="254" t="str">
        <f t="shared" si="1148"/>
        <v/>
      </c>
      <c r="AB312" s="254" t="str">
        <f t="shared" si="1149"/>
        <v/>
      </c>
      <c r="AC312" s="254">
        <f t="shared" si="1150"/>
        <v>309</v>
      </c>
      <c r="AD312" s="254" t="str">
        <f t="shared" si="1151"/>
        <v/>
      </c>
      <c r="AG312" s="499" t="str">
        <f t="shared" si="1152"/>
        <v/>
      </c>
      <c r="AH312" s="495" t="str">
        <f t="shared" si="1342"/>
        <v/>
      </c>
      <c r="AI312" s="495" t="str">
        <f t="shared" si="1343"/>
        <v/>
      </c>
      <c r="AJ312" s="495" t="str">
        <f t="shared" si="1344"/>
        <v/>
      </c>
      <c r="AK312" s="495" t="str">
        <f t="shared" si="1345"/>
        <v/>
      </c>
      <c r="AL312" s="420">
        <f t="shared" si="1130"/>
        <v>309</v>
      </c>
      <c r="AM312" s="420" t="str">
        <f t="shared" si="1131"/>
        <v/>
      </c>
      <c r="AN312" t="str">
        <f t="shared" si="1153"/>
        <v/>
      </c>
    </row>
    <row r="313" spans="1:40">
      <c r="A313" s="417" t="str">
        <f t="shared" si="1132"/>
        <v/>
      </c>
      <c r="B313" s="417" t="str">
        <f t="shared" si="1133"/>
        <v/>
      </c>
      <c r="C313" s="483"/>
      <c r="D313" s="420">
        <v>310</v>
      </c>
      <c r="E313" s="481"/>
      <c r="F313" s="482"/>
      <c r="G313" s="483"/>
      <c r="H313" s="417" t="str">
        <f t="shared" si="1134"/>
        <v/>
      </c>
      <c r="I313" s="362" t="str">
        <f t="shared" si="1135"/>
        <v/>
      </c>
      <c r="J313" s="362" t="str">
        <f t="shared" ref="J313:K313" si="1362">IF(I313="","",RANK(I313,I$4:I$443))</f>
        <v/>
      </c>
      <c r="K313" s="362" t="str">
        <f t="shared" si="1362"/>
        <v/>
      </c>
      <c r="L313" s="362" t="str">
        <f t="shared" si="1137"/>
        <v/>
      </c>
      <c r="M313" s="362" t="str">
        <f t="shared" ref="M313:N313" si="1363">IF(L313="","",RANK(L313,L$4:L$443))</f>
        <v/>
      </c>
      <c r="N313" s="362" t="str">
        <f t="shared" si="1363"/>
        <v/>
      </c>
      <c r="O313" s="362" t="str">
        <f t="shared" si="1139"/>
        <v/>
      </c>
      <c r="P313" s="362" t="str">
        <f t="shared" ref="P313:Q313" si="1364">IF(O313="","",RANK(O313,O$4:O$443))</f>
        <v/>
      </c>
      <c r="Q313" s="362" t="str">
        <f t="shared" si="1364"/>
        <v/>
      </c>
      <c r="R313" s="362" t="str">
        <f t="shared" si="1141"/>
        <v/>
      </c>
      <c r="S313" s="362" t="str">
        <f t="shared" ref="S313:T313" si="1365">IF(R313="","",RANK(R313,R$4:R$443))</f>
        <v/>
      </c>
      <c r="T313" s="362" t="str">
        <f t="shared" si="1365"/>
        <v/>
      </c>
      <c r="U313" s="417" t="str">
        <f t="shared" si="1143"/>
        <v/>
      </c>
      <c r="V313" s="369" t="str">
        <f t="shared" si="1144"/>
        <v/>
      </c>
      <c r="X313" s="279" t="str">
        <f t="shared" si="1145"/>
        <v/>
      </c>
      <c r="Y313" s="254" t="str">
        <f t="shared" si="1146"/>
        <v/>
      </c>
      <c r="Z313" s="254" t="str">
        <f t="shared" si="1147"/>
        <v/>
      </c>
      <c r="AA313" s="254" t="str">
        <f t="shared" si="1148"/>
        <v/>
      </c>
      <c r="AB313" s="254" t="str">
        <f t="shared" si="1149"/>
        <v/>
      </c>
      <c r="AC313" s="254">
        <f t="shared" si="1150"/>
        <v>310</v>
      </c>
      <c r="AD313" s="254" t="str">
        <f t="shared" si="1151"/>
        <v/>
      </c>
      <c r="AG313" s="499" t="str">
        <f t="shared" si="1152"/>
        <v/>
      </c>
      <c r="AH313" s="495" t="str">
        <f t="shared" si="1342"/>
        <v/>
      </c>
      <c r="AI313" s="495" t="str">
        <f t="shared" si="1343"/>
        <v/>
      </c>
      <c r="AJ313" s="495" t="str">
        <f t="shared" si="1344"/>
        <v/>
      </c>
      <c r="AK313" s="495" t="str">
        <f t="shared" si="1345"/>
        <v/>
      </c>
      <c r="AL313" s="420">
        <f t="shared" si="1130"/>
        <v>310</v>
      </c>
      <c r="AM313" s="420" t="str">
        <f t="shared" si="1131"/>
        <v/>
      </c>
      <c r="AN313" t="str">
        <f t="shared" si="1153"/>
        <v/>
      </c>
    </row>
    <row r="314" spans="1:40">
      <c r="A314" s="417" t="str">
        <f t="shared" si="1132"/>
        <v/>
      </c>
      <c r="B314" s="417" t="str">
        <f t="shared" si="1133"/>
        <v/>
      </c>
      <c r="C314" s="483"/>
      <c r="D314" s="420">
        <v>311</v>
      </c>
      <c r="E314" s="481"/>
      <c r="F314" s="482"/>
      <c r="G314" s="483"/>
      <c r="H314" s="417" t="str">
        <f t="shared" si="1134"/>
        <v/>
      </c>
      <c r="I314" s="362" t="str">
        <f t="shared" si="1135"/>
        <v/>
      </c>
      <c r="J314" s="362" t="str">
        <f t="shared" ref="J314:K314" si="1366">IF(I314="","",RANK(I314,I$4:I$443))</f>
        <v/>
      </c>
      <c r="K314" s="362" t="str">
        <f t="shared" si="1366"/>
        <v/>
      </c>
      <c r="L314" s="362" t="str">
        <f t="shared" si="1137"/>
        <v/>
      </c>
      <c r="M314" s="362" t="str">
        <f t="shared" ref="M314:N314" si="1367">IF(L314="","",RANK(L314,L$4:L$443))</f>
        <v/>
      </c>
      <c r="N314" s="362" t="str">
        <f t="shared" si="1367"/>
        <v/>
      </c>
      <c r="O314" s="362" t="str">
        <f t="shared" si="1139"/>
        <v/>
      </c>
      <c r="P314" s="362" t="str">
        <f t="shared" ref="P314:Q314" si="1368">IF(O314="","",RANK(O314,O$4:O$443))</f>
        <v/>
      </c>
      <c r="Q314" s="362" t="str">
        <f t="shared" si="1368"/>
        <v/>
      </c>
      <c r="R314" s="362" t="str">
        <f t="shared" si="1141"/>
        <v/>
      </c>
      <c r="S314" s="362" t="str">
        <f t="shared" ref="S314:T314" si="1369">IF(R314="","",RANK(R314,R$4:R$443))</f>
        <v/>
      </c>
      <c r="T314" s="362" t="str">
        <f t="shared" si="1369"/>
        <v/>
      </c>
      <c r="U314" s="417" t="str">
        <f t="shared" si="1143"/>
        <v/>
      </c>
      <c r="V314" s="369" t="str">
        <f t="shared" si="1144"/>
        <v/>
      </c>
      <c r="X314" s="279" t="str">
        <f t="shared" si="1145"/>
        <v/>
      </c>
      <c r="Y314" s="254" t="str">
        <f t="shared" si="1146"/>
        <v/>
      </c>
      <c r="Z314" s="254" t="str">
        <f t="shared" si="1147"/>
        <v/>
      </c>
      <c r="AA314" s="254" t="str">
        <f t="shared" si="1148"/>
        <v/>
      </c>
      <c r="AB314" s="254" t="str">
        <f t="shared" si="1149"/>
        <v/>
      </c>
      <c r="AC314" s="254">
        <f t="shared" si="1150"/>
        <v>311</v>
      </c>
      <c r="AD314" s="254" t="str">
        <f t="shared" si="1151"/>
        <v/>
      </c>
      <c r="AG314" s="499" t="str">
        <f t="shared" si="1152"/>
        <v/>
      </c>
      <c r="AH314" s="495" t="str">
        <f t="shared" si="1342"/>
        <v/>
      </c>
      <c r="AI314" s="495" t="str">
        <f t="shared" si="1343"/>
        <v/>
      </c>
      <c r="AJ314" s="495" t="str">
        <f t="shared" si="1344"/>
        <v/>
      </c>
      <c r="AK314" s="495" t="str">
        <f t="shared" si="1345"/>
        <v/>
      </c>
      <c r="AL314" s="420">
        <f t="shared" si="1130"/>
        <v>311</v>
      </c>
      <c r="AM314" s="420" t="str">
        <f t="shared" si="1131"/>
        <v/>
      </c>
      <c r="AN314" t="str">
        <f t="shared" si="1153"/>
        <v/>
      </c>
    </row>
    <row r="315" spans="1:40">
      <c r="A315" s="417" t="str">
        <f t="shared" si="1132"/>
        <v/>
      </c>
      <c r="B315" s="417" t="str">
        <f t="shared" si="1133"/>
        <v/>
      </c>
      <c r="C315" s="483"/>
      <c r="D315" s="420">
        <v>312</v>
      </c>
      <c r="E315" s="481"/>
      <c r="F315" s="482"/>
      <c r="G315" s="483"/>
      <c r="H315" s="417" t="str">
        <f t="shared" si="1134"/>
        <v/>
      </c>
      <c r="I315" s="362" t="str">
        <f t="shared" si="1135"/>
        <v/>
      </c>
      <c r="J315" s="362" t="str">
        <f t="shared" ref="J315:K315" si="1370">IF(I315="","",RANK(I315,I$4:I$443))</f>
        <v/>
      </c>
      <c r="K315" s="362" t="str">
        <f t="shared" si="1370"/>
        <v/>
      </c>
      <c r="L315" s="362" t="str">
        <f t="shared" si="1137"/>
        <v/>
      </c>
      <c r="M315" s="362" t="str">
        <f t="shared" ref="M315:N315" si="1371">IF(L315="","",RANK(L315,L$4:L$443))</f>
        <v/>
      </c>
      <c r="N315" s="362" t="str">
        <f t="shared" si="1371"/>
        <v/>
      </c>
      <c r="O315" s="362" t="str">
        <f t="shared" si="1139"/>
        <v/>
      </c>
      <c r="P315" s="362" t="str">
        <f t="shared" ref="P315:Q315" si="1372">IF(O315="","",RANK(O315,O$4:O$443))</f>
        <v/>
      </c>
      <c r="Q315" s="362" t="str">
        <f t="shared" si="1372"/>
        <v/>
      </c>
      <c r="R315" s="362" t="str">
        <f t="shared" si="1141"/>
        <v/>
      </c>
      <c r="S315" s="362" t="str">
        <f t="shared" ref="S315:T315" si="1373">IF(R315="","",RANK(R315,R$4:R$443))</f>
        <v/>
      </c>
      <c r="T315" s="362" t="str">
        <f t="shared" si="1373"/>
        <v/>
      </c>
      <c r="U315" s="417" t="str">
        <f t="shared" si="1143"/>
        <v/>
      </c>
      <c r="V315" s="369" t="str">
        <f t="shared" si="1144"/>
        <v/>
      </c>
      <c r="X315" s="279" t="str">
        <f t="shared" si="1145"/>
        <v/>
      </c>
      <c r="Y315" s="254" t="str">
        <f t="shared" si="1146"/>
        <v/>
      </c>
      <c r="Z315" s="254" t="str">
        <f t="shared" si="1147"/>
        <v/>
      </c>
      <c r="AA315" s="254" t="str">
        <f t="shared" si="1148"/>
        <v/>
      </c>
      <c r="AB315" s="254" t="str">
        <f t="shared" si="1149"/>
        <v/>
      </c>
      <c r="AC315" s="254">
        <f t="shared" si="1150"/>
        <v>312</v>
      </c>
      <c r="AD315" s="254" t="str">
        <f t="shared" si="1151"/>
        <v/>
      </c>
      <c r="AG315" s="499" t="str">
        <f t="shared" si="1152"/>
        <v/>
      </c>
      <c r="AH315" s="495" t="str">
        <f t="shared" si="1342"/>
        <v/>
      </c>
      <c r="AI315" s="495" t="str">
        <f t="shared" si="1343"/>
        <v/>
      </c>
      <c r="AJ315" s="495" t="str">
        <f t="shared" si="1344"/>
        <v/>
      </c>
      <c r="AK315" s="495" t="str">
        <f t="shared" si="1345"/>
        <v/>
      </c>
      <c r="AL315" s="420">
        <f t="shared" si="1130"/>
        <v>312</v>
      </c>
      <c r="AM315" s="420" t="str">
        <f t="shared" si="1131"/>
        <v/>
      </c>
      <c r="AN315" t="str">
        <f t="shared" si="1153"/>
        <v/>
      </c>
    </row>
    <row r="316" spans="1:40">
      <c r="A316" s="417" t="str">
        <f t="shared" si="1132"/>
        <v/>
      </c>
      <c r="B316" s="417" t="str">
        <f t="shared" si="1133"/>
        <v/>
      </c>
      <c r="C316" s="483"/>
      <c r="D316" s="420">
        <v>313</v>
      </c>
      <c r="E316" s="481"/>
      <c r="F316" s="482"/>
      <c r="G316" s="483"/>
      <c r="H316" s="417" t="str">
        <f t="shared" si="1134"/>
        <v/>
      </c>
      <c r="I316" s="362" t="str">
        <f t="shared" si="1135"/>
        <v/>
      </c>
      <c r="J316" s="362" t="str">
        <f t="shared" ref="J316:K316" si="1374">IF(I316="","",RANK(I316,I$4:I$443))</f>
        <v/>
      </c>
      <c r="K316" s="362" t="str">
        <f t="shared" si="1374"/>
        <v/>
      </c>
      <c r="L316" s="362" t="str">
        <f t="shared" si="1137"/>
        <v/>
      </c>
      <c r="M316" s="362" t="str">
        <f t="shared" ref="M316:N316" si="1375">IF(L316="","",RANK(L316,L$4:L$443))</f>
        <v/>
      </c>
      <c r="N316" s="362" t="str">
        <f t="shared" si="1375"/>
        <v/>
      </c>
      <c r="O316" s="362" t="str">
        <f t="shared" si="1139"/>
        <v/>
      </c>
      <c r="P316" s="362" t="str">
        <f t="shared" ref="P316:Q316" si="1376">IF(O316="","",RANK(O316,O$4:O$443))</f>
        <v/>
      </c>
      <c r="Q316" s="362" t="str">
        <f t="shared" si="1376"/>
        <v/>
      </c>
      <c r="R316" s="362" t="str">
        <f t="shared" si="1141"/>
        <v/>
      </c>
      <c r="S316" s="362" t="str">
        <f t="shared" ref="S316:T316" si="1377">IF(R316="","",RANK(R316,R$4:R$443))</f>
        <v/>
      </c>
      <c r="T316" s="362" t="str">
        <f t="shared" si="1377"/>
        <v/>
      </c>
      <c r="U316" s="417" t="str">
        <f t="shared" si="1143"/>
        <v/>
      </c>
      <c r="V316" s="369" t="str">
        <f t="shared" si="1144"/>
        <v/>
      </c>
      <c r="X316" s="279" t="str">
        <f t="shared" si="1145"/>
        <v/>
      </c>
      <c r="Y316" s="254" t="str">
        <f t="shared" si="1146"/>
        <v/>
      </c>
      <c r="Z316" s="254" t="str">
        <f t="shared" si="1147"/>
        <v/>
      </c>
      <c r="AA316" s="254" t="str">
        <f t="shared" si="1148"/>
        <v/>
      </c>
      <c r="AB316" s="254" t="str">
        <f t="shared" si="1149"/>
        <v/>
      </c>
      <c r="AC316" s="254">
        <f t="shared" si="1150"/>
        <v>313</v>
      </c>
      <c r="AD316" s="254" t="str">
        <f t="shared" si="1151"/>
        <v/>
      </c>
      <c r="AG316" s="499" t="str">
        <f t="shared" si="1152"/>
        <v/>
      </c>
      <c r="AH316" s="495" t="str">
        <f t="shared" si="1342"/>
        <v/>
      </c>
      <c r="AI316" s="495" t="str">
        <f t="shared" si="1343"/>
        <v/>
      </c>
      <c r="AJ316" s="495" t="str">
        <f t="shared" si="1344"/>
        <v/>
      </c>
      <c r="AK316" s="495" t="str">
        <f t="shared" si="1345"/>
        <v/>
      </c>
      <c r="AL316" s="420">
        <f t="shared" si="1130"/>
        <v>313</v>
      </c>
      <c r="AM316" s="420" t="str">
        <f t="shared" si="1131"/>
        <v/>
      </c>
      <c r="AN316" t="str">
        <f t="shared" si="1153"/>
        <v/>
      </c>
    </row>
    <row r="317" spans="1:40">
      <c r="A317" s="417" t="str">
        <f t="shared" si="1132"/>
        <v/>
      </c>
      <c r="B317" s="417" t="str">
        <f t="shared" si="1133"/>
        <v/>
      </c>
      <c r="C317" s="483"/>
      <c r="D317" s="420">
        <v>314</v>
      </c>
      <c r="E317" s="481"/>
      <c r="F317" s="482"/>
      <c r="G317" s="483"/>
      <c r="H317" s="417" t="str">
        <f t="shared" si="1134"/>
        <v/>
      </c>
      <c r="I317" s="362" t="str">
        <f t="shared" si="1135"/>
        <v/>
      </c>
      <c r="J317" s="362" t="str">
        <f t="shared" ref="J317:K317" si="1378">IF(I317="","",RANK(I317,I$4:I$443))</f>
        <v/>
      </c>
      <c r="K317" s="362" t="str">
        <f t="shared" si="1378"/>
        <v/>
      </c>
      <c r="L317" s="362" t="str">
        <f t="shared" si="1137"/>
        <v/>
      </c>
      <c r="M317" s="362" t="str">
        <f t="shared" ref="M317:N317" si="1379">IF(L317="","",RANK(L317,L$4:L$443))</f>
        <v/>
      </c>
      <c r="N317" s="362" t="str">
        <f t="shared" si="1379"/>
        <v/>
      </c>
      <c r="O317" s="362" t="str">
        <f t="shared" si="1139"/>
        <v/>
      </c>
      <c r="P317" s="362" t="str">
        <f t="shared" ref="P317:Q317" si="1380">IF(O317="","",RANK(O317,O$4:O$443))</f>
        <v/>
      </c>
      <c r="Q317" s="362" t="str">
        <f t="shared" si="1380"/>
        <v/>
      </c>
      <c r="R317" s="362" t="str">
        <f t="shared" si="1141"/>
        <v/>
      </c>
      <c r="S317" s="362" t="str">
        <f t="shared" ref="S317:T317" si="1381">IF(R317="","",RANK(R317,R$4:R$443))</f>
        <v/>
      </c>
      <c r="T317" s="362" t="str">
        <f t="shared" si="1381"/>
        <v/>
      </c>
      <c r="U317" s="417" t="str">
        <f t="shared" si="1143"/>
        <v/>
      </c>
      <c r="V317" s="369" t="str">
        <f t="shared" si="1144"/>
        <v/>
      </c>
      <c r="X317" s="279" t="str">
        <f t="shared" si="1145"/>
        <v/>
      </c>
      <c r="Y317" s="254" t="str">
        <f t="shared" si="1146"/>
        <v/>
      </c>
      <c r="Z317" s="254" t="str">
        <f t="shared" si="1147"/>
        <v/>
      </c>
      <c r="AA317" s="254" t="str">
        <f t="shared" si="1148"/>
        <v/>
      </c>
      <c r="AB317" s="254" t="str">
        <f t="shared" si="1149"/>
        <v/>
      </c>
      <c r="AC317" s="254">
        <f t="shared" si="1150"/>
        <v>314</v>
      </c>
      <c r="AD317" s="254" t="str">
        <f t="shared" si="1151"/>
        <v/>
      </c>
      <c r="AG317" s="499" t="str">
        <f t="shared" si="1152"/>
        <v/>
      </c>
      <c r="AH317" s="495" t="str">
        <f t="shared" si="1342"/>
        <v/>
      </c>
      <c r="AI317" s="495" t="str">
        <f t="shared" si="1343"/>
        <v/>
      </c>
      <c r="AJ317" s="495" t="str">
        <f t="shared" si="1344"/>
        <v/>
      </c>
      <c r="AK317" s="495" t="str">
        <f t="shared" si="1345"/>
        <v/>
      </c>
      <c r="AL317" s="420">
        <f t="shared" si="1130"/>
        <v>314</v>
      </c>
      <c r="AM317" s="420" t="str">
        <f t="shared" si="1131"/>
        <v/>
      </c>
      <c r="AN317" t="str">
        <f t="shared" si="1153"/>
        <v/>
      </c>
    </row>
    <row r="318" spans="1:40">
      <c r="A318" s="417" t="str">
        <f t="shared" si="1132"/>
        <v/>
      </c>
      <c r="B318" s="417" t="str">
        <f t="shared" si="1133"/>
        <v/>
      </c>
      <c r="C318" s="483"/>
      <c r="D318" s="420">
        <v>315</v>
      </c>
      <c r="E318" s="481"/>
      <c r="F318" s="482"/>
      <c r="G318" s="483"/>
      <c r="H318" s="417" t="str">
        <f t="shared" si="1134"/>
        <v/>
      </c>
      <c r="I318" s="362" t="str">
        <f t="shared" si="1135"/>
        <v/>
      </c>
      <c r="J318" s="362" t="str">
        <f t="shared" ref="J318:K318" si="1382">IF(I318="","",RANK(I318,I$4:I$443))</f>
        <v/>
      </c>
      <c r="K318" s="362" t="str">
        <f t="shared" si="1382"/>
        <v/>
      </c>
      <c r="L318" s="362" t="str">
        <f t="shared" si="1137"/>
        <v/>
      </c>
      <c r="M318" s="362" t="str">
        <f t="shared" ref="M318:N318" si="1383">IF(L318="","",RANK(L318,L$4:L$443))</f>
        <v/>
      </c>
      <c r="N318" s="362" t="str">
        <f t="shared" si="1383"/>
        <v/>
      </c>
      <c r="O318" s="362" t="str">
        <f t="shared" si="1139"/>
        <v/>
      </c>
      <c r="P318" s="362" t="str">
        <f t="shared" ref="P318:Q318" si="1384">IF(O318="","",RANK(O318,O$4:O$443))</f>
        <v/>
      </c>
      <c r="Q318" s="362" t="str">
        <f t="shared" si="1384"/>
        <v/>
      </c>
      <c r="R318" s="362" t="str">
        <f t="shared" si="1141"/>
        <v/>
      </c>
      <c r="S318" s="362" t="str">
        <f t="shared" ref="S318:T318" si="1385">IF(R318="","",RANK(R318,R$4:R$443))</f>
        <v/>
      </c>
      <c r="T318" s="362" t="str">
        <f t="shared" si="1385"/>
        <v/>
      </c>
      <c r="U318" s="417" t="str">
        <f t="shared" si="1143"/>
        <v/>
      </c>
      <c r="V318" s="369" t="str">
        <f t="shared" si="1144"/>
        <v/>
      </c>
      <c r="X318" s="279" t="str">
        <f t="shared" si="1145"/>
        <v/>
      </c>
      <c r="Y318" s="254" t="str">
        <f t="shared" si="1146"/>
        <v/>
      </c>
      <c r="Z318" s="254" t="str">
        <f t="shared" si="1147"/>
        <v/>
      </c>
      <c r="AA318" s="254" t="str">
        <f t="shared" si="1148"/>
        <v/>
      </c>
      <c r="AB318" s="254" t="str">
        <f t="shared" si="1149"/>
        <v/>
      </c>
      <c r="AC318" s="254">
        <f t="shared" si="1150"/>
        <v>315</v>
      </c>
      <c r="AD318" s="254" t="str">
        <f t="shared" si="1151"/>
        <v/>
      </c>
      <c r="AG318" s="499" t="str">
        <f t="shared" si="1152"/>
        <v/>
      </c>
      <c r="AH318" s="495" t="str">
        <f t="shared" si="1342"/>
        <v/>
      </c>
      <c r="AI318" s="495" t="str">
        <f t="shared" si="1343"/>
        <v/>
      </c>
      <c r="AJ318" s="495" t="str">
        <f t="shared" si="1344"/>
        <v/>
      </c>
      <c r="AK318" s="495" t="str">
        <f t="shared" si="1345"/>
        <v/>
      </c>
      <c r="AL318" s="420">
        <f t="shared" si="1130"/>
        <v>315</v>
      </c>
      <c r="AM318" s="420" t="str">
        <f t="shared" si="1131"/>
        <v/>
      </c>
      <c r="AN318" t="str">
        <f t="shared" si="1153"/>
        <v/>
      </c>
    </row>
    <row r="319" spans="1:40">
      <c r="A319" s="417" t="str">
        <f t="shared" si="1132"/>
        <v/>
      </c>
      <c r="B319" s="417" t="str">
        <f t="shared" si="1133"/>
        <v/>
      </c>
      <c r="C319" s="483"/>
      <c r="D319" s="420">
        <v>316</v>
      </c>
      <c r="E319" s="481"/>
      <c r="F319" s="482"/>
      <c r="G319" s="483"/>
      <c r="H319" s="417" t="str">
        <f t="shared" si="1134"/>
        <v/>
      </c>
      <c r="I319" s="362" t="str">
        <f t="shared" si="1135"/>
        <v/>
      </c>
      <c r="J319" s="362" t="str">
        <f t="shared" ref="J319:K319" si="1386">IF(I319="","",RANK(I319,I$4:I$443))</f>
        <v/>
      </c>
      <c r="K319" s="362" t="str">
        <f t="shared" si="1386"/>
        <v/>
      </c>
      <c r="L319" s="362" t="str">
        <f t="shared" si="1137"/>
        <v/>
      </c>
      <c r="M319" s="362" t="str">
        <f t="shared" ref="M319:N319" si="1387">IF(L319="","",RANK(L319,L$4:L$443))</f>
        <v/>
      </c>
      <c r="N319" s="362" t="str">
        <f t="shared" si="1387"/>
        <v/>
      </c>
      <c r="O319" s="362" t="str">
        <f t="shared" si="1139"/>
        <v/>
      </c>
      <c r="P319" s="362" t="str">
        <f t="shared" ref="P319:Q319" si="1388">IF(O319="","",RANK(O319,O$4:O$443))</f>
        <v/>
      </c>
      <c r="Q319" s="362" t="str">
        <f t="shared" si="1388"/>
        <v/>
      </c>
      <c r="R319" s="362" t="str">
        <f t="shared" si="1141"/>
        <v/>
      </c>
      <c r="S319" s="362" t="str">
        <f t="shared" ref="S319:T319" si="1389">IF(R319="","",RANK(R319,R$4:R$443))</f>
        <v/>
      </c>
      <c r="T319" s="362" t="str">
        <f t="shared" si="1389"/>
        <v/>
      </c>
      <c r="U319" s="417" t="str">
        <f t="shared" si="1143"/>
        <v/>
      </c>
      <c r="V319" s="369" t="str">
        <f t="shared" si="1144"/>
        <v/>
      </c>
      <c r="X319" s="279" t="str">
        <f t="shared" si="1145"/>
        <v/>
      </c>
      <c r="Y319" s="254" t="str">
        <f t="shared" si="1146"/>
        <v/>
      </c>
      <c r="Z319" s="254" t="str">
        <f t="shared" si="1147"/>
        <v/>
      </c>
      <c r="AA319" s="254" t="str">
        <f t="shared" si="1148"/>
        <v/>
      </c>
      <c r="AB319" s="254" t="str">
        <f t="shared" si="1149"/>
        <v/>
      </c>
      <c r="AC319" s="254">
        <f t="shared" si="1150"/>
        <v>316</v>
      </c>
      <c r="AD319" s="254" t="str">
        <f t="shared" si="1151"/>
        <v/>
      </c>
      <c r="AG319" s="499" t="str">
        <f t="shared" si="1152"/>
        <v/>
      </c>
      <c r="AH319" s="495" t="str">
        <f t="shared" si="1342"/>
        <v/>
      </c>
      <c r="AI319" s="495" t="str">
        <f t="shared" si="1343"/>
        <v/>
      </c>
      <c r="AJ319" s="495" t="str">
        <f t="shared" si="1344"/>
        <v/>
      </c>
      <c r="AK319" s="495" t="str">
        <f t="shared" si="1345"/>
        <v/>
      </c>
      <c r="AL319" s="420">
        <f t="shared" si="1130"/>
        <v>316</v>
      </c>
      <c r="AM319" s="420" t="str">
        <f t="shared" si="1131"/>
        <v/>
      </c>
      <c r="AN319" t="str">
        <f t="shared" si="1153"/>
        <v/>
      </c>
    </row>
    <row r="320" spans="1:40">
      <c r="A320" s="417" t="str">
        <f t="shared" si="1132"/>
        <v/>
      </c>
      <c r="B320" s="417" t="str">
        <f t="shared" si="1133"/>
        <v/>
      </c>
      <c r="C320" s="483"/>
      <c r="D320" s="420">
        <v>317</v>
      </c>
      <c r="E320" s="481"/>
      <c r="F320" s="482"/>
      <c r="G320" s="483"/>
      <c r="H320" s="417" t="str">
        <f t="shared" si="1134"/>
        <v/>
      </c>
      <c r="I320" s="362" t="str">
        <f t="shared" si="1135"/>
        <v/>
      </c>
      <c r="J320" s="362" t="str">
        <f t="shared" ref="J320:K320" si="1390">IF(I320="","",RANK(I320,I$4:I$443))</f>
        <v/>
      </c>
      <c r="K320" s="362" t="str">
        <f t="shared" si="1390"/>
        <v/>
      </c>
      <c r="L320" s="362" t="str">
        <f t="shared" si="1137"/>
        <v/>
      </c>
      <c r="M320" s="362" t="str">
        <f t="shared" ref="M320:N320" si="1391">IF(L320="","",RANK(L320,L$4:L$443))</f>
        <v/>
      </c>
      <c r="N320" s="362" t="str">
        <f t="shared" si="1391"/>
        <v/>
      </c>
      <c r="O320" s="362" t="str">
        <f t="shared" si="1139"/>
        <v/>
      </c>
      <c r="P320" s="362" t="str">
        <f t="shared" ref="P320:Q320" si="1392">IF(O320="","",RANK(O320,O$4:O$443))</f>
        <v/>
      </c>
      <c r="Q320" s="362" t="str">
        <f t="shared" si="1392"/>
        <v/>
      </c>
      <c r="R320" s="362" t="str">
        <f t="shared" si="1141"/>
        <v/>
      </c>
      <c r="S320" s="362" t="str">
        <f t="shared" ref="S320:T320" si="1393">IF(R320="","",RANK(R320,R$4:R$443))</f>
        <v/>
      </c>
      <c r="T320" s="362" t="str">
        <f t="shared" si="1393"/>
        <v/>
      </c>
      <c r="U320" s="417" t="str">
        <f t="shared" si="1143"/>
        <v/>
      </c>
      <c r="V320" s="369" t="str">
        <f t="shared" si="1144"/>
        <v/>
      </c>
      <c r="X320" s="279" t="str">
        <f t="shared" si="1145"/>
        <v/>
      </c>
      <c r="Y320" s="254" t="str">
        <f t="shared" si="1146"/>
        <v/>
      </c>
      <c r="Z320" s="254" t="str">
        <f t="shared" si="1147"/>
        <v/>
      </c>
      <c r="AA320" s="254" t="str">
        <f t="shared" si="1148"/>
        <v/>
      </c>
      <c r="AB320" s="254" t="str">
        <f t="shared" si="1149"/>
        <v/>
      </c>
      <c r="AC320" s="254">
        <f t="shared" si="1150"/>
        <v>317</v>
      </c>
      <c r="AD320" s="254" t="str">
        <f t="shared" si="1151"/>
        <v/>
      </c>
      <c r="AG320" s="499" t="str">
        <f t="shared" si="1152"/>
        <v/>
      </c>
      <c r="AH320" s="495" t="str">
        <f t="shared" si="1342"/>
        <v/>
      </c>
      <c r="AI320" s="495" t="str">
        <f t="shared" si="1343"/>
        <v/>
      </c>
      <c r="AJ320" s="495" t="str">
        <f t="shared" si="1344"/>
        <v/>
      </c>
      <c r="AK320" s="495" t="str">
        <f t="shared" si="1345"/>
        <v/>
      </c>
      <c r="AL320" s="420">
        <f t="shared" si="1130"/>
        <v>317</v>
      </c>
      <c r="AM320" s="420" t="str">
        <f t="shared" si="1131"/>
        <v/>
      </c>
      <c r="AN320" t="str">
        <f t="shared" si="1153"/>
        <v/>
      </c>
    </row>
    <row r="321" spans="1:40">
      <c r="A321" s="417" t="str">
        <f t="shared" si="1132"/>
        <v/>
      </c>
      <c r="B321" s="417" t="str">
        <f t="shared" si="1133"/>
        <v/>
      </c>
      <c r="C321" s="483"/>
      <c r="D321" s="420">
        <v>318</v>
      </c>
      <c r="E321" s="481"/>
      <c r="F321" s="482"/>
      <c r="G321" s="483"/>
      <c r="H321" s="417" t="str">
        <f t="shared" si="1134"/>
        <v/>
      </c>
      <c r="I321" s="362" t="str">
        <f t="shared" si="1135"/>
        <v/>
      </c>
      <c r="J321" s="362" t="str">
        <f t="shared" ref="J321:K321" si="1394">IF(I321="","",RANK(I321,I$4:I$443))</f>
        <v/>
      </c>
      <c r="K321" s="362" t="str">
        <f t="shared" si="1394"/>
        <v/>
      </c>
      <c r="L321" s="362" t="str">
        <f t="shared" si="1137"/>
        <v/>
      </c>
      <c r="M321" s="362" t="str">
        <f t="shared" ref="M321:N321" si="1395">IF(L321="","",RANK(L321,L$4:L$443))</f>
        <v/>
      </c>
      <c r="N321" s="362" t="str">
        <f t="shared" si="1395"/>
        <v/>
      </c>
      <c r="O321" s="362" t="str">
        <f t="shared" si="1139"/>
        <v/>
      </c>
      <c r="P321" s="362" t="str">
        <f t="shared" ref="P321:Q321" si="1396">IF(O321="","",RANK(O321,O$4:O$443))</f>
        <v/>
      </c>
      <c r="Q321" s="362" t="str">
        <f t="shared" si="1396"/>
        <v/>
      </c>
      <c r="R321" s="362" t="str">
        <f t="shared" si="1141"/>
        <v/>
      </c>
      <c r="S321" s="362" t="str">
        <f t="shared" ref="S321:T321" si="1397">IF(R321="","",RANK(R321,R$4:R$443))</f>
        <v/>
      </c>
      <c r="T321" s="362" t="str">
        <f t="shared" si="1397"/>
        <v/>
      </c>
      <c r="U321" s="417" t="str">
        <f t="shared" si="1143"/>
        <v/>
      </c>
      <c r="V321" s="369" t="str">
        <f t="shared" si="1144"/>
        <v/>
      </c>
      <c r="X321" s="279" t="str">
        <f t="shared" si="1145"/>
        <v/>
      </c>
      <c r="Y321" s="254" t="str">
        <f t="shared" si="1146"/>
        <v/>
      </c>
      <c r="Z321" s="254" t="str">
        <f t="shared" si="1147"/>
        <v/>
      </c>
      <c r="AA321" s="254" t="str">
        <f t="shared" si="1148"/>
        <v/>
      </c>
      <c r="AB321" s="254" t="str">
        <f t="shared" si="1149"/>
        <v/>
      </c>
      <c r="AC321" s="254">
        <f t="shared" si="1150"/>
        <v>318</v>
      </c>
      <c r="AD321" s="254" t="str">
        <f t="shared" si="1151"/>
        <v/>
      </c>
      <c r="AG321" s="499" t="str">
        <f t="shared" si="1152"/>
        <v/>
      </c>
      <c r="AH321" s="495" t="str">
        <f t="shared" si="1342"/>
        <v/>
      </c>
      <c r="AI321" s="495" t="str">
        <f t="shared" si="1343"/>
        <v/>
      </c>
      <c r="AJ321" s="495" t="str">
        <f t="shared" si="1344"/>
        <v/>
      </c>
      <c r="AK321" s="495" t="str">
        <f t="shared" si="1345"/>
        <v/>
      </c>
      <c r="AL321" s="420">
        <f t="shared" si="1130"/>
        <v>318</v>
      </c>
      <c r="AM321" s="420" t="str">
        <f t="shared" si="1131"/>
        <v/>
      </c>
      <c r="AN321" t="str">
        <f t="shared" si="1153"/>
        <v/>
      </c>
    </row>
    <row r="322" spans="1:40">
      <c r="A322" s="417" t="str">
        <f t="shared" si="1132"/>
        <v/>
      </c>
      <c r="B322" s="417" t="str">
        <f t="shared" si="1133"/>
        <v/>
      </c>
      <c r="C322" s="483"/>
      <c r="D322" s="420">
        <v>319</v>
      </c>
      <c r="E322" s="481"/>
      <c r="F322" s="482"/>
      <c r="G322" s="483"/>
      <c r="H322" s="417" t="str">
        <f t="shared" si="1134"/>
        <v/>
      </c>
      <c r="I322" s="362" t="str">
        <f t="shared" si="1135"/>
        <v/>
      </c>
      <c r="J322" s="362" t="str">
        <f t="shared" ref="J322:K322" si="1398">IF(I322="","",RANK(I322,I$4:I$443))</f>
        <v/>
      </c>
      <c r="K322" s="362" t="str">
        <f t="shared" si="1398"/>
        <v/>
      </c>
      <c r="L322" s="362" t="str">
        <f t="shared" si="1137"/>
        <v/>
      </c>
      <c r="M322" s="362" t="str">
        <f t="shared" ref="M322:N322" si="1399">IF(L322="","",RANK(L322,L$4:L$443))</f>
        <v/>
      </c>
      <c r="N322" s="362" t="str">
        <f t="shared" si="1399"/>
        <v/>
      </c>
      <c r="O322" s="362" t="str">
        <f t="shared" si="1139"/>
        <v/>
      </c>
      <c r="P322" s="362" t="str">
        <f t="shared" ref="P322:Q322" si="1400">IF(O322="","",RANK(O322,O$4:O$443))</f>
        <v/>
      </c>
      <c r="Q322" s="362" t="str">
        <f t="shared" si="1400"/>
        <v/>
      </c>
      <c r="R322" s="362" t="str">
        <f t="shared" si="1141"/>
        <v/>
      </c>
      <c r="S322" s="362" t="str">
        <f t="shared" ref="S322:T322" si="1401">IF(R322="","",RANK(R322,R$4:R$443))</f>
        <v/>
      </c>
      <c r="T322" s="362" t="str">
        <f t="shared" si="1401"/>
        <v/>
      </c>
      <c r="U322" s="417" t="str">
        <f t="shared" si="1143"/>
        <v/>
      </c>
      <c r="V322" s="369" t="str">
        <f t="shared" si="1144"/>
        <v/>
      </c>
      <c r="X322" s="279" t="str">
        <f t="shared" si="1145"/>
        <v/>
      </c>
      <c r="Y322" s="254" t="str">
        <f t="shared" si="1146"/>
        <v/>
      </c>
      <c r="Z322" s="254" t="str">
        <f t="shared" si="1147"/>
        <v/>
      </c>
      <c r="AA322" s="254" t="str">
        <f t="shared" si="1148"/>
        <v/>
      </c>
      <c r="AB322" s="254" t="str">
        <f t="shared" si="1149"/>
        <v/>
      </c>
      <c r="AC322" s="254">
        <f t="shared" si="1150"/>
        <v>319</v>
      </c>
      <c r="AD322" s="254" t="str">
        <f t="shared" si="1151"/>
        <v/>
      </c>
      <c r="AG322" s="499" t="str">
        <f t="shared" si="1152"/>
        <v/>
      </c>
      <c r="AH322" s="495" t="str">
        <f t="shared" si="1342"/>
        <v/>
      </c>
      <c r="AI322" s="495" t="str">
        <f t="shared" si="1343"/>
        <v/>
      </c>
      <c r="AJ322" s="495" t="str">
        <f t="shared" si="1344"/>
        <v/>
      </c>
      <c r="AK322" s="495" t="str">
        <f t="shared" si="1345"/>
        <v/>
      </c>
      <c r="AL322" s="420">
        <f t="shared" si="1130"/>
        <v>319</v>
      </c>
      <c r="AM322" s="420" t="str">
        <f t="shared" si="1131"/>
        <v/>
      </c>
      <c r="AN322" t="str">
        <f t="shared" si="1153"/>
        <v/>
      </c>
    </row>
    <row r="323" spans="1:40">
      <c r="A323" s="417" t="str">
        <f t="shared" si="1132"/>
        <v/>
      </c>
      <c r="B323" s="417" t="str">
        <f t="shared" si="1133"/>
        <v/>
      </c>
      <c r="C323" s="483"/>
      <c r="D323" s="420">
        <v>320</v>
      </c>
      <c r="E323" s="481"/>
      <c r="F323" s="482"/>
      <c r="G323" s="483"/>
      <c r="H323" s="417" t="str">
        <f t="shared" si="1134"/>
        <v/>
      </c>
      <c r="I323" s="362" t="str">
        <f t="shared" si="1135"/>
        <v/>
      </c>
      <c r="J323" s="362" t="str">
        <f t="shared" ref="J323:K323" si="1402">IF(I323="","",RANK(I323,I$4:I$443))</f>
        <v/>
      </c>
      <c r="K323" s="362" t="str">
        <f t="shared" si="1402"/>
        <v/>
      </c>
      <c r="L323" s="362" t="str">
        <f t="shared" si="1137"/>
        <v/>
      </c>
      <c r="M323" s="362" t="str">
        <f t="shared" ref="M323:N323" si="1403">IF(L323="","",RANK(L323,L$4:L$443))</f>
        <v/>
      </c>
      <c r="N323" s="362" t="str">
        <f t="shared" si="1403"/>
        <v/>
      </c>
      <c r="O323" s="362" t="str">
        <f t="shared" si="1139"/>
        <v/>
      </c>
      <c r="P323" s="362" t="str">
        <f t="shared" ref="P323:Q323" si="1404">IF(O323="","",RANK(O323,O$4:O$443))</f>
        <v/>
      </c>
      <c r="Q323" s="362" t="str">
        <f t="shared" si="1404"/>
        <v/>
      </c>
      <c r="R323" s="362" t="str">
        <f t="shared" si="1141"/>
        <v/>
      </c>
      <c r="S323" s="362" t="str">
        <f t="shared" ref="S323:T323" si="1405">IF(R323="","",RANK(R323,R$4:R$443))</f>
        <v/>
      </c>
      <c r="T323" s="362" t="str">
        <f t="shared" si="1405"/>
        <v/>
      </c>
      <c r="U323" s="417" t="str">
        <f t="shared" si="1143"/>
        <v/>
      </c>
      <c r="V323" s="369" t="str">
        <f t="shared" si="1144"/>
        <v/>
      </c>
      <c r="X323" s="279" t="str">
        <f t="shared" si="1145"/>
        <v/>
      </c>
      <c r="Y323" s="254" t="str">
        <f t="shared" si="1146"/>
        <v/>
      </c>
      <c r="Z323" s="254" t="str">
        <f t="shared" si="1147"/>
        <v/>
      </c>
      <c r="AA323" s="254" t="str">
        <f t="shared" si="1148"/>
        <v/>
      </c>
      <c r="AB323" s="254" t="str">
        <f t="shared" si="1149"/>
        <v/>
      </c>
      <c r="AC323" s="254">
        <f t="shared" si="1150"/>
        <v>320</v>
      </c>
      <c r="AD323" s="254" t="str">
        <f t="shared" si="1151"/>
        <v/>
      </c>
      <c r="AG323" s="499" t="str">
        <f t="shared" si="1152"/>
        <v/>
      </c>
      <c r="AH323" s="495" t="str">
        <f t="shared" si="1342"/>
        <v/>
      </c>
      <c r="AI323" s="495" t="str">
        <f t="shared" si="1343"/>
        <v/>
      </c>
      <c r="AJ323" s="495" t="str">
        <f t="shared" si="1344"/>
        <v/>
      </c>
      <c r="AK323" s="495" t="str">
        <f t="shared" si="1345"/>
        <v/>
      </c>
      <c r="AL323" s="420">
        <f t="shared" si="1130"/>
        <v>320</v>
      </c>
      <c r="AM323" s="420" t="str">
        <f t="shared" si="1131"/>
        <v/>
      </c>
      <c r="AN323" t="str">
        <f t="shared" si="1153"/>
        <v/>
      </c>
    </row>
    <row r="324" spans="1:40">
      <c r="A324" s="417" t="str">
        <f t="shared" si="1132"/>
        <v/>
      </c>
      <c r="B324" s="417" t="str">
        <f t="shared" si="1133"/>
        <v/>
      </c>
      <c r="C324" s="483"/>
      <c r="D324" s="420">
        <v>321</v>
      </c>
      <c r="E324" s="481"/>
      <c r="F324" s="482"/>
      <c r="G324" s="483"/>
      <c r="H324" s="417" t="str">
        <f t="shared" si="1134"/>
        <v/>
      </c>
      <c r="I324" s="362" t="str">
        <f t="shared" si="1135"/>
        <v/>
      </c>
      <c r="J324" s="362" t="str">
        <f t="shared" ref="J324:K324" si="1406">IF(I324="","",RANK(I324,I$4:I$443))</f>
        <v/>
      </c>
      <c r="K324" s="362" t="str">
        <f t="shared" si="1406"/>
        <v/>
      </c>
      <c r="L324" s="362" t="str">
        <f t="shared" si="1137"/>
        <v/>
      </c>
      <c r="M324" s="362" t="str">
        <f t="shared" ref="M324:N324" si="1407">IF(L324="","",RANK(L324,L$4:L$443))</f>
        <v/>
      </c>
      <c r="N324" s="362" t="str">
        <f t="shared" si="1407"/>
        <v/>
      </c>
      <c r="O324" s="362" t="str">
        <f t="shared" si="1139"/>
        <v/>
      </c>
      <c r="P324" s="362" t="str">
        <f t="shared" ref="P324:Q324" si="1408">IF(O324="","",RANK(O324,O$4:O$443))</f>
        <v/>
      </c>
      <c r="Q324" s="362" t="str">
        <f t="shared" si="1408"/>
        <v/>
      </c>
      <c r="R324" s="362" t="str">
        <f t="shared" si="1141"/>
        <v/>
      </c>
      <c r="S324" s="362" t="str">
        <f t="shared" ref="S324:T324" si="1409">IF(R324="","",RANK(R324,R$4:R$443))</f>
        <v/>
      </c>
      <c r="T324" s="362" t="str">
        <f t="shared" si="1409"/>
        <v/>
      </c>
      <c r="U324" s="417" t="str">
        <f t="shared" si="1143"/>
        <v/>
      </c>
      <c r="V324" s="369" t="str">
        <f t="shared" si="1144"/>
        <v/>
      </c>
      <c r="X324" s="279" t="str">
        <f t="shared" si="1145"/>
        <v/>
      </c>
      <c r="Y324" s="254" t="str">
        <f t="shared" si="1146"/>
        <v/>
      </c>
      <c r="Z324" s="254" t="str">
        <f t="shared" si="1147"/>
        <v/>
      </c>
      <c r="AA324" s="254" t="str">
        <f t="shared" si="1148"/>
        <v/>
      </c>
      <c r="AB324" s="254" t="str">
        <f t="shared" si="1149"/>
        <v/>
      </c>
      <c r="AC324" s="254">
        <f t="shared" si="1150"/>
        <v>321</v>
      </c>
      <c r="AD324" s="254" t="str">
        <f t="shared" si="1151"/>
        <v/>
      </c>
      <c r="AG324" s="499" t="str">
        <f t="shared" si="1152"/>
        <v/>
      </c>
      <c r="AH324" s="495" t="str">
        <f t="shared" si="1342"/>
        <v/>
      </c>
      <c r="AI324" s="495" t="str">
        <f t="shared" si="1343"/>
        <v/>
      </c>
      <c r="AJ324" s="495" t="str">
        <f t="shared" si="1344"/>
        <v/>
      </c>
      <c r="AK324" s="495" t="str">
        <f t="shared" si="1345"/>
        <v/>
      </c>
      <c r="AL324" s="420">
        <f t="shared" ref="AL324:AL387" si="1410">AC324</f>
        <v>321</v>
      </c>
      <c r="AM324" s="420" t="str">
        <f t="shared" ref="AM324:AM387" si="1411">AD324</f>
        <v/>
      </c>
      <c r="AN324" t="str">
        <f t="shared" si="1153"/>
        <v/>
      </c>
    </row>
    <row r="325" spans="1:40">
      <c r="A325" s="417" t="str">
        <f t="shared" ref="A325:A388" si="1412">IF(G325="","",G325)</f>
        <v/>
      </c>
      <c r="B325" s="417" t="str">
        <f t="shared" ref="B325:B388" si="1413">IF(C325="","",D325)</f>
        <v/>
      </c>
      <c r="C325" s="483"/>
      <c r="D325" s="420">
        <v>322</v>
      </c>
      <c r="E325" s="481"/>
      <c r="F325" s="482"/>
      <c r="G325" s="483"/>
      <c r="H325" s="417" t="str">
        <f t="shared" ref="H325:H388" si="1414">IF(C325="","",IF(F325="TRALUSA",1000,IF(F325="AULUSA",2000,IF(F325="CASTROMIL",3000,IF(F325="AULUSA TEO",4000,0))))+IF(F325="",0,RANK(D325,$D$4:$D$443)))</f>
        <v/>
      </c>
      <c r="I325" s="362" t="str">
        <f t="shared" ref="I325:I388" si="1415">IF(C325="","",IF(F325=$I$1,RANK(H325,$H$4:$H$443),""))</f>
        <v/>
      </c>
      <c r="J325" s="362" t="str">
        <f t="shared" ref="J325:K325" si="1416">IF(I325="","",RANK(I325,I$4:I$443))</f>
        <v/>
      </c>
      <c r="K325" s="362" t="str">
        <f t="shared" si="1416"/>
        <v/>
      </c>
      <c r="L325" s="362" t="str">
        <f t="shared" ref="L325:L388" si="1417">IF(C325="","",IF(F325=$L$1,RANK(H325,$H$4:$H$443),""))</f>
        <v/>
      </c>
      <c r="M325" s="362" t="str">
        <f t="shared" ref="M325:N325" si="1418">IF(L325="","",RANK(L325,L$4:L$443))</f>
        <v/>
      </c>
      <c r="N325" s="362" t="str">
        <f t="shared" si="1418"/>
        <v/>
      </c>
      <c r="O325" s="362" t="str">
        <f t="shared" ref="O325:O388" si="1419">IF(C325="","",IF(F325=$O$1,RANK(H325,$H$4:$H$443),""))</f>
        <v/>
      </c>
      <c r="P325" s="362" t="str">
        <f t="shared" ref="P325:Q325" si="1420">IF(O325="","",RANK(O325,O$4:O$443))</f>
        <v/>
      </c>
      <c r="Q325" s="362" t="str">
        <f t="shared" si="1420"/>
        <v/>
      </c>
      <c r="R325" s="362" t="str">
        <f t="shared" ref="R325:R388" si="1421">IF(C325="","",IF(F325=$R$1,RANK(H325,$H$4:$H$443),""))</f>
        <v/>
      </c>
      <c r="S325" s="362" t="str">
        <f t="shared" ref="S325:T325" si="1422">IF(R325="","",RANK(R325,R$4:R$443))</f>
        <v/>
      </c>
      <c r="T325" s="362" t="str">
        <f t="shared" si="1422"/>
        <v/>
      </c>
      <c r="U325" s="417" t="str">
        <f t="shared" ref="U325:U388" si="1423">IF(F325="","",F325)</f>
        <v/>
      </c>
      <c r="V325" s="369" t="str">
        <f t="shared" ref="V325:V388" si="1424">IF(C325="","",F325&amp;IF(AN325="",AL325,AN325))</f>
        <v/>
      </c>
      <c r="X325" s="279" t="str">
        <f t="shared" ref="X325:X388" si="1425">IF(F325="","",F325)</f>
        <v/>
      </c>
      <c r="Y325" s="254" t="str">
        <f t="shared" ref="Y325:Y388" si="1426">K325</f>
        <v/>
      </c>
      <c r="Z325" s="254" t="str">
        <f t="shared" ref="Z325:Z388" si="1427">N325</f>
        <v/>
      </c>
      <c r="AA325" s="254" t="str">
        <f t="shared" ref="AA325:AA388" si="1428">Q325</f>
        <v/>
      </c>
      <c r="AB325" s="254" t="str">
        <f t="shared" ref="AB325:AB388" si="1429">T325</f>
        <v/>
      </c>
      <c r="AC325" s="254">
        <f t="shared" ref="AC325:AC388" si="1430">IF(D325="","",D325)</f>
        <v>322</v>
      </c>
      <c r="AD325" s="254" t="str">
        <f t="shared" ref="AD325:AD388" si="1431">IF(C325="","",C325)</f>
        <v/>
      </c>
      <c r="AG325" s="499" t="str">
        <f t="shared" ref="AG325:AG388" si="1432">IF(F325="","",F325)</f>
        <v/>
      </c>
      <c r="AH325" s="495" t="str">
        <f t="shared" si="1342"/>
        <v/>
      </c>
      <c r="AI325" s="495" t="str">
        <f t="shared" si="1343"/>
        <v/>
      </c>
      <c r="AJ325" s="495" t="str">
        <f t="shared" si="1344"/>
        <v/>
      </c>
      <c r="AK325" s="495" t="str">
        <f t="shared" si="1345"/>
        <v/>
      </c>
      <c r="AL325" s="420">
        <f t="shared" si="1410"/>
        <v>322</v>
      </c>
      <c r="AM325" s="420" t="str">
        <f t="shared" si="1411"/>
        <v/>
      </c>
      <c r="AN325" t="str">
        <f t="shared" ref="AN325:AN388" si="1433">IF(C325="","",MAX(AH325:AK325))</f>
        <v/>
      </c>
    </row>
    <row r="326" spans="1:40">
      <c r="A326" s="417" t="str">
        <f t="shared" si="1412"/>
        <v/>
      </c>
      <c r="B326" s="417" t="str">
        <f t="shared" si="1413"/>
        <v/>
      </c>
      <c r="C326" s="483"/>
      <c r="D326" s="420">
        <v>323</v>
      </c>
      <c r="E326" s="481"/>
      <c r="F326" s="482"/>
      <c r="G326" s="483"/>
      <c r="H326" s="417" t="str">
        <f t="shared" si="1414"/>
        <v/>
      </c>
      <c r="I326" s="362" t="str">
        <f t="shared" si="1415"/>
        <v/>
      </c>
      <c r="J326" s="362" t="str">
        <f t="shared" ref="J326:K326" si="1434">IF(I326="","",RANK(I326,I$4:I$443))</f>
        <v/>
      </c>
      <c r="K326" s="362" t="str">
        <f t="shared" si="1434"/>
        <v/>
      </c>
      <c r="L326" s="362" t="str">
        <f t="shared" si="1417"/>
        <v/>
      </c>
      <c r="M326" s="362" t="str">
        <f t="shared" ref="M326:N326" si="1435">IF(L326="","",RANK(L326,L$4:L$443))</f>
        <v/>
      </c>
      <c r="N326" s="362" t="str">
        <f t="shared" si="1435"/>
        <v/>
      </c>
      <c r="O326" s="362" t="str">
        <f t="shared" si="1419"/>
        <v/>
      </c>
      <c r="P326" s="362" t="str">
        <f t="shared" ref="P326:Q326" si="1436">IF(O326="","",RANK(O326,O$4:O$443))</f>
        <v/>
      </c>
      <c r="Q326" s="362" t="str">
        <f t="shared" si="1436"/>
        <v/>
      </c>
      <c r="R326" s="362" t="str">
        <f t="shared" si="1421"/>
        <v/>
      </c>
      <c r="S326" s="362" t="str">
        <f t="shared" ref="S326:T326" si="1437">IF(R326="","",RANK(R326,R$4:R$443))</f>
        <v/>
      </c>
      <c r="T326" s="362" t="str">
        <f t="shared" si="1437"/>
        <v/>
      </c>
      <c r="U326" s="417" t="str">
        <f t="shared" si="1423"/>
        <v/>
      </c>
      <c r="V326" s="369" t="str">
        <f t="shared" si="1424"/>
        <v/>
      </c>
      <c r="X326" s="279" t="str">
        <f t="shared" si="1425"/>
        <v/>
      </c>
      <c r="Y326" s="254" t="str">
        <f t="shared" si="1426"/>
        <v/>
      </c>
      <c r="Z326" s="254" t="str">
        <f t="shared" si="1427"/>
        <v/>
      </c>
      <c r="AA326" s="254" t="str">
        <f t="shared" si="1428"/>
        <v/>
      </c>
      <c r="AB326" s="254" t="str">
        <f t="shared" si="1429"/>
        <v/>
      </c>
      <c r="AC326" s="254">
        <f t="shared" si="1430"/>
        <v>323</v>
      </c>
      <c r="AD326" s="254" t="str">
        <f t="shared" si="1431"/>
        <v/>
      </c>
      <c r="AG326" s="499" t="str">
        <f t="shared" si="1432"/>
        <v/>
      </c>
      <c r="AH326" s="495" t="str">
        <f t="shared" si="1342"/>
        <v/>
      </c>
      <c r="AI326" s="495" t="str">
        <f t="shared" si="1343"/>
        <v/>
      </c>
      <c r="AJ326" s="495" t="str">
        <f t="shared" si="1344"/>
        <v/>
      </c>
      <c r="AK326" s="495" t="str">
        <f t="shared" si="1345"/>
        <v/>
      </c>
      <c r="AL326" s="420">
        <f t="shared" si="1410"/>
        <v>323</v>
      </c>
      <c r="AM326" s="420" t="str">
        <f t="shared" si="1411"/>
        <v/>
      </c>
      <c r="AN326" t="str">
        <f t="shared" si="1433"/>
        <v/>
      </c>
    </row>
    <row r="327" spans="1:40">
      <c r="A327" s="417" t="str">
        <f t="shared" si="1412"/>
        <v/>
      </c>
      <c r="B327" s="417" t="str">
        <f t="shared" si="1413"/>
        <v/>
      </c>
      <c r="C327" s="483"/>
      <c r="D327" s="420">
        <v>324</v>
      </c>
      <c r="E327" s="481"/>
      <c r="F327" s="482"/>
      <c r="G327" s="483"/>
      <c r="H327" s="417" t="str">
        <f t="shared" si="1414"/>
        <v/>
      </c>
      <c r="I327" s="362" t="str">
        <f t="shared" si="1415"/>
        <v/>
      </c>
      <c r="J327" s="362" t="str">
        <f t="shared" ref="J327:K327" si="1438">IF(I327="","",RANK(I327,I$4:I$443))</f>
        <v/>
      </c>
      <c r="K327" s="362" t="str">
        <f t="shared" si="1438"/>
        <v/>
      </c>
      <c r="L327" s="362" t="str">
        <f t="shared" si="1417"/>
        <v/>
      </c>
      <c r="M327" s="362" t="str">
        <f t="shared" ref="M327:N327" si="1439">IF(L327="","",RANK(L327,L$4:L$443))</f>
        <v/>
      </c>
      <c r="N327" s="362" t="str">
        <f t="shared" si="1439"/>
        <v/>
      </c>
      <c r="O327" s="362" t="str">
        <f t="shared" si="1419"/>
        <v/>
      </c>
      <c r="P327" s="362" t="str">
        <f t="shared" ref="P327:Q327" si="1440">IF(O327="","",RANK(O327,O$4:O$443))</f>
        <v/>
      </c>
      <c r="Q327" s="362" t="str">
        <f t="shared" si="1440"/>
        <v/>
      </c>
      <c r="R327" s="362" t="str">
        <f t="shared" si="1421"/>
        <v/>
      </c>
      <c r="S327" s="362" t="str">
        <f t="shared" ref="S327:T327" si="1441">IF(R327="","",RANK(R327,R$4:R$443))</f>
        <v/>
      </c>
      <c r="T327" s="362" t="str">
        <f t="shared" si="1441"/>
        <v/>
      </c>
      <c r="U327" s="417" t="str">
        <f t="shared" si="1423"/>
        <v/>
      </c>
      <c r="V327" s="369" t="str">
        <f t="shared" si="1424"/>
        <v/>
      </c>
      <c r="X327" s="279" t="str">
        <f t="shared" si="1425"/>
        <v/>
      </c>
      <c r="Y327" s="254" t="str">
        <f t="shared" si="1426"/>
        <v/>
      </c>
      <c r="Z327" s="254" t="str">
        <f t="shared" si="1427"/>
        <v/>
      </c>
      <c r="AA327" s="254" t="str">
        <f t="shared" si="1428"/>
        <v/>
      </c>
      <c r="AB327" s="254" t="str">
        <f t="shared" si="1429"/>
        <v/>
      </c>
      <c r="AC327" s="254">
        <f t="shared" si="1430"/>
        <v>324</v>
      </c>
      <c r="AD327" s="254" t="str">
        <f t="shared" si="1431"/>
        <v/>
      </c>
      <c r="AG327" s="499" t="str">
        <f t="shared" si="1432"/>
        <v/>
      </c>
      <c r="AH327" s="495" t="str">
        <f t="shared" si="1342"/>
        <v/>
      </c>
      <c r="AI327" s="495" t="str">
        <f t="shared" si="1343"/>
        <v/>
      </c>
      <c r="AJ327" s="495" t="str">
        <f t="shared" si="1344"/>
        <v/>
      </c>
      <c r="AK327" s="495" t="str">
        <f t="shared" si="1345"/>
        <v/>
      </c>
      <c r="AL327" s="420">
        <f t="shared" si="1410"/>
        <v>324</v>
      </c>
      <c r="AM327" s="420" t="str">
        <f t="shared" si="1411"/>
        <v/>
      </c>
      <c r="AN327" t="str">
        <f t="shared" si="1433"/>
        <v/>
      </c>
    </row>
    <row r="328" spans="1:40">
      <c r="A328" s="417" t="str">
        <f t="shared" si="1412"/>
        <v/>
      </c>
      <c r="B328" s="417" t="str">
        <f t="shared" si="1413"/>
        <v/>
      </c>
      <c r="C328" s="483"/>
      <c r="D328" s="420">
        <v>325</v>
      </c>
      <c r="E328" s="481"/>
      <c r="F328" s="482"/>
      <c r="G328" s="483"/>
      <c r="H328" s="417" t="str">
        <f t="shared" si="1414"/>
        <v/>
      </c>
      <c r="I328" s="362" t="str">
        <f t="shared" si="1415"/>
        <v/>
      </c>
      <c r="J328" s="362" t="str">
        <f t="shared" ref="J328:K328" si="1442">IF(I328="","",RANK(I328,I$4:I$443))</f>
        <v/>
      </c>
      <c r="K328" s="362" t="str">
        <f t="shared" si="1442"/>
        <v/>
      </c>
      <c r="L328" s="362" t="str">
        <f t="shared" si="1417"/>
        <v/>
      </c>
      <c r="M328" s="362" t="str">
        <f t="shared" ref="M328:N328" si="1443">IF(L328="","",RANK(L328,L$4:L$443))</f>
        <v/>
      </c>
      <c r="N328" s="362" t="str">
        <f t="shared" si="1443"/>
        <v/>
      </c>
      <c r="O328" s="362" t="str">
        <f t="shared" si="1419"/>
        <v/>
      </c>
      <c r="P328" s="362" t="str">
        <f t="shared" ref="P328:Q328" si="1444">IF(O328="","",RANK(O328,O$4:O$443))</f>
        <v/>
      </c>
      <c r="Q328" s="362" t="str">
        <f t="shared" si="1444"/>
        <v/>
      </c>
      <c r="R328" s="362" t="str">
        <f t="shared" si="1421"/>
        <v/>
      </c>
      <c r="S328" s="362" t="str">
        <f t="shared" ref="S328:T328" si="1445">IF(R328="","",RANK(R328,R$4:R$443))</f>
        <v/>
      </c>
      <c r="T328" s="362" t="str">
        <f t="shared" si="1445"/>
        <v/>
      </c>
      <c r="U328" s="417" t="str">
        <f t="shared" si="1423"/>
        <v/>
      </c>
      <c r="V328" s="369" t="str">
        <f t="shared" si="1424"/>
        <v/>
      </c>
      <c r="X328" s="279" t="str">
        <f t="shared" si="1425"/>
        <v/>
      </c>
      <c r="Y328" s="254" t="str">
        <f t="shared" si="1426"/>
        <v/>
      </c>
      <c r="Z328" s="254" t="str">
        <f t="shared" si="1427"/>
        <v/>
      </c>
      <c r="AA328" s="254" t="str">
        <f t="shared" si="1428"/>
        <v/>
      </c>
      <c r="AB328" s="254" t="str">
        <f t="shared" si="1429"/>
        <v/>
      </c>
      <c r="AC328" s="254">
        <f t="shared" si="1430"/>
        <v>325</v>
      </c>
      <c r="AD328" s="254" t="str">
        <f t="shared" si="1431"/>
        <v/>
      </c>
      <c r="AG328" s="499" t="str">
        <f t="shared" si="1432"/>
        <v/>
      </c>
      <c r="AH328" s="495" t="str">
        <f t="shared" si="1342"/>
        <v/>
      </c>
      <c r="AI328" s="495" t="str">
        <f t="shared" si="1343"/>
        <v/>
      </c>
      <c r="AJ328" s="495" t="str">
        <f t="shared" si="1344"/>
        <v/>
      </c>
      <c r="AK328" s="495" t="str">
        <f t="shared" si="1345"/>
        <v/>
      </c>
      <c r="AL328" s="420">
        <f t="shared" si="1410"/>
        <v>325</v>
      </c>
      <c r="AM328" s="420" t="str">
        <f t="shared" si="1411"/>
        <v/>
      </c>
      <c r="AN328" t="str">
        <f t="shared" si="1433"/>
        <v/>
      </c>
    </row>
    <row r="329" spans="1:40">
      <c r="A329" s="417" t="str">
        <f t="shared" si="1412"/>
        <v/>
      </c>
      <c r="B329" s="417" t="str">
        <f t="shared" si="1413"/>
        <v/>
      </c>
      <c r="C329" s="483"/>
      <c r="D329" s="420">
        <v>326</v>
      </c>
      <c r="E329" s="481"/>
      <c r="F329" s="482"/>
      <c r="G329" s="483"/>
      <c r="H329" s="417" t="str">
        <f t="shared" si="1414"/>
        <v/>
      </c>
      <c r="I329" s="362" t="str">
        <f t="shared" si="1415"/>
        <v/>
      </c>
      <c r="J329" s="362" t="str">
        <f t="shared" ref="J329:K329" si="1446">IF(I329="","",RANK(I329,I$4:I$443))</f>
        <v/>
      </c>
      <c r="K329" s="362" t="str">
        <f t="shared" si="1446"/>
        <v/>
      </c>
      <c r="L329" s="362" t="str">
        <f t="shared" si="1417"/>
        <v/>
      </c>
      <c r="M329" s="362" t="str">
        <f t="shared" ref="M329:N329" si="1447">IF(L329="","",RANK(L329,L$4:L$443))</f>
        <v/>
      </c>
      <c r="N329" s="362" t="str">
        <f t="shared" si="1447"/>
        <v/>
      </c>
      <c r="O329" s="362" t="str">
        <f t="shared" si="1419"/>
        <v/>
      </c>
      <c r="P329" s="362" t="str">
        <f t="shared" ref="P329:Q329" si="1448">IF(O329="","",RANK(O329,O$4:O$443))</f>
        <v/>
      </c>
      <c r="Q329" s="362" t="str">
        <f t="shared" si="1448"/>
        <v/>
      </c>
      <c r="R329" s="362" t="str">
        <f t="shared" si="1421"/>
        <v/>
      </c>
      <c r="S329" s="362" t="str">
        <f t="shared" ref="S329:T329" si="1449">IF(R329="","",RANK(R329,R$4:R$443))</f>
        <v/>
      </c>
      <c r="T329" s="362" t="str">
        <f t="shared" si="1449"/>
        <v/>
      </c>
      <c r="U329" s="417" t="str">
        <f t="shared" si="1423"/>
        <v/>
      </c>
      <c r="V329" s="369" t="str">
        <f t="shared" si="1424"/>
        <v/>
      </c>
      <c r="X329" s="279" t="str">
        <f t="shared" si="1425"/>
        <v/>
      </c>
      <c r="Y329" s="254" t="str">
        <f t="shared" si="1426"/>
        <v/>
      </c>
      <c r="Z329" s="254" t="str">
        <f t="shared" si="1427"/>
        <v/>
      </c>
      <c r="AA329" s="254" t="str">
        <f t="shared" si="1428"/>
        <v/>
      </c>
      <c r="AB329" s="254" t="str">
        <f t="shared" si="1429"/>
        <v/>
      </c>
      <c r="AC329" s="254">
        <f t="shared" si="1430"/>
        <v>326</v>
      </c>
      <c r="AD329" s="254" t="str">
        <f t="shared" si="1431"/>
        <v/>
      </c>
      <c r="AG329" s="499" t="str">
        <f t="shared" si="1432"/>
        <v/>
      </c>
      <c r="AH329" s="495" t="str">
        <f t="shared" si="1342"/>
        <v/>
      </c>
      <c r="AI329" s="495" t="str">
        <f t="shared" si="1343"/>
        <v/>
      </c>
      <c r="AJ329" s="495" t="str">
        <f t="shared" si="1344"/>
        <v/>
      </c>
      <c r="AK329" s="495" t="str">
        <f t="shared" si="1345"/>
        <v/>
      </c>
      <c r="AL329" s="420">
        <f t="shared" si="1410"/>
        <v>326</v>
      </c>
      <c r="AM329" s="420" t="str">
        <f t="shared" si="1411"/>
        <v/>
      </c>
      <c r="AN329" t="str">
        <f t="shared" si="1433"/>
        <v/>
      </c>
    </row>
    <row r="330" spans="1:40">
      <c r="A330" s="417" t="str">
        <f t="shared" si="1412"/>
        <v/>
      </c>
      <c r="B330" s="417" t="str">
        <f t="shared" si="1413"/>
        <v/>
      </c>
      <c r="C330" s="483"/>
      <c r="D330" s="420">
        <v>327</v>
      </c>
      <c r="E330" s="481"/>
      <c r="F330" s="482"/>
      <c r="G330" s="483"/>
      <c r="H330" s="417" t="str">
        <f t="shared" si="1414"/>
        <v/>
      </c>
      <c r="I330" s="362" t="str">
        <f t="shared" si="1415"/>
        <v/>
      </c>
      <c r="J330" s="362" t="str">
        <f t="shared" ref="J330:K330" si="1450">IF(I330="","",RANK(I330,I$4:I$443))</f>
        <v/>
      </c>
      <c r="K330" s="362" t="str">
        <f t="shared" si="1450"/>
        <v/>
      </c>
      <c r="L330" s="362" t="str">
        <f t="shared" si="1417"/>
        <v/>
      </c>
      <c r="M330" s="362" t="str">
        <f t="shared" ref="M330:N330" si="1451">IF(L330="","",RANK(L330,L$4:L$443))</f>
        <v/>
      </c>
      <c r="N330" s="362" t="str">
        <f t="shared" si="1451"/>
        <v/>
      </c>
      <c r="O330" s="362" t="str">
        <f t="shared" si="1419"/>
        <v/>
      </c>
      <c r="P330" s="362" t="str">
        <f t="shared" ref="P330:Q330" si="1452">IF(O330="","",RANK(O330,O$4:O$443))</f>
        <v/>
      </c>
      <c r="Q330" s="362" t="str">
        <f t="shared" si="1452"/>
        <v/>
      </c>
      <c r="R330" s="362" t="str">
        <f t="shared" si="1421"/>
        <v/>
      </c>
      <c r="S330" s="362" t="str">
        <f t="shared" ref="S330:T330" si="1453">IF(R330="","",RANK(R330,R$4:R$443))</f>
        <v/>
      </c>
      <c r="T330" s="362" t="str">
        <f t="shared" si="1453"/>
        <v/>
      </c>
      <c r="U330" s="417" t="str">
        <f t="shared" si="1423"/>
        <v/>
      </c>
      <c r="V330" s="369" t="str">
        <f t="shared" si="1424"/>
        <v/>
      </c>
      <c r="X330" s="279" t="str">
        <f t="shared" si="1425"/>
        <v/>
      </c>
      <c r="Y330" s="254" t="str">
        <f t="shared" si="1426"/>
        <v/>
      </c>
      <c r="Z330" s="254" t="str">
        <f t="shared" si="1427"/>
        <v/>
      </c>
      <c r="AA330" s="254" t="str">
        <f t="shared" si="1428"/>
        <v/>
      </c>
      <c r="AB330" s="254" t="str">
        <f t="shared" si="1429"/>
        <v/>
      </c>
      <c r="AC330" s="254">
        <f t="shared" si="1430"/>
        <v>327</v>
      </c>
      <c r="AD330" s="254" t="str">
        <f t="shared" si="1431"/>
        <v/>
      </c>
      <c r="AG330" s="499" t="str">
        <f t="shared" si="1432"/>
        <v/>
      </c>
      <c r="AH330" s="495" t="str">
        <f t="shared" si="1342"/>
        <v/>
      </c>
      <c r="AI330" s="495" t="str">
        <f t="shared" si="1343"/>
        <v/>
      </c>
      <c r="AJ330" s="495" t="str">
        <f t="shared" si="1344"/>
        <v/>
      </c>
      <c r="AK330" s="495" t="str">
        <f t="shared" si="1345"/>
        <v/>
      </c>
      <c r="AL330" s="420">
        <f t="shared" si="1410"/>
        <v>327</v>
      </c>
      <c r="AM330" s="420" t="str">
        <f t="shared" si="1411"/>
        <v/>
      </c>
      <c r="AN330" t="str">
        <f t="shared" si="1433"/>
        <v/>
      </c>
    </row>
    <row r="331" spans="1:40">
      <c r="A331" s="417" t="str">
        <f t="shared" si="1412"/>
        <v/>
      </c>
      <c r="B331" s="417" t="str">
        <f t="shared" si="1413"/>
        <v/>
      </c>
      <c r="C331" s="483"/>
      <c r="D331" s="420">
        <v>328</v>
      </c>
      <c r="E331" s="481"/>
      <c r="F331" s="482"/>
      <c r="G331" s="483"/>
      <c r="H331" s="417" t="str">
        <f t="shared" si="1414"/>
        <v/>
      </c>
      <c r="I331" s="362" t="str">
        <f t="shared" si="1415"/>
        <v/>
      </c>
      <c r="J331" s="362" t="str">
        <f t="shared" ref="J331:K331" si="1454">IF(I331="","",RANK(I331,I$4:I$443))</f>
        <v/>
      </c>
      <c r="K331" s="362" t="str">
        <f t="shared" si="1454"/>
        <v/>
      </c>
      <c r="L331" s="362" t="str">
        <f t="shared" si="1417"/>
        <v/>
      </c>
      <c r="M331" s="362" t="str">
        <f t="shared" ref="M331:N331" si="1455">IF(L331="","",RANK(L331,L$4:L$443))</f>
        <v/>
      </c>
      <c r="N331" s="362" t="str">
        <f t="shared" si="1455"/>
        <v/>
      </c>
      <c r="O331" s="362" t="str">
        <f t="shared" si="1419"/>
        <v/>
      </c>
      <c r="P331" s="362" t="str">
        <f t="shared" ref="P331:Q331" si="1456">IF(O331="","",RANK(O331,O$4:O$443))</f>
        <v/>
      </c>
      <c r="Q331" s="362" t="str">
        <f t="shared" si="1456"/>
        <v/>
      </c>
      <c r="R331" s="362" t="str">
        <f t="shared" si="1421"/>
        <v/>
      </c>
      <c r="S331" s="362" t="str">
        <f t="shared" ref="S331:T331" si="1457">IF(R331="","",RANK(R331,R$4:R$443))</f>
        <v/>
      </c>
      <c r="T331" s="362" t="str">
        <f t="shared" si="1457"/>
        <v/>
      </c>
      <c r="U331" s="417" t="str">
        <f t="shared" si="1423"/>
        <v/>
      </c>
      <c r="V331" s="369" t="str">
        <f t="shared" si="1424"/>
        <v/>
      </c>
      <c r="X331" s="279" t="str">
        <f t="shared" si="1425"/>
        <v/>
      </c>
      <c r="Y331" s="254" t="str">
        <f t="shared" si="1426"/>
        <v/>
      </c>
      <c r="Z331" s="254" t="str">
        <f t="shared" si="1427"/>
        <v/>
      </c>
      <c r="AA331" s="254" t="str">
        <f t="shared" si="1428"/>
        <v/>
      </c>
      <c r="AB331" s="254" t="str">
        <f t="shared" si="1429"/>
        <v/>
      </c>
      <c r="AC331" s="254">
        <f t="shared" si="1430"/>
        <v>328</v>
      </c>
      <c r="AD331" s="254" t="str">
        <f t="shared" si="1431"/>
        <v/>
      </c>
      <c r="AG331" s="499" t="str">
        <f t="shared" si="1432"/>
        <v/>
      </c>
      <c r="AH331" s="495" t="str">
        <f t="shared" si="1342"/>
        <v/>
      </c>
      <c r="AI331" s="495" t="str">
        <f t="shared" si="1343"/>
        <v/>
      </c>
      <c r="AJ331" s="495" t="str">
        <f t="shared" si="1344"/>
        <v/>
      </c>
      <c r="AK331" s="495" t="str">
        <f t="shared" si="1345"/>
        <v/>
      </c>
      <c r="AL331" s="420">
        <f t="shared" si="1410"/>
        <v>328</v>
      </c>
      <c r="AM331" s="420" t="str">
        <f t="shared" si="1411"/>
        <v/>
      </c>
      <c r="AN331" t="str">
        <f t="shared" si="1433"/>
        <v/>
      </c>
    </row>
    <row r="332" spans="1:40">
      <c r="A332" s="417" t="str">
        <f t="shared" si="1412"/>
        <v/>
      </c>
      <c r="B332" s="417" t="str">
        <f t="shared" si="1413"/>
        <v/>
      </c>
      <c r="C332" s="483"/>
      <c r="D332" s="420">
        <v>329</v>
      </c>
      <c r="E332" s="481"/>
      <c r="F332" s="482"/>
      <c r="G332" s="483"/>
      <c r="H332" s="417" t="str">
        <f t="shared" si="1414"/>
        <v/>
      </c>
      <c r="I332" s="362" t="str">
        <f t="shared" si="1415"/>
        <v/>
      </c>
      <c r="J332" s="362" t="str">
        <f t="shared" ref="J332:K332" si="1458">IF(I332="","",RANK(I332,I$4:I$443))</f>
        <v/>
      </c>
      <c r="K332" s="362" t="str">
        <f t="shared" si="1458"/>
        <v/>
      </c>
      <c r="L332" s="362" t="str">
        <f t="shared" si="1417"/>
        <v/>
      </c>
      <c r="M332" s="362" t="str">
        <f t="shared" ref="M332:N332" si="1459">IF(L332="","",RANK(L332,L$4:L$443))</f>
        <v/>
      </c>
      <c r="N332" s="362" t="str">
        <f t="shared" si="1459"/>
        <v/>
      </c>
      <c r="O332" s="362" t="str">
        <f t="shared" si="1419"/>
        <v/>
      </c>
      <c r="P332" s="362" t="str">
        <f t="shared" ref="P332:Q332" si="1460">IF(O332="","",RANK(O332,O$4:O$443))</f>
        <v/>
      </c>
      <c r="Q332" s="362" t="str">
        <f t="shared" si="1460"/>
        <v/>
      </c>
      <c r="R332" s="362" t="str">
        <f t="shared" si="1421"/>
        <v/>
      </c>
      <c r="S332" s="362" t="str">
        <f t="shared" ref="S332:T332" si="1461">IF(R332="","",RANK(R332,R$4:R$443))</f>
        <v/>
      </c>
      <c r="T332" s="362" t="str">
        <f t="shared" si="1461"/>
        <v/>
      </c>
      <c r="U332" s="417" t="str">
        <f t="shared" si="1423"/>
        <v/>
      </c>
      <c r="V332" s="369" t="str">
        <f t="shared" si="1424"/>
        <v/>
      </c>
      <c r="X332" s="279" t="str">
        <f t="shared" si="1425"/>
        <v/>
      </c>
      <c r="Y332" s="254" t="str">
        <f t="shared" si="1426"/>
        <v/>
      </c>
      <c r="Z332" s="254" t="str">
        <f t="shared" si="1427"/>
        <v/>
      </c>
      <c r="AA332" s="254" t="str">
        <f t="shared" si="1428"/>
        <v/>
      </c>
      <c r="AB332" s="254" t="str">
        <f t="shared" si="1429"/>
        <v/>
      </c>
      <c r="AC332" s="254">
        <f t="shared" si="1430"/>
        <v>329</v>
      </c>
      <c r="AD332" s="254" t="str">
        <f t="shared" si="1431"/>
        <v/>
      </c>
      <c r="AG332" s="499" t="str">
        <f t="shared" si="1432"/>
        <v/>
      </c>
      <c r="AH332" s="495" t="str">
        <f t="shared" si="1342"/>
        <v/>
      </c>
      <c r="AI332" s="495" t="str">
        <f t="shared" si="1343"/>
        <v/>
      </c>
      <c r="AJ332" s="495" t="str">
        <f t="shared" si="1344"/>
        <v/>
      </c>
      <c r="AK332" s="495" t="str">
        <f t="shared" si="1345"/>
        <v/>
      </c>
      <c r="AL332" s="420">
        <f t="shared" si="1410"/>
        <v>329</v>
      </c>
      <c r="AM332" s="420" t="str">
        <f t="shared" si="1411"/>
        <v/>
      </c>
      <c r="AN332" t="str">
        <f t="shared" si="1433"/>
        <v/>
      </c>
    </row>
    <row r="333" spans="1:40">
      <c r="A333" s="417" t="str">
        <f t="shared" si="1412"/>
        <v/>
      </c>
      <c r="B333" s="417" t="str">
        <f t="shared" si="1413"/>
        <v/>
      </c>
      <c r="C333" s="483"/>
      <c r="D333" s="420">
        <v>330</v>
      </c>
      <c r="E333" s="481"/>
      <c r="F333" s="482"/>
      <c r="G333" s="483"/>
      <c r="H333" s="417" t="str">
        <f t="shared" si="1414"/>
        <v/>
      </c>
      <c r="I333" s="362" t="str">
        <f t="shared" si="1415"/>
        <v/>
      </c>
      <c r="J333" s="362" t="str">
        <f t="shared" ref="J333:K333" si="1462">IF(I333="","",RANK(I333,I$4:I$443))</f>
        <v/>
      </c>
      <c r="K333" s="362" t="str">
        <f t="shared" si="1462"/>
        <v/>
      </c>
      <c r="L333" s="362" t="str">
        <f t="shared" si="1417"/>
        <v/>
      </c>
      <c r="M333" s="362" t="str">
        <f t="shared" ref="M333:N333" si="1463">IF(L333="","",RANK(L333,L$4:L$443))</f>
        <v/>
      </c>
      <c r="N333" s="362" t="str">
        <f t="shared" si="1463"/>
        <v/>
      </c>
      <c r="O333" s="362" t="str">
        <f t="shared" si="1419"/>
        <v/>
      </c>
      <c r="P333" s="362" t="str">
        <f t="shared" ref="P333:Q333" si="1464">IF(O333="","",RANK(O333,O$4:O$443))</f>
        <v/>
      </c>
      <c r="Q333" s="362" t="str">
        <f t="shared" si="1464"/>
        <v/>
      </c>
      <c r="R333" s="362" t="str">
        <f t="shared" si="1421"/>
        <v/>
      </c>
      <c r="S333" s="362" t="str">
        <f t="shared" ref="S333:T333" si="1465">IF(R333="","",RANK(R333,R$4:R$443))</f>
        <v/>
      </c>
      <c r="T333" s="362" t="str">
        <f t="shared" si="1465"/>
        <v/>
      </c>
      <c r="U333" s="417" t="str">
        <f t="shared" si="1423"/>
        <v/>
      </c>
      <c r="V333" s="369" t="str">
        <f t="shared" si="1424"/>
        <v/>
      </c>
      <c r="X333" s="279" t="str">
        <f t="shared" si="1425"/>
        <v/>
      </c>
      <c r="Y333" s="254" t="str">
        <f t="shared" si="1426"/>
        <v/>
      </c>
      <c r="Z333" s="254" t="str">
        <f t="shared" si="1427"/>
        <v/>
      </c>
      <c r="AA333" s="254" t="str">
        <f t="shared" si="1428"/>
        <v/>
      </c>
      <c r="AB333" s="254" t="str">
        <f t="shared" si="1429"/>
        <v/>
      </c>
      <c r="AC333" s="254">
        <f t="shared" si="1430"/>
        <v>330</v>
      </c>
      <c r="AD333" s="254" t="str">
        <f t="shared" si="1431"/>
        <v/>
      </c>
      <c r="AG333" s="499" t="str">
        <f t="shared" si="1432"/>
        <v/>
      </c>
      <c r="AH333" s="495" t="str">
        <f t="shared" si="1342"/>
        <v/>
      </c>
      <c r="AI333" s="495" t="str">
        <f t="shared" si="1343"/>
        <v/>
      </c>
      <c r="AJ333" s="495" t="str">
        <f t="shared" si="1344"/>
        <v/>
      </c>
      <c r="AK333" s="495" t="str">
        <f t="shared" si="1345"/>
        <v/>
      </c>
      <c r="AL333" s="420">
        <f t="shared" si="1410"/>
        <v>330</v>
      </c>
      <c r="AM333" s="420" t="str">
        <f t="shared" si="1411"/>
        <v/>
      </c>
      <c r="AN333" t="str">
        <f t="shared" si="1433"/>
        <v/>
      </c>
    </row>
    <row r="334" spans="1:40">
      <c r="A334" s="417" t="str">
        <f t="shared" si="1412"/>
        <v/>
      </c>
      <c r="B334" s="417" t="str">
        <f t="shared" si="1413"/>
        <v/>
      </c>
      <c r="C334" s="483"/>
      <c r="D334" s="420">
        <v>331</v>
      </c>
      <c r="E334" s="481"/>
      <c r="F334" s="482"/>
      <c r="G334" s="483"/>
      <c r="H334" s="417" t="str">
        <f t="shared" si="1414"/>
        <v/>
      </c>
      <c r="I334" s="362" t="str">
        <f t="shared" si="1415"/>
        <v/>
      </c>
      <c r="J334" s="362" t="str">
        <f t="shared" ref="J334:K334" si="1466">IF(I334="","",RANK(I334,I$4:I$443))</f>
        <v/>
      </c>
      <c r="K334" s="362" t="str">
        <f t="shared" si="1466"/>
        <v/>
      </c>
      <c r="L334" s="362" t="str">
        <f t="shared" si="1417"/>
        <v/>
      </c>
      <c r="M334" s="362" t="str">
        <f t="shared" ref="M334:N334" si="1467">IF(L334="","",RANK(L334,L$4:L$443))</f>
        <v/>
      </c>
      <c r="N334" s="362" t="str">
        <f t="shared" si="1467"/>
        <v/>
      </c>
      <c r="O334" s="362" t="str">
        <f t="shared" si="1419"/>
        <v/>
      </c>
      <c r="P334" s="362" t="str">
        <f t="shared" ref="P334:Q334" si="1468">IF(O334="","",RANK(O334,O$4:O$443))</f>
        <v/>
      </c>
      <c r="Q334" s="362" t="str">
        <f t="shared" si="1468"/>
        <v/>
      </c>
      <c r="R334" s="362" t="str">
        <f t="shared" si="1421"/>
        <v/>
      </c>
      <c r="S334" s="362" t="str">
        <f t="shared" ref="S334:T334" si="1469">IF(R334="","",RANK(R334,R$4:R$443))</f>
        <v/>
      </c>
      <c r="T334" s="362" t="str">
        <f t="shared" si="1469"/>
        <v/>
      </c>
      <c r="U334" s="417" t="str">
        <f t="shared" si="1423"/>
        <v/>
      </c>
      <c r="V334" s="369" t="str">
        <f t="shared" si="1424"/>
        <v/>
      </c>
      <c r="X334" s="279" t="str">
        <f t="shared" si="1425"/>
        <v/>
      </c>
      <c r="Y334" s="254" t="str">
        <f t="shared" si="1426"/>
        <v/>
      </c>
      <c r="Z334" s="254" t="str">
        <f t="shared" si="1427"/>
        <v/>
      </c>
      <c r="AA334" s="254" t="str">
        <f t="shared" si="1428"/>
        <v/>
      </c>
      <c r="AB334" s="254" t="str">
        <f t="shared" si="1429"/>
        <v/>
      </c>
      <c r="AC334" s="254">
        <f t="shared" si="1430"/>
        <v>331</v>
      </c>
      <c r="AD334" s="254" t="str">
        <f t="shared" si="1431"/>
        <v/>
      </c>
      <c r="AG334" s="499" t="str">
        <f t="shared" si="1432"/>
        <v/>
      </c>
      <c r="AH334" s="495" t="str">
        <f t="shared" si="1342"/>
        <v/>
      </c>
      <c r="AI334" s="495" t="str">
        <f t="shared" si="1343"/>
        <v/>
      </c>
      <c r="AJ334" s="495" t="str">
        <f t="shared" si="1344"/>
        <v/>
      </c>
      <c r="AK334" s="495" t="str">
        <f t="shared" si="1345"/>
        <v/>
      </c>
      <c r="AL334" s="420">
        <f t="shared" si="1410"/>
        <v>331</v>
      </c>
      <c r="AM334" s="420" t="str">
        <f t="shared" si="1411"/>
        <v/>
      </c>
      <c r="AN334" t="str">
        <f t="shared" si="1433"/>
        <v/>
      </c>
    </row>
    <row r="335" spans="1:40">
      <c r="A335" s="417" t="str">
        <f t="shared" si="1412"/>
        <v/>
      </c>
      <c r="B335" s="417" t="str">
        <f t="shared" si="1413"/>
        <v/>
      </c>
      <c r="C335" s="483"/>
      <c r="D335" s="420">
        <v>332</v>
      </c>
      <c r="E335" s="481"/>
      <c r="F335" s="482"/>
      <c r="G335" s="483"/>
      <c r="H335" s="417" t="str">
        <f t="shared" si="1414"/>
        <v/>
      </c>
      <c r="I335" s="362" t="str">
        <f t="shared" si="1415"/>
        <v/>
      </c>
      <c r="J335" s="362" t="str">
        <f t="shared" ref="J335:K335" si="1470">IF(I335="","",RANK(I335,I$4:I$443))</f>
        <v/>
      </c>
      <c r="K335" s="362" t="str">
        <f t="shared" si="1470"/>
        <v/>
      </c>
      <c r="L335" s="362" t="str">
        <f t="shared" si="1417"/>
        <v/>
      </c>
      <c r="M335" s="362" t="str">
        <f t="shared" ref="M335:N335" si="1471">IF(L335="","",RANK(L335,L$4:L$443))</f>
        <v/>
      </c>
      <c r="N335" s="362" t="str">
        <f t="shared" si="1471"/>
        <v/>
      </c>
      <c r="O335" s="362" t="str">
        <f t="shared" si="1419"/>
        <v/>
      </c>
      <c r="P335" s="362" t="str">
        <f t="shared" ref="P335:Q335" si="1472">IF(O335="","",RANK(O335,O$4:O$443))</f>
        <v/>
      </c>
      <c r="Q335" s="362" t="str">
        <f t="shared" si="1472"/>
        <v/>
      </c>
      <c r="R335" s="362" t="str">
        <f t="shared" si="1421"/>
        <v/>
      </c>
      <c r="S335" s="362" t="str">
        <f t="shared" ref="S335:T335" si="1473">IF(R335="","",RANK(R335,R$4:R$443))</f>
        <v/>
      </c>
      <c r="T335" s="362" t="str">
        <f t="shared" si="1473"/>
        <v/>
      </c>
      <c r="U335" s="417" t="str">
        <f t="shared" si="1423"/>
        <v/>
      </c>
      <c r="V335" s="369" t="str">
        <f t="shared" si="1424"/>
        <v/>
      </c>
      <c r="X335" s="279" t="str">
        <f t="shared" si="1425"/>
        <v/>
      </c>
      <c r="Y335" s="254" t="str">
        <f t="shared" si="1426"/>
        <v/>
      </c>
      <c r="Z335" s="254" t="str">
        <f t="shared" si="1427"/>
        <v/>
      </c>
      <c r="AA335" s="254" t="str">
        <f t="shared" si="1428"/>
        <v/>
      </c>
      <c r="AB335" s="254" t="str">
        <f t="shared" si="1429"/>
        <v/>
      </c>
      <c r="AC335" s="254">
        <f t="shared" si="1430"/>
        <v>332</v>
      </c>
      <c r="AD335" s="254" t="str">
        <f t="shared" si="1431"/>
        <v/>
      </c>
      <c r="AG335" s="499" t="str">
        <f t="shared" si="1432"/>
        <v/>
      </c>
      <c r="AH335" s="495" t="str">
        <f t="shared" si="1342"/>
        <v/>
      </c>
      <c r="AI335" s="495" t="str">
        <f t="shared" si="1343"/>
        <v/>
      </c>
      <c r="AJ335" s="495" t="str">
        <f t="shared" si="1344"/>
        <v/>
      </c>
      <c r="AK335" s="495" t="str">
        <f t="shared" si="1345"/>
        <v/>
      </c>
      <c r="AL335" s="420">
        <f t="shared" si="1410"/>
        <v>332</v>
      </c>
      <c r="AM335" s="420" t="str">
        <f t="shared" si="1411"/>
        <v/>
      </c>
      <c r="AN335" t="str">
        <f t="shared" si="1433"/>
        <v/>
      </c>
    </row>
    <row r="336" spans="1:40">
      <c r="A336" s="417" t="str">
        <f t="shared" si="1412"/>
        <v/>
      </c>
      <c r="B336" s="417" t="str">
        <f t="shared" si="1413"/>
        <v/>
      </c>
      <c r="C336" s="483"/>
      <c r="D336" s="420">
        <v>333</v>
      </c>
      <c r="E336" s="481"/>
      <c r="F336" s="482"/>
      <c r="G336" s="483"/>
      <c r="H336" s="417" t="str">
        <f t="shared" si="1414"/>
        <v/>
      </c>
      <c r="I336" s="362" t="str">
        <f t="shared" si="1415"/>
        <v/>
      </c>
      <c r="J336" s="362" t="str">
        <f t="shared" ref="J336:K336" si="1474">IF(I336="","",RANK(I336,I$4:I$443))</f>
        <v/>
      </c>
      <c r="K336" s="362" t="str">
        <f t="shared" si="1474"/>
        <v/>
      </c>
      <c r="L336" s="362" t="str">
        <f t="shared" si="1417"/>
        <v/>
      </c>
      <c r="M336" s="362" t="str">
        <f t="shared" ref="M336:N336" si="1475">IF(L336="","",RANK(L336,L$4:L$443))</f>
        <v/>
      </c>
      <c r="N336" s="362" t="str">
        <f t="shared" si="1475"/>
        <v/>
      </c>
      <c r="O336" s="362" t="str">
        <f t="shared" si="1419"/>
        <v/>
      </c>
      <c r="P336" s="362" t="str">
        <f t="shared" ref="P336:Q336" si="1476">IF(O336="","",RANK(O336,O$4:O$443))</f>
        <v/>
      </c>
      <c r="Q336" s="362" t="str">
        <f t="shared" si="1476"/>
        <v/>
      </c>
      <c r="R336" s="362" t="str">
        <f t="shared" si="1421"/>
        <v/>
      </c>
      <c r="S336" s="362" t="str">
        <f t="shared" ref="S336:T336" si="1477">IF(R336="","",RANK(R336,R$4:R$443))</f>
        <v/>
      </c>
      <c r="T336" s="362" t="str">
        <f t="shared" si="1477"/>
        <v/>
      </c>
      <c r="U336" s="417" t="str">
        <f t="shared" si="1423"/>
        <v/>
      </c>
      <c r="V336" s="369" t="str">
        <f t="shared" si="1424"/>
        <v/>
      </c>
      <c r="X336" s="279" t="str">
        <f t="shared" si="1425"/>
        <v/>
      </c>
      <c r="Y336" s="254" t="str">
        <f t="shared" si="1426"/>
        <v/>
      </c>
      <c r="Z336" s="254" t="str">
        <f t="shared" si="1427"/>
        <v/>
      </c>
      <c r="AA336" s="254" t="str">
        <f t="shared" si="1428"/>
        <v/>
      </c>
      <c r="AB336" s="254" t="str">
        <f t="shared" si="1429"/>
        <v/>
      </c>
      <c r="AC336" s="254">
        <f t="shared" si="1430"/>
        <v>333</v>
      </c>
      <c r="AD336" s="254" t="str">
        <f t="shared" si="1431"/>
        <v/>
      </c>
      <c r="AG336" s="499" t="str">
        <f t="shared" si="1432"/>
        <v/>
      </c>
      <c r="AH336" s="495" t="str">
        <f t="shared" si="1342"/>
        <v/>
      </c>
      <c r="AI336" s="495" t="str">
        <f t="shared" si="1343"/>
        <v/>
      </c>
      <c r="AJ336" s="495" t="str">
        <f t="shared" si="1344"/>
        <v/>
      </c>
      <c r="AK336" s="495" t="str">
        <f t="shared" si="1345"/>
        <v/>
      </c>
      <c r="AL336" s="420">
        <f t="shared" si="1410"/>
        <v>333</v>
      </c>
      <c r="AM336" s="420" t="str">
        <f t="shared" si="1411"/>
        <v/>
      </c>
      <c r="AN336" t="str">
        <f t="shared" si="1433"/>
        <v/>
      </c>
    </row>
    <row r="337" spans="1:40">
      <c r="A337" s="417" t="str">
        <f t="shared" si="1412"/>
        <v/>
      </c>
      <c r="B337" s="417" t="str">
        <f t="shared" si="1413"/>
        <v/>
      </c>
      <c r="C337" s="483"/>
      <c r="D337" s="420">
        <v>334</v>
      </c>
      <c r="E337" s="481"/>
      <c r="F337" s="482"/>
      <c r="G337" s="483"/>
      <c r="H337" s="417" t="str">
        <f t="shared" si="1414"/>
        <v/>
      </c>
      <c r="I337" s="362" t="str">
        <f t="shared" si="1415"/>
        <v/>
      </c>
      <c r="J337" s="362" t="str">
        <f t="shared" ref="J337:K337" si="1478">IF(I337="","",RANK(I337,I$4:I$443))</f>
        <v/>
      </c>
      <c r="K337" s="362" t="str">
        <f t="shared" si="1478"/>
        <v/>
      </c>
      <c r="L337" s="362" t="str">
        <f t="shared" si="1417"/>
        <v/>
      </c>
      <c r="M337" s="362" t="str">
        <f t="shared" ref="M337:N337" si="1479">IF(L337="","",RANK(L337,L$4:L$443))</f>
        <v/>
      </c>
      <c r="N337" s="362" t="str">
        <f t="shared" si="1479"/>
        <v/>
      </c>
      <c r="O337" s="362" t="str">
        <f t="shared" si="1419"/>
        <v/>
      </c>
      <c r="P337" s="362" t="str">
        <f t="shared" ref="P337:Q337" si="1480">IF(O337="","",RANK(O337,O$4:O$443))</f>
        <v/>
      </c>
      <c r="Q337" s="362" t="str">
        <f t="shared" si="1480"/>
        <v/>
      </c>
      <c r="R337" s="362" t="str">
        <f t="shared" si="1421"/>
        <v/>
      </c>
      <c r="S337" s="362" t="str">
        <f t="shared" ref="S337:T337" si="1481">IF(R337="","",RANK(R337,R$4:R$443))</f>
        <v/>
      </c>
      <c r="T337" s="362" t="str">
        <f t="shared" si="1481"/>
        <v/>
      </c>
      <c r="U337" s="417" t="str">
        <f t="shared" si="1423"/>
        <v/>
      </c>
      <c r="V337" s="369" t="str">
        <f t="shared" si="1424"/>
        <v/>
      </c>
      <c r="X337" s="279" t="str">
        <f t="shared" si="1425"/>
        <v/>
      </c>
      <c r="Y337" s="254" t="str">
        <f t="shared" si="1426"/>
        <v/>
      </c>
      <c r="Z337" s="254" t="str">
        <f t="shared" si="1427"/>
        <v/>
      </c>
      <c r="AA337" s="254" t="str">
        <f t="shared" si="1428"/>
        <v/>
      </c>
      <c r="AB337" s="254" t="str">
        <f t="shared" si="1429"/>
        <v/>
      </c>
      <c r="AC337" s="254">
        <f t="shared" si="1430"/>
        <v>334</v>
      </c>
      <c r="AD337" s="254" t="str">
        <f t="shared" si="1431"/>
        <v/>
      </c>
      <c r="AG337" s="499" t="str">
        <f t="shared" si="1432"/>
        <v/>
      </c>
      <c r="AH337" s="495" t="str">
        <f t="shared" si="1342"/>
        <v/>
      </c>
      <c r="AI337" s="495" t="str">
        <f t="shared" si="1343"/>
        <v/>
      </c>
      <c r="AJ337" s="495" t="str">
        <f t="shared" si="1344"/>
        <v/>
      </c>
      <c r="AK337" s="495" t="str">
        <f t="shared" si="1345"/>
        <v/>
      </c>
      <c r="AL337" s="420">
        <f t="shared" si="1410"/>
        <v>334</v>
      </c>
      <c r="AM337" s="420" t="str">
        <f t="shared" si="1411"/>
        <v/>
      </c>
      <c r="AN337" t="str">
        <f t="shared" si="1433"/>
        <v/>
      </c>
    </row>
    <row r="338" spans="1:40">
      <c r="A338" s="417" t="str">
        <f t="shared" si="1412"/>
        <v/>
      </c>
      <c r="B338" s="417" t="str">
        <f t="shared" si="1413"/>
        <v/>
      </c>
      <c r="C338" s="483"/>
      <c r="D338" s="420">
        <v>335</v>
      </c>
      <c r="E338" s="481"/>
      <c r="F338" s="482"/>
      <c r="G338" s="483"/>
      <c r="H338" s="417" t="str">
        <f t="shared" si="1414"/>
        <v/>
      </c>
      <c r="I338" s="362" t="str">
        <f t="shared" si="1415"/>
        <v/>
      </c>
      <c r="J338" s="362" t="str">
        <f t="shared" ref="J338:K338" si="1482">IF(I338="","",RANK(I338,I$4:I$443))</f>
        <v/>
      </c>
      <c r="K338" s="362" t="str">
        <f t="shared" si="1482"/>
        <v/>
      </c>
      <c r="L338" s="362" t="str">
        <f t="shared" si="1417"/>
        <v/>
      </c>
      <c r="M338" s="362" t="str">
        <f t="shared" ref="M338:N338" si="1483">IF(L338="","",RANK(L338,L$4:L$443))</f>
        <v/>
      </c>
      <c r="N338" s="362" t="str">
        <f t="shared" si="1483"/>
        <v/>
      </c>
      <c r="O338" s="362" t="str">
        <f t="shared" si="1419"/>
        <v/>
      </c>
      <c r="P338" s="362" t="str">
        <f t="shared" ref="P338:Q338" si="1484">IF(O338="","",RANK(O338,O$4:O$443))</f>
        <v/>
      </c>
      <c r="Q338" s="362" t="str">
        <f t="shared" si="1484"/>
        <v/>
      </c>
      <c r="R338" s="362" t="str">
        <f t="shared" si="1421"/>
        <v/>
      </c>
      <c r="S338" s="362" t="str">
        <f t="shared" ref="S338:T338" si="1485">IF(R338="","",RANK(R338,R$4:R$443))</f>
        <v/>
      </c>
      <c r="T338" s="362" t="str">
        <f t="shared" si="1485"/>
        <v/>
      </c>
      <c r="U338" s="417" t="str">
        <f t="shared" si="1423"/>
        <v/>
      </c>
      <c r="V338" s="369" t="str">
        <f t="shared" si="1424"/>
        <v/>
      </c>
      <c r="X338" s="279" t="str">
        <f t="shared" si="1425"/>
        <v/>
      </c>
      <c r="Y338" s="254" t="str">
        <f t="shared" si="1426"/>
        <v/>
      </c>
      <c r="Z338" s="254" t="str">
        <f t="shared" si="1427"/>
        <v/>
      </c>
      <c r="AA338" s="254" t="str">
        <f t="shared" si="1428"/>
        <v/>
      </c>
      <c r="AB338" s="254" t="str">
        <f t="shared" si="1429"/>
        <v/>
      </c>
      <c r="AC338" s="254">
        <f t="shared" si="1430"/>
        <v>335</v>
      </c>
      <c r="AD338" s="254" t="str">
        <f t="shared" si="1431"/>
        <v/>
      </c>
      <c r="AG338" s="499" t="str">
        <f t="shared" si="1432"/>
        <v/>
      </c>
      <c r="AH338" s="495" t="str">
        <f t="shared" si="1342"/>
        <v/>
      </c>
      <c r="AI338" s="495" t="str">
        <f t="shared" si="1343"/>
        <v/>
      </c>
      <c r="AJ338" s="495" t="str">
        <f t="shared" si="1344"/>
        <v/>
      </c>
      <c r="AK338" s="495" t="str">
        <f t="shared" si="1345"/>
        <v/>
      </c>
      <c r="AL338" s="420">
        <f t="shared" si="1410"/>
        <v>335</v>
      </c>
      <c r="AM338" s="420" t="str">
        <f t="shared" si="1411"/>
        <v/>
      </c>
      <c r="AN338" t="str">
        <f t="shared" si="1433"/>
        <v/>
      </c>
    </row>
    <row r="339" spans="1:40">
      <c r="A339" s="417" t="str">
        <f t="shared" si="1412"/>
        <v/>
      </c>
      <c r="B339" s="417" t="str">
        <f t="shared" si="1413"/>
        <v/>
      </c>
      <c r="C339" s="483"/>
      <c r="D339" s="420">
        <v>336</v>
      </c>
      <c r="E339" s="481"/>
      <c r="F339" s="482"/>
      <c r="G339" s="483"/>
      <c r="H339" s="417" t="str">
        <f t="shared" si="1414"/>
        <v/>
      </c>
      <c r="I339" s="362" t="str">
        <f t="shared" si="1415"/>
        <v/>
      </c>
      <c r="J339" s="362" t="str">
        <f t="shared" ref="J339:K339" si="1486">IF(I339="","",RANK(I339,I$4:I$443))</f>
        <v/>
      </c>
      <c r="K339" s="362" t="str">
        <f t="shared" si="1486"/>
        <v/>
      </c>
      <c r="L339" s="362" t="str">
        <f t="shared" si="1417"/>
        <v/>
      </c>
      <c r="M339" s="362" t="str">
        <f t="shared" ref="M339:N339" si="1487">IF(L339="","",RANK(L339,L$4:L$443))</f>
        <v/>
      </c>
      <c r="N339" s="362" t="str">
        <f t="shared" si="1487"/>
        <v/>
      </c>
      <c r="O339" s="362" t="str">
        <f t="shared" si="1419"/>
        <v/>
      </c>
      <c r="P339" s="362" t="str">
        <f t="shared" ref="P339:Q339" si="1488">IF(O339="","",RANK(O339,O$4:O$443))</f>
        <v/>
      </c>
      <c r="Q339" s="362" t="str">
        <f t="shared" si="1488"/>
        <v/>
      </c>
      <c r="R339" s="362" t="str">
        <f t="shared" si="1421"/>
        <v/>
      </c>
      <c r="S339" s="362" t="str">
        <f t="shared" ref="S339:T339" si="1489">IF(R339="","",RANK(R339,R$4:R$443))</f>
        <v/>
      </c>
      <c r="T339" s="362" t="str">
        <f t="shared" si="1489"/>
        <v/>
      </c>
      <c r="U339" s="417" t="str">
        <f t="shared" si="1423"/>
        <v/>
      </c>
      <c r="V339" s="369" t="str">
        <f t="shared" si="1424"/>
        <v/>
      </c>
      <c r="X339" s="279" t="str">
        <f t="shared" si="1425"/>
        <v/>
      </c>
      <c r="Y339" s="254" t="str">
        <f t="shared" si="1426"/>
        <v/>
      </c>
      <c r="Z339" s="254" t="str">
        <f t="shared" si="1427"/>
        <v/>
      </c>
      <c r="AA339" s="254" t="str">
        <f t="shared" si="1428"/>
        <v/>
      </c>
      <c r="AB339" s="254" t="str">
        <f t="shared" si="1429"/>
        <v/>
      </c>
      <c r="AC339" s="254">
        <f t="shared" si="1430"/>
        <v>336</v>
      </c>
      <c r="AD339" s="254" t="str">
        <f t="shared" si="1431"/>
        <v/>
      </c>
      <c r="AG339" s="499" t="str">
        <f t="shared" si="1432"/>
        <v/>
      </c>
      <c r="AH339" s="495" t="str">
        <f t="shared" si="1342"/>
        <v/>
      </c>
      <c r="AI339" s="495" t="str">
        <f t="shared" si="1343"/>
        <v/>
      </c>
      <c r="AJ339" s="495" t="str">
        <f t="shared" si="1344"/>
        <v/>
      </c>
      <c r="AK339" s="495" t="str">
        <f t="shared" si="1345"/>
        <v/>
      </c>
      <c r="AL339" s="420">
        <f t="shared" si="1410"/>
        <v>336</v>
      </c>
      <c r="AM339" s="420" t="str">
        <f t="shared" si="1411"/>
        <v/>
      </c>
      <c r="AN339" t="str">
        <f t="shared" si="1433"/>
        <v/>
      </c>
    </row>
    <row r="340" spans="1:40">
      <c r="A340" s="417" t="str">
        <f t="shared" si="1412"/>
        <v/>
      </c>
      <c r="B340" s="417" t="str">
        <f t="shared" si="1413"/>
        <v/>
      </c>
      <c r="C340" s="483"/>
      <c r="D340" s="420">
        <v>337</v>
      </c>
      <c r="E340" s="481"/>
      <c r="F340" s="482"/>
      <c r="G340" s="483"/>
      <c r="H340" s="417" t="str">
        <f t="shared" si="1414"/>
        <v/>
      </c>
      <c r="I340" s="362" t="str">
        <f t="shared" si="1415"/>
        <v/>
      </c>
      <c r="J340" s="362" t="str">
        <f t="shared" ref="J340:K340" si="1490">IF(I340="","",RANK(I340,I$4:I$443))</f>
        <v/>
      </c>
      <c r="K340" s="362" t="str">
        <f t="shared" si="1490"/>
        <v/>
      </c>
      <c r="L340" s="362" t="str">
        <f t="shared" si="1417"/>
        <v/>
      </c>
      <c r="M340" s="362" t="str">
        <f t="shared" ref="M340:N340" si="1491">IF(L340="","",RANK(L340,L$4:L$443))</f>
        <v/>
      </c>
      <c r="N340" s="362" t="str">
        <f t="shared" si="1491"/>
        <v/>
      </c>
      <c r="O340" s="362" t="str">
        <f t="shared" si="1419"/>
        <v/>
      </c>
      <c r="P340" s="362" t="str">
        <f t="shared" ref="P340:Q340" si="1492">IF(O340="","",RANK(O340,O$4:O$443))</f>
        <v/>
      </c>
      <c r="Q340" s="362" t="str">
        <f t="shared" si="1492"/>
        <v/>
      </c>
      <c r="R340" s="362" t="str">
        <f t="shared" si="1421"/>
        <v/>
      </c>
      <c r="S340" s="362" t="str">
        <f t="shared" ref="S340:T340" si="1493">IF(R340="","",RANK(R340,R$4:R$443))</f>
        <v/>
      </c>
      <c r="T340" s="362" t="str">
        <f t="shared" si="1493"/>
        <v/>
      </c>
      <c r="U340" s="417" t="str">
        <f t="shared" si="1423"/>
        <v/>
      </c>
      <c r="V340" s="369" t="str">
        <f t="shared" si="1424"/>
        <v/>
      </c>
      <c r="X340" s="279" t="str">
        <f t="shared" si="1425"/>
        <v/>
      </c>
      <c r="Y340" s="254" t="str">
        <f t="shared" si="1426"/>
        <v/>
      </c>
      <c r="Z340" s="254" t="str">
        <f t="shared" si="1427"/>
        <v/>
      </c>
      <c r="AA340" s="254" t="str">
        <f t="shared" si="1428"/>
        <v/>
      </c>
      <c r="AB340" s="254" t="str">
        <f t="shared" si="1429"/>
        <v/>
      </c>
      <c r="AC340" s="254">
        <f t="shared" si="1430"/>
        <v>337</v>
      </c>
      <c r="AD340" s="254" t="str">
        <f t="shared" si="1431"/>
        <v/>
      </c>
      <c r="AG340" s="499" t="str">
        <f t="shared" si="1432"/>
        <v/>
      </c>
      <c r="AH340" s="495" t="str">
        <f t="shared" si="1342"/>
        <v/>
      </c>
      <c r="AI340" s="495" t="str">
        <f t="shared" si="1343"/>
        <v/>
      </c>
      <c r="AJ340" s="495" t="str">
        <f t="shared" si="1344"/>
        <v/>
      </c>
      <c r="AK340" s="495" t="str">
        <f t="shared" si="1345"/>
        <v/>
      </c>
      <c r="AL340" s="420">
        <f t="shared" si="1410"/>
        <v>337</v>
      </c>
      <c r="AM340" s="420" t="str">
        <f t="shared" si="1411"/>
        <v/>
      </c>
      <c r="AN340" t="str">
        <f t="shared" si="1433"/>
        <v/>
      </c>
    </row>
    <row r="341" spans="1:40">
      <c r="A341" s="417" t="str">
        <f t="shared" si="1412"/>
        <v/>
      </c>
      <c r="B341" s="417" t="str">
        <f t="shared" si="1413"/>
        <v/>
      </c>
      <c r="C341" s="483"/>
      <c r="D341" s="420">
        <v>338</v>
      </c>
      <c r="E341" s="481"/>
      <c r="F341" s="482"/>
      <c r="G341" s="483"/>
      <c r="H341" s="417" t="str">
        <f t="shared" si="1414"/>
        <v/>
      </c>
      <c r="I341" s="362" t="str">
        <f t="shared" si="1415"/>
        <v/>
      </c>
      <c r="J341" s="362" t="str">
        <f t="shared" ref="J341:K341" si="1494">IF(I341="","",RANK(I341,I$4:I$443))</f>
        <v/>
      </c>
      <c r="K341" s="362" t="str">
        <f t="shared" si="1494"/>
        <v/>
      </c>
      <c r="L341" s="362" t="str">
        <f t="shared" si="1417"/>
        <v/>
      </c>
      <c r="M341" s="362" t="str">
        <f t="shared" ref="M341:N341" si="1495">IF(L341="","",RANK(L341,L$4:L$443))</f>
        <v/>
      </c>
      <c r="N341" s="362" t="str">
        <f t="shared" si="1495"/>
        <v/>
      </c>
      <c r="O341" s="362" t="str">
        <f t="shared" si="1419"/>
        <v/>
      </c>
      <c r="P341" s="362" t="str">
        <f t="shared" ref="P341:Q341" si="1496">IF(O341="","",RANK(O341,O$4:O$443))</f>
        <v/>
      </c>
      <c r="Q341" s="362" t="str">
        <f t="shared" si="1496"/>
        <v/>
      </c>
      <c r="R341" s="362" t="str">
        <f t="shared" si="1421"/>
        <v/>
      </c>
      <c r="S341" s="362" t="str">
        <f t="shared" ref="S341:T341" si="1497">IF(R341="","",RANK(R341,R$4:R$443))</f>
        <v/>
      </c>
      <c r="T341" s="362" t="str">
        <f t="shared" si="1497"/>
        <v/>
      </c>
      <c r="U341" s="417" t="str">
        <f t="shared" si="1423"/>
        <v/>
      </c>
      <c r="V341" s="369" t="str">
        <f t="shared" si="1424"/>
        <v/>
      </c>
      <c r="X341" s="279" t="str">
        <f t="shared" si="1425"/>
        <v/>
      </c>
      <c r="Y341" s="254" t="str">
        <f t="shared" si="1426"/>
        <v/>
      </c>
      <c r="Z341" s="254" t="str">
        <f t="shared" si="1427"/>
        <v/>
      </c>
      <c r="AA341" s="254" t="str">
        <f t="shared" si="1428"/>
        <v/>
      </c>
      <c r="AB341" s="254" t="str">
        <f t="shared" si="1429"/>
        <v/>
      </c>
      <c r="AC341" s="254">
        <f t="shared" si="1430"/>
        <v>338</v>
      </c>
      <c r="AD341" s="254" t="str">
        <f t="shared" si="1431"/>
        <v/>
      </c>
      <c r="AG341" s="499" t="str">
        <f t="shared" si="1432"/>
        <v/>
      </c>
      <c r="AH341" s="495" t="str">
        <f t="shared" si="1342"/>
        <v/>
      </c>
      <c r="AI341" s="495" t="str">
        <f t="shared" si="1343"/>
        <v/>
      </c>
      <c r="AJ341" s="495" t="str">
        <f t="shared" si="1344"/>
        <v/>
      </c>
      <c r="AK341" s="495" t="str">
        <f t="shared" si="1345"/>
        <v/>
      </c>
      <c r="AL341" s="420">
        <f t="shared" si="1410"/>
        <v>338</v>
      </c>
      <c r="AM341" s="420" t="str">
        <f t="shared" si="1411"/>
        <v/>
      </c>
      <c r="AN341" t="str">
        <f t="shared" si="1433"/>
        <v/>
      </c>
    </row>
    <row r="342" spans="1:40">
      <c r="A342" s="417" t="str">
        <f t="shared" si="1412"/>
        <v/>
      </c>
      <c r="B342" s="417" t="str">
        <f t="shared" si="1413"/>
        <v/>
      </c>
      <c r="C342" s="483"/>
      <c r="D342" s="420">
        <v>339</v>
      </c>
      <c r="E342" s="481"/>
      <c r="F342" s="482"/>
      <c r="G342" s="483"/>
      <c r="H342" s="417" t="str">
        <f t="shared" si="1414"/>
        <v/>
      </c>
      <c r="I342" s="362" t="str">
        <f t="shared" si="1415"/>
        <v/>
      </c>
      <c r="J342" s="362" t="str">
        <f t="shared" ref="J342:K342" si="1498">IF(I342="","",RANK(I342,I$4:I$443))</f>
        <v/>
      </c>
      <c r="K342" s="362" t="str">
        <f t="shared" si="1498"/>
        <v/>
      </c>
      <c r="L342" s="362" t="str">
        <f t="shared" si="1417"/>
        <v/>
      </c>
      <c r="M342" s="362" t="str">
        <f t="shared" ref="M342:N342" si="1499">IF(L342="","",RANK(L342,L$4:L$443))</f>
        <v/>
      </c>
      <c r="N342" s="362" t="str">
        <f t="shared" si="1499"/>
        <v/>
      </c>
      <c r="O342" s="362" t="str">
        <f t="shared" si="1419"/>
        <v/>
      </c>
      <c r="P342" s="362" t="str">
        <f t="shared" ref="P342:Q342" si="1500">IF(O342="","",RANK(O342,O$4:O$443))</f>
        <v/>
      </c>
      <c r="Q342" s="362" t="str">
        <f t="shared" si="1500"/>
        <v/>
      </c>
      <c r="R342" s="362" t="str">
        <f t="shared" si="1421"/>
        <v/>
      </c>
      <c r="S342" s="362" t="str">
        <f t="shared" ref="S342:T342" si="1501">IF(R342="","",RANK(R342,R$4:R$443))</f>
        <v/>
      </c>
      <c r="T342" s="362" t="str">
        <f t="shared" si="1501"/>
        <v/>
      </c>
      <c r="U342" s="417" t="str">
        <f t="shared" si="1423"/>
        <v/>
      </c>
      <c r="V342" s="369" t="str">
        <f t="shared" si="1424"/>
        <v/>
      </c>
      <c r="X342" s="279" t="str">
        <f t="shared" si="1425"/>
        <v/>
      </c>
      <c r="Y342" s="254" t="str">
        <f t="shared" si="1426"/>
        <v/>
      </c>
      <c r="Z342" s="254" t="str">
        <f t="shared" si="1427"/>
        <v/>
      </c>
      <c r="AA342" s="254" t="str">
        <f t="shared" si="1428"/>
        <v/>
      </c>
      <c r="AB342" s="254" t="str">
        <f t="shared" si="1429"/>
        <v/>
      </c>
      <c r="AC342" s="254">
        <f t="shared" si="1430"/>
        <v>339</v>
      </c>
      <c r="AD342" s="254" t="str">
        <f t="shared" si="1431"/>
        <v/>
      </c>
      <c r="AG342" s="499" t="str">
        <f t="shared" si="1432"/>
        <v/>
      </c>
      <c r="AH342" s="495" t="str">
        <f t="shared" si="1342"/>
        <v/>
      </c>
      <c r="AI342" s="495" t="str">
        <f t="shared" si="1343"/>
        <v/>
      </c>
      <c r="AJ342" s="495" t="str">
        <f t="shared" si="1344"/>
        <v/>
      </c>
      <c r="AK342" s="495" t="str">
        <f t="shared" si="1345"/>
        <v/>
      </c>
      <c r="AL342" s="420">
        <f t="shared" si="1410"/>
        <v>339</v>
      </c>
      <c r="AM342" s="420" t="str">
        <f t="shared" si="1411"/>
        <v/>
      </c>
      <c r="AN342" t="str">
        <f t="shared" si="1433"/>
        <v/>
      </c>
    </row>
    <row r="343" spans="1:40">
      <c r="A343" s="417" t="str">
        <f t="shared" si="1412"/>
        <v/>
      </c>
      <c r="B343" s="417" t="str">
        <f t="shared" si="1413"/>
        <v/>
      </c>
      <c r="C343" s="483"/>
      <c r="D343" s="420">
        <v>340</v>
      </c>
      <c r="E343" s="481"/>
      <c r="F343" s="482"/>
      <c r="G343" s="483"/>
      <c r="H343" s="417" t="str">
        <f t="shared" si="1414"/>
        <v/>
      </c>
      <c r="I343" s="362" t="str">
        <f t="shared" si="1415"/>
        <v/>
      </c>
      <c r="J343" s="362" t="str">
        <f t="shared" ref="J343:K343" si="1502">IF(I343="","",RANK(I343,I$4:I$443))</f>
        <v/>
      </c>
      <c r="K343" s="362" t="str">
        <f t="shared" si="1502"/>
        <v/>
      </c>
      <c r="L343" s="362" t="str">
        <f t="shared" si="1417"/>
        <v/>
      </c>
      <c r="M343" s="362" t="str">
        <f t="shared" ref="M343:N343" si="1503">IF(L343="","",RANK(L343,L$4:L$443))</f>
        <v/>
      </c>
      <c r="N343" s="362" t="str">
        <f t="shared" si="1503"/>
        <v/>
      </c>
      <c r="O343" s="362" t="str">
        <f t="shared" si="1419"/>
        <v/>
      </c>
      <c r="P343" s="362" t="str">
        <f t="shared" ref="P343:Q343" si="1504">IF(O343="","",RANK(O343,O$4:O$443))</f>
        <v/>
      </c>
      <c r="Q343" s="362" t="str">
        <f t="shared" si="1504"/>
        <v/>
      </c>
      <c r="R343" s="362" t="str">
        <f t="shared" si="1421"/>
        <v/>
      </c>
      <c r="S343" s="362" t="str">
        <f t="shared" ref="S343:T343" si="1505">IF(R343="","",RANK(R343,R$4:R$443))</f>
        <v/>
      </c>
      <c r="T343" s="362" t="str">
        <f t="shared" si="1505"/>
        <v/>
      </c>
      <c r="U343" s="417" t="str">
        <f t="shared" si="1423"/>
        <v/>
      </c>
      <c r="V343" s="369" t="str">
        <f t="shared" si="1424"/>
        <v/>
      </c>
      <c r="X343" s="279" t="str">
        <f t="shared" si="1425"/>
        <v/>
      </c>
      <c r="Y343" s="254" t="str">
        <f t="shared" si="1426"/>
        <v/>
      </c>
      <c r="Z343" s="254" t="str">
        <f t="shared" si="1427"/>
        <v/>
      </c>
      <c r="AA343" s="254" t="str">
        <f t="shared" si="1428"/>
        <v/>
      </c>
      <c r="AB343" s="254" t="str">
        <f t="shared" si="1429"/>
        <v/>
      </c>
      <c r="AC343" s="254">
        <f t="shared" si="1430"/>
        <v>340</v>
      </c>
      <c r="AD343" s="254" t="str">
        <f t="shared" si="1431"/>
        <v/>
      </c>
      <c r="AG343" s="499" t="str">
        <f t="shared" si="1432"/>
        <v/>
      </c>
      <c r="AH343" s="495" t="str">
        <f t="shared" si="1342"/>
        <v/>
      </c>
      <c r="AI343" s="495" t="str">
        <f t="shared" si="1343"/>
        <v/>
      </c>
      <c r="AJ343" s="495" t="str">
        <f t="shared" si="1344"/>
        <v/>
      </c>
      <c r="AK343" s="495" t="str">
        <f t="shared" si="1345"/>
        <v/>
      </c>
      <c r="AL343" s="420">
        <f t="shared" si="1410"/>
        <v>340</v>
      </c>
      <c r="AM343" s="420" t="str">
        <f t="shared" si="1411"/>
        <v/>
      </c>
      <c r="AN343" t="str">
        <f t="shared" si="1433"/>
        <v/>
      </c>
    </row>
    <row r="344" spans="1:40">
      <c r="A344" s="417" t="str">
        <f t="shared" si="1412"/>
        <v/>
      </c>
      <c r="B344" s="417" t="str">
        <f t="shared" si="1413"/>
        <v/>
      </c>
      <c r="C344" s="483"/>
      <c r="D344" s="420">
        <v>341</v>
      </c>
      <c r="E344" s="481"/>
      <c r="F344" s="482"/>
      <c r="G344" s="483"/>
      <c r="H344" s="417" t="str">
        <f t="shared" si="1414"/>
        <v/>
      </c>
      <c r="I344" s="362" t="str">
        <f t="shared" si="1415"/>
        <v/>
      </c>
      <c r="J344" s="362" t="str">
        <f t="shared" ref="J344:K344" si="1506">IF(I344="","",RANK(I344,I$4:I$443))</f>
        <v/>
      </c>
      <c r="K344" s="362" t="str">
        <f t="shared" si="1506"/>
        <v/>
      </c>
      <c r="L344" s="362" t="str">
        <f t="shared" si="1417"/>
        <v/>
      </c>
      <c r="M344" s="362" t="str">
        <f t="shared" ref="M344:N344" si="1507">IF(L344="","",RANK(L344,L$4:L$443))</f>
        <v/>
      </c>
      <c r="N344" s="362" t="str">
        <f t="shared" si="1507"/>
        <v/>
      </c>
      <c r="O344" s="362" t="str">
        <f t="shared" si="1419"/>
        <v/>
      </c>
      <c r="P344" s="362" t="str">
        <f t="shared" ref="P344:Q344" si="1508">IF(O344="","",RANK(O344,O$4:O$443))</f>
        <v/>
      </c>
      <c r="Q344" s="362" t="str">
        <f t="shared" si="1508"/>
        <v/>
      </c>
      <c r="R344" s="362" t="str">
        <f t="shared" si="1421"/>
        <v/>
      </c>
      <c r="S344" s="362" t="str">
        <f t="shared" ref="S344:T344" si="1509">IF(R344="","",RANK(R344,R$4:R$443))</f>
        <v/>
      </c>
      <c r="T344" s="362" t="str">
        <f t="shared" si="1509"/>
        <v/>
      </c>
      <c r="U344" s="417" t="str">
        <f t="shared" si="1423"/>
        <v/>
      </c>
      <c r="V344" s="369" t="str">
        <f t="shared" si="1424"/>
        <v/>
      </c>
      <c r="X344" s="279" t="str">
        <f t="shared" si="1425"/>
        <v/>
      </c>
      <c r="Y344" s="254" t="str">
        <f t="shared" si="1426"/>
        <v/>
      </c>
      <c r="Z344" s="254" t="str">
        <f t="shared" si="1427"/>
        <v/>
      </c>
      <c r="AA344" s="254" t="str">
        <f t="shared" si="1428"/>
        <v/>
      </c>
      <c r="AB344" s="254" t="str">
        <f t="shared" si="1429"/>
        <v/>
      </c>
      <c r="AC344" s="254">
        <f t="shared" si="1430"/>
        <v>341</v>
      </c>
      <c r="AD344" s="254" t="str">
        <f t="shared" si="1431"/>
        <v/>
      </c>
      <c r="AG344" s="499" t="str">
        <f t="shared" si="1432"/>
        <v/>
      </c>
      <c r="AH344" s="495" t="str">
        <f t="shared" si="1342"/>
        <v/>
      </c>
      <c r="AI344" s="495" t="str">
        <f t="shared" si="1343"/>
        <v/>
      </c>
      <c r="AJ344" s="495" t="str">
        <f t="shared" si="1344"/>
        <v/>
      </c>
      <c r="AK344" s="495" t="str">
        <f t="shared" si="1345"/>
        <v/>
      </c>
      <c r="AL344" s="420">
        <f t="shared" si="1410"/>
        <v>341</v>
      </c>
      <c r="AM344" s="420" t="str">
        <f t="shared" si="1411"/>
        <v/>
      </c>
      <c r="AN344" t="str">
        <f t="shared" si="1433"/>
        <v/>
      </c>
    </row>
    <row r="345" spans="1:40">
      <c r="A345" s="417" t="str">
        <f t="shared" si="1412"/>
        <v/>
      </c>
      <c r="B345" s="417" t="str">
        <f t="shared" si="1413"/>
        <v/>
      </c>
      <c r="C345" s="483"/>
      <c r="D345" s="420">
        <v>342</v>
      </c>
      <c r="E345" s="481"/>
      <c r="F345" s="482"/>
      <c r="G345" s="483"/>
      <c r="H345" s="417" t="str">
        <f t="shared" si="1414"/>
        <v/>
      </c>
      <c r="I345" s="362" t="str">
        <f t="shared" si="1415"/>
        <v/>
      </c>
      <c r="J345" s="362" t="str">
        <f t="shared" ref="J345:K345" si="1510">IF(I345="","",RANK(I345,I$4:I$443))</f>
        <v/>
      </c>
      <c r="K345" s="362" t="str">
        <f t="shared" si="1510"/>
        <v/>
      </c>
      <c r="L345" s="362" t="str">
        <f t="shared" si="1417"/>
        <v/>
      </c>
      <c r="M345" s="362" t="str">
        <f t="shared" ref="M345:N345" si="1511">IF(L345="","",RANK(L345,L$4:L$443))</f>
        <v/>
      </c>
      <c r="N345" s="362" t="str">
        <f t="shared" si="1511"/>
        <v/>
      </c>
      <c r="O345" s="362" t="str">
        <f t="shared" si="1419"/>
        <v/>
      </c>
      <c r="P345" s="362" t="str">
        <f t="shared" ref="P345:Q345" si="1512">IF(O345="","",RANK(O345,O$4:O$443))</f>
        <v/>
      </c>
      <c r="Q345" s="362" t="str">
        <f t="shared" si="1512"/>
        <v/>
      </c>
      <c r="R345" s="362" t="str">
        <f t="shared" si="1421"/>
        <v/>
      </c>
      <c r="S345" s="362" t="str">
        <f t="shared" ref="S345:T345" si="1513">IF(R345="","",RANK(R345,R$4:R$443))</f>
        <v/>
      </c>
      <c r="T345" s="362" t="str">
        <f t="shared" si="1513"/>
        <v/>
      </c>
      <c r="U345" s="417" t="str">
        <f t="shared" si="1423"/>
        <v/>
      </c>
      <c r="V345" s="369" t="str">
        <f t="shared" si="1424"/>
        <v/>
      </c>
      <c r="X345" s="279" t="str">
        <f t="shared" si="1425"/>
        <v/>
      </c>
      <c r="Y345" s="254" t="str">
        <f t="shared" si="1426"/>
        <v/>
      </c>
      <c r="Z345" s="254" t="str">
        <f t="shared" si="1427"/>
        <v/>
      </c>
      <c r="AA345" s="254" t="str">
        <f t="shared" si="1428"/>
        <v/>
      </c>
      <c r="AB345" s="254" t="str">
        <f t="shared" si="1429"/>
        <v/>
      </c>
      <c r="AC345" s="254">
        <f t="shared" si="1430"/>
        <v>342</v>
      </c>
      <c r="AD345" s="254" t="str">
        <f t="shared" si="1431"/>
        <v/>
      </c>
      <c r="AG345" s="499" t="str">
        <f t="shared" si="1432"/>
        <v/>
      </c>
      <c r="AH345" s="495" t="str">
        <f t="shared" si="1342"/>
        <v/>
      </c>
      <c r="AI345" s="495" t="str">
        <f t="shared" si="1343"/>
        <v/>
      </c>
      <c r="AJ345" s="495" t="str">
        <f t="shared" si="1344"/>
        <v/>
      </c>
      <c r="AK345" s="495" t="str">
        <f t="shared" si="1345"/>
        <v/>
      </c>
      <c r="AL345" s="420">
        <f t="shared" si="1410"/>
        <v>342</v>
      </c>
      <c r="AM345" s="420" t="str">
        <f t="shared" si="1411"/>
        <v/>
      </c>
      <c r="AN345" t="str">
        <f t="shared" si="1433"/>
        <v/>
      </c>
    </row>
    <row r="346" spans="1:40">
      <c r="A346" s="417" t="str">
        <f t="shared" si="1412"/>
        <v/>
      </c>
      <c r="B346" s="417" t="str">
        <f t="shared" si="1413"/>
        <v/>
      </c>
      <c r="C346" s="483"/>
      <c r="D346" s="420">
        <v>343</v>
      </c>
      <c r="E346" s="481"/>
      <c r="F346" s="482"/>
      <c r="G346" s="483"/>
      <c r="H346" s="417" t="str">
        <f t="shared" si="1414"/>
        <v/>
      </c>
      <c r="I346" s="362" t="str">
        <f t="shared" si="1415"/>
        <v/>
      </c>
      <c r="J346" s="362" t="str">
        <f t="shared" ref="J346:K346" si="1514">IF(I346="","",RANK(I346,I$4:I$443))</f>
        <v/>
      </c>
      <c r="K346" s="362" t="str">
        <f t="shared" si="1514"/>
        <v/>
      </c>
      <c r="L346" s="362" t="str">
        <f t="shared" si="1417"/>
        <v/>
      </c>
      <c r="M346" s="362" t="str">
        <f t="shared" ref="M346:N346" si="1515">IF(L346="","",RANK(L346,L$4:L$443))</f>
        <v/>
      </c>
      <c r="N346" s="362" t="str">
        <f t="shared" si="1515"/>
        <v/>
      </c>
      <c r="O346" s="362" t="str">
        <f t="shared" si="1419"/>
        <v/>
      </c>
      <c r="P346" s="362" t="str">
        <f t="shared" ref="P346:Q346" si="1516">IF(O346="","",RANK(O346,O$4:O$443))</f>
        <v/>
      </c>
      <c r="Q346" s="362" t="str">
        <f t="shared" si="1516"/>
        <v/>
      </c>
      <c r="R346" s="362" t="str">
        <f t="shared" si="1421"/>
        <v/>
      </c>
      <c r="S346" s="362" t="str">
        <f t="shared" ref="S346:T346" si="1517">IF(R346="","",RANK(R346,R$4:R$443))</f>
        <v/>
      </c>
      <c r="T346" s="362" t="str">
        <f t="shared" si="1517"/>
        <v/>
      </c>
      <c r="U346" s="417" t="str">
        <f t="shared" si="1423"/>
        <v/>
      </c>
      <c r="V346" s="369" t="str">
        <f t="shared" si="1424"/>
        <v/>
      </c>
      <c r="X346" s="279" t="str">
        <f t="shared" si="1425"/>
        <v/>
      </c>
      <c r="Y346" s="254" t="str">
        <f t="shared" si="1426"/>
        <v/>
      </c>
      <c r="Z346" s="254" t="str">
        <f t="shared" si="1427"/>
        <v/>
      </c>
      <c r="AA346" s="254" t="str">
        <f t="shared" si="1428"/>
        <v/>
      </c>
      <c r="AB346" s="254" t="str">
        <f t="shared" si="1429"/>
        <v/>
      </c>
      <c r="AC346" s="254">
        <f t="shared" si="1430"/>
        <v>343</v>
      </c>
      <c r="AD346" s="254" t="str">
        <f t="shared" si="1431"/>
        <v/>
      </c>
      <c r="AG346" s="499" t="str">
        <f t="shared" si="1432"/>
        <v/>
      </c>
      <c r="AH346" s="495" t="str">
        <f t="shared" si="1342"/>
        <v/>
      </c>
      <c r="AI346" s="495" t="str">
        <f t="shared" si="1343"/>
        <v/>
      </c>
      <c r="AJ346" s="495" t="str">
        <f t="shared" si="1344"/>
        <v/>
      </c>
      <c r="AK346" s="495" t="str">
        <f t="shared" si="1345"/>
        <v/>
      </c>
      <c r="AL346" s="420">
        <f t="shared" si="1410"/>
        <v>343</v>
      </c>
      <c r="AM346" s="420" t="str">
        <f t="shared" si="1411"/>
        <v/>
      </c>
      <c r="AN346" t="str">
        <f t="shared" si="1433"/>
        <v/>
      </c>
    </row>
    <row r="347" spans="1:40">
      <c r="A347" s="417" t="str">
        <f t="shared" si="1412"/>
        <v/>
      </c>
      <c r="B347" s="417" t="str">
        <f t="shared" si="1413"/>
        <v/>
      </c>
      <c r="C347" s="483"/>
      <c r="D347" s="420">
        <v>344</v>
      </c>
      <c r="E347" s="481"/>
      <c r="F347" s="482"/>
      <c r="G347" s="483"/>
      <c r="H347" s="417" t="str">
        <f t="shared" si="1414"/>
        <v/>
      </c>
      <c r="I347" s="362" t="str">
        <f t="shared" si="1415"/>
        <v/>
      </c>
      <c r="J347" s="362" t="str">
        <f t="shared" ref="J347:K347" si="1518">IF(I347="","",RANK(I347,I$4:I$443))</f>
        <v/>
      </c>
      <c r="K347" s="362" t="str">
        <f t="shared" si="1518"/>
        <v/>
      </c>
      <c r="L347" s="362" t="str">
        <f t="shared" si="1417"/>
        <v/>
      </c>
      <c r="M347" s="362" t="str">
        <f t="shared" ref="M347:N347" si="1519">IF(L347="","",RANK(L347,L$4:L$443))</f>
        <v/>
      </c>
      <c r="N347" s="362" t="str">
        <f t="shared" si="1519"/>
        <v/>
      </c>
      <c r="O347" s="362" t="str">
        <f t="shared" si="1419"/>
        <v/>
      </c>
      <c r="P347" s="362" t="str">
        <f t="shared" ref="P347:Q347" si="1520">IF(O347="","",RANK(O347,O$4:O$443))</f>
        <v/>
      </c>
      <c r="Q347" s="362" t="str">
        <f t="shared" si="1520"/>
        <v/>
      </c>
      <c r="R347" s="362" t="str">
        <f t="shared" si="1421"/>
        <v/>
      </c>
      <c r="S347" s="362" t="str">
        <f t="shared" ref="S347:T347" si="1521">IF(R347="","",RANK(R347,R$4:R$443))</f>
        <v/>
      </c>
      <c r="T347" s="362" t="str">
        <f t="shared" si="1521"/>
        <v/>
      </c>
      <c r="U347" s="417" t="str">
        <f t="shared" si="1423"/>
        <v/>
      </c>
      <c r="V347" s="369" t="str">
        <f t="shared" si="1424"/>
        <v/>
      </c>
      <c r="X347" s="279" t="str">
        <f t="shared" si="1425"/>
        <v/>
      </c>
      <c r="Y347" s="254" t="str">
        <f t="shared" si="1426"/>
        <v/>
      </c>
      <c r="Z347" s="254" t="str">
        <f t="shared" si="1427"/>
        <v/>
      </c>
      <c r="AA347" s="254" t="str">
        <f t="shared" si="1428"/>
        <v/>
      </c>
      <c r="AB347" s="254" t="str">
        <f t="shared" si="1429"/>
        <v/>
      </c>
      <c r="AC347" s="254">
        <f t="shared" si="1430"/>
        <v>344</v>
      </c>
      <c r="AD347" s="254" t="str">
        <f t="shared" si="1431"/>
        <v/>
      </c>
      <c r="AG347" s="499" t="str">
        <f t="shared" si="1432"/>
        <v/>
      </c>
      <c r="AH347" s="495" t="str">
        <f t="shared" si="1342"/>
        <v/>
      </c>
      <c r="AI347" s="495" t="str">
        <f t="shared" si="1343"/>
        <v/>
      </c>
      <c r="AJ347" s="495" t="str">
        <f t="shared" si="1344"/>
        <v/>
      </c>
      <c r="AK347" s="495" t="str">
        <f t="shared" si="1345"/>
        <v/>
      </c>
      <c r="AL347" s="420">
        <f t="shared" si="1410"/>
        <v>344</v>
      </c>
      <c r="AM347" s="420" t="str">
        <f t="shared" si="1411"/>
        <v/>
      </c>
      <c r="AN347" t="str">
        <f t="shared" si="1433"/>
        <v/>
      </c>
    </row>
    <row r="348" spans="1:40">
      <c r="A348" s="417" t="str">
        <f t="shared" si="1412"/>
        <v/>
      </c>
      <c r="B348" s="417" t="str">
        <f t="shared" si="1413"/>
        <v/>
      </c>
      <c r="C348" s="482"/>
      <c r="D348" s="420">
        <v>345</v>
      </c>
      <c r="E348" s="481"/>
      <c r="F348" s="482"/>
      <c r="G348" s="482"/>
      <c r="H348" s="417" t="str">
        <f t="shared" si="1414"/>
        <v/>
      </c>
      <c r="I348" s="362" t="str">
        <f t="shared" si="1415"/>
        <v/>
      </c>
      <c r="J348" s="362" t="str">
        <f t="shared" ref="J348:K348" si="1522">IF(I348="","",RANK(I348,I$4:I$443))</f>
        <v/>
      </c>
      <c r="K348" s="362" t="str">
        <f t="shared" si="1522"/>
        <v/>
      </c>
      <c r="L348" s="362" t="str">
        <f t="shared" si="1417"/>
        <v/>
      </c>
      <c r="M348" s="362" t="str">
        <f t="shared" ref="M348:N348" si="1523">IF(L348="","",RANK(L348,L$4:L$443))</f>
        <v/>
      </c>
      <c r="N348" s="362" t="str">
        <f t="shared" si="1523"/>
        <v/>
      </c>
      <c r="O348" s="362" t="str">
        <f t="shared" si="1419"/>
        <v/>
      </c>
      <c r="P348" s="362" t="str">
        <f t="shared" ref="P348:Q348" si="1524">IF(O348="","",RANK(O348,O$4:O$443))</f>
        <v/>
      </c>
      <c r="Q348" s="362" t="str">
        <f t="shared" si="1524"/>
        <v/>
      </c>
      <c r="R348" s="362" t="str">
        <f t="shared" si="1421"/>
        <v/>
      </c>
      <c r="S348" s="362" t="str">
        <f t="shared" ref="S348:T348" si="1525">IF(R348="","",RANK(R348,R$4:R$443))</f>
        <v/>
      </c>
      <c r="T348" s="362" t="str">
        <f t="shared" si="1525"/>
        <v/>
      </c>
      <c r="U348" s="417" t="str">
        <f t="shared" si="1423"/>
        <v/>
      </c>
      <c r="V348" s="369" t="str">
        <f t="shared" si="1424"/>
        <v/>
      </c>
      <c r="X348" s="279" t="str">
        <f t="shared" si="1425"/>
        <v/>
      </c>
      <c r="Y348" s="254" t="str">
        <f t="shared" si="1426"/>
        <v/>
      </c>
      <c r="Z348" s="254" t="str">
        <f t="shared" si="1427"/>
        <v/>
      </c>
      <c r="AA348" s="254" t="str">
        <f t="shared" si="1428"/>
        <v/>
      </c>
      <c r="AB348" s="254" t="str">
        <f t="shared" si="1429"/>
        <v/>
      </c>
      <c r="AC348" s="254">
        <f t="shared" si="1430"/>
        <v>345</v>
      </c>
      <c r="AD348" s="254" t="str">
        <f t="shared" si="1431"/>
        <v/>
      </c>
      <c r="AG348" s="499" t="str">
        <f t="shared" si="1432"/>
        <v/>
      </c>
      <c r="AH348" s="495" t="str">
        <f t="shared" si="1342"/>
        <v/>
      </c>
      <c r="AI348" s="495" t="str">
        <f t="shared" si="1343"/>
        <v/>
      </c>
      <c r="AJ348" s="495" t="str">
        <f t="shared" si="1344"/>
        <v/>
      </c>
      <c r="AK348" s="495" t="str">
        <f t="shared" si="1345"/>
        <v/>
      </c>
      <c r="AL348" s="420">
        <f t="shared" si="1410"/>
        <v>345</v>
      </c>
      <c r="AM348" s="420" t="str">
        <f t="shared" si="1411"/>
        <v/>
      </c>
      <c r="AN348" t="str">
        <f t="shared" si="1433"/>
        <v/>
      </c>
    </row>
    <row r="349" spans="1:40">
      <c r="A349" s="417" t="str">
        <f t="shared" si="1412"/>
        <v/>
      </c>
      <c r="B349" s="417" t="str">
        <f t="shared" si="1413"/>
        <v/>
      </c>
      <c r="C349" s="482"/>
      <c r="D349" s="420">
        <v>346</v>
      </c>
      <c r="E349" s="481"/>
      <c r="F349" s="482"/>
      <c r="G349" s="482"/>
      <c r="H349" s="417" t="str">
        <f t="shared" si="1414"/>
        <v/>
      </c>
      <c r="I349" s="362" t="str">
        <f t="shared" si="1415"/>
        <v/>
      </c>
      <c r="J349" s="362" t="str">
        <f t="shared" ref="J349:K349" si="1526">IF(I349="","",RANK(I349,I$4:I$443))</f>
        <v/>
      </c>
      <c r="K349" s="362" t="str">
        <f t="shared" si="1526"/>
        <v/>
      </c>
      <c r="L349" s="362" t="str">
        <f t="shared" si="1417"/>
        <v/>
      </c>
      <c r="M349" s="362" t="str">
        <f t="shared" ref="M349:N349" si="1527">IF(L349="","",RANK(L349,L$4:L$443))</f>
        <v/>
      </c>
      <c r="N349" s="362" t="str">
        <f t="shared" si="1527"/>
        <v/>
      </c>
      <c r="O349" s="362" t="str">
        <f t="shared" si="1419"/>
        <v/>
      </c>
      <c r="P349" s="362" t="str">
        <f t="shared" ref="P349:Q349" si="1528">IF(O349="","",RANK(O349,O$4:O$443))</f>
        <v/>
      </c>
      <c r="Q349" s="362" t="str">
        <f t="shared" si="1528"/>
        <v/>
      </c>
      <c r="R349" s="362" t="str">
        <f t="shared" si="1421"/>
        <v/>
      </c>
      <c r="S349" s="362" t="str">
        <f t="shared" ref="S349:T349" si="1529">IF(R349="","",RANK(R349,R$4:R$443))</f>
        <v/>
      </c>
      <c r="T349" s="362" t="str">
        <f t="shared" si="1529"/>
        <v/>
      </c>
      <c r="U349" s="417" t="str">
        <f t="shared" si="1423"/>
        <v/>
      </c>
      <c r="V349" s="369" t="str">
        <f t="shared" si="1424"/>
        <v/>
      </c>
      <c r="X349" s="279" t="str">
        <f t="shared" si="1425"/>
        <v/>
      </c>
      <c r="Y349" s="254" t="str">
        <f t="shared" si="1426"/>
        <v/>
      </c>
      <c r="Z349" s="254" t="str">
        <f t="shared" si="1427"/>
        <v/>
      </c>
      <c r="AA349" s="254" t="str">
        <f t="shared" si="1428"/>
        <v/>
      </c>
      <c r="AB349" s="254" t="str">
        <f t="shared" si="1429"/>
        <v/>
      </c>
      <c r="AC349" s="254">
        <f t="shared" si="1430"/>
        <v>346</v>
      </c>
      <c r="AD349" s="254" t="str">
        <f t="shared" si="1431"/>
        <v/>
      </c>
      <c r="AG349" s="499" t="str">
        <f t="shared" si="1432"/>
        <v/>
      </c>
      <c r="AH349" s="495" t="str">
        <f t="shared" si="1342"/>
        <v/>
      </c>
      <c r="AI349" s="495" t="str">
        <f t="shared" si="1343"/>
        <v/>
      </c>
      <c r="AJ349" s="495" t="str">
        <f t="shared" si="1344"/>
        <v/>
      </c>
      <c r="AK349" s="495" t="str">
        <f t="shared" si="1345"/>
        <v/>
      </c>
      <c r="AL349" s="420">
        <f t="shared" si="1410"/>
        <v>346</v>
      </c>
      <c r="AM349" s="420" t="str">
        <f t="shared" si="1411"/>
        <v/>
      </c>
      <c r="AN349" t="str">
        <f t="shared" si="1433"/>
        <v/>
      </c>
    </row>
    <row r="350" spans="1:40">
      <c r="A350" s="417" t="str">
        <f t="shared" si="1412"/>
        <v/>
      </c>
      <c r="B350" s="417" t="str">
        <f t="shared" si="1413"/>
        <v/>
      </c>
      <c r="C350" s="482"/>
      <c r="D350" s="420">
        <v>347</v>
      </c>
      <c r="E350" s="481"/>
      <c r="F350" s="482"/>
      <c r="G350" s="482"/>
      <c r="H350" s="417" t="str">
        <f t="shared" si="1414"/>
        <v/>
      </c>
      <c r="I350" s="362" t="str">
        <f t="shared" si="1415"/>
        <v/>
      </c>
      <c r="J350" s="362" t="str">
        <f t="shared" ref="J350:K350" si="1530">IF(I350="","",RANK(I350,I$4:I$443))</f>
        <v/>
      </c>
      <c r="K350" s="362" t="str">
        <f t="shared" si="1530"/>
        <v/>
      </c>
      <c r="L350" s="362" t="str">
        <f t="shared" si="1417"/>
        <v/>
      </c>
      <c r="M350" s="362" t="str">
        <f t="shared" ref="M350:N350" si="1531">IF(L350="","",RANK(L350,L$4:L$443))</f>
        <v/>
      </c>
      <c r="N350" s="362" t="str">
        <f t="shared" si="1531"/>
        <v/>
      </c>
      <c r="O350" s="362" t="str">
        <f t="shared" si="1419"/>
        <v/>
      </c>
      <c r="P350" s="362" t="str">
        <f t="shared" ref="P350:Q350" si="1532">IF(O350="","",RANK(O350,O$4:O$443))</f>
        <v/>
      </c>
      <c r="Q350" s="362" t="str">
        <f t="shared" si="1532"/>
        <v/>
      </c>
      <c r="R350" s="362" t="str">
        <f t="shared" si="1421"/>
        <v/>
      </c>
      <c r="S350" s="362" t="str">
        <f t="shared" ref="S350:T350" si="1533">IF(R350="","",RANK(R350,R$4:R$443))</f>
        <v/>
      </c>
      <c r="T350" s="362" t="str">
        <f t="shared" si="1533"/>
        <v/>
      </c>
      <c r="U350" s="417" t="str">
        <f t="shared" si="1423"/>
        <v/>
      </c>
      <c r="V350" s="369" t="str">
        <f t="shared" si="1424"/>
        <v/>
      </c>
      <c r="X350" s="279" t="str">
        <f t="shared" si="1425"/>
        <v/>
      </c>
      <c r="Y350" s="254" t="str">
        <f t="shared" si="1426"/>
        <v/>
      </c>
      <c r="Z350" s="254" t="str">
        <f t="shared" si="1427"/>
        <v/>
      </c>
      <c r="AA350" s="254" t="str">
        <f t="shared" si="1428"/>
        <v/>
      </c>
      <c r="AB350" s="254" t="str">
        <f t="shared" si="1429"/>
        <v/>
      </c>
      <c r="AC350" s="254">
        <f t="shared" si="1430"/>
        <v>347</v>
      </c>
      <c r="AD350" s="254" t="str">
        <f t="shared" si="1431"/>
        <v/>
      </c>
      <c r="AG350" s="499" t="str">
        <f t="shared" si="1432"/>
        <v/>
      </c>
      <c r="AH350" s="495" t="str">
        <f t="shared" si="1342"/>
        <v/>
      </c>
      <c r="AI350" s="495" t="str">
        <f t="shared" si="1343"/>
        <v/>
      </c>
      <c r="AJ350" s="495" t="str">
        <f t="shared" si="1344"/>
        <v/>
      </c>
      <c r="AK350" s="495" t="str">
        <f t="shared" si="1345"/>
        <v/>
      </c>
      <c r="AL350" s="420">
        <f t="shared" si="1410"/>
        <v>347</v>
      </c>
      <c r="AM350" s="420" t="str">
        <f t="shared" si="1411"/>
        <v/>
      </c>
      <c r="AN350" t="str">
        <f t="shared" si="1433"/>
        <v/>
      </c>
    </row>
    <row r="351" spans="1:40">
      <c r="A351" s="417" t="str">
        <f t="shared" si="1412"/>
        <v/>
      </c>
      <c r="B351" s="417" t="str">
        <f t="shared" si="1413"/>
        <v/>
      </c>
      <c r="C351" s="482"/>
      <c r="D351" s="420">
        <v>348</v>
      </c>
      <c r="E351" s="481"/>
      <c r="F351" s="482"/>
      <c r="G351" s="482"/>
      <c r="H351" s="417" t="str">
        <f t="shared" si="1414"/>
        <v/>
      </c>
      <c r="I351" s="362" t="str">
        <f t="shared" si="1415"/>
        <v/>
      </c>
      <c r="J351" s="362" t="str">
        <f t="shared" ref="J351:K351" si="1534">IF(I351="","",RANK(I351,I$4:I$443))</f>
        <v/>
      </c>
      <c r="K351" s="362" t="str">
        <f t="shared" si="1534"/>
        <v/>
      </c>
      <c r="L351" s="362" t="str">
        <f t="shared" si="1417"/>
        <v/>
      </c>
      <c r="M351" s="362" t="str">
        <f t="shared" ref="M351:N351" si="1535">IF(L351="","",RANK(L351,L$4:L$443))</f>
        <v/>
      </c>
      <c r="N351" s="362" t="str">
        <f t="shared" si="1535"/>
        <v/>
      </c>
      <c r="O351" s="362" t="str">
        <f t="shared" si="1419"/>
        <v/>
      </c>
      <c r="P351" s="362" t="str">
        <f t="shared" ref="P351:Q351" si="1536">IF(O351="","",RANK(O351,O$4:O$443))</f>
        <v/>
      </c>
      <c r="Q351" s="362" t="str">
        <f t="shared" si="1536"/>
        <v/>
      </c>
      <c r="R351" s="362" t="str">
        <f t="shared" si="1421"/>
        <v/>
      </c>
      <c r="S351" s="362" t="str">
        <f t="shared" ref="S351:T351" si="1537">IF(R351="","",RANK(R351,R$4:R$443))</f>
        <v/>
      </c>
      <c r="T351" s="362" t="str">
        <f t="shared" si="1537"/>
        <v/>
      </c>
      <c r="U351" s="417" t="str">
        <f t="shared" si="1423"/>
        <v/>
      </c>
      <c r="V351" s="369" t="str">
        <f t="shared" si="1424"/>
        <v/>
      </c>
      <c r="X351" s="279" t="str">
        <f t="shared" si="1425"/>
        <v/>
      </c>
      <c r="Y351" s="254" t="str">
        <f t="shared" si="1426"/>
        <v/>
      </c>
      <c r="Z351" s="254" t="str">
        <f t="shared" si="1427"/>
        <v/>
      </c>
      <c r="AA351" s="254" t="str">
        <f t="shared" si="1428"/>
        <v/>
      </c>
      <c r="AB351" s="254" t="str">
        <f t="shared" si="1429"/>
        <v/>
      </c>
      <c r="AC351" s="254">
        <f t="shared" si="1430"/>
        <v>348</v>
      </c>
      <c r="AD351" s="254" t="str">
        <f t="shared" si="1431"/>
        <v/>
      </c>
      <c r="AG351" s="499" t="str">
        <f t="shared" si="1432"/>
        <v/>
      </c>
      <c r="AH351" s="495" t="str">
        <f t="shared" si="1342"/>
        <v/>
      </c>
      <c r="AI351" s="495" t="str">
        <f t="shared" si="1343"/>
        <v/>
      </c>
      <c r="AJ351" s="495" t="str">
        <f t="shared" si="1344"/>
        <v/>
      </c>
      <c r="AK351" s="495" t="str">
        <f t="shared" si="1345"/>
        <v/>
      </c>
      <c r="AL351" s="420">
        <f t="shared" si="1410"/>
        <v>348</v>
      </c>
      <c r="AM351" s="420" t="str">
        <f t="shared" si="1411"/>
        <v/>
      </c>
      <c r="AN351" t="str">
        <f t="shared" si="1433"/>
        <v/>
      </c>
    </row>
    <row r="352" spans="1:40">
      <c r="A352" s="417" t="str">
        <f t="shared" si="1412"/>
        <v/>
      </c>
      <c r="B352" s="417" t="str">
        <f t="shared" si="1413"/>
        <v/>
      </c>
      <c r="C352" s="482"/>
      <c r="D352" s="420">
        <v>349</v>
      </c>
      <c r="E352" s="481"/>
      <c r="F352" s="482"/>
      <c r="G352" s="482"/>
      <c r="H352" s="417" t="str">
        <f t="shared" si="1414"/>
        <v/>
      </c>
      <c r="I352" s="362" t="str">
        <f t="shared" si="1415"/>
        <v/>
      </c>
      <c r="J352" s="362" t="str">
        <f t="shared" ref="J352:K352" si="1538">IF(I352="","",RANK(I352,I$4:I$443))</f>
        <v/>
      </c>
      <c r="K352" s="362" t="str">
        <f t="shared" si="1538"/>
        <v/>
      </c>
      <c r="L352" s="362" t="str">
        <f t="shared" si="1417"/>
        <v/>
      </c>
      <c r="M352" s="362" t="str">
        <f t="shared" ref="M352:N352" si="1539">IF(L352="","",RANK(L352,L$4:L$443))</f>
        <v/>
      </c>
      <c r="N352" s="362" t="str">
        <f t="shared" si="1539"/>
        <v/>
      </c>
      <c r="O352" s="362" t="str">
        <f t="shared" si="1419"/>
        <v/>
      </c>
      <c r="P352" s="362" t="str">
        <f t="shared" ref="P352:Q352" si="1540">IF(O352="","",RANK(O352,O$4:O$443))</f>
        <v/>
      </c>
      <c r="Q352" s="362" t="str">
        <f t="shared" si="1540"/>
        <v/>
      </c>
      <c r="R352" s="362" t="str">
        <f t="shared" si="1421"/>
        <v/>
      </c>
      <c r="S352" s="362" t="str">
        <f t="shared" ref="S352:T352" si="1541">IF(R352="","",RANK(R352,R$4:R$443))</f>
        <v/>
      </c>
      <c r="T352" s="362" t="str">
        <f t="shared" si="1541"/>
        <v/>
      </c>
      <c r="U352" s="417" t="str">
        <f t="shared" si="1423"/>
        <v/>
      </c>
      <c r="V352" s="369" t="str">
        <f t="shared" si="1424"/>
        <v/>
      </c>
      <c r="X352" s="279" t="str">
        <f t="shared" si="1425"/>
        <v/>
      </c>
      <c r="Y352" s="254" t="str">
        <f t="shared" si="1426"/>
        <v/>
      </c>
      <c r="Z352" s="254" t="str">
        <f t="shared" si="1427"/>
        <v/>
      </c>
      <c r="AA352" s="254" t="str">
        <f t="shared" si="1428"/>
        <v/>
      </c>
      <c r="AB352" s="254" t="str">
        <f t="shared" si="1429"/>
        <v/>
      </c>
      <c r="AC352" s="254">
        <f t="shared" si="1430"/>
        <v>349</v>
      </c>
      <c r="AD352" s="254" t="str">
        <f t="shared" si="1431"/>
        <v/>
      </c>
      <c r="AG352" s="499" t="str">
        <f t="shared" si="1432"/>
        <v/>
      </c>
      <c r="AH352" s="495" t="str">
        <f t="shared" si="1342"/>
        <v/>
      </c>
      <c r="AI352" s="495" t="str">
        <f t="shared" si="1343"/>
        <v/>
      </c>
      <c r="AJ352" s="495" t="str">
        <f t="shared" si="1344"/>
        <v/>
      </c>
      <c r="AK352" s="495" t="str">
        <f t="shared" si="1345"/>
        <v/>
      </c>
      <c r="AL352" s="420">
        <f t="shared" si="1410"/>
        <v>349</v>
      </c>
      <c r="AM352" s="420" t="str">
        <f t="shared" si="1411"/>
        <v/>
      </c>
      <c r="AN352" t="str">
        <f t="shared" si="1433"/>
        <v/>
      </c>
    </row>
    <row r="353" spans="1:40">
      <c r="A353" s="417" t="str">
        <f t="shared" si="1412"/>
        <v/>
      </c>
      <c r="B353" s="417" t="str">
        <f t="shared" si="1413"/>
        <v/>
      </c>
      <c r="C353" s="482"/>
      <c r="D353" s="420">
        <v>350</v>
      </c>
      <c r="E353" s="481"/>
      <c r="F353" s="482"/>
      <c r="G353" s="482"/>
      <c r="H353" s="417" t="str">
        <f t="shared" si="1414"/>
        <v/>
      </c>
      <c r="I353" s="362" t="str">
        <f t="shared" si="1415"/>
        <v/>
      </c>
      <c r="J353" s="362" t="str">
        <f t="shared" ref="J353:K353" si="1542">IF(I353="","",RANK(I353,I$4:I$443))</f>
        <v/>
      </c>
      <c r="K353" s="362" t="str">
        <f t="shared" si="1542"/>
        <v/>
      </c>
      <c r="L353" s="362" t="str">
        <f t="shared" si="1417"/>
        <v/>
      </c>
      <c r="M353" s="362" t="str">
        <f t="shared" ref="M353:N353" si="1543">IF(L353="","",RANK(L353,L$4:L$443))</f>
        <v/>
      </c>
      <c r="N353" s="362" t="str">
        <f t="shared" si="1543"/>
        <v/>
      </c>
      <c r="O353" s="362" t="str">
        <f t="shared" si="1419"/>
        <v/>
      </c>
      <c r="P353" s="362" t="str">
        <f t="shared" ref="P353:Q353" si="1544">IF(O353="","",RANK(O353,O$4:O$443))</f>
        <v/>
      </c>
      <c r="Q353" s="362" t="str">
        <f t="shared" si="1544"/>
        <v/>
      </c>
      <c r="R353" s="362" t="str">
        <f t="shared" si="1421"/>
        <v/>
      </c>
      <c r="S353" s="362" t="str">
        <f t="shared" ref="S353:T353" si="1545">IF(R353="","",RANK(R353,R$4:R$443))</f>
        <v/>
      </c>
      <c r="T353" s="362" t="str">
        <f t="shared" si="1545"/>
        <v/>
      </c>
      <c r="U353" s="417" t="str">
        <f t="shared" si="1423"/>
        <v/>
      </c>
      <c r="V353" s="369" t="str">
        <f t="shared" si="1424"/>
        <v/>
      </c>
      <c r="X353" s="279" t="str">
        <f t="shared" si="1425"/>
        <v/>
      </c>
      <c r="Y353" s="254" t="str">
        <f t="shared" si="1426"/>
        <v/>
      </c>
      <c r="Z353" s="254" t="str">
        <f t="shared" si="1427"/>
        <v/>
      </c>
      <c r="AA353" s="254" t="str">
        <f t="shared" si="1428"/>
        <v/>
      </c>
      <c r="AB353" s="254" t="str">
        <f t="shared" si="1429"/>
        <v/>
      </c>
      <c r="AC353" s="254">
        <f t="shared" si="1430"/>
        <v>350</v>
      </c>
      <c r="AD353" s="254" t="str">
        <f t="shared" si="1431"/>
        <v/>
      </c>
      <c r="AG353" s="499" t="str">
        <f t="shared" si="1432"/>
        <v/>
      </c>
      <c r="AH353" s="495" t="str">
        <f t="shared" si="1342"/>
        <v/>
      </c>
      <c r="AI353" s="495" t="str">
        <f t="shared" si="1343"/>
        <v/>
      </c>
      <c r="AJ353" s="495" t="str">
        <f t="shared" si="1344"/>
        <v/>
      </c>
      <c r="AK353" s="495" t="str">
        <f t="shared" si="1345"/>
        <v/>
      </c>
      <c r="AL353" s="420">
        <f t="shared" si="1410"/>
        <v>350</v>
      </c>
      <c r="AM353" s="420" t="str">
        <f t="shared" si="1411"/>
        <v/>
      </c>
      <c r="AN353" t="str">
        <f t="shared" si="1433"/>
        <v/>
      </c>
    </row>
    <row r="354" spans="1:40">
      <c r="A354" s="417" t="str">
        <f t="shared" si="1412"/>
        <v/>
      </c>
      <c r="B354" s="417" t="str">
        <f t="shared" si="1413"/>
        <v/>
      </c>
      <c r="C354" s="482"/>
      <c r="D354" s="420">
        <v>351</v>
      </c>
      <c r="E354" s="481"/>
      <c r="F354" s="482"/>
      <c r="G354" s="482"/>
      <c r="H354" s="417" t="str">
        <f t="shared" si="1414"/>
        <v/>
      </c>
      <c r="I354" s="362" t="str">
        <f t="shared" si="1415"/>
        <v/>
      </c>
      <c r="J354" s="362" t="str">
        <f t="shared" ref="J354:K354" si="1546">IF(I354="","",RANK(I354,I$4:I$443))</f>
        <v/>
      </c>
      <c r="K354" s="362" t="str">
        <f t="shared" si="1546"/>
        <v/>
      </c>
      <c r="L354" s="362" t="str">
        <f t="shared" si="1417"/>
        <v/>
      </c>
      <c r="M354" s="362" t="str">
        <f t="shared" ref="M354:N354" si="1547">IF(L354="","",RANK(L354,L$4:L$443))</f>
        <v/>
      </c>
      <c r="N354" s="362" t="str">
        <f t="shared" si="1547"/>
        <v/>
      </c>
      <c r="O354" s="362" t="str">
        <f t="shared" si="1419"/>
        <v/>
      </c>
      <c r="P354" s="362" t="str">
        <f t="shared" ref="P354:Q354" si="1548">IF(O354="","",RANK(O354,O$4:O$443))</f>
        <v/>
      </c>
      <c r="Q354" s="362" t="str">
        <f t="shared" si="1548"/>
        <v/>
      </c>
      <c r="R354" s="362" t="str">
        <f t="shared" si="1421"/>
        <v/>
      </c>
      <c r="S354" s="362" t="str">
        <f t="shared" ref="S354:T354" si="1549">IF(R354="","",RANK(R354,R$4:R$443))</f>
        <v/>
      </c>
      <c r="T354" s="362" t="str">
        <f t="shared" si="1549"/>
        <v/>
      </c>
      <c r="U354" s="417" t="str">
        <f t="shared" si="1423"/>
        <v/>
      </c>
      <c r="V354" s="369" t="str">
        <f t="shared" si="1424"/>
        <v/>
      </c>
      <c r="X354" s="279" t="str">
        <f t="shared" si="1425"/>
        <v/>
      </c>
      <c r="Y354" s="254" t="str">
        <f t="shared" si="1426"/>
        <v/>
      </c>
      <c r="Z354" s="254" t="str">
        <f t="shared" si="1427"/>
        <v/>
      </c>
      <c r="AA354" s="254" t="str">
        <f t="shared" si="1428"/>
        <v/>
      </c>
      <c r="AB354" s="254" t="str">
        <f t="shared" si="1429"/>
        <v/>
      </c>
      <c r="AC354" s="254">
        <f t="shared" si="1430"/>
        <v>351</v>
      </c>
      <c r="AD354" s="254" t="str">
        <f t="shared" si="1431"/>
        <v/>
      </c>
      <c r="AG354" s="499" t="str">
        <f t="shared" si="1432"/>
        <v/>
      </c>
      <c r="AH354" s="495" t="str">
        <f t="shared" si="1342"/>
        <v/>
      </c>
      <c r="AI354" s="495" t="str">
        <f t="shared" si="1343"/>
        <v/>
      </c>
      <c r="AJ354" s="495" t="str">
        <f t="shared" si="1344"/>
        <v/>
      </c>
      <c r="AK354" s="495" t="str">
        <f t="shared" si="1345"/>
        <v/>
      </c>
      <c r="AL354" s="420">
        <f t="shared" si="1410"/>
        <v>351</v>
      </c>
      <c r="AM354" s="420" t="str">
        <f t="shared" si="1411"/>
        <v/>
      </c>
      <c r="AN354" t="str">
        <f t="shared" si="1433"/>
        <v/>
      </c>
    </row>
    <row r="355" spans="1:40">
      <c r="A355" s="417" t="str">
        <f t="shared" si="1412"/>
        <v/>
      </c>
      <c r="B355" s="417" t="str">
        <f t="shared" si="1413"/>
        <v/>
      </c>
      <c r="C355" s="482"/>
      <c r="D355" s="420">
        <v>352</v>
      </c>
      <c r="E355" s="481"/>
      <c r="F355" s="482"/>
      <c r="G355" s="482"/>
      <c r="H355" s="417" t="str">
        <f t="shared" si="1414"/>
        <v/>
      </c>
      <c r="I355" s="362" t="str">
        <f t="shared" si="1415"/>
        <v/>
      </c>
      <c r="J355" s="362" t="str">
        <f t="shared" ref="J355:K355" si="1550">IF(I355="","",RANK(I355,I$4:I$443))</f>
        <v/>
      </c>
      <c r="K355" s="362" t="str">
        <f t="shared" si="1550"/>
        <v/>
      </c>
      <c r="L355" s="362" t="str">
        <f t="shared" si="1417"/>
        <v/>
      </c>
      <c r="M355" s="362" t="str">
        <f t="shared" ref="M355:N355" si="1551">IF(L355="","",RANK(L355,L$4:L$443))</f>
        <v/>
      </c>
      <c r="N355" s="362" t="str">
        <f t="shared" si="1551"/>
        <v/>
      </c>
      <c r="O355" s="362" t="str">
        <f t="shared" si="1419"/>
        <v/>
      </c>
      <c r="P355" s="362" t="str">
        <f t="shared" ref="P355:Q355" si="1552">IF(O355="","",RANK(O355,O$4:O$443))</f>
        <v/>
      </c>
      <c r="Q355" s="362" t="str">
        <f t="shared" si="1552"/>
        <v/>
      </c>
      <c r="R355" s="362" t="str">
        <f t="shared" si="1421"/>
        <v/>
      </c>
      <c r="S355" s="362" t="str">
        <f t="shared" ref="S355:T355" si="1553">IF(R355="","",RANK(R355,R$4:R$443))</f>
        <v/>
      </c>
      <c r="T355" s="362" t="str">
        <f t="shared" si="1553"/>
        <v/>
      </c>
      <c r="U355" s="417" t="str">
        <f t="shared" si="1423"/>
        <v/>
      </c>
      <c r="V355" s="369" t="str">
        <f t="shared" si="1424"/>
        <v/>
      </c>
      <c r="X355" s="279" t="str">
        <f t="shared" si="1425"/>
        <v/>
      </c>
      <c r="Y355" s="254" t="str">
        <f t="shared" si="1426"/>
        <v/>
      </c>
      <c r="Z355" s="254" t="str">
        <f t="shared" si="1427"/>
        <v/>
      </c>
      <c r="AA355" s="254" t="str">
        <f t="shared" si="1428"/>
        <v/>
      </c>
      <c r="AB355" s="254" t="str">
        <f t="shared" si="1429"/>
        <v/>
      </c>
      <c r="AC355" s="254">
        <f t="shared" si="1430"/>
        <v>352</v>
      </c>
      <c r="AD355" s="254" t="str">
        <f t="shared" si="1431"/>
        <v/>
      </c>
      <c r="AG355" s="499" t="str">
        <f t="shared" si="1432"/>
        <v/>
      </c>
      <c r="AH355" s="495" t="str">
        <f t="shared" si="1342"/>
        <v/>
      </c>
      <c r="AI355" s="495" t="str">
        <f t="shared" si="1343"/>
        <v/>
      </c>
      <c r="AJ355" s="495" t="str">
        <f t="shared" si="1344"/>
        <v/>
      </c>
      <c r="AK355" s="495" t="str">
        <f t="shared" si="1345"/>
        <v/>
      </c>
      <c r="AL355" s="420">
        <f t="shared" si="1410"/>
        <v>352</v>
      </c>
      <c r="AM355" s="420" t="str">
        <f t="shared" si="1411"/>
        <v/>
      </c>
      <c r="AN355" t="str">
        <f t="shared" si="1433"/>
        <v/>
      </c>
    </row>
    <row r="356" spans="1:40">
      <c r="A356" s="417" t="str">
        <f t="shared" si="1412"/>
        <v/>
      </c>
      <c r="B356" s="417" t="str">
        <f t="shared" si="1413"/>
        <v/>
      </c>
      <c r="C356" s="482"/>
      <c r="D356" s="420">
        <v>353</v>
      </c>
      <c r="E356" s="481"/>
      <c r="F356" s="482"/>
      <c r="G356" s="482"/>
      <c r="H356" s="417" t="str">
        <f t="shared" si="1414"/>
        <v/>
      </c>
      <c r="I356" s="362" t="str">
        <f t="shared" si="1415"/>
        <v/>
      </c>
      <c r="J356" s="362" t="str">
        <f t="shared" ref="J356:K356" si="1554">IF(I356="","",RANK(I356,I$4:I$443))</f>
        <v/>
      </c>
      <c r="K356" s="362" t="str">
        <f t="shared" si="1554"/>
        <v/>
      </c>
      <c r="L356" s="362" t="str">
        <f t="shared" si="1417"/>
        <v/>
      </c>
      <c r="M356" s="362" t="str">
        <f t="shared" ref="M356:N356" si="1555">IF(L356="","",RANK(L356,L$4:L$443))</f>
        <v/>
      </c>
      <c r="N356" s="362" t="str">
        <f t="shared" si="1555"/>
        <v/>
      </c>
      <c r="O356" s="362" t="str">
        <f t="shared" si="1419"/>
        <v/>
      </c>
      <c r="P356" s="362" t="str">
        <f t="shared" ref="P356:Q356" si="1556">IF(O356="","",RANK(O356,O$4:O$443))</f>
        <v/>
      </c>
      <c r="Q356" s="362" t="str">
        <f t="shared" si="1556"/>
        <v/>
      </c>
      <c r="R356" s="362" t="str">
        <f t="shared" si="1421"/>
        <v/>
      </c>
      <c r="S356" s="362" t="str">
        <f t="shared" ref="S356:T356" si="1557">IF(R356="","",RANK(R356,R$4:R$443))</f>
        <v/>
      </c>
      <c r="T356" s="362" t="str">
        <f t="shared" si="1557"/>
        <v/>
      </c>
      <c r="U356" s="417" t="str">
        <f t="shared" si="1423"/>
        <v/>
      </c>
      <c r="V356" s="369" t="str">
        <f t="shared" si="1424"/>
        <v/>
      </c>
      <c r="X356" s="279" t="str">
        <f t="shared" si="1425"/>
        <v/>
      </c>
      <c r="Y356" s="254" t="str">
        <f t="shared" si="1426"/>
        <v/>
      </c>
      <c r="Z356" s="254" t="str">
        <f t="shared" si="1427"/>
        <v/>
      </c>
      <c r="AA356" s="254" t="str">
        <f t="shared" si="1428"/>
        <v/>
      </c>
      <c r="AB356" s="254" t="str">
        <f t="shared" si="1429"/>
        <v/>
      </c>
      <c r="AC356" s="254">
        <f t="shared" si="1430"/>
        <v>353</v>
      </c>
      <c r="AD356" s="254" t="str">
        <f t="shared" si="1431"/>
        <v/>
      </c>
      <c r="AG356" s="499" t="str">
        <f t="shared" si="1432"/>
        <v/>
      </c>
      <c r="AH356" s="495" t="str">
        <f t="shared" si="1342"/>
        <v/>
      </c>
      <c r="AI356" s="495" t="str">
        <f t="shared" si="1343"/>
        <v/>
      </c>
      <c r="AJ356" s="495" t="str">
        <f t="shared" si="1344"/>
        <v/>
      </c>
      <c r="AK356" s="495" t="str">
        <f t="shared" si="1345"/>
        <v/>
      </c>
      <c r="AL356" s="420">
        <f t="shared" si="1410"/>
        <v>353</v>
      </c>
      <c r="AM356" s="420" t="str">
        <f t="shared" si="1411"/>
        <v/>
      </c>
      <c r="AN356" t="str">
        <f t="shared" si="1433"/>
        <v/>
      </c>
    </row>
    <row r="357" spans="1:40">
      <c r="A357" s="417" t="str">
        <f t="shared" si="1412"/>
        <v/>
      </c>
      <c r="B357" s="417" t="str">
        <f t="shared" si="1413"/>
        <v/>
      </c>
      <c r="C357" s="482"/>
      <c r="D357" s="420">
        <v>354</v>
      </c>
      <c r="E357" s="481"/>
      <c r="F357" s="482"/>
      <c r="G357" s="482"/>
      <c r="H357" s="417" t="str">
        <f t="shared" si="1414"/>
        <v/>
      </c>
      <c r="I357" s="362" t="str">
        <f t="shared" si="1415"/>
        <v/>
      </c>
      <c r="J357" s="362" t="str">
        <f t="shared" ref="J357:K357" si="1558">IF(I357="","",RANK(I357,I$4:I$443))</f>
        <v/>
      </c>
      <c r="K357" s="362" t="str">
        <f t="shared" si="1558"/>
        <v/>
      </c>
      <c r="L357" s="362" t="str">
        <f t="shared" si="1417"/>
        <v/>
      </c>
      <c r="M357" s="362" t="str">
        <f t="shared" ref="M357:N357" si="1559">IF(L357="","",RANK(L357,L$4:L$443))</f>
        <v/>
      </c>
      <c r="N357" s="362" t="str">
        <f t="shared" si="1559"/>
        <v/>
      </c>
      <c r="O357" s="362" t="str">
        <f t="shared" si="1419"/>
        <v/>
      </c>
      <c r="P357" s="362" t="str">
        <f t="shared" ref="P357:Q357" si="1560">IF(O357="","",RANK(O357,O$4:O$443))</f>
        <v/>
      </c>
      <c r="Q357" s="362" t="str">
        <f t="shared" si="1560"/>
        <v/>
      </c>
      <c r="R357" s="362" t="str">
        <f t="shared" si="1421"/>
        <v/>
      </c>
      <c r="S357" s="362" t="str">
        <f t="shared" ref="S357:T357" si="1561">IF(R357="","",RANK(R357,R$4:R$443))</f>
        <v/>
      </c>
      <c r="T357" s="362" t="str">
        <f t="shared" si="1561"/>
        <v/>
      </c>
      <c r="U357" s="417" t="str">
        <f t="shared" si="1423"/>
        <v/>
      </c>
      <c r="V357" s="369" t="str">
        <f t="shared" si="1424"/>
        <v/>
      </c>
      <c r="X357" s="279" t="str">
        <f t="shared" si="1425"/>
        <v/>
      </c>
      <c r="Y357" s="254" t="str">
        <f t="shared" si="1426"/>
        <v/>
      </c>
      <c r="Z357" s="254" t="str">
        <f t="shared" si="1427"/>
        <v/>
      </c>
      <c r="AA357" s="254" t="str">
        <f t="shared" si="1428"/>
        <v/>
      </c>
      <c r="AB357" s="254" t="str">
        <f t="shared" si="1429"/>
        <v/>
      </c>
      <c r="AC357" s="254">
        <f t="shared" si="1430"/>
        <v>354</v>
      </c>
      <c r="AD357" s="254" t="str">
        <f t="shared" si="1431"/>
        <v/>
      </c>
      <c r="AG357" s="499" t="str">
        <f t="shared" si="1432"/>
        <v/>
      </c>
      <c r="AH357" s="495" t="str">
        <f t="shared" si="1342"/>
        <v/>
      </c>
      <c r="AI357" s="495" t="str">
        <f t="shared" si="1343"/>
        <v/>
      </c>
      <c r="AJ357" s="495" t="str">
        <f t="shared" si="1344"/>
        <v/>
      </c>
      <c r="AK357" s="495" t="str">
        <f t="shared" si="1345"/>
        <v/>
      </c>
      <c r="AL357" s="420">
        <f t="shared" si="1410"/>
        <v>354</v>
      </c>
      <c r="AM357" s="420" t="str">
        <f t="shared" si="1411"/>
        <v/>
      </c>
      <c r="AN357" t="str">
        <f t="shared" si="1433"/>
        <v/>
      </c>
    </row>
    <row r="358" spans="1:40">
      <c r="A358" s="417" t="str">
        <f t="shared" si="1412"/>
        <v/>
      </c>
      <c r="B358" s="417" t="str">
        <f t="shared" si="1413"/>
        <v/>
      </c>
      <c r="C358" s="482"/>
      <c r="D358" s="420">
        <v>355</v>
      </c>
      <c r="E358" s="481"/>
      <c r="F358" s="482"/>
      <c r="G358" s="482"/>
      <c r="H358" s="417" t="str">
        <f t="shared" si="1414"/>
        <v/>
      </c>
      <c r="I358" s="362" t="str">
        <f t="shared" si="1415"/>
        <v/>
      </c>
      <c r="J358" s="362" t="str">
        <f t="shared" ref="J358:K358" si="1562">IF(I358="","",RANK(I358,I$4:I$443))</f>
        <v/>
      </c>
      <c r="K358" s="362" t="str">
        <f t="shared" si="1562"/>
        <v/>
      </c>
      <c r="L358" s="362" t="str">
        <f t="shared" si="1417"/>
        <v/>
      </c>
      <c r="M358" s="362" t="str">
        <f t="shared" ref="M358:N358" si="1563">IF(L358="","",RANK(L358,L$4:L$443))</f>
        <v/>
      </c>
      <c r="N358" s="362" t="str">
        <f t="shared" si="1563"/>
        <v/>
      </c>
      <c r="O358" s="362" t="str">
        <f t="shared" si="1419"/>
        <v/>
      </c>
      <c r="P358" s="362" t="str">
        <f t="shared" ref="P358:Q358" si="1564">IF(O358="","",RANK(O358,O$4:O$443))</f>
        <v/>
      </c>
      <c r="Q358" s="362" t="str">
        <f t="shared" si="1564"/>
        <v/>
      </c>
      <c r="R358" s="362" t="str">
        <f t="shared" si="1421"/>
        <v/>
      </c>
      <c r="S358" s="362" t="str">
        <f t="shared" ref="S358:T358" si="1565">IF(R358="","",RANK(R358,R$4:R$443))</f>
        <v/>
      </c>
      <c r="T358" s="362" t="str">
        <f t="shared" si="1565"/>
        <v/>
      </c>
      <c r="U358" s="417" t="str">
        <f t="shared" si="1423"/>
        <v/>
      </c>
      <c r="V358" s="369" t="str">
        <f t="shared" si="1424"/>
        <v/>
      </c>
      <c r="X358" s="279" t="str">
        <f t="shared" si="1425"/>
        <v/>
      </c>
      <c r="Y358" s="254" t="str">
        <f t="shared" si="1426"/>
        <v/>
      </c>
      <c r="Z358" s="254" t="str">
        <f t="shared" si="1427"/>
        <v/>
      </c>
      <c r="AA358" s="254" t="str">
        <f t="shared" si="1428"/>
        <v/>
      </c>
      <c r="AB358" s="254" t="str">
        <f t="shared" si="1429"/>
        <v/>
      </c>
      <c r="AC358" s="254">
        <f t="shared" si="1430"/>
        <v>355</v>
      </c>
      <c r="AD358" s="254" t="str">
        <f t="shared" si="1431"/>
        <v/>
      </c>
      <c r="AG358" s="499" t="str">
        <f t="shared" si="1432"/>
        <v/>
      </c>
      <c r="AH358" s="495" t="str">
        <f t="shared" si="1342"/>
        <v/>
      </c>
      <c r="AI358" s="495" t="str">
        <f t="shared" si="1343"/>
        <v/>
      </c>
      <c r="AJ358" s="495" t="str">
        <f t="shared" si="1344"/>
        <v/>
      </c>
      <c r="AK358" s="495" t="str">
        <f t="shared" si="1345"/>
        <v/>
      </c>
      <c r="AL358" s="420">
        <f t="shared" si="1410"/>
        <v>355</v>
      </c>
      <c r="AM358" s="420" t="str">
        <f t="shared" si="1411"/>
        <v/>
      </c>
      <c r="AN358" t="str">
        <f t="shared" si="1433"/>
        <v/>
      </c>
    </row>
    <row r="359" spans="1:40">
      <c r="A359" s="417" t="str">
        <f t="shared" si="1412"/>
        <v/>
      </c>
      <c r="B359" s="417" t="str">
        <f t="shared" si="1413"/>
        <v/>
      </c>
      <c r="C359" s="482"/>
      <c r="D359" s="420">
        <v>356</v>
      </c>
      <c r="E359" s="481"/>
      <c r="F359" s="482"/>
      <c r="G359" s="482"/>
      <c r="H359" s="417" t="str">
        <f t="shared" si="1414"/>
        <v/>
      </c>
      <c r="I359" s="362" t="str">
        <f t="shared" si="1415"/>
        <v/>
      </c>
      <c r="J359" s="362" t="str">
        <f t="shared" ref="J359:K359" si="1566">IF(I359="","",RANK(I359,I$4:I$443))</f>
        <v/>
      </c>
      <c r="K359" s="362" t="str">
        <f t="shared" si="1566"/>
        <v/>
      </c>
      <c r="L359" s="362" t="str">
        <f t="shared" si="1417"/>
        <v/>
      </c>
      <c r="M359" s="362" t="str">
        <f t="shared" ref="M359:N359" si="1567">IF(L359="","",RANK(L359,L$4:L$443))</f>
        <v/>
      </c>
      <c r="N359" s="362" t="str">
        <f t="shared" si="1567"/>
        <v/>
      </c>
      <c r="O359" s="362" t="str">
        <f t="shared" si="1419"/>
        <v/>
      </c>
      <c r="P359" s="362" t="str">
        <f t="shared" ref="P359:Q359" si="1568">IF(O359="","",RANK(O359,O$4:O$443))</f>
        <v/>
      </c>
      <c r="Q359" s="362" t="str">
        <f t="shared" si="1568"/>
        <v/>
      </c>
      <c r="R359" s="362" t="str">
        <f t="shared" si="1421"/>
        <v/>
      </c>
      <c r="S359" s="362" t="str">
        <f t="shared" ref="S359:T359" si="1569">IF(R359="","",RANK(R359,R$4:R$443))</f>
        <v/>
      </c>
      <c r="T359" s="362" t="str">
        <f t="shared" si="1569"/>
        <v/>
      </c>
      <c r="U359" s="417" t="str">
        <f t="shared" si="1423"/>
        <v/>
      </c>
      <c r="V359" s="369" t="str">
        <f t="shared" si="1424"/>
        <v/>
      </c>
      <c r="X359" s="279" t="str">
        <f t="shared" si="1425"/>
        <v/>
      </c>
      <c r="Y359" s="254" t="str">
        <f t="shared" si="1426"/>
        <v/>
      </c>
      <c r="Z359" s="254" t="str">
        <f t="shared" si="1427"/>
        <v/>
      </c>
      <c r="AA359" s="254" t="str">
        <f t="shared" si="1428"/>
        <v/>
      </c>
      <c r="AB359" s="254" t="str">
        <f t="shared" si="1429"/>
        <v/>
      </c>
      <c r="AC359" s="254">
        <f t="shared" si="1430"/>
        <v>356</v>
      </c>
      <c r="AD359" s="254" t="str">
        <f t="shared" si="1431"/>
        <v/>
      </c>
      <c r="AG359" s="499" t="str">
        <f t="shared" si="1432"/>
        <v/>
      </c>
      <c r="AH359" s="495" t="str">
        <f t="shared" si="1342"/>
        <v/>
      </c>
      <c r="AI359" s="495" t="str">
        <f t="shared" si="1343"/>
        <v/>
      </c>
      <c r="AJ359" s="495" t="str">
        <f t="shared" si="1344"/>
        <v/>
      </c>
      <c r="AK359" s="495" t="str">
        <f t="shared" si="1345"/>
        <v/>
      </c>
      <c r="AL359" s="420">
        <f t="shared" si="1410"/>
        <v>356</v>
      </c>
      <c r="AM359" s="420" t="str">
        <f t="shared" si="1411"/>
        <v/>
      </c>
      <c r="AN359" t="str">
        <f t="shared" si="1433"/>
        <v/>
      </c>
    </row>
    <row r="360" spans="1:40">
      <c r="A360" s="417" t="str">
        <f t="shared" si="1412"/>
        <v/>
      </c>
      <c r="B360" s="417" t="str">
        <f t="shared" si="1413"/>
        <v/>
      </c>
      <c r="C360" s="482"/>
      <c r="D360" s="420">
        <v>357</v>
      </c>
      <c r="E360" s="481"/>
      <c r="F360" s="482"/>
      <c r="G360" s="482"/>
      <c r="H360" s="417" t="str">
        <f t="shared" si="1414"/>
        <v/>
      </c>
      <c r="I360" s="362" t="str">
        <f t="shared" si="1415"/>
        <v/>
      </c>
      <c r="J360" s="362" t="str">
        <f t="shared" ref="J360:K360" si="1570">IF(I360="","",RANK(I360,I$4:I$443))</f>
        <v/>
      </c>
      <c r="K360" s="362" t="str">
        <f t="shared" si="1570"/>
        <v/>
      </c>
      <c r="L360" s="362" t="str">
        <f t="shared" si="1417"/>
        <v/>
      </c>
      <c r="M360" s="362" t="str">
        <f t="shared" ref="M360:N360" si="1571">IF(L360="","",RANK(L360,L$4:L$443))</f>
        <v/>
      </c>
      <c r="N360" s="362" t="str">
        <f t="shared" si="1571"/>
        <v/>
      </c>
      <c r="O360" s="362" t="str">
        <f t="shared" si="1419"/>
        <v/>
      </c>
      <c r="P360" s="362" t="str">
        <f t="shared" ref="P360:Q360" si="1572">IF(O360="","",RANK(O360,O$4:O$443))</f>
        <v/>
      </c>
      <c r="Q360" s="362" t="str">
        <f t="shared" si="1572"/>
        <v/>
      </c>
      <c r="R360" s="362" t="str">
        <f t="shared" si="1421"/>
        <v/>
      </c>
      <c r="S360" s="362" t="str">
        <f t="shared" ref="S360:T360" si="1573">IF(R360="","",RANK(R360,R$4:R$443))</f>
        <v/>
      </c>
      <c r="T360" s="362" t="str">
        <f t="shared" si="1573"/>
        <v/>
      </c>
      <c r="U360" s="417" t="str">
        <f t="shared" si="1423"/>
        <v/>
      </c>
      <c r="V360" s="369" t="str">
        <f t="shared" si="1424"/>
        <v/>
      </c>
      <c r="X360" s="279" t="str">
        <f t="shared" si="1425"/>
        <v/>
      </c>
      <c r="Y360" s="254" t="str">
        <f t="shared" si="1426"/>
        <v/>
      </c>
      <c r="Z360" s="254" t="str">
        <f t="shared" si="1427"/>
        <v/>
      </c>
      <c r="AA360" s="254" t="str">
        <f t="shared" si="1428"/>
        <v/>
      </c>
      <c r="AB360" s="254" t="str">
        <f t="shared" si="1429"/>
        <v/>
      </c>
      <c r="AC360" s="254">
        <f t="shared" si="1430"/>
        <v>357</v>
      </c>
      <c r="AD360" s="254" t="str">
        <f t="shared" si="1431"/>
        <v/>
      </c>
      <c r="AG360" s="499" t="str">
        <f t="shared" si="1432"/>
        <v/>
      </c>
      <c r="AH360" s="495" t="str">
        <f t="shared" si="1342"/>
        <v/>
      </c>
      <c r="AI360" s="495" t="str">
        <f t="shared" si="1343"/>
        <v/>
      </c>
      <c r="AJ360" s="495" t="str">
        <f t="shared" si="1344"/>
        <v/>
      </c>
      <c r="AK360" s="495" t="str">
        <f t="shared" si="1345"/>
        <v/>
      </c>
      <c r="AL360" s="420">
        <f t="shared" si="1410"/>
        <v>357</v>
      </c>
      <c r="AM360" s="420" t="str">
        <f t="shared" si="1411"/>
        <v/>
      </c>
      <c r="AN360" t="str">
        <f t="shared" si="1433"/>
        <v/>
      </c>
    </row>
    <row r="361" spans="1:40">
      <c r="A361" s="417" t="str">
        <f t="shared" si="1412"/>
        <v/>
      </c>
      <c r="B361" s="417" t="str">
        <f t="shared" si="1413"/>
        <v/>
      </c>
      <c r="C361" s="482"/>
      <c r="D361" s="420">
        <v>358</v>
      </c>
      <c r="E361" s="481"/>
      <c r="F361" s="482"/>
      <c r="G361" s="482"/>
      <c r="H361" s="417" t="str">
        <f t="shared" si="1414"/>
        <v/>
      </c>
      <c r="I361" s="362" t="str">
        <f t="shared" si="1415"/>
        <v/>
      </c>
      <c r="J361" s="362" t="str">
        <f t="shared" ref="J361:K361" si="1574">IF(I361="","",RANK(I361,I$4:I$443))</f>
        <v/>
      </c>
      <c r="K361" s="362" t="str">
        <f t="shared" si="1574"/>
        <v/>
      </c>
      <c r="L361" s="362" t="str">
        <f t="shared" si="1417"/>
        <v/>
      </c>
      <c r="M361" s="362" t="str">
        <f t="shared" ref="M361:N361" si="1575">IF(L361="","",RANK(L361,L$4:L$443))</f>
        <v/>
      </c>
      <c r="N361" s="362" t="str">
        <f t="shared" si="1575"/>
        <v/>
      </c>
      <c r="O361" s="362" t="str">
        <f t="shared" si="1419"/>
        <v/>
      </c>
      <c r="P361" s="362" t="str">
        <f t="shared" ref="P361:Q361" si="1576">IF(O361="","",RANK(O361,O$4:O$443))</f>
        <v/>
      </c>
      <c r="Q361" s="362" t="str">
        <f t="shared" si="1576"/>
        <v/>
      </c>
      <c r="R361" s="362" t="str">
        <f t="shared" si="1421"/>
        <v/>
      </c>
      <c r="S361" s="362" t="str">
        <f t="shared" ref="S361:T361" si="1577">IF(R361="","",RANK(R361,R$4:R$443))</f>
        <v/>
      </c>
      <c r="T361" s="362" t="str">
        <f t="shared" si="1577"/>
        <v/>
      </c>
      <c r="U361" s="417" t="str">
        <f t="shared" si="1423"/>
        <v/>
      </c>
      <c r="V361" s="369" t="str">
        <f t="shared" si="1424"/>
        <v/>
      </c>
      <c r="X361" s="279" t="str">
        <f t="shared" si="1425"/>
        <v/>
      </c>
      <c r="Y361" s="254" t="str">
        <f t="shared" si="1426"/>
        <v/>
      </c>
      <c r="Z361" s="254" t="str">
        <f t="shared" si="1427"/>
        <v/>
      </c>
      <c r="AA361" s="254" t="str">
        <f t="shared" si="1428"/>
        <v/>
      </c>
      <c r="AB361" s="254" t="str">
        <f t="shared" si="1429"/>
        <v/>
      </c>
      <c r="AC361" s="254">
        <f t="shared" si="1430"/>
        <v>358</v>
      </c>
      <c r="AD361" s="254" t="str">
        <f t="shared" si="1431"/>
        <v/>
      </c>
      <c r="AG361" s="499" t="str">
        <f t="shared" si="1432"/>
        <v/>
      </c>
      <c r="AH361" s="495" t="str">
        <f t="shared" si="1342"/>
        <v/>
      </c>
      <c r="AI361" s="495" t="str">
        <f t="shared" si="1343"/>
        <v/>
      </c>
      <c r="AJ361" s="495" t="str">
        <f t="shared" si="1344"/>
        <v/>
      </c>
      <c r="AK361" s="495" t="str">
        <f t="shared" si="1345"/>
        <v/>
      </c>
      <c r="AL361" s="420">
        <f t="shared" si="1410"/>
        <v>358</v>
      </c>
      <c r="AM361" s="420" t="str">
        <f t="shared" si="1411"/>
        <v/>
      </c>
      <c r="AN361" t="str">
        <f t="shared" si="1433"/>
        <v/>
      </c>
    </row>
    <row r="362" spans="1:40">
      <c r="A362" s="417" t="str">
        <f t="shared" si="1412"/>
        <v/>
      </c>
      <c r="B362" s="417" t="str">
        <f t="shared" si="1413"/>
        <v/>
      </c>
      <c r="C362" s="482"/>
      <c r="D362" s="420">
        <v>359</v>
      </c>
      <c r="E362" s="481"/>
      <c r="F362" s="482"/>
      <c r="G362" s="482"/>
      <c r="H362" s="417" t="str">
        <f t="shared" si="1414"/>
        <v/>
      </c>
      <c r="I362" s="362" t="str">
        <f t="shared" si="1415"/>
        <v/>
      </c>
      <c r="J362" s="362" t="str">
        <f t="shared" ref="J362:K362" si="1578">IF(I362="","",RANK(I362,I$4:I$443))</f>
        <v/>
      </c>
      <c r="K362" s="362" t="str">
        <f t="shared" si="1578"/>
        <v/>
      </c>
      <c r="L362" s="362" t="str">
        <f t="shared" si="1417"/>
        <v/>
      </c>
      <c r="M362" s="362" t="str">
        <f t="shared" ref="M362:N362" si="1579">IF(L362="","",RANK(L362,L$4:L$443))</f>
        <v/>
      </c>
      <c r="N362" s="362" t="str">
        <f t="shared" si="1579"/>
        <v/>
      </c>
      <c r="O362" s="362" t="str">
        <f t="shared" si="1419"/>
        <v/>
      </c>
      <c r="P362" s="362" t="str">
        <f t="shared" ref="P362:Q362" si="1580">IF(O362="","",RANK(O362,O$4:O$443))</f>
        <v/>
      </c>
      <c r="Q362" s="362" t="str">
        <f t="shared" si="1580"/>
        <v/>
      </c>
      <c r="R362" s="362" t="str">
        <f t="shared" si="1421"/>
        <v/>
      </c>
      <c r="S362" s="362" t="str">
        <f t="shared" ref="S362:T362" si="1581">IF(R362="","",RANK(R362,R$4:R$443))</f>
        <v/>
      </c>
      <c r="T362" s="362" t="str">
        <f t="shared" si="1581"/>
        <v/>
      </c>
      <c r="U362" s="417" t="str">
        <f t="shared" si="1423"/>
        <v/>
      </c>
      <c r="V362" s="369" t="str">
        <f t="shared" si="1424"/>
        <v/>
      </c>
      <c r="X362" s="279" t="str">
        <f t="shared" si="1425"/>
        <v/>
      </c>
      <c r="Y362" s="254" t="str">
        <f t="shared" si="1426"/>
        <v/>
      </c>
      <c r="Z362" s="254" t="str">
        <f t="shared" si="1427"/>
        <v/>
      </c>
      <c r="AA362" s="254" t="str">
        <f t="shared" si="1428"/>
        <v/>
      </c>
      <c r="AB362" s="254" t="str">
        <f t="shared" si="1429"/>
        <v/>
      </c>
      <c r="AC362" s="254">
        <f t="shared" si="1430"/>
        <v>359</v>
      </c>
      <c r="AD362" s="254" t="str">
        <f t="shared" si="1431"/>
        <v/>
      </c>
      <c r="AG362" s="499" t="str">
        <f t="shared" si="1432"/>
        <v/>
      </c>
      <c r="AH362" s="495" t="str">
        <f t="shared" si="1342"/>
        <v/>
      </c>
      <c r="AI362" s="495" t="str">
        <f t="shared" si="1343"/>
        <v/>
      </c>
      <c r="AJ362" s="495" t="str">
        <f t="shared" si="1344"/>
        <v/>
      </c>
      <c r="AK362" s="495" t="str">
        <f t="shared" si="1345"/>
        <v/>
      </c>
      <c r="AL362" s="420">
        <f t="shared" si="1410"/>
        <v>359</v>
      </c>
      <c r="AM362" s="420" t="str">
        <f t="shared" si="1411"/>
        <v/>
      </c>
      <c r="AN362" t="str">
        <f t="shared" si="1433"/>
        <v/>
      </c>
    </row>
    <row r="363" spans="1:40">
      <c r="A363" s="417" t="str">
        <f t="shared" si="1412"/>
        <v/>
      </c>
      <c r="B363" s="417" t="str">
        <f t="shared" si="1413"/>
        <v/>
      </c>
      <c r="C363" s="482"/>
      <c r="D363" s="420">
        <v>360</v>
      </c>
      <c r="E363" s="481"/>
      <c r="F363" s="482"/>
      <c r="G363" s="482"/>
      <c r="H363" s="417" t="str">
        <f t="shared" si="1414"/>
        <v/>
      </c>
      <c r="I363" s="362" t="str">
        <f t="shared" si="1415"/>
        <v/>
      </c>
      <c r="J363" s="362" t="str">
        <f t="shared" ref="J363:K363" si="1582">IF(I363="","",RANK(I363,I$4:I$443))</f>
        <v/>
      </c>
      <c r="K363" s="362" t="str">
        <f t="shared" si="1582"/>
        <v/>
      </c>
      <c r="L363" s="362" t="str">
        <f t="shared" si="1417"/>
        <v/>
      </c>
      <c r="M363" s="362" t="str">
        <f t="shared" ref="M363:N363" si="1583">IF(L363="","",RANK(L363,L$4:L$443))</f>
        <v/>
      </c>
      <c r="N363" s="362" t="str">
        <f t="shared" si="1583"/>
        <v/>
      </c>
      <c r="O363" s="362" t="str">
        <f t="shared" si="1419"/>
        <v/>
      </c>
      <c r="P363" s="362" t="str">
        <f t="shared" ref="P363:Q363" si="1584">IF(O363="","",RANK(O363,O$4:O$443))</f>
        <v/>
      </c>
      <c r="Q363" s="362" t="str">
        <f t="shared" si="1584"/>
        <v/>
      </c>
      <c r="R363" s="362" t="str">
        <f t="shared" si="1421"/>
        <v/>
      </c>
      <c r="S363" s="362" t="str">
        <f t="shared" ref="S363:T363" si="1585">IF(R363="","",RANK(R363,R$4:R$443))</f>
        <v/>
      </c>
      <c r="T363" s="362" t="str">
        <f t="shared" si="1585"/>
        <v/>
      </c>
      <c r="U363" s="417" t="str">
        <f t="shared" si="1423"/>
        <v/>
      </c>
      <c r="V363" s="369" t="str">
        <f t="shared" si="1424"/>
        <v/>
      </c>
      <c r="X363" s="279" t="str">
        <f t="shared" si="1425"/>
        <v/>
      </c>
      <c r="Y363" s="254" t="str">
        <f t="shared" si="1426"/>
        <v/>
      </c>
      <c r="Z363" s="254" t="str">
        <f t="shared" si="1427"/>
        <v/>
      </c>
      <c r="AA363" s="254" t="str">
        <f t="shared" si="1428"/>
        <v/>
      </c>
      <c r="AB363" s="254" t="str">
        <f t="shared" si="1429"/>
        <v/>
      </c>
      <c r="AC363" s="254">
        <f t="shared" si="1430"/>
        <v>360</v>
      </c>
      <c r="AD363" s="254" t="str">
        <f t="shared" si="1431"/>
        <v/>
      </c>
      <c r="AG363" s="499" t="str">
        <f t="shared" si="1432"/>
        <v/>
      </c>
      <c r="AH363" s="495" t="str">
        <f t="shared" si="1342"/>
        <v/>
      </c>
      <c r="AI363" s="495" t="str">
        <f t="shared" si="1343"/>
        <v/>
      </c>
      <c r="AJ363" s="495" t="str">
        <f t="shared" si="1344"/>
        <v/>
      </c>
      <c r="AK363" s="495" t="str">
        <f t="shared" si="1345"/>
        <v/>
      </c>
      <c r="AL363" s="420">
        <f t="shared" si="1410"/>
        <v>360</v>
      </c>
      <c r="AM363" s="420" t="str">
        <f t="shared" si="1411"/>
        <v/>
      </c>
      <c r="AN363" t="str">
        <f t="shared" si="1433"/>
        <v/>
      </c>
    </row>
    <row r="364" spans="1:40">
      <c r="A364" s="417" t="str">
        <f t="shared" si="1412"/>
        <v/>
      </c>
      <c r="B364" s="417" t="str">
        <f t="shared" si="1413"/>
        <v/>
      </c>
      <c r="C364" s="482"/>
      <c r="D364" s="420">
        <v>361</v>
      </c>
      <c r="E364" s="481"/>
      <c r="F364" s="482"/>
      <c r="G364" s="482"/>
      <c r="H364" s="417" t="str">
        <f t="shared" si="1414"/>
        <v/>
      </c>
      <c r="I364" s="362" t="str">
        <f t="shared" si="1415"/>
        <v/>
      </c>
      <c r="J364" s="362" t="str">
        <f t="shared" ref="J364:K364" si="1586">IF(I364="","",RANK(I364,I$4:I$443))</f>
        <v/>
      </c>
      <c r="K364" s="362" t="str">
        <f t="shared" si="1586"/>
        <v/>
      </c>
      <c r="L364" s="362" t="str">
        <f t="shared" si="1417"/>
        <v/>
      </c>
      <c r="M364" s="362" t="str">
        <f t="shared" ref="M364:N364" si="1587">IF(L364="","",RANK(L364,L$4:L$443))</f>
        <v/>
      </c>
      <c r="N364" s="362" t="str">
        <f t="shared" si="1587"/>
        <v/>
      </c>
      <c r="O364" s="362" t="str">
        <f t="shared" si="1419"/>
        <v/>
      </c>
      <c r="P364" s="362" t="str">
        <f t="shared" ref="P364:Q364" si="1588">IF(O364="","",RANK(O364,O$4:O$443))</f>
        <v/>
      </c>
      <c r="Q364" s="362" t="str">
        <f t="shared" si="1588"/>
        <v/>
      </c>
      <c r="R364" s="362" t="str">
        <f t="shared" si="1421"/>
        <v/>
      </c>
      <c r="S364" s="362" t="str">
        <f t="shared" ref="S364:T364" si="1589">IF(R364="","",RANK(R364,R$4:R$443))</f>
        <v/>
      </c>
      <c r="T364" s="362" t="str">
        <f t="shared" si="1589"/>
        <v/>
      </c>
      <c r="U364" s="417" t="str">
        <f t="shared" si="1423"/>
        <v/>
      </c>
      <c r="V364" s="369" t="str">
        <f t="shared" si="1424"/>
        <v/>
      </c>
      <c r="X364" s="279" t="str">
        <f t="shared" si="1425"/>
        <v/>
      </c>
      <c r="Y364" s="254" t="str">
        <f t="shared" si="1426"/>
        <v/>
      </c>
      <c r="Z364" s="254" t="str">
        <f t="shared" si="1427"/>
        <v/>
      </c>
      <c r="AA364" s="254" t="str">
        <f t="shared" si="1428"/>
        <v/>
      </c>
      <c r="AB364" s="254" t="str">
        <f t="shared" si="1429"/>
        <v/>
      </c>
      <c r="AC364" s="254">
        <f t="shared" si="1430"/>
        <v>361</v>
      </c>
      <c r="AD364" s="254" t="str">
        <f t="shared" si="1431"/>
        <v/>
      </c>
      <c r="AG364" s="499" t="str">
        <f t="shared" si="1432"/>
        <v/>
      </c>
      <c r="AH364" s="495" t="str">
        <f t="shared" si="1342"/>
        <v/>
      </c>
      <c r="AI364" s="495" t="str">
        <f t="shared" si="1343"/>
        <v/>
      </c>
      <c r="AJ364" s="495" t="str">
        <f t="shared" si="1344"/>
        <v/>
      </c>
      <c r="AK364" s="495" t="str">
        <f t="shared" si="1345"/>
        <v/>
      </c>
      <c r="AL364" s="420">
        <f t="shared" si="1410"/>
        <v>361</v>
      </c>
      <c r="AM364" s="420" t="str">
        <f t="shared" si="1411"/>
        <v/>
      </c>
      <c r="AN364" t="str">
        <f t="shared" si="1433"/>
        <v/>
      </c>
    </row>
    <row r="365" spans="1:40">
      <c r="A365" s="417" t="str">
        <f t="shared" si="1412"/>
        <v/>
      </c>
      <c r="B365" s="417" t="str">
        <f t="shared" si="1413"/>
        <v/>
      </c>
      <c r="C365" s="482"/>
      <c r="D365" s="420">
        <v>362</v>
      </c>
      <c r="E365" s="481"/>
      <c r="F365" s="482"/>
      <c r="G365" s="482"/>
      <c r="H365" s="417" t="str">
        <f t="shared" si="1414"/>
        <v/>
      </c>
      <c r="I365" s="362" t="str">
        <f t="shared" si="1415"/>
        <v/>
      </c>
      <c r="J365" s="362" t="str">
        <f t="shared" ref="J365:K365" si="1590">IF(I365="","",RANK(I365,I$4:I$443))</f>
        <v/>
      </c>
      <c r="K365" s="362" t="str">
        <f t="shared" si="1590"/>
        <v/>
      </c>
      <c r="L365" s="362" t="str">
        <f t="shared" si="1417"/>
        <v/>
      </c>
      <c r="M365" s="362" t="str">
        <f t="shared" ref="M365:N365" si="1591">IF(L365="","",RANK(L365,L$4:L$443))</f>
        <v/>
      </c>
      <c r="N365" s="362" t="str">
        <f t="shared" si="1591"/>
        <v/>
      </c>
      <c r="O365" s="362" t="str">
        <f t="shared" si="1419"/>
        <v/>
      </c>
      <c r="P365" s="362" t="str">
        <f t="shared" ref="P365:Q365" si="1592">IF(O365="","",RANK(O365,O$4:O$443))</f>
        <v/>
      </c>
      <c r="Q365" s="362" t="str">
        <f t="shared" si="1592"/>
        <v/>
      </c>
      <c r="R365" s="362" t="str">
        <f t="shared" si="1421"/>
        <v/>
      </c>
      <c r="S365" s="362" t="str">
        <f t="shared" ref="S365:T365" si="1593">IF(R365="","",RANK(R365,R$4:R$443))</f>
        <v/>
      </c>
      <c r="T365" s="362" t="str">
        <f t="shared" si="1593"/>
        <v/>
      </c>
      <c r="U365" s="417" t="str">
        <f t="shared" si="1423"/>
        <v/>
      </c>
      <c r="V365" s="369" t="str">
        <f t="shared" si="1424"/>
        <v/>
      </c>
      <c r="X365" s="279" t="str">
        <f t="shared" si="1425"/>
        <v/>
      </c>
      <c r="Y365" s="254" t="str">
        <f t="shared" si="1426"/>
        <v/>
      </c>
      <c r="Z365" s="254" t="str">
        <f t="shared" si="1427"/>
        <v/>
      </c>
      <c r="AA365" s="254" t="str">
        <f t="shared" si="1428"/>
        <v/>
      </c>
      <c r="AB365" s="254" t="str">
        <f t="shared" si="1429"/>
        <v/>
      </c>
      <c r="AC365" s="254">
        <f t="shared" si="1430"/>
        <v>362</v>
      </c>
      <c r="AD365" s="254" t="str">
        <f t="shared" si="1431"/>
        <v/>
      </c>
      <c r="AG365" s="499" t="str">
        <f t="shared" si="1432"/>
        <v/>
      </c>
      <c r="AH365" s="495" t="str">
        <f t="shared" si="1342"/>
        <v/>
      </c>
      <c r="AI365" s="495" t="str">
        <f t="shared" si="1343"/>
        <v/>
      </c>
      <c r="AJ365" s="495" t="str">
        <f t="shared" si="1344"/>
        <v/>
      </c>
      <c r="AK365" s="495" t="str">
        <f t="shared" si="1345"/>
        <v/>
      </c>
      <c r="AL365" s="420">
        <f t="shared" si="1410"/>
        <v>362</v>
      </c>
      <c r="AM365" s="420" t="str">
        <f t="shared" si="1411"/>
        <v/>
      </c>
      <c r="AN365" t="str">
        <f t="shared" si="1433"/>
        <v/>
      </c>
    </row>
    <row r="366" spans="1:40">
      <c r="A366" s="417" t="str">
        <f t="shared" si="1412"/>
        <v/>
      </c>
      <c r="B366" s="417" t="str">
        <f t="shared" si="1413"/>
        <v/>
      </c>
      <c r="C366" s="482"/>
      <c r="D366" s="420">
        <v>363</v>
      </c>
      <c r="E366" s="481"/>
      <c r="F366" s="482"/>
      <c r="G366" s="482"/>
      <c r="H366" s="417" t="str">
        <f t="shared" si="1414"/>
        <v/>
      </c>
      <c r="I366" s="362" t="str">
        <f t="shared" si="1415"/>
        <v/>
      </c>
      <c r="J366" s="362" t="str">
        <f t="shared" ref="J366:K366" si="1594">IF(I366="","",RANK(I366,I$4:I$443))</f>
        <v/>
      </c>
      <c r="K366" s="362" t="str">
        <f t="shared" si="1594"/>
        <v/>
      </c>
      <c r="L366" s="362" t="str">
        <f t="shared" si="1417"/>
        <v/>
      </c>
      <c r="M366" s="362" t="str">
        <f t="shared" ref="M366:N366" si="1595">IF(L366="","",RANK(L366,L$4:L$443))</f>
        <v/>
      </c>
      <c r="N366" s="362" t="str">
        <f t="shared" si="1595"/>
        <v/>
      </c>
      <c r="O366" s="362" t="str">
        <f t="shared" si="1419"/>
        <v/>
      </c>
      <c r="P366" s="362" t="str">
        <f t="shared" ref="P366:Q366" si="1596">IF(O366="","",RANK(O366,O$4:O$443))</f>
        <v/>
      </c>
      <c r="Q366" s="362" t="str">
        <f t="shared" si="1596"/>
        <v/>
      </c>
      <c r="R366" s="362" t="str">
        <f t="shared" si="1421"/>
        <v/>
      </c>
      <c r="S366" s="362" t="str">
        <f t="shared" ref="S366:T366" si="1597">IF(R366="","",RANK(R366,R$4:R$443))</f>
        <v/>
      </c>
      <c r="T366" s="362" t="str">
        <f t="shared" si="1597"/>
        <v/>
      </c>
      <c r="U366" s="417" t="str">
        <f t="shared" si="1423"/>
        <v/>
      </c>
      <c r="V366" s="369" t="str">
        <f t="shared" si="1424"/>
        <v/>
      </c>
      <c r="X366" s="279" t="str">
        <f t="shared" si="1425"/>
        <v/>
      </c>
      <c r="Y366" s="254" t="str">
        <f t="shared" si="1426"/>
        <v/>
      </c>
      <c r="Z366" s="254" t="str">
        <f t="shared" si="1427"/>
        <v/>
      </c>
      <c r="AA366" s="254" t="str">
        <f t="shared" si="1428"/>
        <v/>
      </c>
      <c r="AB366" s="254" t="str">
        <f t="shared" si="1429"/>
        <v/>
      </c>
      <c r="AC366" s="254">
        <f t="shared" si="1430"/>
        <v>363</v>
      </c>
      <c r="AD366" s="254" t="str">
        <f t="shared" si="1431"/>
        <v/>
      </c>
      <c r="AG366" s="499" t="str">
        <f t="shared" si="1432"/>
        <v/>
      </c>
      <c r="AH366" s="495" t="str">
        <f t="shared" si="1342"/>
        <v/>
      </c>
      <c r="AI366" s="495" t="str">
        <f t="shared" si="1343"/>
        <v/>
      </c>
      <c r="AJ366" s="495" t="str">
        <f t="shared" si="1344"/>
        <v/>
      </c>
      <c r="AK366" s="495" t="str">
        <f t="shared" si="1345"/>
        <v/>
      </c>
      <c r="AL366" s="420">
        <f t="shared" si="1410"/>
        <v>363</v>
      </c>
      <c r="AM366" s="420" t="str">
        <f t="shared" si="1411"/>
        <v/>
      </c>
      <c r="AN366" t="str">
        <f t="shared" si="1433"/>
        <v/>
      </c>
    </row>
    <row r="367" spans="1:40">
      <c r="A367" s="417" t="str">
        <f t="shared" si="1412"/>
        <v/>
      </c>
      <c r="B367" s="417" t="str">
        <f t="shared" si="1413"/>
        <v/>
      </c>
      <c r="C367" s="482"/>
      <c r="D367" s="420">
        <v>364</v>
      </c>
      <c r="E367" s="481"/>
      <c r="F367" s="482"/>
      <c r="G367" s="482"/>
      <c r="H367" s="417" t="str">
        <f t="shared" si="1414"/>
        <v/>
      </c>
      <c r="I367" s="362" t="str">
        <f t="shared" si="1415"/>
        <v/>
      </c>
      <c r="J367" s="362" t="str">
        <f t="shared" ref="J367:K367" si="1598">IF(I367="","",RANK(I367,I$4:I$443))</f>
        <v/>
      </c>
      <c r="K367" s="362" t="str">
        <f t="shared" si="1598"/>
        <v/>
      </c>
      <c r="L367" s="362" t="str">
        <f t="shared" si="1417"/>
        <v/>
      </c>
      <c r="M367" s="362" t="str">
        <f t="shared" ref="M367:N367" si="1599">IF(L367="","",RANK(L367,L$4:L$443))</f>
        <v/>
      </c>
      <c r="N367" s="362" t="str">
        <f t="shared" si="1599"/>
        <v/>
      </c>
      <c r="O367" s="362" t="str">
        <f t="shared" si="1419"/>
        <v/>
      </c>
      <c r="P367" s="362" t="str">
        <f t="shared" ref="P367:Q367" si="1600">IF(O367="","",RANK(O367,O$4:O$443))</f>
        <v/>
      </c>
      <c r="Q367" s="362" t="str">
        <f t="shared" si="1600"/>
        <v/>
      </c>
      <c r="R367" s="362" t="str">
        <f t="shared" si="1421"/>
        <v/>
      </c>
      <c r="S367" s="362" t="str">
        <f t="shared" ref="S367:T367" si="1601">IF(R367="","",RANK(R367,R$4:R$443))</f>
        <v/>
      </c>
      <c r="T367" s="362" t="str">
        <f t="shared" si="1601"/>
        <v/>
      </c>
      <c r="U367" s="417" t="str">
        <f t="shared" si="1423"/>
        <v/>
      </c>
      <c r="V367" s="369" t="str">
        <f t="shared" si="1424"/>
        <v/>
      </c>
      <c r="X367" s="279" t="str">
        <f t="shared" si="1425"/>
        <v/>
      </c>
      <c r="Y367" s="254" t="str">
        <f t="shared" si="1426"/>
        <v/>
      </c>
      <c r="Z367" s="254" t="str">
        <f t="shared" si="1427"/>
        <v/>
      </c>
      <c r="AA367" s="254" t="str">
        <f t="shared" si="1428"/>
        <v/>
      </c>
      <c r="AB367" s="254" t="str">
        <f t="shared" si="1429"/>
        <v/>
      </c>
      <c r="AC367" s="254">
        <f t="shared" si="1430"/>
        <v>364</v>
      </c>
      <c r="AD367" s="254" t="str">
        <f t="shared" si="1431"/>
        <v/>
      </c>
      <c r="AG367" s="499" t="str">
        <f t="shared" si="1432"/>
        <v/>
      </c>
      <c r="AH367" s="495" t="str">
        <f t="shared" si="1342"/>
        <v/>
      </c>
      <c r="AI367" s="495" t="str">
        <f t="shared" si="1343"/>
        <v/>
      </c>
      <c r="AJ367" s="495" t="str">
        <f t="shared" si="1344"/>
        <v/>
      </c>
      <c r="AK367" s="495" t="str">
        <f t="shared" si="1345"/>
        <v/>
      </c>
      <c r="AL367" s="420">
        <f t="shared" si="1410"/>
        <v>364</v>
      </c>
      <c r="AM367" s="420" t="str">
        <f t="shared" si="1411"/>
        <v/>
      </c>
      <c r="AN367" t="str">
        <f t="shared" si="1433"/>
        <v/>
      </c>
    </row>
    <row r="368" spans="1:40">
      <c r="A368" s="417" t="str">
        <f t="shared" si="1412"/>
        <v/>
      </c>
      <c r="B368" s="417" t="str">
        <f t="shared" si="1413"/>
        <v/>
      </c>
      <c r="C368" s="482"/>
      <c r="D368" s="420">
        <v>365</v>
      </c>
      <c r="E368" s="481"/>
      <c r="F368" s="482"/>
      <c r="G368" s="482"/>
      <c r="H368" s="417" t="str">
        <f t="shared" si="1414"/>
        <v/>
      </c>
      <c r="I368" s="362" t="str">
        <f t="shared" si="1415"/>
        <v/>
      </c>
      <c r="J368" s="362" t="str">
        <f t="shared" ref="J368:K368" si="1602">IF(I368="","",RANK(I368,I$4:I$443))</f>
        <v/>
      </c>
      <c r="K368" s="362" t="str">
        <f t="shared" si="1602"/>
        <v/>
      </c>
      <c r="L368" s="362" t="str">
        <f t="shared" si="1417"/>
        <v/>
      </c>
      <c r="M368" s="362" t="str">
        <f t="shared" ref="M368:N368" si="1603">IF(L368="","",RANK(L368,L$4:L$443))</f>
        <v/>
      </c>
      <c r="N368" s="362" t="str">
        <f t="shared" si="1603"/>
        <v/>
      </c>
      <c r="O368" s="362" t="str">
        <f t="shared" si="1419"/>
        <v/>
      </c>
      <c r="P368" s="362" t="str">
        <f t="shared" ref="P368:Q368" si="1604">IF(O368="","",RANK(O368,O$4:O$443))</f>
        <v/>
      </c>
      <c r="Q368" s="362" t="str">
        <f t="shared" si="1604"/>
        <v/>
      </c>
      <c r="R368" s="362" t="str">
        <f t="shared" si="1421"/>
        <v/>
      </c>
      <c r="S368" s="362" t="str">
        <f t="shared" ref="S368:T368" si="1605">IF(R368="","",RANK(R368,R$4:R$443))</f>
        <v/>
      </c>
      <c r="T368" s="362" t="str">
        <f t="shared" si="1605"/>
        <v/>
      </c>
      <c r="U368" s="417" t="str">
        <f t="shared" si="1423"/>
        <v/>
      </c>
      <c r="V368" s="369" t="str">
        <f t="shared" si="1424"/>
        <v/>
      </c>
      <c r="X368" s="279" t="str">
        <f t="shared" si="1425"/>
        <v/>
      </c>
      <c r="Y368" s="254" t="str">
        <f t="shared" si="1426"/>
        <v/>
      </c>
      <c r="Z368" s="254" t="str">
        <f t="shared" si="1427"/>
        <v/>
      </c>
      <c r="AA368" s="254" t="str">
        <f t="shared" si="1428"/>
        <v/>
      </c>
      <c r="AB368" s="254" t="str">
        <f t="shared" si="1429"/>
        <v/>
      </c>
      <c r="AC368" s="254">
        <f t="shared" si="1430"/>
        <v>365</v>
      </c>
      <c r="AD368" s="254" t="str">
        <f t="shared" si="1431"/>
        <v/>
      </c>
      <c r="AG368" s="499" t="str">
        <f t="shared" si="1432"/>
        <v/>
      </c>
      <c r="AH368" s="495" t="str">
        <f t="shared" si="1342"/>
        <v/>
      </c>
      <c r="AI368" s="495" t="str">
        <f t="shared" si="1343"/>
        <v/>
      </c>
      <c r="AJ368" s="495" t="str">
        <f t="shared" si="1344"/>
        <v/>
      </c>
      <c r="AK368" s="495" t="str">
        <f t="shared" si="1345"/>
        <v/>
      </c>
      <c r="AL368" s="420">
        <f t="shared" si="1410"/>
        <v>365</v>
      </c>
      <c r="AM368" s="420" t="str">
        <f t="shared" si="1411"/>
        <v/>
      </c>
      <c r="AN368" t="str">
        <f t="shared" si="1433"/>
        <v/>
      </c>
    </row>
    <row r="369" spans="1:40">
      <c r="A369" s="417" t="str">
        <f t="shared" si="1412"/>
        <v/>
      </c>
      <c r="B369" s="417" t="str">
        <f t="shared" si="1413"/>
        <v/>
      </c>
      <c r="C369" s="482"/>
      <c r="D369" s="420">
        <v>366</v>
      </c>
      <c r="E369" s="481"/>
      <c r="F369" s="482"/>
      <c r="G369" s="482"/>
      <c r="H369" s="417" t="str">
        <f t="shared" si="1414"/>
        <v/>
      </c>
      <c r="I369" s="362" t="str">
        <f t="shared" si="1415"/>
        <v/>
      </c>
      <c r="J369" s="362" t="str">
        <f t="shared" ref="J369:K369" si="1606">IF(I369="","",RANK(I369,I$4:I$443))</f>
        <v/>
      </c>
      <c r="K369" s="362" t="str">
        <f t="shared" si="1606"/>
        <v/>
      </c>
      <c r="L369" s="362" t="str">
        <f t="shared" si="1417"/>
        <v/>
      </c>
      <c r="M369" s="362" t="str">
        <f t="shared" ref="M369:N369" si="1607">IF(L369="","",RANK(L369,L$4:L$443))</f>
        <v/>
      </c>
      <c r="N369" s="362" t="str">
        <f t="shared" si="1607"/>
        <v/>
      </c>
      <c r="O369" s="362" t="str">
        <f t="shared" si="1419"/>
        <v/>
      </c>
      <c r="P369" s="362" t="str">
        <f t="shared" ref="P369:Q369" si="1608">IF(O369="","",RANK(O369,O$4:O$443))</f>
        <v/>
      </c>
      <c r="Q369" s="362" t="str">
        <f t="shared" si="1608"/>
        <v/>
      </c>
      <c r="R369" s="362" t="str">
        <f t="shared" si="1421"/>
        <v/>
      </c>
      <c r="S369" s="362" t="str">
        <f t="shared" ref="S369:T369" si="1609">IF(R369="","",RANK(R369,R$4:R$443))</f>
        <v/>
      </c>
      <c r="T369" s="362" t="str">
        <f t="shared" si="1609"/>
        <v/>
      </c>
      <c r="U369" s="417" t="str">
        <f t="shared" si="1423"/>
        <v/>
      </c>
      <c r="V369" s="369" t="str">
        <f t="shared" si="1424"/>
        <v/>
      </c>
      <c r="X369" s="279" t="str">
        <f t="shared" si="1425"/>
        <v/>
      </c>
      <c r="Y369" s="254" t="str">
        <f t="shared" si="1426"/>
        <v/>
      </c>
      <c r="Z369" s="254" t="str">
        <f t="shared" si="1427"/>
        <v/>
      </c>
      <c r="AA369" s="254" t="str">
        <f t="shared" si="1428"/>
        <v/>
      </c>
      <c r="AB369" s="254" t="str">
        <f t="shared" si="1429"/>
        <v/>
      </c>
      <c r="AC369" s="254">
        <f t="shared" si="1430"/>
        <v>366</v>
      </c>
      <c r="AD369" s="254" t="str">
        <f t="shared" si="1431"/>
        <v/>
      </c>
      <c r="AG369" s="499" t="str">
        <f t="shared" si="1432"/>
        <v/>
      </c>
      <c r="AH369" s="495" t="str">
        <f t="shared" si="1342"/>
        <v/>
      </c>
      <c r="AI369" s="495" t="str">
        <f t="shared" si="1343"/>
        <v/>
      </c>
      <c r="AJ369" s="495" t="str">
        <f t="shared" si="1344"/>
        <v/>
      </c>
      <c r="AK369" s="495" t="str">
        <f t="shared" si="1345"/>
        <v/>
      </c>
      <c r="AL369" s="420">
        <f t="shared" si="1410"/>
        <v>366</v>
      </c>
      <c r="AM369" s="420" t="str">
        <f t="shared" si="1411"/>
        <v/>
      </c>
      <c r="AN369" t="str">
        <f t="shared" si="1433"/>
        <v/>
      </c>
    </row>
    <row r="370" spans="1:40">
      <c r="A370" s="417" t="str">
        <f t="shared" si="1412"/>
        <v/>
      </c>
      <c r="B370" s="417" t="str">
        <f t="shared" si="1413"/>
        <v/>
      </c>
      <c r="C370" s="482"/>
      <c r="D370" s="420">
        <v>367</v>
      </c>
      <c r="E370" s="481"/>
      <c r="F370" s="482"/>
      <c r="G370" s="482"/>
      <c r="H370" s="417" t="str">
        <f t="shared" si="1414"/>
        <v/>
      </c>
      <c r="I370" s="362" t="str">
        <f t="shared" si="1415"/>
        <v/>
      </c>
      <c r="J370" s="362" t="str">
        <f t="shared" ref="J370:K370" si="1610">IF(I370="","",RANK(I370,I$4:I$443))</f>
        <v/>
      </c>
      <c r="K370" s="362" t="str">
        <f t="shared" si="1610"/>
        <v/>
      </c>
      <c r="L370" s="362" t="str">
        <f t="shared" si="1417"/>
        <v/>
      </c>
      <c r="M370" s="362" t="str">
        <f t="shared" ref="M370:N370" si="1611">IF(L370="","",RANK(L370,L$4:L$443))</f>
        <v/>
      </c>
      <c r="N370" s="362" t="str">
        <f t="shared" si="1611"/>
        <v/>
      </c>
      <c r="O370" s="362" t="str">
        <f t="shared" si="1419"/>
        <v/>
      </c>
      <c r="P370" s="362" t="str">
        <f t="shared" ref="P370:Q370" si="1612">IF(O370="","",RANK(O370,O$4:O$443))</f>
        <v/>
      </c>
      <c r="Q370" s="362" t="str">
        <f t="shared" si="1612"/>
        <v/>
      </c>
      <c r="R370" s="362" t="str">
        <f t="shared" si="1421"/>
        <v/>
      </c>
      <c r="S370" s="362" t="str">
        <f t="shared" ref="S370:T370" si="1613">IF(R370="","",RANK(R370,R$4:R$443))</f>
        <v/>
      </c>
      <c r="T370" s="362" t="str">
        <f t="shared" si="1613"/>
        <v/>
      </c>
      <c r="U370" s="417" t="str">
        <f t="shared" si="1423"/>
        <v/>
      </c>
      <c r="V370" s="369" t="str">
        <f t="shared" si="1424"/>
        <v/>
      </c>
      <c r="X370" s="279" t="str">
        <f t="shared" si="1425"/>
        <v/>
      </c>
      <c r="Y370" s="254" t="str">
        <f t="shared" si="1426"/>
        <v/>
      </c>
      <c r="Z370" s="254" t="str">
        <f t="shared" si="1427"/>
        <v/>
      </c>
      <c r="AA370" s="254" t="str">
        <f t="shared" si="1428"/>
        <v/>
      </c>
      <c r="AB370" s="254" t="str">
        <f t="shared" si="1429"/>
        <v/>
      </c>
      <c r="AC370" s="254">
        <f t="shared" si="1430"/>
        <v>367</v>
      </c>
      <c r="AD370" s="254" t="str">
        <f t="shared" si="1431"/>
        <v/>
      </c>
      <c r="AG370" s="499" t="str">
        <f t="shared" si="1432"/>
        <v/>
      </c>
      <c r="AH370" s="495" t="str">
        <f t="shared" si="1342"/>
        <v/>
      </c>
      <c r="AI370" s="495" t="str">
        <f t="shared" si="1343"/>
        <v/>
      </c>
      <c r="AJ370" s="495" t="str">
        <f t="shared" si="1344"/>
        <v/>
      </c>
      <c r="AK370" s="495" t="str">
        <f t="shared" si="1345"/>
        <v/>
      </c>
      <c r="AL370" s="420">
        <f t="shared" si="1410"/>
        <v>367</v>
      </c>
      <c r="AM370" s="420" t="str">
        <f t="shared" si="1411"/>
        <v/>
      </c>
      <c r="AN370" t="str">
        <f t="shared" si="1433"/>
        <v/>
      </c>
    </row>
    <row r="371" spans="1:40">
      <c r="A371" s="417" t="str">
        <f t="shared" si="1412"/>
        <v/>
      </c>
      <c r="B371" s="417" t="str">
        <f t="shared" si="1413"/>
        <v/>
      </c>
      <c r="C371" s="482"/>
      <c r="D371" s="420">
        <v>368</v>
      </c>
      <c r="E371" s="481"/>
      <c r="F371" s="482"/>
      <c r="G371" s="482"/>
      <c r="H371" s="417" t="str">
        <f t="shared" si="1414"/>
        <v/>
      </c>
      <c r="I371" s="362" t="str">
        <f t="shared" si="1415"/>
        <v/>
      </c>
      <c r="J371" s="362" t="str">
        <f t="shared" ref="J371:K371" si="1614">IF(I371="","",RANK(I371,I$4:I$443))</f>
        <v/>
      </c>
      <c r="K371" s="362" t="str">
        <f t="shared" si="1614"/>
        <v/>
      </c>
      <c r="L371" s="362" t="str">
        <f t="shared" si="1417"/>
        <v/>
      </c>
      <c r="M371" s="362" t="str">
        <f t="shared" ref="M371:N371" si="1615">IF(L371="","",RANK(L371,L$4:L$443))</f>
        <v/>
      </c>
      <c r="N371" s="362" t="str">
        <f t="shared" si="1615"/>
        <v/>
      </c>
      <c r="O371" s="362" t="str">
        <f t="shared" si="1419"/>
        <v/>
      </c>
      <c r="P371" s="362" t="str">
        <f t="shared" ref="P371:Q371" si="1616">IF(O371="","",RANK(O371,O$4:O$443))</f>
        <v/>
      </c>
      <c r="Q371" s="362" t="str">
        <f t="shared" si="1616"/>
        <v/>
      </c>
      <c r="R371" s="362" t="str">
        <f t="shared" si="1421"/>
        <v/>
      </c>
      <c r="S371" s="362" t="str">
        <f t="shared" ref="S371:T371" si="1617">IF(R371="","",RANK(R371,R$4:R$443))</f>
        <v/>
      </c>
      <c r="T371" s="362" t="str">
        <f t="shared" si="1617"/>
        <v/>
      </c>
      <c r="U371" s="417" t="str">
        <f t="shared" si="1423"/>
        <v/>
      </c>
      <c r="V371" s="369" t="str">
        <f t="shared" si="1424"/>
        <v/>
      </c>
      <c r="X371" s="279" t="str">
        <f t="shared" si="1425"/>
        <v/>
      </c>
      <c r="Y371" s="254" t="str">
        <f t="shared" si="1426"/>
        <v/>
      </c>
      <c r="Z371" s="254" t="str">
        <f t="shared" si="1427"/>
        <v/>
      </c>
      <c r="AA371" s="254" t="str">
        <f t="shared" si="1428"/>
        <v/>
      </c>
      <c r="AB371" s="254" t="str">
        <f t="shared" si="1429"/>
        <v/>
      </c>
      <c r="AC371" s="254">
        <f t="shared" si="1430"/>
        <v>368</v>
      </c>
      <c r="AD371" s="254" t="str">
        <f t="shared" si="1431"/>
        <v/>
      </c>
      <c r="AG371" s="499" t="str">
        <f t="shared" si="1432"/>
        <v/>
      </c>
      <c r="AH371" s="495" t="str">
        <f t="shared" si="1342"/>
        <v/>
      </c>
      <c r="AI371" s="495" t="str">
        <f t="shared" si="1343"/>
        <v/>
      </c>
      <c r="AJ371" s="495" t="str">
        <f t="shared" si="1344"/>
        <v/>
      </c>
      <c r="AK371" s="495" t="str">
        <f t="shared" si="1345"/>
        <v/>
      </c>
      <c r="AL371" s="420">
        <f t="shared" si="1410"/>
        <v>368</v>
      </c>
      <c r="AM371" s="420" t="str">
        <f t="shared" si="1411"/>
        <v/>
      </c>
      <c r="AN371" t="str">
        <f t="shared" si="1433"/>
        <v/>
      </c>
    </row>
    <row r="372" spans="1:40">
      <c r="A372" s="417" t="str">
        <f t="shared" si="1412"/>
        <v/>
      </c>
      <c r="B372" s="417" t="str">
        <f t="shared" si="1413"/>
        <v/>
      </c>
      <c r="C372" s="482"/>
      <c r="D372" s="420">
        <v>369</v>
      </c>
      <c r="E372" s="481"/>
      <c r="F372" s="482"/>
      <c r="G372" s="482"/>
      <c r="H372" s="417" t="str">
        <f t="shared" si="1414"/>
        <v/>
      </c>
      <c r="I372" s="362" t="str">
        <f t="shared" si="1415"/>
        <v/>
      </c>
      <c r="J372" s="362" t="str">
        <f t="shared" ref="J372:K372" si="1618">IF(I372="","",RANK(I372,I$4:I$443))</f>
        <v/>
      </c>
      <c r="K372" s="362" t="str">
        <f t="shared" si="1618"/>
        <v/>
      </c>
      <c r="L372" s="362" t="str">
        <f t="shared" si="1417"/>
        <v/>
      </c>
      <c r="M372" s="362" t="str">
        <f t="shared" ref="M372:N372" si="1619">IF(L372="","",RANK(L372,L$4:L$443))</f>
        <v/>
      </c>
      <c r="N372" s="362" t="str">
        <f t="shared" si="1619"/>
        <v/>
      </c>
      <c r="O372" s="362" t="str">
        <f t="shared" si="1419"/>
        <v/>
      </c>
      <c r="P372" s="362" t="str">
        <f t="shared" ref="P372:Q372" si="1620">IF(O372="","",RANK(O372,O$4:O$443))</f>
        <v/>
      </c>
      <c r="Q372" s="362" t="str">
        <f t="shared" si="1620"/>
        <v/>
      </c>
      <c r="R372" s="362" t="str">
        <f t="shared" si="1421"/>
        <v/>
      </c>
      <c r="S372" s="362" t="str">
        <f t="shared" ref="S372:T372" si="1621">IF(R372="","",RANK(R372,R$4:R$443))</f>
        <v/>
      </c>
      <c r="T372" s="362" t="str">
        <f t="shared" si="1621"/>
        <v/>
      </c>
      <c r="U372" s="417" t="str">
        <f t="shared" si="1423"/>
        <v/>
      </c>
      <c r="V372" s="369" t="str">
        <f t="shared" si="1424"/>
        <v/>
      </c>
      <c r="X372" s="279" t="str">
        <f t="shared" si="1425"/>
        <v/>
      </c>
      <c r="Y372" s="254" t="str">
        <f t="shared" si="1426"/>
        <v/>
      </c>
      <c r="Z372" s="254" t="str">
        <f t="shared" si="1427"/>
        <v/>
      </c>
      <c r="AA372" s="254" t="str">
        <f t="shared" si="1428"/>
        <v/>
      </c>
      <c r="AB372" s="254" t="str">
        <f t="shared" si="1429"/>
        <v/>
      </c>
      <c r="AC372" s="254">
        <f t="shared" si="1430"/>
        <v>369</v>
      </c>
      <c r="AD372" s="254" t="str">
        <f t="shared" si="1431"/>
        <v/>
      </c>
      <c r="AG372" s="499" t="str">
        <f t="shared" si="1432"/>
        <v/>
      </c>
      <c r="AH372" s="495" t="str">
        <f t="shared" ref="AH372:AH435" si="1622">IF(AH$1=$AE$3,IF(Y372="","",$A372),IF(Y372="","",Y372))</f>
        <v/>
      </c>
      <c r="AI372" s="495" t="str">
        <f t="shared" ref="AI372:AI435" si="1623">IF(AI$1=$AE$3,IF(Z372="","",$A372),IF(Z372="","",Z372))</f>
        <v/>
      </c>
      <c r="AJ372" s="495" t="str">
        <f t="shared" ref="AJ372:AJ435" si="1624">IF(AJ$1=$AE$3,IF(AA372="","",$A372),IF(AA372="","",AA372))</f>
        <v/>
      </c>
      <c r="AK372" s="495" t="str">
        <f t="shared" ref="AK372:AK435" si="1625">IF(AK$1=$AE$3,IF(AB372="","",$A372),IF(AB372="","",AB372))</f>
        <v/>
      </c>
      <c r="AL372" s="420">
        <f t="shared" si="1410"/>
        <v>369</v>
      </c>
      <c r="AM372" s="420" t="str">
        <f t="shared" si="1411"/>
        <v/>
      </c>
      <c r="AN372" t="str">
        <f t="shared" si="1433"/>
        <v/>
      </c>
    </row>
    <row r="373" spans="1:40">
      <c r="A373" s="417" t="str">
        <f t="shared" si="1412"/>
        <v/>
      </c>
      <c r="B373" s="417" t="str">
        <f t="shared" si="1413"/>
        <v/>
      </c>
      <c r="C373" s="482"/>
      <c r="D373" s="420">
        <v>370</v>
      </c>
      <c r="E373" s="481"/>
      <c r="F373" s="482"/>
      <c r="G373" s="482"/>
      <c r="H373" s="417" t="str">
        <f t="shared" si="1414"/>
        <v/>
      </c>
      <c r="I373" s="362" t="str">
        <f t="shared" si="1415"/>
        <v/>
      </c>
      <c r="J373" s="362" t="str">
        <f t="shared" ref="J373:K373" si="1626">IF(I373="","",RANK(I373,I$4:I$443))</f>
        <v/>
      </c>
      <c r="K373" s="362" t="str">
        <f t="shared" si="1626"/>
        <v/>
      </c>
      <c r="L373" s="362" t="str">
        <f t="shared" si="1417"/>
        <v/>
      </c>
      <c r="M373" s="362" t="str">
        <f t="shared" ref="M373:N373" si="1627">IF(L373="","",RANK(L373,L$4:L$443))</f>
        <v/>
      </c>
      <c r="N373" s="362" t="str">
        <f t="shared" si="1627"/>
        <v/>
      </c>
      <c r="O373" s="362" t="str">
        <f t="shared" si="1419"/>
        <v/>
      </c>
      <c r="P373" s="362" t="str">
        <f t="shared" ref="P373:Q373" si="1628">IF(O373="","",RANK(O373,O$4:O$443))</f>
        <v/>
      </c>
      <c r="Q373" s="362" t="str">
        <f t="shared" si="1628"/>
        <v/>
      </c>
      <c r="R373" s="362" t="str">
        <f t="shared" si="1421"/>
        <v/>
      </c>
      <c r="S373" s="362" t="str">
        <f t="shared" ref="S373:T373" si="1629">IF(R373="","",RANK(R373,R$4:R$443))</f>
        <v/>
      </c>
      <c r="T373" s="362" t="str">
        <f t="shared" si="1629"/>
        <v/>
      </c>
      <c r="U373" s="417" t="str">
        <f t="shared" si="1423"/>
        <v/>
      </c>
      <c r="V373" s="369" t="str">
        <f t="shared" si="1424"/>
        <v/>
      </c>
      <c r="X373" s="279" t="str">
        <f t="shared" si="1425"/>
        <v/>
      </c>
      <c r="Y373" s="254" t="str">
        <f t="shared" si="1426"/>
        <v/>
      </c>
      <c r="Z373" s="254" t="str">
        <f t="shared" si="1427"/>
        <v/>
      </c>
      <c r="AA373" s="254" t="str">
        <f t="shared" si="1428"/>
        <v/>
      </c>
      <c r="AB373" s="254" t="str">
        <f t="shared" si="1429"/>
        <v/>
      </c>
      <c r="AC373" s="254">
        <f t="shared" si="1430"/>
        <v>370</v>
      </c>
      <c r="AD373" s="254" t="str">
        <f t="shared" si="1431"/>
        <v/>
      </c>
      <c r="AG373" s="499" t="str">
        <f t="shared" si="1432"/>
        <v/>
      </c>
      <c r="AH373" s="495" t="str">
        <f t="shared" si="1622"/>
        <v/>
      </c>
      <c r="AI373" s="495" t="str">
        <f t="shared" si="1623"/>
        <v/>
      </c>
      <c r="AJ373" s="495" t="str">
        <f t="shared" si="1624"/>
        <v/>
      </c>
      <c r="AK373" s="495" t="str">
        <f t="shared" si="1625"/>
        <v/>
      </c>
      <c r="AL373" s="420">
        <f t="shared" si="1410"/>
        <v>370</v>
      </c>
      <c r="AM373" s="420" t="str">
        <f t="shared" si="1411"/>
        <v/>
      </c>
      <c r="AN373" t="str">
        <f t="shared" si="1433"/>
        <v/>
      </c>
    </row>
    <row r="374" spans="1:40">
      <c r="A374" s="417" t="str">
        <f t="shared" si="1412"/>
        <v/>
      </c>
      <c r="B374" s="417" t="str">
        <f t="shared" si="1413"/>
        <v/>
      </c>
      <c r="C374" s="482"/>
      <c r="D374" s="420">
        <v>371</v>
      </c>
      <c r="E374" s="481"/>
      <c r="F374" s="482"/>
      <c r="G374" s="482"/>
      <c r="H374" s="417" t="str">
        <f t="shared" si="1414"/>
        <v/>
      </c>
      <c r="I374" s="362" t="str">
        <f t="shared" si="1415"/>
        <v/>
      </c>
      <c r="J374" s="362" t="str">
        <f t="shared" ref="J374:K374" si="1630">IF(I374="","",RANK(I374,I$4:I$443))</f>
        <v/>
      </c>
      <c r="K374" s="362" t="str">
        <f t="shared" si="1630"/>
        <v/>
      </c>
      <c r="L374" s="362" t="str">
        <f t="shared" si="1417"/>
        <v/>
      </c>
      <c r="M374" s="362" t="str">
        <f t="shared" ref="M374:N374" si="1631">IF(L374="","",RANK(L374,L$4:L$443))</f>
        <v/>
      </c>
      <c r="N374" s="362" t="str">
        <f t="shared" si="1631"/>
        <v/>
      </c>
      <c r="O374" s="362" t="str">
        <f t="shared" si="1419"/>
        <v/>
      </c>
      <c r="P374" s="362" t="str">
        <f t="shared" ref="P374:Q374" si="1632">IF(O374="","",RANK(O374,O$4:O$443))</f>
        <v/>
      </c>
      <c r="Q374" s="362" t="str">
        <f t="shared" si="1632"/>
        <v/>
      </c>
      <c r="R374" s="362" t="str">
        <f t="shared" si="1421"/>
        <v/>
      </c>
      <c r="S374" s="362" t="str">
        <f t="shared" ref="S374:T374" si="1633">IF(R374="","",RANK(R374,R$4:R$443))</f>
        <v/>
      </c>
      <c r="T374" s="362" t="str">
        <f t="shared" si="1633"/>
        <v/>
      </c>
      <c r="U374" s="417" t="str">
        <f t="shared" si="1423"/>
        <v/>
      </c>
      <c r="V374" s="369" t="str">
        <f t="shared" si="1424"/>
        <v/>
      </c>
      <c r="X374" s="279" t="str">
        <f t="shared" si="1425"/>
        <v/>
      </c>
      <c r="Y374" s="254" t="str">
        <f t="shared" si="1426"/>
        <v/>
      </c>
      <c r="Z374" s="254" t="str">
        <f t="shared" si="1427"/>
        <v/>
      </c>
      <c r="AA374" s="254" t="str">
        <f t="shared" si="1428"/>
        <v/>
      </c>
      <c r="AB374" s="254" t="str">
        <f t="shared" si="1429"/>
        <v/>
      </c>
      <c r="AC374" s="254">
        <f t="shared" si="1430"/>
        <v>371</v>
      </c>
      <c r="AD374" s="254" t="str">
        <f t="shared" si="1431"/>
        <v/>
      </c>
      <c r="AG374" s="499" t="str">
        <f t="shared" si="1432"/>
        <v/>
      </c>
      <c r="AH374" s="495" t="str">
        <f t="shared" si="1622"/>
        <v/>
      </c>
      <c r="AI374" s="495" t="str">
        <f t="shared" si="1623"/>
        <v/>
      </c>
      <c r="AJ374" s="495" t="str">
        <f t="shared" si="1624"/>
        <v/>
      </c>
      <c r="AK374" s="495" t="str">
        <f t="shared" si="1625"/>
        <v/>
      </c>
      <c r="AL374" s="420">
        <f t="shared" si="1410"/>
        <v>371</v>
      </c>
      <c r="AM374" s="420" t="str">
        <f t="shared" si="1411"/>
        <v/>
      </c>
      <c r="AN374" t="str">
        <f t="shared" si="1433"/>
        <v/>
      </c>
    </row>
    <row r="375" spans="1:40">
      <c r="A375" s="417" t="str">
        <f t="shared" si="1412"/>
        <v/>
      </c>
      <c r="B375" s="417" t="str">
        <f t="shared" si="1413"/>
        <v/>
      </c>
      <c r="C375" s="482"/>
      <c r="D375" s="420">
        <v>372</v>
      </c>
      <c r="E375" s="481"/>
      <c r="F375" s="482"/>
      <c r="G375" s="482"/>
      <c r="H375" s="417" t="str">
        <f t="shared" si="1414"/>
        <v/>
      </c>
      <c r="I375" s="362" t="str">
        <f t="shared" si="1415"/>
        <v/>
      </c>
      <c r="J375" s="362" t="str">
        <f t="shared" ref="J375:K375" si="1634">IF(I375="","",RANK(I375,I$4:I$443))</f>
        <v/>
      </c>
      <c r="K375" s="362" t="str">
        <f t="shared" si="1634"/>
        <v/>
      </c>
      <c r="L375" s="362" t="str">
        <f t="shared" si="1417"/>
        <v/>
      </c>
      <c r="M375" s="362" t="str">
        <f t="shared" ref="M375:N375" si="1635">IF(L375="","",RANK(L375,L$4:L$443))</f>
        <v/>
      </c>
      <c r="N375" s="362" t="str">
        <f t="shared" si="1635"/>
        <v/>
      </c>
      <c r="O375" s="362" t="str">
        <f t="shared" si="1419"/>
        <v/>
      </c>
      <c r="P375" s="362" t="str">
        <f t="shared" ref="P375:Q375" si="1636">IF(O375="","",RANK(O375,O$4:O$443))</f>
        <v/>
      </c>
      <c r="Q375" s="362" t="str">
        <f t="shared" si="1636"/>
        <v/>
      </c>
      <c r="R375" s="362" t="str">
        <f t="shared" si="1421"/>
        <v/>
      </c>
      <c r="S375" s="362" t="str">
        <f t="shared" ref="S375:T375" si="1637">IF(R375="","",RANK(R375,R$4:R$443))</f>
        <v/>
      </c>
      <c r="T375" s="362" t="str">
        <f t="shared" si="1637"/>
        <v/>
      </c>
      <c r="U375" s="417" t="str">
        <f t="shared" si="1423"/>
        <v/>
      </c>
      <c r="V375" s="369" t="str">
        <f t="shared" si="1424"/>
        <v/>
      </c>
      <c r="X375" s="279" t="str">
        <f t="shared" si="1425"/>
        <v/>
      </c>
      <c r="Y375" s="254" t="str">
        <f t="shared" si="1426"/>
        <v/>
      </c>
      <c r="Z375" s="254" t="str">
        <f t="shared" si="1427"/>
        <v/>
      </c>
      <c r="AA375" s="254" t="str">
        <f t="shared" si="1428"/>
        <v/>
      </c>
      <c r="AB375" s="254" t="str">
        <f t="shared" si="1429"/>
        <v/>
      </c>
      <c r="AC375" s="254">
        <f t="shared" si="1430"/>
        <v>372</v>
      </c>
      <c r="AD375" s="254" t="str">
        <f t="shared" si="1431"/>
        <v/>
      </c>
      <c r="AG375" s="499" t="str">
        <f t="shared" si="1432"/>
        <v/>
      </c>
      <c r="AH375" s="495" t="str">
        <f t="shared" si="1622"/>
        <v/>
      </c>
      <c r="AI375" s="495" t="str">
        <f t="shared" si="1623"/>
        <v/>
      </c>
      <c r="AJ375" s="495" t="str">
        <f t="shared" si="1624"/>
        <v/>
      </c>
      <c r="AK375" s="495" t="str">
        <f t="shared" si="1625"/>
        <v/>
      </c>
      <c r="AL375" s="420">
        <f t="shared" si="1410"/>
        <v>372</v>
      </c>
      <c r="AM375" s="420" t="str">
        <f t="shared" si="1411"/>
        <v/>
      </c>
      <c r="AN375" t="str">
        <f t="shared" si="1433"/>
        <v/>
      </c>
    </row>
    <row r="376" spans="1:40">
      <c r="A376" s="417" t="str">
        <f t="shared" si="1412"/>
        <v/>
      </c>
      <c r="B376" s="417" t="str">
        <f t="shared" si="1413"/>
        <v/>
      </c>
      <c r="C376" s="482"/>
      <c r="D376" s="420">
        <v>373</v>
      </c>
      <c r="E376" s="481"/>
      <c r="F376" s="482"/>
      <c r="G376" s="482"/>
      <c r="H376" s="417" t="str">
        <f t="shared" si="1414"/>
        <v/>
      </c>
      <c r="I376" s="362" t="str">
        <f t="shared" si="1415"/>
        <v/>
      </c>
      <c r="J376" s="362" t="str">
        <f t="shared" ref="J376:K376" si="1638">IF(I376="","",RANK(I376,I$4:I$443))</f>
        <v/>
      </c>
      <c r="K376" s="362" t="str">
        <f t="shared" si="1638"/>
        <v/>
      </c>
      <c r="L376" s="362" t="str">
        <f t="shared" si="1417"/>
        <v/>
      </c>
      <c r="M376" s="362" t="str">
        <f t="shared" ref="M376:N376" si="1639">IF(L376="","",RANK(L376,L$4:L$443))</f>
        <v/>
      </c>
      <c r="N376" s="362" t="str">
        <f t="shared" si="1639"/>
        <v/>
      </c>
      <c r="O376" s="362" t="str">
        <f t="shared" si="1419"/>
        <v/>
      </c>
      <c r="P376" s="362" t="str">
        <f t="shared" ref="P376:Q376" si="1640">IF(O376="","",RANK(O376,O$4:O$443))</f>
        <v/>
      </c>
      <c r="Q376" s="362" t="str">
        <f t="shared" si="1640"/>
        <v/>
      </c>
      <c r="R376" s="362" t="str">
        <f t="shared" si="1421"/>
        <v/>
      </c>
      <c r="S376" s="362" t="str">
        <f t="shared" ref="S376:T376" si="1641">IF(R376="","",RANK(R376,R$4:R$443))</f>
        <v/>
      </c>
      <c r="T376" s="362" t="str">
        <f t="shared" si="1641"/>
        <v/>
      </c>
      <c r="U376" s="417" t="str">
        <f t="shared" si="1423"/>
        <v/>
      </c>
      <c r="V376" s="369" t="str">
        <f t="shared" si="1424"/>
        <v/>
      </c>
      <c r="X376" s="279" t="str">
        <f t="shared" si="1425"/>
        <v/>
      </c>
      <c r="Y376" s="254" t="str">
        <f t="shared" si="1426"/>
        <v/>
      </c>
      <c r="Z376" s="254" t="str">
        <f t="shared" si="1427"/>
        <v/>
      </c>
      <c r="AA376" s="254" t="str">
        <f t="shared" si="1428"/>
        <v/>
      </c>
      <c r="AB376" s="254" t="str">
        <f t="shared" si="1429"/>
        <v/>
      </c>
      <c r="AC376" s="254">
        <f t="shared" si="1430"/>
        <v>373</v>
      </c>
      <c r="AD376" s="254" t="str">
        <f t="shared" si="1431"/>
        <v/>
      </c>
      <c r="AG376" s="499" t="str">
        <f t="shared" si="1432"/>
        <v/>
      </c>
      <c r="AH376" s="495" t="str">
        <f t="shared" si="1622"/>
        <v/>
      </c>
      <c r="AI376" s="495" t="str">
        <f t="shared" si="1623"/>
        <v/>
      </c>
      <c r="AJ376" s="495" t="str">
        <f t="shared" si="1624"/>
        <v/>
      </c>
      <c r="AK376" s="495" t="str">
        <f t="shared" si="1625"/>
        <v/>
      </c>
      <c r="AL376" s="420">
        <f t="shared" si="1410"/>
        <v>373</v>
      </c>
      <c r="AM376" s="420" t="str">
        <f t="shared" si="1411"/>
        <v/>
      </c>
      <c r="AN376" t="str">
        <f t="shared" si="1433"/>
        <v/>
      </c>
    </row>
    <row r="377" spans="1:40">
      <c r="A377" s="417" t="str">
        <f t="shared" si="1412"/>
        <v/>
      </c>
      <c r="B377" s="417" t="str">
        <f t="shared" si="1413"/>
        <v/>
      </c>
      <c r="C377" s="482"/>
      <c r="D377" s="420">
        <v>374</v>
      </c>
      <c r="E377" s="481"/>
      <c r="F377" s="482"/>
      <c r="G377" s="482"/>
      <c r="H377" s="417" t="str">
        <f t="shared" si="1414"/>
        <v/>
      </c>
      <c r="I377" s="362" t="str">
        <f t="shared" si="1415"/>
        <v/>
      </c>
      <c r="J377" s="362" t="str">
        <f t="shared" ref="J377:K377" si="1642">IF(I377="","",RANK(I377,I$4:I$443))</f>
        <v/>
      </c>
      <c r="K377" s="362" t="str">
        <f t="shared" si="1642"/>
        <v/>
      </c>
      <c r="L377" s="362" t="str">
        <f t="shared" si="1417"/>
        <v/>
      </c>
      <c r="M377" s="362" t="str">
        <f t="shared" ref="M377:N377" si="1643">IF(L377="","",RANK(L377,L$4:L$443))</f>
        <v/>
      </c>
      <c r="N377" s="362" t="str">
        <f t="shared" si="1643"/>
        <v/>
      </c>
      <c r="O377" s="362" t="str">
        <f t="shared" si="1419"/>
        <v/>
      </c>
      <c r="P377" s="362" t="str">
        <f t="shared" ref="P377:Q377" si="1644">IF(O377="","",RANK(O377,O$4:O$443))</f>
        <v/>
      </c>
      <c r="Q377" s="362" t="str">
        <f t="shared" si="1644"/>
        <v/>
      </c>
      <c r="R377" s="362" t="str">
        <f t="shared" si="1421"/>
        <v/>
      </c>
      <c r="S377" s="362" t="str">
        <f t="shared" ref="S377:T377" si="1645">IF(R377="","",RANK(R377,R$4:R$443))</f>
        <v/>
      </c>
      <c r="T377" s="362" t="str">
        <f t="shared" si="1645"/>
        <v/>
      </c>
      <c r="U377" s="417" t="str">
        <f t="shared" si="1423"/>
        <v/>
      </c>
      <c r="V377" s="369" t="str">
        <f t="shared" si="1424"/>
        <v/>
      </c>
      <c r="X377" s="279" t="str">
        <f t="shared" si="1425"/>
        <v/>
      </c>
      <c r="Y377" s="254" t="str">
        <f t="shared" si="1426"/>
        <v/>
      </c>
      <c r="Z377" s="254" t="str">
        <f t="shared" si="1427"/>
        <v/>
      </c>
      <c r="AA377" s="254" t="str">
        <f t="shared" si="1428"/>
        <v/>
      </c>
      <c r="AB377" s="254" t="str">
        <f t="shared" si="1429"/>
        <v/>
      </c>
      <c r="AC377" s="254">
        <f t="shared" si="1430"/>
        <v>374</v>
      </c>
      <c r="AD377" s="254" t="str">
        <f t="shared" si="1431"/>
        <v/>
      </c>
      <c r="AG377" s="499" t="str">
        <f t="shared" si="1432"/>
        <v/>
      </c>
      <c r="AH377" s="495" t="str">
        <f t="shared" si="1622"/>
        <v/>
      </c>
      <c r="AI377" s="495" t="str">
        <f t="shared" si="1623"/>
        <v/>
      </c>
      <c r="AJ377" s="495" t="str">
        <f t="shared" si="1624"/>
        <v/>
      </c>
      <c r="AK377" s="495" t="str">
        <f t="shared" si="1625"/>
        <v/>
      </c>
      <c r="AL377" s="420">
        <f t="shared" si="1410"/>
        <v>374</v>
      </c>
      <c r="AM377" s="420" t="str">
        <f t="shared" si="1411"/>
        <v/>
      </c>
      <c r="AN377" t="str">
        <f t="shared" si="1433"/>
        <v/>
      </c>
    </row>
    <row r="378" spans="1:40">
      <c r="A378" s="417" t="str">
        <f t="shared" si="1412"/>
        <v/>
      </c>
      <c r="B378" s="417" t="str">
        <f t="shared" si="1413"/>
        <v/>
      </c>
      <c r="C378" s="482"/>
      <c r="D378" s="420">
        <v>375</v>
      </c>
      <c r="E378" s="481"/>
      <c r="F378" s="482"/>
      <c r="G378" s="482"/>
      <c r="H378" s="417" t="str">
        <f t="shared" si="1414"/>
        <v/>
      </c>
      <c r="I378" s="362" t="str">
        <f t="shared" si="1415"/>
        <v/>
      </c>
      <c r="J378" s="362" t="str">
        <f t="shared" ref="J378:K378" si="1646">IF(I378="","",RANK(I378,I$4:I$443))</f>
        <v/>
      </c>
      <c r="K378" s="362" t="str">
        <f t="shared" si="1646"/>
        <v/>
      </c>
      <c r="L378" s="362" t="str">
        <f t="shared" si="1417"/>
        <v/>
      </c>
      <c r="M378" s="362" t="str">
        <f t="shared" ref="M378:N378" si="1647">IF(L378="","",RANK(L378,L$4:L$443))</f>
        <v/>
      </c>
      <c r="N378" s="362" t="str">
        <f t="shared" si="1647"/>
        <v/>
      </c>
      <c r="O378" s="362" t="str">
        <f t="shared" si="1419"/>
        <v/>
      </c>
      <c r="P378" s="362" t="str">
        <f t="shared" ref="P378:Q378" si="1648">IF(O378="","",RANK(O378,O$4:O$443))</f>
        <v/>
      </c>
      <c r="Q378" s="362" t="str">
        <f t="shared" si="1648"/>
        <v/>
      </c>
      <c r="R378" s="362" t="str">
        <f t="shared" si="1421"/>
        <v/>
      </c>
      <c r="S378" s="362" t="str">
        <f t="shared" ref="S378:T378" si="1649">IF(R378="","",RANK(R378,R$4:R$443))</f>
        <v/>
      </c>
      <c r="T378" s="362" t="str">
        <f t="shared" si="1649"/>
        <v/>
      </c>
      <c r="U378" s="417" t="str">
        <f t="shared" si="1423"/>
        <v/>
      </c>
      <c r="V378" s="369" t="str">
        <f t="shared" si="1424"/>
        <v/>
      </c>
      <c r="X378" s="279" t="str">
        <f t="shared" si="1425"/>
        <v/>
      </c>
      <c r="Y378" s="254" t="str">
        <f t="shared" si="1426"/>
        <v/>
      </c>
      <c r="Z378" s="254" t="str">
        <f t="shared" si="1427"/>
        <v/>
      </c>
      <c r="AA378" s="254" t="str">
        <f t="shared" si="1428"/>
        <v/>
      </c>
      <c r="AB378" s="254" t="str">
        <f t="shared" si="1429"/>
        <v/>
      </c>
      <c r="AC378" s="254">
        <f t="shared" si="1430"/>
        <v>375</v>
      </c>
      <c r="AD378" s="254" t="str">
        <f t="shared" si="1431"/>
        <v/>
      </c>
      <c r="AG378" s="499" t="str">
        <f t="shared" si="1432"/>
        <v/>
      </c>
      <c r="AH378" s="495" t="str">
        <f t="shared" si="1622"/>
        <v/>
      </c>
      <c r="AI378" s="495" t="str">
        <f t="shared" si="1623"/>
        <v/>
      </c>
      <c r="AJ378" s="495" t="str">
        <f t="shared" si="1624"/>
        <v/>
      </c>
      <c r="AK378" s="495" t="str">
        <f t="shared" si="1625"/>
        <v/>
      </c>
      <c r="AL378" s="420">
        <f t="shared" si="1410"/>
        <v>375</v>
      </c>
      <c r="AM378" s="420" t="str">
        <f t="shared" si="1411"/>
        <v/>
      </c>
      <c r="AN378" t="str">
        <f t="shared" si="1433"/>
        <v/>
      </c>
    </row>
    <row r="379" spans="1:40">
      <c r="A379" s="417" t="str">
        <f t="shared" si="1412"/>
        <v/>
      </c>
      <c r="B379" s="417" t="str">
        <f t="shared" si="1413"/>
        <v/>
      </c>
      <c r="C379" s="482"/>
      <c r="D379" s="420">
        <v>376</v>
      </c>
      <c r="E379" s="481"/>
      <c r="F379" s="482"/>
      <c r="G379" s="482"/>
      <c r="H379" s="417" t="str">
        <f t="shared" si="1414"/>
        <v/>
      </c>
      <c r="I379" s="362" t="str">
        <f t="shared" si="1415"/>
        <v/>
      </c>
      <c r="J379" s="362" t="str">
        <f t="shared" ref="J379:K379" si="1650">IF(I379="","",RANK(I379,I$4:I$443))</f>
        <v/>
      </c>
      <c r="K379" s="362" t="str">
        <f t="shared" si="1650"/>
        <v/>
      </c>
      <c r="L379" s="362" t="str">
        <f t="shared" si="1417"/>
        <v/>
      </c>
      <c r="M379" s="362" t="str">
        <f t="shared" ref="M379:N379" si="1651">IF(L379="","",RANK(L379,L$4:L$443))</f>
        <v/>
      </c>
      <c r="N379" s="362" t="str">
        <f t="shared" si="1651"/>
        <v/>
      </c>
      <c r="O379" s="362" t="str">
        <f t="shared" si="1419"/>
        <v/>
      </c>
      <c r="P379" s="362" t="str">
        <f t="shared" ref="P379:Q379" si="1652">IF(O379="","",RANK(O379,O$4:O$443))</f>
        <v/>
      </c>
      <c r="Q379" s="362" t="str">
        <f t="shared" si="1652"/>
        <v/>
      </c>
      <c r="R379" s="362" t="str">
        <f t="shared" si="1421"/>
        <v/>
      </c>
      <c r="S379" s="362" t="str">
        <f t="shared" ref="S379:T379" si="1653">IF(R379="","",RANK(R379,R$4:R$443))</f>
        <v/>
      </c>
      <c r="T379" s="362" t="str">
        <f t="shared" si="1653"/>
        <v/>
      </c>
      <c r="U379" s="417" t="str">
        <f t="shared" si="1423"/>
        <v/>
      </c>
      <c r="V379" s="369" t="str">
        <f t="shared" si="1424"/>
        <v/>
      </c>
      <c r="X379" s="279" t="str">
        <f t="shared" si="1425"/>
        <v/>
      </c>
      <c r="Y379" s="254" t="str">
        <f t="shared" si="1426"/>
        <v/>
      </c>
      <c r="Z379" s="254" t="str">
        <f t="shared" si="1427"/>
        <v/>
      </c>
      <c r="AA379" s="254" t="str">
        <f t="shared" si="1428"/>
        <v/>
      </c>
      <c r="AB379" s="254" t="str">
        <f t="shared" si="1429"/>
        <v/>
      </c>
      <c r="AC379" s="254">
        <f t="shared" si="1430"/>
        <v>376</v>
      </c>
      <c r="AD379" s="254" t="str">
        <f t="shared" si="1431"/>
        <v/>
      </c>
      <c r="AG379" s="499" t="str">
        <f t="shared" si="1432"/>
        <v/>
      </c>
      <c r="AH379" s="495" t="str">
        <f t="shared" si="1622"/>
        <v/>
      </c>
      <c r="AI379" s="495" t="str">
        <f t="shared" si="1623"/>
        <v/>
      </c>
      <c r="AJ379" s="495" t="str">
        <f t="shared" si="1624"/>
        <v/>
      </c>
      <c r="AK379" s="495" t="str">
        <f t="shared" si="1625"/>
        <v/>
      </c>
      <c r="AL379" s="420">
        <f t="shared" si="1410"/>
        <v>376</v>
      </c>
      <c r="AM379" s="420" t="str">
        <f t="shared" si="1411"/>
        <v/>
      </c>
      <c r="AN379" t="str">
        <f t="shared" si="1433"/>
        <v/>
      </c>
    </row>
    <row r="380" spans="1:40">
      <c r="A380" s="417" t="str">
        <f t="shared" si="1412"/>
        <v/>
      </c>
      <c r="B380" s="417" t="str">
        <f t="shared" si="1413"/>
        <v/>
      </c>
      <c r="C380" s="482"/>
      <c r="D380" s="420">
        <v>377</v>
      </c>
      <c r="E380" s="481"/>
      <c r="F380" s="482"/>
      <c r="G380" s="482"/>
      <c r="H380" s="417" t="str">
        <f t="shared" si="1414"/>
        <v/>
      </c>
      <c r="I380" s="362" t="str">
        <f t="shared" si="1415"/>
        <v/>
      </c>
      <c r="J380" s="362" t="str">
        <f t="shared" ref="J380:K380" si="1654">IF(I380="","",RANK(I380,I$4:I$443))</f>
        <v/>
      </c>
      <c r="K380" s="362" t="str">
        <f t="shared" si="1654"/>
        <v/>
      </c>
      <c r="L380" s="362" t="str">
        <f t="shared" si="1417"/>
        <v/>
      </c>
      <c r="M380" s="362" t="str">
        <f t="shared" ref="M380:N380" si="1655">IF(L380="","",RANK(L380,L$4:L$443))</f>
        <v/>
      </c>
      <c r="N380" s="362" t="str">
        <f t="shared" si="1655"/>
        <v/>
      </c>
      <c r="O380" s="362" t="str">
        <f t="shared" si="1419"/>
        <v/>
      </c>
      <c r="P380" s="362" t="str">
        <f t="shared" ref="P380:Q380" si="1656">IF(O380="","",RANK(O380,O$4:O$443))</f>
        <v/>
      </c>
      <c r="Q380" s="362" t="str">
        <f t="shared" si="1656"/>
        <v/>
      </c>
      <c r="R380" s="362" t="str">
        <f t="shared" si="1421"/>
        <v/>
      </c>
      <c r="S380" s="362" t="str">
        <f t="shared" ref="S380:T380" si="1657">IF(R380="","",RANK(R380,R$4:R$443))</f>
        <v/>
      </c>
      <c r="T380" s="362" t="str">
        <f t="shared" si="1657"/>
        <v/>
      </c>
      <c r="U380" s="417" t="str">
        <f t="shared" si="1423"/>
        <v/>
      </c>
      <c r="V380" s="369" t="str">
        <f t="shared" si="1424"/>
        <v/>
      </c>
      <c r="X380" s="279" t="str">
        <f t="shared" si="1425"/>
        <v/>
      </c>
      <c r="Y380" s="254" t="str">
        <f t="shared" si="1426"/>
        <v/>
      </c>
      <c r="Z380" s="254" t="str">
        <f t="shared" si="1427"/>
        <v/>
      </c>
      <c r="AA380" s="254" t="str">
        <f t="shared" si="1428"/>
        <v/>
      </c>
      <c r="AB380" s="254" t="str">
        <f t="shared" si="1429"/>
        <v/>
      </c>
      <c r="AC380" s="254">
        <f t="shared" si="1430"/>
        <v>377</v>
      </c>
      <c r="AD380" s="254" t="str">
        <f t="shared" si="1431"/>
        <v/>
      </c>
      <c r="AG380" s="499" t="str">
        <f t="shared" si="1432"/>
        <v/>
      </c>
      <c r="AH380" s="495" t="str">
        <f t="shared" si="1622"/>
        <v/>
      </c>
      <c r="AI380" s="495" t="str">
        <f t="shared" si="1623"/>
        <v/>
      </c>
      <c r="AJ380" s="495" t="str">
        <f t="shared" si="1624"/>
        <v/>
      </c>
      <c r="AK380" s="495" t="str">
        <f t="shared" si="1625"/>
        <v/>
      </c>
      <c r="AL380" s="420">
        <f t="shared" si="1410"/>
        <v>377</v>
      </c>
      <c r="AM380" s="420" t="str">
        <f t="shared" si="1411"/>
        <v/>
      </c>
      <c r="AN380" t="str">
        <f t="shared" si="1433"/>
        <v/>
      </c>
    </row>
    <row r="381" spans="1:40">
      <c r="A381" s="417" t="str">
        <f t="shared" si="1412"/>
        <v/>
      </c>
      <c r="B381" s="417" t="str">
        <f t="shared" si="1413"/>
        <v/>
      </c>
      <c r="C381" s="482"/>
      <c r="D381" s="420">
        <v>378</v>
      </c>
      <c r="E381" s="481"/>
      <c r="F381" s="482"/>
      <c r="G381" s="482"/>
      <c r="H381" s="417" t="str">
        <f t="shared" si="1414"/>
        <v/>
      </c>
      <c r="I381" s="362" t="str">
        <f t="shared" si="1415"/>
        <v/>
      </c>
      <c r="J381" s="362" t="str">
        <f t="shared" ref="J381:K381" si="1658">IF(I381="","",RANK(I381,I$4:I$443))</f>
        <v/>
      </c>
      <c r="K381" s="362" t="str">
        <f t="shared" si="1658"/>
        <v/>
      </c>
      <c r="L381" s="362" t="str">
        <f t="shared" si="1417"/>
        <v/>
      </c>
      <c r="M381" s="362" t="str">
        <f t="shared" ref="M381:N381" si="1659">IF(L381="","",RANK(L381,L$4:L$443))</f>
        <v/>
      </c>
      <c r="N381" s="362" t="str">
        <f t="shared" si="1659"/>
        <v/>
      </c>
      <c r="O381" s="362" t="str">
        <f t="shared" si="1419"/>
        <v/>
      </c>
      <c r="P381" s="362" t="str">
        <f t="shared" ref="P381:Q381" si="1660">IF(O381="","",RANK(O381,O$4:O$443))</f>
        <v/>
      </c>
      <c r="Q381" s="362" t="str">
        <f t="shared" si="1660"/>
        <v/>
      </c>
      <c r="R381" s="362" t="str">
        <f t="shared" si="1421"/>
        <v/>
      </c>
      <c r="S381" s="362" t="str">
        <f t="shared" ref="S381:T381" si="1661">IF(R381="","",RANK(R381,R$4:R$443))</f>
        <v/>
      </c>
      <c r="T381" s="362" t="str">
        <f t="shared" si="1661"/>
        <v/>
      </c>
      <c r="U381" s="417" t="str">
        <f t="shared" si="1423"/>
        <v/>
      </c>
      <c r="V381" s="369" t="str">
        <f t="shared" si="1424"/>
        <v/>
      </c>
      <c r="X381" s="279" t="str">
        <f t="shared" si="1425"/>
        <v/>
      </c>
      <c r="Y381" s="254" t="str">
        <f t="shared" si="1426"/>
        <v/>
      </c>
      <c r="Z381" s="254" t="str">
        <f t="shared" si="1427"/>
        <v/>
      </c>
      <c r="AA381" s="254" t="str">
        <f t="shared" si="1428"/>
        <v/>
      </c>
      <c r="AB381" s="254" t="str">
        <f t="shared" si="1429"/>
        <v/>
      </c>
      <c r="AC381" s="254">
        <f t="shared" si="1430"/>
        <v>378</v>
      </c>
      <c r="AD381" s="254" t="str">
        <f t="shared" si="1431"/>
        <v/>
      </c>
      <c r="AG381" s="499" t="str">
        <f t="shared" si="1432"/>
        <v/>
      </c>
      <c r="AH381" s="495" t="str">
        <f t="shared" si="1622"/>
        <v/>
      </c>
      <c r="AI381" s="495" t="str">
        <f t="shared" si="1623"/>
        <v/>
      </c>
      <c r="AJ381" s="495" t="str">
        <f t="shared" si="1624"/>
        <v/>
      </c>
      <c r="AK381" s="495" t="str">
        <f t="shared" si="1625"/>
        <v/>
      </c>
      <c r="AL381" s="420">
        <f t="shared" si="1410"/>
        <v>378</v>
      </c>
      <c r="AM381" s="420" t="str">
        <f t="shared" si="1411"/>
        <v/>
      </c>
      <c r="AN381" t="str">
        <f t="shared" si="1433"/>
        <v/>
      </c>
    </row>
    <row r="382" spans="1:40">
      <c r="A382" s="417" t="str">
        <f t="shared" si="1412"/>
        <v/>
      </c>
      <c r="B382" s="417" t="str">
        <f t="shared" si="1413"/>
        <v/>
      </c>
      <c r="C382" s="482"/>
      <c r="D382" s="420">
        <v>379</v>
      </c>
      <c r="E382" s="481"/>
      <c r="F382" s="482"/>
      <c r="G382" s="482"/>
      <c r="H382" s="417" t="str">
        <f t="shared" si="1414"/>
        <v/>
      </c>
      <c r="I382" s="362" t="str">
        <f t="shared" si="1415"/>
        <v/>
      </c>
      <c r="J382" s="362" t="str">
        <f t="shared" ref="J382:K382" si="1662">IF(I382="","",RANK(I382,I$4:I$443))</f>
        <v/>
      </c>
      <c r="K382" s="362" t="str">
        <f t="shared" si="1662"/>
        <v/>
      </c>
      <c r="L382" s="362" t="str">
        <f t="shared" si="1417"/>
        <v/>
      </c>
      <c r="M382" s="362" t="str">
        <f t="shared" ref="M382:N382" si="1663">IF(L382="","",RANK(L382,L$4:L$443))</f>
        <v/>
      </c>
      <c r="N382" s="362" t="str">
        <f t="shared" si="1663"/>
        <v/>
      </c>
      <c r="O382" s="362" t="str">
        <f t="shared" si="1419"/>
        <v/>
      </c>
      <c r="P382" s="362" t="str">
        <f t="shared" ref="P382:Q382" si="1664">IF(O382="","",RANK(O382,O$4:O$443))</f>
        <v/>
      </c>
      <c r="Q382" s="362" t="str">
        <f t="shared" si="1664"/>
        <v/>
      </c>
      <c r="R382" s="362" t="str">
        <f t="shared" si="1421"/>
        <v/>
      </c>
      <c r="S382" s="362" t="str">
        <f t="shared" ref="S382:T382" si="1665">IF(R382="","",RANK(R382,R$4:R$443))</f>
        <v/>
      </c>
      <c r="T382" s="362" t="str">
        <f t="shared" si="1665"/>
        <v/>
      </c>
      <c r="U382" s="417" t="str">
        <f t="shared" si="1423"/>
        <v/>
      </c>
      <c r="V382" s="369" t="str">
        <f t="shared" si="1424"/>
        <v/>
      </c>
      <c r="X382" s="279" t="str">
        <f t="shared" si="1425"/>
        <v/>
      </c>
      <c r="Y382" s="254" t="str">
        <f t="shared" si="1426"/>
        <v/>
      </c>
      <c r="Z382" s="254" t="str">
        <f t="shared" si="1427"/>
        <v/>
      </c>
      <c r="AA382" s="254" t="str">
        <f t="shared" si="1428"/>
        <v/>
      </c>
      <c r="AB382" s="254" t="str">
        <f t="shared" si="1429"/>
        <v/>
      </c>
      <c r="AC382" s="254">
        <f t="shared" si="1430"/>
        <v>379</v>
      </c>
      <c r="AD382" s="254" t="str">
        <f t="shared" si="1431"/>
        <v/>
      </c>
      <c r="AG382" s="499" t="str">
        <f t="shared" si="1432"/>
        <v/>
      </c>
      <c r="AH382" s="495" t="str">
        <f t="shared" si="1622"/>
        <v/>
      </c>
      <c r="AI382" s="495" t="str">
        <f t="shared" si="1623"/>
        <v/>
      </c>
      <c r="AJ382" s="495" t="str">
        <f t="shared" si="1624"/>
        <v/>
      </c>
      <c r="AK382" s="495" t="str">
        <f t="shared" si="1625"/>
        <v/>
      </c>
      <c r="AL382" s="420">
        <f t="shared" si="1410"/>
        <v>379</v>
      </c>
      <c r="AM382" s="420" t="str">
        <f t="shared" si="1411"/>
        <v/>
      </c>
      <c r="AN382" t="str">
        <f t="shared" si="1433"/>
        <v/>
      </c>
    </row>
    <row r="383" spans="1:40">
      <c r="A383" s="417" t="str">
        <f t="shared" si="1412"/>
        <v/>
      </c>
      <c r="B383" s="417" t="str">
        <f t="shared" si="1413"/>
        <v/>
      </c>
      <c r="C383" s="482"/>
      <c r="D383" s="420">
        <v>380</v>
      </c>
      <c r="E383" s="481"/>
      <c r="F383" s="482"/>
      <c r="G383" s="482"/>
      <c r="H383" s="417" t="str">
        <f t="shared" si="1414"/>
        <v/>
      </c>
      <c r="I383" s="362" t="str">
        <f t="shared" si="1415"/>
        <v/>
      </c>
      <c r="J383" s="362" t="str">
        <f t="shared" ref="J383:K383" si="1666">IF(I383="","",RANK(I383,I$4:I$443))</f>
        <v/>
      </c>
      <c r="K383" s="362" t="str">
        <f t="shared" si="1666"/>
        <v/>
      </c>
      <c r="L383" s="362" t="str">
        <f t="shared" si="1417"/>
        <v/>
      </c>
      <c r="M383" s="362" t="str">
        <f t="shared" ref="M383:N383" si="1667">IF(L383="","",RANK(L383,L$4:L$443))</f>
        <v/>
      </c>
      <c r="N383" s="362" t="str">
        <f t="shared" si="1667"/>
        <v/>
      </c>
      <c r="O383" s="362" t="str">
        <f t="shared" si="1419"/>
        <v/>
      </c>
      <c r="P383" s="362" t="str">
        <f t="shared" ref="P383:Q383" si="1668">IF(O383="","",RANK(O383,O$4:O$443))</f>
        <v/>
      </c>
      <c r="Q383" s="362" t="str">
        <f t="shared" si="1668"/>
        <v/>
      </c>
      <c r="R383" s="362" t="str">
        <f t="shared" si="1421"/>
        <v/>
      </c>
      <c r="S383" s="362" t="str">
        <f t="shared" ref="S383:T383" si="1669">IF(R383="","",RANK(R383,R$4:R$443))</f>
        <v/>
      </c>
      <c r="T383" s="362" t="str">
        <f t="shared" si="1669"/>
        <v/>
      </c>
      <c r="U383" s="417" t="str">
        <f t="shared" si="1423"/>
        <v/>
      </c>
      <c r="V383" s="369" t="str">
        <f t="shared" si="1424"/>
        <v/>
      </c>
      <c r="X383" s="279" t="str">
        <f t="shared" si="1425"/>
        <v/>
      </c>
      <c r="Y383" s="254" t="str">
        <f t="shared" si="1426"/>
        <v/>
      </c>
      <c r="Z383" s="254" t="str">
        <f t="shared" si="1427"/>
        <v/>
      </c>
      <c r="AA383" s="254" t="str">
        <f t="shared" si="1428"/>
        <v/>
      </c>
      <c r="AB383" s="254" t="str">
        <f t="shared" si="1429"/>
        <v/>
      </c>
      <c r="AC383" s="254">
        <f t="shared" si="1430"/>
        <v>380</v>
      </c>
      <c r="AD383" s="254" t="str">
        <f t="shared" si="1431"/>
        <v/>
      </c>
      <c r="AG383" s="499" t="str">
        <f t="shared" si="1432"/>
        <v/>
      </c>
      <c r="AH383" s="495" t="str">
        <f t="shared" si="1622"/>
        <v/>
      </c>
      <c r="AI383" s="495" t="str">
        <f t="shared" si="1623"/>
        <v/>
      </c>
      <c r="AJ383" s="495" t="str">
        <f t="shared" si="1624"/>
        <v/>
      </c>
      <c r="AK383" s="495" t="str">
        <f t="shared" si="1625"/>
        <v/>
      </c>
      <c r="AL383" s="420">
        <f t="shared" si="1410"/>
        <v>380</v>
      </c>
      <c r="AM383" s="420" t="str">
        <f t="shared" si="1411"/>
        <v/>
      </c>
      <c r="AN383" t="str">
        <f t="shared" si="1433"/>
        <v/>
      </c>
    </row>
    <row r="384" spans="1:40">
      <c r="A384" s="417" t="str">
        <f t="shared" si="1412"/>
        <v/>
      </c>
      <c r="B384" s="417" t="str">
        <f t="shared" si="1413"/>
        <v/>
      </c>
      <c r="C384" s="482"/>
      <c r="D384" s="420">
        <v>381</v>
      </c>
      <c r="E384" s="481"/>
      <c r="F384" s="482"/>
      <c r="G384" s="482"/>
      <c r="H384" s="417" t="str">
        <f t="shared" si="1414"/>
        <v/>
      </c>
      <c r="I384" s="362" t="str">
        <f t="shared" si="1415"/>
        <v/>
      </c>
      <c r="J384" s="362" t="str">
        <f t="shared" ref="J384:K384" si="1670">IF(I384="","",RANK(I384,I$4:I$443))</f>
        <v/>
      </c>
      <c r="K384" s="362" t="str">
        <f t="shared" si="1670"/>
        <v/>
      </c>
      <c r="L384" s="362" t="str">
        <f t="shared" si="1417"/>
        <v/>
      </c>
      <c r="M384" s="362" t="str">
        <f t="shared" ref="M384:N384" si="1671">IF(L384="","",RANK(L384,L$4:L$443))</f>
        <v/>
      </c>
      <c r="N384" s="362" t="str">
        <f t="shared" si="1671"/>
        <v/>
      </c>
      <c r="O384" s="362" t="str">
        <f t="shared" si="1419"/>
        <v/>
      </c>
      <c r="P384" s="362" t="str">
        <f t="shared" ref="P384:Q384" si="1672">IF(O384="","",RANK(O384,O$4:O$443))</f>
        <v/>
      </c>
      <c r="Q384" s="362" t="str">
        <f t="shared" si="1672"/>
        <v/>
      </c>
      <c r="R384" s="362" t="str">
        <f t="shared" si="1421"/>
        <v/>
      </c>
      <c r="S384" s="362" t="str">
        <f t="shared" ref="S384:T384" si="1673">IF(R384="","",RANK(R384,R$4:R$443))</f>
        <v/>
      </c>
      <c r="T384" s="362" t="str">
        <f t="shared" si="1673"/>
        <v/>
      </c>
      <c r="U384" s="417" t="str">
        <f t="shared" si="1423"/>
        <v/>
      </c>
      <c r="V384" s="369" t="str">
        <f t="shared" si="1424"/>
        <v/>
      </c>
      <c r="X384" s="279" t="str">
        <f t="shared" si="1425"/>
        <v/>
      </c>
      <c r="Y384" s="254" t="str">
        <f t="shared" si="1426"/>
        <v/>
      </c>
      <c r="Z384" s="254" t="str">
        <f t="shared" si="1427"/>
        <v/>
      </c>
      <c r="AA384" s="254" t="str">
        <f t="shared" si="1428"/>
        <v/>
      </c>
      <c r="AB384" s="254" t="str">
        <f t="shared" si="1429"/>
        <v/>
      </c>
      <c r="AC384" s="254">
        <f t="shared" si="1430"/>
        <v>381</v>
      </c>
      <c r="AD384" s="254" t="str">
        <f t="shared" si="1431"/>
        <v/>
      </c>
      <c r="AG384" s="499" t="str">
        <f t="shared" si="1432"/>
        <v/>
      </c>
      <c r="AH384" s="495" t="str">
        <f t="shared" si="1622"/>
        <v/>
      </c>
      <c r="AI384" s="495" t="str">
        <f t="shared" si="1623"/>
        <v/>
      </c>
      <c r="AJ384" s="495" t="str">
        <f t="shared" si="1624"/>
        <v/>
      </c>
      <c r="AK384" s="495" t="str">
        <f t="shared" si="1625"/>
        <v/>
      </c>
      <c r="AL384" s="420">
        <f t="shared" si="1410"/>
        <v>381</v>
      </c>
      <c r="AM384" s="420" t="str">
        <f t="shared" si="1411"/>
        <v/>
      </c>
      <c r="AN384" t="str">
        <f t="shared" si="1433"/>
        <v/>
      </c>
    </row>
    <row r="385" spans="1:40">
      <c r="A385" s="417" t="str">
        <f t="shared" si="1412"/>
        <v/>
      </c>
      <c r="B385" s="417" t="str">
        <f t="shared" si="1413"/>
        <v/>
      </c>
      <c r="C385" s="482"/>
      <c r="D385" s="420">
        <v>382</v>
      </c>
      <c r="E385" s="481"/>
      <c r="F385" s="482"/>
      <c r="G385" s="482"/>
      <c r="H385" s="417" t="str">
        <f t="shared" si="1414"/>
        <v/>
      </c>
      <c r="I385" s="362" t="str">
        <f t="shared" si="1415"/>
        <v/>
      </c>
      <c r="J385" s="362" t="str">
        <f t="shared" ref="J385:K385" si="1674">IF(I385="","",RANK(I385,I$4:I$443))</f>
        <v/>
      </c>
      <c r="K385" s="362" t="str">
        <f t="shared" si="1674"/>
        <v/>
      </c>
      <c r="L385" s="362" t="str">
        <f t="shared" si="1417"/>
        <v/>
      </c>
      <c r="M385" s="362" t="str">
        <f t="shared" ref="M385:N385" si="1675">IF(L385="","",RANK(L385,L$4:L$443))</f>
        <v/>
      </c>
      <c r="N385" s="362" t="str">
        <f t="shared" si="1675"/>
        <v/>
      </c>
      <c r="O385" s="362" t="str">
        <f t="shared" si="1419"/>
        <v/>
      </c>
      <c r="P385" s="362" t="str">
        <f t="shared" ref="P385:Q385" si="1676">IF(O385="","",RANK(O385,O$4:O$443))</f>
        <v/>
      </c>
      <c r="Q385" s="362" t="str">
        <f t="shared" si="1676"/>
        <v/>
      </c>
      <c r="R385" s="362" t="str">
        <f t="shared" si="1421"/>
        <v/>
      </c>
      <c r="S385" s="362" t="str">
        <f t="shared" ref="S385:T385" si="1677">IF(R385="","",RANK(R385,R$4:R$443))</f>
        <v/>
      </c>
      <c r="T385" s="362" t="str">
        <f t="shared" si="1677"/>
        <v/>
      </c>
      <c r="U385" s="417" t="str">
        <f t="shared" si="1423"/>
        <v/>
      </c>
      <c r="V385" s="369" t="str">
        <f t="shared" si="1424"/>
        <v/>
      </c>
      <c r="X385" s="279" t="str">
        <f t="shared" si="1425"/>
        <v/>
      </c>
      <c r="Y385" s="254" t="str">
        <f t="shared" si="1426"/>
        <v/>
      </c>
      <c r="Z385" s="254" t="str">
        <f t="shared" si="1427"/>
        <v/>
      </c>
      <c r="AA385" s="254" t="str">
        <f t="shared" si="1428"/>
        <v/>
      </c>
      <c r="AB385" s="254" t="str">
        <f t="shared" si="1429"/>
        <v/>
      </c>
      <c r="AC385" s="254">
        <f t="shared" si="1430"/>
        <v>382</v>
      </c>
      <c r="AD385" s="254" t="str">
        <f t="shared" si="1431"/>
        <v/>
      </c>
      <c r="AG385" s="499" t="str">
        <f t="shared" si="1432"/>
        <v/>
      </c>
      <c r="AH385" s="495" t="str">
        <f t="shared" si="1622"/>
        <v/>
      </c>
      <c r="AI385" s="495" t="str">
        <f t="shared" si="1623"/>
        <v/>
      </c>
      <c r="AJ385" s="495" t="str">
        <f t="shared" si="1624"/>
        <v/>
      </c>
      <c r="AK385" s="495" t="str">
        <f t="shared" si="1625"/>
        <v/>
      </c>
      <c r="AL385" s="420">
        <f t="shared" si="1410"/>
        <v>382</v>
      </c>
      <c r="AM385" s="420" t="str">
        <f t="shared" si="1411"/>
        <v/>
      </c>
      <c r="AN385" t="str">
        <f t="shared" si="1433"/>
        <v/>
      </c>
    </row>
    <row r="386" spans="1:40">
      <c r="A386" s="417" t="str">
        <f t="shared" si="1412"/>
        <v/>
      </c>
      <c r="B386" s="417" t="str">
        <f t="shared" si="1413"/>
        <v/>
      </c>
      <c r="C386" s="482"/>
      <c r="D386" s="420">
        <v>383</v>
      </c>
      <c r="E386" s="481"/>
      <c r="F386" s="482"/>
      <c r="G386" s="482"/>
      <c r="H386" s="417" t="str">
        <f t="shared" si="1414"/>
        <v/>
      </c>
      <c r="I386" s="362" t="str">
        <f t="shared" si="1415"/>
        <v/>
      </c>
      <c r="J386" s="362" t="str">
        <f t="shared" ref="J386:K386" si="1678">IF(I386="","",RANK(I386,I$4:I$443))</f>
        <v/>
      </c>
      <c r="K386" s="362" t="str">
        <f t="shared" si="1678"/>
        <v/>
      </c>
      <c r="L386" s="362" t="str">
        <f t="shared" si="1417"/>
        <v/>
      </c>
      <c r="M386" s="362" t="str">
        <f t="shared" ref="M386:N386" si="1679">IF(L386="","",RANK(L386,L$4:L$443))</f>
        <v/>
      </c>
      <c r="N386" s="362" t="str">
        <f t="shared" si="1679"/>
        <v/>
      </c>
      <c r="O386" s="362" t="str">
        <f t="shared" si="1419"/>
        <v/>
      </c>
      <c r="P386" s="362" t="str">
        <f t="shared" ref="P386:Q386" si="1680">IF(O386="","",RANK(O386,O$4:O$443))</f>
        <v/>
      </c>
      <c r="Q386" s="362" t="str">
        <f t="shared" si="1680"/>
        <v/>
      </c>
      <c r="R386" s="362" t="str">
        <f t="shared" si="1421"/>
        <v/>
      </c>
      <c r="S386" s="362" t="str">
        <f t="shared" ref="S386:T386" si="1681">IF(R386="","",RANK(R386,R$4:R$443))</f>
        <v/>
      </c>
      <c r="T386" s="362" t="str">
        <f t="shared" si="1681"/>
        <v/>
      </c>
      <c r="U386" s="417" t="str">
        <f t="shared" si="1423"/>
        <v/>
      </c>
      <c r="V386" s="369" t="str">
        <f t="shared" si="1424"/>
        <v/>
      </c>
      <c r="X386" s="279" t="str">
        <f t="shared" si="1425"/>
        <v/>
      </c>
      <c r="Y386" s="254" t="str">
        <f t="shared" si="1426"/>
        <v/>
      </c>
      <c r="Z386" s="254" t="str">
        <f t="shared" si="1427"/>
        <v/>
      </c>
      <c r="AA386" s="254" t="str">
        <f t="shared" si="1428"/>
        <v/>
      </c>
      <c r="AB386" s="254" t="str">
        <f t="shared" si="1429"/>
        <v/>
      </c>
      <c r="AC386" s="254">
        <f t="shared" si="1430"/>
        <v>383</v>
      </c>
      <c r="AD386" s="254" t="str">
        <f t="shared" si="1431"/>
        <v/>
      </c>
      <c r="AG386" s="499" t="str">
        <f t="shared" si="1432"/>
        <v/>
      </c>
      <c r="AH386" s="495" t="str">
        <f t="shared" si="1622"/>
        <v/>
      </c>
      <c r="AI386" s="495" t="str">
        <f t="shared" si="1623"/>
        <v/>
      </c>
      <c r="AJ386" s="495" t="str">
        <f t="shared" si="1624"/>
        <v/>
      </c>
      <c r="AK386" s="495" t="str">
        <f t="shared" si="1625"/>
        <v/>
      </c>
      <c r="AL386" s="420">
        <f t="shared" si="1410"/>
        <v>383</v>
      </c>
      <c r="AM386" s="420" t="str">
        <f t="shared" si="1411"/>
        <v/>
      </c>
      <c r="AN386" t="str">
        <f t="shared" si="1433"/>
        <v/>
      </c>
    </row>
    <row r="387" spans="1:40">
      <c r="A387" s="417" t="str">
        <f t="shared" si="1412"/>
        <v/>
      </c>
      <c r="B387" s="417" t="str">
        <f t="shared" si="1413"/>
        <v/>
      </c>
      <c r="C387" s="482"/>
      <c r="D387" s="420">
        <v>384</v>
      </c>
      <c r="E387" s="481"/>
      <c r="F387" s="482"/>
      <c r="G387" s="482"/>
      <c r="H387" s="417" t="str">
        <f t="shared" si="1414"/>
        <v/>
      </c>
      <c r="I387" s="362" t="str">
        <f t="shared" si="1415"/>
        <v/>
      </c>
      <c r="J387" s="362" t="str">
        <f t="shared" ref="J387:K387" si="1682">IF(I387="","",RANK(I387,I$4:I$443))</f>
        <v/>
      </c>
      <c r="K387" s="362" t="str">
        <f t="shared" si="1682"/>
        <v/>
      </c>
      <c r="L387" s="362" t="str">
        <f t="shared" si="1417"/>
        <v/>
      </c>
      <c r="M387" s="362" t="str">
        <f t="shared" ref="M387:N387" si="1683">IF(L387="","",RANK(L387,L$4:L$443))</f>
        <v/>
      </c>
      <c r="N387" s="362" t="str">
        <f t="shared" si="1683"/>
        <v/>
      </c>
      <c r="O387" s="362" t="str">
        <f t="shared" si="1419"/>
        <v/>
      </c>
      <c r="P387" s="362" t="str">
        <f t="shared" ref="P387:Q387" si="1684">IF(O387="","",RANK(O387,O$4:O$443))</f>
        <v/>
      </c>
      <c r="Q387" s="362" t="str">
        <f t="shared" si="1684"/>
        <v/>
      </c>
      <c r="R387" s="362" t="str">
        <f t="shared" si="1421"/>
        <v/>
      </c>
      <c r="S387" s="362" t="str">
        <f t="shared" ref="S387:T387" si="1685">IF(R387="","",RANK(R387,R$4:R$443))</f>
        <v/>
      </c>
      <c r="T387" s="362" t="str">
        <f t="shared" si="1685"/>
        <v/>
      </c>
      <c r="U387" s="417" t="str">
        <f t="shared" si="1423"/>
        <v/>
      </c>
      <c r="V387" s="369" t="str">
        <f t="shared" si="1424"/>
        <v/>
      </c>
      <c r="X387" s="279" t="str">
        <f t="shared" si="1425"/>
        <v/>
      </c>
      <c r="Y387" s="254" t="str">
        <f t="shared" si="1426"/>
        <v/>
      </c>
      <c r="Z387" s="254" t="str">
        <f t="shared" si="1427"/>
        <v/>
      </c>
      <c r="AA387" s="254" t="str">
        <f t="shared" si="1428"/>
        <v/>
      </c>
      <c r="AB387" s="254" t="str">
        <f t="shared" si="1429"/>
        <v/>
      </c>
      <c r="AC387" s="254">
        <f t="shared" si="1430"/>
        <v>384</v>
      </c>
      <c r="AD387" s="254" t="str">
        <f t="shared" si="1431"/>
        <v/>
      </c>
      <c r="AG387" s="499" t="str">
        <f t="shared" si="1432"/>
        <v/>
      </c>
      <c r="AH387" s="495" t="str">
        <f t="shared" si="1622"/>
        <v/>
      </c>
      <c r="AI387" s="495" t="str">
        <f t="shared" si="1623"/>
        <v/>
      </c>
      <c r="AJ387" s="495" t="str">
        <f t="shared" si="1624"/>
        <v/>
      </c>
      <c r="AK387" s="495" t="str">
        <f t="shared" si="1625"/>
        <v/>
      </c>
      <c r="AL387" s="420">
        <f t="shared" si="1410"/>
        <v>384</v>
      </c>
      <c r="AM387" s="420" t="str">
        <f t="shared" si="1411"/>
        <v/>
      </c>
      <c r="AN387" t="str">
        <f t="shared" si="1433"/>
        <v/>
      </c>
    </row>
    <row r="388" spans="1:40">
      <c r="A388" s="417" t="str">
        <f t="shared" si="1412"/>
        <v/>
      </c>
      <c r="B388" s="417" t="str">
        <f t="shared" si="1413"/>
        <v/>
      </c>
      <c r="C388" s="482"/>
      <c r="D388" s="420">
        <v>385</v>
      </c>
      <c r="E388" s="481"/>
      <c r="F388" s="482"/>
      <c r="G388" s="482"/>
      <c r="H388" s="417" t="str">
        <f t="shared" si="1414"/>
        <v/>
      </c>
      <c r="I388" s="362" t="str">
        <f t="shared" si="1415"/>
        <v/>
      </c>
      <c r="J388" s="362" t="str">
        <f t="shared" ref="J388:K388" si="1686">IF(I388="","",RANK(I388,I$4:I$443))</f>
        <v/>
      </c>
      <c r="K388" s="362" t="str">
        <f t="shared" si="1686"/>
        <v/>
      </c>
      <c r="L388" s="362" t="str">
        <f t="shared" si="1417"/>
        <v/>
      </c>
      <c r="M388" s="362" t="str">
        <f t="shared" ref="M388:N388" si="1687">IF(L388="","",RANK(L388,L$4:L$443))</f>
        <v/>
      </c>
      <c r="N388" s="362" t="str">
        <f t="shared" si="1687"/>
        <v/>
      </c>
      <c r="O388" s="362" t="str">
        <f t="shared" si="1419"/>
        <v/>
      </c>
      <c r="P388" s="362" t="str">
        <f t="shared" ref="P388:Q388" si="1688">IF(O388="","",RANK(O388,O$4:O$443))</f>
        <v/>
      </c>
      <c r="Q388" s="362" t="str">
        <f t="shared" si="1688"/>
        <v/>
      </c>
      <c r="R388" s="362" t="str">
        <f t="shared" si="1421"/>
        <v/>
      </c>
      <c r="S388" s="362" t="str">
        <f t="shared" ref="S388:T388" si="1689">IF(R388="","",RANK(R388,R$4:R$443))</f>
        <v/>
      </c>
      <c r="T388" s="362" t="str">
        <f t="shared" si="1689"/>
        <v/>
      </c>
      <c r="U388" s="417" t="str">
        <f t="shared" si="1423"/>
        <v/>
      </c>
      <c r="V388" s="369" t="str">
        <f t="shared" si="1424"/>
        <v/>
      </c>
      <c r="X388" s="279" t="str">
        <f t="shared" si="1425"/>
        <v/>
      </c>
      <c r="Y388" s="254" t="str">
        <f t="shared" si="1426"/>
        <v/>
      </c>
      <c r="Z388" s="254" t="str">
        <f t="shared" si="1427"/>
        <v/>
      </c>
      <c r="AA388" s="254" t="str">
        <f t="shared" si="1428"/>
        <v/>
      </c>
      <c r="AB388" s="254" t="str">
        <f t="shared" si="1429"/>
        <v/>
      </c>
      <c r="AC388" s="254">
        <f t="shared" si="1430"/>
        <v>385</v>
      </c>
      <c r="AD388" s="254" t="str">
        <f t="shared" si="1431"/>
        <v/>
      </c>
      <c r="AG388" s="499" t="str">
        <f t="shared" si="1432"/>
        <v/>
      </c>
      <c r="AH388" s="495" t="str">
        <f t="shared" si="1622"/>
        <v/>
      </c>
      <c r="AI388" s="495" t="str">
        <f t="shared" si="1623"/>
        <v/>
      </c>
      <c r="AJ388" s="495" t="str">
        <f t="shared" si="1624"/>
        <v/>
      </c>
      <c r="AK388" s="495" t="str">
        <f t="shared" si="1625"/>
        <v/>
      </c>
      <c r="AL388" s="420">
        <f t="shared" ref="AL388:AL402" si="1690">AC388</f>
        <v>385</v>
      </c>
      <c r="AM388" s="420" t="str">
        <f t="shared" ref="AM388:AM402" si="1691">AD388</f>
        <v/>
      </c>
      <c r="AN388" t="str">
        <f t="shared" si="1433"/>
        <v/>
      </c>
    </row>
    <row r="389" spans="1:40">
      <c r="A389" s="417" t="str">
        <f t="shared" ref="A389:A443" si="1692">IF(G389="","",G389)</f>
        <v/>
      </c>
      <c r="B389" s="417" t="str">
        <f t="shared" ref="B389:B402" si="1693">IF(C389="","",D389)</f>
        <v/>
      </c>
      <c r="C389" s="482"/>
      <c r="D389" s="420">
        <v>386</v>
      </c>
      <c r="E389" s="481"/>
      <c r="F389" s="482"/>
      <c r="G389" s="482"/>
      <c r="H389" s="417" t="str">
        <f t="shared" ref="H389:H443" si="1694">IF(C389="","",IF(F389="TRALUSA",1000,IF(F389="AULUSA",2000,IF(F389="CASTROMIL",3000,IF(F389="AULUSA TEO",4000,0))))+IF(F389="",0,RANK(D389,$D$4:$D$443)))</f>
        <v/>
      </c>
      <c r="I389" s="362" t="str">
        <f t="shared" ref="I389:I404" si="1695">IF(C389="","",IF(F389=$I$1,RANK(H389,$H$4:$H$443),""))</f>
        <v/>
      </c>
      <c r="J389" s="362" t="str">
        <f t="shared" ref="J389:K389" si="1696">IF(I389="","",RANK(I389,I$4:I$443))</f>
        <v/>
      </c>
      <c r="K389" s="362" t="str">
        <f t="shared" si="1696"/>
        <v/>
      </c>
      <c r="L389" s="362" t="str">
        <f t="shared" ref="L389:L443" si="1697">IF(C389="","",IF(F389=$L$1,RANK(H389,$H$4:$H$443),""))</f>
        <v/>
      </c>
      <c r="M389" s="362" t="str">
        <f t="shared" ref="M389:N389" si="1698">IF(L389="","",RANK(L389,L$4:L$443))</f>
        <v/>
      </c>
      <c r="N389" s="362" t="str">
        <f t="shared" si="1698"/>
        <v/>
      </c>
      <c r="O389" s="362" t="str">
        <f t="shared" ref="O389:O443" si="1699">IF(C389="","",IF(F389=$O$1,RANK(H389,$H$4:$H$443),""))</f>
        <v/>
      </c>
      <c r="P389" s="362" t="str">
        <f t="shared" ref="P389:Q389" si="1700">IF(O389="","",RANK(O389,O$4:O$443))</f>
        <v/>
      </c>
      <c r="Q389" s="362" t="str">
        <f t="shared" si="1700"/>
        <v/>
      </c>
      <c r="R389" s="362" t="str">
        <f t="shared" ref="R389:R443" si="1701">IF(C389="","",IF(F389=$R$1,RANK(H389,$H$4:$H$443),""))</f>
        <v/>
      </c>
      <c r="S389" s="362" t="str">
        <f t="shared" ref="S389:T389" si="1702">IF(R389="","",RANK(R389,R$4:R$443))</f>
        <v/>
      </c>
      <c r="T389" s="362" t="str">
        <f t="shared" si="1702"/>
        <v/>
      </c>
      <c r="U389" s="417" t="str">
        <f t="shared" ref="U389:U443" si="1703">IF(F389="","",F389)</f>
        <v/>
      </c>
      <c r="V389" s="369" t="str">
        <f t="shared" ref="V389:V443" si="1704">IF(C389="","",F389&amp;IF(AN389="",AL389,AN389))</f>
        <v/>
      </c>
      <c r="X389" s="279" t="str">
        <f t="shared" ref="X389:X402" si="1705">IF(F389="","",F389)</f>
        <v/>
      </c>
      <c r="Y389" s="254" t="str">
        <f t="shared" ref="Y389:Y443" si="1706">K389</f>
        <v/>
      </c>
      <c r="Z389" s="254" t="str">
        <f t="shared" ref="Z389:Z443" si="1707">N389</f>
        <v/>
      </c>
      <c r="AA389" s="254" t="str">
        <f t="shared" ref="AA389:AA443" si="1708">Q389</f>
        <v/>
      </c>
      <c r="AB389" s="254" t="str">
        <f t="shared" ref="AB389:AB443" si="1709">T389</f>
        <v/>
      </c>
      <c r="AC389" s="254">
        <f t="shared" ref="AC389:AC402" si="1710">IF(D389="","",D389)</f>
        <v>386</v>
      </c>
      <c r="AD389" s="254" t="str">
        <f t="shared" ref="AD389:AD402" si="1711">IF(C389="","",C389)</f>
        <v/>
      </c>
      <c r="AG389" s="499" t="str">
        <f t="shared" ref="AG389:AG402" si="1712">IF(F389="","",F389)</f>
        <v/>
      </c>
      <c r="AH389" s="495" t="str">
        <f t="shared" si="1622"/>
        <v/>
      </c>
      <c r="AI389" s="495" t="str">
        <f t="shared" si="1623"/>
        <v/>
      </c>
      <c r="AJ389" s="495" t="str">
        <f t="shared" si="1624"/>
        <v/>
      </c>
      <c r="AK389" s="495" t="str">
        <f t="shared" si="1625"/>
        <v/>
      </c>
      <c r="AL389" s="420">
        <f t="shared" si="1690"/>
        <v>386</v>
      </c>
      <c r="AM389" s="420" t="str">
        <f t="shared" si="1691"/>
        <v/>
      </c>
      <c r="AN389" t="str">
        <f t="shared" ref="AN389:AN443" si="1713">IF(C389="","",MAX(AH389:AK389))</f>
        <v/>
      </c>
    </row>
    <row r="390" spans="1:40">
      <c r="A390" s="417" t="str">
        <f t="shared" si="1692"/>
        <v/>
      </c>
      <c r="B390" s="417" t="str">
        <f t="shared" si="1693"/>
        <v/>
      </c>
      <c r="C390" s="482"/>
      <c r="D390" s="420">
        <v>387</v>
      </c>
      <c r="E390" s="481"/>
      <c r="F390" s="482"/>
      <c r="G390" s="482"/>
      <c r="H390" s="417" t="str">
        <f t="shared" si="1694"/>
        <v/>
      </c>
      <c r="I390" s="362" t="str">
        <f t="shared" si="1695"/>
        <v/>
      </c>
      <c r="J390" s="362" t="str">
        <f t="shared" ref="J390:K390" si="1714">IF(I390="","",RANK(I390,I$4:I$443))</f>
        <v/>
      </c>
      <c r="K390" s="362" t="str">
        <f t="shared" si="1714"/>
        <v/>
      </c>
      <c r="L390" s="362" t="str">
        <f t="shared" si="1697"/>
        <v/>
      </c>
      <c r="M390" s="362" t="str">
        <f t="shared" ref="M390:N390" si="1715">IF(L390="","",RANK(L390,L$4:L$443))</f>
        <v/>
      </c>
      <c r="N390" s="362" t="str">
        <f t="shared" si="1715"/>
        <v/>
      </c>
      <c r="O390" s="362" t="str">
        <f t="shared" si="1699"/>
        <v/>
      </c>
      <c r="P390" s="362" t="str">
        <f t="shared" ref="P390:Q390" si="1716">IF(O390="","",RANK(O390,O$4:O$443))</f>
        <v/>
      </c>
      <c r="Q390" s="362" t="str">
        <f t="shared" si="1716"/>
        <v/>
      </c>
      <c r="R390" s="362" t="str">
        <f t="shared" si="1701"/>
        <v/>
      </c>
      <c r="S390" s="362" t="str">
        <f t="shared" ref="S390:T390" si="1717">IF(R390="","",RANK(R390,R$4:R$443))</f>
        <v/>
      </c>
      <c r="T390" s="362" t="str">
        <f t="shared" si="1717"/>
        <v/>
      </c>
      <c r="U390" s="417" t="str">
        <f t="shared" si="1703"/>
        <v/>
      </c>
      <c r="V390" s="369" t="str">
        <f t="shared" si="1704"/>
        <v/>
      </c>
      <c r="X390" s="279" t="str">
        <f t="shared" si="1705"/>
        <v/>
      </c>
      <c r="Y390" s="254" t="str">
        <f t="shared" si="1706"/>
        <v/>
      </c>
      <c r="Z390" s="254" t="str">
        <f t="shared" si="1707"/>
        <v/>
      </c>
      <c r="AA390" s="254" t="str">
        <f t="shared" si="1708"/>
        <v/>
      </c>
      <c r="AB390" s="254" t="str">
        <f t="shared" si="1709"/>
        <v/>
      </c>
      <c r="AC390" s="254">
        <f t="shared" si="1710"/>
        <v>387</v>
      </c>
      <c r="AD390" s="254" t="str">
        <f t="shared" si="1711"/>
        <v/>
      </c>
      <c r="AG390" s="499" t="str">
        <f t="shared" si="1712"/>
        <v/>
      </c>
      <c r="AH390" s="495" t="str">
        <f t="shared" si="1622"/>
        <v/>
      </c>
      <c r="AI390" s="495" t="str">
        <f t="shared" si="1623"/>
        <v/>
      </c>
      <c r="AJ390" s="495" t="str">
        <f t="shared" si="1624"/>
        <v/>
      </c>
      <c r="AK390" s="495" t="str">
        <f t="shared" si="1625"/>
        <v/>
      </c>
      <c r="AL390" s="420">
        <f t="shared" si="1690"/>
        <v>387</v>
      </c>
      <c r="AM390" s="420" t="str">
        <f t="shared" si="1691"/>
        <v/>
      </c>
      <c r="AN390" t="str">
        <f t="shared" si="1713"/>
        <v/>
      </c>
    </row>
    <row r="391" spans="1:40">
      <c r="A391" s="417" t="str">
        <f t="shared" si="1692"/>
        <v/>
      </c>
      <c r="B391" s="417" t="str">
        <f t="shared" si="1693"/>
        <v/>
      </c>
      <c r="C391" s="482"/>
      <c r="D391" s="420">
        <v>388</v>
      </c>
      <c r="E391" s="481"/>
      <c r="F391" s="482"/>
      <c r="G391" s="482"/>
      <c r="H391" s="417" t="str">
        <f t="shared" si="1694"/>
        <v/>
      </c>
      <c r="I391" s="362" t="str">
        <f t="shared" si="1695"/>
        <v/>
      </c>
      <c r="J391" s="362" t="str">
        <f t="shared" ref="J391:K391" si="1718">IF(I391="","",RANK(I391,I$4:I$443))</f>
        <v/>
      </c>
      <c r="K391" s="362" t="str">
        <f t="shared" si="1718"/>
        <v/>
      </c>
      <c r="L391" s="362" t="str">
        <f t="shared" si="1697"/>
        <v/>
      </c>
      <c r="M391" s="362" t="str">
        <f t="shared" ref="M391:N391" si="1719">IF(L391="","",RANK(L391,L$4:L$443))</f>
        <v/>
      </c>
      <c r="N391" s="362" t="str">
        <f t="shared" si="1719"/>
        <v/>
      </c>
      <c r="O391" s="362" t="str">
        <f t="shared" si="1699"/>
        <v/>
      </c>
      <c r="P391" s="362" t="str">
        <f t="shared" ref="P391:Q391" si="1720">IF(O391="","",RANK(O391,O$4:O$443))</f>
        <v/>
      </c>
      <c r="Q391" s="362" t="str">
        <f t="shared" si="1720"/>
        <v/>
      </c>
      <c r="R391" s="362" t="str">
        <f t="shared" si="1701"/>
        <v/>
      </c>
      <c r="S391" s="362" t="str">
        <f t="shared" ref="S391:T391" si="1721">IF(R391="","",RANK(R391,R$4:R$443))</f>
        <v/>
      </c>
      <c r="T391" s="362" t="str">
        <f t="shared" si="1721"/>
        <v/>
      </c>
      <c r="U391" s="417" t="str">
        <f t="shared" si="1703"/>
        <v/>
      </c>
      <c r="V391" s="369" t="str">
        <f t="shared" si="1704"/>
        <v/>
      </c>
      <c r="X391" s="279" t="str">
        <f t="shared" si="1705"/>
        <v/>
      </c>
      <c r="Y391" s="254" t="str">
        <f t="shared" si="1706"/>
        <v/>
      </c>
      <c r="Z391" s="254" t="str">
        <f t="shared" si="1707"/>
        <v/>
      </c>
      <c r="AA391" s="254" t="str">
        <f t="shared" si="1708"/>
        <v/>
      </c>
      <c r="AB391" s="254" t="str">
        <f t="shared" si="1709"/>
        <v/>
      </c>
      <c r="AC391" s="254">
        <f t="shared" si="1710"/>
        <v>388</v>
      </c>
      <c r="AD391" s="254" t="str">
        <f t="shared" si="1711"/>
        <v/>
      </c>
      <c r="AG391" s="499" t="str">
        <f t="shared" si="1712"/>
        <v/>
      </c>
      <c r="AH391" s="495" t="str">
        <f t="shared" si="1622"/>
        <v/>
      </c>
      <c r="AI391" s="495" t="str">
        <f t="shared" si="1623"/>
        <v/>
      </c>
      <c r="AJ391" s="495" t="str">
        <f t="shared" si="1624"/>
        <v/>
      </c>
      <c r="AK391" s="495" t="str">
        <f t="shared" si="1625"/>
        <v/>
      </c>
      <c r="AL391" s="420">
        <f t="shared" si="1690"/>
        <v>388</v>
      </c>
      <c r="AM391" s="420" t="str">
        <f t="shared" si="1691"/>
        <v/>
      </c>
      <c r="AN391" t="str">
        <f t="shared" si="1713"/>
        <v/>
      </c>
    </row>
    <row r="392" spans="1:40">
      <c r="A392" s="417" t="str">
        <f t="shared" si="1692"/>
        <v/>
      </c>
      <c r="B392" s="417" t="str">
        <f t="shared" si="1693"/>
        <v/>
      </c>
      <c r="C392" s="482"/>
      <c r="D392" s="420">
        <v>389</v>
      </c>
      <c r="E392" s="481"/>
      <c r="F392" s="482"/>
      <c r="G392" s="482"/>
      <c r="H392" s="417" t="str">
        <f t="shared" si="1694"/>
        <v/>
      </c>
      <c r="I392" s="362" t="str">
        <f t="shared" si="1695"/>
        <v/>
      </c>
      <c r="J392" s="362" t="str">
        <f t="shared" ref="J392:K392" si="1722">IF(I392="","",RANK(I392,I$4:I$443))</f>
        <v/>
      </c>
      <c r="K392" s="362" t="str">
        <f t="shared" si="1722"/>
        <v/>
      </c>
      <c r="L392" s="362" t="str">
        <f t="shared" si="1697"/>
        <v/>
      </c>
      <c r="M392" s="362" t="str">
        <f t="shared" ref="M392:N392" si="1723">IF(L392="","",RANK(L392,L$4:L$443))</f>
        <v/>
      </c>
      <c r="N392" s="362" t="str">
        <f t="shared" si="1723"/>
        <v/>
      </c>
      <c r="O392" s="362" t="str">
        <f t="shared" si="1699"/>
        <v/>
      </c>
      <c r="P392" s="362" t="str">
        <f t="shared" ref="P392:Q392" si="1724">IF(O392="","",RANK(O392,O$4:O$443))</f>
        <v/>
      </c>
      <c r="Q392" s="362" t="str">
        <f t="shared" si="1724"/>
        <v/>
      </c>
      <c r="R392" s="362" t="str">
        <f t="shared" si="1701"/>
        <v/>
      </c>
      <c r="S392" s="362" t="str">
        <f t="shared" ref="S392:T392" si="1725">IF(R392="","",RANK(R392,R$4:R$443))</f>
        <v/>
      </c>
      <c r="T392" s="362" t="str">
        <f t="shared" si="1725"/>
        <v/>
      </c>
      <c r="U392" s="417" t="str">
        <f t="shared" si="1703"/>
        <v/>
      </c>
      <c r="V392" s="369" t="str">
        <f t="shared" si="1704"/>
        <v/>
      </c>
      <c r="X392" s="279" t="str">
        <f t="shared" si="1705"/>
        <v/>
      </c>
      <c r="Y392" s="254" t="str">
        <f t="shared" si="1706"/>
        <v/>
      </c>
      <c r="Z392" s="254" t="str">
        <f t="shared" si="1707"/>
        <v/>
      </c>
      <c r="AA392" s="254" t="str">
        <f t="shared" si="1708"/>
        <v/>
      </c>
      <c r="AB392" s="254" t="str">
        <f t="shared" si="1709"/>
        <v/>
      </c>
      <c r="AC392" s="254">
        <f t="shared" si="1710"/>
        <v>389</v>
      </c>
      <c r="AD392" s="254" t="str">
        <f t="shared" si="1711"/>
        <v/>
      </c>
      <c r="AG392" s="499" t="str">
        <f t="shared" si="1712"/>
        <v/>
      </c>
      <c r="AH392" s="495" t="str">
        <f t="shared" si="1622"/>
        <v/>
      </c>
      <c r="AI392" s="495" t="str">
        <f t="shared" si="1623"/>
        <v/>
      </c>
      <c r="AJ392" s="495" t="str">
        <f t="shared" si="1624"/>
        <v/>
      </c>
      <c r="AK392" s="495" t="str">
        <f t="shared" si="1625"/>
        <v/>
      </c>
      <c r="AL392" s="420">
        <f t="shared" si="1690"/>
        <v>389</v>
      </c>
      <c r="AM392" s="420" t="str">
        <f t="shared" si="1691"/>
        <v/>
      </c>
      <c r="AN392" t="str">
        <f t="shared" si="1713"/>
        <v/>
      </c>
    </row>
    <row r="393" spans="1:40">
      <c r="A393" s="417" t="str">
        <f t="shared" si="1692"/>
        <v/>
      </c>
      <c r="B393" s="417" t="str">
        <f t="shared" si="1693"/>
        <v/>
      </c>
      <c r="C393" s="482"/>
      <c r="D393" s="420">
        <v>390</v>
      </c>
      <c r="E393" s="481"/>
      <c r="F393" s="482"/>
      <c r="G393" s="482"/>
      <c r="H393" s="417" t="str">
        <f t="shared" si="1694"/>
        <v/>
      </c>
      <c r="I393" s="362" t="str">
        <f t="shared" si="1695"/>
        <v/>
      </c>
      <c r="J393" s="362" t="str">
        <f t="shared" ref="J393:K393" si="1726">IF(I393="","",RANK(I393,I$4:I$443))</f>
        <v/>
      </c>
      <c r="K393" s="362" t="str">
        <f t="shared" si="1726"/>
        <v/>
      </c>
      <c r="L393" s="362" t="str">
        <f t="shared" si="1697"/>
        <v/>
      </c>
      <c r="M393" s="362" t="str">
        <f t="shared" ref="M393:N393" si="1727">IF(L393="","",RANK(L393,L$4:L$443))</f>
        <v/>
      </c>
      <c r="N393" s="362" t="str">
        <f t="shared" si="1727"/>
        <v/>
      </c>
      <c r="O393" s="362" t="str">
        <f t="shared" si="1699"/>
        <v/>
      </c>
      <c r="P393" s="362" t="str">
        <f t="shared" ref="P393:Q393" si="1728">IF(O393="","",RANK(O393,O$4:O$443))</f>
        <v/>
      </c>
      <c r="Q393" s="362" t="str">
        <f t="shared" si="1728"/>
        <v/>
      </c>
      <c r="R393" s="362" t="str">
        <f t="shared" si="1701"/>
        <v/>
      </c>
      <c r="S393" s="362" t="str">
        <f t="shared" ref="S393:T393" si="1729">IF(R393="","",RANK(R393,R$4:R$443))</f>
        <v/>
      </c>
      <c r="T393" s="362" t="str">
        <f t="shared" si="1729"/>
        <v/>
      </c>
      <c r="U393" s="417" t="str">
        <f t="shared" si="1703"/>
        <v/>
      </c>
      <c r="V393" s="369" t="str">
        <f t="shared" si="1704"/>
        <v/>
      </c>
      <c r="X393" s="279" t="str">
        <f t="shared" si="1705"/>
        <v/>
      </c>
      <c r="Y393" s="254" t="str">
        <f t="shared" si="1706"/>
        <v/>
      </c>
      <c r="Z393" s="254" t="str">
        <f t="shared" si="1707"/>
        <v/>
      </c>
      <c r="AA393" s="254" t="str">
        <f t="shared" si="1708"/>
        <v/>
      </c>
      <c r="AB393" s="254" t="str">
        <f t="shared" si="1709"/>
        <v/>
      </c>
      <c r="AC393" s="254">
        <f t="shared" si="1710"/>
        <v>390</v>
      </c>
      <c r="AD393" s="254" t="str">
        <f t="shared" si="1711"/>
        <v/>
      </c>
      <c r="AG393" s="499" t="str">
        <f t="shared" si="1712"/>
        <v/>
      </c>
      <c r="AH393" s="495" t="str">
        <f t="shared" si="1622"/>
        <v/>
      </c>
      <c r="AI393" s="495" t="str">
        <f t="shared" si="1623"/>
        <v/>
      </c>
      <c r="AJ393" s="495" t="str">
        <f t="shared" si="1624"/>
        <v/>
      </c>
      <c r="AK393" s="495" t="str">
        <f t="shared" si="1625"/>
        <v/>
      </c>
      <c r="AL393" s="420">
        <f t="shared" si="1690"/>
        <v>390</v>
      </c>
      <c r="AM393" s="420" t="str">
        <f t="shared" si="1691"/>
        <v/>
      </c>
      <c r="AN393" t="str">
        <f t="shared" si="1713"/>
        <v/>
      </c>
    </row>
    <row r="394" spans="1:40">
      <c r="A394" s="417" t="str">
        <f t="shared" si="1692"/>
        <v/>
      </c>
      <c r="B394" s="417" t="str">
        <f t="shared" si="1693"/>
        <v/>
      </c>
      <c r="C394" s="482"/>
      <c r="D394" s="420">
        <v>391</v>
      </c>
      <c r="E394" s="481"/>
      <c r="F394" s="482"/>
      <c r="G394" s="482"/>
      <c r="H394" s="417" t="str">
        <f t="shared" si="1694"/>
        <v/>
      </c>
      <c r="I394" s="362" t="str">
        <f t="shared" si="1695"/>
        <v/>
      </c>
      <c r="J394" s="362" t="str">
        <f t="shared" ref="J394:K394" si="1730">IF(I394="","",RANK(I394,I$4:I$443))</f>
        <v/>
      </c>
      <c r="K394" s="362" t="str">
        <f t="shared" si="1730"/>
        <v/>
      </c>
      <c r="L394" s="362" t="str">
        <f t="shared" si="1697"/>
        <v/>
      </c>
      <c r="M394" s="362" t="str">
        <f t="shared" ref="M394:N394" si="1731">IF(L394="","",RANK(L394,L$4:L$443))</f>
        <v/>
      </c>
      <c r="N394" s="362" t="str">
        <f t="shared" si="1731"/>
        <v/>
      </c>
      <c r="O394" s="362" t="str">
        <f t="shared" si="1699"/>
        <v/>
      </c>
      <c r="P394" s="362" t="str">
        <f t="shared" ref="P394:Q394" si="1732">IF(O394="","",RANK(O394,O$4:O$443))</f>
        <v/>
      </c>
      <c r="Q394" s="362" t="str">
        <f t="shared" si="1732"/>
        <v/>
      </c>
      <c r="R394" s="362" t="str">
        <f t="shared" si="1701"/>
        <v/>
      </c>
      <c r="S394" s="362" t="str">
        <f t="shared" ref="S394:T394" si="1733">IF(R394="","",RANK(R394,R$4:R$443))</f>
        <v/>
      </c>
      <c r="T394" s="362" t="str">
        <f t="shared" si="1733"/>
        <v/>
      </c>
      <c r="U394" s="417" t="str">
        <f t="shared" si="1703"/>
        <v/>
      </c>
      <c r="V394" s="369" t="str">
        <f t="shared" si="1704"/>
        <v/>
      </c>
      <c r="X394" s="279" t="str">
        <f t="shared" si="1705"/>
        <v/>
      </c>
      <c r="Y394" s="254" t="str">
        <f t="shared" si="1706"/>
        <v/>
      </c>
      <c r="Z394" s="254" t="str">
        <f t="shared" si="1707"/>
        <v/>
      </c>
      <c r="AA394" s="254" t="str">
        <f t="shared" si="1708"/>
        <v/>
      </c>
      <c r="AB394" s="254" t="str">
        <f t="shared" si="1709"/>
        <v/>
      </c>
      <c r="AC394" s="254">
        <f t="shared" si="1710"/>
        <v>391</v>
      </c>
      <c r="AD394" s="254" t="str">
        <f t="shared" si="1711"/>
        <v/>
      </c>
      <c r="AG394" s="499" t="str">
        <f t="shared" si="1712"/>
        <v/>
      </c>
      <c r="AH394" s="495" t="str">
        <f t="shared" si="1622"/>
        <v/>
      </c>
      <c r="AI394" s="495" t="str">
        <f t="shared" si="1623"/>
        <v/>
      </c>
      <c r="AJ394" s="495" t="str">
        <f t="shared" si="1624"/>
        <v/>
      </c>
      <c r="AK394" s="495" t="str">
        <f t="shared" si="1625"/>
        <v/>
      </c>
      <c r="AL394" s="420">
        <f t="shared" si="1690"/>
        <v>391</v>
      </c>
      <c r="AM394" s="420" t="str">
        <f t="shared" si="1691"/>
        <v/>
      </c>
      <c r="AN394" t="str">
        <f t="shared" si="1713"/>
        <v/>
      </c>
    </row>
    <row r="395" spans="1:40">
      <c r="A395" s="417" t="str">
        <f t="shared" si="1692"/>
        <v/>
      </c>
      <c r="B395" s="417" t="str">
        <f t="shared" si="1693"/>
        <v/>
      </c>
      <c r="C395" s="482"/>
      <c r="D395" s="420">
        <v>392</v>
      </c>
      <c r="E395" s="481"/>
      <c r="F395" s="482"/>
      <c r="G395" s="482"/>
      <c r="H395" s="417" t="str">
        <f t="shared" si="1694"/>
        <v/>
      </c>
      <c r="I395" s="362" t="str">
        <f t="shared" si="1695"/>
        <v/>
      </c>
      <c r="J395" s="362" t="str">
        <f t="shared" ref="J395:K395" si="1734">IF(I395="","",RANK(I395,I$4:I$443))</f>
        <v/>
      </c>
      <c r="K395" s="362" t="str">
        <f t="shared" si="1734"/>
        <v/>
      </c>
      <c r="L395" s="362" t="str">
        <f t="shared" si="1697"/>
        <v/>
      </c>
      <c r="M395" s="362" t="str">
        <f t="shared" ref="M395:N395" si="1735">IF(L395="","",RANK(L395,L$4:L$443))</f>
        <v/>
      </c>
      <c r="N395" s="362" t="str">
        <f t="shared" si="1735"/>
        <v/>
      </c>
      <c r="O395" s="362" t="str">
        <f t="shared" si="1699"/>
        <v/>
      </c>
      <c r="P395" s="362" t="str">
        <f t="shared" ref="P395:Q395" si="1736">IF(O395="","",RANK(O395,O$4:O$443))</f>
        <v/>
      </c>
      <c r="Q395" s="362" t="str">
        <f t="shared" si="1736"/>
        <v/>
      </c>
      <c r="R395" s="362" t="str">
        <f t="shared" si="1701"/>
        <v/>
      </c>
      <c r="S395" s="362" t="str">
        <f t="shared" ref="S395:T395" si="1737">IF(R395="","",RANK(R395,R$4:R$443))</f>
        <v/>
      </c>
      <c r="T395" s="362" t="str">
        <f t="shared" si="1737"/>
        <v/>
      </c>
      <c r="U395" s="417" t="str">
        <f t="shared" si="1703"/>
        <v/>
      </c>
      <c r="V395" s="369" t="str">
        <f t="shared" si="1704"/>
        <v/>
      </c>
      <c r="X395" s="279" t="str">
        <f t="shared" si="1705"/>
        <v/>
      </c>
      <c r="Y395" s="254" t="str">
        <f t="shared" si="1706"/>
        <v/>
      </c>
      <c r="Z395" s="254" t="str">
        <f t="shared" si="1707"/>
        <v/>
      </c>
      <c r="AA395" s="254" t="str">
        <f t="shared" si="1708"/>
        <v/>
      </c>
      <c r="AB395" s="254" t="str">
        <f t="shared" si="1709"/>
        <v/>
      </c>
      <c r="AC395" s="254">
        <f t="shared" si="1710"/>
        <v>392</v>
      </c>
      <c r="AD395" s="254" t="str">
        <f t="shared" si="1711"/>
        <v/>
      </c>
      <c r="AG395" s="499" t="str">
        <f t="shared" si="1712"/>
        <v/>
      </c>
      <c r="AH395" s="495" t="str">
        <f t="shared" si="1622"/>
        <v/>
      </c>
      <c r="AI395" s="495" t="str">
        <f t="shared" si="1623"/>
        <v/>
      </c>
      <c r="AJ395" s="495" t="str">
        <f t="shared" si="1624"/>
        <v/>
      </c>
      <c r="AK395" s="495" t="str">
        <f t="shared" si="1625"/>
        <v/>
      </c>
      <c r="AL395" s="420">
        <f t="shared" si="1690"/>
        <v>392</v>
      </c>
      <c r="AM395" s="420" t="str">
        <f t="shared" si="1691"/>
        <v/>
      </c>
      <c r="AN395" t="str">
        <f t="shared" si="1713"/>
        <v/>
      </c>
    </row>
    <row r="396" spans="1:40">
      <c r="A396" s="417" t="str">
        <f t="shared" si="1692"/>
        <v/>
      </c>
      <c r="B396" s="417" t="str">
        <f t="shared" si="1693"/>
        <v/>
      </c>
      <c r="C396" s="482"/>
      <c r="D396" s="420">
        <v>393</v>
      </c>
      <c r="E396" s="481"/>
      <c r="F396" s="482"/>
      <c r="G396" s="482"/>
      <c r="H396" s="417" t="str">
        <f t="shared" si="1694"/>
        <v/>
      </c>
      <c r="I396" s="362" t="str">
        <f t="shared" si="1695"/>
        <v/>
      </c>
      <c r="J396" s="362" t="str">
        <f t="shared" ref="J396:K396" si="1738">IF(I396="","",RANK(I396,I$4:I$443))</f>
        <v/>
      </c>
      <c r="K396" s="362" t="str">
        <f t="shared" si="1738"/>
        <v/>
      </c>
      <c r="L396" s="362" t="str">
        <f t="shared" si="1697"/>
        <v/>
      </c>
      <c r="M396" s="362" t="str">
        <f t="shared" ref="M396:N396" si="1739">IF(L396="","",RANK(L396,L$4:L$443))</f>
        <v/>
      </c>
      <c r="N396" s="362" t="str">
        <f t="shared" si="1739"/>
        <v/>
      </c>
      <c r="O396" s="362" t="str">
        <f t="shared" si="1699"/>
        <v/>
      </c>
      <c r="P396" s="362" t="str">
        <f t="shared" ref="P396:Q396" si="1740">IF(O396="","",RANK(O396,O$4:O$443))</f>
        <v/>
      </c>
      <c r="Q396" s="362" t="str">
        <f t="shared" si="1740"/>
        <v/>
      </c>
      <c r="R396" s="362" t="str">
        <f t="shared" si="1701"/>
        <v/>
      </c>
      <c r="S396" s="362" t="str">
        <f t="shared" ref="S396:T396" si="1741">IF(R396="","",RANK(R396,R$4:R$443))</f>
        <v/>
      </c>
      <c r="T396" s="362" t="str">
        <f t="shared" si="1741"/>
        <v/>
      </c>
      <c r="U396" s="417" t="str">
        <f t="shared" si="1703"/>
        <v/>
      </c>
      <c r="V396" s="369" t="str">
        <f t="shared" si="1704"/>
        <v/>
      </c>
      <c r="X396" s="279" t="str">
        <f t="shared" si="1705"/>
        <v/>
      </c>
      <c r="Y396" s="254" t="str">
        <f t="shared" si="1706"/>
        <v/>
      </c>
      <c r="Z396" s="254" t="str">
        <f t="shared" si="1707"/>
        <v/>
      </c>
      <c r="AA396" s="254" t="str">
        <f t="shared" si="1708"/>
        <v/>
      </c>
      <c r="AB396" s="254" t="str">
        <f t="shared" si="1709"/>
        <v/>
      </c>
      <c r="AC396" s="254">
        <f t="shared" si="1710"/>
        <v>393</v>
      </c>
      <c r="AD396" s="254" t="str">
        <f t="shared" si="1711"/>
        <v/>
      </c>
      <c r="AG396" s="499" t="str">
        <f t="shared" si="1712"/>
        <v/>
      </c>
      <c r="AH396" s="495" t="str">
        <f t="shared" si="1622"/>
        <v/>
      </c>
      <c r="AI396" s="495" t="str">
        <f t="shared" si="1623"/>
        <v/>
      </c>
      <c r="AJ396" s="495" t="str">
        <f t="shared" si="1624"/>
        <v/>
      </c>
      <c r="AK396" s="495" t="str">
        <f t="shared" si="1625"/>
        <v/>
      </c>
      <c r="AL396" s="420">
        <f t="shared" si="1690"/>
        <v>393</v>
      </c>
      <c r="AM396" s="420" t="str">
        <f t="shared" si="1691"/>
        <v/>
      </c>
      <c r="AN396" t="str">
        <f t="shared" si="1713"/>
        <v/>
      </c>
    </row>
    <row r="397" spans="1:40">
      <c r="A397" s="417" t="str">
        <f t="shared" si="1692"/>
        <v/>
      </c>
      <c r="B397" s="417" t="str">
        <f t="shared" si="1693"/>
        <v/>
      </c>
      <c r="C397" s="482"/>
      <c r="D397" s="420">
        <v>394</v>
      </c>
      <c r="E397" s="481"/>
      <c r="F397" s="482"/>
      <c r="G397" s="482"/>
      <c r="H397" s="417" t="str">
        <f t="shared" si="1694"/>
        <v/>
      </c>
      <c r="I397" s="362" t="str">
        <f t="shared" si="1695"/>
        <v/>
      </c>
      <c r="J397" s="362" t="str">
        <f t="shared" ref="J397:K397" si="1742">IF(I397="","",RANK(I397,I$4:I$443))</f>
        <v/>
      </c>
      <c r="K397" s="362" t="str">
        <f t="shared" si="1742"/>
        <v/>
      </c>
      <c r="L397" s="362" t="str">
        <f t="shared" si="1697"/>
        <v/>
      </c>
      <c r="M397" s="362" t="str">
        <f t="shared" ref="M397:N397" si="1743">IF(L397="","",RANK(L397,L$4:L$443))</f>
        <v/>
      </c>
      <c r="N397" s="362" t="str">
        <f t="shared" si="1743"/>
        <v/>
      </c>
      <c r="O397" s="362" t="str">
        <f t="shared" si="1699"/>
        <v/>
      </c>
      <c r="P397" s="362" t="str">
        <f t="shared" ref="P397:Q397" si="1744">IF(O397="","",RANK(O397,O$4:O$443))</f>
        <v/>
      </c>
      <c r="Q397" s="362" t="str">
        <f t="shared" si="1744"/>
        <v/>
      </c>
      <c r="R397" s="362" t="str">
        <f t="shared" si="1701"/>
        <v/>
      </c>
      <c r="S397" s="362" t="str">
        <f t="shared" ref="S397:T397" si="1745">IF(R397="","",RANK(R397,R$4:R$443))</f>
        <v/>
      </c>
      <c r="T397" s="362" t="str">
        <f t="shared" si="1745"/>
        <v/>
      </c>
      <c r="U397" s="417" t="str">
        <f t="shared" si="1703"/>
        <v/>
      </c>
      <c r="V397" s="369" t="str">
        <f t="shared" si="1704"/>
        <v/>
      </c>
      <c r="X397" s="279" t="str">
        <f t="shared" si="1705"/>
        <v/>
      </c>
      <c r="Y397" s="254" t="str">
        <f t="shared" si="1706"/>
        <v/>
      </c>
      <c r="Z397" s="254" t="str">
        <f t="shared" si="1707"/>
        <v/>
      </c>
      <c r="AA397" s="254" t="str">
        <f t="shared" si="1708"/>
        <v/>
      </c>
      <c r="AB397" s="254" t="str">
        <f t="shared" si="1709"/>
        <v/>
      </c>
      <c r="AC397" s="254">
        <f t="shared" si="1710"/>
        <v>394</v>
      </c>
      <c r="AD397" s="254" t="str">
        <f t="shared" si="1711"/>
        <v/>
      </c>
      <c r="AG397" s="499" t="str">
        <f t="shared" si="1712"/>
        <v/>
      </c>
      <c r="AH397" s="495" t="str">
        <f t="shared" si="1622"/>
        <v/>
      </c>
      <c r="AI397" s="495" t="str">
        <f t="shared" si="1623"/>
        <v/>
      </c>
      <c r="AJ397" s="495" t="str">
        <f t="shared" si="1624"/>
        <v/>
      </c>
      <c r="AK397" s="495" t="str">
        <f t="shared" si="1625"/>
        <v/>
      </c>
      <c r="AL397" s="420">
        <f t="shared" si="1690"/>
        <v>394</v>
      </c>
      <c r="AM397" s="420" t="str">
        <f t="shared" si="1691"/>
        <v/>
      </c>
      <c r="AN397" t="str">
        <f t="shared" si="1713"/>
        <v/>
      </c>
    </row>
    <row r="398" spans="1:40">
      <c r="A398" s="417" t="str">
        <f t="shared" si="1692"/>
        <v/>
      </c>
      <c r="B398" s="417" t="str">
        <f t="shared" si="1693"/>
        <v/>
      </c>
      <c r="C398" s="482"/>
      <c r="D398" s="420">
        <v>395</v>
      </c>
      <c r="E398" s="481"/>
      <c r="F398" s="482"/>
      <c r="G398" s="482"/>
      <c r="H398" s="417" t="str">
        <f t="shared" si="1694"/>
        <v/>
      </c>
      <c r="I398" s="362" t="str">
        <f t="shared" si="1695"/>
        <v/>
      </c>
      <c r="J398" s="362" t="str">
        <f t="shared" ref="J398:K398" si="1746">IF(I398="","",RANK(I398,I$4:I$443))</f>
        <v/>
      </c>
      <c r="K398" s="362" t="str">
        <f t="shared" si="1746"/>
        <v/>
      </c>
      <c r="L398" s="362" t="str">
        <f t="shared" si="1697"/>
        <v/>
      </c>
      <c r="M398" s="362" t="str">
        <f t="shared" ref="M398:N398" si="1747">IF(L398="","",RANK(L398,L$4:L$443))</f>
        <v/>
      </c>
      <c r="N398" s="362" t="str">
        <f t="shared" si="1747"/>
        <v/>
      </c>
      <c r="O398" s="362" t="str">
        <f t="shared" si="1699"/>
        <v/>
      </c>
      <c r="P398" s="362" t="str">
        <f t="shared" ref="P398:Q398" si="1748">IF(O398="","",RANK(O398,O$4:O$443))</f>
        <v/>
      </c>
      <c r="Q398" s="362" t="str">
        <f t="shared" si="1748"/>
        <v/>
      </c>
      <c r="R398" s="362" t="str">
        <f t="shared" si="1701"/>
        <v/>
      </c>
      <c r="S398" s="362" t="str">
        <f t="shared" ref="S398:T398" si="1749">IF(R398="","",RANK(R398,R$4:R$443))</f>
        <v/>
      </c>
      <c r="T398" s="362" t="str">
        <f t="shared" si="1749"/>
        <v/>
      </c>
      <c r="U398" s="417" t="str">
        <f t="shared" si="1703"/>
        <v/>
      </c>
      <c r="V398" s="369" t="str">
        <f t="shared" si="1704"/>
        <v/>
      </c>
      <c r="X398" s="279" t="str">
        <f t="shared" si="1705"/>
        <v/>
      </c>
      <c r="Y398" s="254" t="str">
        <f t="shared" si="1706"/>
        <v/>
      </c>
      <c r="Z398" s="254" t="str">
        <f t="shared" si="1707"/>
        <v/>
      </c>
      <c r="AA398" s="254" t="str">
        <f t="shared" si="1708"/>
        <v/>
      </c>
      <c r="AB398" s="254" t="str">
        <f t="shared" si="1709"/>
        <v/>
      </c>
      <c r="AC398" s="254">
        <f t="shared" si="1710"/>
        <v>395</v>
      </c>
      <c r="AD398" s="254" t="str">
        <f t="shared" si="1711"/>
        <v/>
      </c>
      <c r="AG398" s="499" t="str">
        <f t="shared" si="1712"/>
        <v/>
      </c>
      <c r="AH398" s="495" t="str">
        <f t="shared" si="1622"/>
        <v/>
      </c>
      <c r="AI398" s="495" t="str">
        <f t="shared" si="1623"/>
        <v/>
      </c>
      <c r="AJ398" s="495" t="str">
        <f t="shared" si="1624"/>
        <v/>
      </c>
      <c r="AK398" s="495" t="str">
        <f t="shared" si="1625"/>
        <v/>
      </c>
      <c r="AL398" s="420">
        <f t="shared" si="1690"/>
        <v>395</v>
      </c>
      <c r="AM398" s="420" t="str">
        <f t="shared" si="1691"/>
        <v/>
      </c>
      <c r="AN398" t="str">
        <f t="shared" si="1713"/>
        <v/>
      </c>
    </row>
    <row r="399" spans="1:40">
      <c r="A399" s="417" t="str">
        <f t="shared" si="1692"/>
        <v/>
      </c>
      <c r="B399" s="417" t="str">
        <f t="shared" si="1693"/>
        <v/>
      </c>
      <c r="C399" s="482"/>
      <c r="D399" s="420">
        <v>396</v>
      </c>
      <c r="E399" s="481"/>
      <c r="F399" s="482"/>
      <c r="G399" s="482"/>
      <c r="H399" s="417" t="str">
        <f t="shared" si="1694"/>
        <v/>
      </c>
      <c r="I399" s="362" t="str">
        <f t="shared" si="1695"/>
        <v/>
      </c>
      <c r="J399" s="362" t="str">
        <f t="shared" ref="J399:K399" si="1750">IF(I399="","",RANK(I399,I$4:I$443))</f>
        <v/>
      </c>
      <c r="K399" s="362" t="str">
        <f t="shared" si="1750"/>
        <v/>
      </c>
      <c r="L399" s="362" t="str">
        <f t="shared" si="1697"/>
        <v/>
      </c>
      <c r="M399" s="362" t="str">
        <f t="shared" ref="M399:N399" si="1751">IF(L399="","",RANK(L399,L$4:L$443))</f>
        <v/>
      </c>
      <c r="N399" s="362" t="str">
        <f t="shared" si="1751"/>
        <v/>
      </c>
      <c r="O399" s="362" t="str">
        <f t="shared" si="1699"/>
        <v/>
      </c>
      <c r="P399" s="362" t="str">
        <f t="shared" ref="P399:Q399" si="1752">IF(O399="","",RANK(O399,O$4:O$443))</f>
        <v/>
      </c>
      <c r="Q399" s="362" t="str">
        <f t="shared" si="1752"/>
        <v/>
      </c>
      <c r="R399" s="362" t="str">
        <f t="shared" si="1701"/>
        <v/>
      </c>
      <c r="S399" s="362" t="str">
        <f t="shared" ref="S399:T399" si="1753">IF(R399="","",RANK(R399,R$4:R$443))</f>
        <v/>
      </c>
      <c r="T399" s="362" t="str">
        <f t="shared" si="1753"/>
        <v/>
      </c>
      <c r="U399" s="417" t="str">
        <f t="shared" si="1703"/>
        <v/>
      </c>
      <c r="V399" s="369" t="str">
        <f t="shared" si="1704"/>
        <v/>
      </c>
      <c r="X399" s="279" t="str">
        <f t="shared" si="1705"/>
        <v/>
      </c>
      <c r="Y399" s="254" t="str">
        <f t="shared" si="1706"/>
        <v/>
      </c>
      <c r="Z399" s="254" t="str">
        <f t="shared" si="1707"/>
        <v/>
      </c>
      <c r="AA399" s="254" t="str">
        <f t="shared" si="1708"/>
        <v/>
      </c>
      <c r="AB399" s="254" t="str">
        <f t="shared" si="1709"/>
        <v/>
      </c>
      <c r="AC399" s="254">
        <f t="shared" si="1710"/>
        <v>396</v>
      </c>
      <c r="AD399" s="254" t="str">
        <f t="shared" si="1711"/>
        <v/>
      </c>
      <c r="AG399" s="499" t="str">
        <f t="shared" si="1712"/>
        <v/>
      </c>
      <c r="AH399" s="495" t="str">
        <f t="shared" si="1622"/>
        <v/>
      </c>
      <c r="AI399" s="495" t="str">
        <f t="shared" si="1623"/>
        <v/>
      </c>
      <c r="AJ399" s="495" t="str">
        <f t="shared" si="1624"/>
        <v/>
      </c>
      <c r="AK399" s="495" t="str">
        <f t="shared" si="1625"/>
        <v/>
      </c>
      <c r="AL399" s="420">
        <f t="shared" si="1690"/>
        <v>396</v>
      </c>
      <c r="AM399" s="420" t="str">
        <f t="shared" si="1691"/>
        <v/>
      </c>
      <c r="AN399" t="str">
        <f t="shared" si="1713"/>
        <v/>
      </c>
    </row>
    <row r="400" spans="1:40">
      <c r="A400" s="417" t="str">
        <f t="shared" si="1692"/>
        <v/>
      </c>
      <c r="B400" s="417" t="str">
        <f t="shared" si="1693"/>
        <v/>
      </c>
      <c r="C400" s="482"/>
      <c r="D400" s="420">
        <v>397</v>
      </c>
      <c r="E400" s="481"/>
      <c r="F400" s="482"/>
      <c r="G400" s="482"/>
      <c r="H400" s="417" t="str">
        <f t="shared" si="1694"/>
        <v/>
      </c>
      <c r="I400" s="362" t="str">
        <f t="shared" si="1695"/>
        <v/>
      </c>
      <c r="J400" s="362" t="str">
        <f t="shared" ref="J400:K400" si="1754">IF(I400="","",RANK(I400,I$4:I$443))</f>
        <v/>
      </c>
      <c r="K400" s="362" t="str">
        <f t="shared" si="1754"/>
        <v/>
      </c>
      <c r="L400" s="362" t="str">
        <f t="shared" si="1697"/>
        <v/>
      </c>
      <c r="M400" s="362" t="str">
        <f t="shared" ref="M400:N400" si="1755">IF(L400="","",RANK(L400,L$4:L$443))</f>
        <v/>
      </c>
      <c r="N400" s="362" t="str">
        <f t="shared" si="1755"/>
        <v/>
      </c>
      <c r="O400" s="362" t="str">
        <f t="shared" si="1699"/>
        <v/>
      </c>
      <c r="P400" s="362" t="str">
        <f t="shared" ref="P400:Q400" si="1756">IF(O400="","",RANK(O400,O$4:O$443))</f>
        <v/>
      </c>
      <c r="Q400" s="362" t="str">
        <f t="shared" si="1756"/>
        <v/>
      </c>
      <c r="R400" s="362" t="str">
        <f t="shared" si="1701"/>
        <v/>
      </c>
      <c r="S400" s="362" t="str">
        <f t="shared" ref="S400:T400" si="1757">IF(R400="","",RANK(R400,R$4:R$443))</f>
        <v/>
      </c>
      <c r="T400" s="362" t="str">
        <f t="shared" si="1757"/>
        <v/>
      </c>
      <c r="U400" s="417" t="str">
        <f t="shared" si="1703"/>
        <v/>
      </c>
      <c r="V400" s="369" t="str">
        <f t="shared" si="1704"/>
        <v/>
      </c>
      <c r="X400" s="279" t="str">
        <f t="shared" si="1705"/>
        <v/>
      </c>
      <c r="Y400" s="254" t="str">
        <f t="shared" si="1706"/>
        <v/>
      </c>
      <c r="Z400" s="254" t="str">
        <f t="shared" si="1707"/>
        <v/>
      </c>
      <c r="AA400" s="254" t="str">
        <f t="shared" si="1708"/>
        <v/>
      </c>
      <c r="AB400" s="254" t="str">
        <f t="shared" si="1709"/>
        <v/>
      </c>
      <c r="AC400" s="254">
        <f t="shared" si="1710"/>
        <v>397</v>
      </c>
      <c r="AD400" s="254" t="str">
        <f t="shared" si="1711"/>
        <v/>
      </c>
      <c r="AG400" s="499" t="str">
        <f t="shared" si="1712"/>
        <v/>
      </c>
      <c r="AH400" s="495" t="str">
        <f t="shared" si="1622"/>
        <v/>
      </c>
      <c r="AI400" s="495" t="str">
        <f t="shared" si="1623"/>
        <v/>
      </c>
      <c r="AJ400" s="495" t="str">
        <f t="shared" si="1624"/>
        <v/>
      </c>
      <c r="AK400" s="495" t="str">
        <f t="shared" si="1625"/>
        <v/>
      </c>
      <c r="AL400" s="420">
        <f t="shared" si="1690"/>
        <v>397</v>
      </c>
      <c r="AM400" s="420" t="str">
        <f t="shared" si="1691"/>
        <v/>
      </c>
      <c r="AN400" t="str">
        <f t="shared" si="1713"/>
        <v/>
      </c>
    </row>
    <row r="401" spans="1:40">
      <c r="A401" s="417" t="str">
        <f t="shared" si="1692"/>
        <v/>
      </c>
      <c r="B401" s="417" t="str">
        <f t="shared" si="1693"/>
        <v/>
      </c>
      <c r="C401" s="482"/>
      <c r="D401" s="420">
        <v>398</v>
      </c>
      <c r="E401" s="481"/>
      <c r="F401" s="482"/>
      <c r="G401" s="482"/>
      <c r="H401" s="417" t="str">
        <f t="shared" si="1694"/>
        <v/>
      </c>
      <c r="I401" s="362" t="str">
        <f t="shared" si="1695"/>
        <v/>
      </c>
      <c r="J401" s="362" t="str">
        <f t="shared" ref="J401:K401" si="1758">IF(I401="","",RANK(I401,I$4:I$443))</f>
        <v/>
      </c>
      <c r="K401" s="362" t="str">
        <f t="shared" si="1758"/>
        <v/>
      </c>
      <c r="L401" s="362" t="str">
        <f t="shared" si="1697"/>
        <v/>
      </c>
      <c r="M401" s="362" t="str">
        <f t="shared" ref="M401:N401" si="1759">IF(L401="","",RANK(L401,L$4:L$443))</f>
        <v/>
      </c>
      <c r="N401" s="362" t="str">
        <f t="shared" si="1759"/>
        <v/>
      </c>
      <c r="O401" s="362" t="str">
        <f t="shared" si="1699"/>
        <v/>
      </c>
      <c r="P401" s="362" t="str">
        <f t="shared" ref="P401:Q401" si="1760">IF(O401="","",RANK(O401,O$4:O$443))</f>
        <v/>
      </c>
      <c r="Q401" s="362" t="str">
        <f t="shared" si="1760"/>
        <v/>
      </c>
      <c r="R401" s="362" t="str">
        <f t="shared" si="1701"/>
        <v/>
      </c>
      <c r="S401" s="362" t="str">
        <f t="shared" ref="S401:T401" si="1761">IF(R401="","",RANK(R401,R$4:R$443))</f>
        <v/>
      </c>
      <c r="T401" s="362" t="str">
        <f t="shared" si="1761"/>
        <v/>
      </c>
      <c r="U401" s="417" t="str">
        <f t="shared" si="1703"/>
        <v/>
      </c>
      <c r="V401" s="369" t="str">
        <f t="shared" si="1704"/>
        <v/>
      </c>
      <c r="X401" s="279" t="str">
        <f t="shared" si="1705"/>
        <v/>
      </c>
      <c r="Y401" s="254" t="str">
        <f t="shared" si="1706"/>
        <v/>
      </c>
      <c r="Z401" s="254" t="str">
        <f t="shared" si="1707"/>
        <v/>
      </c>
      <c r="AA401" s="254" t="str">
        <f t="shared" si="1708"/>
        <v/>
      </c>
      <c r="AB401" s="254" t="str">
        <f t="shared" si="1709"/>
        <v/>
      </c>
      <c r="AC401" s="254">
        <f t="shared" si="1710"/>
        <v>398</v>
      </c>
      <c r="AD401" s="254" t="str">
        <f t="shared" si="1711"/>
        <v/>
      </c>
      <c r="AG401" s="499" t="str">
        <f t="shared" si="1712"/>
        <v/>
      </c>
      <c r="AH401" s="495" t="str">
        <f t="shared" si="1622"/>
        <v/>
      </c>
      <c r="AI401" s="495" t="str">
        <f t="shared" si="1623"/>
        <v/>
      </c>
      <c r="AJ401" s="495" t="str">
        <f t="shared" si="1624"/>
        <v/>
      </c>
      <c r="AK401" s="495" t="str">
        <f t="shared" si="1625"/>
        <v/>
      </c>
      <c r="AL401" s="420">
        <f t="shared" si="1690"/>
        <v>398</v>
      </c>
      <c r="AM401" s="420" t="str">
        <f t="shared" si="1691"/>
        <v/>
      </c>
      <c r="AN401" t="str">
        <f t="shared" si="1713"/>
        <v/>
      </c>
    </row>
    <row r="402" spans="1:40">
      <c r="A402" s="417" t="str">
        <f t="shared" si="1692"/>
        <v/>
      </c>
      <c r="B402" s="417" t="str">
        <f t="shared" si="1693"/>
        <v/>
      </c>
      <c r="C402" s="482"/>
      <c r="D402" s="420">
        <v>399</v>
      </c>
      <c r="E402" s="481"/>
      <c r="F402" s="482"/>
      <c r="G402" s="482"/>
      <c r="H402" s="417" t="str">
        <f t="shared" si="1694"/>
        <v/>
      </c>
      <c r="I402" s="362" t="str">
        <f t="shared" si="1695"/>
        <v/>
      </c>
      <c r="J402" s="362" t="str">
        <f t="shared" ref="J402:K402" si="1762">IF(I402="","",RANK(I402,I$4:I$443))</f>
        <v/>
      </c>
      <c r="K402" s="362" t="str">
        <f t="shared" si="1762"/>
        <v/>
      </c>
      <c r="L402" s="362" t="str">
        <f t="shared" si="1697"/>
        <v/>
      </c>
      <c r="M402" s="362" t="str">
        <f t="shared" ref="M402:N402" si="1763">IF(L402="","",RANK(L402,L$4:L$443))</f>
        <v/>
      </c>
      <c r="N402" s="362" t="str">
        <f t="shared" si="1763"/>
        <v/>
      </c>
      <c r="O402" s="362" t="str">
        <f t="shared" si="1699"/>
        <v/>
      </c>
      <c r="P402" s="362" t="str">
        <f t="shared" ref="P402:Q402" si="1764">IF(O402="","",RANK(O402,O$4:O$443))</f>
        <v/>
      </c>
      <c r="Q402" s="362" t="str">
        <f t="shared" si="1764"/>
        <v/>
      </c>
      <c r="R402" s="362" t="str">
        <f t="shared" si="1701"/>
        <v/>
      </c>
      <c r="S402" s="362" t="str">
        <f t="shared" ref="S402:T402" si="1765">IF(R402="","",RANK(R402,R$4:R$443))</f>
        <v/>
      </c>
      <c r="T402" s="362" t="str">
        <f t="shared" si="1765"/>
        <v/>
      </c>
      <c r="U402" s="417" t="str">
        <f t="shared" si="1703"/>
        <v/>
      </c>
      <c r="V402" s="369" t="str">
        <f t="shared" si="1704"/>
        <v/>
      </c>
      <c r="X402" s="279" t="str">
        <f t="shared" si="1705"/>
        <v/>
      </c>
      <c r="Y402" s="254" t="str">
        <f t="shared" si="1706"/>
        <v/>
      </c>
      <c r="Z402" s="254" t="str">
        <f t="shared" si="1707"/>
        <v/>
      </c>
      <c r="AA402" s="254" t="str">
        <f t="shared" si="1708"/>
        <v/>
      </c>
      <c r="AB402" s="254" t="str">
        <f t="shared" si="1709"/>
        <v/>
      </c>
      <c r="AC402" s="254">
        <f t="shared" si="1710"/>
        <v>399</v>
      </c>
      <c r="AD402" s="254" t="str">
        <f t="shared" si="1711"/>
        <v/>
      </c>
      <c r="AG402" s="499" t="str">
        <f t="shared" si="1712"/>
        <v/>
      </c>
      <c r="AH402" s="495" t="str">
        <f t="shared" si="1622"/>
        <v/>
      </c>
      <c r="AI402" s="495" t="str">
        <f t="shared" si="1623"/>
        <v/>
      </c>
      <c r="AJ402" s="495" t="str">
        <f t="shared" si="1624"/>
        <v/>
      </c>
      <c r="AK402" s="495" t="str">
        <f t="shared" si="1625"/>
        <v/>
      </c>
      <c r="AL402" s="420">
        <f t="shared" si="1690"/>
        <v>399</v>
      </c>
      <c r="AM402" s="420" t="str">
        <f t="shared" si="1691"/>
        <v/>
      </c>
      <c r="AN402" t="str">
        <f t="shared" si="1713"/>
        <v/>
      </c>
    </row>
    <row r="403" spans="1:40">
      <c r="A403" s="417" t="str">
        <f t="shared" si="1692"/>
        <v/>
      </c>
      <c r="B403" s="417" t="str">
        <f>IF(C403="","",D403)</f>
        <v/>
      </c>
      <c r="C403" s="482"/>
      <c r="D403" s="420">
        <v>400</v>
      </c>
      <c r="E403" s="481"/>
      <c r="F403" s="482"/>
      <c r="G403" s="482"/>
      <c r="H403" s="417" t="str">
        <f t="shared" si="1694"/>
        <v/>
      </c>
      <c r="I403" s="362" t="str">
        <f t="shared" si="1695"/>
        <v/>
      </c>
      <c r="J403" s="362" t="str">
        <f t="shared" ref="J403:K403" si="1766">IF(I403="","",RANK(I403,I$4:I$443))</f>
        <v/>
      </c>
      <c r="K403" s="362" t="str">
        <f t="shared" si="1766"/>
        <v/>
      </c>
      <c r="L403" s="362" t="str">
        <f t="shared" si="1697"/>
        <v/>
      </c>
      <c r="M403" s="362" t="str">
        <f t="shared" ref="M403:N403" si="1767">IF(L403="","",RANK(L403,L$4:L$443))</f>
        <v/>
      </c>
      <c r="N403" s="362" t="str">
        <f t="shared" si="1767"/>
        <v/>
      </c>
      <c r="O403" s="362" t="str">
        <f t="shared" si="1699"/>
        <v/>
      </c>
      <c r="P403" s="362" t="str">
        <f t="shared" ref="P403:Q403" si="1768">IF(O403="","",RANK(O403,O$4:O$443))</f>
        <v/>
      </c>
      <c r="Q403" s="362" t="str">
        <f t="shared" si="1768"/>
        <v/>
      </c>
      <c r="R403" s="362" t="str">
        <f t="shared" si="1701"/>
        <v/>
      </c>
      <c r="S403" s="362" t="str">
        <f t="shared" ref="S403:T403" si="1769">IF(R403="","",RANK(R403,R$4:R$443))</f>
        <v/>
      </c>
      <c r="T403" s="362" t="str">
        <f t="shared" si="1769"/>
        <v/>
      </c>
      <c r="U403" s="417" t="str">
        <f t="shared" si="1703"/>
        <v/>
      </c>
      <c r="V403" s="369" t="str">
        <f t="shared" si="1704"/>
        <v/>
      </c>
      <c r="X403" s="279" t="str">
        <f>IF(F403="","",F403)</f>
        <v/>
      </c>
      <c r="Y403" s="254" t="str">
        <f t="shared" si="1706"/>
        <v/>
      </c>
      <c r="Z403" s="254" t="str">
        <f t="shared" si="1707"/>
        <v/>
      </c>
      <c r="AA403" s="254" t="str">
        <f t="shared" si="1708"/>
        <v/>
      </c>
      <c r="AB403" s="254" t="str">
        <f t="shared" si="1709"/>
        <v/>
      </c>
      <c r="AC403" s="254">
        <f>IF(D403="","",D403)</f>
        <v>400</v>
      </c>
      <c r="AD403" s="254" t="str">
        <f>IF(C403="","",C403)</f>
        <v/>
      </c>
      <c r="AG403" s="499" t="str">
        <f>IF(F403="","",F403)</f>
        <v/>
      </c>
      <c r="AH403" s="495" t="str">
        <f t="shared" si="1622"/>
        <v/>
      </c>
      <c r="AI403" s="495" t="str">
        <f t="shared" si="1623"/>
        <v/>
      </c>
      <c r="AJ403" s="495" t="str">
        <f t="shared" si="1624"/>
        <v/>
      </c>
      <c r="AK403" s="495" t="str">
        <f t="shared" si="1625"/>
        <v/>
      </c>
      <c r="AL403" s="420">
        <f>AC403</f>
        <v>400</v>
      </c>
      <c r="AM403" s="420" t="str">
        <f>AD403</f>
        <v/>
      </c>
      <c r="AN403" t="str">
        <f t="shared" si="1713"/>
        <v/>
      </c>
    </row>
    <row r="404" spans="1:40">
      <c r="A404" s="417">
        <f t="shared" si="1692"/>
        <v>14</v>
      </c>
      <c r="B404" s="417"/>
      <c r="C404" s="486" t="s">
        <v>389</v>
      </c>
      <c r="D404" s="487">
        <v>500</v>
      </c>
      <c r="E404" s="488" t="s">
        <v>183</v>
      </c>
      <c r="F404" s="486" t="s">
        <v>363</v>
      </c>
      <c r="G404" s="482">
        <v>14</v>
      </c>
      <c r="H404" s="417">
        <f t="shared" si="1694"/>
        <v>1040</v>
      </c>
      <c r="I404" s="362">
        <f t="shared" si="1695"/>
        <v>146</v>
      </c>
      <c r="J404" s="362">
        <f t="shared" ref="J404:K404" si="1770">IF(I404="","",RANK(I404,I$4:I$443))</f>
        <v>10</v>
      </c>
      <c r="K404" s="362">
        <f t="shared" si="1770"/>
        <v>66</v>
      </c>
      <c r="L404" s="362" t="str">
        <f t="shared" si="1697"/>
        <v/>
      </c>
      <c r="M404" s="362" t="str">
        <f t="shared" ref="M404:N404" si="1771">IF(L404="","",RANK(L404,L$4:L$443))</f>
        <v/>
      </c>
      <c r="N404" s="362" t="str">
        <f t="shared" si="1771"/>
        <v/>
      </c>
      <c r="O404" s="362" t="str">
        <f t="shared" si="1699"/>
        <v/>
      </c>
      <c r="P404" s="362" t="str">
        <f t="shared" ref="P404:Q404" si="1772">IF(O404="","",RANK(O404,O$4:O$443))</f>
        <v/>
      </c>
      <c r="Q404" s="362" t="str">
        <f t="shared" si="1772"/>
        <v/>
      </c>
      <c r="R404" s="362" t="str">
        <f t="shared" si="1701"/>
        <v/>
      </c>
      <c r="S404" s="362" t="str">
        <f t="shared" ref="S404:T404" si="1773">IF(R404="","",RANK(R404,R$4:R$443))</f>
        <v/>
      </c>
      <c r="T404" s="362" t="str">
        <f t="shared" si="1773"/>
        <v/>
      </c>
      <c r="U404" s="417" t="str">
        <f t="shared" si="1703"/>
        <v>TRALUSA</v>
      </c>
      <c r="V404" s="369" t="str">
        <f t="shared" si="1704"/>
        <v>TRALUSA14</v>
      </c>
      <c r="X404" s="279"/>
      <c r="Y404" s="254">
        <f t="shared" si="1706"/>
        <v>66</v>
      </c>
      <c r="Z404" s="254" t="str">
        <f t="shared" si="1707"/>
        <v/>
      </c>
      <c r="AA404" s="254" t="str">
        <f t="shared" si="1708"/>
        <v/>
      </c>
      <c r="AB404" s="254" t="str">
        <f t="shared" si="1709"/>
        <v/>
      </c>
      <c r="AC404" s="254">
        <f t="shared" ref="AC404:AC443" si="1774">IF(D404="","",D404)</f>
        <v>500</v>
      </c>
      <c r="AD404" s="254" t="str">
        <f t="shared" ref="AD404:AD443" si="1775">IF(C404="","",C404)</f>
        <v>CTT1</v>
      </c>
      <c r="AG404" s="499" t="str">
        <f t="shared" ref="AG404:AG443" si="1776">IF(F404="","",F404)</f>
        <v>TRALUSA</v>
      </c>
      <c r="AH404" s="495">
        <f t="shared" si="1622"/>
        <v>14</v>
      </c>
      <c r="AI404" s="495" t="str">
        <f t="shared" si="1623"/>
        <v/>
      </c>
      <c r="AJ404" s="495" t="str">
        <f t="shared" si="1624"/>
        <v/>
      </c>
      <c r="AK404" s="495" t="str">
        <f t="shared" si="1625"/>
        <v/>
      </c>
      <c r="AL404" s="420">
        <f t="shared" ref="AL404:AL443" si="1777">AC404</f>
        <v>500</v>
      </c>
      <c r="AM404" s="420" t="str">
        <f t="shared" ref="AM404:AM443" si="1778">AD404</f>
        <v>CTT1</v>
      </c>
      <c r="AN404">
        <f t="shared" si="1713"/>
        <v>14</v>
      </c>
    </row>
    <row r="405" spans="1:40">
      <c r="A405" s="417">
        <f t="shared" si="1692"/>
        <v>15</v>
      </c>
      <c r="B405" s="417"/>
      <c r="C405" s="486" t="s">
        <v>390</v>
      </c>
      <c r="D405" s="487">
        <v>501</v>
      </c>
      <c r="E405" s="488" t="s">
        <v>183</v>
      </c>
      <c r="F405" s="486" t="s">
        <v>363</v>
      </c>
      <c r="G405" s="482">
        <v>15</v>
      </c>
      <c r="H405" s="417">
        <f t="shared" si="1694"/>
        <v>1039</v>
      </c>
      <c r="I405" s="362">
        <f t="shared" ref="I405:I443" si="1779">IF(C405="","",IF(F405=$I$1,RANK(H405,$H$4:$H$443),""))</f>
        <v>147</v>
      </c>
      <c r="J405" s="362">
        <f t="shared" ref="J405:K405" si="1780">IF(I405="","",RANK(I405,I$4:I$443))</f>
        <v>9</v>
      </c>
      <c r="K405" s="362">
        <f t="shared" si="1780"/>
        <v>67</v>
      </c>
      <c r="L405" s="362" t="str">
        <f t="shared" si="1697"/>
        <v/>
      </c>
      <c r="M405" s="362" t="str">
        <f t="shared" ref="M405:N405" si="1781">IF(L405="","",RANK(L405,L$4:L$443))</f>
        <v/>
      </c>
      <c r="N405" s="362" t="str">
        <f t="shared" si="1781"/>
        <v/>
      </c>
      <c r="O405" s="362" t="str">
        <f t="shared" si="1699"/>
        <v/>
      </c>
      <c r="P405" s="362" t="str">
        <f t="shared" ref="P405:Q405" si="1782">IF(O405="","",RANK(O405,O$4:O$443))</f>
        <v/>
      </c>
      <c r="Q405" s="362" t="str">
        <f t="shared" si="1782"/>
        <v/>
      </c>
      <c r="R405" s="362" t="str">
        <f t="shared" si="1701"/>
        <v/>
      </c>
      <c r="S405" s="362" t="str">
        <f t="shared" ref="S405:T405" si="1783">IF(R405="","",RANK(R405,R$4:R$443))</f>
        <v/>
      </c>
      <c r="T405" s="362" t="str">
        <f t="shared" si="1783"/>
        <v/>
      </c>
      <c r="U405" s="417" t="str">
        <f t="shared" si="1703"/>
        <v>TRALUSA</v>
      </c>
      <c r="V405" s="369" t="str">
        <f t="shared" si="1704"/>
        <v>TRALUSA15</v>
      </c>
      <c r="X405" s="279"/>
      <c r="Y405" s="254">
        <f t="shared" si="1706"/>
        <v>67</v>
      </c>
      <c r="Z405" s="254" t="str">
        <f t="shared" si="1707"/>
        <v/>
      </c>
      <c r="AA405" s="254" t="str">
        <f t="shared" si="1708"/>
        <v/>
      </c>
      <c r="AB405" s="254" t="str">
        <f t="shared" si="1709"/>
        <v/>
      </c>
      <c r="AC405" s="254">
        <f t="shared" si="1774"/>
        <v>501</v>
      </c>
      <c r="AD405" s="254" t="str">
        <f t="shared" si="1775"/>
        <v>CTT2</v>
      </c>
      <c r="AG405" s="499" t="str">
        <f t="shared" si="1776"/>
        <v>TRALUSA</v>
      </c>
      <c r="AH405" s="495">
        <f t="shared" si="1622"/>
        <v>15</v>
      </c>
      <c r="AI405" s="495" t="str">
        <f t="shared" si="1623"/>
        <v/>
      </c>
      <c r="AJ405" s="495" t="str">
        <f t="shared" si="1624"/>
        <v/>
      </c>
      <c r="AK405" s="495" t="str">
        <f t="shared" si="1625"/>
        <v/>
      </c>
      <c r="AL405" s="420">
        <f t="shared" si="1777"/>
        <v>501</v>
      </c>
      <c r="AM405" s="420" t="str">
        <f t="shared" si="1778"/>
        <v>CTT2</v>
      </c>
      <c r="AN405">
        <f t="shared" si="1713"/>
        <v>15</v>
      </c>
    </row>
    <row r="406" spans="1:40">
      <c r="A406" s="417">
        <f t="shared" si="1692"/>
        <v>16</v>
      </c>
      <c r="B406" s="417"/>
      <c r="C406" s="486" t="s">
        <v>391</v>
      </c>
      <c r="D406" s="487">
        <v>502</v>
      </c>
      <c r="E406" s="488" t="s">
        <v>183</v>
      </c>
      <c r="F406" s="486" t="s">
        <v>363</v>
      </c>
      <c r="G406" s="482">
        <v>16</v>
      </c>
      <c r="H406" s="417">
        <f t="shared" si="1694"/>
        <v>1038</v>
      </c>
      <c r="I406" s="362">
        <f t="shared" si="1779"/>
        <v>148</v>
      </c>
      <c r="J406" s="362">
        <f t="shared" ref="J406:K406" si="1784">IF(I406="","",RANK(I406,I$4:I$443))</f>
        <v>8</v>
      </c>
      <c r="K406" s="362">
        <f t="shared" si="1784"/>
        <v>68</v>
      </c>
      <c r="L406" s="362" t="str">
        <f t="shared" si="1697"/>
        <v/>
      </c>
      <c r="M406" s="362" t="str">
        <f t="shared" ref="M406:N406" si="1785">IF(L406="","",RANK(L406,L$4:L$443))</f>
        <v/>
      </c>
      <c r="N406" s="362" t="str">
        <f t="shared" si="1785"/>
        <v/>
      </c>
      <c r="O406" s="362" t="str">
        <f t="shared" si="1699"/>
        <v/>
      </c>
      <c r="P406" s="362" t="str">
        <f t="shared" ref="P406:Q406" si="1786">IF(O406="","",RANK(O406,O$4:O$443))</f>
        <v/>
      </c>
      <c r="Q406" s="362" t="str">
        <f t="shared" si="1786"/>
        <v/>
      </c>
      <c r="R406" s="362" t="str">
        <f t="shared" si="1701"/>
        <v/>
      </c>
      <c r="S406" s="362" t="str">
        <f t="shared" ref="S406:T406" si="1787">IF(R406="","",RANK(R406,R$4:R$443))</f>
        <v/>
      </c>
      <c r="T406" s="362" t="str">
        <f t="shared" si="1787"/>
        <v/>
      </c>
      <c r="U406" s="417" t="str">
        <f t="shared" si="1703"/>
        <v>TRALUSA</v>
      </c>
      <c r="V406" s="369" t="str">
        <f t="shared" si="1704"/>
        <v>TRALUSA16</v>
      </c>
      <c r="X406" s="279"/>
      <c r="Y406" s="254">
        <f t="shared" si="1706"/>
        <v>68</v>
      </c>
      <c r="Z406" s="254" t="str">
        <f t="shared" si="1707"/>
        <v/>
      </c>
      <c r="AA406" s="254" t="str">
        <f t="shared" si="1708"/>
        <v/>
      </c>
      <c r="AB406" s="254" t="str">
        <f t="shared" si="1709"/>
        <v/>
      </c>
      <c r="AC406" s="254">
        <f t="shared" si="1774"/>
        <v>502</v>
      </c>
      <c r="AD406" s="254" t="str">
        <f t="shared" si="1775"/>
        <v>CTT3</v>
      </c>
      <c r="AG406" s="499" t="str">
        <f t="shared" si="1776"/>
        <v>TRALUSA</v>
      </c>
      <c r="AH406" s="495">
        <f t="shared" si="1622"/>
        <v>16</v>
      </c>
      <c r="AI406" s="495" t="str">
        <f t="shared" si="1623"/>
        <v/>
      </c>
      <c r="AJ406" s="495" t="str">
        <f t="shared" si="1624"/>
        <v/>
      </c>
      <c r="AK406" s="495" t="str">
        <f t="shared" si="1625"/>
        <v/>
      </c>
      <c r="AL406" s="420">
        <f t="shared" si="1777"/>
        <v>502</v>
      </c>
      <c r="AM406" s="420" t="str">
        <f>AD406</f>
        <v>CTT3</v>
      </c>
      <c r="AN406">
        <f t="shared" si="1713"/>
        <v>16</v>
      </c>
    </row>
    <row r="407" spans="1:40">
      <c r="A407" s="417">
        <f t="shared" si="1692"/>
        <v>41</v>
      </c>
      <c r="B407" s="417"/>
      <c r="C407" s="486" t="s">
        <v>392</v>
      </c>
      <c r="D407" s="487">
        <v>503</v>
      </c>
      <c r="E407" s="488" t="s">
        <v>183</v>
      </c>
      <c r="F407" s="486" t="s">
        <v>363</v>
      </c>
      <c r="G407" s="482">
        <v>41</v>
      </c>
      <c r="H407" s="417">
        <f t="shared" si="1694"/>
        <v>1037</v>
      </c>
      <c r="I407" s="362">
        <f t="shared" si="1779"/>
        <v>149</v>
      </c>
      <c r="J407" s="362">
        <f t="shared" ref="J407:K407" si="1788">IF(I407="","",RANK(I407,I$4:I$443))</f>
        <v>7</v>
      </c>
      <c r="K407" s="362">
        <f t="shared" si="1788"/>
        <v>69</v>
      </c>
      <c r="L407" s="362" t="str">
        <f t="shared" si="1697"/>
        <v/>
      </c>
      <c r="M407" s="362" t="str">
        <f t="shared" ref="M407:N407" si="1789">IF(L407="","",RANK(L407,L$4:L$443))</f>
        <v/>
      </c>
      <c r="N407" s="362" t="str">
        <f t="shared" si="1789"/>
        <v/>
      </c>
      <c r="O407" s="362" t="str">
        <f t="shared" si="1699"/>
        <v/>
      </c>
      <c r="P407" s="362" t="str">
        <f t="shared" ref="P407:Q407" si="1790">IF(O407="","",RANK(O407,O$4:O$443))</f>
        <v/>
      </c>
      <c r="Q407" s="362" t="str">
        <f t="shared" si="1790"/>
        <v/>
      </c>
      <c r="R407" s="362" t="str">
        <f t="shared" si="1701"/>
        <v/>
      </c>
      <c r="S407" s="362" t="str">
        <f t="shared" ref="S407:T407" si="1791">IF(R407="","",RANK(R407,R$4:R$443))</f>
        <v/>
      </c>
      <c r="T407" s="362" t="str">
        <f t="shared" si="1791"/>
        <v/>
      </c>
      <c r="U407" s="417" t="str">
        <f t="shared" si="1703"/>
        <v>TRALUSA</v>
      </c>
      <c r="V407" s="369" t="str">
        <f t="shared" si="1704"/>
        <v>TRALUSA41</v>
      </c>
      <c r="X407" s="279"/>
      <c r="Y407" s="254">
        <f t="shared" si="1706"/>
        <v>69</v>
      </c>
      <c r="Z407" s="254" t="str">
        <f t="shared" si="1707"/>
        <v/>
      </c>
      <c r="AA407" s="254" t="str">
        <f t="shared" si="1708"/>
        <v/>
      </c>
      <c r="AB407" s="254" t="str">
        <f t="shared" si="1709"/>
        <v/>
      </c>
      <c r="AC407" s="254">
        <f t="shared" si="1774"/>
        <v>503</v>
      </c>
      <c r="AD407" s="254" t="str">
        <f t="shared" si="1775"/>
        <v>CTT4</v>
      </c>
      <c r="AG407" s="499" t="str">
        <f t="shared" si="1776"/>
        <v>TRALUSA</v>
      </c>
      <c r="AH407" s="495">
        <f t="shared" si="1622"/>
        <v>41</v>
      </c>
      <c r="AI407" s="495" t="str">
        <f t="shared" si="1623"/>
        <v/>
      </c>
      <c r="AJ407" s="495" t="str">
        <f t="shared" si="1624"/>
        <v/>
      </c>
      <c r="AK407" s="495" t="str">
        <f t="shared" si="1625"/>
        <v/>
      </c>
      <c r="AL407" s="420">
        <f t="shared" si="1777"/>
        <v>503</v>
      </c>
      <c r="AM407" s="420" t="str">
        <f t="shared" si="1778"/>
        <v>CTT4</v>
      </c>
      <c r="AN407">
        <f t="shared" si="1713"/>
        <v>41</v>
      </c>
    </row>
    <row r="408" spans="1:40">
      <c r="A408" s="417">
        <f t="shared" si="1692"/>
        <v>42</v>
      </c>
      <c r="B408" s="417"/>
      <c r="C408" s="486" t="s">
        <v>393</v>
      </c>
      <c r="D408" s="487">
        <v>504</v>
      </c>
      <c r="E408" s="488" t="s">
        <v>183</v>
      </c>
      <c r="F408" s="486" t="s">
        <v>363</v>
      </c>
      <c r="G408" s="482">
        <v>42</v>
      </c>
      <c r="H408" s="417">
        <f t="shared" si="1694"/>
        <v>1036</v>
      </c>
      <c r="I408" s="362">
        <f t="shared" si="1779"/>
        <v>150</v>
      </c>
      <c r="J408" s="362">
        <f t="shared" ref="J408:K408" si="1792">IF(I408="","",RANK(I408,I$4:I$443))</f>
        <v>6</v>
      </c>
      <c r="K408" s="362">
        <f t="shared" si="1792"/>
        <v>70</v>
      </c>
      <c r="L408" s="362" t="str">
        <f t="shared" si="1697"/>
        <v/>
      </c>
      <c r="M408" s="362" t="str">
        <f t="shared" ref="M408:N408" si="1793">IF(L408="","",RANK(L408,L$4:L$443))</f>
        <v/>
      </c>
      <c r="N408" s="362" t="str">
        <f t="shared" si="1793"/>
        <v/>
      </c>
      <c r="O408" s="362" t="str">
        <f t="shared" si="1699"/>
        <v/>
      </c>
      <c r="P408" s="362" t="str">
        <f t="shared" ref="P408:Q408" si="1794">IF(O408="","",RANK(O408,O$4:O$443))</f>
        <v/>
      </c>
      <c r="Q408" s="362" t="str">
        <f t="shared" si="1794"/>
        <v/>
      </c>
      <c r="R408" s="362" t="str">
        <f t="shared" si="1701"/>
        <v/>
      </c>
      <c r="S408" s="362" t="str">
        <f t="shared" ref="S408:T408" si="1795">IF(R408="","",RANK(R408,R$4:R$443))</f>
        <v/>
      </c>
      <c r="T408" s="362" t="str">
        <f t="shared" si="1795"/>
        <v/>
      </c>
      <c r="U408" s="417" t="str">
        <f t="shared" si="1703"/>
        <v>TRALUSA</v>
      </c>
      <c r="V408" s="369" t="str">
        <f t="shared" si="1704"/>
        <v>TRALUSA42</v>
      </c>
      <c r="X408" s="279"/>
      <c r="Y408" s="254">
        <f t="shared" si="1706"/>
        <v>70</v>
      </c>
      <c r="Z408" s="254" t="str">
        <f t="shared" si="1707"/>
        <v/>
      </c>
      <c r="AA408" s="254" t="str">
        <f t="shared" si="1708"/>
        <v/>
      </c>
      <c r="AB408" s="254" t="str">
        <f t="shared" si="1709"/>
        <v/>
      </c>
      <c r="AC408" s="254">
        <f t="shared" si="1774"/>
        <v>504</v>
      </c>
      <c r="AD408" s="254" t="str">
        <f t="shared" si="1775"/>
        <v>CTT5</v>
      </c>
      <c r="AG408" s="499" t="str">
        <f t="shared" si="1776"/>
        <v>TRALUSA</v>
      </c>
      <c r="AH408" s="495">
        <f t="shared" si="1622"/>
        <v>42</v>
      </c>
      <c r="AI408" s="495" t="str">
        <f t="shared" si="1623"/>
        <v/>
      </c>
      <c r="AJ408" s="495" t="str">
        <f t="shared" si="1624"/>
        <v/>
      </c>
      <c r="AK408" s="495" t="str">
        <f t="shared" si="1625"/>
        <v/>
      </c>
      <c r="AL408" s="420">
        <f t="shared" si="1777"/>
        <v>504</v>
      </c>
      <c r="AM408" s="420" t="str">
        <f t="shared" si="1778"/>
        <v>CTT5</v>
      </c>
      <c r="AN408">
        <f t="shared" si="1713"/>
        <v>42</v>
      </c>
    </row>
    <row r="409" spans="1:40">
      <c r="A409" s="417">
        <f t="shared" si="1692"/>
        <v>54</v>
      </c>
      <c r="B409" s="417"/>
      <c r="C409" s="486" t="s">
        <v>394</v>
      </c>
      <c r="D409" s="487">
        <v>505</v>
      </c>
      <c r="E409" s="488" t="s">
        <v>183</v>
      </c>
      <c r="F409" s="486" t="s">
        <v>363</v>
      </c>
      <c r="G409" s="482">
        <v>54</v>
      </c>
      <c r="H409" s="417">
        <f t="shared" si="1694"/>
        <v>1035</v>
      </c>
      <c r="I409" s="362">
        <f t="shared" si="1779"/>
        <v>151</v>
      </c>
      <c r="J409" s="362">
        <f t="shared" ref="J409:K409" si="1796">IF(I409="","",RANK(I409,I$4:I$443))</f>
        <v>5</v>
      </c>
      <c r="K409" s="362">
        <f t="shared" si="1796"/>
        <v>71</v>
      </c>
      <c r="L409" s="362" t="str">
        <f t="shared" si="1697"/>
        <v/>
      </c>
      <c r="M409" s="362" t="str">
        <f t="shared" ref="M409:N409" si="1797">IF(L409="","",RANK(L409,L$4:L$443))</f>
        <v/>
      </c>
      <c r="N409" s="362" t="str">
        <f t="shared" si="1797"/>
        <v/>
      </c>
      <c r="O409" s="362" t="str">
        <f t="shared" si="1699"/>
        <v/>
      </c>
      <c r="P409" s="362" t="str">
        <f t="shared" ref="P409:Q409" si="1798">IF(O409="","",RANK(O409,O$4:O$443))</f>
        <v/>
      </c>
      <c r="Q409" s="362" t="str">
        <f t="shared" si="1798"/>
        <v/>
      </c>
      <c r="R409" s="362" t="str">
        <f t="shared" si="1701"/>
        <v/>
      </c>
      <c r="S409" s="362" t="str">
        <f t="shared" ref="S409:T409" si="1799">IF(R409="","",RANK(R409,R$4:R$443))</f>
        <v/>
      </c>
      <c r="T409" s="362" t="str">
        <f t="shared" si="1799"/>
        <v/>
      </c>
      <c r="U409" s="417" t="str">
        <f t="shared" si="1703"/>
        <v>TRALUSA</v>
      </c>
      <c r="V409" s="369" t="str">
        <f t="shared" si="1704"/>
        <v>TRALUSA54</v>
      </c>
      <c r="X409" s="279"/>
      <c r="Y409" s="254">
        <f t="shared" si="1706"/>
        <v>71</v>
      </c>
      <c r="Z409" s="254" t="str">
        <f t="shared" si="1707"/>
        <v/>
      </c>
      <c r="AA409" s="254" t="str">
        <f t="shared" si="1708"/>
        <v/>
      </c>
      <c r="AB409" s="254" t="str">
        <f t="shared" si="1709"/>
        <v/>
      </c>
      <c r="AC409" s="254">
        <f t="shared" si="1774"/>
        <v>505</v>
      </c>
      <c r="AD409" s="254" t="str">
        <f t="shared" si="1775"/>
        <v>CTT6</v>
      </c>
      <c r="AG409" s="499" t="str">
        <f t="shared" si="1776"/>
        <v>TRALUSA</v>
      </c>
      <c r="AH409" s="495">
        <f t="shared" si="1622"/>
        <v>54</v>
      </c>
      <c r="AI409" s="495" t="str">
        <f t="shared" si="1623"/>
        <v/>
      </c>
      <c r="AJ409" s="495" t="str">
        <f t="shared" si="1624"/>
        <v/>
      </c>
      <c r="AK409" s="495" t="str">
        <f t="shared" si="1625"/>
        <v/>
      </c>
      <c r="AL409" s="420">
        <f t="shared" si="1777"/>
        <v>505</v>
      </c>
      <c r="AM409" s="420" t="str">
        <f t="shared" si="1778"/>
        <v>CTT6</v>
      </c>
      <c r="AN409">
        <f t="shared" si="1713"/>
        <v>54</v>
      </c>
    </row>
    <row r="410" spans="1:40">
      <c r="A410" s="417">
        <f t="shared" si="1692"/>
        <v>72</v>
      </c>
      <c r="B410" s="417"/>
      <c r="C410" s="486" t="s">
        <v>395</v>
      </c>
      <c r="D410" s="487">
        <v>506</v>
      </c>
      <c r="E410" s="488" t="s">
        <v>183</v>
      </c>
      <c r="F410" s="486" t="s">
        <v>363</v>
      </c>
      <c r="G410" s="482">
        <v>72</v>
      </c>
      <c r="H410" s="417">
        <f t="shared" si="1694"/>
        <v>1034</v>
      </c>
      <c r="I410" s="362">
        <f t="shared" si="1779"/>
        <v>152</v>
      </c>
      <c r="J410" s="362">
        <f t="shared" ref="J410:K410" si="1800">IF(I410="","",RANK(I410,I$4:I$443))</f>
        <v>4</v>
      </c>
      <c r="K410" s="362">
        <f t="shared" si="1800"/>
        <v>72</v>
      </c>
      <c r="L410" s="362" t="str">
        <f t="shared" si="1697"/>
        <v/>
      </c>
      <c r="M410" s="362" t="str">
        <f t="shared" ref="M410:N410" si="1801">IF(L410="","",RANK(L410,L$4:L$443))</f>
        <v/>
      </c>
      <c r="N410" s="362" t="str">
        <f t="shared" si="1801"/>
        <v/>
      </c>
      <c r="O410" s="362" t="str">
        <f t="shared" si="1699"/>
        <v/>
      </c>
      <c r="P410" s="362" t="str">
        <f t="shared" ref="P410:Q410" si="1802">IF(O410="","",RANK(O410,O$4:O$443))</f>
        <v/>
      </c>
      <c r="Q410" s="362" t="str">
        <f t="shared" si="1802"/>
        <v/>
      </c>
      <c r="R410" s="362" t="str">
        <f t="shared" si="1701"/>
        <v/>
      </c>
      <c r="S410" s="362" t="str">
        <f t="shared" ref="S410:T410" si="1803">IF(R410="","",RANK(R410,R$4:R$443))</f>
        <v/>
      </c>
      <c r="T410" s="362" t="str">
        <f t="shared" si="1803"/>
        <v/>
      </c>
      <c r="U410" s="417" t="str">
        <f t="shared" si="1703"/>
        <v>TRALUSA</v>
      </c>
      <c r="V410" s="369" t="str">
        <f t="shared" si="1704"/>
        <v>TRALUSA72</v>
      </c>
      <c r="X410" s="279"/>
      <c r="Y410" s="254">
        <f t="shared" si="1706"/>
        <v>72</v>
      </c>
      <c r="Z410" s="254" t="str">
        <f t="shared" si="1707"/>
        <v/>
      </c>
      <c r="AA410" s="254" t="str">
        <f t="shared" si="1708"/>
        <v/>
      </c>
      <c r="AB410" s="254" t="str">
        <f t="shared" si="1709"/>
        <v/>
      </c>
      <c r="AC410" s="254">
        <f t="shared" si="1774"/>
        <v>506</v>
      </c>
      <c r="AD410" s="254" t="str">
        <f t="shared" si="1775"/>
        <v>CTT7</v>
      </c>
      <c r="AG410" s="499" t="str">
        <f t="shared" si="1776"/>
        <v>TRALUSA</v>
      </c>
      <c r="AH410" s="495">
        <f t="shared" si="1622"/>
        <v>72</v>
      </c>
      <c r="AI410" s="495" t="str">
        <f t="shared" si="1623"/>
        <v/>
      </c>
      <c r="AJ410" s="495" t="str">
        <f t="shared" si="1624"/>
        <v/>
      </c>
      <c r="AK410" s="495" t="str">
        <f t="shared" si="1625"/>
        <v/>
      </c>
      <c r="AL410" s="420">
        <f t="shared" si="1777"/>
        <v>506</v>
      </c>
      <c r="AM410" s="420" t="str">
        <f t="shared" si="1778"/>
        <v>CTT7</v>
      </c>
      <c r="AN410">
        <f t="shared" si="1713"/>
        <v>72</v>
      </c>
    </row>
    <row r="411" spans="1:40">
      <c r="A411" s="417">
        <f t="shared" si="1692"/>
        <v>73</v>
      </c>
      <c r="B411" s="417"/>
      <c r="C411" s="486" t="s">
        <v>396</v>
      </c>
      <c r="D411" s="487">
        <v>507</v>
      </c>
      <c r="E411" s="488" t="s">
        <v>183</v>
      </c>
      <c r="F411" s="486" t="s">
        <v>363</v>
      </c>
      <c r="G411" s="482">
        <v>73</v>
      </c>
      <c r="H411" s="417">
        <f t="shared" si="1694"/>
        <v>1033</v>
      </c>
      <c r="I411" s="362">
        <f t="shared" si="1779"/>
        <v>153</v>
      </c>
      <c r="J411" s="362">
        <f t="shared" ref="J411:K411" si="1804">IF(I411="","",RANK(I411,I$4:I$443))</f>
        <v>3</v>
      </c>
      <c r="K411" s="362">
        <f t="shared" si="1804"/>
        <v>73</v>
      </c>
      <c r="L411" s="362" t="str">
        <f t="shared" si="1697"/>
        <v/>
      </c>
      <c r="M411" s="362" t="str">
        <f t="shared" ref="M411:N411" si="1805">IF(L411="","",RANK(L411,L$4:L$443))</f>
        <v/>
      </c>
      <c r="N411" s="362" t="str">
        <f t="shared" si="1805"/>
        <v/>
      </c>
      <c r="O411" s="362" t="str">
        <f t="shared" si="1699"/>
        <v/>
      </c>
      <c r="P411" s="362" t="str">
        <f t="shared" ref="P411:Q411" si="1806">IF(O411="","",RANK(O411,O$4:O$443))</f>
        <v/>
      </c>
      <c r="Q411" s="362" t="str">
        <f t="shared" si="1806"/>
        <v/>
      </c>
      <c r="R411" s="362" t="str">
        <f t="shared" si="1701"/>
        <v/>
      </c>
      <c r="S411" s="362" t="str">
        <f t="shared" ref="S411:T411" si="1807">IF(R411="","",RANK(R411,R$4:R$443))</f>
        <v/>
      </c>
      <c r="T411" s="362" t="str">
        <f t="shared" si="1807"/>
        <v/>
      </c>
      <c r="U411" s="417" t="str">
        <f t="shared" si="1703"/>
        <v>TRALUSA</v>
      </c>
      <c r="V411" s="369" t="str">
        <f t="shared" si="1704"/>
        <v>TRALUSA73</v>
      </c>
      <c r="X411" s="279"/>
      <c r="Y411" s="254">
        <f t="shared" si="1706"/>
        <v>73</v>
      </c>
      <c r="Z411" s="254" t="str">
        <f t="shared" si="1707"/>
        <v/>
      </c>
      <c r="AA411" s="254" t="str">
        <f t="shared" si="1708"/>
        <v/>
      </c>
      <c r="AB411" s="254" t="str">
        <f t="shared" si="1709"/>
        <v/>
      </c>
      <c r="AC411" s="254">
        <f t="shared" si="1774"/>
        <v>507</v>
      </c>
      <c r="AD411" s="254" t="str">
        <f t="shared" si="1775"/>
        <v>CTT8</v>
      </c>
      <c r="AG411" s="499" t="str">
        <f t="shared" si="1776"/>
        <v>TRALUSA</v>
      </c>
      <c r="AH411" s="495">
        <f t="shared" si="1622"/>
        <v>73</v>
      </c>
      <c r="AI411" s="495" t="str">
        <f t="shared" si="1623"/>
        <v/>
      </c>
      <c r="AJ411" s="495" t="str">
        <f t="shared" si="1624"/>
        <v/>
      </c>
      <c r="AK411" s="495" t="str">
        <f t="shared" si="1625"/>
        <v/>
      </c>
      <c r="AL411" s="420">
        <f t="shared" si="1777"/>
        <v>507</v>
      </c>
      <c r="AM411" s="420" t="str">
        <f t="shared" si="1778"/>
        <v>CTT8</v>
      </c>
      <c r="AN411">
        <f t="shared" si="1713"/>
        <v>73</v>
      </c>
    </row>
    <row r="412" spans="1:40">
      <c r="A412" s="417" t="str">
        <f t="shared" si="1692"/>
        <v/>
      </c>
      <c r="B412" s="417"/>
      <c r="C412" s="486" t="s">
        <v>397</v>
      </c>
      <c r="D412" s="487">
        <v>508</v>
      </c>
      <c r="E412" s="488" t="s">
        <v>183</v>
      </c>
      <c r="F412" s="486" t="s">
        <v>363</v>
      </c>
      <c r="G412" s="482"/>
      <c r="H412" s="417">
        <f t="shared" si="1694"/>
        <v>1032</v>
      </c>
      <c r="I412" s="362">
        <f t="shared" si="1779"/>
        <v>154</v>
      </c>
      <c r="J412" s="362">
        <f t="shared" ref="J412:K412" si="1808">IF(I412="","",RANK(I412,I$4:I$443))</f>
        <v>2</v>
      </c>
      <c r="K412" s="362">
        <f t="shared" si="1808"/>
        <v>74</v>
      </c>
      <c r="L412" s="362" t="str">
        <f t="shared" si="1697"/>
        <v/>
      </c>
      <c r="M412" s="362" t="str">
        <f t="shared" ref="M412:N412" si="1809">IF(L412="","",RANK(L412,L$4:L$443))</f>
        <v/>
      </c>
      <c r="N412" s="362" t="str">
        <f t="shared" si="1809"/>
        <v/>
      </c>
      <c r="O412" s="362" t="str">
        <f t="shared" si="1699"/>
        <v/>
      </c>
      <c r="P412" s="362" t="str">
        <f t="shared" ref="P412:Q412" si="1810">IF(O412="","",RANK(O412,O$4:O$443))</f>
        <v/>
      </c>
      <c r="Q412" s="362" t="str">
        <f t="shared" si="1810"/>
        <v/>
      </c>
      <c r="R412" s="362" t="str">
        <f t="shared" si="1701"/>
        <v/>
      </c>
      <c r="S412" s="362" t="str">
        <f t="shared" ref="S412:T412" si="1811">IF(R412="","",RANK(R412,R$4:R$443))</f>
        <v/>
      </c>
      <c r="T412" s="362" t="str">
        <f t="shared" si="1811"/>
        <v/>
      </c>
      <c r="U412" s="417" t="str">
        <f t="shared" si="1703"/>
        <v>TRALUSA</v>
      </c>
      <c r="V412" s="369" t="str">
        <f t="shared" si="1704"/>
        <v>TRALUSA0</v>
      </c>
      <c r="X412" s="279"/>
      <c r="Y412" s="254">
        <f t="shared" si="1706"/>
        <v>74</v>
      </c>
      <c r="Z412" s="254" t="str">
        <f t="shared" si="1707"/>
        <v/>
      </c>
      <c r="AA412" s="254" t="str">
        <f t="shared" si="1708"/>
        <v/>
      </c>
      <c r="AB412" s="254" t="str">
        <f t="shared" si="1709"/>
        <v/>
      </c>
      <c r="AC412" s="254">
        <f t="shared" si="1774"/>
        <v>508</v>
      </c>
      <c r="AD412" s="254" t="str">
        <f t="shared" si="1775"/>
        <v>CTT9</v>
      </c>
      <c r="AG412" s="499" t="str">
        <f t="shared" si="1776"/>
        <v>TRALUSA</v>
      </c>
      <c r="AH412" s="495" t="str">
        <f t="shared" si="1622"/>
        <v/>
      </c>
      <c r="AI412" s="495" t="str">
        <f t="shared" si="1623"/>
        <v/>
      </c>
      <c r="AJ412" s="495" t="str">
        <f t="shared" si="1624"/>
        <v/>
      </c>
      <c r="AK412" s="495" t="str">
        <f t="shared" si="1625"/>
        <v/>
      </c>
      <c r="AL412" s="420">
        <f t="shared" si="1777"/>
        <v>508</v>
      </c>
      <c r="AM412" s="420" t="str">
        <f t="shared" si="1778"/>
        <v>CTT9</v>
      </c>
      <c r="AN412">
        <f t="shared" si="1713"/>
        <v>0</v>
      </c>
    </row>
    <row r="413" spans="1:40">
      <c r="A413" s="417" t="str">
        <f t="shared" si="1692"/>
        <v/>
      </c>
      <c r="B413" s="417"/>
      <c r="C413" s="486" t="s">
        <v>398</v>
      </c>
      <c r="D413" s="487">
        <v>509</v>
      </c>
      <c r="E413" s="488" t="s">
        <v>183</v>
      </c>
      <c r="F413" s="486" t="s">
        <v>363</v>
      </c>
      <c r="G413" s="482"/>
      <c r="H413" s="417">
        <f t="shared" si="1694"/>
        <v>1031</v>
      </c>
      <c r="I413" s="362">
        <f t="shared" si="1779"/>
        <v>155</v>
      </c>
      <c r="J413" s="362">
        <f t="shared" ref="J413:K413" si="1812">IF(I413="","",RANK(I413,I$4:I$443))</f>
        <v>1</v>
      </c>
      <c r="K413" s="362">
        <f t="shared" si="1812"/>
        <v>75</v>
      </c>
      <c r="L413" s="362" t="str">
        <f t="shared" si="1697"/>
        <v/>
      </c>
      <c r="M413" s="362" t="str">
        <f t="shared" ref="M413:N413" si="1813">IF(L413="","",RANK(L413,L$4:L$443))</f>
        <v/>
      </c>
      <c r="N413" s="362" t="str">
        <f t="shared" si="1813"/>
        <v/>
      </c>
      <c r="O413" s="362" t="str">
        <f t="shared" si="1699"/>
        <v/>
      </c>
      <c r="P413" s="362" t="str">
        <f t="shared" ref="P413:Q413" si="1814">IF(O413="","",RANK(O413,O$4:O$443))</f>
        <v/>
      </c>
      <c r="Q413" s="362" t="str">
        <f t="shared" si="1814"/>
        <v/>
      </c>
      <c r="R413" s="362" t="str">
        <f t="shared" si="1701"/>
        <v/>
      </c>
      <c r="S413" s="362" t="str">
        <f t="shared" ref="S413:T413" si="1815">IF(R413="","",RANK(R413,R$4:R$443))</f>
        <v/>
      </c>
      <c r="T413" s="362" t="str">
        <f t="shared" si="1815"/>
        <v/>
      </c>
      <c r="U413" s="417" t="str">
        <f t="shared" si="1703"/>
        <v>TRALUSA</v>
      </c>
      <c r="V413" s="369" t="str">
        <f t="shared" si="1704"/>
        <v>TRALUSA0</v>
      </c>
      <c r="X413" s="279"/>
      <c r="Y413" s="254">
        <f t="shared" si="1706"/>
        <v>75</v>
      </c>
      <c r="Z413" s="254" t="str">
        <f t="shared" si="1707"/>
        <v/>
      </c>
      <c r="AA413" s="254" t="str">
        <f t="shared" si="1708"/>
        <v/>
      </c>
      <c r="AB413" s="254" t="str">
        <f t="shared" si="1709"/>
        <v/>
      </c>
      <c r="AC413" s="254">
        <f t="shared" si="1774"/>
        <v>509</v>
      </c>
      <c r="AD413" s="254" t="str">
        <f t="shared" si="1775"/>
        <v>CTT10</v>
      </c>
      <c r="AG413" s="499" t="str">
        <f t="shared" si="1776"/>
        <v>TRALUSA</v>
      </c>
      <c r="AH413" s="495" t="str">
        <f t="shared" si="1622"/>
        <v/>
      </c>
      <c r="AI413" s="495" t="str">
        <f t="shared" si="1623"/>
        <v/>
      </c>
      <c r="AJ413" s="495" t="str">
        <f t="shared" si="1624"/>
        <v/>
      </c>
      <c r="AK413" s="495" t="str">
        <f t="shared" si="1625"/>
        <v/>
      </c>
      <c r="AL413" s="420">
        <f t="shared" si="1777"/>
        <v>509</v>
      </c>
      <c r="AM413" s="420" t="str">
        <f t="shared" si="1778"/>
        <v>CTT10</v>
      </c>
      <c r="AN413">
        <f t="shared" si="1713"/>
        <v>0</v>
      </c>
    </row>
    <row r="414" spans="1:40">
      <c r="A414" s="417" t="str">
        <f t="shared" si="1692"/>
        <v/>
      </c>
      <c r="B414" s="417"/>
      <c r="C414" s="489" t="s">
        <v>399</v>
      </c>
      <c r="D414" s="487">
        <v>600</v>
      </c>
      <c r="E414" s="490" t="s">
        <v>183</v>
      </c>
      <c r="F414" s="489" t="s">
        <v>366</v>
      </c>
      <c r="G414" s="482"/>
      <c r="H414" s="417">
        <f t="shared" si="1694"/>
        <v>2030</v>
      </c>
      <c r="I414" s="362" t="str">
        <f t="shared" si="1779"/>
        <v/>
      </c>
      <c r="J414" s="362" t="str">
        <f t="shared" ref="J414:K414" si="1816">IF(I414="","",RANK(I414,I$4:I$443))</f>
        <v/>
      </c>
      <c r="K414" s="362" t="str">
        <f t="shared" si="1816"/>
        <v/>
      </c>
      <c r="L414" s="362">
        <f t="shared" si="1697"/>
        <v>71</v>
      </c>
      <c r="M414" s="362">
        <f t="shared" ref="M414:N414" si="1817">IF(L414="","",RANK(L414,L$4:L$443))</f>
        <v>10</v>
      </c>
      <c r="N414" s="362">
        <f t="shared" si="1817"/>
        <v>22</v>
      </c>
      <c r="O414" s="362" t="str">
        <f t="shared" si="1699"/>
        <v/>
      </c>
      <c r="P414" s="362" t="str">
        <f t="shared" ref="P414:Q414" si="1818">IF(O414="","",RANK(O414,O$4:O$443))</f>
        <v/>
      </c>
      <c r="Q414" s="362" t="str">
        <f t="shared" si="1818"/>
        <v/>
      </c>
      <c r="R414" s="362" t="str">
        <f t="shared" si="1701"/>
        <v/>
      </c>
      <c r="S414" s="362" t="str">
        <f t="shared" ref="S414:T414" si="1819">IF(R414="","",RANK(R414,R$4:R$443))</f>
        <v/>
      </c>
      <c r="T414" s="362" t="str">
        <f t="shared" si="1819"/>
        <v/>
      </c>
      <c r="U414" s="417" t="str">
        <f t="shared" si="1703"/>
        <v>AULUSA</v>
      </c>
      <c r="V414" s="369" t="str">
        <f t="shared" si="1704"/>
        <v>AULUSA22</v>
      </c>
      <c r="X414" s="279"/>
      <c r="Y414" s="254" t="str">
        <f t="shared" si="1706"/>
        <v/>
      </c>
      <c r="Z414" s="254">
        <f t="shared" si="1707"/>
        <v>22</v>
      </c>
      <c r="AA414" s="254" t="str">
        <f t="shared" si="1708"/>
        <v/>
      </c>
      <c r="AB414" s="254" t="str">
        <f t="shared" si="1709"/>
        <v/>
      </c>
      <c r="AC414" s="254">
        <f t="shared" si="1774"/>
        <v>600</v>
      </c>
      <c r="AD414" s="254" t="str">
        <f t="shared" si="1775"/>
        <v>CTA1</v>
      </c>
      <c r="AG414" s="499" t="str">
        <f t="shared" si="1776"/>
        <v>AULUSA</v>
      </c>
      <c r="AH414" s="495" t="str">
        <f t="shared" si="1622"/>
        <v/>
      </c>
      <c r="AI414" s="495">
        <f t="shared" si="1623"/>
        <v>22</v>
      </c>
      <c r="AJ414" s="495" t="str">
        <f t="shared" si="1624"/>
        <v/>
      </c>
      <c r="AK414" s="495" t="str">
        <f t="shared" si="1625"/>
        <v/>
      </c>
      <c r="AL414" s="420">
        <f t="shared" si="1777"/>
        <v>600</v>
      </c>
      <c r="AM414" s="420" t="str">
        <f t="shared" si="1778"/>
        <v>CTA1</v>
      </c>
      <c r="AN414">
        <f t="shared" si="1713"/>
        <v>22</v>
      </c>
    </row>
    <row r="415" spans="1:40">
      <c r="A415" s="417" t="str">
        <f t="shared" si="1692"/>
        <v/>
      </c>
      <c r="B415" s="417"/>
      <c r="C415" s="489" t="s">
        <v>400</v>
      </c>
      <c r="D415" s="487">
        <v>601</v>
      </c>
      <c r="E415" s="490" t="s">
        <v>183</v>
      </c>
      <c r="F415" s="489" t="s">
        <v>366</v>
      </c>
      <c r="G415" s="482"/>
      <c r="H415" s="417">
        <f t="shared" si="1694"/>
        <v>2029</v>
      </c>
      <c r="I415" s="362" t="str">
        <f t="shared" si="1779"/>
        <v/>
      </c>
      <c r="J415" s="362" t="str">
        <f t="shared" ref="J415:K415" si="1820">IF(I415="","",RANK(I415,I$4:I$443))</f>
        <v/>
      </c>
      <c r="K415" s="362" t="str">
        <f t="shared" si="1820"/>
        <v/>
      </c>
      <c r="L415" s="362">
        <f t="shared" si="1697"/>
        <v>72</v>
      </c>
      <c r="M415" s="362">
        <f t="shared" ref="M415:N415" si="1821">IF(L415="","",RANK(L415,L$4:L$443))</f>
        <v>9</v>
      </c>
      <c r="N415" s="362">
        <f t="shared" si="1821"/>
        <v>23</v>
      </c>
      <c r="O415" s="362" t="str">
        <f t="shared" si="1699"/>
        <v/>
      </c>
      <c r="P415" s="362" t="str">
        <f t="shared" ref="P415:Q415" si="1822">IF(O415="","",RANK(O415,O$4:O$443))</f>
        <v/>
      </c>
      <c r="Q415" s="362" t="str">
        <f t="shared" si="1822"/>
        <v/>
      </c>
      <c r="R415" s="362" t="str">
        <f t="shared" si="1701"/>
        <v/>
      </c>
      <c r="S415" s="362" t="str">
        <f t="shared" ref="S415:T415" si="1823">IF(R415="","",RANK(R415,R$4:R$443))</f>
        <v/>
      </c>
      <c r="T415" s="362" t="str">
        <f t="shared" si="1823"/>
        <v/>
      </c>
      <c r="U415" s="417" t="str">
        <f t="shared" si="1703"/>
        <v>AULUSA</v>
      </c>
      <c r="V415" s="369" t="str">
        <f t="shared" si="1704"/>
        <v>AULUSA23</v>
      </c>
      <c r="X415" s="279"/>
      <c r="Y415" s="254" t="str">
        <f t="shared" si="1706"/>
        <v/>
      </c>
      <c r="Z415" s="254">
        <f t="shared" si="1707"/>
        <v>23</v>
      </c>
      <c r="AA415" s="254" t="str">
        <f t="shared" si="1708"/>
        <v/>
      </c>
      <c r="AB415" s="254" t="str">
        <f t="shared" si="1709"/>
        <v/>
      </c>
      <c r="AC415" s="254">
        <f t="shared" si="1774"/>
        <v>601</v>
      </c>
      <c r="AD415" s="254" t="str">
        <f t="shared" si="1775"/>
        <v>CTA2</v>
      </c>
      <c r="AG415" s="499" t="str">
        <f t="shared" si="1776"/>
        <v>AULUSA</v>
      </c>
      <c r="AH415" s="495" t="str">
        <f t="shared" si="1622"/>
        <v/>
      </c>
      <c r="AI415" s="495">
        <f t="shared" si="1623"/>
        <v>23</v>
      </c>
      <c r="AJ415" s="495" t="str">
        <f t="shared" si="1624"/>
        <v/>
      </c>
      <c r="AK415" s="495" t="str">
        <f t="shared" si="1625"/>
        <v/>
      </c>
      <c r="AL415" s="420">
        <f t="shared" si="1777"/>
        <v>601</v>
      </c>
      <c r="AM415" s="420" t="str">
        <f t="shared" si="1778"/>
        <v>CTA2</v>
      </c>
      <c r="AN415">
        <f t="shared" si="1713"/>
        <v>23</v>
      </c>
    </row>
    <row r="416" spans="1:40">
      <c r="A416" s="417" t="str">
        <f t="shared" si="1692"/>
        <v/>
      </c>
      <c r="B416" s="417"/>
      <c r="C416" s="489" t="s">
        <v>401</v>
      </c>
      <c r="D416" s="487">
        <v>602</v>
      </c>
      <c r="E416" s="490" t="s">
        <v>183</v>
      </c>
      <c r="F416" s="489" t="s">
        <v>366</v>
      </c>
      <c r="G416" s="482"/>
      <c r="H416" s="417">
        <f t="shared" si="1694"/>
        <v>2028</v>
      </c>
      <c r="I416" s="362" t="str">
        <f t="shared" si="1779"/>
        <v/>
      </c>
      <c r="J416" s="362" t="str">
        <f t="shared" ref="J416:K416" si="1824">IF(I416="","",RANK(I416,I$4:I$443))</f>
        <v/>
      </c>
      <c r="K416" s="362" t="str">
        <f t="shared" si="1824"/>
        <v/>
      </c>
      <c r="L416" s="362">
        <f t="shared" si="1697"/>
        <v>73</v>
      </c>
      <c r="M416" s="362">
        <f t="shared" ref="M416:N416" si="1825">IF(L416="","",RANK(L416,L$4:L$443))</f>
        <v>8</v>
      </c>
      <c r="N416" s="362">
        <f t="shared" si="1825"/>
        <v>24</v>
      </c>
      <c r="O416" s="362" t="str">
        <f t="shared" si="1699"/>
        <v/>
      </c>
      <c r="P416" s="362" t="str">
        <f t="shared" ref="P416:Q416" si="1826">IF(O416="","",RANK(O416,O$4:O$443))</f>
        <v/>
      </c>
      <c r="Q416" s="362" t="str">
        <f t="shared" si="1826"/>
        <v/>
      </c>
      <c r="R416" s="362" t="str">
        <f t="shared" si="1701"/>
        <v/>
      </c>
      <c r="S416" s="362" t="str">
        <f t="shared" ref="S416:T416" si="1827">IF(R416="","",RANK(R416,R$4:R$443))</f>
        <v/>
      </c>
      <c r="T416" s="362" t="str">
        <f t="shared" si="1827"/>
        <v/>
      </c>
      <c r="U416" s="417" t="str">
        <f t="shared" si="1703"/>
        <v>AULUSA</v>
      </c>
      <c r="V416" s="369" t="str">
        <f t="shared" si="1704"/>
        <v>AULUSA24</v>
      </c>
      <c r="X416" s="279"/>
      <c r="Y416" s="254" t="str">
        <f t="shared" si="1706"/>
        <v/>
      </c>
      <c r="Z416" s="254">
        <f t="shared" si="1707"/>
        <v>24</v>
      </c>
      <c r="AA416" s="254" t="str">
        <f t="shared" si="1708"/>
        <v/>
      </c>
      <c r="AB416" s="254" t="str">
        <f t="shared" si="1709"/>
        <v/>
      </c>
      <c r="AC416" s="254">
        <f t="shared" si="1774"/>
        <v>602</v>
      </c>
      <c r="AD416" s="254" t="str">
        <f t="shared" si="1775"/>
        <v>CTA3</v>
      </c>
      <c r="AG416" s="499" t="str">
        <f t="shared" si="1776"/>
        <v>AULUSA</v>
      </c>
      <c r="AH416" s="495" t="str">
        <f t="shared" si="1622"/>
        <v/>
      </c>
      <c r="AI416" s="495">
        <f t="shared" si="1623"/>
        <v>24</v>
      </c>
      <c r="AJ416" s="495" t="str">
        <f t="shared" si="1624"/>
        <v/>
      </c>
      <c r="AK416" s="495" t="str">
        <f t="shared" si="1625"/>
        <v/>
      </c>
      <c r="AL416" s="420">
        <f t="shared" si="1777"/>
        <v>602</v>
      </c>
      <c r="AM416" s="420" t="str">
        <f t="shared" si="1778"/>
        <v>CTA3</v>
      </c>
      <c r="AN416">
        <f t="shared" si="1713"/>
        <v>24</v>
      </c>
    </row>
    <row r="417" spans="1:40">
      <c r="A417" s="417" t="str">
        <f t="shared" si="1692"/>
        <v/>
      </c>
      <c r="B417" s="417"/>
      <c r="C417" s="489" t="s">
        <v>402</v>
      </c>
      <c r="D417" s="487">
        <v>603</v>
      </c>
      <c r="E417" s="490" t="s">
        <v>183</v>
      </c>
      <c r="F417" s="489" t="s">
        <v>366</v>
      </c>
      <c r="G417" s="482"/>
      <c r="H417" s="417">
        <f t="shared" si="1694"/>
        <v>2027</v>
      </c>
      <c r="I417" s="362" t="str">
        <f t="shared" si="1779"/>
        <v/>
      </c>
      <c r="J417" s="362" t="str">
        <f t="shared" ref="J417:K417" si="1828">IF(I417="","",RANK(I417,I$4:I$443))</f>
        <v/>
      </c>
      <c r="K417" s="362" t="str">
        <f t="shared" si="1828"/>
        <v/>
      </c>
      <c r="L417" s="362">
        <f t="shared" si="1697"/>
        <v>74</v>
      </c>
      <c r="M417" s="362">
        <f t="shared" ref="M417:N417" si="1829">IF(L417="","",RANK(L417,L$4:L$443))</f>
        <v>7</v>
      </c>
      <c r="N417" s="362">
        <f t="shared" si="1829"/>
        <v>25</v>
      </c>
      <c r="O417" s="362" t="str">
        <f t="shared" si="1699"/>
        <v/>
      </c>
      <c r="P417" s="362" t="str">
        <f t="shared" ref="P417:Q417" si="1830">IF(O417="","",RANK(O417,O$4:O$443))</f>
        <v/>
      </c>
      <c r="Q417" s="362" t="str">
        <f t="shared" si="1830"/>
        <v/>
      </c>
      <c r="R417" s="362" t="str">
        <f t="shared" si="1701"/>
        <v/>
      </c>
      <c r="S417" s="362" t="str">
        <f t="shared" ref="S417:T417" si="1831">IF(R417="","",RANK(R417,R$4:R$443))</f>
        <v/>
      </c>
      <c r="T417" s="362" t="str">
        <f t="shared" si="1831"/>
        <v/>
      </c>
      <c r="U417" s="417" t="str">
        <f t="shared" si="1703"/>
        <v>AULUSA</v>
      </c>
      <c r="V417" s="369" t="str">
        <f t="shared" si="1704"/>
        <v>AULUSA25</v>
      </c>
      <c r="X417" s="279"/>
      <c r="Y417" s="254" t="str">
        <f t="shared" si="1706"/>
        <v/>
      </c>
      <c r="Z417" s="254">
        <f t="shared" si="1707"/>
        <v>25</v>
      </c>
      <c r="AA417" s="254" t="str">
        <f t="shared" si="1708"/>
        <v/>
      </c>
      <c r="AB417" s="254" t="str">
        <f t="shared" si="1709"/>
        <v/>
      </c>
      <c r="AC417" s="254">
        <f t="shared" si="1774"/>
        <v>603</v>
      </c>
      <c r="AD417" s="254" t="str">
        <f t="shared" si="1775"/>
        <v>CTA4</v>
      </c>
      <c r="AG417" s="499" t="str">
        <f t="shared" si="1776"/>
        <v>AULUSA</v>
      </c>
      <c r="AH417" s="495" t="str">
        <f t="shared" si="1622"/>
        <v/>
      </c>
      <c r="AI417" s="495">
        <f t="shared" si="1623"/>
        <v>25</v>
      </c>
      <c r="AJ417" s="495" t="str">
        <f t="shared" si="1624"/>
        <v/>
      </c>
      <c r="AK417" s="495" t="str">
        <f t="shared" si="1625"/>
        <v/>
      </c>
      <c r="AL417" s="420">
        <f t="shared" si="1777"/>
        <v>603</v>
      </c>
      <c r="AM417" s="420" t="str">
        <f t="shared" si="1778"/>
        <v>CTA4</v>
      </c>
      <c r="AN417">
        <f t="shared" si="1713"/>
        <v>25</v>
      </c>
    </row>
    <row r="418" spans="1:40">
      <c r="A418" s="417" t="str">
        <f t="shared" si="1692"/>
        <v/>
      </c>
      <c r="B418" s="417"/>
      <c r="C418" s="489" t="s">
        <v>403</v>
      </c>
      <c r="D418" s="487">
        <v>604</v>
      </c>
      <c r="E418" s="490" t="s">
        <v>183</v>
      </c>
      <c r="F418" s="489" t="s">
        <v>366</v>
      </c>
      <c r="G418" s="482"/>
      <c r="H418" s="417">
        <f t="shared" si="1694"/>
        <v>2026</v>
      </c>
      <c r="I418" s="362" t="str">
        <f t="shared" si="1779"/>
        <v/>
      </c>
      <c r="J418" s="362" t="str">
        <f t="shared" ref="J418:K418" si="1832">IF(I418="","",RANK(I418,I$4:I$443))</f>
        <v/>
      </c>
      <c r="K418" s="362" t="str">
        <f t="shared" si="1832"/>
        <v/>
      </c>
      <c r="L418" s="362">
        <f t="shared" si="1697"/>
        <v>75</v>
      </c>
      <c r="M418" s="362">
        <f t="shared" ref="M418:N418" si="1833">IF(L418="","",RANK(L418,L$4:L$443))</f>
        <v>6</v>
      </c>
      <c r="N418" s="362">
        <f t="shared" si="1833"/>
        <v>26</v>
      </c>
      <c r="O418" s="362" t="str">
        <f t="shared" si="1699"/>
        <v/>
      </c>
      <c r="P418" s="362" t="str">
        <f t="shared" ref="P418:Q418" si="1834">IF(O418="","",RANK(O418,O$4:O$443))</f>
        <v/>
      </c>
      <c r="Q418" s="362" t="str">
        <f t="shared" si="1834"/>
        <v/>
      </c>
      <c r="R418" s="362" t="str">
        <f t="shared" si="1701"/>
        <v/>
      </c>
      <c r="S418" s="362" t="str">
        <f t="shared" ref="S418:T418" si="1835">IF(R418="","",RANK(R418,R$4:R$443))</f>
        <v/>
      </c>
      <c r="T418" s="362" t="str">
        <f t="shared" si="1835"/>
        <v/>
      </c>
      <c r="U418" s="417" t="str">
        <f t="shared" si="1703"/>
        <v>AULUSA</v>
      </c>
      <c r="V418" s="369" t="str">
        <f t="shared" si="1704"/>
        <v>AULUSA26</v>
      </c>
      <c r="X418" s="279"/>
      <c r="Y418" s="254" t="str">
        <f t="shared" si="1706"/>
        <v/>
      </c>
      <c r="Z418" s="254">
        <f t="shared" si="1707"/>
        <v>26</v>
      </c>
      <c r="AA418" s="254" t="str">
        <f t="shared" si="1708"/>
        <v/>
      </c>
      <c r="AB418" s="254" t="str">
        <f t="shared" si="1709"/>
        <v/>
      </c>
      <c r="AC418" s="254">
        <f t="shared" si="1774"/>
        <v>604</v>
      </c>
      <c r="AD418" s="254" t="str">
        <f t="shared" si="1775"/>
        <v>CTA5</v>
      </c>
      <c r="AG418" s="499" t="str">
        <f t="shared" si="1776"/>
        <v>AULUSA</v>
      </c>
      <c r="AH418" s="495" t="str">
        <f t="shared" si="1622"/>
        <v/>
      </c>
      <c r="AI418" s="495">
        <f t="shared" si="1623"/>
        <v>26</v>
      </c>
      <c r="AJ418" s="495" t="str">
        <f t="shared" si="1624"/>
        <v/>
      </c>
      <c r="AK418" s="495" t="str">
        <f t="shared" si="1625"/>
        <v/>
      </c>
      <c r="AL418" s="420">
        <f t="shared" si="1777"/>
        <v>604</v>
      </c>
      <c r="AM418" s="420" t="str">
        <f t="shared" si="1778"/>
        <v>CTA5</v>
      </c>
      <c r="AN418">
        <f t="shared" si="1713"/>
        <v>26</v>
      </c>
    </row>
    <row r="419" spans="1:40">
      <c r="A419" s="417" t="str">
        <f t="shared" si="1692"/>
        <v/>
      </c>
      <c r="B419" s="417"/>
      <c r="C419" s="489" t="s">
        <v>404</v>
      </c>
      <c r="D419" s="487">
        <v>605</v>
      </c>
      <c r="E419" s="490" t="s">
        <v>183</v>
      </c>
      <c r="F419" s="489" t="s">
        <v>366</v>
      </c>
      <c r="G419" s="482"/>
      <c r="H419" s="417">
        <f t="shared" si="1694"/>
        <v>2025</v>
      </c>
      <c r="I419" s="362" t="str">
        <f t="shared" si="1779"/>
        <v/>
      </c>
      <c r="J419" s="362" t="str">
        <f t="shared" ref="J419:K419" si="1836">IF(I419="","",RANK(I419,I$4:I$443))</f>
        <v/>
      </c>
      <c r="K419" s="362" t="str">
        <f t="shared" si="1836"/>
        <v/>
      </c>
      <c r="L419" s="362">
        <f t="shared" si="1697"/>
        <v>76</v>
      </c>
      <c r="M419" s="362">
        <f t="shared" ref="M419:N419" si="1837">IF(L419="","",RANK(L419,L$4:L$443))</f>
        <v>5</v>
      </c>
      <c r="N419" s="362">
        <f t="shared" si="1837"/>
        <v>27</v>
      </c>
      <c r="O419" s="362" t="str">
        <f t="shared" si="1699"/>
        <v/>
      </c>
      <c r="P419" s="362" t="str">
        <f t="shared" ref="P419:Q419" si="1838">IF(O419="","",RANK(O419,O$4:O$443))</f>
        <v/>
      </c>
      <c r="Q419" s="362" t="str">
        <f t="shared" si="1838"/>
        <v/>
      </c>
      <c r="R419" s="362" t="str">
        <f t="shared" si="1701"/>
        <v/>
      </c>
      <c r="S419" s="362" t="str">
        <f t="shared" ref="S419:T419" si="1839">IF(R419="","",RANK(R419,R$4:R$443))</f>
        <v/>
      </c>
      <c r="T419" s="362" t="str">
        <f t="shared" si="1839"/>
        <v/>
      </c>
      <c r="U419" s="417" t="str">
        <f t="shared" si="1703"/>
        <v>AULUSA</v>
      </c>
      <c r="V419" s="369" t="str">
        <f t="shared" si="1704"/>
        <v>AULUSA27</v>
      </c>
      <c r="X419" s="279"/>
      <c r="Y419" s="254" t="str">
        <f t="shared" si="1706"/>
        <v/>
      </c>
      <c r="Z419" s="254">
        <f t="shared" si="1707"/>
        <v>27</v>
      </c>
      <c r="AA419" s="254" t="str">
        <f t="shared" si="1708"/>
        <v/>
      </c>
      <c r="AB419" s="254" t="str">
        <f t="shared" si="1709"/>
        <v/>
      </c>
      <c r="AC419" s="254">
        <f t="shared" si="1774"/>
        <v>605</v>
      </c>
      <c r="AD419" s="254" t="str">
        <f t="shared" si="1775"/>
        <v>CTA6</v>
      </c>
      <c r="AG419" s="499" t="str">
        <f t="shared" si="1776"/>
        <v>AULUSA</v>
      </c>
      <c r="AH419" s="495" t="str">
        <f t="shared" si="1622"/>
        <v/>
      </c>
      <c r="AI419" s="495">
        <f t="shared" si="1623"/>
        <v>27</v>
      </c>
      <c r="AJ419" s="495" t="str">
        <f t="shared" si="1624"/>
        <v/>
      </c>
      <c r="AK419" s="495" t="str">
        <f t="shared" si="1625"/>
        <v/>
      </c>
      <c r="AL419" s="420">
        <f t="shared" si="1777"/>
        <v>605</v>
      </c>
      <c r="AM419" s="420" t="str">
        <f t="shared" si="1778"/>
        <v>CTA6</v>
      </c>
      <c r="AN419">
        <f t="shared" si="1713"/>
        <v>27</v>
      </c>
    </row>
    <row r="420" spans="1:40">
      <c r="A420" s="417" t="str">
        <f t="shared" si="1692"/>
        <v/>
      </c>
      <c r="B420" s="417"/>
      <c r="C420" s="489" t="s">
        <v>405</v>
      </c>
      <c r="D420" s="487">
        <v>606</v>
      </c>
      <c r="E420" s="490" t="s">
        <v>183</v>
      </c>
      <c r="F420" s="489" t="s">
        <v>366</v>
      </c>
      <c r="G420" s="482"/>
      <c r="H420" s="417">
        <f t="shared" si="1694"/>
        <v>2024</v>
      </c>
      <c r="I420" s="362" t="str">
        <f t="shared" si="1779"/>
        <v/>
      </c>
      <c r="J420" s="362" t="str">
        <f t="shared" ref="J420:K420" si="1840">IF(I420="","",RANK(I420,I$4:I$443))</f>
        <v/>
      </c>
      <c r="K420" s="362" t="str">
        <f t="shared" si="1840"/>
        <v/>
      </c>
      <c r="L420" s="362">
        <f t="shared" si="1697"/>
        <v>77</v>
      </c>
      <c r="M420" s="362">
        <f t="shared" ref="M420:N420" si="1841">IF(L420="","",RANK(L420,L$4:L$443))</f>
        <v>4</v>
      </c>
      <c r="N420" s="362">
        <f t="shared" si="1841"/>
        <v>28</v>
      </c>
      <c r="O420" s="362" t="str">
        <f t="shared" si="1699"/>
        <v/>
      </c>
      <c r="P420" s="362" t="str">
        <f t="shared" ref="P420:Q420" si="1842">IF(O420="","",RANK(O420,O$4:O$443))</f>
        <v/>
      </c>
      <c r="Q420" s="362" t="str">
        <f t="shared" si="1842"/>
        <v/>
      </c>
      <c r="R420" s="362" t="str">
        <f t="shared" si="1701"/>
        <v/>
      </c>
      <c r="S420" s="362" t="str">
        <f t="shared" ref="S420:T420" si="1843">IF(R420="","",RANK(R420,R$4:R$443))</f>
        <v/>
      </c>
      <c r="T420" s="362" t="str">
        <f t="shared" si="1843"/>
        <v/>
      </c>
      <c r="U420" s="417" t="str">
        <f t="shared" si="1703"/>
        <v>AULUSA</v>
      </c>
      <c r="V420" s="369" t="str">
        <f t="shared" si="1704"/>
        <v>AULUSA28</v>
      </c>
      <c r="X420" s="279"/>
      <c r="Y420" s="254" t="str">
        <f t="shared" si="1706"/>
        <v/>
      </c>
      <c r="Z420" s="254">
        <f t="shared" si="1707"/>
        <v>28</v>
      </c>
      <c r="AA420" s="254" t="str">
        <f t="shared" si="1708"/>
        <v/>
      </c>
      <c r="AB420" s="254" t="str">
        <f t="shared" si="1709"/>
        <v/>
      </c>
      <c r="AC420" s="254">
        <f t="shared" si="1774"/>
        <v>606</v>
      </c>
      <c r="AD420" s="254" t="str">
        <f t="shared" si="1775"/>
        <v>CTA7</v>
      </c>
      <c r="AG420" s="499" t="str">
        <f t="shared" si="1776"/>
        <v>AULUSA</v>
      </c>
      <c r="AH420" s="495" t="str">
        <f t="shared" si="1622"/>
        <v/>
      </c>
      <c r="AI420" s="495">
        <f t="shared" si="1623"/>
        <v>28</v>
      </c>
      <c r="AJ420" s="495" t="str">
        <f t="shared" si="1624"/>
        <v/>
      </c>
      <c r="AK420" s="495" t="str">
        <f t="shared" si="1625"/>
        <v/>
      </c>
      <c r="AL420" s="420">
        <f t="shared" si="1777"/>
        <v>606</v>
      </c>
      <c r="AM420" s="420" t="str">
        <f t="shared" si="1778"/>
        <v>CTA7</v>
      </c>
      <c r="AN420">
        <f t="shared" si="1713"/>
        <v>28</v>
      </c>
    </row>
    <row r="421" spans="1:40">
      <c r="A421" s="417" t="str">
        <f t="shared" si="1692"/>
        <v/>
      </c>
      <c r="B421" s="417"/>
      <c r="C421" s="489" t="s">
        <v>406</v>
      </c>
      <c r="D421" s="487">
        <v>607</v>
      </c>
      <c r="E421" s="490" t="s">
        <v>183</v>
      </c>
      <c r="F421" s="489" t="s">
        <v>366</v>
      </c>
      <c r="G421" s="482"/>
      <c r="H421" s="417">
        <f t="shared" si="1694"/>
        <v>2023</v>
      </c>
      <c r="I421" s="362" t="str">
        <f t="shared" si="1779"/>
        <v/>
      </c>
      <c r="J421" s="362" t="str">
        <f t="shared" ref="J421:K421" si="1844">IF(I421="","",RANK(I421,I$4:I$443))</f>
        <v/>
      </c>
      <c r="K421" s="362" t="str">
        <f t="shared" si="1844"/>
        <v/>
      </c>
      <c r="L421" s="362">
        <f t="shared" si="1697"/>
        <v>78</v>
      </c>
      <c r="M421" s="362">
        <f t="shared" ref="M421:N421" si="1845">IF(L421="","",RANK(L421,L$4:L$443))</f>
        <v>3</v>
      </c>
      <c r="N421" s="362">
        <f t="shared" si="1845"/>
        <v>29</v>
      </c>
      <c r="O421" s="362" t="str">
        <f t="shared" si="1699"/>
        <v/>
      </c>
      <c r="P421" s="362" t="str">
        <f t="shared" ref="P421:Q421" si="1846">IF(O421="","",RANK(O421,O$4:O$443))</f>
        <v/>
      </c>
      <c r="Q421" s="362" t="str">
        <f t="shared" si="1846"/>
        <v/>
      </c>
      <c r="R421" s="362" t="str">
        <f t="shared" si="1701"/>
        <v/>
      </c>
      <c r="S421" s="362" t="str">
        <f t="shared" ref="S421:T421" si="1847">IF(R421="","",RANK(R421,R$4:R$443))</f>
        <v/>
      </c>
      <c r="T421" s="362" t="str">
        <f t="shared" si="1847"/>
        <v/>
      </c>
      <c r="U421" s="417" t="str">
        <f t="shared" si="1703"/>
        <v>AULUSA</v>
      </c>
      <c r="V421" s="369" t="str">
        <f t="shared" si="1704"/>
        <v>AULUSA29</v>
      </c>
      <c r="X421" s="279"/>
      <c r="Y421" s="254" t="str">
        <f t="shared" si="1706"/>
        <v/>
      </c>
      <c r="Z421" s="254">
        <f t="shared" si="1707"/>
        <v>29</v>
      </c>
      <c r="AA421" s="254" t="str">
        <f t="shared" si="1708"/>
        <v/>
      </c>
      <c r="AB421" s="254" t="str">
        <f t="shared" si="1709"/>
        <v/>
      </c>
      <c r="AC421" s="254">
        <f t="shared" si="1774"/>
        <v>607</v>
      </c>
      <c r="AD421" s="254" t="str">
        <f t="shared" si="1775"/>
        <v>CTA8</v>
      </c>
      <c r="AG421" s="499" t="str">
        <f t="shared" si="1776"/>
        <v>AULUSA</v>
      </c>
      <c r="AH421" s="495" t="str">
        <f t="shared" si="1622"/>
        <v/>
      </c>
      <c r="AI421" s="495">
        <f t="shared" si="1623"/>
        <v>29</v>
      </c>
      <c r="AJ421" s="495" t="str">
        <f t="shared" si="1624"/>
        <v/>
      </c>
      <c r="AK421" s="495" t="str">
        <f t="shared" si="1625"/>
        <v/>
      </c>
      <c r="AL421" s="420">
        <f t="shared" si="1777"/>
        <v>607</v>
      </c>
      <c r="AM421" s="420" t="str">
        <f t="shared" si="1778"/>
        <v>CTA8</v>
      </c>
      <c r="AN421">
        <f t="shared" si="1713"/>
        <v>29</v>
      </c>
    </row>
    <row r="422" spans="1:40">
      <c r="A422" s="417" t="str">
        <f t="shared" si="1692"/>
        <v/>
      </c>
      <c r="B422" s="417"/>
      <c r="C422" s="489" t="s">
        <v>407</v>
      </c>
      <c r="D422" s="487">
        <v>608</v>
      </c>
      <c r="E422" s="490" t="s">
        <v>183</v>
      </c>
      <c r="F422" s="489" t="s">
        <v>366</v>
      </c>
      <c r="G422" s="482"/>
      <c r="H422" s="417">
        <f t="shared" si="1694"/>
        <v>2022</v>
      </c>
      <c r="I422" s="362" t="str">
        <f t="shared" si="1779"/>
        <v/>
      </c>
      <c r="J422" s="362" t="str">
        <f t="shared" ref="J422:K422" si="1848">IF(I422="","",RANK(I422,I$4:I$443))</f>
        <v/>
      </c>
      <c r="K422" s="362" t="str">
        <f t="shared" si="1848"/>
        <v/>
      </c>
      <c r="L422" s="362">
        <f t="shared" si="1697"/>
        <v>79</v>
      </c>
      <c r="M422" s="362">
        <f t="shared" ref="M422:N422" si="1849">IF(L422="","",RANK(L422,L$4:L$443))</f>
        <v>2</v>
      </c>
      <c r="N422" s="362">
        <f t="shared" si="1849"/>
        <v>30</v>
      </c>
      <c r="O422" s="362" t="str">
        <f t="shared" si="1699"/>
        <v/>
      </c>
      <c r="P422" s="362" t="str">
        <f t="shared" ref="P422:Q422" si="1850">IF(O422="","",RANK(O422,O$4:O$443))</f>
        <v/>
      </c>
      <c r="Q422" s="362" t="str">
        <f t="shared" si="1850"/>
        <v/>
      </c>
      <c r="R422" s="362" t="str">
        <f t="shared" si="1701"/>
        <v/>
      </c>
      <c r="S422" s="362" t="str">
        <f t="shared" ref="S422:T422" si="1851">IF(R422="","",RANK(R422,R$4:R$443))</f>
        <v/>
      </c>
      <c r="T422" s="362" t="str">
        <f t="shared" si="1851"/>
        <v/>
      </c>
      <c r="U422" s="417" t="str">
        <f t="shared" si="1703"/>
        <v>AULUSA</v>
      </c>
      <c r="V422" s="369" t="str">
        <f t="shared" si="1704"/>
        <v>AULUSA30</v>
      </c>
      <c r="X422" s="279"/>
      <c r="Y422" s="254" t="str">
        <f t="shared" si="1706"/>
        <v/>
      </c>
      <c r="Z422" s="254">
        <f t="shared" si="1707"/>
        <v>30</v>
      </c>
      <c r="AA422" s="254" t="str">
        <f t="shared" si="1708"/>
        <v/>
      </c>
      <c r="AB422" s="254" t="str">
        <f t="shared" si="1709"/>
        <v/>
      </c>
      <c r="AC422" s="254">
        <f t="shared" si="1774"/>
        <v>608</v>
      </c>
      <c r="AD422" s="254" t="str">
        <f t="shared" si="1775"/>
        <v>CTA9</v>
      </c>
      <c r="AG422" s="499" t="str">
        <f t="shared" si="1776"/>
        <v>AULUSA</v>
      </c>
      <c r="AH422" s="495" t="str">
        <f t="shared" si="1622"/>
        <v/>
      </c>
      <c r="AI422" s="495">
        <f t="shared" si="1623"/>
        <v>30</v>
      </c>
      <c r="AJ422" s="495" t="str">
        <f t="shared" si="1624"/>
        <v/>
      </c>
      <c r="AK422" s="495" t="str">
        <f t="shared" si="1625"/>
        <v/>
      </c>
      <c r="AL422" s="420">
        <f t="shared" si="1777"/>
        <v>608</v>
      </c>
      <c r="AM422" s="420" t="str">
        <f t="shared" si="1778"/>
        <v>CTA9</v>
      </c>
      <c r="AN422">
        <f t="shared" si="1713"/>
        <v>30</v>
      </c>
    </row>
    <row r="423" spans="1:40">
      <c r="A423" s="417" t="str">
        <f t="shared" si="1692"/>
        <v/>
      </c>
      <c r="B423" s="417"/>
      <c r="C423" s="489" t="s">
        <v>408</v>
      </c>
      <c r="D423" s="487">
        <v>609</v>
      </c>
      <c r="E423" s="490" t="s">
        <v>183</v>
      </c>
      <c r="F423" s="489" t="s">
        <v>366</v>
      </c>
      <c r="G423" s="482"/>
      <c r="H423" s="417">
        <f t="shared" si="1694"/>
        <v>2021</v>
      </c>
      <c r="I423" s="362" t="str">
        <f t="shared" si="1779"/>
        <v/>
      </c>
      <c r="J423" s="362" t="str">
        <f t="shared" ref="J423:K423" si="1852">IF(I423="","",RANK(I423,I$4:I$443))</f>
        <v/>
      </c>
      <c r="K423" s="362" t="str">
        <f t="shared" si="1852"/>
        <v/>
      </c>
      <c r="L423" s="362">
        <f t="shared" si="1697"/>
        <v>80</v>
      </c>
      <c r="M423" s="362">
        <f t="shared" ref="M423:N423" si="1853">IF(L423="","",RANK(L423,L$4:L$443))</f>
        <v>1</v>
      </c>
      <c r="N423" s="362">
        <f t="shared" si="1853"/>
        <v>31</v>
      </c>
      <c r="O423" s="362" t="str">
        <f t="shared" si="1699"/>
        <v/>
      </c>
      <c r="P423" s="362" t="str">
        <f t="shared" ref="P423:Q423" si="1854">IF(O423="","",RANK(O423,O$4:O$443))</f>
        <v/>
      </c>
      <c r="Q423" s="362" t="str">
        <f t="shared" si="1854"/>
        <v/>
      </c>
      <c r="R423" s="362" t="str">
        <f t="shared" si="1701"/>
        <v/>
      </c>
      <c r="S423" s="362" t="str">
        <f t="shared" ref="S423:T423" si="1855">IF(R423="","",RANK(R423,R$4:R$443))</f>
        <v/>
      </c>
      <c r="T423" s="362" t="str">
        <f t="shared" si="1855"/>
        <v/>
      </c>
      <c r="U423" s="417" t="str">
        <f t="shared" si="1703"/>
        <v>AULUSA</v>
      </c>
      <c r="V423" s="369" t="str">
        <f t="shared" si="1704"/>
        <v>AULUSA31</v>
      </c>
      <c r="X423" s="279"/>
      <c r="Y423" s="254" t="str">
        <f t="shared" si="1706"/>
        <v/>
      </c>
      <c r="Z423" s="254">
        <f t="shared" si="1707"/>
        <v>31</v>
      </c>
      <c r="AA423" s="254" t="str">
        <f t="shared" si="1708"/>
        <v/>
      </c>
      <c r="AB423" s="254" t="str">
        <f t="shared" si="1709"/>
        <v/>
      </c>
      <c r="AC423" s="254">
        <f t="shared" si="1774"/>
        <v>609</v>
      </c>
      <c r="AD423" s="254" t="str">
        <f t="shared" si="1775"/>
        <v>CTA10</v>
      </c>
      <c r="AG423" s="499" t="str">
        <f t="shared" si="1776"/>
        <v>AULUSA</v>
      </c>
      <c r="AH423" s="495" t="str">
        <f t="shared" si="1622"/>
        <v/>
      </c>
      <c r="AI423" s="495">
        <f t="shared" si="1623"/>
        <v>31</v>
      </c>
      <c r="AJ423" s="495" t="str">
        <f t="shared" si="1624"/>
        <v/>
      </c>
      <c r="AK423" s="495" t="str">
        <f t="shared" si="1625"/>
        <v/>
      </c>
      <c r="AL423" s="420">
        <f t="shared" si="1777"/>
        <v>609</v>
      </c>
      <c r="AM423" s="420" t="str">
        <f t="shared" si="1778"/>
        <v>CTA10</v>
      </c>
      <c r="AN423">
        <f t="shared" si="1713"/>
        <v>31</v>
      </c>
    </row>
    <row r="424" spans="1:40">
      <c r="A424" s="417" t="str">
        <f t="shared" si="1692"/>
        <v/>
      </c>
      <c r="B424" s="417"/>
      <c r="C424" s="491" t="s">
        <v>419</v>
      </c>
      <c r="D424" s="487">
        <v>700</v>
      </c>
      <c r="E424" s="492" t="s">
        <v>183</v>
      </c>
      <c r="F424" s="491" t="s">
        <v>368</v>
      </c>
      <c r="G424" s="482"/>
      <c r="H424" s="417">
        <f t="shared" si="1694"/>
        <v>3020</v>
      </c>
      <c r="I424" s="362" t="str">
        <f t="shared" si="1779"/>
        <v/>
      </c>
      <c r="J424" s="362" t="str">
        <f t="shared" ref="J424:K424" si="1856">IF(I424="","",RANK(I424,I$4:I$443))</f>
        <v/>
      </c>
      <c r="K424" s="362" t="str">
        <f t="shared" si="1856"/>
        <v/>
      </c>
      <c r="L424" s="362" t="str">
        <f t="shared" si="1697"/>
        <v/>
      </c>
      <c r="M424" s="362" t="str">
        <f t="shared" ref="M424:N424" si="1857">IF(L424="","",RANK(L424,L$4:L$443))</f>
        <v/>
      </c>
      <c r="N424" s="362" t="str">
        <f t="shared" si="1857"/>
        <v/>
      </c>
      <c r="O424" s="362">
        <f t="shared" si="1699"/>
        <v>40</v>
      </c>
      <c r="P424" s="362">
        <f t="shared" ref="P424:Q424" si="1858">IF(O424="","",RANK(O424,O$4:O$443))</f>
        <v>10</v>
      </c>
      <c r="Q424" s="362">
        <f t="shared" si="1858"/>
        <v>10</v>
      </c>
      <c r="R424" s="362" t="str">
        <f t="shared" si="1701"/>
        <v/>
      </c>
      <c r="S424" s="362" t="str">
        <f t="shared" ref="S424:T424" si="1859">IF(R424="","",RANK(R424,R$4:R$443))</f>
        <v/>
      </c>
      <c r="T424" s="362" t="str">
        <f t="shared" si="1859"/>
        <v/>
      </c>
      <c r="U424" s="417" t="str">
        <f t="shared" si="1703"/>
        <v>CASTROMIL</v>
      </c>
      <c r="V424" s="369" t="str">
        <f t="shared" si="1704"/>
        <v>CASTROMIL10</v>
      </c>
      <c r="X424" s="279"/>
      <c r="Y424" s="254" t="str">
        <f t="shared" si="1706"/>
        <v/>
      </c>
      <c r="Z424" s="254" t="str">
        <f t="shared" si="1707"/>
        <v/>
      </c>
      <c r="AA424" s="254">
        <f t="shared" si="1708"/>
        <v>10</v>
      </c>
      <c r="AB424" s="254" t="str">
        <f t="shared" si="1709"/>
        <v/>
      </c>
      <c r="AC424" s="254">
        <f t="shared" si="1774"/>
        <v>700</v>
      </c>
      <c r="AD424" s="254" t="str">
        <f t="shared" si="1775"/>
        <v>CTC1</v>
      </c>
      <c r="AG424" s="499" t="str">
        <f t="shared" si="1776"/>
        <v>CASTROMIL</v>
      </c>
      <c r="AH424" s="495" t="str">
        <f t="shared" si="1622"/>
        <v/>
      </c>
      <c r="AI424" s="495" t="str">
        <f t="shared" si="1623"/>
        <v/>
      </c>
      <c r="AJ424" s="495">
        <f t="shared" si="1624"/>
        <v>10</v>
      </c>
      <c r="AK424" s="495" t="str">
        <f t="shared" si="1625"/>
        <v/>
      </c>
      <c r="AL424" s="420">
        <f t="shared" si="1777"/>
        <v>700</v>
      </c>
      <c r="AM424" s="420" t="str">
        <f t="shared" si="1778"/>
        <v>CTC1</v>
      </c>
      <c r="AN424">
        <f t="shared" si="1713"/>
        <v>10</v>
      </c>
    </row>
    <row r="425" spans="1:40">
      <c r="A425" s="417" t="str">
        <f t="shared" si="1692"/>
        <v/>
      </c>
      <c r="B425" s="417"/>
      <c r="C425" s="491" t="s">
        <v>420</v>
      </c>
      <c r="D425" s="487">
        <v>701</v>
      </c>
      <c r="E425" s="492" t="s">
        <v>183</v>
      </c>
      <c r="F425" s="491" t="s">
        <v>368</v>
      </c>
      <c r="G425" s="482"/>
      <c r="H425" s="417">
        <f t="shared" si="1694"/>
        <v>3019</v>
      </c>
      <c r="I425" s="362" t="str">
        <f t="shared" si="1779"/>
        <v/>
      </c>
      <c r="J425" s="362" t="str">
        <f t="shared" ref="J425:K425" si="1860">IF(I425="","",RANK(I425,I$4:I$443))</f>
        <v/>
      </c>
      <c r="K425" s="362" t="str">
        <f t="shared" si="1860"/>
        <v/>
      </c>
      <c r="L425" s="362" t="str">
        <f t="shared" si="1697"/>
        <v/>
      </c>
      <c r="M425" s="362" t="str">
        <f t="shared" ref="M425:N425" si="1861">IF(L425="","",RANK(L425,L$4:L$443))</f>
        <v/>
      </c>
      <c r="N425" s="362" t="str">
        <f t="shared" si="1861"/>
        <v/>
      </c>
      <c r="O425" s="362">
        <f t="shared" si="1699"/>
        <v>41</v>
      </c>
      <c r="P425" s="362">
        <f t="shared" ref="P425:Q425" si="1862">IF(O425="","",RANK(O425,O$4:O$443))</f>
        <v>9</v>
      </c>
      <c r="Q425" s="362">
        <f t="shared" si="1862"/>
        <v>11</v>
      </c>
      <c r="R425" s="362" t="str">
        <f t="shared" si="1701"/>
        <v/>
      </c>
      <c r="S425" s="362" t="str">
        <f t="shared" ref="S425:T425" si="1863">IF(R425="","",RANK(R425,R$4:R$443))</f>
        <v/>
      </c>
      <c r="T425" s="362" t="str">
        <f t="shared" si="1863"/>
        <v/>
      </c>
      <c r="U425" s="417" t="str">
        <f t="shared" si="1703"/>
        <v>CASTROMIL</v>
      </c>
      <c r="V425" s="369" t="str">
        <f t="shared" si="1704"/>
        <v>CASTROMIL11</v>
      </c>
      <c r="X425" s="279"/>
      <c r="Y425" s="254" t="str">
        <f t="shared" si="1706"/>
        <v/>
      </c>
      <c r="Z425" s="254" t="str">
        <f t="shared" si="1707"/>
        <v/>
      </c>
      <c r="AA425" s="254">
        <f t="shared" si="1708"/>
        <v>11</v>
      </c>
      <c r="AB425" s="254" t="str">
        <f t="shared" si="1709"/>
        <v/>
      </c>
      <c r="AC425" s="254">
        <f t="shared" si="1774"/>
        <v>701</v>
      </c>
      <c r="AD425" s="254" t="str">
        <f t="shared" si="1775"/>
        <v>CTC2</v>
      </c>
      <c r="AG425" s="499" t="str">
        <f t="shared" si="1776"/>
        <v>CASTROMIL</v>
      </c>
      <c r="AH425" s="495" t="str">
        <f t="shared" si="1622"/>
        <v/>
      </c>
      <c r="AI425" s="495" t="str">
        <f t="shared" si="1623"/>
        <v/>
      </c>
      <c r="AJ425" s="495">
        <f t="shared" si="1624"/>
        <v>11</v>
      </c>
      <c r="AK425" s="495" t="str">
        <f t="shared" si="1625"/>
        <v/>
      </c>
      <c r="AL425" s="420">
        <f t="shared" si="1777"/>
        <v>701</v>
      </c>
      <c r="AM425" s="420" t="str">
        <f t="shared" si="1778"/>
        <v>CTC2</v>
      </c>
      <c r="AN425">
        <f t="shared" si="1713"/>
        <v>11</v>
      </c>
    </row>
    <row r="426" spans="1:40">
      <c r="A426" s="417" t="str">
        <f t="shared" si="1692"/>
        <v/>
      </c>
      <c r="B426" s="417"/>
      <c r="C426" s="491" t="s">
        <v>421</v>
      </c>
      <c r="D426" s="487">
        <v>702</v>
      </c>
      <c r="E426" s="492" t="s">
        <v>183</v>
      </c>
      <c r="F426" s="491" t="s">
        <v>368</v>
      </c>
      <c r="G426" s="482"/>
      <c r="H426" s="417">
        <f t="shared" si="1694"/>
        <v>3018</v>
      </c>
      <c r="I426" s="362" t="str">
        <f t="shared" si="1779"/>
        <v/>
      </c>
      <c r="J426" s="362" t="str">
        <f t="shared" ref="J426:K426" si="1864">IF(I426="","",RANK(I426,I$4:I$443))</f>
        <v/>
      </c>
      <c r="K426" s="362" t="str">
        <f t="shared" si="1864"/>
        <v/>
      </c>
      <c r="L426" s="362" t="str">
        <f t="shared" si="1697"/>
        <v/>
      </c>
      <c r="M426" s="362" t="str">
        <f t="shared" ref="M426:N426" si="1865">IF(L426="","",RANK(L426,L$4:L$443))</f>
        <v/>
      </c>
      <c r="N426" s="362" t="str">
        <f t="shared" si="1865"/>
        <v/>
      </c>
      <c r="O426" s="362">
        <f t="shared" si="1699"/>
        <v>42</v>
      </c>
      <c r="P426" s="362">
        <f t="shared" ref="P426:Q426" si="1866">IF(O426="","",RANK(O426,O$4:O$443))</f>
        <v>8</v>
      </c>
      <c r="Q426" s="362">
        <f t="shared" si="1866"/>
        <v>12</v>
      </c>
      <c r="R426" s="362" t="str">
        <f t="shared" si="1701"/>
        <v/>
      </c>
      <c r="S426" s="362" t="str">
        <f t="shared" ref="S426:T426" si="1867">IF(R426="","",RANK(R426,R$4:R$443))</f>
        <v/>
      </c>
      <c r="T426" s="362" t="str">
        <f t="shared" si="1867"/>
        <v/>
      </c>
      <c r="U426" s="417" t="str">
        <f t="shared" si="1703"/>
        <v>CASTROMIL</v>
      </c>
      <c r="V426" s="369" t="str">
        <f t="shared" si="1704"/>
        <v>CASTROMIL12</v>
      </c>
      <c r="X426" s="279"/>
      <c r="Y426" s="254" t="str">
        <f t="shared" si="1706"/>
        <v/>
      </c>
      <c r="Z426" s="254" t="str">
        <f t="shared" si="1707"/>
        <v/>
      </c>
      <c r="AA426" s="254">
        <f t="shared" si="1708"/>
        <v>12</v>
      </c>
      <c r="AB426" s="254" t="str">
        <f t="shared" si="1709"/>
        <v/>
      </c>
      <c r="AC426" s="254">
        <f t="shared" si="1774"/>
        <v>702</v>
      </c>
      <c r="AD426" s="254" t="str">
        <f t="shared" si="1775"/>
        <v>CTC3</v>
      </c>
      <c r="AG426" s="499" t="str">
        <f t="shared" si="1776"/>
        <v>CASTROMIL</v>
      </c>
      <c r="AH426" s="495" t="str">
        <f t="shared" si="1622"/>
        <v/>
      </c>
      <c r="AI426" s="495" t="str">
        <f t="shared" si="1623"/>
        <v/>
      </c>
      <c r="AJ426" s="495">
        <f t="shared" si="1624"/>
        <v>12</v>
      </c>
      <c r="AK426" s="495" t="str">
        <f t="shared" si="1625"/>
        <v/>
      </c>
      <c r="AL426" s="420">
        <f t="shared" si="1777"/>
        <v>702</v>
      </c>
      <c r="AM426" s="420" t="str">
        <f t="shared" si="1778"/>
        <v>CTC3</v>
      </c>
      <c r="AN426">
        <f t="shared" si="1713"/>
        <v>12</v>
      </c>
    </row>
    <row r="427" spans="1:40">
      <c r="A427" s="417" t="str">
        <f t="shared" si="1692"/>
        <v/>
      </c>
      <c r="B427" s="417"/>
      <c r="C427" s="491" t="s">
        <v>422</v>
      </c>
      <c r="D427" s="487">
        <v>703</v>
      </c>
      <c r="E427" s="492" t="s">
        <v>183</v>
      </c>
      <c r="F427" s="491" t="s">
        <v>368</v>
      </c>
      <c r="G427" s="482"/>
      <c r="H427" s="417">
        <f t="shared" si="1694"/>
        <v>3017</v>
      </c>
      <c r="I427" s="362" t="str">
        <f t="shared" si="1779"/>
        <v/>
      </c>
      <c r="J427" s="362" t="str">
        <f t="shared" ref="J427:K427" si="1868">IF(I427="","",RANK(I427,I$4:I$443))</f>
        <v/>
      </c>
      <c r="K427" s="362" t="str">
        <f t="shared" si="1868"/>
        <v/>
      </c>
      <c r="L427" s="362" t="str">
        <f t="shared" si="1697"/>
        <v/>
      </c>
      <c r="M427" s="362" t="str">
        <f t="shared" ref="M427:N427" si="1869">IF(L427="","",RANK(L427,L$4:L$443))</f>
        <v/>
      </c>
      <c r="N427" s="362" t="str">
        <f t="shared" si="1869"/>
        <v/>
      </c>
      <c r="O427" s="362">
        <f t="shared" si="1699"/>
        <v>43</v>
      </c>
      <c r="P427" s="362">
        <f t="shared" ref="P427:Q427" si="1870">IF(O427="","",RANK(O427,O$4:O$443))</f>
        <v>7</v>
      </c>
      <c r="Q427" s="362">
        <f t="shared" si="1870"/>
        <v>13</v>
      </c>
      <c r="R427" s="362" t="str">
        <f t="shared" si="1701"/>
        <v/>
      </c>
      <c r="S427" s="362" t="str">
        <f t="shared" ref="S427:T427" si="1871">IF(R427="","",RANK(R427,R$4:R$443))</f>
        <v/>
      </c>
      <c r="T427" s="362" t="str">
        <f t="shared" si="1871"/>
        <v/>
      </c>
      <c r="U427" s="417" t="str">
        <f t="shared" si="1703"/>
        <v>CASTROMIL</v>
      </c>
      <c r="V427" s="369" t="str">
        <f t="shared" si="1704"/>
        <v>CASTROMIL13</v>
      </c>
      <c r="X427" s="279"/>
      <c r="Y427" s="254" t="str">
        <f t="shared" si="1706"/>
        <v/>
      </c>
      <c r="Z427" s="254" t="str">
        <f t="shared" si="1707"/>
        <v/>
      </c>
      <c r="AA427" s="254">
        <f t="shared" si="1708"/>
        <v>13</v>
      </c>
      <c r="AB427" s="254" t="str">
        <f t="shared" si="1709"/>
        <v/>
      </c>
      <c r="AC427" s="254">
        <f t="shared" si="1774"/>
        <v>703</v>
      </c>
      <c r="AD427" s="254" t="str">
        <f t="shared" si="1775"/>
        <v>CTC4</v>
      </c>
      <c r="AG427" s="499" t="str">
        <f t="shared" si="1776"/>
        <v>CASTROMIL</v>
      </c>
      <c r="AH427" s="495" t="str">
        <f t="shared" si="1622"/>
        <v/>
      </c>
      <c r="AI427" s="495" t="str">
        <f t="shared" si="1623"/>
        <v/>
      </c>
      <c r="AJ427" s="495">
        <f t="shared" si="1624"/>
        <v>13</v>
      </c>
      <c r="AK427" s="495" t="str">
        <f t="shared" si="1625"/>
        <v/>
      </c>
      <c r="AL427" s="420">
        <f t="shared" si="1777"/>
        <v>703</v>
      </c>
      <c r="AM427" s="420" t="str">
        <f t="shared" si="1778"/>
        <v>CTC4</v>
      </c>
      <c r="AN427">
        <f t="shared" si="1713"/>
        <v>13</v>
      </c>
    </row>
    <row r="428" spans="1:40">
      <c r="A428" s="417" t="str">
        <f t="shared" si="1692"/>
        <v/>
      </c>
      <c r="B428" s="417"/>
      <c r="C428" s="491" t="s">
        <v>423</v>
      </c>
      <c r="D428" s="487">
        <v>704</v>
      </c>
      <c r="E428" s="492" t="s">
        <v>183</v>
      </c>
      <c r="F428" s="491" t="s">
        <v>368</v>
      </c>
      <c r="G428" s="482"/>
      <c r="H428" s="417">
        <f t="shared" si="1694"/>
        <v>3016</v>
      </c>
      <c r="I428" s="362" t="str">
        <f t="shared" si="1779"/>
        <v/>
      </c>
      <c r="J428" s="362" t="str">
        <f t="shared" ref="J428:K428" si="1872">IF(I428="","",RANK(I428,I$4:I$443))</f>
        <v/>
      </c>
      <c r="K428" s="362" t="str">
        <f t="shared" si="1872"/>
        <v/>
      </c>
      <c r="L428" s="362" t="str">
        <f t="shared" si="1697"/>
        <v/>
      </c>
      <c r="M428" s="362" t="str">
        <f t="shared" ref="M428:N428" si="1873">IF(L428="","",RANK(L428,L$4:L$443))</f>
        <v/>
      </c>
      <c r="N428" s="362" t="str">
        <f t="shared" si="1873"/>
        <v/>
      </c>
      <c r="O428" s="362">
        <f t="shared" si="1699"/>
        <v>44</v>
      </c>
      <c r="P428" s="362">
        <f t="shared" ref="P428:Q428" si="1874">IF(O428="","",RANK(O428,O$4:O$443))</f>
        <v>6</v>
      </c>
      <c r="Q428" s="362">
        <f t="shared" si="1874"/>
        <v>14</v>
      </c>
      <c r="R428" s="362" t="str">
        <f t="shared" si="1701"/>
        <v/>
      </c>
      <c r="S428" s="362" t="str">
        <f t="shared" ref="S428:T428" si="1875">IF(R428="","",RANK(R428,R$4:R$443))</f>
        <v/>
      </c>
      <c r="T428" s="362" t="str">
        <f t="shared" si="1875"/>
        <v/>
      </c>
      <c r="U428" s="417" t="str">
        <f t="shared" si="1703"/>
        <v>CASTROMIL</v>
      </c>
      <c r="V428" s="369" t="str">
        <f t="shared" si="1704"/>
        <v>CASTROMIL14</v>
      </c>
      <c r="X428" s="279"/>
      <c r="Y428" s="254" t="str">
        <f t="shared" si="1706"/>
        <v/>
      </c>
      <c r="Z428" s="254" t="str">
        <f t="shared" si="1707"/>
        <v/>
      </c>
      <c r="AA428" s="254">
        <f t="shared" si="1708"/>
        <v>14</v>
      </c>
      <c r="AB428" s="254" t="str">
        <f t="shared" si="1709"/>
        <v/>
      </c>
      <c r="AC428" s="254">
        <f t="shared" si="1774"/>
        <v>704</v>
      </c>
      <c r="AD428" s="254" t="str">
        <f t="shared" si="1775"/>
        <v>CTC5</v>
      </c>
      <c r="AG428" s="499" t="str">
        <f t="shared" si="1776"/>
        <v>CASTROMIL</v>
      </c>
      <c r="AH428" s="495" t="str">
        <f t="shared" si="1622"/>
        <v/>
      </c>
      <c r="AI428" s="495" t="str">
        <f t="shared" si="1623"/>
        <v/>
      </c>
      <c r="AJ428" s="495">
        <f t="shared" si="1624"/>
        <v>14</v>
      </c>
      <c r="AK428" s="495" t="str">
        <f t="shared" si="1625"/>
        <v/>
      </c>
      <c r="AL428" s="420">
        <f t="shared" si="1777"/>
        <v>704</v>
      </c>
      <c r="AM428" s="420" t="str">
        <f t="shared" si="1778"/>
        <v>CTC5</v>
      </c>
      <c r="AN428">
        <f t="shared" si="1713"/>
        <v>14</v>
      </c>
    </row>
    <row r="429" spans="1:40">
      <c r="A429" s="417" t="str">
        <f t="shared" si="1692"/>
        <v/>
      </c>
      <c r="B429" s="417"/>
      <c r="C429" s="491" t="s">
        <v>424</v>
      </c>
      <c r="D429" s="487">
        <v>705</v>
      </c>
      <c r="E429" s="492" t="s">
        <v>183</v>
      </c>
      <c r="F429" s="491" t="s">
        <v>368</v>
      </c>
      <c r="G429" s="482"/>
      <c r="H429" s="417">
        <f t="shared" si="1694"/>
        <v>3015</v>
      </c>
      <c r="I429" s="362" t="str">
        <f t="shared" si="1779"/>
        <v/>
      </c>
      <c r="J429" s="362" t="str">
        <f t="shared" ref="J429:K429" si="1876">IF(I429="","",RANK(I429,I$4:I$443))</f>
        <v/>
      </c>
      <c r="K429" s="362" t="str">
        <f t="shared" si="1876"/>
        <v/>
      </c>
      <c r="L429" s="362" t="str">
        <f t="shared" si="1697"/>
        <v/>
      </c>
      <c r="M429" s="362" t="str">
        <f t="shared" ref="M429:N429" si="1877">IF(L429="","",RANK(L429,L$4:L$443))</f>
        <v/>
      </c>
      <c r="N429" s="362" t="str">
        <f t="shared" si="1877"/>
        <v/>
      </c>
      <c r="O429" s="362">
        <f t="shared" si="1699"/>
        <v>45</v>
      </c>
      <c r="P429" s="362">
        <f t="shared" ref="P429:Q429" si="1878">IF(O429="","",RANK(O429,O$4:O$443))</f>
        <v>5</v>
      </c>
      <c r="Q429" s="362">
        <f t="shared" si="1878"/>
        <v>15</v>
      </c>
      <c r="R429" s="362" t="str">
        <f t="shared" si="1701"/>
        <v/>
      </c>
      <c r="S429" s="362" t="str">
        <f t="shared" ref="S429:T429" si="1879">IF(R429="","",RANK(R429,R$4:R$443))</f>
        <v/>
      </c>
      <c r="T429" s="362" t="str">
        <f t="shared" si="1879"/>
        <v/>
      </c>
      <c r="U429" s="417" t="str">
        <f t="shared" si="1703"/>
        <v>CASTROMIL</v>
      </c>
      <c r="V429" s="369" t="str">
        <f t="shared" si="1704"/>
        <v>CASTROMIL15</v>
      </c>
      <c r="X429" s="279"/>
      <c r="Y429" s="254" t="str">
        <f t="shared" si="1706"/>
        <v/>
      </c>
      <c r="Z429" s="254" t="str">
        <f t="shared" si="1707"/>
        <v/>
      </c>
      <c r="AA429" s="254">
        <f t="shared" si="1708"/>
        <v>15</v>
      </c>
      <c r="AB429" s="254" t="str">
        <f t="shared" si="1709"/>
        <v/>
      </c>
      <c r="AC429" s="254">
        <f t="shared" si="1774"/>
        <v>705</v>
      </c>
      <c r="AD429" s="254" t="str">
        <f t="shared" si="1775"/>
        <v>CTC6</v>
      </c>
      <c r="AG429" s="499" t="str">
        <f t="shared" si="1776"/>
        <v>CASTROMIL</v>
      </c>
      <c r="AH429" s="495" t="str">
        <f t="shared" si="1622"/>
        <v/>
      </c>
      <c r="AI429" s="495" t="str">
        <f t="shared" si="1623"/>
        <v/>
      </c>
      <c r="AJ429" s="495">
        <f t="shared" si="1624"/>
        <v>15</v>
      </c>
      <c r="AK429" s="495" t="str">
        <f t="shared" si="1625"/>
        <v/>
      </c>
      <c r="AL429" s="420">
        <f t="shared" si="1777"/>
        <v>705</v>
      </c>
      <c r="AM429" s="420" t="str">
        <f t="shared" si="1778"/>
        <v>CTC6</v>
      </c>
      <c r="AN429">
        <f t="shared" si="1713"/>
        <v>15</v>
      </c>
    </row>
    <row r="430" spans="1:40">
      <c r="A430" s="417" t="str">
        <f t="shared" si="1692"/>
        <v/>
      </c>
      <c r="B430" s="417"/>
      <c r="C430" s="491" t="s">
        <v>425</v>
      </c>
      <c r="D430" s="487">
        <v>706</v>
      </c>
      <c r="E430" s="492" t="s">
        <v>183</v>
      </c>
      <c r="F430" s="491" t="s">
        <v>368</v>
      </c>
      <c r="G430" s="482"/>
      <c r="H430" s="417">
        <f t="shared" si="1694"/>
        <v>3014</v>
      </c>
      <c r="I430" s="362" t="str">
        <f t="shared" si="1779"/>
        <v/>
      </c>
      <c r="J430" s="362" t="str">
        <f t="shared" ref="J430:K430" si="1880">IF(I430="","",RANK(I430,I$4:I$443))</f>
        <v/>
      </c>
      <c r="K430" s="362" t="str">
        <f t="shared" si="1880"/>
        <v/>
      </c>
      <c r="L430" s="362" t="str">
        <f t="shared" si="1697"/>
        <v/>
      </c>
      <c r="M430" s="362" t="str">
        <f t="shared" ref="M430:N430" si="1881">IF(L430="","",RANK(L430,L$4:L$443))</f>
        <v/>
      </c>
      <c r="N430" s="362" t="str">
        <f t="shared" si="1881"/>
        <v/>
      </c>
      <c r="O430" s="362">
        <f t="shared" si="1699"/>
        <v>46</v>
      </c>
      <c r="P430" s="362">
        <f t="shared" ref="P430:Q430" si="1882">IF(O430="","",RANK(O430,O$4:O$443))</f>
        <v>4</v>
      </c>
      <c r="Q430" s="362">
        <f t="shared" si="1882"/>
        <v>16</v>
      </c>
      <c r="R430" s="362" t="str">
        <f t="shared" si="1701"/>
        <v/>
      </c>
      <c r="S430" s="362" t="str">
        <f t="shared" ref="S430:T430" si="1883">IF(R430="","",RANK(R430,R$4:R$443))</f>
        <v/>
      </c>
      <c r="T430" s="362" t="str">
        <f t="shared" si="1883"/>
        <v/>
      </c>
      <c r="U430" s="417" t="str">
        <f t="shared" si="1703"/>
        <v>CASTROMIL</v>
      </c>
      <c r="V430" s="369" t="str">
        <f t="shared" si="1704"/>
        <v>CASTROMIL16</v>
      </c>
      <c r="X430" s="279"/>
      <c r="Y430" s="254" t="str">
        <f t="shared" si="1706"/>
        <v/>
      </c>
      <c r="Z430" s="254" t="str">
        <f t="shared" si="1707"/>
        <v/>
      </c>
      <c r="AA430" s="254">
        <f t="shared" si="1708"/>
        <v>16</v>
      </c>
      <c r="AB430" s="254" t="str">
        <f t="shared" si="1709"/>
        <v/>
      </c>
      <c r="AC430" s="254">
        <f t="shared" si="1774"/>
        <v>706</v>
      </c>
      <c r="AD430" s="254" t="str">
        <f t="shared" si="1775"/>
        <v>CTC7</v>
      </c>
      <c r="AG430" s="499" t="str">
        <f t="shared" si="1776"/>
        <v>CASTROMIL</v>
      </c>
      <c r="AH430" s="495" t="str">
        <f t="shared" si="1622"/>
        <v/>
      </c>
      <c r="AI430" s="495" t="str">
        <f t="shared" si="1623"/>
        <v/>
      </c>
      <c r="AJ430" s="495">
        <f t="shared" si="1624"/>
        <v>16</v>
      </c>
      <c r="AK430" s="495" t="str">
        <f t="shared" si="1625"/>
        <v/>
      </c>
      <c r="AL430" s="420">
        <f t="shared" si="1777"/>
        <v>706</v>
      </c>
      <c r="AM430" s="420" t="str">
        <f t="shared" si="1778"/>
        <v>CTC7</v>
      </c>
      <c r="AN430">
        <f t="shared" si="1713"/>
        <v>16</v>
      </c>
    </row>
    <row r="431" spans="1:40">
      <c r="A431" s="417" t="str">
        <f t="shared" si="1692"/>
        <v/>
      </c>
      <c r="B431" s="417"/>
      <c r="C431" s="491" t="s">
        <v>426</v>
      </c>
      <c r="D431" s="487">
        <v>707</v>
      </c>
      <c r="E431" s="492" t="s">
        <v>183</v>
      </c>
      <c r="F431" s="491" t="s">
        <v>368</v>
      </c>
      <c r="G431" s="482"/>
      <c r="H431" s="417">
        <f t="shared" si="1694"/>
        <v>3013</v>
      </c>
      <c r="I431" s="362" t="str">
        <f t="shared" si="1779"/>
        <v/>
      </c>
      <c r="J431" s="362" t="str">
        <f t="shared" ref="J431:K431" si="1884">IF(I431="","",RANK(I431,I$4:I$443))</f>
        <v/>
      </c>
      <c r="K431" s="362" t="str">
        <f t="shared" si="1884"/>
        <v/>
      </c>
      <c r="L431" s="362" t="str">
        <f t="shared" si="1697"/>
        <v/>
      </c>
      <c r="M431" s="362" t="str">
        <f t="shared" ref="M431:N431" si="1885">IF(L431="","",RANK(L431,L$4:L$443))</f>
        <v/>
      </c>
      <c r="N431" s="362" t="str">
        <f t="shared" si="1885"/>
        <v/>
      </c>
      <c r="O431" s="362">
        <f t="shared" si="1699"/>
        <v>47</v>
      </c>
      <c r="P431" s="362">
        <f t="shared" ref="P431:Q431" si="1886">IF(O431="","",RANK(O431,O$4:O$443))</f>
        <v>3</v>
      </c>
      <c r="Q431" s="362">
        <f t="shared" si="1886"/>
        <v>17</v>
      </c>
      <c r="R431" s="362" t="str">
        <f t="shared" si="1701"/>
        <v/>
      </c>
      <c r="S431" s="362" t="str">
        <f t="shared" ref="S431:T431" si="1887">IF(R431="","",RANK(R431,R$4:R$443))</f>
        <v/>
      </c>
      <c r="T431" s="362" t="str">
        <f t="shared" si="1887"/>
        <v/>
      </c>
      <c r="U431" s="417" t="str">
        <f t="shared" si="1703"/>
        <v>CASTROMIL</v>
      </c>
      <c r="V431" s="369" t="str">
        <f t="shared" si="1704"/>
        <v>CASTROMIL17</v>
      </c>
      <c r="X431" s="279"/>
      <c r="Y431" s="254" t="str">
        <f t="shared" si="1706"/>
        <v/>
      </c>
      <c r="Z431" s="254" t="str">
        <f t="shared" si="1707"/>
        <v/>
      </c>
      <c r="AA431" s="254">
        <f t="shared" si="1708"/>
        <v>17</v>
      </c>
      <c r="AB431" s="254" t="str">
        <f t="shared" si="1709"/>
        <v/>
      </c>
      <c r="AC431" s="254">
        <f t="shared" si="1774"/>
        <v>707</v>
      </c>
      <c r="AD431" s="254" t="str">
        <f t="shared" si="1775"/>
        <v>CTC8</v>
      </c>
      <c r="AG431" s="499" t="str">
        <f t="shared" si="1776"/>
        <v>CASTROMIL</v>
      </c>
      <c r="AH431" s="495" t="str">
        <f t="shared" si="1622"/>
        <v/>
      </c>
      <c r="AI431" s="495" t="str">
        <f t="shared" si="1623"/>
        <v/>
      </c>
      <c r="AJ431" s="495">
        <f t="shared" si="1624"/>
        <v>17</v>
      </c>
      <c r="AK431" s="495" t="str">
        <f t="shared" si="1625"/>
        <v/>
      </c>
      <c r="AL431" s="420">
        <f t="shared" si="1777"/>
        <v>707</v>
      </c>
      <c r="AM431" s="420" t="str">
        <f t="shared" si="1778"/>
        <v>CTC8</v>
      </c>
      <c r="AN431">
        <f t="shared" si="1713"/>
        <v>17</v>
      </c>
    </row>
    <row r="432" spans="1:40">
      <c r="A432" s="417" t="str">
        <f t="shared" si="1692"/>
        <v/>
      </c>
      <c r="B432" s="417"/>
      <c r="C432" s="491" t="s">
        <v>427</v>
      </c>
      <c r="D432" s="487">
        <v>708</v>
      </c>
      <c r="E432" s="492" t="s">
        <v>183</v>
      </c>
      <c r="F432" s="491" t="s">
        <v>368</v>
      </c>
      <c r="G432" s="482"/>
      <c r="H432" s="417">
        <f t="shared" si="1694"/>
        <v>3012</v>
      </c>
      <c r="I432" s="362" t="str">
        <f t="shared" si="1779"/>
        <v/>
      </c>
      <c r="J432" s="362" t="str">
        <f t="shared" ref="J432:K432" si="1888">IF(I432="","",RANK(I432,I$4:I$443))</f>
        <v/>
      </c>
      <c r="K432" s="362" t="str">
        <f t="shared" si="1888"/>
        <v/>
      </c>
      <c r="L432" s="362" t="str">
        <f t="shared" si="1697"/>
        <v/>
      </c>
      <c r="M432" s="362" t="str">
        <f t="shared" ref="M432:N432" si="1889">IF(L432="","",RANK(L432,L$4:L$443))</f>
        <v/>
      </c>
      <c r="N432" s="362" t="str">
        <f t="shared" si="1889"/>
        <v/>
      </c>
      <c r="O432" s="362">
        <f t="shared" si="1699"/>
        <v>48</v>
      </c>
      <c r="P432" s="362">
        <f t="shared" ref="P432:Q432" si="1890">IF(O432="","",RANK(O432,O$4:O$443))</f>
        <v>2</v>
      </c>
      <c r="Q432" s="362">
        <f t="shared" si="1890"/>
        <v>18</v>
      </c>
      <c r="R432" s="362" t="str">
        <f t="shared" si="1701"/>
        <v/>
      </c>
      <c r="S432" s="362" t="str">
        <f t="shared" ref="S432:T432" si="1891">IF(R432="","",RANK(R432,R$4:R$443))</f>
        <v/>
      </c>
      <c r="T432" s="362" t="str">
        <f t="shared" si="1891"/>
        <v/>
      </c>
      <c r="U432" s="417" t="str">
        <f t="shared" si="1703"/>
        <v>CASTROMIL</v>
      </c>
      <c r="V432" s="369" t="str">
        <f t="shared" si="1704"/>
        <v>CASTROMIL18</v>
      </c>
      <c r="X432" s="279"/>
      <c r="Y432" s="254" t="str">
        <f t="shared" si="1706"/>
        <v/>
      </c>
      <c r="Z432" s="254" t="str">
        <f t="shared" si="1707"/>
        <v/>
      </c>
      <c r="AA432" s="254">
        <f t="shared" si="1708"/>
        <v>18</v>
      </c>
      <c r="AB432" s="254" t="str">
        <f t="shared" si="1709"/>
        <v/>
      </c>
      <c r="AC432" s="254">
        <f t="shared" si="1774"/>
        <v>708</v>
      </c>
      <c r="AD432" s="254" t="str">
        <f t="shared" si="1775"/>
        <v>CTC9</v>
      </c>
      <c r="AG432" s="499" t="str">
        <f t="shared" si="1776"/>
        <v>CASTROMIL</v>
      </c>
      <c r="AH432" s="495" t="str">
        <f t="shared" si="1622"/>
        <v/>
      </c>
      <c r="AI432" s="495" t="str">
        <f t="shared" si="1623"/>
        <v/>
      </c>
      <c r="AJ432" s="495">
        <f t="shared" si="1624"/>
        <v>18</v>
      </c>
      <c r="AK432" s="495" t="str">
        <f t="shared" si="1625"/>
        <v/>
      </c>
      <c r="AL432" s="420">
        <f t="shared" si="1777"/>
        <v>708</v>
      </c>
      <c r="AM432" s="420" t="str">
        <f t="shared" si="1778"/>
        <v>CTC9</v>
      </c>
      <c r="AN432">
        <f t="shared" si="1713"/>
        <v>18</v>
      </c>
    </row>
    <row r="433" spans="1:40">
      <c r="A433" s="417" t="str">
        <f t="shared" si="1692"/>
        <v/>
      </c>
      <c r="B433" s="417"/>
      <c r="C433" s="491" t="s">
        <v>428</v>
      </c>
      <c r="D433" s="487">
        <v>709</v>
      </c>
      <c r="E433" s="492" t="s">
        <v>183</v>
      </c>
      <c r="F433" s="491" t="s">
        <v>368</v>
      </c>
      <c r="G433" s="482"/>
      <c r="H433" s="417">
        <f t="shared" si="1694"/>
        <v>3011</v>
      </c>
      <c r="I433" s="362" t="str">
        <f t="shared" si="1779"/>
        <v/>
      </c>
      <c r="J433" s="362" t="str">
        <f t="shared" ref="J433:K433" si="1892">IF(I433="","",RANK(I433,I$4:I$443))</f>
        <v/>
      </c>
      <c r="K433" s="362" t="str">
        <f t="shared" si="1892"/>
        <v/>
      </c>
      <c r="L433" s="362" t="str">
        <f t="shared" si="1697"/>
        <v/>
      </c>
      <c r="M433" s="362" t="str">
        <f t="shared" ref="M433:N433" si="1893">IF(L433="","",RANK(L433,L$4:L$443))</f>
        <v/>
      </c>
      <c r="N433" s="362" t="str">
        <f t="shared" si="1893"/>
        <v/>
      </c>
      <c r="O433" s="362">
        <f t="shared" si="1699"/>
        <v>49</v>
      </c>
      <c r="P433" s="362">
        <f t="shared" ref="P433:Q433" si="1894">IF(O433="","",RANK(O433,O$4:O$443))</f>
        <v>1</v>
      </c>
      <c r="Q433" s="362">
        <f t="shared" si="1894"/>
        <v>19</v>
      </c>
      <c r="R433" s="362" t="str">
        <f t="shared" si="1701"/>
        <v/>
      </c>
      <c r="S433" s="362" t="str">
        <f t="shared" ref="S433:T433" si="1895">IF(R433="","",RANK(R433,R$4:R$443))</f>
        <v/>
      </c>
      <c r="T433" s="362" t="str">
        <f t="shared" si="1895"/>
        <v/>
      </c>
      <c r="U433" s="417" t="str">
        <f t="shared" si="1703"/>
        <v>CASTROMIL</v>
      </c>
      <c r="V433" s="369" t="str">
        <f t="shared" si="1704"/>
        <v>CASTROMIL19</v>
      </c>
      <c r="X433" s="279"/>
      <c r="Y433" s="254" t="str">
        <f t="shared" si="1706"/>
        <v/>
      </c>
      <c r="Z433" s="254" t="str">
        <f t="shared" si="1707"/>
        <v/>
      </c>
      <c r="AA433" s="254">
        <f t="shared" si="1708"/>
        <v>19</v>
      </c>
      <c r="AB433" s="254" t="str">
        <f t="shared" si="1709"/>
        <v/>
      </c>
      <c r="AC433" s="254">
        <f t="shared" si="1774"/>
        <v>709</v>
      </c>
      <c r="AD433" s="254" t="str">
        <f t="shared" si="1775"/>
        <v>CTC10</v>
      </c>
      <c r="AG433" s="499" t="str">
        <f t="shared" si="1776"/>
        <v>CASTROMIL</v>
      </c>
      <c r="AH433" s="495" t="str">
        <f t="shared" si="1622"/>
        <v/>
      </c>
      <c r="AI433" s="495" t="str">
        <f t="shared" si="1623"/>
        <v/>
      </c>
      <c r="AJ433" s="495">
        <f t="shared" si="1624"/>
        <v>19</v>
      </c>
      <c r="AK433" s="495" t="str">
        <f t="shared" si="1625"/>
        <v/>
      </c>
      <c r="AL433" s="420">
        <f t="shared" si="1777"/>
        <v>709</v>
      </c>
      <c r="AM433" s="420" t="str">
        <f t="shared" si="1778"/>
        <v>CTC10</v>
      </c>
      <c r="AN433">
        <f t="shared" si="1713"/>
        <v>19</v>
      </c>
    </row>
    <row r="434" spans="1:40">
      <c r="A434" s="417" t="str">
        <f t="shared" si="1692"/>
        <v/>
      </c>
      <c r="B434" s="417"/>
      <c r="C434" s="493" t="s">
        <v>409</v>
      </c>
      <c r="D434" s="487">
        <v>800</v>
      </c>
      <c r="E434" s="494" t="s">
        <v>183</v>
      </c>
      <c r="F434" s="493" t="s">
        <v>367</v>
      </c>
      <c r="G434" s="482"/>
      <c r="H434" s="417">
        <f t="shared" si="1694"/>
        <v>4010</v>
      </c>
      <c r="I434" s="362" t="str">
        <f t="shared" si="1779"/>
        <v/>
      </c>
      <c r="J434" s="362" t="str">
        <f t="shared" ref="J434:K434" si="1896">IF(I434="","",RANK(I434,I$4:I$443))</f>
        <v/>
      </c>
      <c r="K434" s="362" t="str">
        <f t="shared" si="1896"/>
        <v/>
      </c>
      <c r="L434" s="362" t="str">
        <f t="shared" si="1697"/>
        <v/>
      </c>
      <c r="M434" s="362" t="str">
        <f t="shared" ref="M434:N434" si="1897">IF(L434="","",RANK(L434,L$4:L$443))</f>
        <v/>
      </c>
      <c r="N434" s="362" t="str">
        <f t="shared" si="1897"/>
        <v/>
      </c>
      <c r="O434" s="362" t="str">
        <f t="shared" si="1699"/>
        <v/>
      </c>
      <c r="P434" s="362" t="str">
        <f t="shared" ref="P434:Q434" si="1898">IF(O434="","",RANK(O434,O$4:O$443))</f>
        <v/>
      </c>
      <c r="Q434" s="362" t="str">
        <f t="shared" si="1898"/>
        <v/>
      </c>
      <c r="R434" s="362">
        <f t="shared" si="1701"/>
        <v>21</v>
      </c>
      <c r="S434" s="362">
        <f t="shared" ref="S434:T434" si="1899">IF(R434="","",RANK(R434,R$4:R$443))</f>
        <v>10</v>
      </c>
      <c r="T434" s="362">
        <f t="shared" si="1899"/>
        <v>21</v>
      </c>
      <c r="U434" s="417" t="str">
        <f t="shared" si="1703"/>
        <v>AULUSA TEO</v>
      </c>
      <c r="V434" s="369" t="str">
        <f t="shared" si="1704"/>
        <v>AULUSA TEO21</v>
      </c>
      <c r="X434" s="279"/>
      <c r="Y434" s="254" t="str">
        <f t="shared" si="1706"/>
        <v/>
      </c>
      <c r="Z434" s="254" t="str">
        <f t="shared" si="1707"/>
        <v/>
      </c>
      <c r="AA434" s="254" t="str">
        <f t="shared" si="1708"/>
        <v/>
      </c>
      <c r="AB434" s="254">
        <f t="shared" si="1709"/>
        <v>21</v>
      </c>
      <c r="AC434" s="254">
        <f t="shared" si="1774"/>
        <v>800</v>
      </c>
      <c r="AD434" s="254" t="str">
        <f t="shared" si="1775"/>
        <v>CTAT1</v>
      </c>
      <c r="AG434" s="499" t="str">
        <f t="shared" si="1776"/>
        <v>AULUSA TEO</v>
      </c>
      <c r="AH434" s="495" t="str">
        <f t="shared" si="1622"/>
        <v/>
      </c>
      <c r="AI434" s="495" t="str">
        <f t="shared" si="1623"/>
        <v/>
      </c>
      <c r="AJ434" s="495" t="str">
        <f t="shared" si="1624"/>
        <v/>
      </c>
      <c r="AK434" s="495">
        <f t="shared" si="1625"/>
        <v>21</v>
      </c>
      <c r="AL434" s="420">
        <f t="shared" si="1777"/>
        <v>800</v>
      </c>
      <c r="AM434" s="420" t="str">
        <f t="shared" si="1778"/>
        <v>CTAT1</v>
      </c>
      <c r="AN434">
        <f t="shared" si="1713"/>
        <v>21</v>
      </c>
    </row>
    <row r="435" spans="1:40">
      <c r="A435" s="417" t="str">
        <f t="shared" si="1692"/>
        <v/>
      </c>
      <c r="B435" s="417"/>
      <c r="C435" s="493" t="s">
        <v>410</v>
      </c>
      <c r="D435" s="487">
        <v>801</v>
      </c>
      <c r="E435" s="494" t="s">
        <v>183</v>
      </c>
      <c r="F435" s="493" t="s">
        <v>367</v>
      </c>
      <c r="G435" s="482"/>
      <c r="H435" s="417">
        <f t="shared" si="1694"/>
        <v>4009</v>
      </c>
      <c r="I435" s="362" t="str">
        <f t="shared" si="1779"/>
        <v/>
      </c>
      <c r="J435" s="362" t="str">
        <f t="shared" ref="J435:K435" si="1900">IF(I435="","",RANK(I435,I$4:I$443))</f>
        <v/>
      </c>
      <c r="K435" s="362" t="str">
        <f t="shared" si="1900"/>
        <v/>
      </c>
      <c r="L435" s="362" t="str">
        <f t="shared" si="1697"/>
        <v/>
      </c>
      <c r="M435" s="362" t="str">
        <f t="shared" ref="M435:N435" si="1901">IF(L435="","",RANK(L435,L$4:L$443))</f>
        <v/>
      </c>
      <c r="N435" s="362" t="str">
        <f t="shared" si="1901"/>
        <v/>
      </c>
      <c r="O435" s="362" t="str">
        <f t="shared" si="1699"/>
        <v/>
      </c>
      <c r="P435" s="362" t="str">
        <f t="shared" ref="P435:Q435" si="1902">IF(O435="","",RANK(O435,O$4:O$443))</f>
        <v/>
      </c>
      <c r="Q435" s="362" t="str">
        <f t="shared" si="1902"/>
        <v/>
      </c>
      <c r="R435" s="362">
        <f t="shared" si="1701"/>
        <v>22</v>
      </c>
      <c r="S435" s="362">
        <f t="shared" ref="S435:T435" si="1903">IF(R435="","",RANK(R435,R$4:R$443))</f>
        <v>9</v>
      </c>
      <c r="T435" s="362">
        <f t="shared" si="1903"/>
        <v>22</v>
      </c>
      <c r="U435" s="417" t="str">
        <f t="shared" si="1703"/>
        <v>AULUSA TEO</v>
      </c>
      <c r="V435" s="369" t="str">
        <f t="shared" si="1704"/>
        <v>AULUSA TEO22</v>
      </c>
      <c r="X435" s="279"/>
      <c r="Y435" s="254" t="str">
        <f t="shared" si="1706"/>
        <v/>
      </c>
      <c r="Z435" s="254" t="str">
        <f t="shared" si="1707"/>
        <v/>
      </c>
      <c r="AA435" s="254" t="str">
        <f t="shared" si="1708"/>
        <v/>
      </c>
      <c r="AB435" s="254">
        <f t="shared" si="1709"/>
        <v>22</v>
      </c>
      <c r="AC435" s="254">
        <f t="shared" si="1774"/>
        <v>801</v>
      </c>
      <c r="AD435" s="254" t="str">
        <f t="shared" si="1775"/>
        <v>CTAT2</v>
      </c>
      <c r="AG435" s="499" t="str">
        <f t="shared" si="1776"/>
        <v>AULUSA TEO</v>
      </c>
      <c r="AH435" s="495" t="str">
        <f t="shared" si="1622"/>
        <v/>
      </c>
      <c r="AI435" s="495" t="str">
        <f t="shared" si="1623"/>
        <v/>
      </c>
      <c r="AJ435" s="495" t="str">
        <f t="shared" si="1624"/>
        <v/>
      </c>
      <c r="AK435" s="495">
        <f t="shared" si="1625"/>
        <v>22</v>
      </c>
      <c r="AL435" s="420">
        <f t="shared" si="1777"/>
        <v>801</v>
      </c>
      <c r="AM435" s="420" t="str">
        <f t="shared" si="1778"/>
        <v>CTAT2</v>
      </c>
      <c r="AN435">
        <f t="shared" si="1713"/>
        <v>22</v>
      </c>
    </row>
    <row r="436" spans="1:40">
      <c r="A436" s="417" t="str">
        <f t="shared" si="1692"/>
        <v/>
      </c>
      <c r="B436" s="417"/>
      <c r="C436" s="493" t="s">
        <v>411</v>
      </c>
      <c r="D436" s="487">
        <v>802</v>
      </c>
      <c r="E436" s="494" t="s">
        <v>183</v>
      </c>
      <c r="F436" s="493" t="s">
        <v>367</v>
      </c>
      <c r="G436" s="482"/>
      <c r="H436" s="417">
        <f t="shared" si="1694"/>
        <v>4008</v>
      </c>
      <c r="I436" s="362" t="str">
        <f t="shared" si="1779"/>
        <v/>
      </c>
      <c r="J436" s="362" t="str">
        <f t="shared" ref="J436:K436" si="1904">IF(I436="","",RANK(I436,I$4:I$443))</f>
        <v/>
      </c>
      <c r="K436" s="362" t="str">
        <f t="shared" si="1904"/>
        <v/>
      </c>
      <c r="L436" s="362" t="str">
        <f t="shared" si="1697"/>
        <v/>
      </c>
      <c r="M436" s="362" t="str">
        <f t="shared" ref="M436:N436" si="1905">IF(L436="","",RANK(L436,L$4:L$443))</f>
        <v/>
      </c>
      <c r="N436" s="362" t="str">
        <f t="shared" si="1905"/>
        <v/>
      </c>
      <c r="O436" s="362" t="str">
        <f t="shared" si="1699"/>
        <v/>
      </c>
      <c r="P436" s="362" t="str">
        <f t="shared" ref="P436:Q436" si="1906">IF(O436="","",RANK(O436,O$4:O$443))</f>
        <v/>
      </c>
      <c r="Q436" s="362" t="str">
        <f t="shared" si="1906"/>
        <v/>
      </c>
      <c r="R436" s="362">
        <f t="shared" si="1701"/>
        <v>23</v>
      </c>
      <c r="S436" s="362">
        <f t="shared" ref="S436:T436" si="1907">IF(R436="","",RANK(R436,R$4:R$443))</f>
        <v>8</v>
      </c>
      <c r="T436" s="362">
        <f t="shared" si="1907"/>
        <v>23</v>
      </c>
      <c r="U436" s="417" t="str">
        <f t="shared" si="1703"/>
        <v>AULUSA TEO</v>
      </c>
      <c r="V436" s="369" t="str">
        <f t="shared" si="1704"/>
        <v>AULUSA TEO23</v>
      </c>
      <c r="X436" s="279"/>
      <c r="Y436" s="254" t="str">
        <f t="shared" si="1706"/>
        <v/>
      </c>
      <c r="Z436" s="254" t="str">
        <f t="shared" si="1707"/>
        <v/>
      </c>
      <c r="AA436" s="254" t="str">
        <f t="shared" si="1708"/>
        <v/>
      </c>
      <c r="AB436" s="254">
        <f t="shared" si="1709"/>
        <v>23</v>
      </c>
      <c r="AC436" s="254">
        <f t="shared" si="1774"/>
        <v>802</v>
      </c>
      <c r="AD436" s="254" t="str">
        <f t="shared" si="1775"/>
        <v>CTAT3</v>
      </c>
      <c r="AG436" s="499" t="str">
        <f t="shared" si="1776"/>
        <v>AULUSA TEO</v>
      </c>
      <c r="AH436" s="495" t="str">
        <f t="shared" ref="AH436:AH443" si="1908">IF(AH$1=$AE$3,IF(Y436="","",$A436),IF(Y436="","",Y436))</f>
        <v/>
      </c>
      <c r="AI436" s="495" t="str">
        <f t="shared" ref="AI436:AI443" si="1909">IF(AI$1=$AE$3,IF(Z436="","",$A436),IF(Z436="","",Z436))</f>
        <v/>
      </c>
      <c r="AJ436" s="495" t="str">
        <f t="shared" ref="AJ436:AJ443" si="1910">IF(AJ$1=$AE$3,IF(AA436="","",$A436),IF(AA436="","",AA436))</f>
        <v/>
      </c>
      <c r="AK436" s="495">
        <f t="shared" ref="AK436:AK443" si="1911">IF(AK$1=$AE$3,IF(AB436="","",$A436),IF(AB436="","",AB436))</f>
        <v>23</v>
      </c>
      <c r="AL436" s="420">
        <f t="shared" si="1777"/>
        <v>802</v>
      </c>
      <c r="AM436" s="420" t="str">
        <f t="shared" si="1778"/>
        <v>CTAT3</v>
      </c>
      <c r="AN436">
        <f t="shared" si="1713"/>
        <v>23</v>
      </c>
    </row>
    <row r="437" spans="1:40">
      <c r="A437" s="417" t="str">
        <f t="shared" si="1692"/>
        <v/>
      </c>
      <c r="B437" s="417"/>
      <c r="C437" s="493" t="s">
        <v>412</v>
      </c>
      <c r="D437" s="487">
        <v>803</v>
      </c>
      <c r="E437" s="494" t="s">
        <v>183</v>
      </c>
      <c r="F437" s="493" t="s">
        <v>367</v>
      </c>
      <c r="G437" s="482"/>
      <c r="H437" s="417">
        <f t="shared" si="1694"/>
        <v>4007</v>
      </c>
      <c r="I437" s="362" t="str">
        <f t="shared" si="1779"/>
        <v/>
      </c>
      <c r="J437" s="362" t="str">
        <f t="shared" ref="J437:K437" si="1912">IF(I437="","",RANK(I437,I$4:I$443))</f>
        <v/>
      </c>
      <c r="K437" s="362" t="str">
        <f t="shared" si="1912"/>
        <v/>
      </c>
      <c r="L437" s="362" t="str">
        <f t="shared" si="1697"/>
        <v/>
      </c>
      <c r="M437" s="362" t="str">
        <f t="shared" ref="M437:N437" si="1913">IF(L437="","",RANK(L437,L$4:L$443))</f>
        <v/>
      </c>
      <c r="N437" s="362" t="str">
        <f t="shared" si="1913"/>
        <v/>
      </c>
      <c r="O437" s="362" t="str">
        <f t="shared" si="1699"/>
        <v/>
      </c>
      <c r="P437" s="362" t="str">
        <f t="shared" ref="P437:Q437" si="1914">IF(O437="","",RANK(O437,O$4:O$443))</f>
        <v/>
      </c>
      <c r="Q437" s="362" t="str">
        <f t="shared" si="1914"/>
        <v/>
      </c>
      <c r="R437" s="362">
        <f t="shared" si="1701"/>
        <v>24</v>
      </c>
      <c r="S437" s="362">
        <f t="shared" ref="S437:T437" si="1915">IF(R437="","",RANK(R437,R$4:R$443))</f>
        <v>7</v>
      </c>
      <c r="T437" s="362">
        <f t="shared" si="1915"/>
        <v>24</v>
      </c>
      <c r="U437" s="417" t="str">
        <f t="shared" si="1703"/>
        <v>AULUSA TEO</v>
      </c>
      <c r="V437" s="369" t="str">
        <f t="shared" si="1704"/>
        <v>AULUSA TEO24</v>
      </c>
      <c r="X437" s="279"/>
      <c r="Y437" s="254" t="str">
        <f t="shared" si="1706"/>
        <v/>
      </c>
      <c r="Z437" s="254" t="str">
        <f t="shared" si="1707"/>
        <v/>
      </c>
      <c r="AA437" s="254" t="str">
        <f t="shared" si="1708"/>
        <v/>
      </c>
      <c r="AB437" s="254">
        <f t="shared" si="1709"/>
        <v>24</v>
      </c>
      <c r="AC437" s="254">
        <f t="shared" si="1774"/>
        <v>803</v>
      </c>
      <c r="AD437" s="254" t="str">
        <f t="shared" si="1775"/>
        <v>CTAT4</v>
      </c>
      <c r="AG437" s="499" t="str">
        <f t="shared" si="1776"/>
        <v>AULUSA TEO</v>
      </c>
      <c r="AH437" s="495" t="str">
        <f t="shared" si="1908"/>
        <v/>
      </c>
      <c r="AI437" s="495" t="str">
        <f t="shared" si="1909"/>
        <v/>
      </c>
      <c r="AJ437" s="495" t="str">
        <f t="shared" si="1910"/>
        <v/>
      </c>
      <c r="AK437" s="495">
        <f t="shared" si="1911"/>
        <v>24</v>
      </c>
      <c r="AL437" s="420">
        <f t="shared" si="1777"/>
        <v>803</v>
      </c>
      <c r="AM437" s="420" t="str">
        <f t="shared" si="1778"/>
        <v>CTAT4</v>
      </c>
      <c r="AN437">
        <f t="shared" si="1713"/>
        <v>24</v>
      </c>
    </row>
    <row r="438" spans="1:40">
      <c r="A438" s="417" t="str">
        <f t="shared" si="1692"/>
        <v/>
      </c>
      <c r="B438" s="417"/>
      <c r="C438" s="493" t="s">
        <v>413</v>
      </c>
      <c r="D438" s="487">
        <v>804</v>
      </c>
      <c r="E438" s="494" t="s">
        <v>183</v>
      </c>
      <c r="F438" s="493" t="s">
        <v>367</v>
      </c>
      <c r="G438" s="482"/>
      <c r="H438" s="417">
        <f t="shared" si="1694"/>
        <v>4006</v>
      </c>
      <c r="I438" s="362" t="str">
        <f t="shared" si="1779"/>
        <v/>
      </c>
      <c r="J438" s="362" t="str">
        <f t="shared" ref="J438:K438" si="1916">IF(I438="","",RANK(I438,I$4:I$443))</f>
        <v/>
      </c>
      <c r="K438" s="362" t="str">
        <f t="shared" si="1916"/>
        <v/>
      </c>
      <c r="L438" s="362" t="str">
        <f t="shared" si="1697"/>
        <v/>
      </c>
      <c r="M438" s="362" t="str">
        <f t="shared" ref="M438:N438" si="1917">IF(L438="","",RANK(L438,L$4:L$443))</f>
        <v/>
      </c>
      <c r="N438" s="362" t="str">
        <f t="shared" si="1917"/>
        <v/>
      </c>
      <c r="O438" s="362" t="str">
        <f t="shared" si="1699"/>
        <v/>
      </c>
      <c r="P438" s="362" t="str">
        <f t="shared" ref="P438:Q438" si="1918">IF(O438="","",RANK(O438,O$4:O$443))</f>
        <v/>
      </c>
      <c r="Q438" s="362" t="str">
        <f t="shared" si="1918"/>
        <v/>
      </c>
      <c r="R438" s="362">
        <f t="shared" si="1701"/>
        <v>25</v>
      </c>
      <c r="S438" s="362">
        <f t="shared" ref="S438:T438" si="1919">IF(R438="","",RANK(R438,R$4:R$443))</f>
        <v>6</v>
      </c>
      <c r="T438" s="362">
        <f t="shared" si="1919"/>
        <v>25</v>
      </c>
      <c r="U438" s="417" t="str">
        <f t="shared" si="1703"/>
        <v>AULUSA TEO</v>
      </c>
      <c r="V438" s="369" t="str">
        <f t="shared" si="1704"/>
        <v>AULUSA TEO25</v>
      </c>
      <c r="X438" s="279"/>
      <c r="Y438" s="254" t="str">
        <f t="shared" si="1706"/>
        <v/>
      </c>
      <c r="Z438" s="254" t="str">
        <f t="shared" si="1707"/>
        <v/>
      </c>
      <c r="AA438" s="254" t="str">
        <f t="shared" si="1708"/>
        <v/>
      </c>
      <c r="AB438" s="254">
        <f t="shared" si="1709"/>
        <v>25</v>
      </c>
      <c r="AC438" s="254">
        <f t="shared" si="1774"/>
        <v>804</v>
      </c>
      <c r="AD438" s="254" t="str">
        <f t="shared" si="1775"/>
        <v>CTAT5</v>
      </c>
      <c r="AG438" s="499" t="str">
        <f t="shared" si="1776"/>
        <v>AULUSA TEO</v>
      </c>
      <c r="AH438" s="495" t="str">
        <f t="shared" si="1908"/>
        <v/>
      </c>
      <c r="AI438" s="495" t="str">
        <f t="shared" si="1909"/>
        <v/>
      </c>
      <c r="AJ438" s="495" t="str">
        <f t="shared" si="1910"/>
        <v/>
      </c>
      <c r="AK438" s="495">
        <f t="shared" si="1911"/>
        <v>25</v>
      </c>
      <c r="AL438" s="420">
        <f t="shared" si="1777"/>
        <v>804</v>
      </c>
      <c r="AM438" s="420" t="str">
        <f t="shared" si="1778"/>
        <v>CTAT5</v>
      </c>
      <c r="AN438">
        <f t="shared" si="1713"/>
        <v>25</v>
      </c>
    </row>
    <row r="439" spans="1:40">
      <c r="A439" s="417" t="str">
        <f t="shared" si="1692"/>
        <v/>
      </c>
      <c r="B439" s="417"/>
      <c r="C439" s="493" t="s">
        <v>414</v>
      </c>
      <c r="D439" s="487">
        <v>805</v>
      </c>
      <c r="E439" s="494" t="s">
        <v>183</v>
      </c>
      <c r="F439" s="493" t="s">
        <v>367</v>
      </c>
      <c r="G439" s="482"/>
      <c r="H439" s="417">
        <f t="shared" si="1694"/>
        <v>4005</v>
      </c>
      <c r="I439" s="362" t="str">
        <f t="shared" si="1779"/>
        <v/>
      </c>
      <c r="J439" s="362" t="str">
        <f t="shared" ref="J439:K439" si="1920">IF(I439="","",RANK(I439,I$4:I$443))</f>
        <v/>
      </c>
      <c r="K439" s="362" t="str">
        <f t="shared" si="1920"/>
        <v/>
      </c>
      <c r="L439" s="362" t="str">
        <f t="shared" si="1697"/>
        <v/>
      </c>
      <c r="M439" s="362" t="str">
        <f t="shared" ref="M439:N439" si="1921">IF(L439="","",RANK(L439,L$4:L$443))</f>
        <v/>
      </c>
      <c r="N439" s="362" t="str">
        <f t="shared" si="1921"/>
        <v/>
      </c>
      <c r="O439" s="362" t="str">
        <f t="shared" si="1699"/>
        <v/>
      </c>
      <c r="P439" s="362" t="str">
        <f t="shared" ref="P439:Q439" si="1922">IF(O439="","",RANK(O439,O$4:O$443))</f>
        <v/>
      </c>
      <c r="Q439" s="362" t="str">
        <f t="shared" si="1922"/>
        <v/>
      </c>
      <c r="R439" s="362">
        <f t="shared" si="1701"/>
        <v>26</v>
      </c>
      <c r="S439" s="362">
        <f t="shared" ref="S439:T439" si="1923">IF(R439="","",RANK(R439,R$4:R$443))</f>
        <v>5</v>
      </c>
      <c r="T439" s="362">
        <f t="shared" si="1923"/>
        <v>26</v>
      </c>
      <c r="U439" s="417" t="str">
        <f t="shared" si="1703"/>
        <v>AULUSA TEO</v>
      </c>
      <c r="V439" s="369" t="str">
        <f t="shared" si="1704"/>
        <v>AULUSA TEO26</v>
      </c>
      <c r="X439" s="279"/>
      <c r="Y439" s="254" t="str">
        <f t="shared" si="1706"/>
        <v/>
      </c>
      <c r="Z439" s="254" t="str">
        <f t="shared" si="1707"/>
        <v/>
      </c>
      <c r="AA439" s="254" t="str">
        <f t="shared" si="1708"/>
        <v/>
      </c>
      <c r="AB439" s="254">
        <f t="shared" si="1709"/>
        <v>26</v>
      </c>
      <c r="AC439" s="254">
        <f t="shared" si="1774"/>
        <v>805</v>
      </c>
      <c r="AD439" s="254" t="str">
        <f t="shared" si="1775"/>
        <v>CTAT6</v>
      </c>
      <c r="AG439" s="499" t="str">
        <f t="shared" si="1776"/>
        <v>AULUSA TEO</v>
      </c>
      <c r="AH439" s="495" t="str">
        <f t="shared" si="1908"/>
        <v/>
      </c>
      <c r="AI439" s="495" t="str">
        <f t="shared" si="1909"/>
        <v/>
      </c>
      <c r="AJ439" s="495" t="str">
        <f t="shared" si="1910"/>
        <v/>
      </c>
      <c r="AK439" s="495">
        <f t="shared" si="1911"/>
        <v>26</v>
      </c>
      <c r="AL439" s="420">
        <f t="shared" si="1777"/>
        <v>805</v>
      </c>
      <c r="AM439" s="420" t="str">
        <f t="shared" si="1778"/>
        <v>CTAT6</v>
      </c>
      <c r="AN439">
        <f t="shared" si="1713"/>
        <v>26</v>
      </c>
    </row>
    <row r="440" spans="1:40">
      <c r="A440" s="417" t="str">
        <f t="shared" si="1692"/>
        <v/>
      </c>
      <c r="B440" s="417"/>
      <c r="C440" s="493" t="s">
        <v>415</v>
      </c>
      <c r="D440" s="487">
        <v>806</v>
      </c>
      <c r="E440" s="494" t="s">
        <v>183</v>
      </c>
      <c r="F440" s="493" t="s">
        <v>367</v>
      </c>
      <c r="G440" s="482"/>
      <c r="H440" s="417">
        <f t="shared" si="1694"/>
        <v>4004</v>
      </c>
      <c r="I440" s="362" t="str">
        <f t="shared" si="1779"/>
        <v/>
      </c>
      <c r="J440" s="362" t="str">
        <f t="shared" ref="J440:K440" si="1924">IF(I440="","",RANK(I440,I$4:I$443))</f>
        <v/>
      </c>
      <c r="K440" s="362" t="str">
        <f t="shared" si="1924"/>
        <v/>
      </c>
      <c r="L440" s="362" t="str">
        <f t="shared" si="1697"/>
        <v/>
      </c>
      <c r="M440" s="362" t="str">
        <f t="shared" ref="M440:N440" si="1925">IF(L440="","",RANK(L440,L$4:L$443))</f>
        <v/>
      </c>
      <c r="N440" s="362" t="str">
        <f t="shared" si="1925"/>
        <v/>
      </c>
      <c r="O440" s="362" t="str">
        <f t="shared" si="1699"/>
        <v/>
      </c>
      <c r="P440" s="362" t="str">
        <f t="shared" ref="P440:Q440" si="1926">IF(O440="","",RANK(O440,O$4:O$443))</f>
        <v/>
      </c>
      <c r="Q440" s="362" t="str">
        <f t="shared" si="1926"/>
        <v/>
      </c>
      <c r="R440" s="362">
        <f t="shared" si="1701"/>
        <v>27</v>
      </c>
      <c r="S440" s="362">
        <f t="shared" ref="S440:T440" si="1927">IF(R440="","",RANK(R440,R$4:R$443))</f>
        <v>4</v>
      </c>
      <c r="T440" s="362">
        <f t="shared" si="1927"/>
        <v>27</v>
      </c>
      <c r="U440" s="417" t="str">
        <f t="shared" si="1703"/>
        <v>AULUSA TEO</v>
      </c>
      <c r="V440" s="369" t="str">
        <f t="shared" si="1704"/>
        <v>AULUSA TEO27</v>
      </c>
      <c r="X440" s="279"/>
      <c r="Y440" s="254" t="str">
        <f t="shared" si="1706"/>
        <v/>
      </c>
      <c r="Z440" s="254" t="str">
        <f t="shared" si="1707"/>
        <v/>
      </c>
      <c r="AA440" s="254" t="str">
        <f t="shared" si="1708"/>
        <v/>
      </c>
      <c r="AB440" s="254">
        <f t="shared" si="1709"/>
        <v>27</v>
      </c>
      <c r="AC440" s="254">
        <f t="shared" si="1774"/>
        <v>806</v>
      </c>
      <c r="AD440" s="254" t="str">
        <f t="shared" si="1775"/>
        <v>CTAT7</v>
      </c>
      <c r="AG440" s="499" t="str">
        <f t="shared" si="1776"/>
        <v>AULUSA TEO</v>
      </c>
      <c r="AH440" s="495" t="str">
        <f t="shared" si="1908"/>
        <v/>
      </c>
      <c r="AI440" s="495" t="str">
        <f t="shared" si="1909"/>
        <v/>
      </c>
      <c r="AJ440" s="495" t="str">
        <f t="shared" si="1910"/>
        <v/>
      </c>
      <c r="AK440" s="495">
        <f t="shared" si="1911"/>
        <v>27</v>
      </c>
      <c r="AL440" s="420">
        <f t="shared" si="1777"/>
        <v>806</v>
      </c>
      <c r="AM440" s="420" t="str">
        <f t="shared" si="1778"/>
        <v>CTAT7</v>
      </c>
      <c r="AN440">
        <f t="shared" si="1713"/>
        <v>27</v>
      </c>
    </row>
    <row r="441" spans="1:40">
      <c r="A441" s="417" t="str">
        <f t="shared" si="1692"/>
        <v/>
      </c>
      <c r="B441" s="417"/>
      <c r="C441" s="493" t="s">
        <v>416</v>
      </c>
      <c r="D441" s="487">
        <v>807</v>
      </c>
      <c r="E441" s="494" t="s">
        <v>183</v>
      </c>
      <c r="F441" s="493" t="s">
        <v>367</v>
      </c>
      <c r="G441" s="482"/>
      <c r="H441" s="417">
        <f t="shared" si="1694"/>
        <v>4003</v>
      </c>
      <c r="I441" s="362" t="str">
        <f t="shared" si="1779"/>
        <v/>
      </c>
      <c r="J441" s="362" t="str">
        <f t="shared" ref="J441:K441" si="1928">IF(I441="","",RANK(I441,I$4:I$443))</f>
        <v/>
      </c>
      <c r="K441" s="362" t="str">
        <f t="shared" si="1928"/>
        <v/>
      </c>
      <c r="L441" s="362" t="str">
        <f t="shared" si="1697"/>
        <v/>
      </c>
      <c r="M441" s="362" t="str">
        <f t="shared" ref="M441:N441" si="1929">IF(L441="","",RANK(L441,L$4:L$443))</f>
        <v/>
      </c>
      <c r="N441" s="362" t="str">
        <f t="shared" si="1929"/>
        <v/>
      </c>
      <c r="O441" s="362" t="str">
        <f t="shared" si="1699"/>
        <v/>
      </c>
      <c r="P441" s="362" t="str">
        <f t="shared" ref="P441:Q441" si="1930">IF(O441="","",RANK(O441,O$4:O$443))</f>
        <v/>
      </c>
      <c r="Q441" s="362" t="str">
        <f t="shared" si="1930"/>
        <v/>
      </c>
      <c r="R441" s="362">
        <f t="shared" si="1701"/>
        <v>28</v>
      </c>
      <c r="S441" s="362">
        <f t="shared" ref="S441:T441" si="1931">IF(R441="","",RANK(R441,R$4:R$443))</f>
        <v>3</v>
      </c>
      <c r="T441" s="362">
        <f t="shared" si="1931"/>
        <v>28</v>
      </c>
      <c r="U441" s="417" t="str">
        <f t="shared" si="1703"/>
        <v>AULUSA TEO</v>
      </c>
      <c r="V441" s="369" t="str">
        <f t="shared" si="1704"/>
        <v>AULUSA TEO28</v>
      </c>
      <c r="X441" s="279"/>
      <c r="Y441" s="254" t="str">
        <f t="shared" si="1706"/>
        <v/>
      </c>
      <c r="Z441" s="254" t="str">
        <f t="shared" si="1707"/>
        <v/>
      </c>
      <c r="AA441" s="254" t="str">
        <f t="shared" si="1708"/>
        <v/>
      </c>
      <c r="AB441" s="254">
        <f t="shared" si="1709"/>
        <v>28</v>
      </c>
      <c r="AC441" s="254">
        <f t="shared" si="1774"/>
        <v>807</v>
      </c>
      <c r="AD441" s="254" t="str">
        <f t="shared" si="1775"/>
        <v>CTAT8</v>
      </c>
      <c r="AG441" s="499" t="str">
        <f t="shared" si="1776"/>
        <v>AULUSA TEO</v>
      </c>
      <c r="AH441" s="495" t="str">
        <f t="shared" si="1908"/>
        <v/>
      </c>
      <c r="AI441" s="495" t="str">
        <f t="shared" si="1909"/>
        <v/>
      </c>
      <c r="AJ441" s="495" t="str">
        <f t="shared" si="1910"/>
        <v/>
      </c>
      <c r="AK441" s="495">
        <f t="shared" si="1911"/>
        <v>28</v>
      </c>
      <c r="AL441" s="420">
        <f t="shared" si="1777"/>
        <v>807</v>
      </c>
      <c r="AM441" s="420" t="str">
        <f t="shared" si="1778"/>
        <v>CTAT8</v>
      </c>
      <c r="AN441">
        <f t="shared" si="1713"/>
        <v>28</v>
      </c>
    </row>
    <row r="442" spans="1:40">
      <c r="A442" s="417" t="str">
        <f t="shared" si="1692"/>
        <v/>
      </c>
      <c r="B442" s="417"/>
      <c r="C442" s="493" t="s">
        <v>417</v>
      </c>
      <c r="D442" s="487">
        <v>808</v>
      </c>
      <c r="E442" s="494" t="s">
        <v>183</v>
      </c>
      <c r="F442" s="493" t="s">
        <v>367</v>
      </c>
      <c r="G442" s="482"/>
      <c r="H442" s="417">
        <f t="shared" si="1694"/>
        <v>4002</v>
      </c>
      <c r="I442" s="362" t="str">
        <f t="shared" si="1779"/>
        <v/>
      </c>
      <c r="J442" s="362" t="str">
        <f t="shared" ref="J442:K442" si="1932">IF(I442="","",RANK(I442,I$4:I$443))</f>
        <v/>
      </c>
      <c r="K442" s="362" t="str">
        <f t="shared" si="1932"/>
        <v/>
      </c>
      <c r="L442" s="362" t="str">
        <f t="shared" si="1697"/>
        <v/>
      </c>
      <c r="M442" s="362" t="str">
        <f t="shared" ref="M442:N442" si="1933">IF(L442="","",RANK(L442,L$4:L$443))</f>
        <v/>
      </c>
      <c r="N442" s="362" t="str">
        <f t="shared" si="1933"/>
        <v/>
      </c>
      <c r="O442" s="362" t="str">
        <f t="shared" si="1699"/>
        <v/>
      </c>
      <c r="P442" s="362" t="str">
        <f t="shared" ref="P442:Q442" si="1934">IF(O442="","",RANK(O442,O$4:O$443))</f>
        <v/>
      </c>
      <c r="Q442" s="362" t="str">
        <f t="shared" si="1934"/>
        <v/>
      </c>
      <c r="R442" s="362">
        <f t="shared" si="1701"/>
        <v>29</v>
      </c>
      <c r="S442" s="362">
        <f t="shared" ref="S442:T442" si="1935">IF(R442="","",RANK(R442,R$4:R$443))</f>
        <v>2</v>
      </c>
      <c r="T442" s="362">
        <f t="shared" si="1935"/>
        <v>29</v>
      </c>
      <c r="U442" s="417" t="str">
        <f t="shared" si="1703"/>
        <v>AULUSA TEO</v>
      </c>
      <c r="V442" s="369" t="str">
        <f t="shared" si="1704"/>
        <v>AULUSA TEO29</v>
      </c>
      <c r="X442" s="279"/>
      <c r="Y442" s="254" t="str">
        <f t="shared" si="1706"/>
        <v/>
      </c>
      <c r="Z442" s="254" t="str">
        <f t="shared" si="1707"/>
        <v/>
      </c>
      <c r="AA442" s="254" t="str">
        <f t="shared" si="1708"/>
        <v/>
      </c>
      <c r="AB442" s="254">
        <f t="shared" si="1709"/>
        <v>29</v>
      </c>
      <c r="AC442" s="254">
        <f t="shared" si="1774"/>
        <v>808</v>
      </c>
      <c r="AD442" s="254" t="str">
        <f t="shared" si="1775"/>
        <v>CTAT9</v>
      </c>
      <c r="AG442" s="499" t="str">
        <f t="shared" si="1776"/>
        <v>AULUSA TEO</v>
      </c>
      <c r="AH442" s="495" t="str">
        <f t="shared" si="1908"/>
        <v/>
      </c>
      <c r="AI442" s="495" t="str">
        <f t="shared" si="1909"/>
        <v/>
      </c>
      <c r="AJ442" s="495" t="str">
        <f t="shared" si="1910"/>
        <v/>
      </c>
      <c r="AK442" s="495">
        <f t="shared" si="1911"/>
        <v>29</v>
      </c>
      <c r="AL442" s="420">
        <f t="shared" si="1777"/>
        <v>808</v>
      </c>
      <c r="AM442" s="420" t="str">
        <f t="shared" si="1778"/>
        <v>CTAT9</v>
      </c>
      <c r="AN442">
        <f t="shared" si="1713"/>
        <v>29</v>
      </c>
    </row>
    <row r="443" spans="1:40">
      <c r="A443" s="417" t="str">
        <f t="shared" si="1692"/>
        <v/>
      </c>
      <c r="B443" s="417"/>
      <c r="C443" s="493" t="s">
        <v>418</v>
      </c>
      <c r="D443" s="487">
        <v>809</v>
      </c>
      <c r="E443" s="494" t="s">
        <v>183</v>
      </c>
      <c r="F443" s="493" t="s">
        <v>367</v>
      </c>
      <c r="G443" s="482"/>
      <c r="H443" s="417">
        <f t="shared" si="1694"/>
        <v>4001</v>
      </c>
      <c r="I443" s="362" t="str">
        <f t="shared" si="1779"/>
        <v/>
      </c>
      <c r="J443" s="362" t="str">
        <f t="shared" ref="J443:K443" si="1936">IF(I443="","",RANK(I443,I$4:I$443))</f>
        <v/>
      </c>
      <c r="K443" s="362" t="str">
        <f t="shared" si="1936"/>
        <v/>
      </c>
      <c r="L443" s="362" t="str">
        <f t="shared" si="1697"/>
        <v/>
      </c>
      <c r="M443" s="362" t="str">
        <f t="shared" ref="M443:N443" si="1937">IF(L443="","",RANK(L443,L$4:L$443))</f>
        <v/>
      </c>
      <c r="N443" s="362" t="str">
        <f t="shared" si="1937"/>
        <v/>
      </c>
      <c r="O443" s="362" t="str">
        <f t="shared" si="1699"/>
        <v/>
      </c>
      <c r="P443" s="362" t="str">
        <f t="shared" ref="P443:Q443" si="1938">IF(O443="","",RANK(O443,O$4:O$443))</f>
        <v/>
      </c>
      <c r="Q443" s="362" t="str">
        <f t="shared" si="1938"/>
        <v/>
      </c>
      <c r="R443" s="362">
        <f t="shared" si="1701"/>
        <v>30</v>
      </c>
      <c r="S443" s="362">
        <f t="shared" ref="S443:T443" si="1939">IF(R443="","",RANK(R443,R$4:R$443))</f>
        <v>1</v>
      </c>
      <c r="T443" s="362">
        <f t="shared" si="1939"/>
        <v>30</v>
      </c>
      <c r="U443" s="417" t="str">
        <f t="shared" si="1703"/>
        <v>AULUSA TEO</v>
      </c>
      <c r="V443" s="369" t="str">
        <f t="shared" si="1704"/>
        <v>AULUSA TEO30</v>
      </c>
      <c r="X443" s="279"/>
      <c r="Y443" s="254" t="str">
        <f t="shared" si="1706"/>
        <v/>
      </c>
      <c r="Z443" s="254" t="str">
        <f t="shared" si="1707"/>
        <v/>
      </c>
      <c r="AA443" s="254" t="str">
        <f t="shared" si="1708"/>
        <v/>
      </c>
      <c r="AB443" s="254">
        <f t="shared" si="1709"/>
        <v>30</v>
      </c>
      <c r="AC443" s="254">
        <f t="shared" si="1774"/>
        <v>809</v>
      </c>
      <c r="AD443" s="254" t="str">
        <f t="shared" si="1775"/>
        <v>CTAT10</v>
      </c>
      <c r="AG443" s="499" t="str">
        <f t="shared" si="1776"/>
        <v>AULUSA TEO</v>
      </c>
      <c r="AH443" s="495" t="str">
        <f t="shared" si="1908"/>
        <v/>
      </c>
      <c r="AI443" s="495" t="str">
        <f t="shared" si="1909"/>
        <v/>
      </c>
      <c r="AJ443" s="495" t="str">
        <f t="shared" si="1910"/>
        <v/>
      </c>
      <c r="AK443" s="495">
        <f t="shared" si="1911"/>
        <v>30</v>
      </c>
      <c r="AL443" s="420">
        <f t="shared" si="1777"/>
        <v>809</v>
      </c>
      <c r="AM443" s="420" t="str">
        <f t="shared" si="1778"/>
        <v>CTAT10</v>
      </c>
      <c r="AN443">
        <f t="shared" si="1713"/>
        <v>30</v>
      </c>
    </row>
  </sheetData>
  <sheetProtection password="A667" sheet="1" objects="1" scenarios="1" selectLockedCells="1"/>
  <mergeCells count="15">
    <mergeCell ref="I1:K1"/>
    <mergeCell ref="L1:N1"/>
    <mergeCell ref="O1:Q1"/>
    <mergeCell ref="R1:T1"/>
    <mergeCell ref="L3:N3"/>
    <mergeCell ref="O3:Q3"/>
    <mergeCell ref="I3:K3"/>
    <mergeCell ref="I2:K2"/>
    <mergeCell ref="L2:N2"/>
    <mergeCell ref="O2:Q2"/>
    <mergeCell ref="AF3:AG3"/>
    <mergeCell ref="W3:X3"/>
    <mergeCell ref="R2:T2"/>
    <mergeCell ref="R3:T3"/>
    <mergeCell ref="AF1:AG1"/>
  </mergeCells>
  <phoneticPr fontId="62" type="noConversion"/>
  <conditionalFormatting sqref="D4:D443">
    <cfRule type="expression" dxfId="35" priority="8">
      <formula>C4=""</formula>
    </cfRule>
  </conditionalFormatting>
  <conditionalFormatting sqref="G1">
    <cfRule type="cellIs" dxfId="34" priority="5" operator="notEqual">
      <formula>"OK"</formula>
    </cfRule>
  </conditionalFormatting>
  <conditionalFormatting sqref="G3">
    <cfRule type="cellIs" dxfId="33" priority="7" operator="notEqual">
      <formula>$AH$3</formula>
    </cfRule>
  </conditionalFormatting>
  <conditionalFormatting sqref="AH2:AK443">
    <cfRule type="expression" dxfId="32" priority="4">
      <formula>AH$1=$AE$4</formula>
    </cfRule>
  </conditionalFormatting>
  <dataValidations count="2">
    <dataValidation type="list" allowBlank="1" showInputMessage="1" showErrorMessage="1" sqref="F4:F443">
      <formula1>$X$1:$AB$1</formula1>
    </dataValidation>
    <dataValidation type="list" allowBlank="1" showInputMessage="1" showErrorMessage="1" sqref="AH1:AK1">
      <formula1>$AE$3:$AE$4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L155"/>
  <sheetViews>
    <sheetView workbookViewId="0">
      <selection activeCell="C1" sqref="C1"/>
    </sheetView>
  </sheetViews>
  <sheetFormatPr baseColWidth="10" defaultRowHeight="12.75"/>
  <cols>
    <col min="1" max="1" width="16.42578125" style="369" customWidth="1"/>
    <col min="2" max="2" width="4.85546875" style="369" customWidth="1"/>
    <col min="3" max="3" width="33.5703125" customWidth="1"/>
    <col min="4" max="4" width="9.28515625" customWidth="1"/>
    <col min="5" max="5" width="19.42578125" customWidth="1"/>
    <col min="6" max="6" width="10.5703125" customWidth="1"/>
    <col min="7" max="7" width="8.85546875" customWidth="1"/>
    <col min="8" max="38" width="4.7109375" customWidth="1"/>
  </cols>
  <sheetData>
    <row r="1" spans="1:38" ht="22.15" customHeight="1">
      <c r="A1" s="730" t="s">
        <v>439</v>
      </c>
      <c r="B1" s="730"/>
      <c r="C1" s="446" t="s">
        <v>383</v>
      </c>
    </row>
    <row r="2" spans="1:38" ht="15.75">
      <c r="A2" s="504" t="s">
        <v>437</v>
      </c>
      <c r="B2" s="505">
        <f>COUNTA(D5:D154)-COUNTBLANK(D5:D154)</f>
        <v>0</v>
      </c>
      <c r="C2" s="728" t="str">
        <f>CUADRO!C1</f>
        <v>CUADRO DE DESCANSOS DE CONDUCTORES CORRESPONDIENTE AL MES:</v>
      </c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9" t="str">
        <f>CUADRO!V1</f>
        <v>ENERO</v>
      </c>
      <c r="X2" s="729"/>
      <c r="Y2" s="729"/>
      <c r="Z2" s="729"/>
      <c r="AA2" s="729">
        <f>CUADRO!Z1</f>
        <v>2023</v>
      </c>
      <c r="AB2" s="729"/>
      <c r="AC2" s="729"/>
      <c r="AD2" s="729"/>
      <c r="AE2" s="219"/>
      <c r="AF2" s="219"/>
      <c r="AG2" s="219"/>
      <c r="AH2" s="219"/>
      <c r="AI2" s="219"/>
      <c r="AJ2" s="227"/>
      <c r="AK2" s="227"/>
    </row>
    <row r="3" spans="1:38" ht="15.75">
      <c r="A3" s="504" t="s">
        <v>438</v>
      </c>
      <c r="B3" s="505">
        <f>COUNTA(A5:A154)-COUNTBLANK(A5:A154)</f>
        <v>0</v>
      </c>
      <c r="C3" s="9"/>
      <c r="D3" s="9"/>
      <c r="E3" s="9"/>
      <c r="F3" s="9"/>
      <c r="G3" s="9"/>
      <c r="H3" s="230" t="str">
        <f>IF(IF(ISNA(MODE(H4,$AZ$5:$AZ$17)),IF(H4="","",IF(WEEKDAY(H4)=1,"D",IF(WEEKDAY(H4)=7,"S","L"))),"D")=0," ",IF(ISNA(MODE(H4,$AZ$5:$AZ$17)),IF(H4="","",IF(WEEKDAY(H4)=1,"D",IF(WEEKDAY(H4)=7,"S","L"))),"D"))</f>
        <v>D</v>
      </c>
      <c r="I3" s="230" t="str">
        <f t="shared" ref="I3:AL3" si="0">IF(IF(ISNA(MODE(I4,$AZ$5:$AZ$17)),IF(I4="","",IF(WEEKDAY(I4)=1,"D",IF(WEEKDAY(I4)=7,"S","L"))),"D")=0," ",IF(ISNA(MODE(I4,$AZ$5:$AZ$17)),IF(I4="","",IF(WEEKDAY(I4)=1,"D",IF(WEEKDAY(I4)=7,"S","L"))),"D"))</f>
        <v>L</v>
      </c>
      <c r="J3" s="230" t="str">
        <f t="shared" si="0"/>
        <v>L</v>
      </c>
      <c r="K3" s="230" t="str">
        <f t="shared" si="0"/>
        <v>L</v>
      </c>
      <c r="L3" s="230" t="str">
        <f t="shared" si="0"/>
        <v>L</v>
      </c>
      <c r="M3" s="230" t="str">
        <f t="shared" si="0"/>
        <v>L</v>
      </c>
      <c r="N3" s="230" t="str">
        <f t="shared" si="0"/>
        <v>S</v>
      </c>
      <c r="O3" s="230" t="str">
        <f t="shared" si="0"/>
        <v>D</v>
      </c>
      <c r="P3" s="230" t="str">
        <f t="shared" si="0"/>
        <v>L</v>
      </c>
      <c r="Q3" s="230" t="str">
        <f t="shared" si="0"/>
        <v>L</v>
      </c>
      <c r="R3" s="230" t="str">
        <f t="shared" si="0"/>
        <v>L</v>
      </c>
      <c r="S3" s="230" t="str">
        <f t="shared" si="0"/>
        <v>L</v>
      </c>
      <c r="T3" s="230" t="str">
        <f t="shared" si="0"/>
        <v>L</v>
      </c>
      <c r="U3" s="230" t="str">
        <f t="shared" si="0"/>
        <v>S</v>
      </c>
      <c r="V3" s="230" t="str">
        <f t="shared" si="0"/>
        <v>D</v>
      </c>
      <c r="W3" s="230" t="str">
        <f t="shared" si="0"/>
        <v>L</v>
      </c>
      <c r="X3" s="230" t="str">
        <f t="shared" si="0"/>
        <v>L</v>
      </c>
      <c r="Y3" s="230" t="str">
        <f t="shared" si="0"/>
        <v>L</v>
      </c>
      <c r="Z3" s="230" t="str">
        <f t="shared" si="0"/>
        <v>L</v>
      </c>
      <c r="AA3" s="230" t="str">
        <f t="shared" si="0"/>
        <v>L</v>
      </c>
      <c r="AB3" s="230" t="str">
        <f t="shared" si="0"/>
        <v>S</v>
      </c>
      <c r="AC3" s="230" t="str">
        <f t="shared" si="0"/>
        <v>D</v>
      </c>
      <c r="AD3" s="230" t="str">
        <f t="shared" si="0"/>
        <v>L</v>
      </c>
      <c r="AE3" s="230" t="str">
        <f t="shared" si="0"/>
        <v>L</v>
      </c>
      <c r="AF3" s="230" t="str">
        <f t="shared" si="0"/>
        <v>L</v>
      </c>
      <c r="AG3" s="230" t="str">
        <f t="shared" si="0"/>
        <v>L</v>
      </c>
      <c r="AH3" s="230" t="str">
        <f t="shared" si="0"/>
        <v>L</v>
      </c>
      <c r="AI3" s="230" t="str">
        <f t="shared" si="0"/>
        <v>S</v>
      </c>
      <c r="AJ3" s="230" t="str">
        <f t="shared" si="0"/>
        <v>D</v>
      </c>
      <c r="AK3" s="230" t="str">
        <f t="shared" si="0"/>
        <v>L</v>
      </c>
      <c r="AL3" s="230" t="str">
        <f t="shared" si="0"/>
        <v>L</v>
      </c>
    </row>
    <row r="4" spans="1:38" ht="15">
      <c r="A4" s="435" t="s">
        <v>429</v>
      </c>
      <c r="B4" s="485" t="s">
        <v>430</v>
      </c>
      <c r="C4" s="228" t="str">
        <f>CUADRO!C3</f>
        <v>NOMBRES</v>
      </c>
      <c r="D4" s="228" t="str">
        <f>CUADRO!D3</f>
        <v>TGT</v>
      </c>
      <c r="E4" s="515" t="s">
        <v>441</v>
      </c>
      <c r="F4" s="228" t="str">
        <f>CUADRO!E3</f>
        <v>Nº ORDEN</v>
      </c>
      <c r="G4" s="228" t="str">
        <f>CUADRO!F3</f>
        <v>TURNOS</v>
      </c>
      <c r="H4" s="451">
        <f>CUADRO!G3</f>
        <v>44927</v>
      </c>
      <c r="I4" s="451">
        <f>H4+1</f>
        <v>44928</v>
      </c>
      <c r="J4" s="451">
        <f t="shared" ref="J4:AI4" si="1">I4+1</f>
        <v>44929</v>
      </c>
      <c r="K4" s="451">
        <f t="shared" si="1"/>
        <v>44930</v>
      </c>
      <c r="L4" s="451">
        <f t="shared" si="1"/>
        <v>44931</v>
      </c>
      <c r="M4" s="451">
        <f t="shared" si="1"/>
        <v>44932</v>
      </c>
      <c r="N4" s="451">
        <f t="shared" si="1"/>
        <v>44933</v>
      </c>
      <c r="O4" s="451">
        <f t="shared" si="1"/>
        <v>44934</v>
      </c>
      <c r="P4" s="451">
        <f t="shared" si="1"/>
        <v>44935</v>
      </c>
      <c r="Q4" s="451">
        <f t="shared" si="1"/>
        <v>44936</v>
      </c>
      <c r="R4" s="451">
        <f t="shared" si="1"/>
        <v>44937</v>
      </c>
      <c r="S4" s="451">
        <f t="shared" si="1"/>
        <v>44938</v>
      </c>
      <c r="T4" s="451">
        <f t="shared" si="1"/>
        <v>44939</v>
      </c>
      <c r="U4" s="451">
        <f t="shared" si="1"/>
        <v>44940</v>
      </c>
      <c r="V4" s="451">
        <f t="shared" si="1"/>
        <v>44941</v>
      </c>
      <c r="W4" s="451">
        <f t="shared" si="1"/>
        <v>44942</v>
      </c>
      <c r="X4" s="451">
        <f t="shared" si="1"/>
        <v>44943</v>
      </c>
      <c r="Y4" s="451">
        <f t="shared" si="1"/>
        <v>44944</v>
      </c>
      <c r="Z4" s="451">
        <f t="shared" si="1"/>
        <v>44945</v>
      </c>
      <c r="AA4" s="451">
        <f t="shared" si="1"/>
        <v>44946</v>
      </c>
      <c r="AB4" s="451">
        <f t="shared" si="1"/>
        <v>44947</v>
      </c>
      <c r="AC4" s="451">
        <f t="shared" si="1"/>
        <v>44948</v>
      </c>
      <c r="AD4" s="451">
        <f t="shared" si="1"/>
        <v>44949</v>
      </c>
      <c r="AE4" s="451">
        <f t="shared" si="1"/>
        <v>44950</v>
      </c>
      <c r="AF4" s="451">
        <f t="shared" si="1"/>
        <v>44951</v>
      </c>
      <c r="AG4" s="451">
        <f t="shared" si="1"/>
        <v>44952</v>
      </c>
      <c r="AH4" s="451">
        <f t="shared" si="1"/>
        <v>44953</v>
      </c>
      <c r="AI4" s="451">
        <f t="shared" si="1"/>
        <v>44954</v>
      </c>
      <c r="AJ4" s="451">
        <f>IF(AI4="","",IF(AI4+1&gt;BORRADOR!$AM$17,"",AI4+1))</f>
        <v>44955</v>
      </c>
      <c r="AK4" s="451">
        <f>IF(AJ4="","",IF(AJ4+1&gt;BORRADOR!$AM$17,"",AJ4+1))</f>
        <v>44956</v>
      </c>
      <c r="AL4" s="451">
        <f>IF(AK4="","",IF(AK4+1&gt;BORRADOR!$AM$17,"",AK4+1))</f>
        <v>44957</v>
      </c>
    </row>
    <row r="5" spans="1:38" ht="15">
      <c r="A5" s="435" t="str">
        <f>IF(G5="","",1)</f>
        <v/>
      </c>
      <c r="B5" s="369">
        <v>1</v>
      </c>
      <c r="C5" s="228" t="str">
        <f>VLOOKUP(D5,CONDUCTORES!C:E,3,FALSE)</f>
        <v/>
      </c>
      <c r="D5" s="228" t="str">
        <f>IFERROR(IF(C1="SELECCIONE EMPRESA","",VLOOKUP(E5,CONDUCTORES!V:AM,18,FALSE)),"")</f>
        <v/>
      </c>
      <c r="E5" s="228" t="str">
        <f>$C$1&amp;B5</f>
        <v>SELECCIONE EMPRESA1</v>
      </c>
      <c r="F5" s="228" t="str">
        <f>IF(H5="","",B5)</f>
        <v/>
      </c>
      <c r="G5" s="228" t="str">
        <f>IFERROR(IF($D5="","",VLOOKUP($D5,CUADRO!D4:AK153,3,FALSE)),"")</f>
        <v/>
      </c>
      <c r="H5" s="484" t="str">
        <f>IFERROR(IF($D5="","",VLOOKUP($D5,CUADRO!$D:$AK,4,FALSE)),"")</f>
        <v/>
      </c>
      <c r="I5" s="484" t="str">
        <f>IFERROR(IF($D5="","",VLOOKUP($D5,CUADRO!$D:$AK,5,FALSE)),"")</f>
        <v/>
      </c>
      <c r="J5" s="484" t="str">
        <f>IFERROR(IF($D5="","",VLOOKUP($D5,CUADRO!$D:$AK,6,FALSE)),"")</f>
        <v/>
      </c>
      <c r="K5" s="484" t="str">
        <f>IFERROR(IF($D5="","",VLOOKUP($D5,CUADRO!$D:$AK,7,FALSE)),"")</f>
        <v/>
      </c>
      <c r="L5" s="484" t="str">
        <f>IFERROR(IF($D5="","",VLOOKUP($D5,CUADRO!$D:$AK,8,FALSE)),"")</f>
        <v/>
      </c>
      <c r="M5" s="484" t="str">
        <f>IFERROR(IF($D5="","",VLOOKUP($D5,CUADRO!$D:$AK,9,FALSE)),"")</f>
        <v/>
      </c>
      <c r="N5" s="484" t="str">
        <f>IFERROR(IF($D5="","",VLOOKUP($D5,CUADRO!$D:$AK,10,FALSE)),"")</f>
        <v/>
      </c>
      <c r="O5" s="484" t="str">
        <f>IFERROR(IF($D5="","",VLOOKUP($D5,CUADRO!$D:$AK,11,FALSE)),"")</f>
        <v/>
      </c>
      <c r="P5" s="484" t="str">
        <f>IFERROR(IF($D5="","",VLOOKUP($D5,CUADRO!$D:$AK,12,FALSE)),"")</f>
        <v/>
      </c>
      <c r="Q5" s="484" t="str">
        <f>IFERROR(IF($D5="","",VLOOKUP($D5,CUADRO!$D:$AK,13,FALSE)),"")</f>
        <v/>
      </c>
      <c r="R5" s="484" t="str">
        <f>IFERROR(IF($D5="","",VLOOKUP($D5,CUADRO!$D:$AK,14,FALSE)),"")</f>
        <v/>
      </c>
      <c r="S5" s="484" t="str">
        <f>IFERROR(IF($D5="","",VLOOKUP($D5,CUADRO!$D:$AK,15,FALSE)),"")</f>
        <v/>
      </c>
      <c r="T5" s="484" t="str">
        <f>IFERROR(IF($D5="","",VLOOKUP($D5,CUADRO!$D:$AK,16,FALSE)),"")</f>
        <v/>
      </c>
      <c r="U5" s="484" t="str">
        <f>IFERROR(IF($D5="","",VLOOKUP($D5,CUADRO!$D:$AK,17,FALSE)),"")</f>
        <v/>
      </c>
      <c r="V5" s="484" t="str">
        <f>IFERROR(IF($D5="","",VLOOKUP($D5,CUADRO!$D:$AK,18,FALSE)),"")</f>
        <v/>
      </c>
      <c r="W5" s="484" t="str">
        <f>IFERROR(IF($D5="","",VLOOKUP($D5,CUADRO!$D:$AK,19,FALSE)),"")</f>
        <v/>
      </c>
      <c r="X5" s="484" t="str">
        <f>IFERROR(IF($D5="","",VLOOKUP($D5,CUADRO!$D:$AK,20,FALSE)),"")</f>
        <v/>
      </c>
      <c r="Y5" s="484" t="str">
        <f>IFERROR(IF($D5="","",VLOOKUP($D5,CUADRO!$D:$AK,21,FALSE)),"")</f>
        <v/>
      </c>
      <c r="Z5" s="484" t="str">
        <f>IFERROR(IF($D5="","",VLOOKUP($D5,CUADRO!$D:$AK,22,FALSE)),"")</f>
        <v/>
      </c>
      <c r="AA5" s="484" t="str">
        <f>IFERROR(IF($D5="","",VLOOKUP($D5,CUADRO!$D:$AK,23,FALSE)),"")</f>
        <v/>
      </c>
      <c r="AB5" s="484" t="str">
        <f>IFERROR(IF($D5="","",VLOOKUP($D5,CUADRO!$D:$AK,24,FALSE)),"")</f>
        <v/>
      </c>
      <c r="AC5" s="484" t="str">
        <f>IFERROR(IF($D5="","",VLOOKUP($D5,CUADRO!$D:$AK,25,FALSE)),"")</f>
        <v/>
      </c>
      <c r="AD5" s="484" t="str">
        <f>IFERROR(IF($D5="","",VLOOKUP($D5,CUADRO!$D:$AK,26,FALSE)),"")</f>
        <v/>
      </c>
      <c r="AE5" s="484" t="str">
        <f>IFERROR(IF($D5="","",VLOOKUP($D5,CUADRO!$D:$AK,27,FALSE)),"")</f>
        <v/>
      </c>
      <c r="AF5" s="484" t="str">
        <f>IFERROR(IF($D5="","",VLOOKUP($D5,CUADRO!$D:$AK,28,FALSE)),"")</f>
        <v/>
      </c>
      <c r="AG5" s="484" t="str">
        <f>IFERROR(IF($D5="","",VLOOKUP($D5,CUADRO!$D:$AK,29,FALSE)),"")</f>
        <v/>
      </c>
      <c r="AH5" s="484" t="str">
        <f>IFERROR(IF($D5="","",VLOOKUP($D5,CUADRO!$D:$AK,30,FALSE)),"")</f>
        <v/>
      </c>
      <c r="AI5" s="484" t="str">
        <f>IFERROR(IF($D5="","",VLOOKUP($D5,CUADRO!$D:$AK,31,FALSE)),"")</f>
        <v/>
      </c>
      <c r="AJ5" s="484" t="str">
        <f>IFERROR(IF($D5="","",VLOOKUP($D5,CUADRO!$D:$AK,32,FALSE)),"")</f>
        <v/>
      </c>
      <c r="AK5" s="484" t="str">
        <f>IFERROR(IF($D5="","",VLOOKUP($D5,CUADRO!$D:$AK,33,FALSE)),"")</f>
        <v/>
      </c>
      <c r="AL5" s="484" t="str">
        <f>IFERROR(IF($D5="","",VLOOKUP($D5,CUADRO!$D:$AK,34,FALSE)),"")</f>
        <v/>
      </c>
    </row>
    <row r="6" spans="1:38" ht="15">
      <c r="A6" s="435" t="str">
        <f>IF(G6="","",MAX($A$5:$A5)+1)</f>
        <v/>
      </c>
      <c r="B6" s="369">
        <v>2</v>
      </c>
      <c r="C6" s="228" t="str">
        <f>VLOOKUP(D6,CONDUCTORES!C:E,3,FALSE)</f>
        <v/>
      </c>
      <c r="D6" s="228" t="str">
        <f>IFERROR(IF(C2="SELECCIONE EMPRESA","",VLOOKUP(E6,CONDUCTORES!V:AM,18,FALSE)),"")</f>
        <v/>
      </c>
      <c r="E6" s="228" t="str">
        <f t="shared" ref="E6:E69" si="2">$C$1&amp;B6</f>
        <v>SELECCIONE EMPRESA2</v>
      </c>
      <c r="F6" s="228" t="str">
        <f t="shared" ref="F6:F69" si="3">IF(H6="","",B6)</f>
        <v/>
      </c>
      <c r="G6" s="228" t="str">
        <f>IFERROR(IF($D6="","",VLOOKUP($D6,CUADRO!D5:AK154,3,FALSE)),"")</f>
        <v/>
      </c>
      <c r="H6" s="484" t="str">
        <f>IFERROR(IF($D6="","",VLOOKUP($D6,CUADRO!$D:$AK,4,FALSE)),"")</f>
        <v/>
      </c>
      <c r="I6" s="484" t="str">
        <f>IFERROR(IF($D6="","",VLOOKUP($D6,CUADRO!$D:$AK,5,FALSE)),"")</f>
        <v/>
      </c>
      <c r="J6" s="484" t="str">
        <f>IFERROR(IF($D6="","",VLOOKUP($D6,CUADRO!$D:$AK,6,FALSE)),"")</f>
        <v/>
      </c>
      <c r="K6" s="484" t="str">
        <f>IFERROR(IF($D6="","",VLOOKUP($D6,CUADRO!$D:$AK,7,FALSE)),"")</f>
        <v/>
      </c>
      <c r="L6" s="484" t="str">
        <f>IFERROR(IF($D6="","",VLOOKUP($D6,CUADRO!$D:$AK,8,FALSE)),"")</f>
        <v/>
      </c>
      <c r="M6" s="484" t="str">
        <f>IFERROR(IF($D6="","",VLOOKUP($D6,CUADRO!$D:$AK,9,FALSE)),"")</f>
        <v/>
      </c>
      <c r="N6" s="484" t="str">
        <f>IFERROR(IF($D6="","",VLOOKUP($D6,CUADRO!$D:$AK,10,FALSE)),"")</f>
        <v/>
      </c>
      <c r="O6" s="484" t="str">
        <f>IFERROR(IF($D6="","",VLOOKUP($D6,CUADRO!$D:$AK,11,FALSE)),"")</f>
        <v/>
      </c>
      <c r="P6" s="484" t="str">
        <f>IFERROR(IF($D6="","",VLOOKUP($D6,CUADRO!$D:$AK,12,FALSE)),"")</f>
        <v/>
      </c>
      <c r="Q6" s="484" t="str">
        <f>IFERROR(IF($D6="","",VLOOKUP($D6,CUADRO!$D:$AK,13,FALSE)),"")</f>
        <v/>
      </c>
      <c r="R6" s="484" t="str">
        <f>IFERROR(IF($D6="","",VLOOKUP($D6,CUADRO!$D:$AK,14,FALSE)),"")</f>
        <v/>
      </c>
      <c r="S6" s="484" t="str">
        <f>IFERROR(IF($D6="","",VLOOKUP($D6,CUADRO!$D:$AK,15,FALSE)),"")</f>
        <v/>
      </c>
      <c r="T6" s="484" t="str">
        <f>IFERROR(IF($D6="","",VLOOKUP($D6,CUADRO!$D:$AK,16,FALSE)),"")</f>
        <v/>
      </c>
      <c r="U6" s="484" t="str">
        <f>IFERROR(IF($D6="","",VLOOKUP($D6,CUADRO!$D:$AK,17,FALSE)),"")</f>
        <v/>
      </c>
      <c r="V6" s="484" t="str">
        <f>IFERROR(IF($D6="","",VLOOKUP($D6,CUADRO!$D:$AK,18,FALSE)),"")</f>
        <v/>
      </c>
      <c r="W6" s="484" t="str">
        <f>IFERROR(IF($D6="","",VLOOKUP($D6,CUADRO!$D:$AK,19,FALSE)),"")</f>
        <v/>
      </c>
      <c r="X6" s="484" t="str">
        <f>IFERROR(IF($D6="","",VLOOKUP($D6,CUADRO!$D:$AK,20,FALSE)),"")</f>
        <v/>
      </c>
      <c r="Y6" s="484" t="str">
        <f>IFERROR(IF($D6="","",VLOOKUP($D6,CUADRO!$D:$AK,21,FALSE)),"")</f>
        <v/>
      </c>
      <c r="Z6" s="484" t="str">
        <f>IFERROR(IF($D6="","",VLOOKUP($D6,CUADRO!$D:$AK,22,FALSE)),"")</f>
        <v/>
      </c>
      <c r="AA6" s="484" t="str">
        <f>IFERROR(IF($D6="","",VLOOKUP($D6,CUADRO!$D:$AK,23,FALSE)),"")</f>
        <v/>
      </c>
      <c r="AB6" s="484" t="str">
        <f>IFERROR(IF($D6="","",VLOOKUP($D6,CUADRO!$D:$AK,24,FALSE)),"")</f>
        <v/>
      </c>
      <c r="AC6" s="484" t="str">
        <f>IFERROR(IF($D6="","",VLOOKUP($D6,CUADRO!$D:$AK,25,FALSE)),"")</f>
        <v/>
      </c>
      <c r="AD6" s="484" t="str">
        <f>IFERROR(IF($D6="","",VLOOKUP($D6,CUADRO!$D:$AK,26,FALSE)),"")</f>
        <v/>
      </c>
      <c r="AE6" s="484" t="str">
        <f>IFERROR(IF($D6="","",VLOOKUP($D6,CUADRO!$D:$AK,27,FALSE)),"")</f>
        <v/>
      </c>
      <c r="AF6" s="484" t="str">
        <f>IFERROR(IF($D6="","",VLOOKUP($D6,CUADRO!$D:$AK,28,FALSE)),"")</f>
        <v/>
      </c>
      <c r="AG6" s="484" t="str">
        <f>IFERROR(IF($D6="","",VLOOKUP($D6,CUADRO!$D:$AK,29,FALSE)),"")</f>
        <v/>
      </c>
      <c r="AH6" s="484" t="str">
        <f>IFERROR(IF($D6="","",VLOOKUP($D6,CUADRO!$D:$AK,30,FALSE)),"")</f>
        <v/>
      </c>
      <c r="AI6" s="484" t="str">
        <f>IFERROR(IF($D6="","",VLOOKUP($D6,CUADRO!$D:$AK,31,FALSE)),"")</f>
        <v/>
      </c>
      <c r="AJ6" s="484" t="str">
        <f>IFERROR(IF($D6="","",VLOOKUP($D6,CUADRO!$D:$AK,32,FALSE)),"")</f>
        <v/>
      </c>
      <c r="AK6" s="484" t="str">
        <f>IFERROR(IF($D6="","",VLOOKUP($D6,CUADRO!$D:$AK,33,FALSE)),"")</f>
        <v/>
      </c>
      <c r="AL6" s="484" t="str">
        <f>IFERROR(IF($D6="","",VLOOKUP($D6,CUADRO!$D:$AK,34,FALSE)),"")</f>
        <v/>
      </c>
    </row>
    <row r="7" spans="1:38" ht="15">
      <c r="A7" s="435" t="str">
        <f>IF(G7="","",MAX($A$5:$A6)+1)</f>
        <v/>
      </c>
      <c r="B7" s="369">
        <v>3</v>
      </c>
      <c r="C7" s="228" t="str">
        <f>VLOOKUP(D7,CONDUCTORES!C:E,3,FALSE)</f>
        <v/>
      </c>
      <c r="D7" s="228" t="str">
        <f>IFERROR(IF(C3="SELECCIONE EMPRESA","",VLOOKUP(E7,CONDUCTORES!V:AM,18,FALSE)),"")</f>
        <v/>
      </c>
      <c r="E7" s="228" t="str">
        <f t="shared" si="2"/>
        <v>SELECCIONE EMPRESA3</v>
      </c>
      <c r="F7" s="228" t="str">
        <f t="shared" si="3"/>
        <v/>
      </c>
      <c r="G7" s="228" t="str">
        <f>IFERROR(IF($D7="","",VLOOKUP($D7,CUADRO!D6:AK155,3,FALSE)),"")</f>
        <v/>
      </c>
      <c r="H7" s="484" t="str">
        <f>IFERROR(IF($D7="","",VLOOKUP($D7,CUADRO!$D:$AK,4,FALSE)),"")</f>
        <v/>
      </c>
      <c r="I7" s="484" t="str">
        <f>IFERROR(IF($D7="","",VLOOKUP($D7,CUADRO!$D:$AK,5,FALSE)),"")</f>
        <v/>
      </c>
      <c r="J7" s="484" t="str">
        <f>IFERROR(IF($D7="","",VLOOKUP($D7,CUADRO!$D:$AK,6,FALSE)),"")</f>
        <v/>
      </c>
      <c r="K7" s="484" t="str">
        <f>IFERROR(IF($D7="","",VLOOKUP($D7,CUADRO!$D:$AK,7,FALSE)),"")</f>
        <v/>
      </c>
      <c r="L7" s="484" t="str">
        <f>IFERROR(IF($D7="","",VLOOKUP($D7,CUADRO!$D:$AK,8,FALSE)),"")</f>
        <v/>
      </c>
      <c r="M7" s="484" t="str">
        <f>IFERROR(IF($D7="","",VLOOKUP($D7,CUADRO!$D:$AK,9,FALSE)),"")</f>
        <v/>
      </c>
      <c r="N7" s="484" t="str">
        <f>IFERROR(IF($D7="","",VLOOKUP($D7,CUADRO!$D:$AK,10,FALSE)),"")</f>
        <v/>
      </c>
      <c r="O7" s="484" t="str">
        <f>IFERROR(IF($D7="","",VLOOKUP($D7,CUADRO!$D:$AK,11,FALSE)),"")</f>
        <v/>
      </c>
      <c r="P7" s="484" t="str">
        <f>IFERROR(IF($D7="","",VLOOKUP($D7,CUADRO!$D:$AK,12,FALSE)),"")</f>
        <v/>
      </c>
      <c r="Q7" s="484" t="str">
        <f>IFERROR(IF($D7="","",VLOOKUP($D7,CUADRO!$D:$AK,13,FALSE)),"")</f>
        <v/>
      </c>
      <c r="R7" s="484" t="str">
        <f>IFERROR(IF($D7="","",VLOOKUP($D7,CUADRO!$D:$AK,14,FALSE)),"")</f>
        <v/>
      </c>
      <c r="S7" s="484" t="str">
        <f>IFERROR(IF($D7="","",VLOOKUP($D7,CUADRO!$D:$AK,15,FALSE)),"")</f>
        <v/>
      </c>
      <c r="T7" s="484" t="str">
        <f>IFERROR(IF($D7="","",VLOOKUP($D7,CUADRO!$D:$AK,16,FALSE)),"")</f>
        <v/>
      </c>
      <c r="U7" s="484" t="str">
        <f>IFERROR(IF($D7="","",VLOOKUP($D7,CUADRO!$D:$AK,17,FALSE)),"")</f>
        <v/>
      </c>
      <c r="V7" s="484" t="str">
        <f>IFERROR(IF($D7="","",VLOOKUP($D7,CUADRO!$D:$AK,18,FALSE)),"")</f>
        <v/>
      </c>
      <c r="W7" s="484" t="str">
        <f>IFERROR(IF($D7="","",VLOOKUP($D7,CUADRO!$D:$AK,19,FALSE)),"")</f>
        <v/>
      </c>
      <c r="X7" s="484" t="str">
        <f>IFERROR(IF($D7="","",VLOOKUP($D7,CUADRO!$D:$AK,20,FALSE)),"")</f>
        <v/>
      </c>
      <c r="Y7" s="484" t="str">
        <f>IFERROR(IF($D7="","",VLOOKUP($D7,CUADRO!$D:$AK,21,FALSE)),"")</f>
        <v/>
      </c>
      <c r="Z7" s="484" t="str">
        <f>IFERROR(IF($D7="","",VLOOKUP($D7,CUADRO!$D:$AK,22,FALSE)),"")</f>
        <v/>
      </c>
      <c r="AA7" s="484" t="str">
        <f>IFERROR(IF($D7="","",VLOOKUP($D7,CUADRO!$D:$AK,23,FALSE)),"")</f>
        <v/>
      </c>
      <c r="AB7" s="484" t="str">
        <f>IFERROR(IF($D7="","",VLOOKUP($D7,CUADRO!$D:$AK,24,FALSE)),"")</f>
        <v/>
      </c>
      <c r="AC7" s="484" t="str">
        <f>IFERROR(IF($D7="","",VLOOKUP($D7,CUADRO!$D:$AK,25,FALSE)),"")</f>
        <v/>
      </c>
      <c r="AD7" s="484" t="str">
        <f>IFERROR(IF($D7="","",VLOOKUP($D7,CUADRO!$D:$AK,26,FALSE)),"")</f>
        <v/>
      </c>
      <c r="AE7" s="484" t="str">
        <f>IFERROR(IF($D7="","",VLOOKUP($D7,CUADRO!$D:$AK,27,FALSE)),"")</f>
        <v/>
      </c>
      <c r="AF7" s="484" t="str">
        <f>IFERROR(IF($D7="","",VLOOKUP($D7,CUADRO!$D:$AK,28,FALSE)),"")</f>
        <v/>
      </c>
      <c r="AG7" s="484" t="str">
        <f>IFERROR(IF($D7="","",VLOOKUP($D7,CUADRO!$D:$AK,29,FALSE)),"")</f>
        <v/>
      </c>
      <c r="AH7" s="484" t="str">
        <f>IFERROR(IF($D7="","",VLOOKUP($D7,CUADRO!$D:$AK,30,FALSE)),"")</f>
        <v/>
      </c>
      <c r="AI7" s="484" t="str">
        <f>IFERROR(IF($D7="","",VLOOKUP($D7,CUADRO!$D:$AK,31,FALSE)),"")</f>
        <v/>
      </c>
      <c r="AJ7" s="484" t="str">
        <f>IFERROR(IF($D7="","",VLOOKUP($D7,CUADRO!$D:$AK,32,FALSE)),"")</f>
        <v/>
      </c>
      <c r="AK7" s="484" t="str">
        <f>IFERROR(IF($D7="","",VLOOKUP($D7,CUADRO!$D:$AK,33,FALSE)),"")</f>
        <v/>
      </c>
      <c r="AL7" s="484" t="str">
        <f>IFERROR(IF($D7="","",VLOOKUP($D7,CUADRO!$D:$AK,34,FALSE)),"")</f>
        <v/>
      </c>
    </row>
    <row r="8" spans="1:38" ht="15">
      <c r="A8" s="435" t="str">
        <f>IF(G8="","",MAX($A$5:$A7)+1)</f>
        <v/>
      </c>
      <c r="B8" s="369">
        <v>4</v>
      </c>
      <c r="C8" s="228" t="str">
        <f>VLOOKUP(D8,CONDUCTORES!C:E,3,FALSE)</f>
        <v/>
      </c>
      <c r="D8" s="228" t="str">
        <f>IFERROR(IF(C4="SELECCIONE EMPRESA","",VLOOKUP(E8,CONDUCTORES!V:AM,18,FALSE)),"")</f>
        <v/>
      </c>
      <c r="E8" s="228" t="str">
        <f t="shared" si="2"/>
        <v>SELECCIONE EMPRESA4</v>
      </c>
      <c r="F8" s="228" t="str">
        <f t="shared" si="3"/>
        <v/>
      </c>
      <c r="G8" s="228" t="str">
        <f>IFERROR(IF($D8="","",VLOOKUP($D8,CUADRO!D7:AK156,3,FALSE)),"")</f>
        <v/>
      </c>
      <c r="H8" s="484" t="str">
        <f>IFERROR(IF($D8="","",VLOOKUP($D8,CUADRO!$D:$AK,4,FALSE)),"")</f>
        <v/>
      </c>
      <c r="I8" s="484" t="str">
        <f>IFERROR(IF($D8="","",VLOOKUP($D8,CUADRO!$D:$AK,5,FALSE)),"")</f>
        <v/>
      </c>
      <c r="J8" s="484" t="str">
        <f>IFERROR(IF($D8="","",VLOOKUP($D8,CUADRO!$D:$AK,6,FALSE)),"")</f>
        <v/>
      </c>
      <c r="K8" s="484" t="str">
        <f>IFERROR(IF($D8="","",VLOOKUP($D8,CUADRO!$D:$AK,7,FALSE)),"")</f>
        <v/>
      </c>
      <c r="L8" s="484" t="str">
        <f>IFERROR(IF($D8="","",VLOOKUP($D8,CUADRO!$D:$AK,8,FALSE)),"")</f>
        <v/>
      </c>
      <c r="M8" s="484" t="str">
        <f>IFERROR(IF($D8="","",VLOOKUP($D8,CUADRO!$D:$AK,9,FALSE)),"")</f>
        <v/>
      </c>
      <c r="N8" s="484" t="str">
        <f>IFERROR(IF($D8="","",VLOOKUP($D8,CUADRO!$D:$AK,10,FALSE)),"")</f>
        <v/>
      </c>
      <c r="O8" s="484" t="str">
        <f>IFERROR(IF($D8="","",VLOOKUP($D8,CUADRO!$D:$AK,11,FALSE)),"")</f>
        <v/>
      </c>
      <c r="P8" s="484" t="str">
        <f>IFERROR(IF($D8="","",VLOOKUP($D8,CUADRO!$D:$AK,12,FALSE)),"")</f>
        <v/>
      </c>
      <c r="Q8" s="484" t="str">
        <f>IFERROR(IF($D8="","",VLOOKUP($D8,CUADRO!$D:$AK,13,FALSE)),"")</f>
        <v/>
      </c>
      <c r="R8" s="484" t="str">
        <f>IFERROR(IF($D8="","",VLOOKUP($D8,CUADRO!$D:$AK,14,FALSE)),"")</f>
        <v/>
      </c>
      <c r="S8" s="484" t="str">
        <f>IFERROR(IF($D8="","",VLOOKUP($D8,CUADRO!$D:$AK,15,FALSE)),"")</f>
        <v/>
      </c>
      <c r="T8" s="484" t="str">
        <f>IFERROR(IF($D8="","",VLOOKUP($D8,CUADRO!$D:$AK,16,FALSE)),"")</f>
        <v/>
      </c>
      <c r="U8" s="484" t="str">
        <f>IFERROR(IF($D8="","",VLOOKUP($D8,CUADRO!$D:$AK,17,FALSE)),"")</f>
        <v/>
      </c>
      <c r="V8" s="484" t="str">
        <f>IFERROR(IF($D8="","",VLOOKUP($D8,CUADRO!$D:$AK,18,FALSE)),"")</f>
        <v/>
      </c>
      <c r="W8" s="484" t="str">
        <f>IFERROR(IF($D8="","",VLOOKUP($D8,CUADRO!$D:$AK,19,FALSE)),"")</f>
        <v/>
      </c>
      <c r="X8" s="484" t="str">
        <f>IFERROR(IF($D8="","",VLOOKUP($D8,CUADRO!$D:$AK,20,FALSE)),"")</f>
        <v/>
      </c>
      <c r="Y8" s="484" t="str">
        <f>IFERROR(IF($D8="","",VLOOKUP($D8,CUADRO!$D:$AK,21,FALSE)),"")</f>
        <v/>
      </c>
      <c r="Z8" s="484" t="str">
        <f>IFERROR(IF($D8="","",VLOOKUP($D8,CUADRO!$D:$AK,22,FALSE)),"")</f>
        <v/>
      </c>
      <c r="AA8" s="484" t="str">
        <f>IFERROR(IF($D8="","",VLOOKUP($D8,CUADRO!$D:$AK,23,FALSE)),"")</f>
        <v/>
      </c>
      <c r="AB8" s="484" t="str">
        <f>IFERROR(IF($D8="","",VLOOKUP($D8,CUADRO!$D:$AK,24,FALSE)),"")</f>
        <v/>
      </c>
      <c r="AC8" s="484" t="str">
        <f>IFERROR(IF($D8="","",VLOOKUP($D8,CUADRO!$D:$AK,25,FALSE)),"")</f>
        <v/>
      </c>
      <c r="AD8" s="484" t="str">
        <f>IFERROR(IF($D8="","",VLOOKUP($D8,CUADRO!$D:$AK,26,FALSE)),"")</f>
        <v/>
      </c>
      <c r="AE8" s="484" t="str">
        <f>IFERROR(IF($D8="","",VLOOKUP($D8,CUADRO!$D:$AK,27,FALSE)),"")</f>
        <v/>
      </c>
      <c r="AF8" s="484" t="str">
        <f>IFERROR(IF($D8="","",VLOOKUP($D8,CUADRO!$D:$AK,28,FALSE)),"")</f>
        <v/>
      </c>
      <c r="AG8" s="484" t="str">
        <f>IFERROR(IF($D8="","",VLOOKUP($D8,CUADRO!$D:$AK,29,FALSE)),"")</f>
        <v/>
      </c>
      <c r="AH8" s="484" t="str">
        <f>IFERROR(IF($D8="","",VLOOKUP($D8,CUADRO!$D:$AK,30,FALSE)),"")</f>
        <v/>
      </c>
      <c r="AI8" s="484" t="str">
        <f>IFERROR(IF($D8="","",VLOOKUP($D8,CUADRO!$D:$AK,31,FALSE)),"")</f>
        <v/>
      </c>
      <c r="AJ8" s="484" t="str">
        <f>IFERROR(IF($D8="","",VLOOKUP($D8,CUADRO!$D:$AK,32,FALSE)),"")</f>
        <v/>
      </c>
      <c r="AK8" s="484" t="str">
        <f>IFERROR(IF($D8="","",VLOOKUP($D8,CUADRO!$D:$AK,33,FALSE)),"")</f>
        <v/>
      </c>
      <c r="AL8" s="484" t="str">
        <f>IFERROR(IF($D8="","",VLOOKUP($D8,CUADRO!$D:$AK,34,FALSE)),"")</f>
        <v/>
      </c>
    </row>
    <row r="9" spans="1:38" ht="15">
      <c r="A9" s="435" t="str">
        <f>IF(G9="","",MAX($A$5:$A8)+1)</f>
        <v/>
      </c>
      <c r="B9" s="369">
        <v>5</v>
      </c>
      <c r="C9" s="228" t="str">
        <f>VLOOKUP(D9,CONDUCTORES!C:E,3,FALSE)</f>
        <v/>
      </c>
      <c r="D9" s="228" t="str">
        <f>IFERROR(IF(C5="SELECCIONE EMPRESA","",VLOOKUP(E9,CONDUCTORES!V:AM,18,FALSE)),"")</f>
        <v/>
      </c>
      <c r="E9" s="228" t="str">
        <f t="shared" si="2"/>
        <v>SELECCIONE EMPRESA5</v>
      </c>
      <c r="F9" s="228" t="str">
        <f>IF(H9="","",B9)</f>
        <v/>
      </c>
      <c r="G9" s="228" t="str">
        <f>IFERROR(IF($D9="","",VLOOKUP($D9,CUADRO!D8:AK157,3,FALSE)),"")</f>
        <v/>
      </c>
      <c r="H9" s="484" t="str">
        <f>IFERROR(IF($D9="","",VLOOKUP($D9,CUADRO!$D:$AK,4,FALSE)),"")</f>
        <v/>
      </c>
      <c r="I9" s="484" t="str">
        <f>IFERROR(IF($D9="","",VLOOKUP($D9,CUADRO!$D:$AK,5,FALSE)),"")</f>
        <v/>
      </c>
      <c r="J9" s="484" t="str">
        <f>IFERROR(IF($D9="","",VLOOKUP($D9,CUADRO!$D:$AK,6,FALSE)),"")</f>
        <v/>
      </c>
      <c r="K9" s="484" t="str">
        <f>IFERROR(IF($D9="","",VLOOKUP($D9,CUADRO!$D:$AK,7,FALSE)),"")</f>
        <v/>
      </c>
      <c r="L9" s="484" t="str">
        <f>IFERROR(IF($D9="","",VLOOKUP($D9,CUADRO!$D:$AK,8,FALSE)),"")</f>
        <v/>
      </c>
      <c r="M9" s="484" t="str">
        <f>IFERROR(IF($D9="","",VLOOKUP($D9,CUADRO!$D:$AK,9,FALSE)),"")</f>
        <v/>
      </c>
      <c r="N9" s="484" t="str">
        <f>IFERROR(IF($D9="","",VLOOKUP($D9,CUADRO!$D:$AK,10,FALSE)),"")</f>
        <v/>
      </c>
      <c r="O9" s="484" t="str">
        <f>IFERROR(IF($D9="","",VLOOKUP($D9,CUADRO!$D:$AK,11,FALSE)),"")</f>
        <v/>
      </c>
      <c r="P9" s="484" t="str">
        <f>IFERROR(IF($D9="","",VLOOKUP($D9,CUADRO!$D:$AK,12,FALSE)),"")</f>
        <v/>
      </c>
      <c r="Q9" s="484" t="str">
        <f>IFERROR(IF($D9="","",VLOOKUP($D9,CUADRO!$D:$AK,13,FALSE)),"")</f>
        <v/>
      </c>
      <c r="R9" s="484" t="str">
        <f>IFERROR(IF($D9="","",VLOOKUP($D9,CUADRO!$D:$AK,14,FALSE)),"")</f>
        <v/>
      </c>
      <c r="S9" s="484" t="str">
        <f>IFERROR(IF($D9="","",VLOOKUP($D9,CUADRO!$D:$AK,15,FALSE)),"")</f>
        <v/>
      </c>
      <c r="T9" s="484" t="str">
        <f>IFERROR(IF($D9="","",VLOOKUP($D9,CUADRO!$D:$AK,16,FALSE)),"")</f>
        <v/>
      </c>
      <c r="U9" s="484" t="str">
        <f>IFERROR(IF($D9="","",VLOOKUP($D9,CUADRO!$D:$AK,17,FALSE)),"")</f>
        <v/>
      </c>
      <c r="V9" s="484" t="str">
        <f>IFERROR(IF($D9="","",VLOOKUP($D9,CUADRO!$D:$AK,18,FALSE)),"")</f>
        <v/>
      </c>
      <c r="W9" s="484" t="str">
        <f>IFERROR(IF($D9="","",VLOOKUP($D9,CUADRO!$D:$AK,19,FALSE)),"")</f>
        <v/>
      </c>
      <c r="X9" s="484" t="str">
        <f>IFERROR(IF($D9="","",VLOOKUP($D9,CUADRO!$D:$AK,20,FALSE)),"")</f>
        <v/>
      </c>
      <c r="Y9" s="484" t="str">
        <f>IFERROR(IF($D9="","",VLOOKUP($D9,CUADRO!$D:$AK,21,FALSE)),"")</f>
        <v/>
      </c>
      <c r="Z9" s="484" t="str">
        <f>IFERROR(IF($D9="","",VLOOKUP($D9,CUADRO!$D:$AK,22,FALSE)),"")</f>
        <v/>
      </c>
      <c r="AA9" s="484" t="str">
        <f>IFERROR(IF($D9="","",VLOOKUP($D9,CUADRO!$D:$AK,23,FALSE)),"")</f>
        <v/>
      </c>
      <c r="AB9" s="484" t="str">
        <f>IFERROR(IF($D9="","",VLOOKUP($D9,CUADRO!$D:$AK,24,FALSE)),"")</f>
        <v/>
      </c>
      <c r="AC9" s="484" t="str">
        <f>IFERROR(IF($D9="","",VLOOKUP($D9,CUADRO!$D:$AK,25,FALSE)),"")</f>
        <v/>
      </c>
      <c r="AD9" s="484" t="str">
        <f>IFERROR(IF($D9="","",VLOOKUP($D9,CUADRO!$D:$AK,26,FALSE)),"")</f>
        <v/>
      </c>
      <c r="AE9" s="484" t="str">
        <f>IFERROR(IF($D9="","",VLOOKUP($D9,CUADRO!$D:$AK,27,FALSE)),"")</f>
        <v/>
      </c>
      <c r="AF9" s="484" t="str">
        <f>IFERROR(IF($D9="","",VLOOKUP($D9,CUADRO!$D:$AK,28,FALSE)),"")</f>
        <v/>
      </c>
      <c r="AG9" s="484" t="str">
        <f>IFERROR(IF($D9="","",VLOOKUP($D9,CUADRO!$D:$AK,29,FALSE)),"")</f>
        <v/>
      </c>
      <c r="AH9" s="484" t="str">
        <f>IFERROR(IF($D9="","",VLOOKUP($D9,CUADRO!$D:$AK,30,FALSE)),"")</f>
        <v/>
      </c>
      <c r="AI9" s="484" t="str">
        <f>IFERROR(IF($D9="","",VLOOKUP($D9,CUADRO!$D:$AK,31,FALSE)),"")</f>
        <v/>
      </c>
      <c r="AJ9" s="484" t="str">
        <f>IFERROR(IF($D9="","",VLOOKUP($D9,CUADRO!$D:$AK,32,FALSE)),"")</f>
        <v/>
      </c>
      <c r="AK9" s="484" t="str">
        <f>IFERROR(IF($D9="","",VLOOKUP($D9,CUADRO!$D:$AK,33,FALSE)),"")</f>
        <v/>
      </c>
      <c r="AL9" s="484" t="str">
        <f>IFERROR(IF($D9="","",VLOOKUP($D9,CUADRO!$D:$AK,34,FALSE)),"")</f>
        <v/>
      </c>
    </row>
    <row r="10" spans="1:38" ht="15">
      <c r="A10" s="435" t="str">
        <f>IF(G10="","",MAX($A$5:$A9)+1)</f>
        <v/>
      </c>
      <c r="B10" s="369">
        <v>6</v>
      </c>
      <c r="C10" s="228" t="str">
        <f>VLOOKUP(D10,CONDUCTORES!C:E,3,FALSE)</f>
        <v/>
      </c>
      <c r="D10" s="228" t="str">
        <f>IFERROR(IF(C6="SELECCIONE EMPRESA","",VLOOKUP(E10,CONDUCTORES!V:AM,18,FALSE)),"")</f>
        <v/>
      </c>
      <c r="E10" s="228" t="str">
        <f t="shared" si="2"/>
        <v>SELECCIONE EMPRESA6</v>
      </c>
      <c r="F10" s="228" t="str">
        <f t="shared" si="3"/>
        <v/>
      </c>
      <c r="G10" s="228" t="str">
        <f>IFERROR(IF($D10="","",VLOOKUP($D10,CUADRO!D9:AK158,3,FALSE)),"")</f>
        <v/>
      </c>
      <c r="H10" s="484" t="str">
        <f>IFERROR(IF($D10="","",VLOOKUP($D10,CUADRO!$D:$AK,4,FALSE)),"")</f>
        <v/>
      </c>
      <c r="I10" s="484" t="str">
        <f>IFERROR(IF($D10="","",VLOOKUP($D10,CUADRO!$D:$AK,5,FALSE)),"")</f>
        <v/>
      </c>
      <c r="J10" s="484" t="str">
        <f>IFERROR(IF($D10="","",VLOOKUP($D10,CUADRO!$D:$AK,6,FALSE)),"")</f>
        <v/>
      </c>
      <c r="K10" s="484" t="str">
        <f>IFERROR(IF($D10="","",VLOOKUP($D10,CUADRO!$D:$AK,7,FALSE)),"")</f>
        <v/>
      </c>
      <c r="L10" s="484" t="str">
        <f>IFERROR(IF($D10="","",VLOOKUP($D10,CUADRO!$D:$AK,8,FALSE)),"")</f>
        <v/>
      </c>
      <c r="M10" s="484" t="str">
        <f>IFERROR(IF($D10="","",VLOOKUP($D10,CUADRO!$D:$AK,9,FALSE)),"")</f>
        <v/>
      </c>
      <c r="N10" s="484" t="str">
        <f>IFERROR(IF($D10="","",VLOOKUP($D10,CUADRO!$D:$AK,10,FALSE)),"")</f>
        <v/>
      </c>
      <c r="O10" s="484" t="str">
        <f>IFERROR(IF($D10="","",VLOOKUP($D10,CUADRO!$D:$AK,11,FALSE)),"")</f>
        <v/>
      </c>
      <c r="P10" s="484" t="str">
        <f>IFERROR(IF($D10="","",VLOOKUP($D10,CUADRO!$D:$AK,12,FALSE)),"")</f>
        <v/>
      </c>
      <c r="Q10" s="484" t="str">
        <f>IFERROR(IF($D10="","",VLOOKUP($D10,CUADRO!$D:$AK,13,FALSE)),"")</f>
        <v/>
      </c>
      <c r="R10" s="484" t="str">
        <f>IFERROR(IF($D10="","",VLOOKUP($D10,CUADRO!$D:$AK,14,FALSE)),"")</f>
        <v/>
      </c>
      <c r="S10" s="484" t="str">
        <f>IFERROR(IF($D10="","",VLOOKUP($D10,CUADRO!$D:$AK,15,FALSE)),"")</f>
        <v/>
      </c>
      <c r="T10" s="484" t="str">
        <f>IFERROR(IF($D10="","",VLOOKUP($D10,CUADRO!$D:$AK,16,FALSE)),"")</f>
        <v/>
      </c>
      <c r="U10" s="484" t="str">
        <f>IFERROR(IF($D10="","",VLOOKUP($D10,CUADRO!$D:$AK,17,FALSE)),"")</f>
        <v/>
      </c>
      <c r="V10" s="484" t="str">
        <f>IFERROR(IF($D10="","",VLOOKUP($D10,CUADRO!$D:$AK,18,FALSE)),"")</f>
        <v/>
      </c>
      <c r="W10" s="484" t="str">
        <f>IFERROR(IF($D10="","",VLOOKUP($D10,CUADRO!$D:$AK,19,FALSE)),"")</f>
        <v/>
      </c>
      <c r="X10" s="484" t="str">
        <f>IFERROR(IF($D10="","",VLOOKUP($D10,CUADRO!$D:$AK,20,FALSE)),"")</f>
        <v/>
      </c>
      <c r="Y10" s="484" t="str">
        <f>IFERROR(IF($D10="","",VLOOKUP($D10,CUADRO!$D:$AK,21,FALSE)),"")</f>
        <v/>
      </c>
      <c r="Z10" s="484" t="str">
        <f>IFERROR(IF($D10="","",VLOOKUP($D10,CUADRO!$D:$AK,22,FALSE)),"")</f>
        <v/>
      </c>
      <c r="AA10" s="484" t="str">
        <f>IFERROR(IF($D10="","",VLOOKUP($D10,CUADRO!$D:$AK,23,FALSE)),"")</f>
        <v/>
      </c>
      <c r="AB10" s="484" t="str">
        <f>IFERROR(IF($D10="","",VLOOKUP($D10,CUADRO!$D:$AK,24,FALSE)),"")</f>
        <v/>
      </c>
      <c r="AC10" s="484" t="str">
        <f>IFERROR(IF($D10="","",VLOOKUP($D10,CUADRO!$D:$AK,25,FALSE)),"")</f>
        <v/>
      </c>
      <c r="AD10" s="484" t="str">
        <f>IFERROR(IF($D10="","",VLOOKUP($D10,CUADRO!$D:$AK,26,FALSE)),"")</f>
        <v/>
      </c>
      <c r="AE10" s="484" t="str">
        <f>IFERROR(IF($D10="","",VLOOKUP($D10,CUADRO!$D:$AK,27,FALSE)),"")</f>
        <v/>
      </c>
      <c r="AF10" s="484" t="str">
        <f>IFERROR(IF($D10="","",VLOOKUP($D10,CUADRO!$D:$AK,28,FALSE)),"")</f>
        <v/>
      </c>
      <c r="AG10" s="484" t="str">
        <f>IFERROR(IF($D10="","",VLOOKUP($D10,CUADRO!$D:$AK,29,FALSE)),"")</f>
        <v/>
      </c>
      <c r="AH10" s="484" t="str">
        <f>IFERROR(IF($D10="","",VLOOKUP($D10,CUADRO!$D:$AK,30,FALSE)),"")</f>
        <v/>
      </c>
      <c r="AI10" s="484" t="str">
        <f>IFERROR(IF($D10="","",VLOOKUP($D10,CUADRO!$D:$AK,31,FALSE)),"")</f>
        <v/>
      </c>
      <c r="AJ10" s="484" t="str">
        <f>IFERROR(IF($D10="","",VLOOKUP($D10,CUADRO!$D:$AK,32,FALSE)),"")</f>
        <v/>
      </c>
      <c r="AK10" s="484" t="str">
        <f>IFERROR(IF($D10="","",VLOOKUP($D10,CUADRO!$D:$AK,33,FALSE)),"")</f>
        <v/>
      </c>
      <c r="AL10" s="484" t="str">
        <f>IFERROR(IF($D10="","",VLOOKUP($D10,CUADRO!$D:$AK,34,FALSE)),"")</f>
        <v/>
      </c>
    </row>
    <row r="11" spans="1:38" ht="15">
      <c r="A11" s="435" t="str">
        <f>IF(G11="","",MAX($A$5:$A10)+1)</f>
        <v/>
      </c>
      <c r="B11" s="369">
        <v>7</v>
      </c>
      <c r="C11" s="228" t="str">
        <f>VLOOKUP(D11,CONDUCTORES!C:E,3,FALSE)</f>
        <v/>
      </c>
      <c r="D11" s="228" t="str">
        <f>IFERROR(IF(C7="SELECCIONE EMPRESA","",VLOOKUP(E11,CONDUCTORES!V:AM,18,FALSE)),"")</f>
        <v/>
      </c>
      <c r="E11" s="228" t="str">
        <f t="shared" si="2"/>
        <v>SELECCIONE EMPRESA7</v>
      </c>
      <c r="F11" s="228" t="str">
        <f t="shared" si="3"/>
        <v/>
      </c>
      <c r="G11" s="228" t="str">
        <f>IFERROR(IF($D11="","",VLOOKUP($D11,CUADRO!D10:AK159,3,FALSE)),"")</f>
        <v/>
      </c>
      <c r="H11" s="484" t="str">
        <f>IFERROR(IF($D11="","",VLOOKUP($D11,CUADRO!$D:$AK,4,FALSE)),"")</f>
        <v/>
      </c>
      <c r="I11" s="484" t="str">
        <f>IFERROR(IF($D11="","",VLOOKUP($D11,CUADRO!$D:$AK,5,FALSE)),"")</f>
        <v/>
      </c>
      <c r="J11" s="484" t="str">
        <f>IFERROR(IF($D11="","",VLOOKUP($D11,CUADRO!$D:$AK,6,FALSE)),"")</f>
        <v/>
      </c>
      <c r="K11" s="484" t="str">
        <f>IFERROR(IF($D11="","",VLOOKUP($D11,CUADRO!$D:$AK,7,FALSE)),"")</f>
        <v/>
      </c>
      <c r="L11" s="484" t="str">
        <f>IFERROR(IF($D11="","",VLOOKUP($D11,CUADRO!$D:$AK,8,FALSE)),"")</f>
        <v/>
      </c>
      <c r="M11" s="484" t="str">
        <f>IFERROR(IF($D11="","",VLOOKUP($D11,CUADRO!$D:$AK,9,FALSE)),"")</f>
        <v/>
      </c>
      <c r="N11" s="484" t="str">
        <f>IFERROR(IF($D11="","",VLOOKUP($D11,CUADRO!$D:$AK,10,FALSE)),"")</f>
        <v/>
      </c>
      <c r="O11" s="484" t="str">
        <f>IFERROR(IF($D11="","",VLOOKUP($D11,CUADRO!$D:$AK,11,FALSE)),"")</f>
        <v/>
      </c>
      <c r="P11" s="484" t="str">
        <f>IFERROR(IF($D11="","",VLOOKUP($D11,CUADRO!$D:$AK,12,FALSE)),"")</f>
        <v/>
      </c>
      <c r="Q11" s="484" t="str">
        <f>IFERROR(IF($D11="","",VLOOKUP($D11,CUADRO!$D:$AK,13,FALSE)),"")</f>
        <v/>
      </c>
      <c r="R11" s="484" t="str">
        <f>IFERROR(IF($D11="","",VLOOKUP($D11,CUADRO!$D:$AK,14,FALSE)),"")</f>
        <v/>
      </c>
      <c r="S11" s="484" t="str">
        <f>IFERROR(IF($D11="","",VLOOKUP($D11,CUADRO!$D:$AK,15,FALSE)),"")</f>
        <v/>
      </c>
      <c r="T11" s="484" t="str">
        <f>IFERROR(IF($D11="","",VLOOKUP($D11,CUADRO!$D:$AK,16,FALSE)),"")</f>
        <v/>
      </c>
      <c r="U11" s="484" t="str">
        <f>IFERROR(IF($D11="","",VLOOKUP($D11,CUADRO!$D:$AK,17,FALSE)),"")</f>
        <v/>
      </c>
      <c r="V11" s="484" t="str">
        <f>IFERROR(IF($D11="","",VLOOKUP($D11,CUADRO!$D:$AK,18,FALSE)),"")</f>
        <v/>
      </c>
      <c r="W11" s="484" t="str">
        <f>IFERROR(IF($D11="","",VLOOKUP($D11,CUADRO!$D:$AK,19,FALSE)),"")</f>
        <v/>
      </c>
      <c r="X11" s="484" t="str">
        <f>IFERROR(IF($D11="","",VLOOKUP($D11,CUADRO!$D:$AK,20,FALSE)),"")</f>
        <v/>
      </c>
      <c r="Y11" s="484" t="str">
        <f>IFERROR(IF($D11="","",VLOOKUP($D11,CUADRO!$D:$AK,21,FALSE)),"")</f>
        <v/>
      </c>
      <c r="Z11" s="484" t="str">
        <f>IFERROR(IF($D11="","",VLOOKUP($D11,CUADRO!$D:$AK,22,FALSE)),"")</f>
        <v/>
      </c>
      <c r="AA11" s="484" t="str">
        <f>IFERROR(IF($D11="","",VLOOKUP($D11,CUADRO!$D:$AK,23,FALSE)),"")</f>
        <v/>
      </c>
      <c r="AB11" s="484" t="str">
        <f>IFERROR(IF($D11="","",VLOOKUP($D11,CUADRO!$D:$AK,24,FALSE)),"")</f>
        <v/>
      </c>
      <c r="AC11" s="484" t="str">
        <f>IFERROR(IF($D11="","",VLOOKUP($D11,CUADRO!$D:$AK,25,FALSE)),"")</f>
        <v/>
      </c>
      <c r="AD11" s="484" t="str">
        <f>IFERROR(IF($D11="","",VLOOKUP($D11,CUADRO!$D:$AK,26,FALSE)),"")</f>
        <v/>
      </c>
      <c r="AE11" s="484" t="str">
        <f>IFERROR(IF($D11="","",VLOOKUP($D11,CUADRO!$D:$AK,27,FALSE)),"")</f>
        <v/>
      </c>
      <c r="AF11" s="484" t="str">
        <f>IFERROR(IF($D11="","",VLOOKUP($D11,CUADRO!$D:$AK,28,FALSE)),"")</f>
        <v/>
      </c>
      <c r="AG11" s="484" t="str">
        <f>IFERROR(IF($D11="","",VLOOKUP($D11,CUADRO!$D:$AK,29,FALSE)),"")</f>
        <v/>
      </c>
      <c r="AH11" s="484" t="str">
        <f>IFERROR(IF($D11="","",VLOOKUP($D11,CUADRO!$D:$AK,30,FALSE)),"")</f>
        <v/>
      </c>
      <c r="AI11" s="484" t="str">
        <f>IFERROR(IF($D11="","",VLOOKUP($D11,CUADRO!$D:$AK,31,FALSE)),"")</f>
        <v/>
      </c>
      <c r="AJ11" s="484" t="str">
        <f>IFERROR(IF($D11="","",VLOOKUP($D11,CUADRO!$D:$AK,32,FALSE)),"")</f>
        <v/>
      </c>
      <c r="AK11" s="484" t="str">
        <f>IFERROR(IF($D11="","",VLOOKUP($D11,CUADRO!$D:$AK,33,FALSE)),"")</f>
        <v/>
      </c>
      <c r="AL11" s="484" t="str">
        <f>IFERROR(IF($D11="","",VLOOKUP($D11,CUADRO!$D:$AK,34,FALSE)),"")</f>
        <v/>
      </c>
    </row>
    <row r="12" spans="1:38" ht="15">
      <c r="A12" s="435" t="str">
        <f>IF(G12="","",MAX($A$5:$A11)+1)</f>
        <v/>
      </c>
      <c r="B12" s="369">
        <v>8</v>
      </c>
      <c r="C12" s="228" t="str">
        <f>VLOOKUP(D12,CONDUCTORES!C:E,3,FALSE)</f>
        <v/>
      </c>
      <c r="D12" s="228" t="str">
        <f>IFERROR(IF(C8="SELECCIONE EMPRESA","",VLOOKUP(E12,CONDUCTORES!V:AM,18,FALSE)),"")</f>
        <v/>
      </c>
      <c r="E12" s="228" t="str">
        <f t="shared" si="2"/>
        <v>SELECCIONE EMPRESA8</v>
      </c>
      <c r="F12" s="228" t="str">
        <f t="shared" si="3"/>
        <v/>
      </c>
      <c r="G12" s="228" t="str">
        <f>IFERROR(IF($D12="","",VLOOKUP($D12,CUADRO!D11:AK160,3,FALSE)),"")</f>
        <v/>
      </c>
      <c r="H12" s="484" t="str">
        <f>IFERROR(IF($D12="","",VLOOKUP($D12,CUADRO!$D:$AK,4,FALSE)),"")</f>
        <v/>
      </c>
      <c r="I12" s="484" t="str">
        <f>IFERROR(IF($D12="","",VLOOKUP($D12,CUADRO!$D:$AK,5,FALSE)),"")</f>
        <v/>
      </c>
      <c r="J12" s="484" t="str">
        <f>IFERROR(IF($D12="","",VLOOKUP($D12,CUADRO!$D:$AK,6,FALSE)),"")</f>
        <v/>
      </c>
      <c r="K12" s="484" t="str">
        <f>IFERROR(IF($D12="","",VLOOKUP($D12,CUADRO!$D:$AK,7,FALSE)),"")</f>
        <v/>
      </c>
      <c r="L12" s="484" t="str">
        <f>IFERROR(IF($D12="","",VLOOKUP($D12,CUADRO!$D:$AK,8,FALSE)),"")</f>
        <v/>
      </c>
      <c r="M12" s="484" t="str">
        <f>IFERROR(IF($D12="","",VLOOKUP($D12,CUADRO!$D:$AK,9,FALSE)),"")</f>
        <v/>
      </c>
      <c r="N12" s="484" t="str">
        <f>IFERROR(IF($D12="","",VLOOKUP($D12,CUADRO!$D:$AK,10,FALSE)),"")</f>
        <v/>
      </c>
      <c r="O12" s="484" t="str">
        <f>IFERROR(IF($D12="","",VLOOKUP($D12,CUADRO!$D:$AK,11,FALSE)),"")</f>
        <v/>
      </c>
      <c r="P12" s="484" t="str">
        <f>IFERROR(IF($D12="","",VLOOKUP($D12,CUADRO!$D:$AK,12,FALSE)),"")</f>
        <v/>
      </c>
      <c r="Q12" s="484" t="str">
        <f>IFERROR(IF($D12="","",VLOOKUP($D12,CUADRO!$D:$AK,13,FALSE)),"")</f>
        <v/>
      </c>
      <c r="R12" s="484" t="str">
        <f>IFERROR(IF($D12="","",VLOOKUP($D12,CUADRO!$D:$AK,14,FALSE)),"")</f>
        <v/>
      </c>
      <c r="S12" s="484" t="str">
        <f>IFERROR(IF($D12="","",VLOOKUP($D12,CUADRO!$D:$AK,15,FALSE)),"")</f>
        <v/>
      </c>
      <c r="T12" s="484" t="str">
        <f>IFERROR(IF($D12="","",VLOOKUP($D12,CUADRO!$D:$AK,16,FALSE)),"")</f>
        <v/>
      </c>
      <c r="U12" s="484" t="str">
        <f>IFERROR(IF($D12="","",VLOOKUP($D12,CUADRO!$D:$AK,17,FALSE)),"")</f>
        <v/>
      </c>
      <c r="V12" s="484" t="str">
        <f>IFERROR(IF($D12="","",VLOOKUP($D12,CUADRO!$D:$AK,18,FALSE)),"")</f>
        <v/>
      </c>
      <c r="W12" s="484" t="str">
        <f>IFERROR(IF($D12="","",VLOOKUP($D12,CUADRO!$D:$AK,19,FALSE)),"")</f>
        <v/>
      </c>
      <c r="X12" s="484" t="str">
        <f>IFERROR(IF($D12="","",VLOOKUP($D12,CUADRO!$D:$AK,20,FALSE)),"")</f>
        <v/>
      </c>
      <c r="Y12" s="484" t="str">
        <f>IFERROR(IF($D12="","",VLOOKUP($D12,CUADRO!$D:$AK,21,FALSE)),"")</f>
        <v/>
      </c>
      <c r="Z12" s="484" t="str">
        <f>IFERROR(IF($D12="","",VLOOKUP($D12,CUADRO!$D:$AK,22,FALSE)),"")</f>
        <v/>
      </c>
      <c r="AA12" s="484" t="str">
        <f>IFERROR(IF($D12="","",VLOOKUP($D12,CUADRO!$D:$AK,23,FALSE)),"")</f>
        <v/>
      </c>
      <c r="AB12" s="484" t="str">
        <f>IFERROR(IF($D12="","",VLOOKUP($D12,CUADRO!$D:$AK,24,FALSE)),"")</f>
        <v/>
      </c>
      <c r="AC12" s="484" t="str">
        <f>IFERROR(IF($D12="","",VLOOKUP($D12,CUADRO!$D:$AK,25,FALSE)),"")</f>
        <v/>
      </c>
      <c r="AD12" s="484" t="str">
        <f>IFERROR(IF($D12="","",VLOOKUP($D12,CUADRO!$D:$AK,26,FALSE)),"")</f>
        <v/>
      </c>
      <c r="AE12" s="484" t="str">
        <f>IFERROR(IF($D12="","",VLOOKUP($D12,CUADRO!$D:$AK,27,FALSE)),"")</f>
        <v/>
      </c>
      <c r="AF12" s="484" t="str">
        <f>IFERROR(IF($D12="","",VLOOKUP($D12,CUADRO!$D:$AK,28,FALSE)),"")</f>
        <v/>
      </c>
      <c r="AG12" s="484" t="str">
        <f>IFERROR(IF($D12="","",VLOOKUP($D12,CUADRO!$D:$AK,29,FALSE)),"")</f>
        <v/>
      </c>
      <c r="AH12" s="484" t="str">
        <f>IFERROR(IF($D12="","",VLOOKUP($D12,CUADRO!$D:$AK,30,FALSE)),"")</f>
        <v/>
      </c>
      <c r="AI12" s="484" t="str">
        <f>IFERROR(IF($D12="","",VLOOKUP($D12,CUADRO!$D:$AK,31,FALSE)),"")</f>
        <v/>
      </c>
      <c r="AJ12" s="484" t="str">
        <f>IFERROR(IF($D12="","",VLOOKUP($D12,CUADRO!$D:$AK,32,FALSE)),"")</f>
        <v/>
      </c>
      <c r="AK12" s="484" t="str">
        <f>IFERROR(IF($D12="","",VLOOKUP($D12,CUADRO!$D:$AK,33,FALSE)),"")</f>
        <v/>
      </c>
      <c r="AL12" s="484" t="str">
        <f>IFERROR(IF($D12="","",VLOOKUP($D12,CUADRO!$D:$AK,34,FALSE)),"")</f>
        <v/>
      </c>
    </row>
    <row r="13" spans="1:38" ht="15">
      <c r="A13" s="435" t="str">
        <f>IF(G13="","",MAX($A$5:$A12)+1)</f>
        <v/>
      </c>
      <c r="B13" s="369">
        <v>9</v>
      </c>
      <c r="C13" s="228" t="str">
        <f>VLOOKUP(D13,CONDUCTORES!C:E,3,FALSE)</f>
        <v/>
      </c>
      <c r="D13" s="228" t="str">
        <f>IFERROR(IF(C9="SELECCIONE EMPRESA","",VLOOKUP(E13,CONDUCTORES!V:AM,18,FALSE)),"")</f>
        <v/>
      </c>
      <c r="E13" s="228" t="str">
        <f t="shared" si="2"/>
        <v>SELECCIONE EMPRESA9</v>
      </c>
      <c r="F13" s="228" t="str">
        <f t="shared" si="3"/>
        <v/>
      </c>
      <c r="G13" s="228" t="str">
        <f>IFERROR(IF($D13="","",VLOOKUP($D13,CUADRO!D12:AK161,3,FALSE)),"")</f>
        <v/>
      </c>
      <c r="H13" s="484" t="str">
        <f>IFERROR(IF($D13="","",VLOOKUP($D13,CUADRO!$D:$AK,4,FALSE)),"")</f>
        <v/>
      </c>
      <c r="I13" s="484" t="str">
        <f>IFERROR(IF($D13="","",VLOOKUP($D13,CUADRO!$D:$AK,5,FALSE)),"")</f>
        <v/>
      </c>
      <c r="J13" s="484" t="str">
        <f>IFERROR(IF($D13="","",VLOOKUP($D13,CUADRO!$D:$AK,6,FALSE)),"")</f>
        <v/>
      </c>
      <c r="K13" s="484" t="str">
        <f>IFERROR(IF($D13="","",VLOOKUP($D13,CUADRO!$D:$AK,7,FALSE)),"")</f>
        <v/>
      </c>
      <c r="L13" s="484" t="str">
        <f>IFERROR(IF($D13="","",VLOOKUP($D13,CUADRO!$D:$AK,8,FALSE)),"")</f>
        <v/>
      </c>
      <c r="M13" s="484" t="str">
        <f>IFERROR(IF($D13="","",VLOOKUP($D13,CUADRO!$D:$AK,9,FALSE)),"")</f>
        <v/>
      </c>
      <c r="N13" s="484" t="str">
        <f>IFERROR(IF($D13="","",VLOOKUP($D13,CUADRO!$D:$AK,10,FALSE)),"")</f>
        <v/>
      </c>
      <c r="O13" s="484" t="str">
        <f>IFERROR(IF($D13="","",VLOOKUP($D13,CUADRO!$D:$AK,11,FALSE)),"")</f>
        <v/>
      </c>
      <c r="P13" s="484" t="str">
        <f>IFERROR(IF($D13="","",VLOOKUP($D13,CUADRO!$D:$AK,12,FALSE)),"")</f>
        <v/>
      </c>
      <c r="Q13" s="484" t="str">
        <f>IFERROR(IF($D13="","",VLOOKUP($D13,CUADRO!$D:$AK,13,FALSE)),"")</f>
        <v/>
      </c>
      <c r="R13" s="484" t="str">
        <f>IFERROR(IF($D13="","",VLOOKUP($D13,CUADRO!$D:$AK,14,FALSE)),"")</f>
        <v/>
      </c>
      <c r="S13" s="484" t="str">
        <f>IFERROR(IF($D13="","",VLOOKUP($D13,CUADRO!$D:$AK,15,FALSE)),"")</f>
        <v/>
      </c>
      <c r="T13" s="484" t="str">
        <f>IFERROR(IF($D13="","",VLOOKUP($D13,CUADRO!$D:$AK,16,FALSE)),"")</f>
        <v/>
      </c>
      <c r="U13" s="484" t="str">
        <f>IFERROR(IF($D13="","",VLOOKUP($D13,CUADRO!$D:$AK,17,FALSE)),"")</f>
        <v/>
      </c>
      <c r="V13" s="484" t="str">
        <f>IFERROR(IF($D13="","",VLOOKUP($D13,CUADRO!$D:$AK,18,FALSE)),"")</f>
        <v/>
      </c>
      <c r="W13" s="484" t="str">
        <f>IFERROR(IF($D13="","",VLOOKUP($D13,CUADRO!$D:$AK,19,FALSE)),"")</f>
        <v/>
      </c>
      <c r="X13" s="484" t="str">
        <f>IFERROR(IF($D13="","",VLOOKUP($D13,CUADRO!$D:$AK,20,FALSE)),"")</f>
        <v/>
      </c>
      <c r="Y13" s="484" t="str">
        <f>IFERROR(IF($D13="","",VLOOKUP($D13,CUADRO!$D:$AK,21,FALSE)),"")</f>
        <v/>
      </c>
      <c r="Z13" s="484" t="str">
        <f>IFERROR(IF($D13="","",VLOOKUP($D13,CUADRO!$D:$AK,22,FALSE)),"")</f>
        <v/>
      </c>
      <c r="AA13" s="484" t="str">
        <f>IFERROR(IF($D13="","",VLOOKUP($D13,CUADRO!$D:$AK,23,FALSE)),"")</f>
        <v/>
      </c>
      <c r="AB13" s="484" t="str">
        <f>IFERROR(IF($D13="","",VLOOKUP($D13,CUADRO!$D:$AK,24,FALSE)),"")</f>
        <v/>
      </c>
      <c r="AC13" s="484" t="str">
        <f>IFERROR(IF($D13="","",VLOOKUP($D13,CUADRO!$D:$AK,25,FALSE)),"")</f>
        <v/>
      </c>
      <c r="AD13" s="484" t="str">
        <f>IFERROR(IF($D13="","",VLOOKUP($D13,CUADRO!$D:$AK,26,FALSE)),"")</f>
        <v/>
      </c>
      <c r="AE13" s="484" t="str">
        <f>IFERROR(IF($D13="","",VLOOKUP($D13,CUADRO!$D:$AK,27,FALSE)),"")</f>
        <v/>
      </c>
      <c r="AF13" s="484" t="str">
        <f>IFERROR(IF($D13="","",VLOOKUP($D13,CUADRO!$D:$AK,28,FALSE)),"")</f>
        <v/>
      </c>
      <c r="AG13" s="484" t="str">
        <f>IFERROR(IF($D13="","",VLOOKUP($D13,CUADRO!$D:$AK,29,FALSE)),"")</f>
        <v/>
      </c>
      <c r="AH13" s="484" t="str">
        <f>IFERROR(IF($D13="","",VLOOKUP($D13,CUADRO!$D:$AK,30,FALSE)),"")</f>
        <v/>
      </c>
      <c r="AI13" s="484" t="str">
        <f>IFERROR(IF($D13="","",VLOOKUP($D13,CUADRO!$D:$AK,31,FALSE)),"")</f>
        <v/>
      </c>
      <c r="AJ13" s="484" t="str">
        <f>IFERROR(IF($D13="","",VLOOKUP($D13,CUADRO!$D:$AK,32,FALSE)),"")</f>
        <v/>
      </c>
      <c r="AK13" s="484" t="str">
        <f>IFERROR(IF($D13="","",VLOOKUP($D13,CUADRO!$D:$AK,33,FALSE)),"")</f>
        <v/>
      </c>
      <c r="AL13" s="484" t="str">
        <f>IFERROR(IF($D13="","",VLOOKUP($D13,CUADRO!$D:$AK,34,FALSE)),"")</f>
        <v/>
      </c>
    </row>
    <row r="14" spans="1:38" ht="15">
      <c r="A14" s="435" t="str">
        <f>IF(G14="","",MAX($A$5:$A13)+1)</f>
        <v/>
      </c>
      <c r="B14" s="369">
        <v>10</v>
      </c>
      <c r="C14" s="228" t="str">
        <f>VLOOKUP(D14,CONDUCTORES!C:E,3,FALSE)</f>
        <v/>
      </c>
      <c r="D14" s="228" t="str">
        <f>IFERROR(IF(C10="SELECCIONE EMPRESA","",VLOOKUP(E14,CONDUCTORES!V:AM,18,FALSE)),"")</f>
        <v/>
      </c>
      <c r="E14" s="228" t="str">
        <f t="shared" si="2"/>
        <v>SELECCIONE EMPRESA10</v>
      </c>
      <c r="F14" s="228" t="str">
        <f t="shared" si="3"/>
        <v/>
      </c>
      <c r="G14" s="228" t="str">
        <f>IFERROR(IF($D14="","",VLOOKUP($D14,CUADRO!D13:AK162,3,FALSE)),"")</f>
        <v/>
      </c>
      <c r="H14" s="484" t="str">
        <f>IFERROR(IF($D14="","",VLOOKUP($D14,CUADRO!$D:$AK,4,FALSE)),"")</f>
        <v/>
      </c>
      <c r="I14" s="484" t="str">
        <f>IFERROR(IF($D14="","",VLOOKUP($D14,CUADRO!$D:$AK,5,FALSE)),"")</f>
        <v/>
      </c>
      <c r="J14" s="484" t="str">
        <f>IFERROR(IF($D14="","",VLOOKUP($D14,CUADRO!$D:$AK,6,FALSE)),"")</f>
        <v/>
      </c>
      <c r="K14" s="484" t="str">
        <f>IFERROR(IF($D14="","",VLOOKUP($D14,CUADRO!$D:$AK,7,FALSE)),"")</f>
        <v/>
      </c>
      <c r="L14" s="484" t="str">
        <f>IFERROR(IF($D14="","",VLOOKUP($D14,CUADRO!$D:$AK,8,FALSE)),"")</f>
        <v/>
      </c>
      <c r="M14" s="484" t="str">
        <f>IFERROR(IF($D14="","",VLOOKUP($D14,CUADRO!$D:$AK,9,FALSE)),"")</f>
        <v/>
      </c>
      <c r="N14" s="484" t="str">
        <f>IFERROR(IF($D14="","",VLOOKUP($D14,CUADRO!$D:$AK,10,FALSE)),"")</f>
        <v/>
      </c>
      <c r="O14" s="484" t="str">
        <f>IFERROR(IF($D14="","",VLOOKUP($D14,CUADRO!$D:$AK,11,FALSE)),"")</f>
        <v/>
      </c>
      <c r="P14" s="484" t="str">
        <f>IFERROR(IF($D14="","",VLOOKUP($D14,CUADRO!$D:$AK,12,FALSE)),"")</f>
        <v/>
      </c>
      <c r="Q14" s="484" t="str">
        <f>IFERROR(IF($D14="","",VLOOKUP($D14,CUADRO!$D:$AK,13,FALSE)),"")</f>
        <v/>
      </c>
      <c r="R14" s="484" t="str">
        <f>IFERROR(IF($D14="","",VLOOKUP($D14,CUADRO!$D:$AK,14,FALSE)),"")</f>
        <v/>
      </c>
      <c r="S14" s="484" t="str">
        <f>IFERROR(IF($D14="","",VLOOKUP($D14,CUADRO!$D:$AK,15,FALSE)),"")</f>
        <v/>
      </c>
      <c r="T14" s="484" t="str">
        <f>IFERROR(IF($D14="","",VLOOKUP($D14,CUADRO!$D:$AK,16,FALSE)),"")</f>
        <v/>
      </c>
      <c r="U14" s="484" t="str">
        <f>IFERROR(IF($D14="","",VLOOKUP($D14,CUADRO!$D:$AK,17,FALSE)),"")</f>
        <v/>
      </c>
      <c r="V14" s="484" t="str">
        <f>IFERROR(IF($D14="","",VLOOKUP($D14,CUADRO!$D:$AK,18,FALSE)),"")</f>
        <v/>
      </c>
      <c r="W14" s="484" t="str">
        <f>IFERROR(IF($D14="","",VLOOKUP($D14,CUADRO!$D:$AK,19,FALSE)),"")</f>
        <v/>
      </c>
      <c r="X14" s="484" t="str">
        <f>IFERROR(IF($D14="","",VLOOKUP($D14,CUADRO!$D:$AK,20,FALSE)),"")</f>
        <v/>
      </c>
      <c r="Y14" s="484" t="str">
        <f>IFERROR(IF($D14="","",VLOOKUP($D14,CUADRO!$D:$AK,21,FALSE)),"")</f>
        <v/>
      </c>
      <c r="Z14" s="484" t="str">
        <f>IFERROR(IF($D14="","",VLOOKUP($D14,CUADRO!$D:$AK,22,FALSE)),"")</f>
        <v/>
      </c>
      <c r="AA14" s="484" t="str">
        <f>IFERROR(IF($D14="","",VLOOKUP($D14,CUADRO!$D:$AK,23,FALSE)),"")</f>
        <v/>
      </c>
      <c r="AB14" s="484" t="str">
        <f>IFERROR(IF($D14="","",VLOOKUP($D14,CUADRO!$D:$AK,24,FALSE)),"")</f>
        <v/>
      </c>
      <c r="AC14" s="484" t="str">
        <f>IFERROR(IF($D14="","",VLOOKUP($D14,CUADRO!$D:$AK,25,FALSE)),"")</f>
        <v/>
      </c>
      <c r="AD14" s="484" t="str">
        <f>IFERROR(IF($D14="","",VLOOKUP($D14,CUADRO!$D:$AK,26,FALSE)),"")</f>
        <v/>
      </c>
      <c r="AE14" s="484" t="str">
        <f>IFERROR(IF($D14="","",VLOOKUP($D14,CUADRO!$D:$AK,27,FALSE)),"")</f>
        <v/>
      </c>
      <c r="AF14" s="484" t="str">
        <f>IFERROR(IF($D14="","",VLOOKUP($D14,CUADRO!$D:$AK,28,FALSE)),"")</f>
        <v/>
      </c>
      <c r="AG14" s="484" t="str">
        <f>IFERROR(IF($D14="","",VLOOKUP($D14,CUADRO!$D:$AK,29,FALSE)),"")</f>
        <v/>
      </c>
      <c r="AH14" s="484" t="str">
        <f>IFERROR(IF($D14="","",VLOOKUP($D14,CUADRO!$D:$AK,30,FALSE)),"")</f>
        <v/>
      </c>
      <c r="AI14" s="484" t="str">
        <f>IFERROR(IF($D14="","",VLOOKUP($D14,CUADRO!$D:$AK,31,FALSE)),"")</f>
        <v/>
      </c>
      <c r="AJ14" s="484" t="str">
        <f>IFERROR(IF($D14="","",VLOOKUP($D14,CUADRO!$D:$AK,32,FALSE)),"")</f>
        <v/>
      </c>
      <c r="AK14" s="484" t="str">
        <f>IFERROR(IF($D14="","",VLOOKUP($D14,CUADRO!$D:$AK,33,FALSE)),"")</f>
        <v/>
      </c>
      <c r="AL14" s="484" t="str">
        <f>IFERROR(IF($D14="","",VLOOKUP($D14,CUADRO!$D:$AK,34,FALSE)),"")</f>
        <v/>
      </c>
    </row>
    <row r="15" spans="1:38" ht="15">
      <c r="A15" s="435" t="str">
        <f>IF(G15="","",MAX($A$5:$A14)+1)</f>
        <v/>
      </c>
      <c r="B15" s="369">
        <v>11</v>
      </c>
      <c r="C15" s="228" t="str">
        <f>VLOOKUP(D15,CONDUCTORES!C:E,3,FALSE)</f>
        <v/>
      </c>
      <c r="D15" s="228" t="str">
        <f>IFERROR(IF(C11="SELECCIONE EMPRESA","",VLOOKUP(E15,CONDUCTORES!V:AM,18,FALSE)),"")</f>
        <v/>
      </c>
      <c r="E15" s="228" t="str">
        <f t="shared" si="2"/>
        <v>SELECCIONE EMPRESA11</v>
      </c>
      <c r="F15" s="228" t="str">
        <f t="shared" si="3"/>
        <v/>
      </c>
      <c r="G15" s="228" t="str">
        <f>IFERROR(IF($D15="","",VLOOKUP($D15,CUADRO!D14:AK163,3,FALSE)),"")</f>
        <v/>
      </c>
      <c r="H15" s="484" t="str">
        <f>IFERROR(IF($D15="","",VLOOKUP($D15,CUADRO!$D:$AK,4,FALSE)),"")</f>
        <v/>
      </c>
      <c r="I15" s="484" t="str">
        <f>IFERROR(IF($D15="","",VLOOKUP($D15,CUADRO!$D:$AK,5,FALSE)),"")</f>
        <v/>
      </c>
      <c r="J15" s="484" t="str">
        <f>IFERROR(IF($D15="","",VLOOKUP($D15,CUADRO!$D:$AK,6,FALSE)),"")</f>
        <v/>
      </c>
      <c r="K15" s="484" t="str">
        <f>IFERROR(IF($D15="","",VLOOKUP($D15,CUADRO!$D:$AK,7,FALSE)),"")</f>
        <v/>
      </c>
      <c r="L15" s="484" t="str">
        <f>IFERROR(IF($D15="","",VLOOKUP($D15,CUADRO!$D:$AK,8,FALSE)),"")</f>
        <v/>
      </c>
      <c r="M15" s="484" t="str">
        <f>IFERROR(IF($D15="","",VLOOKUP($D15,CUADRO!$D:$AK,9,FALSE)),"")</f>
        <v/>
      </c>
      <c r="N15" s="484" t="str">
        <f>IFERROR(IF($D15="","",VLOOKUP($D15,CUADRO!$D:$AK,10,FALSE)),"")</f>
        <v/>
      </c>
      <c r="O15" s="484" t="str">
        <f>IFERROR(IF($D15="","",VLOOKUP($D15,CUADRO!$D:$AK,11,FALSE)),"")</f>
        <v/>
      </c>
      <c r="P15" s="484" t="str">
        <f>IFERROR(IF($D15="","",VLOOKUP($D15,CUADRO!$D:$AK,12,FALSE)),"")</f>
        <v/>
      </c>
      <c r="Q15" s="484" t="str">
        <f>IFERROR(IF($D15="","",VLOOKUP($D15,CUADRO!$D:$AK,13,FALSE)),"")</f>
        <v/>
      </c>
      <c r="R15" s="484" t="str">
        <f>IFERROR(IF($D15="","",VLOOKUP($D15,CUADRO!$D:$AK,14,FALSE)),"")</f>
        <v/>
      </c>
      <c r="S15" s="484" t="str">
        <f>IFERROR(IF($D15="","",VLOOKUP($D15,CUADRO!$D:$AK,15,FALSE)),"")</f>
        <v/>
      </c>
      <c r="T15" s="484" t="str">
        <f>IFERROR(IF($D15="","",VLOOKUP($D15,CUADRO!$D:$AK,16,FALSE)),"")</f>
        <v/>
      </c>
      <c r="U15" s="484" t="str">
        <f>IFERROR(IF($D15="","",VLOOKUP($D15,CUADRO!$D:$AK,17,FALSE)),"")</f>
        <v/>
      </c>
      <c r="V15" s="484" t="str">
        <f>IFERROR(IF($D15="","",VLOOKUP($D15,CUADRO!$D:$AK,18,FALSE)),"")</f>
        <v/>
      </c>
      <c r="W15" s="484" t="str">
        <f>IFERROR(IF($D15="","",VLOOKUP($D15,CUADRO!$D:$AK,19,FALSE)),"")</f>
        <v/>
      </c>
      <c r="X15" s="484" t="str">
        <f>IFERROR(IF($D15="","",VLOOKUP($D15,CUADRO!$D:$AK,20,FALSE)),"")</f>
        <v/>
      </c>
      <c r="Y15" s="484" t="str">
        <f>IFERROR(IF($D15="","",VLOOKUP($D15,CUADRO!$D:$AK,21,FALSE)),"")</f>
        <v/>
      </c>
      <c r="Z15" s="484" t="str">
        <f>IFERROR(IF($D15="","",VLOOKUP($D15,CUADRO!$D:$AK,22,FALSE)),"")</f>
        <v/>
      </c>
      <c r="AA15" s="484" t="str">
        <f>IFERROR(IF($D15="","",VLOOKUP($D15,CUADRO!$D:$AK,23,FALSE)),"")</f>
        <v/>
      </c>
      <c r="AB15" s="484" t="str">
        <f>IFERROR(IF($D15="","",VLOOKUP($D15,CUADRO!$D:$AK,24,FALSE)),"")</f>
        <v/>
      </c>
      <c r="AC15" s="484" t="str">
        <f>IFERROR(IF($D15="","",VLOOKUP($D15,CUADRO!$D:$AK,25,FALSE)),"")</f>
        <v/>
      </c>
      <c r="AD15" s="484" t="str">
        <f>IFERROR(IF($D15="","",VLOOKUP($D15,CUADRO!$D:$AK,26,FALSE)),"")</f>
        <v/>
      </c>
      <c r="AE15" s="484" t="str">
        <f>IFERROR(IF($D15="","",VLOOKUP($D15,CUADRO!$D:$AK,27,FALSE)),"")</f>
        <v/>
      </c>
      <c r="AF15" s="484" t="str">
        <f>IFERROR(IF($D15="","",VLOOKUP($D15,CUADRO!$D:$AK,28,FALSE)),"")</f>
        <v/>
      </c>
      <c r="AG15" s="484" t="str">
        <f>IFERROR(IF($D15="","",VLOOKUP($D15,CUADRO!$D:$AK,29,FALSE)),"")</f>
        <v/>
      </c>
      <c r="AH15" s="484" t="str">
        <f>IFERROR(IF($D15="","",VLOOKUP($D15,CUADRO!$D:$AK,30,FALSE)),"")</f>
        <v/>
      </c>
      <c r="AI15" s="484" t="str">
        <f>IFERROR(IF($D15="","",VLOOKUP($D15,CUADRO!$D:$AK,31,FALSE)),"")</f>
        <v/>
      </c>
      <c r="AJ15" s="484" t="str">
        <f>IFERROR(IF($D15="","",VLOOKUP($D15,CUADRO!$D:$AK,32,FALSE)),"")</f>
        <v/>
      </c>
      <c r="AK15" s="484" t="str">
        <f>IFERROR(IF($D15="","",VLOOKUP($D15,CUADRO!$D:$AK,33,FALSE)),"")</f>
        <v/>
      </c>
      <c r="AL15" s="484" t="str">
        <f>IFERROR(IF($D15="","",VLOOKUP($D15,CUADRO!$D:$AK,34,FALSE)),"")</f>
        <v/>
      </c>
    </row>
    <row r="16" spans="1:38" ht="15">
      <c r="A16" s="435" t="str">
        <f>IF(G16="","",MAX($A$5:$A15)+1)</f>
        <v/>
      </c>
      <c r="B16" s="369">
        <v>12</v>
      </c>
      <c r="C16" s="228" t="str">
        <f>VLOOKUP(D16,CONDUCTORES!C:E,3,FALSE)</f>
        <v/>
      </c>
      <c r="D16" s="228" t="str">
        <f>IFERROR(IF(C12="SELECCIONE EMPRESA","",VLOOKUP(E16,CONDUCTORES!V:AM,18,FALSE)),"")</f>
        <v/>
      </c>
      <c r="E16" s="228" t="str">
        <f t="shared" si="2"/>
        <v>SELECCIONE EMPRESA12</v>
      </c>
      <c r="F16" s="228" t="str">
        <f t="shared" si="3"/>
        <v/>
      </c>
      <c r="G16" s="228" t="str">
        <f>IFERROR(IF($D16="","",VLOOKUP($D16,CUADRO!D15:AK164,3,FALSE)),"")</f>
        <v/>
      </c>
      <c r="H16" s="484" t="str">
        <f>IFERROR(IF($D16="","",VLOOKUP($D16,CUADRO!$D:$AK,4,FALSE)),"")</f>
        <v/>
      </c>
      <c r="I16" s="484" t="str">
        <f>IFERROR(IF($D16="","",VLOOKUP($D16,CUADRO!$D:$AK,5,FALSE)),"")</f>
        <v/>
      </c>
      <c r="J16" s="484" t="str">
        <f>IFERROR(IF($D16="","",VLOOKUP($D16,CUADRO!$D:$AK,6,FALSE)),"")</f>
        <v/>
      </c>
      <c r="K16" s="484" t="str">
        <f>IFERROR(IF($D16="","",VLOOKUP($D16,CUADRO!$D:$AK,7,FALSE)),"")</f>
        <v/>
      </c>
      <c r="L16" s="484" t="str">
        <f>IFERROR(IF($D16="","",VLOOKUP($D16,CUADRO!$D:$AK,8,FALSE)),"")</f>
        <v/>
      </c>
      <c r="M16" s="484" t="str">
        <f>IFERROR(IF($D16="","",VLOOKUP($D16,CUADRO!$D:$AK,9,FALSE)),"")</f>
        <v/>
      </c>
      <c r="N16" s="484" t="str">
        <f>IFERROR(IF($D16="","",VLOOKUP($D16,CUADRO!$D:$AK,10,FALSE)),"")</f>
        <v/>
      </c>
      <c r="O16" s="484" t="str">
        <f>IFERROR(IF($D16="","",VLOOKUP($D16,CUADRO!$D:$AK,11,FALSE)),"")</f>
        <v/>
      </c>
      <c r="P16" s="484" t="str">
        <f>IFERROR(IF($D16="","",VLOOKUP($D16,CUADRO!$D:$AK,12,FALSE)),"")</f>
        <v/>
      </c>
      <c r="Q16" s="484" t="str">
        <f>IFERROR(IF($D16="","",VLOOKUP($D16,CUADRO!$D:$AK,13,FALSE)),"")</f>
        <v/>
      </c>
      <c r="R16" s="484" t="str">
        <f>IFERROR(IF($D16="","",VLOOKUP($D16,CUADRO!$D:$AK,14,FALSE)),"")</f>
        <v/>
      </c>
      <c r="S16" s="484" t="str">
        <f>IFERROR(IF($D16="","",VLOOKUP($D16,CUADRO!$D:$AK,15,FALSE)),"")</f>
        <v/>
      </c>
      <c r="T16" s="484" t="str">
        <f>IFERROR(IF($D16="","",VLOOKUP($D16,CUADRO!$D:$AK,16,FALSE)),"")</f>
        <v/>
      </c>
      <c r="U16" s="484" t="str">
        <f>IFERROR(IF($D16="","",VLOOKUP($D16,CUADRO!$D:$AK,17,FALSE)),"")</f>
        <v/>
      </c>
      <c r="V16" s="484" t="str">
        <f>IFERROR(IF($D16="","",VLOOKUP($D16,CUADRO!$D:$AK,18,FALSE)),"")</f>
        <v/>
      </c>
      <c r="W16" s="484" t="str">
        <f>IFERROR(IF($D16="","",VLOOKUP($D16,CUADRO!$D:$AK,19,FALSE)),"")</f>
        <v/>
      </c>
      <c r="X16" s="484" t="str">
        <f>IFERROR(IF($D16="","",VLOOKUP($D16,CUADRO!$D:$AK,20,FALSE)),"")</f>
        <v/>
      </c>
      <c r="Y16" s="484" t="str">
        <f>IFERROR(IF($D16="","",VLOOKUP($D16,CUADRO!$D:$AK,21,FALSE)),"")</f>
        <v/>
      </c>
      <c r="Z16" s="484" t="str">
        <f>IFERROR(IF($D16="","",VLOOKUP($D16,CUADRO!$D:$AK,22,FALSE)),"")</f>
        <v/>
      </c>
      <c r="AA16" s="484" t="str">
        <f>IFERROR(IF($D16="","",VLOOKUP($D16,CUADRO!$D:$AK,23,FALSE)),"")</f>
        <v/>
      </c>
      <c r="AB16" s="484" t="str">
        <f>IFERROR(IF($D16="","",VLOOKUP($D16,CUADRO!$D:$AK,24,FALSE)),"")</f>
        <v/>
      </c>
      <c r="AC16" s="484" t="str">
        <f>IFERROR(IF($D16="","",VLOOKUP($D16,CUADRO!$D:$AK,25,FALSE)),"")</f>
        <v/>
      </c>
      <c r="AD16" s="484" t="str">
        <f>IFERROR(IF($D16="","",VLOOKUP($D16,CUADRO!$D:$AK,26,FALSE)),"")</f>
        <v/>
      </c>
      <c r="AE16" s="484" t="str">
        <f>IFERROR(IF($D16="","",VLOOKUP($D16,CUADRO!$D:$AK,27,FALSE)),"")</f>
        <v/>
      </c>
      <c r="AF16" s="484" t="str">
        <f>IFERROR(IF($D16="","",VLOOKUP($D16,CUADRO!$D:$AK,28,FALSE)),"")</f>
        <v/>
      </c>
      <c r="AG16" s="484" t="str">
        <f>IFERROR(IF($D16="","",VLOOKUP($D16,CUADRO!$D:$AK,29,FALSE)),"")</f>
        <v/>
      </c>
      <c r="AH16" s="484" t="str">
        <f>IFERROR(IF($D16="","",VLOOKUP($D16,CUADRO!$D:$AK,30,FALSE)),"")</f>
        <v/>
      </c>
      <c r="AI16" s="484" t="str">
        <f>IFERROR(IF($D16="","",VLOOKUP($D16,CUADRO!$D:$AK,31,FALSE)),"")</f>
        <v/>
      </c>
      <c r="AJ16" s="484" t="str">
        <f>IFERROR(IF($D16="","",VLOOKUP($D16,CUADRO!$D:$AK,32,FALSE)),"")</f>
        <v/>
      </c>
      <c r="AK16" s="484" t="str">
        <f>IFERROR(IF($D16="","",VLOOKUP($D16,CUADRO!$D:$AK,33,FALSE)),"")</f>
        <v/>
      </c>
      <c r="AL16" s="484" t="str">
        <f>IFERROR(IF($D16="","",VLOOKUP($D16,CUADRO!$D:$AK,34,FALSE)),"")</f>
        <v/>
      </c>
    </row>
    <row r="17" spans="1:38" ht="15">
      <c r="A17" s="435" t="str">
        <f>IF(G17="","",MAX($A$5:$A16)+1)</f>
        <v/>
      </c>
      <c r="B17" s="369">
        <v>13</v>
      </c>
      <c r="C17" s="228" t="str">
        <f>VLOOKUP(D17,CONDUCTORES!C:E,3,FALSE)</f>
        <v/>
      </c>
      <c r="D17" s="228" t="str">
        <f>IFERROR(IF(C13="SELECCIONE EMPRESA","",VLOOKUP(E17,CONDUCTORES!V:AM,18,FALSE)),"")</f>
        <v/>
      </c>
      <c r="E17" s="228" t="str">
        <f t="shared" si="2"/>
        <v>SELECCIONE EMPRESA13</v>
      </c>
      <c r="F17" s="228" t="str">
        <f t="shared" si="3"/>
        <v/>
      </c>
      <c r="G17" s="228" t="str">
        <f>IFERROR(IF($D17="","",VLOOKUP($D17,CUADRO!D16:AK165,3,FALSE)),"")</f>
        <v/>
      </c>
      <c r="H17" s="484" t="str">
        <f>IFERROR(IF($D17="","",VLOOKUP($D17,CUADRO!$D:$AK,4,FALSE)),"")</f>
        <v/>
      </c>
      <c r="I17" s="484" t="str">
        <f>IFERROR(IF($D17="","",VLOOKUP($D17,CUADRO!$D:$AK,5,FALSE)),"")</f>
        <v/>
      </c>
      <c r="J17" s="484" t="str">
        <f>IFERROR(IF($D17="","",VLOOKUP($D17,CUADRO!$D:$AK,6,FALSE)),"")</f>
        <v/>
      </c>
      <c r="K17" s="484" t="str">
        <f>IFERROR(IF($D17="","",VLOOKUP($D17,CUADRO!$D:$AK,7,FALSE)),"")</f>
        <v/>
      </c>
      <c r="L17" s="484" t="str">
        <f>IFERROR(IF($D17="","",VLOOKUP($D17,CUADRO!$D:$AK,8,FALSE)),"")</f>
        <v/>
      </c>
      <c r="M17" s="484" t="str">
        <f>IFERROR(IF($D17="","",VLOOKUP($D17,CUADRO!$D:$AK,9,FALSE)),"")</f>
        <v/>
      </c>
      <c r="N17" s="484" t="str">
        <f>IFERROR(IF($D17="","",VLOOKUP($D17,CUADRO!$D:$AK,10,FALSE)),"")</f>
        <v/>
      </c>
      <c r="O17" s="484" t="str">
        <f>IFERROR(IF($D17="","",VLOOKUP($D17,CUADRO!$D:$AK,11,FALSE)),"")</f>
        <v/>
      </c>
      <c r="P17" s="484" t="str">
        <f>IFERROR(IF($D17="","",VLOOKUP($D17,CUADRO!$D:$AK,12,FALSE)),"")</f>
        <v/>
      </c>
      <c r="Q17" s="484" t="str">
        <f>IFERROR(IF($D17="","",VLOOKUP($D17,CUADRO!$D:$AK,13,FALSE)),"")</f>
        <v/>
      </c>
      <c r="R17" s="484" t="str">
        <f>IFERROR(IF($D17="","",VLOOKUP($D17,CUADRO!$D:$AK,14,FALSE)),"")</f>
        <v/>
      </c>
      <c r="S17" s="484" t="str">
        <f>IFERROR(IF($D17="","",VLOOKUP($D17,CUADRO!$D:$AK,15,FALSE)),"")</f>
        <v/>
      </c>
      <c r="T17" s="484" t="str">
        <f>IFERROR(IF($D17="","",VLOOKUP($D17,CUADRO!$D:$AK,16,FALSE)),"")</f>
        <v/>
      </c>
      <c r="U17" s="484" t="str">
        <f>IFERROR(IF($D17="","",VLOOKUP($D17,CUADRO!$D:$AK,17,FALSE)),"")</f>
        <v/>
      </c>
      <c r="V17" s="484" t="str">
        <f>IFERROR(IF($D17="","",VLOOKUP($D17,CUADRO!$D:$AK,18,FALSE)),"")</f>
        <v/>
      </c>
      <c r="W17" s="484" t="str">
        <f>IFERROR(IF($D17="","",VLOOKUP($D17,CUADRO!$D:$AK,19,FALSE)),"")</f>
        <v/>
      </c>
      <c r="X17" s="484" t="str">
        <f>IFERROR(IF($D17="","",VLOOKUP($D17,CUADRO!$D:$AK,20,FALSE)),"")</f>
        <v/>
      </c>
      <c r="Y17" s="484" t="str">
        <f>IFERROR(IF($D17="","",VLOOKUP($D17,CUADRO!$D:$AK,21,FALSE)),"")</f>
        <v/>
      </c>
      <c r="Z17" s="484" t="str">
        <f>IFERROR(IF($D17="","",VLOOKUP($D17,CUADRO!$D:$AK,22,FALSE)),"")</f>
        <v/>
      </c>
      <c r="AA17" s="484" t="str">
        <f>IFERROR(IF($D17="","",VLOOKUP($D17,CUADRO!$D:$AK,23,FALSE)),"")</f>
        <v/>
      </c>
      <c r="AB17" s="484" t="str">
        <f>IFERROR(IF($D17="","",VLOOKUP($D17,CUADRO!$D:$AK,24,FALSE)),"")</f>
        <v/>
      </c>
      <c r="AC17" s="484" t="str">
        <f>IFERROR(IF($D17="","",VLOOKUP($D17,CUADRO!$D:$AK,25,FALSE)),"")</f>
        <v/>
      </c>
      <c r="AD17" s="484" t="str">
        <f>IFERROR(IF($D17="","",VLOOKUP($D17,CUADRO!$D:$AK,26,FALSE)),"")</f>
        <v/>
      </c>
      <c r="AE17" s="484" t="str">
        <f>IFERROR(IF($D17="","",VLOOKUP($D17,CUADRO!$D:$AK,27,FALSE)),"")</f>
        <v/>
      </c>
      <c r="AF17" s="484" t="str">
        <f>IFERROR(IF($D17="","",VLOOKUP($D17,CUADRO!$D:$AK,28,FALSE)),"")</f>
        <v/>
      </c>
      <c r="AG17" s="484" t="str">
        <f>IFERROR(IF($D17="","",VLOOKUP($D17,CUADRO!$D:$AK,29,FALSE)),"")</f>
        <v/>
      </c>
      <c r="AH17" s="484" t="str">
        <f>IFERROR(IF($D17="","",VLOOKUP($D17,CUADRO!$D:$AK,30,FALSE)),"")</f>
        <v/>
      </c>
      <c r="AI17" s="484" t="str">
        <f>IFERROR(IF($D17="","",VLOOKUP($D17,CUADRO!$D:$AK,31,FALSE)),"")</f>
        <v/>
      </c>
      <c r="AJ17" s="484" t="str">
        <f>IFERROR(IF($D17="","",VLOOKUP($D17,CUADRO!$D:$AK,32,FALSE)),"")</f>
        <v/>
      </c>
      <c r="AK17" s="484" t="str">
        <f>IFERROR(IF($D17="","",VLOOKUP($D17,CUADRO!$D:$AK,33,FALSE)),"")</f>
        <v/>
      </c>
      <c r="AL17" s="484" t="str">
        <f>IFERROR(IF($D17="","",VLOOKUP($D17,CUADRO!$D:$AK,34,FALSE)),"")</f>
        <v/>
      </c>
    </row>
    <row r="18" spans="1:38" ht="15">
      <c r="A18" s="435" t="str">
        <f>IF(G18="","",MAX($A$5:$A17)+1)</f>
        <v/>
      </c>
      <c r="B18" s="369">
        <v>14</v>
      </c>
      <c r="C18" s="228" t="str">
        <f>VLOOKUP(D18,CONDUCTORES!C:E,3,FALSE)</f>
        <v/>
      </c>
      <c r="D18" s="228" t="str">
        <f>IFERROR(IF(C14="SELECCIONE EMPRESA","",VLOOKUP(E18,CONDUCTORES!V:AM,18,FALSE)),"")</f>
        <v/>
      </c>
      <c r="E18" s="228" t="str">
        <f t="shared" si="2"/>
        <v>SELECCIONE EMPRESA14</v>
      </c>
      <c r="F18" s="228" t="str">
        <f t="shared" si="3"/>
        <v/>
      </c>
      <c r="G18" s="228" t="str">
        <f>IFERROR(IF($D18="","",VLOOKUP($D18,CUADRO!D17:AK166,3,FALSE)),"")</f>
        <v/>
      </c>
      <c r="H18" s="484" t="str">
        <f>IFERROR(IF($D18="","",VLOOKUP($D18,CUADRO!$D:$AK,4,FALSE)),"")</f>
        <v/>
      </c>
      <c r="I18" s="484" t="str">
        <f>IFERROR(IF($D18="","",VLOOKUP($D18,CUADRO!$D:$AK,5,FALSE)),"")</f>
        <v/>
      </c>
      <c r="J18" s="484" t="str">
        <f>IFERROR(IF($D18="","",VLOOKUP($D18,CUADRO!$D:$AK,6,FALSE)),"")</f>
        <v/>
      </c>
      <c r="K18" s="484" t="str">
        <f>IFERROR(IF($D18="","",VLOOKUP($D18,CUADRO!$D:$AK,7,FALSE)),"")</f>
        <v/>
      </c>
      <c r="L18" s="484" t="str">
        <f>IFERROR(IF($D18="","",VLOOKUP($D18,CUADRO!$D:$AK,8,FALSE)),"")</f>
        <v/>
      </c>
      <c r="M18" s="484" t="str">
        <f>IFERROR(IF($D18="","",VLOOKUP($D18,CUADRO!$D:$AK,9,FALSE)),"")</f>
        <v/>
      </c>
      <c r="N18" s="484" t="str">
        <f>IFERROR(IF($D18="","",VLOOKUP($D18,CUADRO!$D:$AK,10,FALSE)),"")</f>
        <v/>
      </c>
      <c r="O18" s="484" t="str">
        <f>IFERROR(IF($D18="","",VLOOKUP($D18,CUADRO!$D:$AK,11,FALSE)),"")</f>
        <v/>
      </c>
      <c r="P18" s="484" t="str">
        <f>IFERROR(IF($D18="","",VLOOKUP($D18,CUADRO!$D:$AK,12,FALSE)),"")</f>
        <v/>
      </c>
      <c r="Q18" s="484" t="str">
        <f>IFERROR(IF($D18="","",VLOOKUP($D18,CUADRO!$D:$AK,13,FALSE)),"")</f>
        <v/>
      </c>
      <c r="R18" s="484" t="str">
        <f>IFERROR(IF($D18="","",VLOOKUP($D18,CUADRO!$D:$AK,14,FALSE)),"")</f>
        <v/>
      </c>
      <c r="S18" s="484" t="str">
        <f>IFERROR(IF($D18="","",VLOOKUP($D18,CUADRO!$D:$AK,15,FALSE)),"")</f>
        <v/>
      </c>
      <c r="T18" s="484" t="str">
        <f>IFERROR(IF($D18="","",VLOOKUP($D18,CUADRO!$D:$AK,16,FALSE)),"")</f>
        <v/>
      </c>
      <c r="U18" s="484" t="str">
        <f>IFERROR(IF($D18="","",VLOOKUP($D18,CUADRO!$D:$AK,17,FALSE)),"")</f>
        <v/>
      </c>
      <c r="V18" s="484" t="str">
        <f>IFERROR(IF($D18="","",VLOOKUP($D18,CUADRO!$D:$AK,18,FALSE)),"")</f>
        <v/>
      </c>
      <c r="W18" s="484" t="str">
        <f>IFERROR(IF($D18="","",VLOOKUP($D18,CUADRO!$D:$AK,19,FALSE)),"")</f>
        <v/>
      </c>
      <c r="X18" s="484" t="str">
        <f>IFERROR(IF($D18="","",VLOOKUP($D18,CUADRO!$D:$AK,20,FALSE)),"")</f>
        <v/>
      </c>
      <c r="Y18" s="484" t="str">
        <f>IFERROR(IF($D18="","",VLOOKUP($D18,CUADRO!$D:$AK,21,FALSE)),"")</f>
        <v/>
      </c>
      <c r="Z18" s="484" t="str">
        <f>IFERROR(IF($D18="","",VLOOKUP($D18,CUADRO!$D:$AK,22,FALSE)),"")</f>
        <v/>
      </c>
      <c r="AA18" s="484" t="str">
        <f>IFERROR(IF($D18="","",VLOOKUP($D18,CUADRO!$D:$AK,23,FALSE)),"")</f>
        <v/>
      </c>
      <c r="AB18" s="484" t="str">
        <f>IFERROR(IF($D18="","",VLOOKUP($D18,CUADRO!$D:$AK,24,FALSE)),"")</f>
        <v/>
      </c>
      <c r="AC18" s="484" t="str">
        <f>IFERROR(IF($D18="","",VLOOKUP($D18,CUADRO!$D:$AK,25,FALSE)),"")</f>
        <v/>
      </c>
      <c r="AD18" s="484" t="str">
        <f>IFERROR(IF($D18="","",VLOOKUP($D18,CUADRO!$D:$AK,26,FALSE)),"")</f>
        <v/>
      </c>
      <c r="AE18" s="484" t="str">
        <f>IFERROR(IF($D18="","",VLOOKUP($D18,CUADRO!$D:$AK,27,FALSE)),"")</f>
        <v/>
      </c>
      <c r="AF18" s="484" t="str">
        <f>IFERROR(IF($D18="","",VLOOKUP($D18,CUADRO!$D:$AK,28,FALSE)),"")</f>
        <v/>
      </c>
      <c r="AG18" s="484" t="str">
        <f>IFERROR(IF($D18="","",VLOOKUP($D18,CUADRO!$D:$AK,29,FALSE)),"")</f>
        <v/>
      </c>
      <c r="AH18" s="484" t="str">
        <f>IFERROR(IF($D18="","",VLOOKUP($D18,CUADRO!$D:$AK,30,FALSE)),"")</f>
        <v/>
      </c>
      <c r="AI18" s="484" t="str">
        <f>IFERROR(IF($D18="","",VLOOKUP($D18,CUADRO!$D:$AK,31,FALSE)),"")</f>
        <v/>
      </c>
      <c r="AJ18" s="484" t="str">
        <f>IFERROR(IF($D18="","",VLOOKUP($D18,CUADRO!$D:$AK,32,FALSE)),"")</f>
        <v/>
      </c>
      <c r="AK18" s="484" t="str">
        <f>IFERROR(IF($D18="","",VLOOKUP($D18,CUADRO!$D:$AK,33,FALSE)),"")</f>
        <v/>
      </c>
      <c r="AL18" s="484" t="str">
        <f>IFERROR(IF($D18="","",VLOOKUP($D18,CUADRO!$D:$AK,34,FALSE)),"")</f>
        <v/>
      </c>
    </row>
    <row r="19" spans="1:38" ht="15">
      <c r="A19" s="435" t="str">
        <f>IF(G19="","",MAX($A$5:$A18)+1)</f>
        <v/>
      </c>
      <c r="B19" s="369">
        <v>15</v>
      </c>
      <c r="C19" s="228" t="str">
        <f>VLOOKUP(D19,CONDUCTORES!C:E,3,FALSE)</f>
        <v/>
      </c>
      <c r="D19" s="228" t="str">
        <f>IFERROR(IF(C15="SELECCIONE EMPRESA","",VLOOKUP(E19,CONDUCTORES!V:AM,18,FALSE)),"")</f>
        <v/>
      </c>
      <c r="E19" s="228" t="str">
        <f t="shared" si="2"/>
        <v>SELECCIONE EMPRESA15</v>
      </c>
      <c r="F19" s="228" t="str">
        <f t="shared" si="3"/>
        <v/>
      </c>
      <c r="G19" s="228" t="str">
        <f>IFERROR(IF($D19="","",VLOOKUP($D19,CUADRO!D18:AK167,3,FALSE)),"")</f>
        <v/>
      </c>
      <c r="H19" s="484" t="str">
        <f>IFERROR(IF($D19="","",VLOOKUP($D19,CUADRO!$D:$AK,4,FALSE)),"")</f>
        <v/>
      </c>
      <c r="I19" s="484" t="str">
        <f>IFERROR(IF($D19="","",VLOOKUP($D19,CUADRO!$D:$AK,5,FALSE)),"")</f>
        <v/>
      </c>
      <c r="J19" s="484" t="str">
        <f>IFERROR(IF($D19="","",VLOOKUP($D19,CUADRO!$D:$AK,6,FALSE)),"")</f>
        <v/>
      </c>
      <c r="K19" s="484" t="str">
        <f>IFERROR(IF($D19="","",VLOOKUP($D19,CUADRO!$D:$AK,7,FALSE)),"")</f>
        <v/>
      </c>
      <c r="L19" s="484" t="str">
        <f>IFERROR(IF($D19="","",VLOOKUP($D19,CUADRO!$D:$AK,8,FALSE)),"")</f>
        <v/>
      </c>
      <c r="M19" s="484" t="str">
        <f>IFERROR(IF($D19="","",VLOOKUP($D19,CUADRO!$D:$AK,9,FALSE)),"")</f>
        <v/>
      </c>
      <c r="N19" s="484" t="str">
        <f>IFERROR(IF($D19="","",VLOOKUP($D19,CUADRO!$D:$AK,10,FALSE)),"")</f>
        <v/>
      </c>
      <c r="O19" s="484" t="str">
        <f>IFERROR(IF($D19="","",VLOOKUP($D19,CUADRO!$D:$AK,11,FALSE)),"")</f>
        <v/>
      </c>
      <c r="P19" s="484" t="str">
        <f>IFERROR(IF($D19="","",VLOOKUP($D19,CUADRO!$D:$AK,12,FALSE)),"")</f>
        <v/>
      </c>
      <c r="Q19" s="484" t="str">
        <f>IFERROR(IF($D19="","",VLOOKUP($D19,CUADRO!$D:$AK,13,FALSE)),"")</f>
        <v/>
      </c>
      <c r="R19" s="484" t="str">
        <f>IFERROR(IF($D19="","",VLOOKUP($D19,CUADRO!$D:$AK,14,FALSE)),"")</f>
        <v/>
      </c>
      <c r="S19" s="484" t="str">
        <f>IFERROR(IF($D19="","",VLOOKUP($D19,CUADRO!$D:$AK,15,FALSE)),"")</f>
        <v/>
      </c>
      <c r="T19" s="484" t="str">
        <f>IFERROR(IF($D19="","",VLOOKUP($D19,CUADRO!$D:$AK,16,FALSE)),"")</f>
        <v/>
      </c>
      <c r="U19" s="484" t="str">
        <f>IFERROR(IF($D19="","",VLOOKUP($D19,CUADRO!$D:$AK,17,FALSE)),"")</f>
        <v/>
      </c>
      <c r="V19" s="484" t="str">
        <f>IFERROR(IF($D19="","",VLOOKUP($D19,CUADRO!$D:$AK,18,FALSE)),"")</f>
        <v/>
      </c>
      <c r="W19" s="484" t="str">
        <f>IFERROR(IF($D19="","",VLOOKUP($D19,CUADRO!$D:$AK,19,FALSE)),"")</f>
        <v/>
      </c>
      <c r="X19" s="484" t="str">
        <f>IFERROR(IF($D19="","",VLOOKUP($D19,CUADRO!$D:$AK,20,FALSE)),"")</f>
        <v/>
      </c>
      <c r="Y19" s="484" t="str">
        <f>IFERROR(IF($D19="","",VLOOKUP($D19,CUADRO!$D:$AK,21,FALSE)),"")</f>
        <v/>
      </c>
      <c r="Z19" s="484" t="str">
        <f>IFERROR(IF($D19="","",VLOOKUP($D19,CUADRO!$D:$AK,22,FALSE)),"")</f>
        <v/>
      </c>
      <c r="AA19" s="484" t="str">
        <f>IFERROR(IF($D19="","",VLOOKUP($D19,CUADRO!$D:$AK,23,FALSE)),"")</f>
        <v/>
      </c>
      <c r="AB19" s="484" t="str">
        <f>IFERROR(IF($D19="","",VLOOKUP($D19,CUADRO!$D:$AK,24,FALSE)),"")</f>
        <v/>
      </c>
      <c r="AC19" s="484" t="str">
        <f>IFERROR(IF($D19="","",VLOOKUP($D19,CUADRO!$D:$AK,25,FALSE)),"")</f>
        <v/>
      </c>
      <c r="AD19" s="484" t="str">
        <f>IFERROR(IF($D19="","",VLOOKUP($D19,CUADRO!$D:$AK,26,FALSE)),"")</f>
        <v/>
      </c>
      <c r="AE19" s="484" t="str">
        <f>IFERROR(IF($D19="","",VLOOKUP($D19,CUADRO!$D:$AK,27,FALSE)),"")</f>
        <v/>
      </c>
      <c r="AF19" s="484" t="str">
        <f>IFERROR(IF($D19="","",VLOOKUP($D19,CUADRO!$D:$AK,28,FALSE)),"")</f>
        <v/>
      </c>
      <c r="AG19" s="484" t="str">
        <f>IFERROR(IF($D19="","",VLOOKUP($D19,CUADRO!$D:$AK,29,FALSE)),"")</f>
        <v/>
      </c>
      <c r="AH19" s="484" t="str">
        <f>IFERROR(IF($D19="","",VLOOKUP($D19,CUADRO!$D:$AK,30,FALSE)),"")</f>
        <v/>
      </c>
      <c r="AI19" s="484" t="str">
        <f>IFERROR(IF($D19="","",VLOOKUP($D19,CUADRO!$D:$AK,31,FALSE)),"")</f>
        <v/>
      </c>
      <c r="AJ19" s="484" t="str">
        <f>IFERROR(IF($D19="","",VLOOKUP($D19,CUADRO!$D:$AK,32,FALSE)),"")</f>
        <v/>
      </c>
      <c r="AK19" s="484" t="str">
        <f>IFERROR(IF($D19="","",VLOOKUP($D19,CUADRO!$D:$AK,33,FALSE)),"")</f>
        <v/>
      </c>
      <c r="AL19" s="484" t="str">
        <f>IFERROR(IF($D19="","",VLOOKUP($D19,CUADRO!$D:$AK,34,FALSE)),"")</f>
        <v/>
      </c>
    </row>
    <row r="20" spans="1:38" ht="15">
      <c r="A20" s="435" t="str">
        <f>IF(G20="","",MAX($A$5:$A19)+1)</f>
        <v/>
      </c>
      <c r="B20" s="369">
        <v>16</v>
      </c>
      <c r="C20" s="228" t="str">
        <f>VLOOKUP(D20,CONDUCTORES!C:E,3,FALSE)</f>
        <v/>
      </c>
      <c r="D20" s="228" t="str">
        <f>IFERROR(IF(C16="SELECCIONE EMPRESA","",VLOOKUP(E20,CONDUCTORES!V:AM,18,FALSE)),"")</f>
        <v/>
      </c>
      <c r="E20" s="228" t="str">
        <f t="shared" si="2"/>
        <v>SELECCIONE EMPRESA16</v>
      </c>
      <c r="F20" s="228" t="str">
        <f t="shared" si="3"/>
        <v/>
      </c>
      <c r="G20" s="228" t="str">
        <f>IFERROR(IF($D20="","",VLOOKUP($D20,CUADRO!D19:AK168,3,FALSE)),"")</f>
        <v/>
      </c>
      <c r="H20" s="484" t="str">
        <f>IFERROR(IF($D20="","",VLOOKUP($D20,CUADRO!$D:$AK,4,FALSE)),"")</f>
        <v/>
      </c>
      <c r="I20" s="484" t="str">
        <f>IFERROR(IF($D20="","",VLOOKUP($D20,CUADRO!$D:$AK,5,FALSE)),"")</f>
        <v/>
      </c>
      <c r="J20" s="484" t="str">
        <f>IFERROR(IF($D20="","",VLOOKUP($D20,CUADRO!$D:$AK,6,FALSE)),"")</f>
        <v/>
      </c>
      <c r="K20" s="484" t="str">
        <f>IFERROR(IF($D20="","",VLOOKUP($D20,CUADRO!$D:$AK,7,FALSE)),"")</f>
        <v/>
      </c>
      <c r="L20" s="484" t="str">
        <f>IFERROR(IF($D20="","",VLOOKUP($D20,CUADRO!$D:$AK,8,FALSE)),"")</f>
        <v/>
      </c>
      <c r="M20" s="484" t="str">
        <f>IFERROR(IF($D20="","",VLOOKUP($D20,CUADRO!$D:$AK,9,FALSE)),"")</f>
        <v/>
      </c>
      <c r="N20" s="484" t="str">
        <f>IFERROR(IF($D20="","",VLOOKUP($D20,CUADRO!$D:$AK,10,FALSE)),"")</f>
        <v/>
      </c>
      <c r="O20" s="484" t="str">
        <f>IFERROR(IF($D20="","",VLOOKUP($D20,CUADRO!$D:$AK,11,FALSE)),"")</f>
        <v/>
      </c>
      <c r="P20" s="484" t="str">
        <f>IFERROR(IF($D20="","",VLOOKUP($D20,CUADRO!$D:$AK,12,FALSE)),"")</f>
        <v/>
      </c>
      <c r="Q20" s="484" t="str">
        <f>IFERROR(IF($D20="","",VLOOKUP($D20,CUADRO!$D:$AK,13,FALSE)),"")</f>
        <v/>
      </c>
      <c r="R20" s="484" t="str">
        <f>IFERROR(IF($D20="","",VLOOKUP($D20,CUADRO!$D:$AK,14,FALSE)),"")</f>
        <v/>
      </c>
      <c r="S20" s="484" t="str">
        <f>IFERROR(IF($D20="","",VLOOKUP($D20,CUADRO!$D:$AK,15,FALSE)),"")</f>
        <v/>
      </c>
      <c r="T20" s="484" t="str">
        <f>IFERROR(IF($D20="","",VLOOKUP($D20,CUADRO!$D:$AK,16,FALSE)),"")</f>
        <v/>
      </c>
      <c r="U20" s="484" t="str">
        <f>IFERROR(IF($D20="","",VLOOKUP($D20,CUADRO!$D:$AK,17,FALSE)),"")</f>
        <v/>
      </c>
      <c r="V20" s="484" t="str">
        <f>IFERROR(IF($D20="","",VLOOKUP($D20,CUADRO!$D:$AK,18,FALSE)),"")</f>
        <v/>
      </c>
      <c r="W20" s="484" t="str">
        <f>IFERROR(IF($D20="","",VLOOKUP($D20,CUADRO!$D:$AK,19,FALSE)),"")</f>
        <v/>
      </c>
      <c r="X20" s="484" t="str">
        <f>IFERROR(IF($D20="","",VLOOKUP($D20,CUADRO!$D:$AK,20,FALSE)),"")</f>
        <v/>
      </c>
      <c r="Y20" s="484" t="str">
        <f>IFERROR(IF($D20="","",VLOOKUP($D20,CUADRO!$D:$AK,21,FALSE)),"")</f>
        <v/>
      </c>
      <c r="Z20" s="484" t="str">
        <f>IFERROR(IF($D20="","",VLOOKUP($D20,CUADRO!$D:$AK,22,FALSE)),"")</f>
        <v/>
      </c>
      <c r="AA20" s="484" t="str">
        <f>IFERROR(IF($D20="","",VLOOKUP($D20,CUADRO!$D:$AK,23,FALSE)),"")</f>
        <v/>
      </c>
      <c r="AB20" s="484" t="str">
        <f>IFERROR(IF($D20="","",VLOOKUP($D20,CUADRO!$D:$AK,24,FALSE)),"")</f>
        <v/>
      </c>
      <c r="AC20" s="484" t="str">
        <f>IFERROR(IF($D20="","",VLOOKUP($D20,CUADRO!$D:$AK,25,FALSE)),"")</f>
        <v/>
      </c>
      <c r="AD20" s="484" t="str">
        <f>IFERROR(IF($D20="","",VLOOKUP($D20,CUADRO!$D:$AK,26,FALSE)),"")</f>
        <v/>
      </c>
      <c r="AE20" s="484" t="str">
        <f>IFERROR(IF($D20="","",VLOOKUP($D20,CUADRO!$D:$AK,27,FALSE)),"")</f>
        <v/>
      </c>
      <c r="AF20" s="484" t="str">
        <f>IFERROR(IF($D20="","",VLOOKUP($D20,CUADRO!$D:$AK,28,FALSE)),"")</f>
        <v/>
      </c>
      <c r="AG20" s="484" t="str">
        <f>IFERROR(IF($D20="","",VLOOKUP($D20,CUADRO!$D:$AK,29,FALSE)),"")</f>
        <v/>
      </c>
      <c r="AH20" s="484" t="str">
        <f>IFERROR(IF($D20="","",VLOOKUP($D20,CUADRO!$D:$AK,30,FALSE)),"")</f>
        <v/>
      </c>
      <c r="AI20" s="484" t="str">
        <f>IFERROR(IF($D20="","",VLOOKUP($D20,CUADRO!$D:$AK,31,FALSE)),"")</f>
        <v/>
      </c>
      <c r="AJ20" s="484" t="str">
        <f>IFERROR(IF($D20="","",VLOOKUP($D20,CUADRO!$D:$AK,32,FALSE)),"")</f>
        <v/>
      </c>
      <c r="AK20" s="484" t="str">
        <f>IFERROR(IF($D20="","",VLOOKUP($D20,CUADRO!$D:$AK,33,FALSE)),"")</f>
        <v/>
      </c>
      <c r="AL20" s="484" t="str">
        <f>IFERROR(IF($D20="","",VLOOKUP($D20,CUADRO!$D:$AK,34,FALSE)),"")</f>
        <v/>
      </c>
    </row>
    <row r="21" spans="1:38" ht="15">
      <c r="A21" s="435" t="str">
        <f>IF(G21="","",MAX($A$5:$A20)+1)</f>
        <v/>
      </c>
      <c r="B21" s="369">
        <v>17</v>
      </c>
      <c r="C21" s="228" t="str">
        <f>VLOOKUP(D21,CONDUCTORES!C:E,3,FALSE)</f>
        <v/>
      </c>
      <c r="D21" s="228" t="str">
        <f>IFERROR(IF(C17="SELECCIONE EMPRESA","",VLOOKUP(E21,CONDUCTORES!V:AM,18,FALSE)),"")</f>
        <v/>
      </c>
      <c r="E21" s="228" t="str">
        <f t="shared" si="2"/>
        <v>SELECCIONE EMPRESA17</v>
      </c>
      <c r="F21" s="228" t="str">
        <f t="shared" si="3"/>
        <v/>
      </c>
      <c r="G21" s="228" t="str">
        <f>IFERROR(IF($D21="","",VLOOKUP($D21,CUADRO!D20:AK169,3,FALSE)),"")</f>
        <v/>
      </c>
      <c r="H21" s="484" t="str">
        <f>IFERROR(IF($D21="","",VLOOKUP($D21,CUADRO!$D:$AK,4,FALSE)),"")</f>
        <v/>
      </c>
      <c r="I21" s="484" t="str">
        <f>IFERROR(IF($D21="","",VLOOKUP($D21,CUADRO!$D:$AK,5,FALSE)),"")</f>
        <v/>
      </c>
      <c r="J21" s="484" t="str">
        <f>IFERROR(IF($D21="","",VLOOKUP($D21,CUADRO!$D:$AK,6,FALSE)),"")</f>
        <v/>
      </c>
      <c r="K21" s="484" t="str">
        <f>IFERROR(IF($D21="","",VLOOKUP($D21,CUADRO!$D:$AK,7,FALSE)),"")</f>
        <v/>
      </c>
      <c r="L21" s="484" t="str">
        <f>IFERROR(IF($D21="","",VLOOKUP($D21,CUADRO!$D:$AK,8,FALSE)),"")</f>
        <v/>
      </c>
      <c r="M21" s="484" t="str">
        <f>IFERROR(IF($D21="","",VLOOKUP($D21,CUADRO!$D:$AK,9,FALSE)),"")</f>
        <v/>
      </c>
      <c r="N21" s="484" t="str">
        <f>IFERROR(IF($D21="","",VLOOKUP($D21,CUADRO!$D:$AK,10,FALSE)),"")</f>
        <v/>
      </c>
      <c r="O21" s="484" t="str">
        <f>IFERROR(IF($D21="","",VLOOKUP($D21,CUADRO!$D:$AK,11,FALSE)),"")</f>
        <v/>
      </c>
      <c r="P21" s="484" t="str">
        <f>IFERROR(IF($D21="","",VLOOKUP($D21,CUADRO!$D:$AK,12,FALSE)),"")</f>
        <v/>
      </c>
      <c r="Q21" s="484" t="str">
        <f>IFERROR(IF($D21="","",VLOOKUP($D21,CUADRO!$D:$AK,13,FALSE)),"")</f>
        <v/>
      </c>
      <c r="R21" s="484" t="str">
        <f>IFERROR(IF($D21="","",VLOOKUP($D21,CUADRO!$D:$AK,14,FALSE)),"")</f>
        <v/>
      </c>
      <c r="S21" s="484" t="str">
        <f>IFERROR(IF($D21="","",VLOOKUP($D21,CUADRO!$D:$AK,15,FALSE)),"")</f>
        <v/>
      </c>
      <c r="T21" s="484" t="str">
        <f>IFERROR(IF($D21="","",VLOOKUP($D21,CUADRO!$D:$AK,16,FALSE)),"")</f>
        <v/>
      </c>
      <c r="U21" s="484" t="str">
        <f>IFERROR(IF($D21="","",VLOOKUP($D21,CUADRO!$D:$AK,17,FALSE)),"")</f>
        <v/>
      </c>
      <c r="V21" s="484" t="str">
        <f>IFERROR(IF($D21="","",VLOOKUP($D21,CUADRO!$D:$AK,18,FALSE)),"")</f>
        <v/>
      </c>
      <c r="W21" s="484" t="str">
        <f>IFERROR(IF($D21="","",VLOOKUP($D21,CUADRO!$D:$AK,19,FALSE)),"")</f>
        <v/>
      </c>
      <c r="X21" s="484" t="str">
        <f>IFERROR(IF($D21="","",VLOOKUP($D21,CUADRO!$D:$AK,20,FALSE)),"")</f>
        <v/>
      </c>
      <c r="Y21" s="484" t="str">
        <f>IFERROR(IF($D21="","",VLOOKUP($D21,CUADRO!$D:$AK,21,FALSE)),"")</f>
        <v/>
      </c>
      <c r="Z21" s="484" t="str">
        <f>IFERROR(IF($D21="","",VLOOKUP($D21,CUADRO!$D:$AK,22,FALSE)),"")</f>
        <v/>
      </c>
      <c r="AA21" s="484" t="str">
        <f>IFERROR(IF($D21="","",VLOOKUP($D21,CUADRO!$D:$AK,23,FALSE)),"")</f>
        <v/>
      </c>
      <c r="AB21" s="484" t="str">
        <f>IFERROR(IF($D21="","",VLOOKUP($D21,CUADRO!$D:$AK,24,FALSE)),"")</f>
        <v/>
      </c>
      <c r="AC21" s="484" t="str">
        <f>IFERROR(IF($D21="","",VLOOKUP($D21,CUADRO!$D:$AK,25,FALSE)),"")</f>
        <v/>
      </c>
      <c r="AD21" s="484" t="str">
        <f>IFERROR(IF($D21="","",VLOOKUP($D21,CUADRO!$D:$AK,26,FALSE)),"")</f>
        <v/>
      </c>
      <c r="AE21" s="484" t="str">
        <f>IFERROR(IF($D21="","",VLOOKUP($D21,CUADRO!$D:$AK,27,FALSE)),"")</f>
        <v/>
      </c>
      <c r="AF21" s="484" t="str">
        <f>IFERROR(IF($D21="","",VLOOKUP($D21,CUADRO!$D:$AK,28,FALSE)),"")</f>
        <v/>
      </c>
      <c r="AG21" s="484" t="str">
        <f>IFERROR(IF($D21="","",VLOOKUP($D21,CUADRO!$D:$AK,29,FALSE)),"")</f>
        <v/>
      </c>
      <c r="AH21" s="484" t="str">
        <f>IFERROR(IF($D21="","",VLOOKUP($D21,CUADRO!$D:$AK,30,FALSE)),"")</f>
        <v/>
      </c>
      <c r="AI21" s="484" t="str">
        <f>IFERROR(IF($D21="","",VLOOKUP($D21,CUADRO!$D:$AK,31,FALSE)),"")</f>
        <v/>
      </c>
      <c r="AJ21" s="484" t="str">
        <f>IFERROR(IF($D21="","",VLOOKUP($D21,CUADRO!$D:$AK,32,FALSE)),"")</f>
        <v/>
      </c>
      <c r="AK21" s="484" t="str">
        <f>IFERROR(IF($D21="","",VLOOKUP($D21,CUADRO!$D:$AK,33,FALSE)),"")</f>
        <v/>
      </c>
      <c r="AL21" s="484" t="str">
        <f>IFERROR(IF($D21="","",VLOOKUP($D21,CUADRO!$D:$AK,34,FALSE)),"")</f>
        <v/>
      </c>
    </row>
    <row r="22" spans="1:38" ht="15">
      <c r="A22" s="435" t="str">
        <f>IF(G22="","",MAX($A$5:$A21)+1)</f>
        <v/>
      </c>
      <c r="B22" s="369">
        <v>18</v>
      </c>
      <c r="C22" s="228" t="str">
        <f>VLOOKUP(D22,CONDUCTORES!C:E,3,FALSE)</f>
        <v/>
      </c>
      <c r="D22" s="228" t="str">
        <f>IFERROR(IF(C18="SELECCIONE EMPRESA","",VLOOKUP(E22,CONDUCTORES!V:AM,18,FALSE)),"")</f>
        <v/>
      </c>
      <c r="E22" s="228" t="str">
        <f t="shared" si="2"/>
        <v>SELECCIONE EMPRESA18</v>
      </c>
      <c r="F22" s="228" t="str">
        <f t="shared" si="3"/>
        <v/>
      </c>
      <c r="G22" s="228" t="str">
        <f>IFERROR(IF($D22="","",VLOOKUP($D22,CUADRO!D21:AK170,3,FALSE)),"")</f>
        <v/>
      </c>
      <c r="H22" s="484" t="str">
        <f>IFERROR(IF($D22="","",VLOOKUP($D22,CUADRO!$D:$AK,4,FALSE)),"")</f>
        <v/>
      </c>
      <c r="I22" s="484" t="str">
        <f>IFERROR(IF($D22="","",VLOOKUP($D22,CUADRO!$D:$AK,5,FALSE)),"")</f>
        <v/>
      </c>
      <c r="J22" s="484" t="str">
        <f>IFERROR(IF($D22="","",VLOOKUP($D22,CUADRO!$D:$AK,6,FALSE)),"")</f>
        <v/>
      </c>
      <c r="K22" s="484" t="str">
        <f>IFERROR(IF($D22="","",VLOOKUP($D22,CUADRO!$D:$AK,7,FALSE)),"")</f>
        <v/>
      </c>
      <c r="L22" s="484" t="str">
        <f>IFERROR(IF($D22="","",VLOOKUP($D22,CUADRO!$D:$AK,8,FALSE)),"")</f>
        <v/>
      </c>
      <c r="M22" s="484" t="str">
        <f>IFERROR(IF($D22="","",VLOOKUP($D22,CUADRO!$D:$AK,9,FALSE)),"")</f>
        <v/>
      </c>
      <c r="N22" s="484" t="str">
        <f>IFERROR(IF($D22="","",VLOOKUP($D22,CUADRO!$D:$AK,10,FALSE)),"")</f>
        <v/>
      </c>
      <c r="O22" s="484" t="str">
        <f>IFERROR(IF($D22="","",VLOOKUP($D22,CUADRO!$D:$AK,11,FALSE)),"")</f>
        <v/>
      </c>
      <c r="P22" s="484" t="str">
        <f>IFERROR(IF($D22="","",VLOOKUP($D22,CUADRO!$D:$AK,12,FALSE)),"")</f>
        <v/>
      </c>
      <c r="Q22" s="484" t="str">
        <f>IFERROR(IF($D22="","",VLOOKUP($D22,CUADRO!$D:$AK,13,FALSE)),"")</f>
        <v/>
      </c>
      <c r="R22" s="484" t="str">
        <f>IFERROR(IF($D22="","",VLOOKUP($D22,CUADRO!$D:$AK,14,FALSE)),"")</f>
        <v/>
      </c>
      <c r="S22" s="484" t="str">
        <f>IFERROR(IF($D22="","",VLOOKUP($D22,CUADRO!$D:$AK,15,FALSE)),"")</f>
        <v/>
      </c>
      <c r="T22" s="484" t="str">
        <f>IFERROR(IF($D22="","",VLOOKUP($D22,CUADRO!$D:$AK,16,FALSE)),"")</f>
        <v/>
      </c>
      <c r="U22" s="484" t="str">
        <f>IFERROR(IF($D22="","",VLOOKUP($D22,CUADRO!$D:$AK,17,FALSE)),"")</f>
        <v/>
      </c>
      <c r="V22" s="484" t="str">
        <f>IFERROR(IF($D22="","",VLOOKUP($D22,CUADRO!$D:$AK,18,FALSE)),"")</f>
        <v/>
      </c>
      <c r="W22" s="484" t="str">
        <f>IFERROR(IF($D22="","",VLOOKUP($D22,CUADRO!$D:$AK,19,FALSE)),"")</f>
        <v/>
      </c>
      <c r="X22" s="484" t="str">
        <f>IFERROR(IF($D22="","",VLOOKUP($D22,CUADRO!$D:$AK,20,FALSE)),"")</f>
        <v/>
      </c>
      <c r="Y22" s="484" t="str">
        <f>IFERROR(IF($D22="","",VLOOKUP($D22,CUADRO!$D:$AK,21,FALSE)),"")</f>
        <v/>
      </c>
      <c r="Z22" s="484" t="str">
        <f>IFERROR(IF($D22="","",VLOOKUP($D22,CUADRO!$D:$AK,22,FALSE)),"")</f>
        <v/>
      </c>
      <c r="AA22" s="484" t="str">
        <f>IFERROR(IF($D22="","",VLOOKUP($D22,CUADRO!$D:$AK,23,FALSE)),"")</f>
        <v/>
      </c>
      <c r="AB22" s="484" t="str">
        <f>IFERROR(IF($D22="","",VLOOKUP($D22,CUADRO!$D:$AK,24,FALSE)),"")</f>
        <v/>
      </c>
      <c r="AC22" s="484" t="str">
        <f>IFERROR(IF($D22="","",VLOOKUP($D22,CUADRO!$D:$AK,25,FALSE)),"")</f>
        <v/>
      </c>
      <c r="AD22" s="484" t="str">
        <f>IFERROR(IF($D22="","",VLOOKUP($D22,CUADRO!$D:$AK,26,FALSE)),"")</f>
        <v/>
      </c>
      <c r="AE22" s="484" t="str">
        <f>IFERROR(IF($D22="","",VLOOKUP($D22,CUADRO!$D:$AK,27,FALSE)),"")</f>
        <v/>
      </c>
      <c r="AF22" s="484" t="str">
        <f>IFERROR(IF($D22="","",VLOOKUP($D22,CUADRO!$D:$AK,28,FALSE)),"")</f>
        <v/>
      </c>
      <c r="AG22" s="484" t="str">
        <f>IFERROR(IF($D22="","",VLOOKUP($D22,CUADRO!$D:$AK,29,FALSE)),"")</f>
        <v/>
      </c>
      <c r="AH22" s="484" t="str">
        <f>IFERROR(IF($D22="","",VLOOKUP($D22,CUADRO!$D:$AK,30,FALSE)),"")</f>
        <v/>
      </c>
      <c r="AI22" s="484" t="str">
        <f>IFERROR(IF($D22="","",VLOOKUP($D22,CUADRO!$D:$AK,31,FALSE)),"")</f>
        <v/>
      </c>
      <c r="AJ22" s="484" t="str">
        <f>IFERROR(IF($D22="","",VLOOKUP($D22,CUADRO!$D:$AK,32,FALSE)),"")</f>
        <v/>
      </c>
      <c r="AK22" s="484" t="str">
        <f>IFERROR(IF($D22="","",VLOOKUP($D22,CUADRO!$D:$AK,33,FALSE)),"")</f>
        <v/>
      </c>
      <c r="AL22" s="484" t="str">
        <f>IFERROR(IF($D22="","",VLOOKUP($D22,CUADRO!$D:$AK,34,FALSE)),"")</f>
        <v/>
      </c>
    </row>
    <row r="23" spans="1:38" ht="15">
      <c r="A23" s="435" t="str">
        <f>IF(G23="","",MAX($A$5:$A22)+1)</f>
        <v/>
      </c>
      <c r="B23" s="369">
        <v>19</v>
      </c>
      <c r="C23" s="228" t="str">
        <f>VLOOKUP(D23,CONDUCTORES!C:E,3,FALSE)</f>
        <v/>
      </c>
      <c r="D23" s="228" t="str">
        <f>IFERROR(IF(C19="SELECCIONE EMPRESA","",VLOOKUP(E23,CONDUCTORES!V:AM,18,FALSE)),"")</f>
        <v/>
      </c>
      <c r="E23" s="228" t="str">
        <f t="shared" si="2"/>
        <v>SELECCIONE EMPRESA19</v>
      </c>
      <c r="F23" s="228" t="str">
        <f t="shared" si="3"/>
        <v/>
      </c>
      <c r="G23" s="228" t="str">
        <f>IFERROR(IF($D23="","",VLOOKUP($D23,CUADRO!D22:AK171,3,FALSE)),"")</f>
        <v/>
      </c>
      <c r="H23" s="484" t="str">
        <f>IFERROR(IF($D23="","",VLOOKUP($D23,CUADRO!$D:$AK,4,FALSE)),"")</f>
        <v/>
      </c>
      <c r="I23" s="484" t="str">
        <f>IFERROR(IF($D23="","",VLOOKUP($D23,CUADRO!$D:$AK,5,FALSE)),"")</f>
        <v/>
      </c>
      <c r="J23" s="484" t="str">
        <f>IFERROR(IF($D23="","",VLOOKUP($D23,CUADRO!$D:$AK,6,FALSE)),"")</f>
        <v/>
      </c>
      <c r="K23" s="484" t="str">
        <f>IFERROR(IF($D23="","",VLOOKUP($D23,CUADRO!$D:$AK,7,FALSE)),"")</f>
        <v/>
      </c>
      <c r="L23" s="484" t="str">
        <f>IFERROR(IF($D23="","",VLOOKUP($D23,CUADRO!$D:$AK,8,FALSE)),"")</f>
        <v/>
      </c>
      <c r="M23" s="484" t="str">
        <f>IFERROR(IF($D23="","",VLOOKUP($D23,CUADRO!$D:$AK,9,FALSE)),"")</f>
        <v/>
      </c>
      <c r="N23" s="484" t="str">
        <f>IFERROR(IF($D23="","",VLOOKUP($D23,CUADRO!$D:$AK,10,FALSE)),"")</f>
        <v/>
      </c>
      <c r="O23" s="484" t="str">
        <f>IFERROR(IF($D23="","",VLOOKUP($D23,CUADRO!$D:$AK,11,FALSE)),"")</f>
        <v/>
      </c>
      <c r="P23" s="484" t="str">
        <f>IFERROR(IF($D23="","",VLOOKUP($D23,CUADRO!$D:$AK,12,FALSE)),"")</f>
        <v/>
      </c>
      <c r="Q23" s="484" t="str">
        <f>IFERROR(IF($D23="","",VLOOKUP($D23,CUADRO!$D:$AK,13,FALSE)),"")</f>
        <v/>
      </c>
      <c r="R23" s="484" t="str">
        <f>IFERROR(IF($D23="","",VLOOKUP($D23,CUADRO!$D:$AK,14,FALSE)),"")</f>
        <v/>
      </c>
      <c r="S23" s="484" t="str">
        <f>IFERROR(IF($D23="","",VLOOKUP($D23,CUADRO!$D:$AK,15,FALSE)),"")</f>
        <v/>
      </c>
      <c r="T23" s="484" t="str">
        <f>IFERROR(IF($D23="","",VLOOKUP($D23,CUADRO!$D:$AK,16,FALSE)),"")</f>
        <v/>
      </c>
      <c r="U23" s="484" t="str">
        <f>IFERROR(IF($D23="","",VLOOKUP($D23,CUADRO!$D:$AK,17,FALSE)),"")</f>
        <v/>
      </c>
      <c r="V23" s="484" t="str">
        <f>IFERROR(IF($D23="","",VLOOKUP($D23,CUADRO!$D:$AK,18,FALSE)),"")</f>
        <v/>
      </c>
      <c r="W23" s="484" t="str">
        <f>IFERROR(IF($D23="","",VLOOKUP($D23,CUADRO!$D:$AK,19,FALSE)),"")</f>
        <v/>
      </c>
      <c r="X23" s="484" t="str">
        <f>IFERROR(IF($D23="","",VLOOKUP($D23,CUADRO!$D:$AK,20,FALSE)),"")</f>
        <v/>
      </c>
      <c r="Y23" s="484" t="str">
        <f>IFERROR(IF($D23="","",VLOOKUP($D23,CUADRO!$D:$AK,21,FALSE)),"")</f>
        <v/>
      </c>
      <c r="Z23" s="484" t="str">
        <f>IFERROR(IF($D23="","",VLOOKUP($D23,CUADRO!$D:$AK,22,FALSE)),"")</f>
        <v/>
      </c>
      <c r="AA23" s="484" t="str">
        <f>IFERROR(IF($D23="","",VLOOKUP($D23,CUADRO!$D:$AK,23,FALSE)),"")</f>
        <v/>
      </c>
      <c r="AB23" s="484" t="str">
        <f>IFERROR(IF($D23="","",VLOOKUP($D23,CUADRO!$D:$AK,24,FALSE)),"")</f>
        <v/>
      </c>
      <c r="AC23" s="484" t="str">
        <f>IFERROR(IF($D23="","",VLOOKUP($D23,CUADRO!$D:$AK,25,FALSE)),"")</f>
        <v/>
      </c>
      <c r="AD23" s="484" t="str">
        <f>IFERROR(IF($D23="","",VLOOKUP($D23,CUADRO!$D:$AK,26,FALSE)),"")</f>
        <v/>
      </c>
      <c r="AE23" s="484" t="str">
        <f>IFERROR(IF($D23="","",VLOOKUP($D23,CUADRO!$D:$AK,27,FALSE)),"")</f>
        <v/>
      </c>
      <c r="AF23" s="484" t="str">
        <f>IFERROR(IF($D23="","",VLOOKUP($D23,CUADRO!$D:$AK,28,FALSE)),"")</f>
        <v/>
      </c>
      <c r="AG23" s="484" t="str">
        <f>IFERROR(IF($D23="","",VLOOKUP($D23,CUADRO!$D:$AK,29,FALSE)),"")</f>
        <v/>
      </c>
      <c r="AH23" s="484" t="str">
        <f>IFERROR(IF($D23="","",VLOOKUP($D23,CUADRO!$D:$AK,30,FALSE)),"")</f>
        <v/>
      </c>
      <c r="AI23" s="484" t="str">
        <f>IFERROR(IF($D23="","",VLOOKUP($D23,CUADRO!$D:$AK,31,FALSE)),"")</f>
        <v/>
      </c>
      <c r="AJ23" s="484" t="str">
        <f>IFERROR(IF($D23="","",VLOOKUP($D23,CUADRO!$D:$AK,32,FALSE)),"")</f>
        <v/>
      </c>
      <c r="AK23" s="484" t="str">
        <f>IFERROR(IF($D23="","",VLOOKUP($D23,CUADRO!$D:$AK,33,FALSE)),"")</f>
        <v/>
      </c>
      <c r="AL23" s="484" t="str">
        <f>IFERROR(IF($D23="","",VLOOKUP($D23,CUADRO!$D:$AK,34,FALSE)),"")</f>
        <v/>
      </c>
    </row>
    <row r="24" spans="1:38" ht="15">
      <c r="A24" s="435" t="str">
        <f>IF(G24="","",MAX($A$5:$A23)+1)</f>
        <v/>
      </c>
      <c r="B24" s="369">
        <v>20</v>
      </c>
      <c r="C24" s="228" t="str">
        <f>VLOOKUP(D24,CONDUCTORES!C:E,3,FALSE)</f>
        <v/>
      </c>
      <c r="D24" s="228" t="str">
        <f>IFERROR(IF(C20="SELECCIONE EMPRESA","",VLOOKUP(E24,CONDUCTORES!V:AM,18,FALSE)),"")</f>
        <v/>
      </c>
      <c r="E24" s="228" t="str">
        <f t="shared" si="2"/>
        <v>SELECCIONE EMPRESA20</v>
      </c>
      <c r="F24" s="228" t="str">
        <f t="shared" si="3"/>
        <v/>
      </c>
      <c r="G24" s="228" t="str">
        <f>IFERROR(IF($D24="","",VLOOKUP($D24,CUADRO!D23:AK172,3,FALSE)),"")</f>
        <v/>
      </c>
      <c r="H24" s="484" t="str">
        <f>IFERROR(IF($D24="","",VLOOKUP($D24,CUADRO!$D:$AK,4,FALSE)),"")</f>
        <v/>
      </c>
      <c r="I24" s="484" t="str">
        <f>IFERROR(IF($D24="","",VLOOKUP($D24,CUADRO!$D:$AK,5,FALSE)),"")</f>
        <v/>
      </c>
      <c r="J24" s="484" t="str">
        <f>IFERROR(IF($D24="","",VLOOKUP($D24,CUADRO!$D:$AK,6,FALSE)),"")</f>
        <v/>
      </c>
      <c r="K24" s="484" t="str">
        <f>IFERROR(IF($D24="","",VLOOKUP($D24,CUADRO!$D:$AK,7,FALSE)),"")</f>
        <v/>
      </c>
      <c r="L24" s="484" t="str">
        <f>IFERROR(IF($D24="","",VLOOKUP($D24,CUADRO!$D:$AK,8,FALSE)),"")</f>
        <v/>
      </c>
      <c r="M24" s="484" t="str">
        <f>IFERROR(IF($D24="","",VLOOKUP($D24,CUADRO!$D:$AK,9,FALSE)),"")</f>
        <v/>
      </c>
      <c r="N24" s="484" t="str">
        <f>IFERROR(IF($D24="","",VLOOKUP($D24,CUADRO!$D:$AK,10,FALSE)),"")</f>
        <v/>
      </c>
      <c r="O24" s="484" t="str">
        <f>IFERROR(IF($D24="","",VLOOKUP($D24,CUADRO!$D:$AK,11,FALSE)),"")</f>
        <v/>
      </c>
      <c r="P24" s="484" t="str">
        <f>IFERROR(IF($D24="","",VLOOKUP($D24,CUADRO!$D:$AK,12,FALSE)),"")</f>
        <v/>
      </c>
      <c r="Q24" s="484" t="str">
        <f>IFERROR(IF($D24="","",VLOOKUP($D24,CUADRO!$D:$AK,13,FALSE)),"")</f>
        <v/>
      </c>
      <c r="R24" s="484" t="str">
        <f>IFERROR(IF($D24="","",VLOOKUP($D24,CUADRO!$D:$AK,14,FALSE)),"")</f>
        <v/>
      </c>
      <c r="S24" s="484" t="str">
        <f>IFERROR(IF($D24="","",VLOOKUP($D24,CUADRO!$D:$AK,15,FALSE)),"")</f>
        <v/>
      </c>
      <c r="T24" s="484" t="str">
        <f>IFERROR(IF($D24="","",VLOOKUP($D24,CUADRO!$D:$AK,16,FALSE)),"")</f>
        <v/>
      </c>
      <c r="U24" s="484" t="str">
        <f>IFERROR(IF($D24="","",VLOOKUP($D24,CUADRO!$D:$AK,17,FALSE)),"")</f>
        <v/>
      </c>
      <c r="V24" s="484" t="str">
        <f>IFERROR(IF($D24="","",VLOOKUP($D24,CUADRO!$D:$AK,18,FALSE)),"")</f>
        <v/>
      </c>
      <c r="W24" s="484" t="str">
        <f>IFERROR(IF($D24="","",VLOOKUP($D24,CUADRO!$D:$AK,19,FALSE)),"")</f>
        <v/>
      </c>
      <c r="X24" s="484" t="str">
        <f>IFERROR(IF($D24="","",VLOOKUP($D24,CUADRO!$D:$AK,20,FALSE)),"")</f>
        <v/>
      </c>
      <c r="Y24" s="484" t="str">
        <f>IFERROR(IF($D24="","",VLOOKUP($D24,CUADRO!$D:$AK,21,FALSE)),"")</f>
        <v/>
      </c>
      <c r="Z24" s="484" t="str">
        <f>IFERROR(IF($D24="","",VLOOKUP($D24,CUADRO!$D:$AK,22,FALSE)),"")</f>
        <v/>
      </c>
      <c r="AA24" s="484" t="str">
        <f>IFERROR(IF($D24="","",VLOOKUP($D24,CUADRO!$D:$AK,23,FALSE)),"")</f>
        <v/>
      </c>
      <c r="AB24" s="484" t="str">
        <f>IFERROR(IF($D24="","",VLOOKUP($D24,CUADRO!$D:$AK,24,FALSE)),"")</f>
        <v/>
      </c>
      <c r="AC24" s="484" t="str">
        <f>IFERROR(IF($D24="","",VLOOKUP($D24,CUADRO!$D:$AK,25,FALSE)),"")</f>
        <v/>
      </c>
      <c r="AD24" s="484" t="str">
        <f>IFERROR(IF($D24="","",VLOOKUP($D24,CUADRO!$D:$AK,26,FALSE)),"")</f>
        <v/>
      </c>
      <c r="AE24" s="484" t="str">
        <f>IFERROR(IF($D24="","",VLOOKUP($D24,CUADRO!$D:$AK,27,FALSE)),"")</f>
        <v/>
      </c>
      <c r="AF24" s="484" t="str">
        <f>IFERROR(IF($D24="","",VLOOKUP($D24,CUADRO!$D:$AK,28,FALSE)),"")</f>
        <v/>
      </c>
      <c r="AG24" s="484" t="str">
        <f>IFERROR(IF($D24="","",VLOOKUP($D24,CUADRO!$D:$AK,29,FALSE)),"")</f>
        <v/>
      </c>
      <c r="AH24" s="484" t="str">
        <f>IFERROR(IF($D24="","",VLOOKUP($D24,CUADRO!$D:$AK,30,FALSE)),"")</f>
        <v/>
      </c>
      <c r="AI24" s="484" t="str">
        <f>IFERROR(IF($D24="","",VLOOKUP($D24,CUADRO!$D:$AK,31,FALSE)),"")</f>
        <v/>
      </c>
      <c r="AJ24" s="484" t="str">
        <f>IFERROR(IF($D24="","",VLOOKUP($D24,CUADRO!$D:$AK,32,FALSE)),"")</f>
        <v/>
      </c>
      <c r="AK24" s="484" t="str">
        <f>IFERROR(IF($D24="","",VLOOKUP($D24,CUADRO!$D:$AK,33,FALSE)),"")</f>
        <v/>
      </c>
      <c r="AL24" s="484" t="str">
        <f>IFERROR(IF($D24="","",VLOOKUP($D24,CUADRO!$D:$AK,34,FALSE)),"")</f>
        <v/>
      </c>
    </row>
    <row r="25" spans="1:38" ht="15">
      <c r="A25" s="435" t="str">
        <f>IF(G25="","",MAX($A$5:$A24)+1)</f>
        <v/>
      </c>
      <c r="B25" s="369">
        <v>21</v>
      </c>
      <c r="C25" s="228" t="str">
        <f>VLOOKUP(D25,CONDUCTORES!C:E,3,FALSE)</f>
        <v/>
      </c>
      <c r="D25" s="228" t="str">
        <f>IFERROR(IF(C21="SELECCIONE EMPRESA","",VLOOKUP(E25,CONDUCTORES!V:AM,18,FALSE)),"")</f>
        <v/>
      </c>
      <c r="E25" s="228" t="str">
        <f t="shared" si="2"/>
        <v>SELECCIONE EMPRESA21</v>
      </c>
      <c r="F25" s="228" t="str">
        <f t="shared" si="3"/>
        <v/>
      </c>
      <c r="G25" s="228" t="str">
        <f>IFERROR(IF($D25="","",VLOOKUP($D25,CUADRO!D24:AK173,3,FALSE)),"")</f>
        <v/>
      </c>
      <c r="H25" s="484" t="str">
        <f>IFERROR(IF($D25="","",VLOOKUP($D25,CUADRO!$D:$AK,4,FALSE)),"")</f>
        <v/>
      </c>
      <c r="I25" s="484" t="str">
        <f>IFERROR(IF($D25="","",VLOOKUP($D25,CUADRO!$D:$AK,5,FALSE)),"")</f>
        <v/>
      </c>
      <c r="J25" s="484" t="str">
        <f>IFERROR(IF($D25="","",VLOOKUP($D25,CUADRO!$D:$AK,6,FALSE)),"")</f>
        <v/>
      </c>
      <c r="K25" s="484" t="str">
        <f>IFERROR(IF($D25="","",VLOOKUP($D25,CUADRO!$D:$AK,7,FALSE)),"")</f>
        <v/>
      </c>
      <c r="L25" s="484" t="str">
        <f>IFERROR(IF($D25="","",VLOOKUP($D25,CUADRO!$D:$AK,8,FALSE)),"")</f>
        <v/>
      </c>
      <c r="M25" s="484" t="str">
        <f>IFERROR(IF($D25="","",VLOOKUP($D25,CUADRO!$D:$AK,9,FALSE)),"")</f>
        <v/>
      </c>
      <c r="N25" s="484" t="str">
        <f>IFERROR(IF($D25="","",VLOOKUP($D25,CUADRO!$D:$AK,10,FALSE)),"")</f>
        <v/>
      </c>
      <c r="O25" s="484" t="str">
        <f>IFERROR(IF($D25="","",VLOOKUP($D25,CUADRO!$D:$AK,11,FALSE)),"")</f>
        <v/>
      </c>
      <c r="P25" s="484" t="str">
        <f>IFERROR(IF($D25="","",VLOOKUP($D25,CUADRO!$D:$AK,12,FALSE)),"")</f>
        <v/>
      </c>
      <c r="Q25" s="484" t="str">
        <f>IFERROR(IF($D25="","",VLOOKUP($D25,CUADRO!$D:$AK,13,FALSE)),"")</f>
        <v/>
      </c>
      <c r="R25" s="484" t="str">
        <f>IFERROR(IF($D25="","",VLOOKUP($D25,CUADRO!$D:$AK,14,FALSE)),"")</f>
        <v/>
      </c>
      <c r="S25" s="484" t="str">
        <f>IFERROR(IF($D25="","",VLOOKUP($D25,CUADRO!$D:$AK,15,FALSE)),"")</f>
        <v/>
      </c>
      <c r="T25" s="484" t="str">
        <f>IFERROR(IF($D25="","",VLOOKUP($D25,CUADRO!$D:$AK,16,FALSE)),"")</f>
        <v/>
      </c>
      <c r="U25" s="484" t="str">
        <f>IFERROR(IF($D25="","",VLOOKUP($D25,CUADRO!$D:$AK,17,FALSE)),"")</f>
        <v/>
      </c>
      <c r="V25" s="484" t="str">
        <f>IFERROR(IF($D25="","",VLOOKUP($D25,CUADRO!$D:$AK,18,FALSE)),"")</f>
        <v/>
      </c>
      <c r="W25" s="484" t="str">
        <f>IFERROR(IF($D25="","",VLOOKUP($D25,CUADRO!$D:$AK,19,FALSE)),"")</f>
        <v/>
      </c>
      <c r="X25" s="484" t="str">
        <f>IFERROR(IF($D25="","",VLOOKUP($D25,CUADRO!$D:$AK,20,FALSE)),"")</f>
        <v/>
      </c>
      <c r="Y25" s="484" t="str">
        <f>IFERROR(IF($D25="","",VLOOKUP($D25,CUADRO!$D:$AK,21,FALSE)),"")</f>
        <v/>
      </c>
      <c r="Z25" s="484" t="str">
        <f>IFERROR(IF($D25="","",VLOOKUP($D25,CUADRO!$D:$AK,22,FALSE)),"")</f>
        <v/>
      </c>
      <c r="AA25" s="484" t="str">
        <f>IFERROR(IF($D25="","",VLOOKUP($D25,CUADRO!$D:$AK,23,FALSE)),"")</f>
        <v/>
      </c>
      <c r="AB25" s="484" t="str">
        <f>IFERROR(IF($D25="","",VLOOKUP($D25,CUADRO!$D:$AK,24,FALSE)),"")</f>
        <v/>
      </c>
      <c r="AC25" s="484" t="str">
        <f>IFERROR(IF($D25="","",VLOOKUP($D25,CUADRO!$D:$AK,25,FALSE)),"")</f>
        <v/>
      </c>
      <c r="AD25" s="484" t="str">
        <f>IFERROR(IF($D25="","",VLOOKUP($D25,CUADRO!$D:$AK,26,FALSE)),"")</f>
        <v/>
      </c>
      <c r="AE25" s="484" t="str">
        <f>IFERROR(IF($D25="","",VLOOKUP($D25,CUADRO!$D:$AK,27,FALSE)),"")</f>
        <v/>
      </c>
      <c r="AF25" s="484" t="str">
        <f>IFERROR(IF($D25="","",VLOOKUP($D25,CUADRO!$D:$AK,28,FALSE)),"")</f>
        <v/>
      </c>
      <c r="AG25" s="484" t="str">
        <f>IFERROR(IF($D25="","",VLOOKUP($D25,CUADRO!$D:$AK,29,FALSE)),"")</f>
        <v/>
      </c>
      <c r="AH25" s="484" t="str">
        <f>IFERROR(IF($D25="","",VLOOKUP($D25,CUADRO!$D:$AK,30,FALSE)),"")</f>
        <v/>
      </c>
      <c r="AI25" s="484" t="str">
        <f>IFERROR(IF($D25="","",VLOOKUP($D25,CUADRO!$D:$AK,31,FALSE)),"")</f>
        <v/>
      </c>
      <c r="AJ25" s="484" t="str">
        <f>IFERROR(IF($D25="","",VLOOKUP($D25,CUADRO!$D:$AK,32,FALSE)),"")</f>
        <v/>
      </c>
      <c r="AK25" s="484" t="str">
        <f>IFERROR(IF($D25="","",VLOOKUP($D25,CUADRO!$D:$AK,33,FALSE)),"")</f>
        <v/>
      </c>
      <c r="AL25" s="484" t="str">
        <f>IFERROR(IF($D25="","",VLOOKUP($D25,CUADRO!$D:$AK,34,FALSE)),"")</f>
        <v/>
      </c>
    </row>
    <row r="26" spans="1:38" ht="15">
      <c r="A26" s="435" t="str">
        <f>IF(G26="","",MAX($A$5:$A25)+1)</f>
        <v/>
      </c>
      <c r="B26" s="369">
        <v>22</v>
      </c>
      <c r="C26" s="228" t="str">
        <f>VLOOKUP(D26,CONDUCTORES!C:E,3,FALSE)</f>
        <v/>
      </c>
      <c r="D26" s="228" t="str">
        <f>IFERROR(IF(C22="SELECCIONE EMPRESA","",VLOOKUP(E26,CONDUCTORES!V:AM,18,FALSE)),"")</f>
        <v/>
      </c>
      <c r="E26" s="228" t="str">
        <f t="shared" si="2"/>
        <v>SELECCIONE EMPRESA22</v>
      </c>
      <c r="F26" s="228" t="str">
        <f t="shared" si="3"/>
        <v/>
      </c>
      <c r="G26" s="228" t="str">
        <f>IFERROR(IF($D26="","",VLOOKUP($D26,CUADRO!D25:AK174,3,FALSE)),"")</f>
        <v/>
      </c>
      <c r="H26" s="484" t="str">
        <f>IFERROR(IF($D26="","",VLOOKUP($D26,CUADRO!$D:$AK,4,FALSE)),"")</f>
        <v/>
      </c>
      <c r="I26" s="484" t="str">
        <f>IFERROR(IF($D26="","",VLOOKUP($D26,CUADRO!$D:$AK,5,FALSE)),"")</f>
        <v/>
      </c>
      <c r="J26" s="484" t="str">
        <f>IFERROR(IF($D26="","",VLOOKUP($D26,CUADRO!$D:$AK,6,FALSE)),"")</f>
        <v/>
      </c>
      <c r="K26" s="484" t="str">
        <f>IFERROR(IF($D26="","",VLOOKUP($D26,CUADRO!$D:$AK,7,FALSE)),"")</f>
        <v/>
      </c>
      <c r="L26" s="484" t="str">
        <f>IFERROR(IF($D26="","",VLOOKUP($D26,CUADRO!$D:$AK,8,FALSE)),"")</f>
        <v/>
      </c>
      <c r="M26" s="484" t="str">
        <f>IFERROR(IF($D26="","",VLOOKUP($D26,CUADRO!$D:$AK,9,FALSE)),"")</f>
        <v/>
      </c>
      <c r="N26" s="484" t="str">
        <f>IFERROR(IF($D26="","",VLOOKUP($D26,CUADRO!$D:$AK,10,FALSE)),"")</f>
        <v/>
      </c>
      <c r="O26" s="484" t="str">
        <f>IFERROR(IF($D26="","",VLOOKUP($D26,CUADRO!$D:$AK,11,FALSE)),"")</f>
        <v/>
      </c>
      <c r="P26" s="484" t="str">
        <f>IFERROR(IF($D26="","",VLOOKUP($D26,CUADRO!$D:$AK,12,FALSE)),"")</f>
        <v/>
      </c>
      <c r="Q26" s="484" t="str">
        <f>IFERROR(IF($D26="","",VLOOKUP($D26,CUADRO!$D:$AK,13,FALSE)),"")</f>
        <v/>
      </c>
      <c r="R26" s="484" t="str">
        <f>IFERROR(IF($D26="","",VLOOKUP($D26,CUADRO!$D:$AK,14,FALSE)),"")</f>
        <v/>
      </c>
      <c r="S26" s="484" t="str">
        <f>IFERROR(IF($D26="","",VLOOKUP($D26,CUADRO!$D:$AK,15,FALSE)),"")</f>
        <v/>
      </c>
      <c r="T26" s="484" t="str">
        <f>IFERROR(IF($D26="","",VLOOKUP($D26,CUADRO!$D:$AK,16,FALSE)),"")</f>
        <v/>
      </c>
      <c r="U26" s="484" t="str">
        <f>IFERROR(IF($D26="","",VLOOKUP($D26,CUADRO!$D:$AK,17,FALSE)),"")</f>
        <v/>
      </c>
      <c r="V26" s="484" t="str">
        <f>IFERROR(IF($D26="","",VLOOKUP($D26,CUADRO!$D:$AK,18,FALSE)),"")</f>
        <v/>
      </c>
      <c r="W26" s="484" t="str">
        <f>IFERROR(IF($D26="","",VLOOKUP($D26,CUADRO!$D:$AK,19,FALSE)),"")</f>
        <v/>
      </c>
      <c r="X26" s="484" t="str">
        <f>IFERROR(IF($D26="","",VLOOKUP($D26,CUADRO!$D:$AK,20,FALSE)),"")</f>
        <v/>
      </c>
      <c r="Y26" s="484" t="str">
        <f>IFERROR(IF($D26="","",VLOOKUP($D26,CUADRO!$D:$AK,21,FALSE)),"")</f>
        <v/>
      </c>
      <c r="Z26" s="484" t="str">
        <f>IFERROR(IF($D26="","",VLOOKUP($D26,CUADRO!$D:$AK,22,FALSE)),"")</f>
        <v/>
      </c>
      <c r="AA26" s="484" t="str">
        <f>IFERROR(IF($D26="","",VLOOKUP($D26,CUADRO!$D:$AK,23,FALSE)),"")</f>
        <v/>
      </c>
      <c r="AB26" s="484" t="str">
        <f>IFERROR(IF($D26="","",VLOOKUP($D26,CUADRO!$D:$AK,24,FALSE)),"")</f>
        <v/>
      </c>
      <c r="AC26" s="484" t="str">
        <f>IFERROR(IF($D26="","",VLOOKUP($D26,CUADRO!$D:$AK,25,FALSE)),"")</f>
        <v/>
      </c>
      <c r="AD26" s="484" t="str">
        <f>IFERROR(IF($D26="","",VLOOKUP($D26,CUADRO!$D:$AK,26,FALSE)),"")</f>
        <v/>
      </c>
      <c r="AE26" s="484" t="str">
        <f>IFERROR(IF($D26="","",VLOOKUP($D26,CUADRO!$D:$AK,27,FALSE)),"")</f>
        <v/>
      </c>
      <c r="AF26" s="484" t="str">
        <f>IFERROR(IF($D26="","",VLOOKUP($D26,CUADRO!$D:$AK,28,FALSE)),"")</f>
        <v/>
      </c>
      <c r="AG26" s="484" t="str">
        <f>IFERROR(IF($D26="","",VLOOKUP($D26,CUADRO!$D:$AK,29,FALSE)),"")</f>
        <v/>
      </c>
      <c r="AH26" s="484" t="str">
        <f>IFERROR(IF($D26="","",VLOOKUP($D26,CUADRO!$D:$AK,30,FALSE)),"")</f>
        <v/>
      </c>
      <c r="AI26" s="484" t="str">
        <f>IFERROR(IF($D26="","",VLOOKUP($D26,CUADRO!$D:$AK,31,FALSE)),"")</f>
        <v/>
      </c>
      <c r="AJ26" s="484" t="str">
        <f>IFERROR(IF($D26="","",VLOOKUP($D26,CUADRO!$D:$AK,32,FALSE)),"")</f>
        <v/>
      </c>
      <c r="AK26" s="484" t="str">
        <f>IFERROR(IF($D26="","",VLOOKUP($D26,CUADRO!$D:$AK,33,FALSE)),"")</f>
        <v/>
      </c>
      <c r="AL26" s="484" t="str">
        <f>IFERROR(IF($D26="","",VLOOKUP($D26,CUADRO!$D:$AK,34,FALSE)),"")</f>
        <v/>
      </c>
    </row>
    <row r="27" spans="1:38" ht="15">
      <c r="A27" s="435" t="str">
        <f>IF(G27="","",MAX($A$5:$A26)+1)</f>
        <v/>
      </c>
      <c r="B27" s="369">
        <v>23</v>
      </c>
      <c r="C27" s="228" t="str">
        <f>VLOOKUP(D27,CONDUCTORES!C:E,3,FALSE)</f>
        <v/>
      </c>
      <c r="D27" s="228" t="str">
        <f>IFERROR(IF(C23="SELECCIONE EMPRESA","",VLOOKUP(E27,CONDUCTORES!V:AM,18,FALSE)),"")</f>
        <v/>
      </c>
      <c r="E27" s="228" t="str">
        <f t="shared" si="2"/>
        <v>SELECCIONE EMPRESA23</v>
      </c>
      <c r="F27" s="228" t="str">
        <f t="shared" si="3"/>
        <v/>
      </c>
      <c r="G27" s="228" t="str">
        <f>IFERROR(IF($D27="","",VLOOKUP($D27,CUADRO!D26:AK175,3,FALSE)),"")</f>
        <v/>
      </c>
      <c r="H27" s="484" t="str">
        <f>IFERROR(IF($D27="","",VLOOKUP($D27,CUADRO!$D:$AK,4,FALSE)),"")</f>
        <v/>
      </c>
      <c r="I27" s="484" t="str">
        <f>IFERROR(IF($D27="","",VLOOKUP($D27,CUADRO!$D:$AK,5,FALSE)),"")</f>
        <v/>
      </c>
      <c r="J27" s="484" t="str">
        <f>IFERROR(IF($D27="","",VLOOKUP($D27,CUADRO!$D:$AK,6,FALSE)),"")</f>
        <v/>
      </c>
      <c r="K27" s="484" t="str">
        <f>IFERROR(IF($D27="","",VLOOKUP($D27,CUADRO!$D:$AK,7,FALSE)),"")</f>
        <v/>
      </c>
      <c r="L27" s="484" t="str">
        <f>IFERROR(IF($D27="","",VLOOKUP($D27,CUADRO!$D:$AK,8,FALSE)),"")</f>
        <v/>
      </c>
      <c r="M27" s="484" t="str">
        <f>IFERROR(IF($D27="","",VLOOKUP($D27,CUADRO!$D:$AK,9,FALSE)),"")</f>
        <v/>
      </c>
      <c r="N27" s="484" t="str">
        <f>IFERROR(IF($D27="","",VLOOKUP($D27,CUADRO!$D:$AK,10,FALSE)),"")</f>
        <v/>
      </c>
      <c r="O27" s="484" t="str">
        <f>IFERROR(IF($D27="","",VLOOKUP($D27,CUADRO!$D:$AK,11,FALSE)),"")</f>
        <v/>
      </c>
      <c r="P27" s="484" t="str">
        <f>IFERROR(IF($D27="","",VLOOKUP($D27,CUADRO!$D:$AK,12,FALSE)),"")</f>
        <v/>
      </c>
      <c r="Q27" s="484" t="str">
        <f>IFERROR(IF($D27="","",VLOOKUP($D27,CUADRO!$D:$AK,13,FALSE)),"")</f>
        <v/>
      </c>
      <c r="R27" s="484" t="str">
        <f>IFERROR(IF($D27="","",VLOOKUP($D27,CUADRO!$D:$AK,14,FALSE)),"")</f>
        <v/>
      </c>
      <c r="S27" s="484" t="str">
        <f>IFERROR(IF($D27="","",VLOOKUP($D27,CUADRO!$D:$AK,15,FALSE)),"")</f>
        <v/>
      </c>
      <c r="T27" s="484" t="str">
        <f>IFERROR(IF($D27="","",VLOOKUP($D27,CUADRO!$D:$AK,16,FALSE)),"")</f>
        <v/>
      </c>
      <c r="U27" s="484" t="str">
        <f>IFERROR(IF($D27="","",VLOOKUP($D27,CUADRO!$D:$AK,17,FALSE)),"")</f>
        <v/>
      </c>
      <c r="V27" s="484" t="str">
        <f>IFERROR(IF($D27="","",VLOOKUP($D27,CUADRO!$D:$AK,18,FALSE)),"")</f>
        <v/>
      </c>
      <c r="W27" s="484" t="str">
        <f>IFERROR(IF($D27="","",VLOOKUP($D27,CUADRO!$D:$AK,19,FALSE)),"")</f>
        <v/>
      </c>
      <c r="X27" s="484" t="str">
        <f>IFERROR(IF($D27="","",VLOOKUP($D27,CUADRO!$D:$AK,20,FALSE)),"")</f>
        <v/>
      </c>
      <c r="Y27" s="484" t="str">
        <f>IFERROR(IF($D27="","",VLOOKUP($D27,CUADRO!$D:$AK,21,FALSE)),"")</f>
        <v/>
      </c>
      <c r="Z27" s="484" t="str">
        <f>IFERROR(IF($D27="","",VLOOKUP($D27,CUADRO!$D:$AK,22,FALSE)),"")</f>
        <v/>
      </c>
      <c r="AA27" s="484" t="str">
        <f>IFERROR(IF($D27="","",VLOOKUP($D27,CUADRO!$D:$AK,23,FALSE)),"")</f>
        <v/>
      </c>
      <c r="AB27" s="484" t="str">
        <f>IFERROR(IF($D27="","",VLOOKUP($D27,CUADRO!$D:$AK,24,FALSE)),"")</f>
        <v/>
      </c>
      <c r="AC27" s="484" t="str">
        <f>IFERROR(IF($D27="","",VLOOKUP($D27,CUADRO!$D:$AK,25,FALSE)),"")</f>
        <v/>
      </c>
      <c r="AD27" s="484" t="str">
        <f>IFERROR(IF($D27="","",VLOOKUP($D27,CUADRO!$D:$AK,26,FALSE)),"")</f>
        <v/>
      </c>
      <c r="AE27" s="484" t="str">
        <f>IFERROR(IF($D27="","",VLOOKUP($D27,CUADRO!$D:$AK,27,FALSE)),"")</f>
        <v/>
      </c>
      <c r="AF27" s="484" t="str">
        <f>IFERROR(IF($D27="","",VLOOKUP($D27,CUADRO!$D:$AK,28,FALSE)),"")</f>
        <v/>
      </c>
      <c r="AG27" s="484" t="str">
        <f>IFERROR(IF($D27="","",VLOOKUP($D27,CUADRO!$D:$AK,29,FALSE)),"")</f>
        <v/>
      </c>
      <c r="AH27" s="484" t="str">
        <f>IFERROR(IF($D27="","",VLOOKUP($D27,CUADRO!$D:$AK,30,FALSE)),"")</f>
        <v/>
      </c>
      <c r="AI27" s="484" t="str">
        <f>IFERROR(IF($D27="","",VLOOKUP($D27,CUADRO!$D:$AK,31,FALSE)),"")</f>
        <v/>
      </c>
      <c r="AJ27" s="484" t="str">
        <f>IFERROR(IF($D27="","",VLOOKUP($D27,CUADRO!$D:$AK,32,FALSE)),"")</f>
        <v/>
      </c>
      <c r="AK27" s="484" t="str">
        <f>IFERROR(IF($D27="","",VLOOKUP($D27,CUADRO!$D:$AK,33,FALSE)),"")</f>
        <v/>
      </c>
      <c r="AL27" s="484" t="str">
        <f>IFERROR(IF($D27="","",VLOOKUP($D27,CUADRO!$D:$AK,34,FALSE)),"")</f>
        <v/>
      </c>
    </row>
    <row r="28" spans="1:38" ht="15">
      <c r="A28" s="435" t="str">
        <f>IF(G28="","",MAX($A$5:$A27)+1)</f>
        <v/>
      </c>
      <c r="B28" s="369">
        <v>24</v>
      </c>
      <c r="C28" s="228" t="str">
        <f>VLOOKUP(D28,CONDUCTORES!C:E,3,FALSE)</f>
        <v/>
      </c>
      <c r="D28" s="228" t="str">
        <f>IFERROR(IF(C24="SELECCIONE EMPRESA","",VLOOKUP(E28,CONDUCTORES!V:AM,18,FALSE)),"")</f>
        <v/>
      </c>
      <c r="E28" s="228" t="str">
        <f t="shared" si="2"/>
        <v>SELECCIONE EMPRESA24</v>
      </c>
      <c r="F28" s="228" t="str">
        <f t="shared" si="3"/>
        <v/>
      </c>
      <c r="G28" s="228" t="str">
        <f>IFERROR(IF($D28="","",VLOOKUP($D28,CUADRO!D27:AK176,3,FALSE)),"")</f>
        <v/>
      </c>
      <c r="H28" s="484" t="str">
        <f>IFERROR(IF($D28="","",VLOOKUP($D28,CUADRO!$D:$AK,4,FALSE)),"")</f>
        <v/>
      </c>
      <c r="I28" s="484" t="str">
        <f>IFERROR(IF($D28="","",VLOOKUP($D28,CUADRO!$D:$AK,5,FALSE)),"")</f>
        <v/>
      </c>
      <c r="J28" s="484" t="str">
        <f>IFERROR(IF($D28="","",VLOOKUP($D28,CUADRO!$D:$AK,6,FALSE)),"")</f>
        <v/>
      </c>
      <c r="K28" s="484" t="str">
        <f>IFERROR(IF($D28="","",VLOOKUP($D28,CUADRO!$D:$AK,7,FALSE)),"")</f>
        <v/>
      </c>
      <c r="L28" s="484" t="str">
        <f>IFERROR(IF($D28="","",VLOOKUP($D28,CUADRO!$D:$AK,8,FALSE)),"")</f>
        <v/>
      </c>
      <c r="M28" s="484" t="str">
        <f>IFERROR(IF($D28="","",VLOOKUP($D28,CUADRO!$D:$AK,9,FALSE)),"")</f>
        <v/>
      </c>
      <c r="N28" s="484" t="str">
        <f>IFERROR(IF($D28="","",VLOOKUP($D28,CUADRO!$D:$AK,10,FALSE)),"")</f>
        <v/>
      </c>
      <c r="O28" s="484" t="str">
        <f>IFERROR(IF($D28="","",VLOOKUP($D28,CUADRO!$D:$AK,11,FALSE)),"")</f>
        <v/>
      </c>
      <c r="P28" s="484" t="str">
        <f>IFERROR(IF($D28="","",VLOOKUP($D28,CUADRO!$D:$AK,12,FALSE)),"")</f>
        <v/>
      </c>
      <c r="Q28" s="484" t="str">
        <f>IFERROR(IF($D28="","",VLOOKUP($D28,CUADRO!$D:$AK,13,FALSE)),"")</f>
        <v/>
      </c>
      <c r="R28" s="484" t="str">
        <f>IFERROR(IF($D28="","",VLOOKUP($D28,CUADRO!$D:$AK,14,FALSE)),"")</f>
        <v/>
      </c>
      <c r="S28" s="484" t="str">
        <f>IFERROR(IF($D28="","",VLOOKUP($D28,CUADRO!$D:$AK,15,FALSE)),"")</f>
        <v/>
      </c>
      <c r="T28" s="484" t="str">
        <f>IFERROR(IF($D28="","",VLOOKUP($D28,CUADRO!$D:$AK,16,FALSE)),"")</f>
        <v/>
      </c>
      <c r="U28" s="484" t="str">
        <f>IFERROR(IF($D28="","",VLOOKUP($D28,CUADRO!$D:$AK,17,FALSE)),"")</f>
        <v/>
      </c>
      <c r="V28" s="484" t="str">
        <f>IFERROR(IF($D28="","",VLOOKUP($D28,CUADRO!$D:$AK,18,FALSE)),"")</f>
        <v/>
      </c>
      <c r="W28" s="484" t="str">
        <f>IFERROR(IF($D28="","",VLOOKUP($D28,CUADRO!$D:$AK,19,FALSE)),"")</f>
        <v/>
      </c>
      <c r="X28" s="484" t="str">
        <f>IFERROR(IF($D28="","",VLOOKUP($D28,CUADRO!$D:$AK,20,FALSE)),"")</f>
        <v/>
      </c>
      <c r="Y28" s="484" t="str">
        <f>IFERROR(IF($D28="","",VLOOKUP($D28,CUADRO!$D:$AK,21,FALSE)),"")</f>
        <v/>
      </c>
      <c r="Z28" s="484" t="str">
        <f>IFERROR(IF($D28="","",VLOOKUP($D28,CUADRO!$D:$AK,22,FALSE)),"")</f>
        <v/>
      </c>
      <c r="AA28" s="484" t="str">
        <f>IFERROR(IF($D28="","",VLOOKUP($D28,CUADRO!$D:$AK,23,FALSE)),"")</f>
        <v/>
      </c>
      <c r="AB28" s="484" t="str">
        <f>IFERROR(IF($D28="","",VLOOKUP($D28,CUADRO!$D:$AK,24,FALSE)),"")</f>
        <v/>
      </c>
      <c r="AC28" s="484" t="str">
        <f>IFERROR(IF($D28="","",VLOOKUP($D28,CUADRO!$D:$AK,25,FALSE)),"")</f>
        <v/>
      </c>
      <c r="AD28" s="484" t="str">
        <f>IFERROR(IF($D28="","",VLOOKUP($D28,CUADRO!$D:$AK,26,FALSE)),"")</f>
        <v/>
      </c>
      <c r="AE28" s="484" t="str">
        <f>IFERROR(IF($D28="","",VLOOKUP($D28,CUADRO!$D:$AK,27,FALSE)),"")</f>
        <v/>
      </c>
      <c r="AF28" s="484" t="str">
        <f>IFERROR(IF($D28="","",VLOOKUP($D28,CUADRO!$D:$AK,28,FALSE)),"")</f>
        <v/>
      </c>
      <c r="AG28" s="484" t="str">
        <f>IFERROR(IF($D28="","",VLOOKUP($D28,CUADRO!$D:$AK,29,FALSE)),"")</f>
        <v/>
      </c>
      <c r="AH28" s="484" t="str">
        <f>IFERROR(IF($D28="","",VLOOKUP($D28,CUADRO!$D:$AK,30,FALSE)),"")</f>
        <v/>
      </c>
      <c r="AI28" s="484" t="str">
        <f>IFERROR(IF($D28="","",VLOOKUP($D28,CUADRO!$D:$AK,31,FALSE)),"")</f>
        <v/>
      </c>
      <c r="AJ28" s="484" t="str">
        <f>IFERROR(IF($D28="","",VLOOKUP($D28,CUADRO!$D:$AK,32,FALSE)),"")</f>
        <v/>
      </c>
      <c r="AK28" s="484" t="str">
        <f>IFERROR(IF($D28="","",VLOOKUP($D28,CUADRO!$D:$AK,33,FALSE)),"")</f>
        <v/>
      </c>
      <c r="AL28" s="484" t="str">
        <f>IFERROR(IF($D28="","",VLOOKUP($D28,CUADRO!$D:$AK,34,FALSE)),"")</f>
        <v/>
      </c>
    </row>
    <row r="29" spans="1:38" ht="15">
      <c r="A29" s="435" t="str">
        <f>IF(G29="","",MAX($A$5:$A28)+1)</f>
        <v/>
      </c>
      <c r="B29" s="369">
        <v>25</v>
      </c>
      <c r="C29" s="228" t="str">
        <f>VLOOKUP(D29,CONDUCTORES!C:E,3,FALSE)</f>
        <v/>
      </c>
      <c r="D29" s="228" t="str">
        <f>IFERROR(IF(C25="SELECCIONE EMPRESA","",VLOOKUP(E29,CONDUCTORES!V:AM,18,FALSE)),"")</f>
        <v/>
      </c>
      <c r="E29" s="228" t="str">
        <f t="shared" si="2"/>
        <v>SELECCIONE EMPRESA25</v>
      </c>
      <c r="F29" s="228" t="str">
        <f t="shared" si="3"/>
        <v/>
      </c>
      <c r="G29" s="228" t="str">
        <f>IFERROR(IF($D29="","",VLOOKUP($D29,CUADRO!D28:AK177,3,FALSE)),"")</f>
        <v/>
      </c>
      <c r="H29" s="484" t="str">
        <f>IFERROR(IF($D29="","",VLOOKUP($D29,CUADRO!$D:$AK,4,FALSE)),"")</f>
        <v/>
      </c>
      <c r="I29" s="484" t="str">
        <f>IFERROR(IF($D29="","",VLOOKUP($D29,CUADRO!$D:$AK,5,FALSE)),"")</f>
        <v/>
      </c>
      <c r="J29" s="484" t="str">
        <f>IFERROR(IF($D29="","",VLOOKUP($D29,CUADRO!$D:$AK,6,FALSE)),"")</f>
        <v/>
      </c>
      <c r="K29" s="484" t="str">
        <f>IFERROR(IF($D29="","",VLOOKUP($D29,CUADRO!$D:$AK,7,FALSE)),"")</f>
        <v/>
      </c>
      <c r="L29" s="484" t="str">
        <f>IFERROR(IF($D29="","",VLOOKUP($D29,CUADRO!$D:$AK,8,FALSE)),"")</f>
        <v/>
      </c>
      <c r="M29" s="484" t="str">
        <f>IFERROR(IF($D29="","",VLOOKUP($D29,CUADRO!$D:$AK,9,FALSE)),"")</f>
        <v/>
      </c>
      <c r="N29" s="484" t="str">
        <f>IFERROR(IF($D29="","",VLOOKUP($D29,CUADRO!$D:$AK,10,FALSE)),"")</f>
        <v/>
      </c>
      <c r="O29" s="484" t="str">
        <f>IFERROR(IF($D29="","",VLOOKUP($D29,CUADRO!$D:$AK,11,FALSE)),"")</f>
        <v/>
      </c>
      <c r="P29" s="484" t="str">
        <f>IFERROR(IF($D29="","",VLOOKUP($D29,CUADRO!$D:$AK,12,FALSE)),"")</f>
        <v/>
      </c>
      <c r="Q29" s="484" t="str">
        <f>IFERROR(IF($D29="","",VLOOKUP($D29,CUADRO!$D:$AK,13,FALSE)),"")</f>
        <v/>
      </c>
      <c r="R29" s="484" t="str">
        <f>IFERROR(IF($D29="","",VLOOKUP($D29,CUADRO!$D:$AK,14,FALSE)),"")</f>
        <v/>
      </c>
      <c r="S29" s="484" t="str">
        <f>IFERROR(IF($D29="","",VLOOKUP($D29,CUADRO!$D:$AK,15,FALSE)),"")</f>
        <v/>
      </c>
      <c r="T29" s="484" t="str">
        <f>IFERROR(IF($D29="","",VLOOKUP($D29,CUADRO!$D:$AK,16,FALSE)),"")</f>
        <v/>
      </c>
      <c r="U29" s="484" t="str">
        <f>IFERROR(IF($D29="","",VLOOKUP($D29,CUADRO!$D:$AK,17,FALSE)),"")</f>
        <v/>
      </c>
      <c r="V29" s="484" t="str">
        <f>IFERROR(IF($D29="","",VLOOKUP($D29,CUADRO!$D:$AK,18,FALSE)),"")</f>
        <v/>
      </c>
      <c r="W29" s="484" t="str">
        <f>IFERROR(IF($D29="","",VLOOKUP($D29,CUADRO!$D:$AK,19,FALSE)),"")</f>
        <v/>
      </c>
      <c r="X29" s="484" t="str">
        <f>IFERROR(IF($D29="","",VLOOKUP($D29,CUADRO!$D:$AK,20,FALSE)),"")</f>
        <v/>
      </c>
      <c r="Y29" s="484" t="str">
        <f>IFERROR(IF($D29="","",VLOOKUP($D29,CUADRO!$D:$AK,21,FALSE)),"")</f>
        <v/>
      </c>
      <c r="Z29" s="484" t="str">
        <f>IFERROR(IF($D29="","",VLOOKUP($D29,CUADRO!$D:$AK,22,FALSE)),"")</f>
        <v/>
      </c>
      <c r="AA29" s="484" t="str">
        <f>IFERROR(IF($D29="","",VLOOKUP($D29,CUADRO!$D:$AK,23,FALSE)),"")</f>
        <v/>
      </c>
      <c r="AB29" s="484" t="str">
        <f>IFERROR(IF($D29="","",VLOOKUP($D29,CUADRO!$D:$AK,24,FALSE)),"")</f>
        <v/>
      </c>
      <c r="AC29" s="484" t="str">
        <f>IFERROR(IF($D29="","",VLOOKUP($D29,CUADRO!$D:$AK,25,FALSE)),"")</f>
        <v/>
      </c>
      <c r="AD29" s="484" t="str">
        <f>IFERROR(IF($D29="","",VLOOKUP($D29,CUADRO!$D:$AK,26,FALSE)),"")</f>
        <v/>
      </c>
      <c r="AE29" s="484" t="str">
        <f>IFERROR(IF($D29="","",VLOOKUP($D29,CUADRO!$D:$AK,27,FALSE)),"")</f>
        <v/>
      </c>
      <c r="AF29" s="484" t="str">
        <f>IFERROR(IF($D29="","",VLOOKUP($D29,CUADRO!$D:$AK,28,FALSE)),"")</f>
        <v/>
      </c>
      <c r="AG29" s="484" t="str">
        <f>IFERROR(IF($D29="","",VLOOKUP($D29,CUADRO!$D:$AK,29,FALSE)),"")</f>
        <v/>
      </c>
      <c r="AH29" s="484" t="str">
        <f>IFERROR(IF($D29="","",VLOOKUP($D29,CUADRO!$D:$AK,30,FALSE)),"")</f>
        <v/>
      </c>
      <c r="AI29" s="484" t="str">
        <f>IFERROR(IF($D29="","",VLOOKUP($D29,CUADRO!$D:$AK,31,FALSE)),"")</f>
        <v/>
      </c>
      <c r="AJ29" s="484" t="str">
        <f>IFERROR(IF($D29="","",VLOOKUP($D29,CUADRO!$D:$AK,32,FALSE)),"")</f>
        <v/>
      </c>
      <c r="AK29" s="484" t="str">
        <f>IFERROR(IF($D29="","",VLOOKUP($D29,CUADRO!$D:$AK,33,FALSE)),"")</f>
        <v/>
      </c>
      <c r="AL29" s="484" t="str">
        <f>IFERROR(IF($D29="","",VLOOKUP($D29,CUADRO!$D:$AK,34,FALSE)),"")</f>
        <v/>
      </c>
    </row>
    <row r="30" spans="1:38" ht="15">
      <c r="A30" s="435" t="str">
        <f>IF(G30="","",MAX($A$5:$A29)+1)</f>
        <v/>
      </c>
      <c r="B30" s="369">
        <v>26</v>
      </c>
      <c r="C30" s="228" t="str">
        <f>VLOOKUP(D30,CONDUCTORES!C:E,3,FALSE)</f>
        <v/>
      </c>
      <c r="D30" s="228" t="str">
        <f>IFERROR(IF(C26="SELECCIONE EMPRESA","",VLOOKUP(E30,CONDUCTORES!V:AM,18,FALSE)),"")</f>
        <v/>
      </c>
      <c r="E30" s="228" t="str">
        <f t="shared" si="2"/>
        <v>SELECCIONE EMPRESA26</v>
      </c>
      <c r="F30" s="228" t="str">
        <f t="shared" si="3"/>
        <v/>
      </c>
      <c r="G30" s="228" t="str">
        <f>IFERROR(IF($D30="","",VLOOKUP($D30,CUADRO!D29:AK178,3,FALSE)),"")</f>
        <v/>
      </c>
      <c r="H30" s="484" t="str">
        <f>IFERROR(IF($D30="","",VLOOKUP($D30,CUADRO!$D:$AK,4,FALSE)),"")</f>
        <v/>
      </c>
      <c r="I30" s="484" t="str">
        <f>IFERROR(IF($D30="","",VLOOKUP($D30,CUADRO!$D:$AK,5,FALSE)),"")</f>
        <v/>
      </c>
      <c r="J30" s="484" t="str">
        <f>IFERROR(IF($D30="","",VLOOKUP($D30,CUADRO!$D:$AK,6,FALSE)),"")</f>
        <v/>
      </c>
      <c r="K30" s="484" t="str">
        <f>IFERROR(IF($D30="","",VLOOKUP($D30,CUADRO!$D:$AK,7,FALSE)),"")</f>
        <v/>
      </c>
      <c r="L30" s="484" t="str">
        <f>IFERROR(IF($D30="","",VLOOKUP($D30,CUADRO!$D:$AK,8,FALSE)),"")</f>
        <v/>
      </c>
      <c r="M30" s="484" t="str">
        <f>IFERROR(IF($D30="","",VLOOKUP($D30,CUADRO!$D:$AK,9,FALSE)),"")</f>
        <v/>
      </c>
      <c r="N30" s="484" t="str">
        <f>IFERROR(IF($D30="","",VLOOKUP($D30,CUADRO!$D:$AK,10,FALSE)),"")</f>
        <v/>
      </c>
      <c r="O30" s="484" t="str">
        <f>IFERROR(IF($D30="","",VLOOKUP($D30,CUADRO!$D:$AK,11,FALSE)),"")</f>
        <v/>
      </c>
      <c r="P30" s="484" t="str">
        <f>IFERROR(IF($D30="","",VLOOKUP($D30,CUADRO!$D:$AK,12,FALSE)),"")</f>
        <v/>
      </c>
      <c r="Q30" s="484" t="str">
        <f>IFERROR(IF($D30="","",VLOOKUP($D30,CUADRO!$D:$AK,13,FALSE)),"")</f>
        <v/>
      </c>
      <c r="R30" s="484" t="str">
        <f>IFERROR(IF($D30="","",VLOOKUP($D30,CUADRO!$D:$AK,14,FALSE)),"")</f>
        <v/>
      </c>
      <c r="S30" s="484" t="str">
        <f>IFERROR(IF($D30="","",VLOOKUP($D30,CUADRO!$D:$AK,15,FALSE)),"")</f>
        <v/>
      </c>
      <c r="T30" s="484" t="str">
        <f>IFERROR(IF($D30="","",VLOOKUP($D30,CUADRO!$D:$AK,16,FALSE)),"")</f>
        <v/>
      </c>
      <c r="U30" s="484" t="str">
        <f>IFERROR(IF($D30="","",VLOOKUP($D30,CUADRO!$D:$AK,17,FALSE)),"")</f>
        <v/>
      </c>
      <c r="V30" s="484" t="str">
        <f>IFERROR(IF($D30="","",VLOOKUP($D30,CUADRO!$D:$AK,18,FALSE)),"")</f>
        <v/>
      </c>
      <c r="W30" s="484" t="str">
        <f>IFERROR(IF($D30="","",VLOOKUP($D30,CUADRO!$D:$AK,19,FALSE)),"")</f>
        <v/>
      </c>
      <c r="X30" s="484" t="str">
        <f>IFERROR(IF($D30="","",VLOOKUP($D30,CUADRO!$D:$AK,20,FALSE)),"")</f>
        <v/>
      </c>
      <c r="Y30" s="484" t="str">
        <f>IFERROR(IF($D30="","",VLOOKUP($D30,CUADRO!$D:$AK,21,FALSE)),"")</f>
        <v/>
      </c>
      <c r="Z30" s="484" t="str">
        <f>IFERROR(IF($D30="","",VLOOKUP($D30,CUADRO!$D:$AK,22,FALSE)),"")</f>
        <v/>
      </c>
      <c r="AA30" s="484" t="str">
        <f>IFERROR(IF($D30="","",VLOOKUP($D30,CUADRO!$D:$AK,23,FALSE)),"")</f>
        <v/>
      </c>
      <c r="AB30" s="484" t="str">
        <f>IFERROR(IF($D30="","",VLOOKUP($D30,CUADRO!$D:$AK,24,FALSE)),"")</f>
        <v/>
      </c>
      <c r="AC30" s="484" t="str">
        <f>IFERROR(IF($D30="","",VLOOKUP($D30,CUADRO!$D:$AK,25,FALSE)),"")</f>
        <v/>
      </c>
      <c r="AD30" s="484" t="str">
        <f>IFERROR(IF($D30="","",VLOOKUP($D30,CUADRO!$D:$AK,26,FALSE)),"")</f>
        <v/>
      </c>
      <c r="AE30" s="484" t="str">
        <f>IFERROR(IF($D30="","",VLOOKUP($D30,CUADRO!$D:$AK,27,FALSE)),"")</f>
        <v/>
      </c>
      <c r="AF30" s="484" t="str">
        <f>IFERROR(IF($D30="","",VLOOKUP($D30,CUADRO!$D:$AK,28,FALSE)),"")</f>
        <v/>
      </c>
      <c r="AG30" s="484" t="str">
        <f>IFERROR(IF($D30="","",VLOOKUP($D30,CUADRO!$D:$AK,29,FALSE)),"")</f>
        <v/>
      </c>
      <c r="AH30" s="484" t="str">
        <f>IFERROR(IF($D30="","",VLOOKUP($D30,CUADRO!$D:$AK,30,FALSE)),"")</f>
        <v/>
      </c>
      <c r="AI30" s="484" t="str">
        <f>IFERROR(IF($D30="","",VLOOKUP($D30,CUADRO!$D:$AK,31,FALSE)),"")</f>
        <v/>
      </c>
      <c r="AJ30" s="484" t="str">
        <f>IFERROR(IF($D30="","",VLOOKUP($D30,CUADRO!$D:$AK,32,FALSE)),"")</f>
        <v/>
      </c>
      <c r="AK30" s="484" t="str">
        <f>IFERROR(IF($D30="","",VLOOKUP($D30,CUADRO!$D:$AK,33,FALSE)),"")</f>
        <v/>
      </c>
      <c r="AL30" s="484" t="str">
        <f>IFERROR(IF($D30="","",VLOOKUP($D30,CUADRO!$D:$AK,34,FALSE)),"")</f>
        <v/>
      </c>
    </row>
    <row r="31" spans="1:38" ht="15">
      <c r="A31" s="435" t="str">
        <f>IF(G31="","",MAX($A$5:$A30)+1)</f>
        <v/>
      </c>
      <c r="B31" s="369">
        <v>27</v>
      </c>
      <c r="C31" s="228" t="str">
        <f>VLOOKUP(D31,CONDUCTORES!C:E,3,FALSE)</f>
        <v/>
      </c>
      <c r="D31" s="228" t="str">
        <f>IFERROR(IF(C27="SELECCIONE EMPRESA","",VLOOKUP(E31,CONDUCTORES!V:AM,18,FALSE)),"")</f>
        <v/>
      </c>
      <c r="E31" s="228" t="str">
        <f t="shared" si="2"/>
        <v>SELECCIONE EMPRESA27</v>
      </c>
      <c r="F31" s="228" t="str">
        <f t="shared" si="3"/>
        <v/>
      </c>
      <c r="G31" s="228" t="str">
        <f>IFERROR(IF($D31="","",VLOOKUP($D31,CUADRO!D30:AK179,3,FALSE)),"")</f>
        <v/>
      </c>
      <c r="H31" s="484" t="str">
        <f>IFERROR(IF($D31="","",VLOOKUP($D31,CUADRO!$D:$AK,4,FALSE)),"")</f>
        <v/>
      </c>
      <c r="I31" s="484" t="str">
        <f>IFERROR(IF($D31="","",VLOOKUP($D31,CUADRO!$D:$AK,5,FALSE)),"")</f>
        <v/>
      </c>
      <c r="J31" s="484" t="str">
        <f>IFERROR(IF($D31="","",VLOOKUP($D31,CUADRO!$D:$AK,6,FALSE)),"")</f>
        <v/>
      </c>
      <c r="K31" s="484" t="str">
        <f>IFERROR(IF($D31="","",VLOOKUP($D31,CUADRO!$D:$AK,7,FALSE)),"")</f>
        <v/>
      </c>
      <c r="L31" s="484" t="str">
        <f>IFERROR(IF($D31="","",VLOOKUP($D31,CUADRO!$D:$AK,8,FALSE)),"")</f>
        <v/>
      </c>
      <c r="M31" s="484" t="str">
        <f>IFERROR(IF($D31="","",VLOOKUP($D31,CUADRO!$D:$AK,9,FALSE)),"")</f>
        <v/>
      </c>
      <c r="N31" s="484" t="str">
        <f>IFERROR(IF($D31="","",VLOOKUP($D31,CUADRO!$D:$AK,10,FALSE)),"")</f>
        <v/>
      </c>
      <c r="O31" s="484" t="str">
        <f>IFERROR(IF($D31="","",VLOOKUP($D31,CUADRO!$D:$AK,11,FALSE)),"")</f>
        <v/>
      </c>
      <c r="P31" s="484" t="str">
        <f>IFERROR(IF($D31="","",VLOOKUP($D31,CUADRO!$D:$AK,12,FALSE)),"")</f>
        <v/>
      </c>
      <c r="Q31" s="484" t="str">
        <f>IFERROR(IF($D31="","",VLOOKUP($D31,CUADRO!$D:$AK,13,FALSE)),"")</f>
        <v/>
      </c>
      <c r="R31" s="484" t="str">
        <f>IFERROR(IF($D31="","",VLOOKUP($D31,CUADRO!$D:$AK,14,FALSE)),"")</f>
        <v/>
      </c>
      <c r="S31" s="484" t="str">
        <f>IFERROR(IF($D31="","",VLOOKUP($D31,CUADRO!$D:$AK,15,FALSE)),"")</f>
        <v/>
      </c>
      <c r="T31" s="484" t="str">
        <f>IFERROR(IF($D31="","",VLOOKUP($D31,CUADRO!$D:$AK,16,FALSE)),"")</f>
        <v/>
      </c>
      <c r="U31" s="484" t="str">
        <f>IFERROR(IF($D31="","",VLOOKUP($D31,CUADRO!$D:$AK,17,FALSE)),"")</f>
        <v/>
      </c>
      <c r="V31" s="484" t="str">
        <f>IFERROR(IF($D31="","",VLOOKUP($D31,CUADRO!$D:$AK,18,FALSE)),"")</f>
        <v/>
      </c>
      <c r="W31" s="484" t="str">
        <f>IFERROR(IF($D31="","",VLOOKUP($D31,CUADRO!$D:$AK,19,FALSE)),"")</f>
        <v/>
      </c>
      <c r="X31" s="484" t="str">
        <f>IFERROR(IF($D31="","",VLOOKUP($D31,CUADRO!$D:$AK,20,FALSE)),"")</f>
        <v/>
      </c>
      <c r="Y31" s="484" t="str">
        <f>IFERROR(IF($D31="","",VLOOKUP($D31,CUADRO!$D:$AK,21,FALSE)),"")</f>
        <v/>
      </c>
      <c r="Z31" s="484" t="str">
        <f>IFERROR(IF($D31="","",VLOOKUP($D31,CUADRO!$D:$AK,22,FALSE)),"")</f>
        <v/>
      </c>
      <c r="AA31" s="484" t="str">
        <f>IFERROR(IF($D31="","",VLOOKUP($D31,CUADRO!$D:$AK,23,FALSE)),"")</f>
        <v/>
      </c>
      <c r="AB31" s="484" t="str">
        <f>IFERROR(IF($D31="","",VLOOKUP($D31,CUADRO!$D:$AK,24,FALSE)),"")</f>
        <v/>
      </c>
      <c r="AC31" s="484" t="str">
        <f>IFERROR(IF($D31="","",VLOOKUP($D31,CUADRO!$D:$AK,25,FALSE)),"")</f>
        <v/>
      </c>
      <c r="AD31" s="484" t="str">
        <f>IFERROR(IF($D31="","",VLOOKUP($D31,CUADRO!$D:$AK,26,FALSE)),"")</f>
        <v/>
      </c>
      <c r="AE31" s="484" t="str">
        <f>IFERROR(IF($D31="","",VLOOKUP($D31,CUADRO!$D:$AK,27,FALSE)),"")</f>
        <v/>
      </c>
      <c r="AF31" s="484" t="str">
        <f>IFERROR(IF($D31="","",VLOOKUP($D31,CUADRO!$D:$AK,28,FALSE)),"")</f>
        <v/>
      </c>
      <c r="AG31" s="484" t="str">
        <f>IFERROR(IF($D31="","",VLOOKUP($D31,CUADRO!$D:$AK,29,FALSE)),"")</f>
        <v/>
      </c>
      <c r="AH31" s="484" t="str">
        <f>IFERROR(IF($D31="","",VLOOKUP($D31,CUADRO!$D:$AK,30,FALSE)),"")</f>
        <v/>
      </c>
      <c r="AI31" s="484" t="str">
        <f>IFERROR(IF($D31="","",VLOOKUP($D31,CUADRO!$D:$AK,31,FALSE)),"")</f>
        <v/>
      </c>
      <c r="AJ31" s="484" t="str">
        <f>IFERROR(IF($D31="","",VLOOKUP($D31,CUADRO!$D:$AK,32,FALSE)),"")</f>
        <v/>
      </c>
      <c r="AK31" s="484" t="str">
        <f>IFERROR(IF($D31="","",VLOOKUP($D31,CUADRO!$D:$AK,33,FALSE)),"")</f>
        <v/>
      </c>
      <c r="AL31" s="484" t="str">
        <f>IFERROR(IF($D31="","",VLOOKUP($D31,CUADRO!$D:$AK,34,FALSE)),"")</f>
        <v/>
      </c>
    </row>
    <row r="32" spans="1:38" ht="15">
      <c r="A32" s="435" t="str">
        <f>IF(G32="","",MAX($A$5:$A31)+1)</f>
        <v/>
      </c>
      <c r="B32" s="369">
        <v>28</v>
      </c>
      <c r="C32" s="228" t="str">
        <f>VLOOKUP(D32,CONDUCTORES!C:E,3,FALSE)</f>
        <v/>
      </c>
      <c r="D32" s="228" t="str">
        <f>IFERROR(IF(C28="SELECCIONE EMPRESA","",VLOOKUP(E32,CONDUCTORES!V:AM,18,FALSE)),"")</f>
        <v/>
      </c>
      <c r="E32" s="228" t="str">
        <f t="shared" si="2"/>
        <v>SELECCIONE EMPRESA28</v>
      </c>
      <c r="F32" s="228" t="str">
        <f t="shared" si="3"/>
        <v/>
      </c>
      <c r="G32" s="228" t="str">
        <f>IFERROR(IF($D32="","",VLOOKUP($D32,CUADRO!D31:AK180,3,FALSE)),"")</f>
        <v/>
      </c>
      <c r="H32" s="484" t="str">
        <f>IFERROR(IF($D32="","",VLOOKUP($D32,CUADRO!$D:$AK,4,FALSE)),"")</f>
        <v/>
      </c>
      <c r="I32" s="484" t="str">
        <f>IFERROR(IF($D32="","",VLOOKUP($D32,CUADRO!$D:$AK,5,FALSE)),"")</f>
        <v/>
      </c>
      <c r="J32" s="484" t="str">
        <f>IFERROR(IF($D32="","",VLOOKUP($D32,CUADRO!$D:$AK,6,FALSE)),"")</f>
        <v/>
      </c>
      <c r="K32" s="484" t="str">
        <f>IFERROR(IF($D32="","",VLOOKUP($D32,CUADRO!$D:$AK,7,FALSE)),"")</f>
        <v/>
      </c>
      <c r="L32" s="484" t="str">
        <f>IFERROR(IF($D32="","",VLOOKUP($D32,CUADRO!$D:$AK,8,FALSE)),"")</f>
        <v/>
      </c>
      <c r="M32" s="484" t="str">
        <f>IFERROR(IF($D32="","",VLOOKUP($D32,CUADRO!$D:$AK,9,FALSE)),"")</f>
        <v/>
      </c>
      <c r="N32" s="484" t="str">
        <f>IFERROR(IF($D32="","",VLOOKUP($D32,CUADRO!$D:$AK,10,FALSE)),"")</f>
        <v/>
      </c>
      <c r="O32" s="484" t="str">
        <f>IFERROR(IF($D32="","",VLOOKUP($D32,CUADRO!$D:$AK,11,FALSE)),"")</f>
        <v/>
      </c>
      <c r="P32" s="484" t="str">
        <f>IFERROR(IF($D32="","",VLOOKUP($D32,CUADRO!$D:$AK,12,FALSE)),"")</f>
        <v/>
      </c>
      <c r="Q32" s="484" t="str">
        <f>IFERROR(IF($D32="","",VLOOKUP($D32,CUADRO!$D:$AK,13,FALSE)),"")</f>
        <v/>
      </c>
      <c r="R32" s="484" t="str">
        <f>IFERROR(IF($D32="","",VLOOKUP($D32,CUADRO!$D:$AK,14,FALSE)),"")</f>
        <v/>
      </c>
      <c r="S32" s="484" t="str">
        <f>IFERROR(IF($D32="","",VLOOKUP($D32,CUADRO!$D:$AK,15,FALSE)),"")</f>
        <v/>
      </c>
      <c r="T32" s="484" t="str">
        <f>IFERROR(IF($D32="","",VLOOKUP($D32,CUADRO!$D:$AK,16,FALSE)),"")</f>
        <v/>
      </c>
      <c r="U32" s="484" t="str">
        <f>IFERROR(IF($D32="","",VLOOKUP($D32,CUADRO!$D:$AK,17,FALSE)),"")</f>
        <v/>
      </c>
      <c r="V32" s="484" t="str">
        <f>IFERROR(IF($D32="","",VLOOKUP($D32,CUADRO!$D:$AK,18,FALSE)),"")</f>
        <v/>
      </c>
      <c r="W32" s="484" t="str">
        <f>IFERROR(IF($D32="","",VLOOKUP($D32,CUADRO!$D:$AK,19,FALSE)),"")</f>
        <v/>
      </c>
      <c r="X32" s="484" t="str">
        <f>IFERROR(IF($D32="","",VLOOKUP($D32,CUADRO!$D:$AK,20,FALSE)),"")</f>
        <v/>
      </c>
      <c r="Y32" s="484" t="str">
        <f>IFERROR(IF($D32="","",VLOOKUP($D32,CUADRO!$D:$AK,21,FALSE)),"")</f>
        <v/>
      </c>
      <c r="Z32" s="484" t="str">
        <f>IFERROR(IF($D32="","",VLOOKUP($D32,CUADRO!$D:$AK,22,FALSE)),"")</f>
        <v/>
      </c>
      <c r="AA32" s="484" t="str">
        <f>IFERROR(IF($D32="","",VLOOKUP($D32,CUADRO!$D:$AK,23,FALSE)),"")</f>
        <v/>
      </c>
      <c r="AB32" s="484" t="str">
        <f>IFERROR(IF($D32="","",VLOOKUP($D32,CUADRO!$D:$AK,24,FALSE)),"")</f>
        <v/>
      </c>
      <c r="AC32" s="484" t="str">
        <f>IFERROR(IF($D32="","",VLOOKUP($D32,CUADRO!$D:$AK,25,FALSE)),"")</f>
        <v/>
      </c>
      <c r="AD32" s="484" t="str">
        <f>IFERROR(IF($D32="","",VLOOKUP($D32,CUADRO!$D:$AK,26,FALSE)),"")</f>
        <v/>
      </c>
      <c r="AE32" s="484" t="str">
        <f>IFERROR(IF($D32="","",VLOOKUP($D32,CUADRO!$D:$AK,27,FALSE)),"")</f>
        <v/>
      </c>
      <c r="AF32" s="484" t="str">
        <f>IFERROR(IF($D32="","",VLOOKUP($D32,CUADRO!$D:$AK,28,FALSE)),"")</f>
        <v/>
      </c>
      <c r="AG32" s="484" t="str">
        <f>IFERROR(IF($D32="","",VLOOKUP($D32,CUADRO!$D:$AK,29,FALSE)),"")</f>
        <v/>
      </c>
      <c r="AH32" s="484" t="str">
        <f>IFERROR(IF($D32="","",VLOOKUP($D32,CUADRO!$D:$AK,30,FALSE)),"")</f>
        <v/>
      </c>
      <c r="AI32" s="484" t="str">
        <f>IFERROR(IF($D32="","",VLOOKUP($D32,CUADRO!$D:$AK,31,FALSE)),"")</f>
        <v/>
      </c>
      <c r="AJ32" s="484" t="str">
        <f>IFERROR(IF($D32="","",VLOOKUP($D32,CUADRO!$D:$AK,32,FALSE)),"")</f>
        <v/>
      </c>
      <c r="AK32" s="484" t="str">
        <f>IFERROR(IF($D32="","",VLOOKUP($D32,CUADRO!$D:$AK,33,FALSE)),"")</f>
        <v/>
      </c>
      <c r="AL32" s="484" t="str">
        <f>IFERROR(IF($D32="","",VLOOKUP($D32,CUADRO!$D:$AK,34,FALSE)),"")</f>
        <v/>
      </c>
    </row>
    <row r="33" spans="1:38" ht="15">
      <c r="A33" s="435" t="str">
        <f>IF(G33="","",MAX($A$5:$A32)+1)</f>
        <v/>
      </c>
      <c r="B33" s="369">
        <v>29</v>
      </c>
      <c r="C33" s="228" t="str">
        <f>VLOOKUP(D33,CONDUCTORES!C:E,3,FALSE)</f>
        <v/>
      </c>
      <c r="D33" s="228" t="str">
        <f>IFERROR(IF(C29="SELECCIONE EMPRESA","",VLOOKUP(E33,CONDUCTORES!V:AM,18,FALSE)),"")</f>
        <v/>
      </c>
      <c r="E33" s="228" t="str">
        <f t="shared" si="2"/>
        <v>SELECCIONE EMPRESA29</v>
      </c>
      <c r="F33" s="228" t="str">
        <f t="shared" si="3"/>
        <v/>
      </c>
      <c r="G33" s="228" t="str">
        <f>IFERROR(IF($D33="","",VLOOKUP($D33,CUADRO!D32:AK181,3,FALSE)),"")</f>
        <v/>
      </c>
      <c r="H33" s="484" t="str">
        <f>IFERROR(IF($D33="","",VLOOKUP($D33,CUADRO!$D:$AK,4,FALSE)),"")</f>
        <v/>
      </c>
      <c r="I33" s="484" t="str">
        <f>IFERROR(IF($D33="","",VLOOKUP($D33,CUADRO!$D:$AK,5,FALSE)),"")</f>
        <v/>
      </c>
      <c r="J33" s="484" t="str">
        <f>IFERROR(IF($D33="","",VLOOKUP($D33,CUADRO!$D:$AK,6,FALSE)),"")</f>
        <v/>
      </c>
      <c r="K33" s="484" t="str">
        <f>IFERROR(IF($D33="","",VLOOKUP($D33,CUADRO!$D:$AK,7,FALSE)),"")</f>
        <v/>
      </c>
      <c r="L33" s="484" t="str">
        <f>IFERROR(IF($D33="","",VLOOKUP($D33,CUADRO!$D:$AK,8,FALSE)),"")</f>
        <v/>
      </c>
      <c r="M33" s="484" t="str">
        <f>IFERROR(IF($D33="","",VLOOKUP($D33,CUADRO!$D:$AK,9,FALSE)),"")</f>
        <v/>
      </c>
      <c r="N33" s="484" t="str">
        <f>IFERROR(IF($D33="","",VLOOKUP($D33,CUADRO!$D:$AK,10,FALSE)),"")</f>
        <v/>
      </c>
      <c r="O33" s="484" t="str">
        <f>IFERROR(IF($D33="","",VLOOKUP($D33,CUADRO!$D:$AK,11,FALSE)),"")</f>
        <v/>
      </c>
      <c r="P33" s="484" t="str">
        <f>IFERROR(IF($D33="","",VLOOKUP($D33,CUADRO!$D:$AK,12,FALSE)),"")</f>
        <v/>
      </c>
      <c r="Q33" s="484" t="str">
        <f>IFERROR(IF($D33="","",VLOOKUP($D33,CUADRO!$D:$AK,13,FALSE)),"")</f>
        <v/>
      </c>
      <c r="R33" s="484" t="str">
        <f>IFERROR(IF($D33="","",VLOOKUP($D33,CUADRO!$D:$AK,14,FALSE)),"")</f>
        <v/>
      </c>
      <c r="S33" s="484" t="str">
        <f>IFERROR(IF($D33="","",VLOOKUP($D33,CUADRO!$D:$AK,15,FALSE)),"")</f>
        <v/>
      </c>
      <c r="T33" s="484" t="str">
        <f>IFERROR(IF($D33="","",VLOOKUP($D33,CUADRO!$D:$AK,16,FALSE)),"")</f>
        <v/>
      </c>
      <c r="U33" s="484" t="str">
        <f>IFERROR(IF($D33="","",VLOOKUP($D33,CUADRO!$D:$AK,17,FALSE)),"")</f>
        <v/>
      </c>
      <c r="V33" s="484" t="str">
        <f>IFERROR(IF($D33="","",VLOOKUP($D33,CUADRO!$D:$AK,18,FALSE)),"")</f>
        <v/>
      </c>
      <c r="W33" s="484" t="str">
        <f>IFERROR(IF($D33="","",VLOOKUP($D33,CUADRO!$D:$AK,19,FALSE)),"")</f>
        <v/>
      </c>
      <c r="X33" s="484" t="str">
        <f>IFERROR(IF($D33="","",VLOOKUP($D33,CUADRO!$D:$AK,20,FALSE)),"")</f>
        <v/>
      </c>
      <c r="Y33" s="484" t="str">
        <f>IFERROR(IF($D33="","",VLOOKUP($D33,CUADRO!$D:$AK,21,FALSE)),"")</f>
        <v/>
      </c>
      <c r="Z33" s="484" t="str">
        <f>IFERROR(IF($D33="","",VLOOKUP($D33,CUADRO!$D:$AK,22,FALSE)),"")</f>
        <v/>
      </c>
      <c r="AA33" s="484" t="str">
        <f>IFERROR(IF($D33="","",VLOOKUP($D33,CUADRO!$D:$AK,23,FALSE)),"")</f>
        <v/>
      </c>
      <c r="AB33" s="484" t="str">
        <f>IFERROR(IF($D33="","",VLOOKUP($D33,CUADRO!$D:$AK,24,FALSE)),"")</f>
        <v/>
      </c>
      <c r="AC33" s="484" t="str">
        <f>IFERROR(IF($D33="","",VLOOKUP($D33,CUADRO!$D:$AK,25,FALSE)),"")</f>
        <v/>
      </c>
      <c r="AD33" s="484" t="str">
        <f>IFERROR(IF($D33="","",VLOOKUP($D33,CUADRO!$D:$AK,26,FALSE)),"")</f>
        <v/>
      </c>
      <c r="AE33" s="484" t="str">
        <f>IFERROR(IF($D33="","",VLOOKUP($D33,CUADRO!$D:$AK,27,FALSE)),"")</f>
        <v/>
      </c>
      <c r="AF33" s="484" t="str">
        <f>IFERROR(IF($D33="","",VLOOKUP($D33,CUADRO!$D:$AK,28,FALSE)),"")</f>
        <v/>
      </c>
      <c r="AG33" s="484" t="str">
        <f>IFERROR(IF($D33="","",VLOOKUP($D33,CUADRO!$D:$AK,29,FALSE)),"")</f>
        <v/>
      </c>
      <c r="AH33" s="484" t="str">
        <f>IFERROR(IF($D33="","",VLOOKUP($D33,CUADRO!$D:$AK,30,FALSE)),"")</f>
        <v/>
      </c>
      <c r="AI33" s="484" t="str">
        <f>IFERROR(IF($D33="","",VLOOKUP($D33,CUADRO!$D:$AK,31,FALSE)),"")</f>
        <v/>
      </c>
      <c r="AJ33" s="484" t="str">
        <f>IFERROR(IF($D33="","",VLOOKUP($D33,CUADRO!$D:$AK,32,FALSE)),"")</f>
        <v/>
      </c>
      <c r="AK33" s="484" t="str">
        <f>IFERROR(IF($D33="","",VLOOKUP($D33,CUADRO!$D:$AK,33,FALSE)),"")</f>
        <v/>
      </c>
      <c r="AL33" s="484" t="str">
        <f>IFERROR(IF($D33="","",VLOOKUP($D33,CUADRO!$D:$AK,34,FALSE)),"")</f>
        <v/>
      </c>
    </row>
    <row r="34" spans="1:38" ht="15">
      <c r="A34" s="435" t="str">
        <f>IF(G34="","",MAX($A$5:$A33)+1)</f>
        <v/>
      </c>
      <c r="B34" s="369">
        <v>30</v>
      </c>
      <c r="C34" s="228" t="str">
        <f>VLOOKUP(D34,CONDUCTORES!C:E,3,FALSE)</f>
        <v/>
      </c>
      <c r="D34" s="228" t="str">
        <f>IFERROR(IF(C30="SELECCIONE EMPRESA","",VLOOKUP(E34,CONDUCTORES!V:AM,18,FALSE)),"")</f>
        <v/>
      </c>
      <c r="E34" s="228" t="str">
        <f t="shared" si="2"/>
        <v>SELECCIONE EMPRESA30</v>
      </c>
      <c r="F34" s="228" t="str">
        <f t="shared" si="3"/>
        <v/>
      </c>
      <c r="G34" s="228" t="str">
        <f>IFERROR(IF($D34="","",VLOOKUP($D34,CUADRO!D33:AK182,3,FALSE)),"")</f>
        <v/>
      </c>
      <c r="H34" s="484" t="str">
        <f>IFERROR(IF($D34="","",VLOOKUP($D34,CUADRO!$D:$AK,4,FALSE)),"")</f>
        <v/>
      </c>
      <c r="I34" s="484" t="str">
        <f>IFERROR(IF($D34="","",VLOOKUP($D34,CUADRO!$D:$AK,5,FALSE)),"")</f>
        <v/>
      </c>
      <c r="J34" s="484" t="str">
        <f>IFERROR(IF($D34="","",VLOOKUP($D34,CUADRO!$D:$AK,6,FALSE)),"")</f>
        <v/>
      </c>
      <c r="K34" s="484" t="str">
        <f>IFERROR(IF($D34="","",VLOOKUP($D34,CUADRO!$D:$AK,7,FALSE)),"")</f>
        <v/>
      </c>
      <c r="L34" s="484" t="str">
        <f>IFERROR(IF($D34="","",VLOOKUP($D34,CUADRO!$D:$AK,8,FALSE)),"")</f>
        <v/>
      </c>
      <c r="M34" s="484" t="str">
        <f>IFERROR(IF($D34="","",VLOOKUP($D34,CUADRO!$D:$AK,9,FALSE)),"")</f>
        <v/>
      </c>
      <c r="N34" s="484" t="str">
        <f>IFERROR(IF($D34="","",VLOOKUP($D34,CUADRO!$D:$AK,10,FALSE)),"")</f>
        <v/>
      </c>
      <c r="O34" s="484" t="str">
        <f>IFERROR(IF($D34="","",VLOOKUP($D34,CUADRO!$D:$AK,11,FALSE)),"")</f>
        <v/>
      </c>
      <c r="P34" s="484" t="str">
        <f>IFERROR(IF($D34="","",VLOOKUP($D34,CUADRO!$D:$AK,12,FALSE)),"")</f>
        <v/>
      </c>
      <c r="Q34" s="484" t="str">
        <f>IFERROR(IF($D34="","",VLOOKUP($D34,CUADRO!$D:$AK,13,FALSE)),"")</f>
        <v/>
      </c>
      <c r="R34" s="484" t="str">
        <f>IFERROR(IF($D34="","",VLOOKUP($D34,CUADRO!$D:$AK,14,FALSE)),"")</f>
        <v/>
      </c>
      <c r="S34" s="484" t="str">
        <f>IFERROR(IF($D34="","",VLOOKUP($D34,CUADRO!$D:$AK,15,FALSE)),"")</f>
        <v/>
      </c>
      <c r="T34" s="484" t="str">
        <f>IFERROR(IF($D34="","",VLOOKUP($D34,CUADRO!$D:$AK,16,FALSE)),"")</f>
        <v/>
      </c>
      <c r="U34" s="484" t="str">
        <f>IFERROR(IF($D34="","",VLOOKUP($D34,CUADRO!$D:$AK,17,FALSE)),"")</f>
        <v/>
      </c>
      <c r="V34" s="484" t="str">
        <f>IFERROR(IF($D34="","",VLOOKUP($D34,CUADRO!$D:$AK,18,FALSE)),"")</f>
        <v/>
      </c>
      <c r="W34" s="484" t="str">
        <f>IFERROR(IF($D34="","",VLOOKUP($D34,CUADRO!$D:$AK,19,FALSE)),"")</f>
        <v/>
      </c>
      <c r="X34" s="484" t="str">
        <f>IFERROR(IF($D34="","",VLOOKUP($D34,CUADRO!$D:$AK,20,FALSE)),"")</f>
        <v/>
      </c>
      <c r="Y34" s="484" t="str">
        <f>IFERROR(IF($D34="","",VLOOKUP($D34,CUADRO!$D:$AK,21,FALSE)),"")</f>
        <v/>
      </c>
      <c r="Z34" s="484" t="str">
        <f>IFERROR(IF($D34="","",VLOOKUP($D34,CUADRO!$D:$AK,22,FALSE)),"")</f>
        <v/>
      </c>
      <c r="AA34" s="484" t="str">
        <f>IFERROR(IF($D34="","",VLOOKUP($D34,CUADRO!$D:$AK,23,FALSE)),"")</f>
        <v/>
      </c>
      <c r="AB34" s="484" t="str">
        <f>IFERROR(IF($D34="","",VLOOKUP($D34,CUADRO!$D:$AK,24,FALSE)),"")</f>
        <v/>
      </c>
      <c r="AC34" s="484" t="str">
        <f>IFERROR(IF($D34="","",VLOOKUP($D34,CUADRO!$D:$AK,25,FALSE)),"")</f>
        <v/>
      </c>
      <c r="AD34" s="484" t="str">
        <f>IFERROR(IF($D34="","",VLOOKUP($D34,CUADRO!$D:$AK,26,FALSE)),"")</f>
        <v/>
      </c>
      <c r="AE34" s="484" t="str">
        <f>IFERROR(IF($D34="","",VLOOKUP($D34,CUADRO!$D:$AK,27,FALSE)),"")</f>
        <v/>
      </c>
      <c r="AF34" s="484" t="str">
        <f>IFERROR(IF($D34="","",VLOOKUP($D34,CUADRO!$D:$AK,28,FALSE)),"")</f>
        <v/>
      </c>
      <c r="AG34" s="484" t="str">
        <f>IFERROR(IF($D34="","",VLOOKUP($D34,CUADRO!$D:$AK,29,FALSE)),"")</f>
        <v/>
      </c>
      <c r="AH34" s="484" t="str">
        <f>IFERROR(IF($D34="","",VLOOKUP($D34,CUADRO!$D:$AK,30,FALSE)),"")</f>
        <v/>
      </c>
      <c r="AI34" s="484" t="str">
        <f>IFERROR(IF($D34="","",VLOOKUP($D34,CUADRO!$D:$AK,31,FALSE)),"")</f>
        <v/>
      </c>
      <c r="AJ34" s="484" t="str">
        <f>IFERROR(IF($D34="","",VLOOKUP($D34,CUADRO!$D:$AK,32,FALSE)),"")</f>
        <v/>
      </c>
      <c r="AK34" s="484" t="str">
        <f>IFERROR(IF($D34="","",VLOOKUP($D34,CUADRO!$D:$AK,33,FALSE)),"")</f>
        <v/>
      </c>
      <c r="AL34" s="484" t="str">
        <f>IFERROR(IF($D34="","",VLOOKUP($D34,CUADRO!$D:$AK,34,FALSE)),"")</f>
        <v/>
      </c>
    </row>
    <row r="35" spans="1:38" ht="15">
      <c r="A35" s="435" t="str">
        <f>IF(G35="","",MAX($A$5:$A34)+1)</f>
        <v/>
      </c>
      <c r="B35" s="369">
        <v>31</v>
      </c>
      <c r="C35" s="228" t="str">
        <f>VLOOKUP(D35,CONDUCTORES!C:E,3,FALSE)</f>
        <v/>
      </c>
      <c r="D35" s="228" t="str">
        <f>IFERROR(IF(C31="SELECCIONE EMPRESA","",VLOOKUP(E35,CONDUCTORES!V:AM,18,FALSE)),"")</f>
        <v/>
      </c>
      <c r="E35" s="228" t="str">
        <f t="shared" si="2"/>
        <v>SELECCIONE EMPRESA31</v>
      </c>
      <c r="F35" s="228" t="str">
        <f t="shared" si="3"/>
        <v/>
      </c>
      <c r="G35" s="228" t="str">
        <f>IFERROR(IF($D35="","",VLOOKUP($D35,CUADRO!D34:AK183,3,FALSE)),"")</f>
        <v/>
      </c>
      <c r="H35" s="484" t="str">
        <f>IFERROR(IF($D35="","",VLOOKUP($D35,CUADRO!$D:$AK,4,FALSE)),"")</f>
        <v/>
      </c>
      <c r="I35" s="484" t="str">
        <f>IFERROR(IF($D35="","",VLOOKUP($D35,CUADRO!$D:$AK,5,FALSE)),"")</f>
        <v/>
      </c>
      <c r="J35" s="484" t="str">
        <f>IFERROR(IF($D35="","",VLOOKUP($D35,CUADRO!$D:$AK,6,FALSE)),"")</f>
        <v/>
      </c>
      <c r="K35" s="484" t="str">
        <f>IFERROR(IF($D35="","",VLOOKUP($D35,CUADRO!$D:$AK,7,FALSE)),"")</f>
        <v/>
      </c>
      <c r="L35" s="484" t="str">
        <f>IFERROR(IF($D35="","",VLOOKUP($D35,CUADRO!$D:$AK,8,FALSE)),"")</f>
        <v/>
      </c>
      <c r="M35" s="484" t="str">
        <f>IFERROR(IF($D35="","",VLOOKUP($D35,CUADRO!$D:$AK,9,FALSE)),"")</f>
        <v/>
      </c>
      <c r="N35" s="484" t="str">
        <f>IFERROR(IF($D35="","",VLOOKUP($D35,CUADRO!$D:$AK,10,FALSE)),"")</f>
        <v/>
      </c>
      <c r="O35" s="484" t="str">
        <f>IFERROR(IF($D35="","",VLOOKUP($D35,CUADRO!$D:$AK,11,FALSE)),"")</f>
        <v/>
      </c>
      <c r="P35" s="484" t="str">
        <f>IFERROR(IF($D35="","",VLOOKUP($D35,CUADRO!$D:$AK,12,FALSE)),"")</f>
        <v/>
      </c>
      <c r="Q35" s="484" t="str">
        <f>IFERROR(IF($D35="","",VLOOKUP($D35,CUADRO!$D:$AK,13,FALSE)),"")</f>
        <v/>
      </c>
      <c r="R35" s="484" t="str">
        <f>IFERROR(IF($D35="","",VLOOKUP($D35,CUADRO!$D:$AK,14,FALSE)),"")</f>
        <v/>
      </c>
      <c r="S35" s="484" t="str">
        <f>IFERROR(IF($D35="","",VLOOKUP($D35,CUADRO!$D:$AK,15,FALSE)),"")</f>
        <v/>
      </c>
      <c r="T35" s="484" t="str">
        <f>IFERROR(IF($D35="","",VLOOKUP($D35,CUADRO!$D:$AK,16,FALSE)),"")</f>
        <v/>
      </c>
      <c r="U35" s="484" t="str">
        <f>IFERROR(IF($D35="","",VLOOKUP($D35,CUADRO!$D:$AK,17,FALSE)),"")</f>
        <v/>
      </c>
      <c r="V35" s="484" t="str">
        <f>IFERROR(IF($D35="","",VLOOKUP($D35,CUADRO!$D:$AK,18,FALSE)),"")</f>
        <v/>
      </c>
      <c r="W35" s="484" t="str">
        <f>IFERROR(IF($D35="","",VLOOKUP($D35,CUADRO!$D:$AK,19,FALSE)),"")</f>
        <v/>
      </c>
      <c r="X35" s="484" t="str">
        <f>IFERROR(IF($D35="","",VLOOKUP($D35,CUADRO!$D:$AK,20,FALSE)),"")</f>
        <v/>
      </c>
      <c r="Y35" s="484" t="str">
        <f>IFERROR(IF($D35="","",VLOOKUP($D35,CUADRO!$D:$AK,21,FALSE)),"")</f>
        <v/>
      </c>
      <c r="Z35" s="484" t="str">
        <f>IFERROR(IF($D35="","",VLOOKUP($D35,CUADRO!$D:$AK,22,FALSE)),"")</f>
        <v/>
      </c>
      <c r="AA35" s="484" t="str">
        <f>IFERROR(IF($D35="","",VLOOKUP($D35,CUADRO!$D:$AK,23,FALSE)),"")</f>
        <v/>
      </c>
      <c r="AB35" s="484" t="str">
        <f>IFERROR(IF($D35="","",VLOOKUP($D35,CUADRO!$D:$AK,24,FALSE)),"")</f>
        <v/>
      </c>
      <c r="AC35" s="484" t="str">
        <f>IFERROR(IF($D35="","",VLOOKUP($D35,CUADRO!$D:$AK,25,FALSE)),"")</f>
        <v/>
      </c>
      <c r="AD35" s="484" t="str">
        <f>IFERROR(IF($D35="","",VLOOKUP($D35,CUADRO!$D:$AK,26,FALSE)),"")</f>
        <v/>
      </c>
      <c r="AE35" s="484" t="str">
        <f>IFERROR(IF($D35="","",VLOOKUP($D35,CUADRO!$D:$AK,27,FALSE)),"")</f>
        <v/>
      </c>
      <c r="AF35" s="484" t="str">
        <f>IFERROR(IF($D35="","",VLOOKUP($D35,CUADRO!$D:$AK,28,FALSE)),"")</f>
        <v/>
      </c>
      <c r="AG35" s="484" t="str">
        <f>IFERROR(IF($D35="","",VLOOKUP($D35,CUADRO!$D:$AK,29,FALSE)),"")</f>
        <v/>
      </c>
      <c r="AH35" s="484" t="str">
        <f>IFERROR(IF($D35="","",VLOOKUP($D35,CUADRO!$D:$AK,30,FALSE)),"")</f>
        <v/>
      </c>
      <c r="AI35" s="484" t="str">
        <f>IFERROR(IF($D35="","",VLOOKUP($D35,CUADRO!$D:$AK,31,FALSE)),"")</f>
        <v/>
      </c>
      <c r="AJ35" s="484" t="str">
        <f>IFERROR(IF($D35="","",VLOOKUP($D35,CUADRO!$D:$AK,32,FALSE)),"")</f>
        <v/>
      </c>
      <c r="AK35" s="484" t="str">
        <f>IFERROR(IF($D35="","",VLOOKUP($D35,CUADRO!$D:$AK,33,FALSE)),"")</f>
        <v/>
      </c>
      <c r="AL35" s="484" t="str">
        <f>IFERROR(IF($D35="","",VLOOKUP($D35,CUADRO!$D:$AK,34,FALSE)),"")</f>
        <v/>
      </c>
    </row>
    <row r="36" spans="1:38" ht="15">
      <c r="A36" s="435" t="str">
        <f>IF(G36="","",MAX($A$5:$A35)+1)</f>
        <v/>
      </c>
      <c r="B36" s="369">
        <v>32</v>
      </c>
      <c r="C36" s="228" t="str">
        <f>VLOOKUP(D36,CONDUCTORES!C:E,3,FALSE)</f>
        <v/>
      </c>
      <c r="D36" s="228" t="str">
        <f>IFERROR(IF(C32="SELECCIONE EMPRESA","",VLOOKUP(E36,CONDUCTORES!V:AM,18,FALSE)),"")</f>
        <v/>
      </c>
      <c r="E36" s="228" t="str">
        <f t="shared" si="2"/>
        <v>SELECCIONE EMPRESA32</v>
      </c>
      <c r="F36" s="228" t="str">
        <f t="shared" si="3"/>
        <v/>
      </c>
      <c r="G36" s="228" t="str">
        <f>IFERROR(IF($D36="","",VLOOKUP($D36,CUADRO!D35:AK184,3,FALSE)),"")</f>
        <v/>
      </c>
      <c r="H36" s="484" t="str">
        <f>IFERROR(IF($D36="","",VLOOKUP($D36,CUADRO!$D:$AK,4,FALSE)),"")</f>
        <v/>
      </c>
      <c r="I36" s="484" t="str">
        <f>IFERROR(IF($D36="","",VLOOKUP($D36,CUADRO!$D:$AK,5,FALSE)),"")</f>
        <v/>
      </c>
      <c r="J36" s="484" t="str">
        <f>IFERROR(IF($D36="","",VLOOKUP($D36,CUADRO!$D:$AK,6,FALSE)),"")</f>
        <v/>
      </c>
      <c r="K36" s="484" t="str">
        <f>IFERROR(IF($D36="","",VLOOKUP($D36,CUADRO!$D:$AK,7,FALSE)),"")</f>
        <v/>
      </c>
      <c r="L36" s="484" t="str">
        <f>IFERROR(IF($D36="","",VLOOKUP($D36,CUADRO!$D:$AK,8,FALSE)),"")</f>
        <v/>
      </c>
      <c r="M36" s="484" t="str">
        <f>IFERROR(IF($D36="","",VLOOKUP($D36,CUADRO!$D:$AK,9,FALSE)),"")</f>
        <v/>
      </c>
      <c r="N36" s="484" t="str">
        <f>IFERROR(IF($D36="","",VLOOKUP($D36,CUADRO!$D:$AK,10,FALSE)),"")</f>
        <v/>
      </c>
      <c r="O36" s="484" t="str">
        <f>IFERROR(IF($D36="","",VLOOKUP($D36,CUADRO!$D:$AK,11,FALSE)),"")</f>
        <v/>
      </c>
      <c r="P36" s="484" t="str">
        <f>IFERROR(IF($D36="","",VLOOKUP($D36,CUADRO!$D:$AK,12,FALSE)),"")</f>
        <v/>
      </c>
      <c r="Q36" s="484" t="str">
        <f>IFERROR(IF($D36="","",VLOOKUP($D36,CUADRO!$D:$AK,13,FALSE)),"")</f>
        <v/>
      </c>
      <c r="R36" s="484" t="str">
        <f>IFERROR(IF($D36="","",VLOOKUP($D36,CUADRO!$D:$AK,14,FALSE)),"")</f>
        <v/>
      </c>
      <c r="S36" s="484" t="str">
        <f>IFERROR(IF($D36="","",VLOOKUP($D36,CUADRO!$D:$AK,15,FALSE)),"")</f>
        <v/>
      </c>
      <c r="T36" s="484" t="str">
        <f>IFERROR(IF($D36="","",VLOOKUP($D36,CUADRO!$D:$AK,16,FALSE)),"")</f>
        <v/>
      </c>
      <c r="U36" s="484" t="str">
        <f>IFERROR(IF($D36="","",VLOOKUP($D36,CUADRO!$D:$AK,17,FALSE)),"")</f>
        <v/>
      </c>
      <c r="V36" s="484" t="str">
        <f>IFERROR(IF($D36="","",VLOOKUP($D36,CUADRO!$D:$AK,18,FALSE)),"")</f>
        <v/>
      </c>
      <c r="W36" s="484" t="str">
        <f>IFERROR(IF($D36="","",VLOOKUP($D36,CUADRO!$D:$AK,19,FALSE)),"")</f>
        <v/>
      </c>
      <c r="X36" s="484" t="str">
        <f>IFERROR(IF($D36="","",VLOOKUP($D36,CUADRO!$D:$AK,20,FALSE)),"")</f>
        <v/>
      </c>
      <c r="Y36" s="484" t="str">
        <f>IFERROR(IF($D36="","",VLOOKUP($D36,CUADRO!$D:$AK,21,FALSE)),"")</f>
        <v/>
      </c>
      <c r="Z36" s="484" t="str">
        <f>IFERROR(IF($D36="","",VLOOKUP($D36,CUADRO!$D:$AK,22,FALSE)),"")</f>
        <v/>
      </c>
      <c r="AA36" s="484" t="str">
        <f>IFERROR(IF($D36="","",VLOOKUP($D36,CUADRO!$D:$AK,23,FALSE)),"")</f>
        <v/>
      </c>
      <c r="AB36" s="484" t="str">
        <f>IFERROR(IF($D36="","",VLOOKUP($D36,CUADRO!$D:$AK,24,FALSE)),"")</f>
        <v/>
      </c>
      <c r="AC36" s="484" t="str">
        <f>IFERROR(IF($D36="","",VLOOKUP($D36,CUADRO!$D:$AK,25,FALSE)),"")</f>
        <v/>
      </c>
      <c r="AD36" s="484" t="str">
        <f>IFERROR(IF($D36="","",VLOOKUP($D36,CUADRO!$D:$AK,26,FALSE)),"")</f>
        <v/>
      </c>
      <c r="AE36" s="484" t="str">
        <f>IFERROR(IF($D36="","",VLOOKUP($D36,CUADRO!$D:$AK,27,FALSE)),"")</f>
        <v/>
      </c>
      <c r="AF36" s="484" t="str">
        <f>IFERROR(IF($D36="","",VLOOKUP($D36,CUADRO!$D:$AK,28,FALSE)),"")</f>
        <v/>
      </c>
      <c r="AG36" s="484" t="str">
        <f>IFERROR(IF($D36="","",VLOOKUP($D36,CUADRO!$D:$AK,29,FALSE)),"")</f>
        <v/>
      </c>
      <c r="AH36" s="484" t="str">
        <f>IFERROR(IF($D36="","",VLOOKUP($D36,CUADRO!$D:$AK,30,FALSE)),"")</f>
        <v/>
      </c>
      <c r="AI36" s="484" t="str">
        <f>IFERROR(IF($D36="","",VLOOKUP($D36,CUADRO!$D:$AK,31,FALSE)),"")</f>
        <v/>
      </c>
      <c r="AJ36" s="484" t="str">
        <f>IFERROR(IF($D36="","",VLOOKUP($D36,CUADRO!$D:$AK,32,FALSE)),"")</f>
        <v/>
      </c>
      <c r="AK36" s="484" t="str">
        <f>IFERROR(IF($D36="","",VLOOKUP($D36,CUADRO!$D:$AK,33,FALSE)),"")</f>
        <v/>
      </c>
      <c r="AL36" s="484" t="str">
        <f>IFERROR(IF($D36="","",VLOOKUP($D36,CUADRO!$D:$AK,34,FALSE)),"")</f>
        <v/>
      </c>
    </row>
    <row r="37" spans="1:38" ht="15">
      <c r="A37" s="435" t="str">
        <f>IF(G37="","",MAX($A$5:$A36)+1)</f>
        <v/>
      </c>
      <c r="B37" s="369">
        <v>33</v>
      </c>
      <c r="C37" s="228" t="str">
        <f>VLOOKUP(D37,CONDUCTORES!C:E,3,FALSE)</f>
        <v/>
      </c>
      <c r="D37" s="228" t="str">
        <f>IFERROR(IF(C33="SELECCIONE EMPRESA","",VLOOKUP(E37,CONDUCTORES!V:AM,18,FALSE)),"")</f>
        <v/>
      </c>
      <c r="E37" s="228" t="str">
        <f t="shared" si="2"/>
        <v>SELECCIONE EMPRESA33</v>
      </c>
      <c r="F37" s="228" t="str">
        <f t="shared" si="3"/>
        <v/>
      </c>
      <c r="G37" s="228" t="str">
        <f>IFERROR(IF($D37="","",VLOOKUP($D37,CUADRO!D36:AK185,3,FALSE)),"")</f>
        <v/>
      </c>
      <c r="H37" s="484" t="str">
        <f>IFERROR(IF($D37="","",VLOOKUP($D37,CUADRO!$D:$AK,4,FALSE)),"")</f>
        <v/>
      </c>
      <c r="I37" s="484" t="str">
        <f>IFERROR(IF($D37="","",VLOOKUP($D37,CUADRO!$D:$AK,5,FALSE)),"")</f>
        <v/>
      </c>
      <c r="J37" s="484" t="str">
        <f>IFERROR(IF($D37="","",VLOOKUP($D37,CUADRO!$D:$AK,6,FALSE)),"")</f>
        <v/>
      </c>
      <c r="K37" s="484" t="str">
        <f>IFERROR(IF($D37="","",VLOOKUP($D37,CUADRO!$D:$AK,7,FALSE)),"")</f>
        <v/>
      </c>
      <c r="L37" s="484" t="str">
        <f>IFERROR(IF($D37="","",VLOOKUP($D37,CUADRO!$D:$AK,8,FALSE)),"")</f>
        <v/>
      </c>
      <c r="M37" s="484" t="str">
        <f>IFERROR(IF($D37="","",VLOOKUP($D37,CUADRO!$D:$AK,9,FALSE)),"")</f>
        <v/>
      </c>
      <c r="N37" s="484" t="str">
        <f>IFERROR(IF($D37="","",VLOOKUP($D37,CUADRO!$D:$AK,10,FALSE)),"")</f>
        <v/>
      </c>
      <c r="O37" s="484" t="str">
        <f>IFERROR(IF($D37="","",VLOOKUP($D37,CUADRO!$D:$AK,11,FALSE)),"")</f>
        <v/>
      </c>
      <c r="P37" s="484" t="str">
        <f>IFERROR(IF($D37="","",VLOOKUP($D37,CUADRO!$D:$AK,12,FALSE)),"")</f>
        <v/>
      </c>
      <c r="Q37" s="484" t="str">
        <f>IFERROR(IF($D37="","",VLOOKUP($D37,CUADRO!$D:$AK,13,FALSE)),"")</f>
        <v/>
      </c>
      <c r="R37" s="484" t="str">
        <f>IFERROR(IF($D37="","",VLOOKUP($D37,CUADRO!$D:$AK,14,FALSE)),"")</f>
        <v/>
      </c>
      <c r="S37" s="484" t="str">
        <f>IFERROR(IF($D37="","",VLOOKUP($D37,CUADRO!$D:$AK,15,FALSE)),"")</f>
        <v/>
      </c>
      <c r="T37" s="484" t="str">
        <f>IFERROR(IF($D37="","",VLOOKUP($D37,CUADRO!$D:$AK,16,FALSE)),"")</f>
        <v/>
      </c>
      <c r="U37" s="484" t="str">
        <f>IFERROR(IF($D37="","",VLOOKUP($D37,CUADRO!$D:$AK,17,FALSE)),"")</f>
        <v/>
      </c>
      <c r="V37" s="484" t="str">
        <f>IFERROR(IF($D37="","",VLOOKUP($D37,CUADRO!$D:$AK,18,FALSE)),"")</f>
        <v/>
      </c>
      <c r="W37" s="484" t="str">
        <f>IFERROR(IF($D37="","",VLOOKUP($D37,CUADRO!$D:$AK,19,FALSE)),"")</f>
        <v/>
      </c>
      <c r="X37" s="484" t="str">
        <f>IFERROR(IF($D37="","",VLOOKUP($D37,CUADRO!$D:$AK,20,FALSE)),"")</f>
        <v/>
      </c>
      <c r="Y37" s="484" t="str">
        <f>IFERROR(IF($D37="","",VLOOKUP($D37,CUADRO!$D:$AK,21,FALSE)),"")</f>
        <v/>
      </c>
      <c r="Z37" s="484" t="str">
        <f>IFERROR(IF($D37="","",VLOOKUP($D37,CUADRO!$D:$AK,22,FALSE)),"")</f>
        <v/>
      </c>
      <c r="AA37" s="484" t="str">
        <f>IFERROR(IF($D37="","",VLOOKUP($D37,CUADRO!$D:$AK,23,FALSE)),"")</f>
        <v/>
      </c>
      <c r="AB37" s="484" t="str">
        <f>IFERROR(IF($D37="","",VLOOKUP($D37,CUADRO!$D:$AK,24,FALSE)),"")</f>
        <v/>
      </c>
      <c r="AC37" s="484" t="str">
        <f>IFERROR(IF($D37="","",VLOOKUP($D37,CUADRO!$D:$AK,25,FALSE)),"")</f>
        <v/>
      </c>
      <c r="AD37" s="484" t="str">
        <f>IFERROR(IF($D37="","",VLOOKUP($D37,CUADRO!$D:$AK,26,FALSE)),"")</f>
        <v/>
      </c>
      <c r="AE37" s="484" t="str">
        <f>IFERROR(IF($D37="","",VLOOKUP($D37,CUADRO!$D:$AK,27,FALSE)),"")</f>
        <v/>
      </c>
      <c r="AF37" s="484" t="str">
        <f>IFERROR(IF($D37="","",VLOOKUP($D37,CUADRO!$D:$AK,28,FALSE)),"")</f>
        <v/>
      </c>
      <c r="AG37" s="484" t="str">
        <f>IFERROR(IF($D37="","",VLOOKUP($D37,CUADRO!$D:$AK,29,FALSE)),"")</f>
        <v/>
      </c>
      <c r="AH37" s="484" t="str">
        <f>IFERROR(IF($D37="","",VLOOKUP($D37,CUADRO!$D:$AK,30,FALSE)),"")</f>
        <v/>
      </c>
      <c r="AI37" s="484" t="str">
        <f>IFERROR(IF($D37="","",VLOOKUP($D37,CUADRO!$D:$AK,31,FALSE)),"")</f>
        <v/>
      </c>
      <c r="AJ37" s="484" t="str">
        <f>IFERROR(IF($D37="","",VLOOKUP($D37,CUADRO!$D:$AK,32,FALSE)),"")</f>
        <v/>
      </c>
      <c r="AK37" s="484" t="str">
        <f>IFERROR(IF($D37="","",VLOOKUP($D37,CUADRO!$D:$AK,33,FALSE)),"")</f>
        <v/>
      </c>
      <c r="AL37" s="484" t="str">
        <f>IFERROR(IF($D37="","",VLOOKUP($D37,CUADRO!$D:$AK,34,FALSE)),"")</f>
        <v/>
      </c>
    </row>
    <row r="38" spans="1:38" ht="15">
      <c r="A38" s="435" t="str">
        <f>IF(G38="","",MAX($A$5:$A37)+1)</f>
        <v/>
      </c>
      <c r="B38" s="369">
        <v>34</v>
      </c>
      <c r="C38" s="228" t="str">
        <f>VLOOKUP(D38,CONDUCTORES!C:E,3,FALSE)</f>
        <v/>
      </c>
      <c r="D38" s="228" t="str">
        <f>IFERROR(IF(C34="SELECCIONE EMPRESA","",VLOOKUP(E38,CONDUCTORES!V:AM,18,FALSE)),"")</f>
        <v/>
      </c>
      <c r="E38" s="228" t="str">
        <f t="shared" si="2"/>
        <v>SELECCIONE EMPRESA34</v>
      </c>
      <c r="F38" s="228" t="str">
        <f t="shared" si="3"/>
        <v/>
      </c>
      <c r="G38" s="228" t="str">
        <f>IFERROR(IF($D38="","",VLOOKUP($D38,CUADRO!D37:AK186,3,FALSE)),"")</f>
        <v/>
      </c>
      <c r="H38" s="484" t="str">
        <f>IFERROR(IF($D38="","",VLOOKUP($D38,CUADRO!$D:$AK,4,FALSE)),"")</f>
        <v/>
      </c>
      <c r="I38" s="484" t="str">
        <f>IFERROR(IF($D38="","",VLOOKUP($D38,CUADRO!$D:$AK,5,FALSE)),"")</f>
        <v/>
      </c>
      <c r="J38" s="484" t="str">
        <f>IFERROR(IF($D38="","",VLOOKUP($D38,CUADRO!$D:$AK,6,FALSE)),"")</f>
        <v/>
      </c>
      <c r="K38" s="484" t="str">
        <f>IFERROR(IF($D38="","",VLOOKUP($D38,CUADRO!$D:$AK,7,FALSE)),"")</f>
        <v/>
      </c>
      <c r="L38" s="484" t="str">
        <f>IFERROR(IF($D38="","",VLOOKUP($D38,CUADRO!$D:$AK,8,FALSE)),"")</f>
        <v/>
      </c>
      <c r="M38" s="484" t="str">
        <f>IFERROR(IF($D38="","",VLOOKUP($D38,CUADRO!$D:$AK,9,FALSE)),"")</f>
        <v/>
      </c>
      <c r="N38" s="484" t="str">
        <f>IFERROR(IF($D38="","",VLOOKUP($D38,CUADRO!$D:$AK,10,FALSE)),"")</f>
        <v/>
      </c>
      <c r="O38" s="484" t="str">
        <f>IFERROR(IF($D38="","",VLOOKUP($D38,CUADRO!$D:$AK,11,FALSE)),"")</f>
        <v/>
      </c>
      <c r="P38" s="484" t="str">
        <f>IFERROR(IF($D38="","",VLOOKUP($D38,CUADRO!$D:$AK,12,FALSE)),"")</f>
        <v/>
      </c>
      <c r="Q38" s="484" t="str">
        <f>IFERROR(IF($D38="","",VLOOKUP($D38,CUADRO!$D:$AK,13,FALSE)),"")</f>
        <v/>
      </c>
      <c r="R38" s="484" t="str">
        <f>IFERROR(IF($D38="","",VLOOKUP($D38,CUADRO!$D:$AK,14,FALSE)),"")</f>
        <v/>
      </c>
      <c r="S38" s="484" t="str">
        <f>IFERROR(IF($D38="","",VLOOKUP($D38,CUADRO!$D:$AK,15,FALSE)),"")</f>
        <v/>
      </c>
      <c r="T38" s="484" t="str">
        <f>IFERROR(IF($D38="","",VLOOKUP($D38,CUADRO!$D:$AK,16,FALSE)),"")</f>
        <v/>
      </c>
      <c r="U38" s="484" t="str">
        <f>IFERROR(IF($D38="","",VLOOKUP($D38,CUADRO!$D:$AK,17,FALSE)),"")</f>
        <v/>
      </c>
      <c r="V38" s="484" t="str">
        <f>IFERROR(IF($D38="","",VLOOKUP($D38,CUADRO!$D:$AK,18,FALSE)),"")</f>
        <v/>
      </c>
      <c r="W38" s="484" t="str">
        <f>IFERROR(IF($D38="","",VLOOKUP($D38,CUADRO!$D:$AK,19,FALSE)),"")</f>
        <v/>
      </c>
      <c r="X38" s="484" t="str">
        <f>IFERROR(IF($D38="","",VLOOKUP($D38,CUADRO!$D:$AK,20,FALSE)),"")</f>
        <v/>
      </c>
      <c r="Y38" s="484" t="str">
        <f>IFERROR(IF($D38="","",VLOOKUP($D38,CUADRO!$D:$AK,21,FALSE)),"")</f>
        <v/>
      </c>
      <c r="Z38" s="484" t="str">
        <f>IFERROR(IF($D38="","",VLOOKUP($D38,CUADRO!$D:$AK,22,FALSE)),"")</f>
        <v/>
      </c>
      <c r="AA38" s="484" t="str">
        <f>IFERROR(IF($D38="","",VLOOKUP($D38,CUADRO!$D:$AK,23,FALSE)),"")</f>
        <v/>
      </c>
      <c r="AB38" s="484" t="str">
        <f>IFERROR(IF($D38="","",VLOOKUP($D38,CUADRO!$D:$AK,24,FALSE)),"")</f>
        <v/>
      </c>
      <c r="AC38" s="484" t="str">
        <f>IFERROR(IF($D38="","",VLOOKUP($D38,CUADRO!$D:$AK,25,FALSE)),"")</f>
        <v/>
      </c>
      <c r="AD38" s="484" t="str">
        <f>IFERROR(IF($D38="","",VLOOKUP($D38,CUADRO!$D:$AK,26,FALSE)),"")</f>
        <v/>
      </c>
      <c r="AE38" s="484" t="str">
        <f>IFERROR(IF($D38="","",VLOOKUP($D38,CUADRO!$D:$AK,27,FALSE)),"")</f>
        <v/>
      </c>
      <c r="AF38" s="484" t="str">
        <f>IFERROR(IF($D38="","",VLOOKUP($D38,CUADRO!$D:$AK,28,FALSE)),"")</f>
        <v/>
      </c>
      <c r="AG38" s="484" t="str">
        <f>IFERROR(IF($D38="","",VLOOKUP($D38,CUADRO!$D:$AK,29,FALSE)),"")</f>
        <v/>
      </c>
      <c r="AH38" s="484" t="str">
        <f>IFERROR(IF($D38="","",VLOOKUP($D38,CUADRO!$D:$AK,30,FALSE)),"")</f>
        <v/>
      </c>
      <c r="AI38" s="484" t="str">
        <f>IFERROR(IF($D38="","",VLOOKUP($D38,CUADRO!$D:$AK,31,FALSE)),"")</f>
        <v/>
      </c>
      <c r="AJ38" s="484" t="str">
        <f>IFERROR(IF($D38="","",VLOOKUP($D38,CUADRO!$D:$AK,32,FALSE)),"")</f>
        <v/>
      </c>
      <c r="AK38" s="484" t="str">
        <f>IFERROR(IF($D38="","",VLOOKUP($D38,CUADRO!$D:$AK,33,FALSE)),"")</f>
        <v/>
      </c>
      <c r="AL38" s="484" t="str">
        <f>IFERROR(IF($D38="","",VLOOKUP($D38,CUADRO!$D:$AK,34,FALSE)),"")</f>
        <v/>
      </c>
    </row>
    <row r="39" spans="1:38" ht="15">
      <c r="A39" s="435" t="str">
        <f>IF(G39="","",MAX($A$5:$A38)+1)</f>
        <v/>
      </c>
      <c r="B39" s="369">
        <v>35</v>
      </c>
      <c r="C39" s="228" t="str">
        <f>VLOOKUP(D39,CONDUCTORES!C:E,3,FALSE)</f>
        <v/>
      </c>
      <c r="D39" s="228" t="str">
        <f>IFERROR(IF(C35="SELECCIONE EMPRESA","",VLOOKUP(E39,CONDUCTORES!V:AM,18,FALSE)),"")</f>
        <v/>
      </c>
      <c r="E39" s="228" t="str">
        <f t="shared" si="2"/>
        <v>SELECCIONE EMPRESA35</v>
      </c>
      <c r="F39" s="228" t="str">
        <f t="shared" si="3"/>
        <v/>
      </c>
      <c r="G39" s="228" t="str">
        <f>IFERROR(IF($D39="","",VLOOKUP($D39,CUADRO!D38:AK187,3,FALSE)),"")</f>
        <v/>
      </c>
      <c r="H39" s="484" t="str">
        <f>IFERROR(IF($D39="","",VLOOKUP($D39,CUADRO!$D:$AK,4,FALSE)),"")</f>
        <v/>
      </c>
      <c r="I39" s="484" t="str">
        <f>IFERROR(IF($D39="","",VLOOKUP($D39,CUADRO!$D:$AK,5,FALSE)),"")</f>
        <v/>
      </c>
      <c r="J39" s="484" t="str">
        <f>IFERROR(IF($D39="","",VLOOKUP($D39,CUADRO!$D:$AK,6,FALSE)),"")</f>
        <v/>
      </c>
      <c r="K39" s="484" t="str">
        <f>IFERROR(IF($D39="","",VLOOKUP($D39,CUADRO!$D:$AK,7,FALSE)),"")</f>
        <v/>
      </c>
      <c r="L39" s="484" t="str">
        <f>IFERROR(IF($D39="","",VLOOKUP($D39,CUADRO!$D:$AK,8,FALSE)),"")</f>
        <v/>
      </c>
      <c r="M39" s="484" t="str">
        <f>IFERROR(IF($D39="","",VLOOKUP($D39,CUADRO!$D:$AK,9,FALSE)),"")</f>
        <v/>
      </c>
      <c r="N39" s="484" t="str">
        <f>IFERROR(IF($D39="","",VLOOKUP($D39,CUADRO!$D:$AK,10,FALSE)),"")</f>
        <v/>
      </c>
      <c r="O39" s="484" t="str">
        <f>IFERROR(IF($D39="","",VLOOKUP($D39,CUADRO!$D:$AK,11,FALSE)),"")</f>
        <v/>
      </c>
      <c r="P39" s="484" t="str">
        <f>IFERROR(IF($D39="","",VLOOKUP($D39,CUADRO!$D:$AK,12,FALSE)),"")</f>
        <v/>
      </c>
      <c r="Q39" s="484" t="str">
        <f>IFERROR(IF($D39="","",VLOOKUP($D39,CUADRO!$D:$AK,13,FALSE)),"")</f>
        <v/>
      </c>
      <c r="R39" s="484" t="str">
        <f>IFERROR(IF($D39="","",VLOOKUP($D39,CUADRO!$D:$AK,14,FALSE)),"")</f>
        <v/>
      </c>
      <c r="S39" s="484" t="str">
        <f>IFERROR(IF($D39="","",VLOOKUP($D39,CUADRO!$D:$AK,15,FALSE)),"")</f>
        <v/>
      </c>
      <c r="T39" s="484" t="str">
        <f>IFERROR(IF($D39="","",VLOOKUP($D39,CUADRO!$D:$AK,16,FALSE)),"")</f>
        <v/>
      </c>
      <c r="U39" s="484" t="str">
        <f>IFERROR(IF($D39="","",VLOOKUP($D39,CUADRO!$D:$AK,17,FALSE)),"")</f>
        <v/>
      </c>
      <c r="V39" s="484" t="str">
        <f>IFERROR(IF($D39="","",VLOOKUP($D39,CUADRO!$D:$AK,18,FALSE)),"")</f>
        <v/>
      </c>
      <c r="W39" s="484" t="str">
        <f>IFERROR(IF($D39="","",VLOOKUP($D39,CUADRO!$D:$AK,19,FALSE)),"")</f>
        <v/>
      </c>
      <c r="X39" s="484" t="str">
        <f>IFERROR(IF($D39="","",VLOOKUP($D39,CUADRO!$D:$AK,20,FALSE)),"")</f>
        <v/>
      </c>
      <c r="Y39" s="484" t="str">
        <f>IFERROR(IF($D39="","",VLOOKUP($D39,CUADRO!$D:$AK,21,FALSE)),"")</f>
        <v/>
      </c>
      <c r="Z39" s="484" t="str">
        <f>IFERROR(IF($D39="","",VLOOKUP($D39,CUADRO!$D:$AK,22,FALSE)),"")</f>
        <v/>
      </c>
      <c r="AA39" s="484" t="str">
        <f>IFERROR(IF($D39="","",VLOOKUP($D39,CUADRO!$D:$AK,23,FALSE)),"")</f>
        <v/>
      </c>
      <c r="AB39" s="484" t="str">
        <f>IFERROR(IF($D39="","",VLOOKUP($D39,CUADRO!$D:$AK,24,FALSE)),"")</f>
        <v/>
      </c>
      <c r="AC39" s="484" t="str">
        <f>IFERROR(IF($D39="","",VLOOKUP($D39,CUADRO!$D:$AK,25,FALSE)),"")</f>
        <v/>
      </c>
      <c r="AD39" s="484" t="str">
        <f>IFERROR(IF($D39="","",VLOOKUP($D39,CUADRO!$D:$AK,26,FALSE)),"")</f>
        <v/>
      </c>
      <c r="AE39" s="484" t="str">
        <f>IFERROR(IF($D39="","",VLOOKUP($D39,CUADRO!$D:$AK,27,FALSE)),"")</f>
        <v/>
      </c>
      <c r="AF39" s="484" t="str">
        <f>IFERROR(IF($D39="","",VLOOKUP($D39,CUADRO!$D:$AK,28,FALSE)),"")</f>
        <v/>
      </c>
      <c r="AG39" s="484" t="str">
        <f>IFERROR(IF($D39="","",VLOOKUP($D39,CUADRO!$D:$AK,29,FALSE)),"")</f>
        <v/>
      </c>
      <c r="AH39" s="484" t="str">
        <f>IFERROR(IF($D39="","",VLOOKUP($D39,CUADRO!$D:$AK,30,FALSE)),"")</f>
        <v/>
      </c>
      <c r="AI39" s="484" t="str">
        <f>IFERROR(IF($D39="","",VLOOKUP($D39,CUADRO!$D:$AK,31,FALSE)),"")</f>
        <v/>
      </c>
      <c r="AJ39" s="484" t="str">
        <f>IFERROR(IF($D39="","",VLOOKUP($D39,CUADRO!$D:$AK,32,FALSE)),"")</f>
        <v/>
      </c>
      <c r="AK39" s="484" t="str">
        <f>IFERROR(IF($D39="","",VLOOKUP($D39,CUADRO!$D:$AK,33,FALSE)),"")</f>
        <v/>
      </c>
      <c r="AL39" s="484" t="str">
        <f>IFERROR(IF($D39="","",VLOOKUP($D39,CUADRO!$D:$AK,34,FALSE)),"")</f>
        <v/>
      </c>
    </row>
    <row r="40" spans="1:38" ht="15">
      <c r="A40" s="435" t="str">
        <f>IF(G40="","",MAX($A$5:$A39)+1)</f>
        <v/>
      </c>
      <c r="B40" s="369">
        <v>36</v>
      </c>
      <c r="C40" s="228" t="str">
        <f>VLOOKUP(D40,CONDUCTORES!C:E,3,FALSE)</f>
        <v/>
      </c>
      <c r="D40" s="228" t="str">
        <f>IFERROR(IF(C36="SELECCIONE EMPRESA","",VLOOKUP(E40,CONDUCTORES!V:AM,18,FALSE)),"")</f>
        <v/>
      </c>
      <c r="E40" s="228" t="str">
        <f t="shared" si="2"/>
        <v>SELECCIONE EMPRESA36</v>
      </c>
      <c r="F40" s="228" t="str">
        <f t="shared" si="3"/>
        <v/>
      </c>
      <c r="G40" s="228" t="str">
        <f>IFERROR(IF($D40="","",VLOOKUP($D40,CUADRO!D39:AK188,3,FALSE)),"")</f>
        <v/>
      </c>
      <c r="H40" s="484" t="str">
        <f>IFERROR(IF($D40="","",VLOOKUP($D40,CUADRO!$D:$AK,4,FALSE)),"")</f>
        <v/>
      </c>
      <c r="I40" s="484" t="str">
        <f>IFERROR(IF($D40="","",VLOOKUP($D40,CUADRO!$D:$AK,5,FALSE)),"")</f>
        <v/>
      </c>
      <c r="J40" s="484" t="str">
        <f>IFERROR(IF($D40="","",VLOOKUP($D40,CUADRO!$D:$AK,6,FALSE)),"")</f>
        <v/>
      </c>
      <c r="K40" s="484" t="str">
        <f>IFERROR(IF($D40="","",VLOOKUP($D40,CUADRO!$D:$AK,7,FALSE)),"")</f>
        <v/>
      </c>
      <c r="L40" s="484" t="str">
        <f>IFERROR(IF($D40="","",VLOOKUP($D40,CUADRO!$D:$AK,8,FALSE)),"")</f>
        <v/>
      </c>
      <c r="M40" s="484" t="str">
        <f>IFERROR(IF($D40="","",VLOOKUP($D40,CUADRO!$D:$AK,9,FALSE)),"")</f>
        <v/>
      </c>
      <c r="N40" s="484" t="str">
        <f>IFERROR(IF($D40="","",VLOOKUP($D40,CUADRO!$D:$AK,10,FALSE)),"")</f>
        <v/>
      </c>
      <c r="O40" s="484" t="str">
        <f>IFERROR(IF($D40="","",VLOOKUP($D40,CUADRO!$D:$AK,11,FALSE)),"")</f>
        <v/>
      </c>
      <c r="P40" s="484" t="str">
        <f>IFERROR(IF($D40="","",VLOOKUP($D40,CUADRO!$D:$AK,12,FALSE)),"")</f>
        <v/>
      </c>
      <c r="Q40" s="484" t="str">
        <f>IFERROR(IF($D40="","",VLOOKUP($D40,CUADRO!$D:$AK,13,FALSE)),"")</f>
        <v/>
      </c>
      <c r="R40" s="484" t="str">
        <f>IFERROR(IF($D40="","",VLOOKUP($D40,CUADRO!$D:$AK,14,FALSE)),"")</f>
        <v/>
      </c>
      <c r="S40" s="484" t="str">
        <f>IFERROR(IF($D40="","",VLOOKUP($D40,CUADRO!$D:$AK,15,FALSE)),"")</f>
        <v/>
      </c>
      <c r="T40" s="484" t="str">
        <f>IFERROR(IF($D40="","",VLOOKUP($D40,CUADRO!$D:$AK,16,FALSE)),"")</f>
        <v/>
      </c>
      <c r="U40" s="484" t="str">
        <f>IFERROR(IF($D40="","",VLOOKUP($D40,CUADRO!$D:$AK,17,FALSE)),"")</f>
        <v/>
      </c>
      <c r="V40" s="484" t="str">
        <f>IFERROR(IF($D40="","",VLOOKUP($D40,CUADRO!$D:$AK,18,FALSE)),"")</f>
        <v/>
      </c>
      <c r="W40" s="484" t="str">
        <f>IFERROR(IF($D40="","",VLOOKUP($D40,CUADRO!$D:$AK,19,FALSE)),"")</f>
        <v/>
      </c>
      <c r="X40" s="484" t="str">
        <f>IFERROR(IF($D40="","",VLOOKUP($D40,CUADRO!$D:$AK,20,FALSE)),"")</f>
        <v/>
      </c>
      <c r="Y40" s="484" t="str">
        <f>IFERROR(IF($D40="","",VLOOKUP($D40,CUADRO!$D:$AK,21,FALSE)),"")</f>
        <v/>
      </c>
      <c r="Z40" s="484" t="str">
        <f>IFERROR(IF($D40="","",VLOOKUP($D40,CUADRO!$D:$AK,22,FALSE)),"")</f>
        <v/>
      </c>
      <c r="AA40" s="484" t="str">
        <f>IFERROR(IF($D40="","",VLOOKUP($D40,CUADRO!$D:$AK,23,FALSE)),"")</f>
        <v/>
      </c>
      <c r="AB40" s="484" t="str">
        <f>IFERROR(IF($D40="","",VLOOKUP($D40,CUADRO!$D:$AK,24,FALSE)),"")</f>
        <v/>
      </c>
      <c r="AC40" s="484" t="str">
        <f>IFERROR(IF($D40="","",VLOOKUP($D40,CUADRO!$D:$AK,25,FALSE)),"")</f>
        <v/>
      </c>
      <c r="AD40" s="484" t="str">
        <f>IFERROR(IF($D40="","",VLOOKUP($D40,CUADRO!$D:$AK,26,FALSE)),"")</f>
        <v/>
      </c>
      <c r="AE40" s="484" t="str">
        <f>IFERROR(IF($D40="","",VLOOKUP($D40,CUADRO!$D:$AK,27,FALSE)),"")</f>
        <v/>
      </c>
      <c r="AF40" s="484" t="str">
        <f>IFERROR(IF($D40="","",VLOOKUP($D40,CUADRO!$D:$AK,28,FALSE)),"")</f>
        <v/>
      </c>
      <c r="AG40" s="484" t="str">
        <f>IFERROR(IF($D40="","",VLOOKUP($D40,CUADRO!$D:$AK,29,FALSE)),"")</f>
        <v/>
      </c>
      <c r="AH40" s="484" t="str">
        <f>IFERROR(IF($D40="","",VLOOKUP($D40,CUADRO!$D:$AK,30,FALSE)),"")</f>
        <v/>
      </c>
      <c r="AI40" s="484" t="str">
        <f>IFERROR(IF($D40="","",VLOOKUP($D40,CUADRO!$D:$AK,31,FALSE)),"")</f>
        <v/>
      </c>
      <c r="AJ40" s="484" t="str">
        <f>IFERROR(IF($D40="","",VLOOKUP($D40,CUADRO!$D:$AK,32,FALSE)),"")</f>
        <v/>
      </c>
      <c r="AK40" s="484" t="str">
        <f>IFERROR(IF($D40="","",VLOOKUP($D40,CUADRO!$D:$AK,33,FALSE)),"")</f>
        <v/>
      </c>
      <c r="AL40" s="484" t="str">
        <f>IFERROR(IF($D40="","",VLOOKUP($D40,CUADRO!$D:$AK,34,FALSE)),"")</f>
        <v/>
      </c>
    </row>
    <row r="41" spans="1:38" ht="15">
      <c r="A41" s="435" t="str">
        <f>IF(G41="","",MAX($A$5:$A40)+1)</f>
        <v/>
      </c>
      <c r="B41" s="369">
        <v>37</v>
      </c>
      <c r="C41" s="228" t="str">
        <f>VLOOKUP(D41,CONDUCTORES!C:E,3,FALSE)</f>
        <v/>
      </c>
      <c r="D41" s="228" t="str">
        <f>IFERROR(IF(C37="SELECCIONE EMPRESA","",VLOOKUP(E41,CONDUCTORES!V:AM,18,FALSE)),"")</f>
        <v/>
      </c>
      <c r="E41" s="228" t="str">
        <f t="shared" si="2"/>
        <v>SELECCIONE EMPRESA37</v>
      </c>
      <c r="F41" s="228" t="str">
        <f t="shared" si="3"/>
        <v/>
      </c>
      <c r="G41" s="228" t="str">
        <f>IFERROR(IF($D41="","",VLOOKUP($D41,CUADRO!D40:AK189,3,FALSE)),"")</f>
        <v/>
      </c>
      <c r="H41" s="484" t="str">
        <f>IFERROR(IF($D41="","",VLOOKUP($D41,CUADRO!$D:$AK,4,FALSE)),"")</f>
        <v/>
      </c>
      <c r="I41" s="484" t="str">
        <f>IFERROR(IF($D41="","",VLOOKUP($D41,CUADRO!$D:$AK,5,FALSE)),"")</f>
        <v/>
      </c>
      <c r="J41" s="484" t="str">
        <f>IFERROR(IF($D41="","",VLOOKUP($D41,CUADRO!$D:$AK,6,FALSE)),"")</f>
        <v/>
      </c>
      <c r="K41" s="484" t="str">
        <f>IFERROR(IF($D41="","",VLOOKUP($D41,CUADRO!$D:$AK,7,FALSE)),"")</f>
        <v/>
      </c>
      <c r="L41" s="484" t="str">
        <f>IFERROR(IF($D41="","",VLOOKUP($D41,CUADRO!$D:$AK,8,FALSE)),"")</f>
        <v/>
      </c>
      <c r="M41" s="484" t="str">
        <f>IFERROR(IF($D41="","",VLOOKUP($D41,CUADRO!$D:$AK,9,FALSE)),"")</f>
        <v/>
      </c>
      <c r="N41" s="484" t="str">
        <f>IFERROR(IF($D41="","",VLOOKUP($D41,CUADRO!$D:$AK,10,FALSE)),"")</f>
        <v/>
      </c>
      <c r="O41" s="484" t="str">
        <f>IFERROR(IF($D41="","",VLOOKUP($D41,CUADRO!$D:$AK,11,FALSE)),"")</f>
        <v/>
      </c>
      <c r="P41" s="484" t="str">
        <f>IFERROR(IF($D41="","",VLOOKUP($D41,CUADRO!$D:$AK,12,FALSE)),"")</f>
        <v/>
      </c>
      <c r="Q41" s="484" t="str">
        <f>IFERROR(IF($D41="","",VLOOKUP($D41,CUADRO!$D:$AK,13,FALSE)),"")</f>
        <v/>
      </c>
      <c r="R41" s="484" t="str">
        <f>IFERROR(IF($D41="","",VLOOKUP($D41,CUADRO!$D:$AK,14,FALSE)),"")</f>
        <v/>
      </c>
      <c r="S41" s="484" t="str">
        <f>IFERROR(IF($D41="","",VLOOKUP($D41,CUADRO!$D:$AK,15,FALSE)),"")</f>
        <v/>
      </c>
      <c r="T41" s="484" t="str">
        <f>IFERROR(IF($D41="","",VLOOKUP($D41,CUADRO!$D:$AK,16,FALSE)),"")</f>
        <v/>
      </c>
      <c r="U41" s="484" t="str">
        <f>IFERROR(IF($D41="","",VLOOKUP($D41,CUADRO!$D:$AK,17,FALSE)),"")</f>
        <v/>
      </c>
      <c r="V41" s="484" t="str">
        <f>IFERROR(IF($D41="","",VLOOKUP($D41,CUADRO!$D:$AK,18,FALSE)),"")</f>
        <v/>
      </c>
      <c r="W41" s="484" t="str">
        <f>IFERROR(IF($D41="","",VLOOKUP($D41,CUADRO!$D:$AK,19,FALSE)),"")</f>
        <v/>
      </c>
      <c r="X41" s="484" t="str">
        <f>IFERROR(IF($D41="","",VLOOKUP($D41,CUADRO!$D:$AK,20,FALSE)),"")</f>
        <v/>
      </c>
      <c r="Y41" s="484" t="str">
        <f>IFERROR(IF($D41="","",VLOOKUP($D41,CUADRO!$D:$AK,21,FALSE)),"")</f>
        <v/>
      </c>
      <c r="Z41" s="484" t="str">
        <f>IFERROR(IF($D41="","",VLOOKUP($D41,CUADRO!$D:$AK,22,FALSE)),"")</f>
        <v/>
      </c>
      <c r="AA41" s="484" t="str">
        <f>IFERROR(IF($D41="","",VLOOKUP($D41,CUADRO!$D:$AK,23,FALSE)),"")</f>
        <v/>
      </c>
      <c r="AB41" s="484" t="str">
        <f>IFERROR(IF($D41="","",VLOOKUP($D41,CUADRO!$D:$AK,24,FALSE)),"")</f>
        <v/>
      </c>
      <c r="AC41" s="484" t="str">
        <f>IFERROR(IF($D41="","",VLOOKUP($D41,CUADRO!$D:$AK,25,FALSE)),"")</f>
        <v/>
      </c>
      <c r="AD41" s="484" t="str">
        <f>IFERROR(IF($D41="","",VLOOKUP($D41,CUADRO!$D:$AK,26,FALSE)),"")</f>
        <v/>
      </c>
      <c r="AE41" s="484" t="str">
        <f>IFERROR(IF($D41="","",VLOOKUP($D41,CUADRO!$D:$AK,27,FALSE)),"")</f>
        <v/>
      </c>
      <c r="AF41" s="484" t="str">
        <f>IFERROR(IF($D41="","",VLOOKUP($D41,CUADRO!$D:$AK,28,FALSE)),"")</f>
        <v/>
      </c>
      <c r="AG41" s="484" t="str">
        <f>IFERROR(IF($D41="","",VLOOKUP($D41,CUADRO!$D:$AK,29,FALSE)),"")</f>
        <v/>
      </c>
      <c r="AH41" s="484" t="str">
        <f>IFERROR(IF($D41="","",VLOOKUP($D41,CUADRO!$D:$AK,30,FALSE)),"")</f>
        <v/>
      </c>
      <c r="AI41" s="484" t="str">
        <f>IFERROR(IF($D41="","",VLOOKUP($D41,CUADRO!$D:$AK,31,FALSE)),"")</f>
        <v/>
      </c>
      <c r="AJ41" s="484" t="str">
        <f>IFERROR(IF($D41="","",VLOOKUP($D41,CUADRO!$D:$AK,32,FALSE)),"")</f>
        <v/>
      </c>
      <c r="AK41" s="484" t="str">
        <f>IFERROR(IF($D41="","",VLOOKUP($D41,CUADRO!$D:$AK,33,FALSE)),"")</f>
        <v/>
      </c>
      <c r="AL41" s="484" t="str">
        <f>IFERROR(IF($D41="","",VLOOKUP($D41,CUADRO!$D:$AK,34,FALSE)),"")</f>
        <v/>
      </c>
    </row>
    <row r="42" spans="1:38" ht="15">
      <c r="A42" s="435" t="str">
        <f>IF(G42="","",MAX($A$5:$A41)+1)</f>
        <v/>
      </c>
      <c r="B42" s="369">
        <v>38</v>
      </c>
      <c r="C42" s="228" t="str">
        <f>VLOOKUP(D42,CONDUCTORES!C:E,3,FALSE)</f>
        <v/>
      </c>
      <c r="D42" s="228" t="str">
        <f>IFERROR(IF(C38="SELECCIONE EMPRESA","",VLOOKUP(E42,CONDUCTORES!V:AM,18,FALSE)),"")</f>
        <v/>
      </c>
      <c r="E42" s="228" t="str">
        <f t="shared" si="2"/>
        <v>SELECCIONE EMPRESA38</v>
      </c>
      <c r="F42" s="228" t="str">
        <f t="shared" si="3"/>
        <v/>
      </c>
      <c r="G42" s="228" t="str">
        <f>IFERROR(IF($D42="","",VLOOKUP($D42,CUADRO!D41:AK190,3,FALSE)),"")</f>
        <v/>
      </c>
      <c r="H42" s="484" t="str">
        <f>IFERROR(IF($D42="","",VLOOKUP($D42,CUADRO!$D:$AK,4,FALSE)),"")</f>
        <v/>
      </c>
      <c r="I42" s="484" t="str">
        <f>IFERROR(IF($D42="","",VLOOKUP($D42,CUADRO!$D:$AK,5,FALSE)),"")</f>
        <v/>
      </c>
      <c r="J42" s="484" t="str">
        <f>IFERROR(IF($D42="","",VLOOKUP($D42,CUADRO!$D:$AK,6,FALSE)),"")</f>
        <v/>
      </c>
      <c r="K42" s="484" t="str">
        <f>IFERROR(IF($D42="","",VLOOKUP($D42,CUADRO!$D:$AK,7,FALSE)),"")</f>
        <v/>
      </c>
      <c r="L42" s="484" t="str">
        <f>IFERROR(IF($D42="","",VLOOKUP($D42,CUADRO!$D:$AK,8,FALSE)),"")</f>
        <v/>
      </c>
      <c r="M42" s="484" t="str">
        <f>IFERROR(IF($D42="","",VLOOKUP($D42,CUADRO!$D:$AK,9,FALSE)),"")</f>
        <v/>
      </c>
      <c r="N42" s="484" t="str">
        <f>IFERROR(IF($D42="","",VLOOKUP($D42,CUADRO!$D:$AK,10,FALSE)),"")</f>
        <v/>
      </c>
      <c r="O42" s="484" t="str">
        <f>IFERROR(IF($D42="","",VLOOKUP($D42,CUADRO!$D:$AK,11,FALSE)),"")</f>
        <v/>
      </c>
      <c r="P42" s="484" t="str">
        <f>IFERROR(IF($D42="","",VLOOKUP($D42,CUADRO!$D:$AK,12,FALSE)),"")</f>
        <v/>
      </c>
      <c r="Q42" s="484" t="str">
        <f>IFERROR(IF($D42="","",VLOOKUP($D42,CUADRO!$D:$AK,13,FALSE)),"")</f>
        <v/>
      </c>
      <c r="R42" s="484" t="str">
        <f>IFERROR(IF($D42="","",VLOOKUP($D42,CUADRO!$D:$AK,14,FALSE)),"")</f>
        <v/>
      </c>
      <c r="S42" s="484" t="str">
        <f>IFERROR(IF($D42="","",VLOOKUP($D42,CUADRO!$D:$AK,15,FALSE)),"")</f>
        <v/>
      </c>
      <c r="T42" s="484" t="str">
        <f>IFERROR(IF($D42="","",VLOOKUP($D42,CUADRO!$D:$AK,16,FALSE)),"")</f>
        <v/>
      </c>
      <c r="U42" s="484" t="str">
        <f>IFERROR(IF($D42="","",VLOOKUP($D42,CUADRO!$D:$AK,17,FALSE)),"")</f>
        <v/>
      </c>
      <c r="V42" s="484" t="str">
        <f>IFERROR(IF($D42="","",VLOOKUP($D42,CUADRO!$D:$AK,18,FALSE)),"")</f>
        <v/>
      </c>
      <c r="W42" s="484" t="str">
        <f>IFERROR(IF($D42="","",VLOOKUP($D42,CUADRO!$D:$AK,19,FALSE)),"")</f>
        <v/>
      </c>
      <c r="X42" s="484" t="str">
        <f>IFERROR(IF($D42="","",VLOOKUP($D42,CUADRO!$D:$AK,20,FALSE)),"")</f>
        <v/>
      </c>
      <c r="Y42" s="484" t="str">
        <f>IFERROR(IF($D42="","",VLOOKUP($D42,CUADRO!$D:$AK,21,FALSE)),"")</f>
        <v/>
      </c>
      <c r="Z42" s="484" t="str">
        <f>IFERROR(IF($D42="","",VLOOKUP($D42,CUADRO!$D:$AK,22,FALSE)),"")</f>
        <v/>
      </c>
      <c r="AA42" s="484" t="str">
        <f>IFERROR(IF($D42="","",VLOOKUP($D42,CUADRO!$D:$AK,23,FALSE)),"")</f>
        <v/>
      </c>
      <c r="AB42" s="484" t="str">
        <f>IFERROR(IF($D42="","",VLOOKUP($D42,CUADRO!$D:$AK,24,FALSE)),"")</f>
        <v/>
      </c>
      <c r="AC42" s="484" t="str">
        <f>IFERROR(IF($D42="","",VLOOKUP($D42,CUADRO!$D:$AK,25,FALSE)),"")</f>
        <v/>
      </c>
      <c r="AD42" s="484" t="str">
        <f>IFERROR(IF($D42="","",VLOOKUP($D42,CUADRO!$D:$AK,26,FALSE)),"")</f>
        <v/>
      </c>
      <c r="AE42" s="484" t="str">
        <f>IFERROR(IF($D42="","",VLOOKUP($D42,CUADRO!$D:$AK,27,FALSE)),"")</f>
        <v/>
      </c>
      <c r="AF42" s="484" t="str">
        <f>IFERROR(IF($D42="","",VLOOKUP($D42,CUADRO!$D:$AK,28,FALSE)),"")</f>
        <v/>
      </c>
      <c r="AG42" s="484" t="str">
        <f>IFERROR(IF($D42="","",VLOOKUP($D42,CUADRO!$D:$AK,29,FALSE)),"")</f>
        <v/>
      </c>
      <c r="AH42" s="484" t="str">
        <f>IFERROR(IF($D42="","",VLOOKUP($D42,CUADRO!$D:$AK,30,FALSE)),"")</f>
        <v/>
      </c>
      <c r="AI42" s="484" t="str">
        <f>IFERROR(IF($D42="","",VLOOKUP($D42,CUADRO!$D:$AK,31,FALSE)),"")</f>
        <v/>
      </c>
      <c r="AJ42" s="484" t="str">
        <f>IFERROR(IF($D42="","",VLOOKUP($D42,CUADRO!$D:$AK,32,FALSE)),"")</f>
        <v/>
      </c>
      <c r="AK42" s="484" t="str">
        <f>IFERROR(IF($D42="","",VLOOKUP($D42,CUADRO!$D:$AK,33,FALSE)),"")</f>
        <v/>
      </c>
      <c r="AL42" s="484" t="str">
        <f>IFERROR(IF($D42="","",VLOOKUP($D42,CUADRO!$D:$AK,34,FALSE)),"")</f>
        <v/>
      </c>
    </row>
    <row r="43" spans="1:38" ht="15">
      <c r="A43" s="435" t="str">
        <f>IF(G43="","",MAX($A$5:$A42)+1)</f>
        <v/>
      </c>
      <c r="B43" s="369">
        <v>39</v>
      </c>
      <c r="C43" s="228" t="str">
        <f>VLOOKUP(D43,CONDUCTORES!C:E,3,FALSE)</f>
        <v/>
      </c>
      <c r="D43" s="228" t="str">
        <f>IFERROR(IF(C39="SELECCIONE EMPRESA","",VLOOKUP(E43,CONDUCTORES!V:AM,18,FALSE)),"")</f>
        <v/>
      </c>
      <c r="E43" s="228" t="str">
        <f t="shared" si="2"/>
        <v>SELECCIONE EMPRESA39</v>
      </c>
      <c r="F43" s="228" t="str">
        <f t="shared" si="3"/>
        <v/>
      </c>
      <c r="G43" s="228" t="str">
        <f>IFERROR(IF($D43="","",VLOOKUP($D43,CUADRO!D42:AK191,3,FALSE)),"")</f>
        <v/>
      </c>
      <c r="H43" s="484" t="str">
        <f>IFERROR(IF($D43="","",VLOOKUP($D43,CUADRO!$D:$AK,4,FALSE)),"")</f>
        <v/>
      </c>
      <c r="I43" s="484" t="str">
        <f>IFERROR(IF($D43="","",VLOOKUP($D43,CUADRO!$D:$AK,5,FALSE)),"")</f>
        <v/>
      </c>
      <c r="J43" s="484" t="str">
        <f>IFERROR(IF($D43="","",VLOOKUP($D43,CUADRO!$D:$AK,6,FALSE)),"")</f>
        <v/>
      </c>
      <c r="K43" s="484" t="str">
        <f>IFERROR(IF($D43="","",VLOOKUP($D43,CUADRO!$D:$AK,7,FALSE)),"")</f>
        <v/>
      </c>
      <c r="L43" s="484" t="str">
        <f>IFERROR(IF($D43="","",VLOOKUP($D43,CUADRO!$D:$AK,8,FALSE)),"")</f>
        <v/>
      </c>
      <c r="M43" s="484" t="str">
        <f>IFERROR(IF($D43="","",VLOOKUP($D43,CUADRO!$D:$AK,9,FALSE)),"")</f>
        <v/>
      </c>
      <c r="N43" s="484" t="str">
        <f>IFERROR(IF($D43="","",VLOOKUP($D43,CUADRO!$D:$AK,10,FALSE)),"")</f>
        <v/>
      </c>
      <c r="O43" s="484" t="str">
        <f>IFERROR(IF($D43="","",VLOOKUP($D43,CUADRO!$D:$AK,11,FALSE)),"")</f>
        <v/>
      </c>
      <c r="P43" s="484" t="str">
        <f>IFERROR(IF($D43="","",VLOOKUP($D43,CUADRO!$D:$AK,12,FALSE)),"")</f>
        <v/>
      </c>
      <c r="Q43" s="484" t="str">
        <f>IFERROR(IF($D43="","",VLOOKUP($D43,CUADRO!$D:$AK,13,FALSE)),"")</f>
        <v/>
      </c>
      <c r="R43" s="484" t="str">
        <f>IFERROR(IF($D43="","",VLOOKUP($D43,CUADRO!$D:$AK,14,FALSE)),"")</f>
        <v/>
      </c>
      <c r="S43" s="484" t="str">
        <f>IFERROR(IF($D43="","",VLOOKUP($D43,CUADRO!$D:$AK,15,FALSE)),"")</f>
        <v/>
      </c>
      <c r="T43" s="484" t="str">
        <f>IFERROR(IF($D43="","",VLOOKUP($D43,CUADRO!$D:$AK,16,FALSE)),"")</f>
        <v/>
      </c>
      <c r="U43" s="484" t="str">
        <f>IFERROR(IF($D43="","",VLOOKUP($D43,CUADRO!$D:$AK,17,FALSE)),"")</f>
        <v/>
      </c>
      <c r="V43" s="484" t="str">
        <f>IFERROR(IF($D43="","",VLOOKUP($D43,CUADRO!$D:$AK,18,FALSE)),"")</f>
        <v/>
      </c>
      <c r="W43" s="484" t="str">
        <f>IFERROR(IF($D43="","",VLOOKUP($D43,CUADRO!$D:$AK,19,FALSE)),"")</f>
        <v/>
      </c>
      <c r="X43" s="484" t="str">
        <f>IFERROR(IF($D43="","",VLOOKUP($D43,CUADRO!$D:$AK,20,FALSE)),"")</f>
        <v/>
      </c>
      <c r="Y43" s="484" t="str">
        <f>IFERROR(IF($D43="","",VLOOKUP($D43,CUADRO!$D:$AK,21,FALSE)),"")</f>
        <v/>
      </c>
      <c r="Z43" s="484" t="str">
        <f>IFERROR(IF($D43="","",VLOOKUP($D43,CUADRO!$D:$AK,22,FALSE)),"")</f>
        <v/>
      </c>
      <c r="AA43" s="484" t="str">
        <f>IFERROR(IF($D43="","",VLOOKUP($D43,CUADRO!$D:$AK,23,FALSE)),"")</f>
        <v/>
      </c>
      <c r="AB43" s="484" t="str">
        <f>IFERROR(IF($D43="","",VLOOKUP($D43,CUADRO!$D:$AK,24,FALSE)),"")</f>
        <v/>
      </c>
      <c r="AC43" s="484" t="str">
        <f>IFERROR(IF($D43="","",VLOOKUP($D43,CUADRO!$D:$AK,25,FALSE)),"")</f>
        <v/>
      </c>
      <c r="AD43" s="484" t="str">
        <f>IFERROR(IF($D43="","",VLOOKUP($D43,CUADRO!$D:$AK,26,FALSE)),"")</f>
        <v/>
      </c>
      <c r="AE43" s="484" t="str">
        <f>IFERROR(IF($D43="","",VLOOKUP($D43,CUADRO!$D:$AK,27,FALSE)),"")</f>
        <v/>
      </c>
      <c r="AF43" s="484" t="str">
        <f>IFERROR(IF($D43="","",VLOOKUP($D43,CUADRO!$D:$AK,28,FALSE)),"")</f>
        <v/>
      </c>
      <c r="AG43" s="484" t="str">
        <f>IFERROR(IF($D43="","",VLOOKUP($D43,CUADRO!$D:$AK,29,FALSE)),"")</f>
        <v/>
      </c>
      <c r="AH43" s="484" t="str">
        <f>IFERROR(IF($D43="","",VLOOKUP($D43,CUADRO!$D:$AK,30,FALSE)),"")</f>
        <v/>
      </c>
      <c r="AI43" s="484" t="str">
        <f>IFERROR(IF($D43="","",VLOOKUP($D43,CUADRO!$D:$AK,31,FALSE)),"")</f>
        <v/>
      </c>
      <c r="AJ43" s="484" t="str">
        <f>IFERROR(IF($D43="","",VLOOKUP($D43,CUADRO!$D:$AK,32,FALSE)),"")</f>
        <v/>
      </c>
      <c r="AK43" s="484" t="str">
        <f>IFERROR(IF($D43="","",VLOOKUP($D43,CUADRO!$D:$AK,33,FALSE)),"")</f>
        <v/>
      </c>
      <c r="AL43" s="484" t="str">
        <f>IFERROR(IF($D43="","",VLOOKUP($D43,CUADRO!$D:$AK,34,FALSE)),"")</f>
        <v/>
      </c>
    </row>
    <row r="44" spans="1:38" ht="15">
      <c r="A44" s="435" t="str">
        <f>IF(G44="","",MAX($A$5:$A43)+1)</f>
        <v/>
      </c>
      <c r="B44" s="369">
        <v>40</v>
      </c>
      <c r="C44" s="228" t="str">
        <f>VLOOKUP(D44,CONDUCTORES!C:E,3,FALSE)</f>
        <v/>
      </c>
      <c r="D44" s="228" t="str">
        <f>IFERROR(IF(C40="SELECCIONE EMPRESA","",VLOOKUP(E44,CONDUCTORES!V:AM,18,FALSE)),"")</f>
        <v/>
      </c>
      <c r="E44" s="228" t="str">
        <f t="shared" si="2"/>
        <v>SELECCIONE EMPRESA40</v>
      </c>
      <c r="F44" s="228" t="str">
        <f t="shared" si="3"/>
        <v/>
      </c>
      <c r="G44" s="228" t="str">
        <f>IFERROR(IF($D44="","",VLOOKUP($D44,CUADRO!D43:AK192,3,FALSE)),"")</f>
        <v/>
      </c>
      <c r="H44" s="484" t="str">
        <f>IFERROR(IF($D44="","",VLOOKUP($D44,CUADRO!$D:$AK,4,FALSE)),"")</f>
        <v/>
      </c>
      <c r="I44" s="484" t="str">
        <f>IFERROR(IF($D44="","",VLOOKUP($D44,CUADRO!$D:$AK,5,FALSE)),"")</f>
        <v/>
      </c>
      <c r="J44" s="484" t="str">
        <f>IFERROR(IF($D44="","",VLOOKUP($D44,CUADRO!$D:$AK,6,FALSE)),"")</f>
        <v/>
      </c>
      <c r="K44" s="484" t="str">
        <f>IFERROR(IF($D44="","",VLOOKUP($D44,CUADRO!$D:$AK,7,FALSE)),"")</f>
        <v/>
      </c>
      <c r="L44" s="484" t="str">
        <f>IFERROR(IF($D44="","",VLOOKUP($D44,CUADRO!$D:$AK,8,FALSE)),"")</f>
        <v/>
      </c>
      <c r="M44" s="484" t="str">
        <f>IFERROR(IF($D44="","",VLOOKUP($D44,CUADRO!$D:$AK,9,FALSE)),"")</f>
        <v/>
      </c>
      <c r="N44" s="484" t="str">
        <f>IFERROR(IF($D44="","",VLOOKUP($D44,CUADRO!$D:$AK,10,FALSE)),"")</f>
        <v/>
      </c>
      <c r="O44" s="484" t="str">
        <f>IFERROR(IF($D44="","",VLOOKUP($D44,CUADRO!$D:$AK,11,FALSE)),"")</f>
        <v/>
      </c>
      <c r="P44" s="484" t="str">
        <f>IFERROR(IF($D44="","",VLOOKUP($D44,CUADRO!$D:$AK,12,FALSE)),"")</f>
        <v/>
      </c>
      <c r="Q44" s="484" t="str">
        <f>IFERROR(IF($D44="","",VLOOKUP($D44,CUADRO!$D:$AK,13,FALSE)),"")</f>
        <v/>
      </c>
      <c r="R44" s="484" t="str">
        <f>IFERROR(IF($D44="","",VLOOKUP($D44,CUADRO!$D:$AK,14,FALSE)),"")</f>
        <v/>
      </c>
      <c r="S44" s="484" t="str">
        <f>IFERROR(IF($D44="","",VLOOKUP($D44,CUADRO!$D:$AK,15,FALSE)),"")</f>
        <v/>
      </c>
      <c r="T44" s="484" t="str">
        <f>IFERROR(IF($D44="","",VLOOKUP($D44,CUADRO!$D:$AK,16,FALSE)),"")</f>
        <v/>
      </c>
      <c r="U44" s="484" t="str">
        <f>IFERROR(IF($D44="","",VLOOKUP($D44,CUADRO!$D:$AK,17,FALSE)),"")</f>
        <v/>
      </c>
      <c r="V44" s="484" t="str">
        <f>IFERROR(IF($D44="","",VLOOKUP($D44,CUADRO!$D:$AK,18,FALSE)),"")</f>
        <v/>
      </c>
      <c r="W44" s="484" t="str">
        <f>IFERROR(IF($D44="","",VLOOKUP($D44,CUADRO!$D:$AK,19,FALSE)),"")</f>
        <v/>
      </c>
      <c r="X44" s="484" t="str">
        <f>IFERROR(IF($D44="","",VLOOKUP($D44,CUADRO!$D:$AK,20,FALSE)),"")</f>
        <v/>
      </c>
      <c r="Y44" s="484" t="str">
        <f>IFERROR(IF($D44="","",VLOOKUP($D44,CUADRO!$D:$AK,21,FALSE)),"")</f>
        <v/>
      </c>
      <c r="Z44" s="484" t="str">
        <f>IFERROR(IF($D44="","",VLOOKUP($D44,CUADRO!$D:$AK,22,FALSE)),"")</f>
        <v/>
      </c>
      <c r="AA44" s="484" t="str">
        <f>IFERROR(IF($D44="","",VLOOKUP($D44,CUADRO!$D:$AK,23,FALSE)),"")</f>
        <v/>
      </c>
      <c r="AB44" s="484" t="str">
        <f>IFERROR(IF($D44="","",VLOOKUP($D44,CUADRO!$D:$AK,24,FALSE)),"")</f>
        <v/>
      </c>
      <c r="AC44" s="484" t="str">
        <f>IFERROR(IF($D44="","",VLOOKUP($D44,CUADRO!$D:$AK,25,FALSE)),"")</f>
        <v/>
      </c>
      <c r="AD44" s="484" t="str">
        <f>IFERROR(IF($D44="","",VLOOKUP($D44,CUADRO!$D:$AK,26,FALSE)),"")</f>
        <v/>
      </c>
      <c r="AE44" s="484" t="str">
        <f>IFERROR(IF($D44="","",VLOOKUP($D44,CUADRO!$D:$AK,27,FALSE)),"")</f>
        <v/>
      </c>
      <c r="AF44" s="484" t="str">
        <f>IFERROR(IF($D44="","",VLOOKUP($D44,CUADRO!$D:$AK,28,FALSE)),"")</f>
        <v/>
      </c>
      <c r="AG44" s="484" t="str">
        <f>IFERROR(IF($D44="","",VLOOKUP($D44,CUADRO!$D:$AK,29,FALSE)),"")</f>
        <v/>
      </c>
      <c r="AH44" s="484" t="str">
        <f>IFERROR(IF($D44="","",VLOOKUP($D44,CUADRO!$D:$AK,30,FALSE)),"")</f>
        <v/>
      </c>
      <c r="AI44" s="484" t="str">
        <f>IFERROR(IF($D44="","",VLOOKUP($D44,CUADRO!$D:$AK,31,FALSE)),"")</f>
        <v/>
      </c>
      <c r="AJ44" s="484" t="str">
        <f>IFERROR(IF($D44="","",VLOOKUP($D44,CUADRO!$D:$AK,32,FALSE)),"")</f>
        <v/>
      </c>
      <c r="AK44" s="484" t="str">
        <f>IFERROR(IF($D44="","",VLOOKUP($D44,CUADRO!$D:$AK,33,FALSE)),"")</f>
        <v/>
      </c>
      <c r="AL44" s="484" t="str">
        <f>IFERROR(IF($D44="","",VLOOKUP($D44,CUADRO!$D:$AK,34,FALSE)),"")</f>
        <v/>
      </c>
    </row>
    <row r="45" spans="1:38" ht="15">
      <c r="A45" s="435" t="str">
        <f>IF(G45="","",MAX($A$5:$A44)+1)</f>
        <v/>
      </c>
      <c r="B45" s="369">
        <v>41</v>
      </c>
      <c r="C45" s="228" t="str">
        <f>VLOOKUP(D45,CONDUCTORES!C:E,3,FALSE)</f>
        <v/>
      </c>
      <c r="D45" s="228" t="str">
        <f>IFERROR(IF(C41="SELECCIONE EMPRESA","",VLOOKUP(E45,CONDUCTORES!V:AM,18,FALSE)),"")</f>
        <v/>
      </c>
      <c r="E45" s="228" t="str">
        <f t="shared" si="2"/>
        <v>SELECCIONE EMPRESA41</v>
      </c>
      <c r="F45" s="228" t="str">
        <f t="shared" si="3"/>
        <v/>
      </c>
      <c r="G45" s="228" t="str">
        <f>IFERROR(IF($D45="","",VLOOKUP($D45,CUADRO!D44:AK193,3,FALSE)),"")</f>
        <v/>
      </c>
      <c r="H45" s="484" t="str">
        <f>IFERROR(IF($D45="","",VLOOKUP($D45,CUADRO!$D:$AK,4,FALSE)),"")</f>
        <v/>
      </c>
      <c r="I45" s="484" t="str">
        <f>IFERROR(IF($D45="","",VLOOKUP($D45,CUADRO!$D:$AK,5,FALSE)),"")</f>
        <v/>
      </c>
      <c r="J45" s="484" t="str">
        <f>IFERROR(IF($D45="","",VLOOKUP($D45,CUADRO!$D:$AK,6,FALSE)),"")</f>
        <v/>
      </c>
      <c r="K45" s="484" t="str">
        <f>IFERROR(IF($D45="","",VLOOKUP($D45,CUADRO!$D:$AK,7,FALSE)),"")</f>
        <v/>
      </c>
      <c r="L45" s="484" t="str">
        <f>IFERROR(IF($D45="","",VLOOKUP($D45,CUADRO!$D:$AK,8,FALSE)),"")</f>
        <v/>
      </c>
      <c r="M45" s="484" t="str">
        <f>IFERROR(IF($D45="","",VLOOKUP($D45,CUADRO!$D:$AK,9,FALSE)),"")</f>
        <v/>
      </c>
      <c r="N45" s="484" t="str">
        <f>IFERROR(IF($D45="","",VLOOKUP($D45,CUADRO!$D:$AK,10,FALSE)),"")</f>
        <v/>
      </c>
      <c r="O45" s="484" t="str">
        <f>IFERROR(IF($D45="","",VLOOKUP($D45,CUADRO!$D:$AK,11,FALSE)),"")</f>
        <v/>
      </c>
      <c r="P45" s="484" t="str">
        <f>IFERROR(IF($D45="","",VLOOKUP($D45,CUADRO!$D:$AK,12,FALSE)),"")</f>
        <v/>
      </c>
      <c r="Q45" s="484" t="str">
        <f>IFERROR(IF($D45="","",VLOOKUP($D45,CUADRO!$D:$AK,13,FALSE)),"")</f>
        <v/>
      </c>
      <c r="R45" s="484" t="str">
        <f>IFERROR(IF($D45="","",VLOOKUP($D45,CUADRO!$D:$AK,14,FALSE)),"")</f>
        <v/>
      </c>
      <c r="S45" s="484" t="str">
        <f>IFERROR(IF($D45="","",VLOOKUP($D45,CUADRO!$D:$AK,15,FALSE)),"")</f>
        <v/>
      </c>
      <c r="T45" s="484" t="str">
        <f>IFERROR(IF($D45="","",VLOOKUP($D45,CUADRO!$D:$AK,16,FALSE)),"")</f>
        <v/>
      </c>
      <c r="U45" s="484" t="str">
        <f>IFERROR(IF($D45="","",VLOOKUP($D45,CUADRO!$D:$AK,17,FALSE)),"")</f>
        <v/>
      </c>
      <c r="V45" s="484" t="str">
        <f>IFERROR(IF($D45="","",VLOOKUP($D45,CUADRO!$D:$AK,18,FALSE)),"")</f>
        <v/>
      </c>
      <c r="W45" s="484" t="str">
        <f>IFERROR(IF($D45="","",VLOOKUP($D45,CUADRO!$D:$AK,19,FALSE)),"")</f>
        <v/>
      </c>
      <c r="X45" s="484" t="str">
        <f>IFERROR(IF($D45="","",VLOOKUP($D45,CUADRO!$D:$AK,20,FALSE)),"")</f>
        <v/>
      </c>
      <c r="Y45" s="484" t="str">
        <f>IFERROR(IF($D45="","",VLOOKUP($D45,CUADRO!$D:$AK,21,FALSE)),"")</f>
        <v/>
      </c>
      <c r="Z45" s="484" t="str">
        <f>IFERROR(IF($D45="","",VLOOKUP($D45,CUADRO!$D:$AK,22,FALSE)),"")</f>
        <v/>
      </c>
      <c r="AA45" s="484" t="str">
        <f>IFERROR(IF($D45="","",VLOOKUP($D45,CUADRO!$D:$AK,23,FALSE)),"")</f>
        <v/>
      </c>
      <c r="AB45" s="484" t="str">
        <f>IFERROR(IF($D45="","",VLOOKUP($D45,CUADRO!$D:$AK,24,FALSE)),"")</f>
        <v/>
      </c>
      <c r="AC45" s="484" t="str">
        <f>IFERROR(IF($D45="","",VLOOKUP($D45,CUADRO!$D:$AK,25,FALSE)),"")</f>
        <v/>
      </c>
      <c r="AD45" s="484" t="str">
        <f>IFERROR(IF($D45="","",VLOOKUP($D45,CUADRO!$D:$AK,26,FALSE)),"")</f>
        <v/>
      </c>
      <c r="AE45" s="484" t="str">
        <f>IFERROR(IF($D45="","",VLOOKUP($D45,CUADRO!$D:$AK,27,FALSE)),"")</f>
        <v/>
      </c>
      <c r="AF45" s="484" t="str">
        <f>IFERROR(IF($D45="","",VLOOKUP($D45,CUADRO!$D:$AK,28,FALSE)),"")</f>
        <v/>
      </c>
      <c r="AG45" s="484" t="str">
        <f>IFERROR(IF($D45="","",VLOOKUP($D45,CUADRO!$D:$AK,29,FALSE)),"")</f>
        <v/>
      </c>
      <c r="AH45" s="484" t="str">
        <f>IFERROR(IF($D45="","",VLOOKUP($D45,CUADRO!$D:$AK,30,FALSE)),"")</f>
        <v/>
      </c>
      <c r="AI45" s="484" t="str">
        <f>IFERROR(IF($D45="","",VLOOKUP($D45,CUADRO!$D:$AK,31,FALSE)),"")</f>
        <v/>
      </c>
      <c r="AJ45" s="484" t="str">
        <f>IFERROR(IF($D45="","",VLOOKUP($D45,CUADRO!$D:$AK,32,FALSE)),"")</f>
        <v/>
      </c>
      <c r="AK45" s="484" t="str">
        <f>IFERROR(IF($D45="","",VLOOKUP($D45,CUADRO!$D:$AK,33,FALSE)),"")</f>
        <v/>
      </c>
      <c r="AL45" s="484" t="str">
        <f>IFERROR(IF($D45="","",VLOOKUP($D45,CUADRO!$D:$AK,34,FALSE)),"")</f>
        <v/>
      </c>
    </row>
    <row r="46" spans="1:38" ht="15">
      <c r="A46" s="435" t="str">
        <f>IF(G46="","",MAX($A$5:$A45)+1)</f>
        <v/>
      </c>
      <c r="B46" s="369">
        <v>42</v>
      </c>
      <c r="C46" s="228" t="str">
        <f>VLOOKUP(D46,CONDUCTORES!C:E,3,FALSE)</f>
        <v/>
      </c>
      <c r="D46" s="228" t="str">
        <f>IFERROR(IF(C42="SELECCIONE EMPRESA","",VLOOKUP(E46,CONDUCTORES!V:AM,18,FALSE)),"")</f>
        <v/>
      </c>
      <c r="E46" s="228" t="str">
        <f t="shared" si="2"/>
        <v>SELECCIONE EMPRESA42</v>
      </c>
      <c r="F46" s="228" t="str">
        <f t="shared" si="3"/>
        <v/>
      </c>
      <c r="G46" s="228" t="str">
        <f>IFERROR(IF($D46="","",VLOOKUP($D46,CUADRO!D45:AK194,3,FALSE)),"")</f>
        <v/>
      </c>
      <c r="H46" s="484" t="str">
        <f>IFERROR(IF($D46="","",VLOOKUP($D46,CUADRO!$D:$AK,4,FALSE)),"")</f>
        <v/>
      </c>
      <c r="I46" s="484" t="str">
        <f>IFERROR(IF($D46="","",VLOOKUP($D46,CUADRO!$D:$AK,5,FALSE)),"")</f>
        <v/>
      </c>
      <c r="J46" s="484" t="str">
        <f>IFERROR(IF($D46="","",VLOOKUP($D46,CUADRO!$D:$AK,6,FALSE)),"")</f>
        <v/>
      </c>
      <c r="K46" s="484" t="str">
        <f>IFERROR(IF($D46="","",VLOOKUP($D46,CUADRO!$D:$AK,7,FALSE)),"")</f>
        <v/>
      </c>
      <c r="L46" s="484" t="str">
        <f>IFERROR(IF($D46="","",VLOOKUP($D46,CUADRO!$D:$AK,8,FALSE)),"")</f>
        <v/>
      </c>
      <c r="M46" s="484" t="str">
        <f>IFERROR(IF($D46="","",VLOOKUP($D46,CUADRO!$D:$AK,9,FALSE)),"")</f>
        <v/>
      </c>
      <c r="N46" s="484" t="str">
        <f>IFERROR(IF($D46="","",VLOOKUP($D46,CUADRO!$D:$AK,10,FALSE)),"")</f>
        <v/>
      </c>
      <c r="O46" s="484" t="str">
        <f>IFERROR(IF($D46="","",VLOOKUP($D46,CUADRO!$D:$AK,11,FALSE)),"")</f>
        <v/>
      </c>
      <c r="P46" s="484" t="str">
        <f>IFERROR(IF($D46="","",VLOOKUP($D46,CUADRO!$D:$AK,12,FALSE)),"")</f>
        <v/>
      </c>
      <c r="Q46" s="484" t="str">
        <f>IFERROR(IF($D46="","",VLOOKUP($D46,CUADRO!$D:$AK,13,FALSE)),"")</f>
        <v/>
      </c>
      <c r="R46" s="484" t="str">
        <f>IFERROR(IF($D46="","",VLOOKUP($D46,CUADRO!$D:$AK,14,FALSE)),"")</f>
        <v/>
      </c>
      <c r="S46" s="484" t="str">
        <f>IFERROR(IF($D46="","",VLOOKUP($D46,CUADRO!$D:$AK,15,FALSE)),"")</f>
        <v/>
      </c>
      <c r="T46" s="484" t="str">
        <f>IFERROR(IF($D46="","",VLOOKUP($D46,CUADRO!$D:$AK,16,FALSE)),"")</f>
        <v/>
      </c>
      <c r="U46" s="484" t="str">
        <f>IFERROR(IF($D46="","",VLOOKUP($D46,CUADRO!$D:$AK,17,FALSE)),"")</f>
        <v/>
      </c>
      <c r="V46" s="484" t="str">
        <f>IFERROR(IF($D46="","",VLOOKUP($D46,CUADRO!$D:$AK,18,FALSE)),"")</f>
        <v/>
      </c>
      <c r="W46" s="484" t="str">
        <f>IFERROR(IF($D46="","",VLOOKUP($D46,CUADRO!$D:$AK,19,FALSE)),"")</f>
        <v/>
      </c>
      <c r="X46" s="484" t="str">
        <f>IFERROR(IF($D46="","",VLOOKUP($D46,CUADRO!$D:$AK,20,FALSE)),"")</f>
        <v/>
      </c>
      <c r="Y46" s="484" t="str">
        <f>IFERROR(IF($D46="","",VLOOKUP($D46,CUADRO!$D:$AK,21,FALSE)),"")</f>
        <v/>
      </c>
      <c r="Z46" s="484" t="str">
        <f>IFERROR(IF($D46="","",VLOOKUP($D46,CUADRO!$D:$AK,22,FALSE)),"")</f>
        <v/>
      </c>
      <c r="AA46" s="484" t="str">
        <f>IFERROR(IF($D46="","",VLOOKUP($D46,CUADRO!$D:$AK,23,FALSE)),"")</f>
        <v/>
      </c>
      <c r="AB46" s="484" t="str">
        <f>IFERROR(IF($D46="","",VLOOKUP($D46,CUADRO!$D:$AK,24,FALSE)),"")</f>
        <v/>
      </c>
      <c r="AC46" s="484" t="str">
        <f>IFERROR(IF($D46="","",VLOOKUP($D46,CUADRO!$D:$AK,25,FALSE)),"")</f>
        <v/>
      </c>
      <c r="AD46" s="484" t="str">
        <f>IFERROR(IF($D46="","",VLOOKUP($D46,CUADRO!$D:$AK,26,FALSE)),"")</f>
        <v/>
      </c>
      <c r="AE46" s="484" t="str">
        <f>IFERROR(IF($D46="","",VLOOKUP($D46,CUADRO!$D:$AK,27,FALSE)),"")</f>
        <v/>
      </c>
      <c r="AF46" s="484" t="str">
        <f>IFERROR(IF($D46="","",VLOOKUP($D46,CUADRO!$D:$AK,28,FALSE)),"")</f>
        <v/>
      </c>
      <c r="AG46" s="484" t="str">
        <f>IFERROR(IF($D46="","",VLOOKUP($D46,CUADRO!$D:$AK,29,FALSE)),"")</f>
        <v/>
      </c>
      <c r="AH46" s="484" t="str">
        <f>IFERROR(IF($D46="","",VLOOKUP($D46,CUADRO!$D:$AK,30,FALSE)),"")</f>
        <v/>
      </c>
      <c r="AI46" s="484" t="str">
        <f>IFERROR(IF($D46="","",VLOOKUP($D46,CUADRO!$D:$AK,31,FALSE)),"")</f>
        <v/>
      </c>
      <c r="AJ46" s="484" t="str">
        <f>IFERROR(IF($D46="","",VLOOKUP($D46,CUADRO!$D:$AK,32,FALSE)),"")</f>
        <v/>
      </c>
      <c r="AK46" s="484" t="str">
        <f>IFERROR(IF($D46="","",VLOOKUP($D46,CUADRO!$D:$AK,33,FALSE)),"")</f>
        <v/>
      </c>
      <c r="AL46" s="484" t="str">
        <f>IFERROR(IF($D46="","",VLOOKUP($D46,CUADRO!$D:$AK,34,FALSE)),"")</f>
        <v/>
      </c>
    </row>
    <row r="47" spans="1:38" ht="15">
      <c r="A47" s="435" t="str">
        <f>IF(G47="","",MAX($A$5:$A46)+1)</f>
        <v/>
      </c>
      <c r="B47" s="369">
        <v>43</v>
      </c>
      <c r="C47" s="228" t="str">
        <f>VLOOKUP(D47,CONDUCTORES!C:E,3,FALSE)</f>
        <v/>
      </c>
      <c r="D47" s="228" t="str">
        <f>IFERROR(IF(C43="SELECCIONE EMPRESA","",VLOOKUP(E47,CONDUCTORES!V:AM,18,FALSE)),"")</f>
        <v/>
      </c>
      <c r="E47" s="228" t="str">
        <f t="shared" si="2"/>
        <v>SELECCIONE EMPRESA43</v>
      </c>
      <c r="F47" s="228" t="str">
        <f t="shared" si="3"/>
        <v/>
      </c>
      <c r="G47" s="228" t="str">
        <f>IFERROR(IF($D47="","",VLOOKUP($D47,CUADRO!D46:AK195,3,FALSE)),"")</f>
        <v/>
      </c>
      <c r="H47" s="484" t="str">
        <f>IFERROR(IF($D47="","",VLOOKUP($D47,CUADRO!$D:$AK,4,FALSE)),"")</f>
        <v/>
      </c>
      <c r="I47" s="484" t="str">
        <f>IFERROR(IF($D47="","",VLOOKUP($D47,CUADRO!$D:$AK,5,FALSE)),"")</f>
        <v/>
      </c>
      <c r="J47" s="484" t="str">
        <f>IFERROR(IF($D47="","",VLOOKUP($D47,CUADRO!$D:$AK,6,FALSE)),"")</f>
        <v/>
      </c>
      <c r="K47" s="484" t="str">
        <f>IFERROR(IF($D47="","",VLOOKUP($D47,CUADRO!$D:$AK,7,FALSE)),"")</f>
        <v/>
      </c>
      <c r="L47" s="484" t="str">
        <f>IFERROR(IF($D47="","",VLOOKUP($D47,CUADRO!$D:$AK,8,FALSE)),"")</f>
        <v/>
      </c>
      <c r="M47" s="484" t="str">
        <f>IFERROR(IF($D47="","",VLOOKUP($D47,CUADRO!$D:$AK,9,FALSE)),"")</f>
        <v/>
      </c>
      <c r="N47" s="484" t="str">
        <f>IFERROR(IF($D47="","",VLOOKUP($D47,CUADRO!$D:$AK,10,FALSE)),"")</f>
        <v/>
      </c>
      <c r="O47" s="484" t="str">
        <f>IFERROR(IF($D47="","",VLOOKUP($D47,CUADRO!$D:$AK,11,FALSE)),"")</f>
        <v/>
      </c>
      <c r="P47" s="484" t="str">
        <f>IFERROR(IF($D47="","",VLOOKUP($D47,CUADRO!$D:$AK,12,FALSE)),"")</f>
        <v/>
      </c>
      <c r="Q47" s="484" t="str">
        <f>IFERROR(IF($D47="","",VLOOKUP($D47,CUADRO!$D:$AK,13,FALSE)),"")</f>
        <v/>
      </c>
      <c r="R47" s="484" t="str">
        <f>IFERROR(IF($D47="","",VLOOKUP($D47,CUADRO!$D:$AK,14,FALSE)),"")</f>
        <v/>
      </c>
      <c r="S47" s="484" t="str">
        <f>IFERROR(IF($D47="","",VLOOKUP($D47,CUADRO!$D:$AK,15,FALSE)),"")</f>
        <v/>
      </c>
      <c r="T47" s="484" t="str">
        <f>IFERROR(IF($D47="","",VLOOKUP($D47,CUADRO!$D:$AK,16,FALSE)),"")</f>
        <v/>
      </c>
      <c r="U47" s="484" t="str">
        <f>IFERROR(IF($D47="","",VLOOKUP($D47,CUADRO!$D:$AK,17,FALSE)),"")</f>
        <v/>
      </c>
      <c r="V47" s="484" t="str">
        <f>IFERROR(IF($D47="","",VLOOKUP($D47,CUADRO!$D:$AK,18,FALSE)),"")</f>
        <v/>
      </c>
      <c r="W47" s="484" t="str">
        <f>IFERROR(IF($D47="","",VLOOKUP($D47,CUADRO!$D:$AK,19,FALSE)),"")</f>
        <v/>
      </c>
      <c r="X47" s="484" t="str">
        <f>IFERROR(IF($D47="","",VLOOKUP($D47,CUADRO!$D:$AK,20,FALSE)),"")</f>
        <v/>
      </c>
      <c r="Y47" s="484" t="str">
        <f>IFERROR(IF($D47="","",VLOOKUP($D47,CUADRO!$D:$AK,21,FALSE)),"")</f>
        <v/>
      </c>
      <c r="Z47" s="484" t="str">
        <f>IFERROR(IF($D47="","",VLOOKUP($D47,CUADRO!$D:$AK,22,FALSE)),"")</f>
        <v/>
      </c>
      <c r="AA47" s="484" t="str">
        <f>IFERROR(IF($D47="","",VLOOKUP($D47,CUADRO!$D:$AK,23,FALSE)),"")</f>
        <v/>
      </c>
      <c r="AB47" s="484" t="str">
        <f>IFERROR(IF($D47="","",VLOOKUP($D47,CUADRO!$D:$AK,24,FALSE)),"")</f>
        <v/>
      </c>
      <c r="AC47" s="484" t="str">
        <f>IFERROR(IF($D47="","",VLOOKUP($D47,CUADRO!$D:$AK,25,FALSE)),"")</f>
        <v/>
      </c>
      <c r="AD47" s="484" t="str">
        <f>IFERROR(IF($D47="","",VLOOKUP($D47,CUADRO!$D:$AK,26,FALSE)),"")</f>
        <v/>
      </c>
      <c r="AE47" s="484" t="str">
        <f>IFERROR(IF($D47="","",VLOOKUP($D47,CUADRO!$D:$AK,27,FALSE)),"")</f>
        <v/>
      </c>
      <c r="AF47" s="484" t="str">
        <f>IFERROR(IF($D47="","",VLOOKUP($D47,CUADRO!$D:$AK,28,FALSE)),"")</f>
        <v/>
      </c>
      <c r="AG47" s="484" t="str">
        <f>IFERROR(IF($D47="","",VLOOKUP($D47,CUADRO!$D:$AK,29,FALSE)),"")</f>
        <v/>
      </c>
      <c r="AH47" s="484" t="str">
        <f>IFERROR(IF($D47="","",VLOOKUP($D47,CUADRO!$D:$AK,30,FALSE)),"")</f>
        <v/>
      </c>
      <c r="AI47" s="484" t="str">
        <f>IFERROR(IF($D47="","",VLOOKUP($D47,CUADRO!$D:$AK,31,FALSE)),"")</f>
        <v/>
      </c>
      <c r="AJ47" s="484" t="str">
        <f>IFERROR(IF($D47="","",VLOOKUP($D47,CUADRO!$D:$AK,32,FALSE)),"")</f>
        <v/>
      </c>
      <c r="AK47" s="484" t="str">
        <f>IFERROR(IF($D47="","",VLOOKUP($D47,CUADRO!$D:$AK,33,FALSE)),"")</f>
        <v/>
      </c>
      <c r="AL47" s="484" t="str">
        <f>IFERROR(IF($D47="","",VLOOKUP($D47,CUADRO!$D:$AK,34,FALSE)),"")</f>
        <v/>
      </c>
    </row>
    <row r="48" spans="1:38" ht="15">
      <c r="A48" s="435" t="str">
        <f>IF(G48="","",MAX($A$5:$A47)+1)</f>
        <v/>
      </c>
      <c r="B48" s="369">
        <v>44</v>
      </c>
      <c r="C48" s="228" t="str">
        <f>VLOOKUP(D48,CONDUCTORES!C:E,3,FALSE)</f>
        <v/>
      </c>
      <c r="D48" s="228" t="str">
        <f>IFERROR(IF(C44="SELECCIONE EMPRESA","",VLOOKUP(E48,CONDUCTORES!V:AM,18,FALSE)),"")</f>
        <v/>
      </c>
      <c r="E48" s="228" t="str">
        <f t="shared" si="2"/>
        <v>SELECCIONE EMPRESA44</v>
      </c>
      <c r="F48" s="228" t="str">
        <f t="shared" si="3"/>
        <v/>
      </c>
      <c r="G48" s="228" t="str">
        <f>IFERROR(IF($D48="","",VLOOKUP($D48,CUADRO!D47:AK196,3,FALSE)),"")</f>
        <v/>
      </c>
      <c r="H48" s="484" t="str">
        <f>IFERROR(IF($D48="","",VLOOKUP($D48,CUADRO!$D:$AK,4,FALSE)),"")</f>
        <v/>
      </c>
      <c r="I48" s="484" t="str">
        <f>IFERROR(IF($D48="","",VLOOKUP($D48,CUADRO!$D:$AK,5,FALSE)),"")</f>
        <v/>
      </c>
      <c r="J48" s="484" t="str">
        <f>IFERROR(IF($D48="","",VLOOKUP($D48,CUADRO!$D:$AK,6,FALSE)),"")</f>
        <v/>
      </c>
      <c r="K48" s="484" t="str">
        <f>IFERROR(IF($D48="","",VLOOKUP($D48,CUADRO!$D:$AK,7,FALSE)),"")</f>
        <v/>
      </c>
      <c r="L48" s="484" t="str">
        <f>IFERROR(IF($D48="","",VLOOKUP($D48,CUADRO!$D:$AK,8,FALSE)),"")</f>
        <v/>
      </c>
      <c r="M48" s="484" t="str">
        <f>IFERROR(IF($D48="","",VLOOKUP($D48,CUADRO!$D:$AK,9,FALSE)),"")</f>
        <v/>
      </c>
      <c r="N48" s="484" t="str">
        <f>IFERROR(IF($D48="","",VLOOKUP($D48,CUADRO!$D:$AK,10,FALSE)),"")</f>
        <v/>
      </c>
      <c r="O48" s="484" t="str">
        <f>IFERROR(IF($D48="","",VLOOKUP($D48,CUADRO!$D:$AK,11,FALSE)),"")</f>
        <v/>
      </c>
      <c r="P48" s="484" t="str">
        <f>IFERROR(IF($D48="","",VLOOKUP($D48,CUADRO!$D:$AK,12,FALSE)),"")</f>
        <v/>
      </c>
      <c r="Q48" s="484" t="str">
        <f>IFERROR(IF($D48="","",VLOOKUP($D48,CUADRO!$D:$AK,13,FALSE)),"")</f>
        <v/>
      </c>
      <c r="R48" s="484" t="str">
        <f>IFERROR(IF($D48="","",VLOOKUP($D48,CUADRO!$D:$AK,14,FALSE)),"")</f>
        <v/>
      </c>
      <c r="S48" s="484" t="str">
        <f>IFERROR(IF($D48="","",VLOOKUP($D48,CUADRO!$D:$AK,15,FALSE)),"")</f>
        <v/>
      </c>
      <c r="T48" s="484" t="str">
        <f>IFERROR(IF($D48="","",VLOOKUP($D48,CUADRO!$D:$AK,16,FALSE)),"")</f>
        <v/>
      </c>
      <c r="U48" s="484" t="str">
        <f>IFERROR(IF($D48="","",VLOOKUP($D48,CUADRO!$D:$AK,17,FALSE)),"")</f>
        <v/>
      </c>
      <c r="V48" s="484" t="str">
        <f>IFERROR(IF($D48="","",VLOOKUP($D48,CUADRO!$D:$AK,18,FALSE)),"")</f>
        <v/>
      </c>
      <c r="W48" s="484" t="str">
        <f>IFERROR(IF($D48="","",VLOOKUP($D48,CUADRO!$D:$AK,19,FALSE)),"")</f>
        <v/>
      </c>
      <c r="X48" s="484" t="str">
        <f>IFERROR(IF($D48="","",VLOOKUP($D48,CUADRO!$D:$AK,20,FALSE)),"")</f>
        <v/>
      </c>
      <c r="Y48" s="484" t="str">
        <f>IFERROR(IF($D48="","",VLOOKUP($D48,CUADRO!$D:$AK,21,FALSE)),"")</f>
        <v/>
      </c>
      <c r="Z48" s="484" t="str">
        <f>IFERROR(IF($D48="","",VLOOKUP($D48,CUADRO!$D:$AK,22,FALSE)),"")</f>
        <v/>
      </c>
      <c r="AA48" s="484" t="str">
        <f>IFERROR(IF($D48="","",VLOOKUP($D48,CUADRO!$D:$AK,23,FALSE)),"")</f>
        <v/>
      </c>
      <c r="AB48" s="484" t="str">
        <f>IFERROR(IF($D48="","",VLOOKUP($D48,CUADRO!$D:$AK,24,FALSE)),"")</f>
        <v/>
      </c>
      <c r="AC48" s="484" t="str">
        <f>IFERROR(IF($D48="","",VLOOKUP($D48,CUADRO!$D:$AK,25,FALSE)),"")</f>
        <v/>
      </c>
      <c r="AD48" s="484" t="str">
        <f>IFERROR(IF($D48="","",VLOOKUP($D48,CUADRO!$D:$AK,26,FALSE)),"")</f>
        <v/>
      </c>
      <c r="AE48" s="484" t="str">
        <f>IFERROR(IF($D48="","",VLOOKUP($D48,CUADRO!$D:$AK,27,FALSE)),"")</f>
        <v/>
      </c>
      <c r="AF48" s="484" t="str">
        <f>IFERROR(IF($D48="","",VLOOKUP($D48,CUADRO!$D:$AK,28,FALSE)),"")</f>
        <v/>
      </c>
      <c r="AG48" s="484" t="str">
        <f>IFERROR(IF($D48="","",VLOOKUP($D48,CUADRO!$D:$AK,29,FALSE)),"")</f>
        <v/>
      </c>
      <c r="AH48" s="484" t="str">
        <f>IFERROR(IF($D48="","",VLOOKUP($D48,CUADRO!$D:$AK,30,FALSE)),"")</f>
        <v/>
      </c>
      <c r="AI48" s="484" t="str">
        <f>IFERROR(IF($D48="","",VLOOKUP($D48,CUADRO!$D:$AK,31,FALSE)),"")</f>
        <v/>
      </c>
      <c r="AJ48" s="484" t="str">
        <f>IFERROR(IF($D48="","",VLOOKUP($D48,CUADRO!$D:$AK,32,FALSE)),"")</f>
        <v/>
      </c>
      <c r="AK48" s="484" t="str">
        <f>IFERROR(IF($D48="","",VLOOKUP($D48,CUADRO!$D:$AK,33,FALSE)),"")</f>
        <v/>
      </c>
      <c r="AL48" s="484" t="str">
        <f>IFERROR(IF($D48="","",VLOOKUP($D48,CUADRO!$D:$AK,34,FALSE)),"")</f>
        <v/>
      </c>
    </row>
    <row r="49" spans="1:38" ht="15">
      <c r="A49" s="435" t="str">
        <f>IF(G49="","",MAX($A$5:$A48)+1)</f>
        <v/>
      </c>
      <c r="B49" s="369">
        <v>45</v>
      </c>
      <c r="C49" s="228" t="str">
        <f>VLOOKUP(D49,CONDUCTORES!C:E,3,FALSE)</f>
        <v/>
      </c>
      <c r="D49" s="228" t="str">
        <f>IFERROR(IF(C45="SELECCIONE EMPRESA","",VLOOKUP(E49,CONDUCTORES!V:AM,18,FALSE)),"")</f>
        <v/>
      </c>
      <c r="E49" s="228" t="str">
        <f t="shared" si="2"/>
        <v>SELECCIONE EMPRESA45</v>
      </c>
      <c r="F49" s="228" t="str">
        <f t="shared" si="3"/>
        <v/>
      </c>
      <c r="G49" s="228" t="str">
        <f>IFERROR(IF($D49="","",VLOOKUP($D49,CUADRO!D48:AK197,3,FALSE)),"")</f>
        <v/>
      </c>
      <c r="H49" s="484" t="str">
        <f>IFERROR(IF($D49="","",VLOOKUP($D49,CUADRO!$D:$AK,4,FALSE)),"")</f>
        <v/>
      </c>
      <c r="I49" s="484" t="str">
        <f>IFERROR(IF($D49="","",VLOOKUP($D49,CUADRO!$D:$AK,5,FALSE)),"")</f>
        <v/>
      </c>
      <c r="J49" s="484" t="str">
        <f>IFERROR(IF($D49="","",VLOOKUP($D49,CUADRO!$D:$AK,6,FALSE)),"")</f>
        <v/>
      </c>
      <c r="K49" s="484" t="str">
        <f>IFERROR(IF($D49="","",VLOOKUP($D49,CUADRO!$D:$AK,7,FALSE)),"")</f>
        <v/>
      </c>
      <c r="L49" s="484" t="str">
        <f>IFERROR(IF($D49="","",VLOOKUP($D49,CUADRO!$D:$AK,8,FALSE)),"")</f>
        <v/>
      </c>
      <c r="M49" s="484" t="str">
        <f>IFERROR(IF($D49="","",VLOOKUP($D49,CUADRO!$D:$AK,9,FALSE)),"")</f>
        <v/>
      </c>
      <c r="N49" s="484" t="str">
        <f>IFERROR(IF($D49="","",VLOOKUP($D49,CUADRO!$D:$AK,10,FALSE)),"")</f>
        <v/>
      </c>
      <c r="O49" s="484" t="str">
        <f>IFERROR(IF($D49="","",VLOOKUP($D49,CUADRO!$D:$AK,11,FALSE)),"")</f>
        <v/>
      </c>
      <c r="P49" s="484" t="str">
        <f>IFERROR(IF($D49="","",VLOOKUP($D49,CUADRO!$D:$AK,12,FALSE)),"")</f>
        <v/>
      </c>
      <c r="Q49" s="484" t="str">
        <f>IFERROR(IF($D49="","",VLOOKUP($D49,CUADRO!$D:$AK,13,FALSE)),"")</f>
        <v/>
      </c>
      <c r="R49" s="484" t="str">
        <f>IFERROR(IF($D49="","",VLOOKUP($D49,CUADRO!$D:$AK,14,FALSE)),"")</f>
        <v/>
      </c>
      <c r="S49" s="484" t="str">
        <f>IFERROR(IF($D49="","",VLOOKUP($D49,CUADRO!$D:$AK,15,FALSE)),"")</f>
        <v/>
      </c>
      <c r="T49" s="484" t="str">
        <f>IFERROR(IF($D49="","",VLOOKUP($D49,CUADRO!$D:$AK,16,FALSE)),"")</f>
        <v/>
      </c>
      <c r="U49" s="484" t="str">
        <f>IFERROR(IF($D49="","",VLOOKUP($D49,CUADRO!$D:$AK,17,FALSE)),"")</f>
        <v/>
      </c>
      <c r="V49" s="484" t="str">
        <f>IFERROR(IF($D49="","",VLOOKUP($D49,CUADRO!$D:$AK,18,FALSE)),"")</f>
        <v/>
      </c>
      <c r="W49" s="484" t="str">
        <f>IFERROR(IF($D49="","",VLOOKUP($D49,CUADRO!$D:$AK,19,FALSE)),"")</f>
        <v/>
      </c>
      <c r="X49" s="484" t="str">
        <f>IFERROR(IF($D49="","",VLOOKUP($D49,CUADRO!$D:$AK,20,FALSE)),"")</f>
        <v/>
      </c>
      <c r="Y49" s="484" t="str">
        <f>IFERROR(IF($D49="","",VLOOKUP($D49,CUADRO!$D:$AK,21,FALSE)),"")</f>
        <v/>
      </c>
      <c r="Z49" s="484" t="str">
        <f>IFERROR(IF($D49="","",VLOOKUP($D49,CUADRO!$D:$AK,22,FALSE)),"")</f>
        <v/>
      </c>
      <c r="AA49" s="484" t="str">
        <f>IFERROR(IF($D49="","",VLOOKUP($D49,CUADRO!$D:$AK,23,FALSE)),"")</f>
        <v/>
      </c>
      <c r="AB49" s="484" t="str">
        <f>IFERROR(IF($D49="","",VLOOKUP($D49,CUADRO!$D:$AK,24,FALSE)),"")</f>
        <v/>
      </c>
      <c r="AC49" s="484" t="str">
        <f>IFERROR(IF($D49="","",VLOOKUP($D49,CUADRO!$D:$AK,25,FALSE)),"")</f>
        <v/>
      </c>
      <c r="AD49" s="484" t="str">
        <f>IFERROR(IF($D49="","",VLOOKUP($D49,CUADRO!$D:$AK,26,FALSE)),"")</f>
        <v/>
      </c>
      <c r="AE49" s="484" t="str">
        <f>IFERROR(IF($D49="","",VLOOKUP($D49,CUADRO!$D:$AK,27,FALSE)),"")</f>
        <v/>
      </c>
      <c r="AF49" s="484" t="str">
        <f>IFERROR(IF($D49="","",VLOOKUP($D49,CUADRO!$D:$AK,28,FALSE)),"")</f>
        <v/>
      </c>
      <c r="AG49" s="484" t="str">
        <f>IFERROR(IF($D49="","",VLOOKUP($D49,CUADRO!$D:$AK,29,FALSE)),"")</f>
        <v/>
      </c>
      <c r="AH49" s="484" t="str">
        <f>IFERROR(IF($D49="","",VLOOKUP($D49,CUADRO!$D:$AK,30,FALSE)),"")</f>
        <v/>
      </c>
      <c r="AI49" s="484" t="str">
        <f>IFERROR(IF($D49="","",VLOOKUP($D49,CUADRO!$D:$AK,31,FALSE)),"")</f>
        <v/>
      </c>
      <c r="AJ49" s="484" t="str">
        <f>IFERROR(IF($D49="","",VLOOKUP($D49,CUADRO!$D:$AK,32,FALSE)),"")</f>
        <v/>
      </c>
      <c r="AK49" s="484" t="str">
        <f>IFERROR(IF($D49="","",VLOOKUP($D49,CUADRO!$D:$AK,33,FALSE)),"")</f>
        <v/>
      </c>
      <c r="AL49" s="484" t="str">
        <f>IFERROR(IF($D49="","",VLOOKUP($D49,CUADRO!$D:$AK,34,FALSE)),"")</f>
        <v/>
      </c>
    </row>
    <row r="50" spans="1:38" ht="15">
      <c r="A50" s="435" t="str">
        <f>IF(G50="","",MAX($A$5:$A49)+1)</f>
        <v/>
      </c>
      <c r="B50" s="369">
        <v>46</v>
      </c>
      <c r="C50" s="228" t="str">
        <f>VLOOKUP(D50,CONDUCTORES!C:E,3,FALSE)</f>
        <v/>
      </c>
      <c r="D50" s="228" t="str">
        <f>IFERROR(IF(C46="SELECCIONE EMPRESA","",VLOOKUP(E50,CONDUCTORES!V:AM,18,FALSE)),"")</f>
        <v/>
      </c>
      <c r="E50" s="228" t="str">
        <f t="shared" si="2"/>
        <v>SELECCIONE EMPRESA46</v>
      </c>
      <c r="F50" s="228" t="str">
        <f t="shared" si="3"/>
        <v/>
      </c>
      <c r="G50" s="228" t="str">
        <f>IFERROR(IF($D50="","",VLOOKUP($D50,CUADRO!D49:AK198,3,FALSE)),"")</f>
        <v/>
      </c>
      <c r="H50" s="484" t="str">
        <f>IFERROR(IF($D50="","",VLOOKUP($D50,CUADRO!$D:$AK,4,FALSE)),"")</f>
        <v/>
      </c>
      <c r="I50" s="484" t="str">
        <f>IFERROR(IF($D50="","",VLOOKUP($D50,CUADRO!$D:$AK,5,FALSE)),"")</f>
        <v/>
      </c>
      <c r="J50" s="484" t="str">
        <f>IFERROR(IF($D50="","",VLOOKUP($D50,CUADRO!$D:$AK,6,FALSE)),"")</f>
        <v/>
      </c>
      <c r="K50" s="484" t="str">
        <f>IFERROR(IF($D50="","",VLOOKUP($D50,CUADRO!$D:$AK,7,FALSE)),"")</f>
        <v/>
      </c>
      <c r="L50" s="484" t="str">
        <f>IFERROR(IF($D50="","",VLOOKUP($D50,CUADRO!$D:$AK,8,FALSE)),"")</f>
        <v/>
      </c>
      <c r="M50" s="484" t="str">
        <f>IFERROR(IF($D50="","",VLOOKUP($D50,CUADRO!$D:$AK,9,FALSE)),"")</f>
        <v/>
      </c>
      <c r="N50" s="484" t="str">
        <f>IFERROR(IF($D50="","",VLOOKUP($D50,CUADRO!$D:$AK,10,FALSE)),"")</f>
        <v/>
      </c>
      <c r="O50" s="484" t="str">
        <f>IFERROR(IF($D50="","",VLOOKUP($D50,CUADRO!$D:$AK,11,FALSE)),"")</f>
        <v/>
      </c>
      <c r="P50" s="484" t="str">
        <f>IFERROR(IF($D50="","",VLOOKUP($D50,CUADRO!$D:$AK,12,FALSE)),"")</f>
        <v/>
      </c>
      <c r="Q50" s="484" t="str">
        <f>IFERROR(IF($D50="","",VLOOKUP($D50,CUADRO!$D:$AK,13,FALSE)),"")</f>
        <v/>
      </c>
      <c r="R50" s="484" t="str">
        <f>IFERROR(IF($D50="","",VLOOKUP($D50,CUADRO!$D:$AK,14,FALSE)),"")</f>
        <v/>
      </c>
      <c r="S50" s="484" t="str">
        <f>IFERROR(IF($D50="","",VLOOKUP($D50,CUADRO!$D:$AK,15,FALSE)),"")</f>
        <v/>
      </c>
      <c r="T50" s="484" t="str">
        <f>IFERROR(IF($D50="","",VLOOKUP($D50,CUADRO!$D:$AK,16,FALSE)),"")</f>
        <v/>
      </c>
      <c r="U50" s="484" t="str">
        <f>IFERROR(IF($D50="","",VLOOKUP($D50,CUADRO!$D:$AK,17,FALSE)),"")</f>
        <v/>
      </c>
      <c r="V50" s="484" t="str">
        <f>IFERROR(IF($D50="","",VLOOKUP($D50,CUADRO!$D:$AK,18,FALSE)),"")</f>
        <v/>
      </c>
      <c r="W50" s="484" t="str">
        <f>IFERROR(IF($D50="","",VLOOKUP($D50,CUADRO!$D:$AK,19,FALSE)),"")</f>
        <v/>
      </c>
      <c r="X50" s="484" t="str">
        <f>IFERROR(IF($D50="","",VLOOKUP($D50,CUADRO!$D:$AK,20,FALSE)),"")</f>
        <v/>
      </c>
      <c r="Y50" s="484" t="str">
        <f>IFERROR(IF($D50="","",VLOOKUP($D50,CUADRO!$D:$AK,21,FALSE)),"")</f>
        <v/>
      </c>
      <c r="Z50" s="484" t="str">
        <f>IFERROR(IF($D50="","",VLOOKUP($D50,CUADRO!$D:$AK,22,FALSE)),"")</f>
        <v/>
      </c>
      <c r="AA50" s="484" t="str">
        <f>IFERROR(IF($D50="","",VLOOKUP($D50,CUADRO!$D:$AK,23,FALSE)),"")</f>
        <v/>
      </c>
      <c r="AB50" s="484" t="str">
        <f>IFERROR(IF($D50="","",VLOOKUP($D50,CUADRO!$D:$AK,24,FALSE)),"")</f>
        <v/>
      </c>
      <c r="AC50" s="484" t="str">
        <f>IFERROR(IF($D50="","",VLOOKUP($D50,CUADRO!$D:$AK,25,FALSE)),"")</f>
        <v/>
      </c>
      <c r="AD50" s="484" t="str">
        <f>IFERROR(IF($D50="","",VLOOKUP($D50,CUADRO!$D:$AK,26,FALSE)),"")</f>
        <v/>
      </c>
      <c r="AE50" s="484" t="str">
        <f>IFERROR(IF($D50="","",VLOOKUP($D50,CUADRO!$D:$AK,27,FALSE)),"")</f>
        <v/>
      </c>
      <c r="AF50" s="484" t="str">
        <f>IFERROR(IF($D50="","",VLOOKUP($D50,CUADRO!$D:$AK,28,FALSE)),"")</f>
        <v/>
      </c>
      <c r="AG50" s="484" t="str">
        <f>IFERROR(IF($D50="","",VLOOKUP($D50,CUADRO!$D:$AK,29,FALSE)),"")</f>
        <v/>
      </c>
      <c r="AH50" s="484" t="str">
        <f>IFERROR(IF($D50="","",VLOOKUP($D50,CUADRO!$D:$AK,30,FALSE)),"")</f>
        <v/>
      </c>
      <c r="AI50" s="484" t="str">
        <f>IFERROR(IF($D50="","",VLOOKUP($D50,CUADRO!$D:$AK,31,FALSE)),"")</f>
        <v/>
      </c>
      <c r="AJ50" s="484" t="str">
        <f>IFERROR(IF($D50="","",VLOOKUP($D50,CUADRO!$D:$AK,32,FALSE)),"")</f>
        <v/>
      </c>
      <c r="AK50" s="484" t="str">
        <f>IFERROR(IF($D50="","",VLOOKUP($D50,CUADRO!$D:$AK,33,FALSE)),"")</f>
        <v/>
      </c>
      <c r="AL50" s="484" t="str">
        <f>IFERROR(IF($D50="","",VLOOKUP($D50,CUADRO!$D:$AK,34,FALSE)),"")</f>
        <v/>
      </c>
    </row>
    <row r="51" spans="1:38" ht="15">
      <c r="A51" s="435" t="str">
        <f>IF(G51="","",MAX($A$5:$A50)+1)</f>
        <v/>
      </c>
      <c r="B51" s="369">
        <v>47</v>
      </c>
      <c r="C51" s="228" t="str">
        <f>VLOOKUP(D51,CONDUCTORES!C:E,3,FALSE)</f>
        <v/>
      </c>
      <c r="D51" s="228" t="str">
        <f>IFERROR(IF(C47="SELECCIONE EMPRESA","",VLOOKUP(E51,CONDUCTORES!V:AM,18,FALSE)),"")</f>
        <v/>
      </c>
      <c r="E51" s="228" t="str">
        <f t="shared" si="2"/>
        <v>SELECCIONE EMPRESA47</v>
      </c>
      <c r="F51" s="228" t="str">
        <f t="shared" si="3"/>
        <v/>
      </c>
      <c r="G51" s="228" t="str">
        <f>IFERROR(IF($D51="","",VLOOKUP($D51,CUADRO!D50:AK199,3,FALSE)),"")</f>
        <v/>
      </c>
      <c r="H51" s="484" t="str">
        <f>IFERROR(IF($D51="","",VLOOKUP($D51,CUADRO!$D:$AK,4,FALSE)),"")</f>
        <v/>
      </c>
      <c r="I51" s="484" t="str">
        <f>IFERROR(IF($D51="","",VLOOKUP($D51,CUADRO!$D:$AK,5,FALSE)),"")</f>
        <v/>
      </c>
      <c r="J51" s="484" t="str">
        <f>IFERROR(IF($D51="","",VLOOKUP($D51,CUADRO!$D:$AK,6,FALSE)),"")</f>
        <v/>
      </c>
      <c r="K51" s="484" t="str">
        <f>IFERROR(IF($D51="","",VLOOKUP($D51,CUADRO!$D:$AK,7,FALSE)),"")</f>
        <v/>
      </c>
      <c r="L51" s="484" t="str">
        <f>IFERROR(IF($D51="","",VLOOKUP($D51,CUADRO!$D:$AK,8,FALSE)),"")</f>
        <v/>
      </c>
      <c r="M51" s="484" t="str">
        <f>IFERROR(IF($D51="","",VLOOKUP($D51,CUADRO!$D:$AK,9,FALSE)),"")</f>
        <v/>
      </c>
      <c r="N51" s="484" t="str">
        <f>IFERROR(IF($D51="","",VLOOKUP($D51,CUADRO!$D:$AK,10,FALSE)),"")</f>
        <v/>
      </c>
      <c r="O51" s="484" t="str">
        <f>IFERROR(IF($D51="","",VLOOKUP($D51,CUADRO!$D:$AK,11,FALSE)),"")</f>
        <v/>
      </c>
      <c r="P51" s="484" t="str">
        <f>IFERROR(IF($D51="","",VLOOKUP($D51,CUADRO!$D:$AK,12,FALSE)),"")</f>
        <v/>
      </c>
      <c r="Q51" s="484" t="str">
        <f>IFERROR(IF($D51="","",VLOOKUP($D51,CUADRO!$D:$AK,13,FALSE)),"")</f>
        <v/>
      </c>
      <c r="R51" s="484" t="str">
        <f>IFERROR(IF($D51="","",VLOOKUP($D51,CUADRO!$D:$AK,14,FALSE)),"")</f>
        <v/>
      </c>
      <c r="S51" s="484" t="str">
        <f>IFERROR(IF($D51="","",VLOOKUP($D51,CUADRO!$D:$AK,15,FALSE)),"")</f>
        <v/>
      </c>
      <c r="T51" s="484" t="str">
        <f>IFERROR(IF($D51="","",VLOOKUP($D51,CUADRO!$D:$AK,16,FALSE)),"")</f>
        <v/>
      </c>
      <c r="U51" s="484" t="str">
        <f>IFERROR(IF($D51="","",VLOOKUP($D51,CUADRO!$D:$AK,17,FALSE)),"")</f>
        <v/>
      </c>
      <c r="V51" s="484" t="str">
        <f>IFERROR(IF($D51="","",VLOOKUP($D51,CUADRO!$D:$AK,18,FALSE)),"")</f>
        <v/>
      </c>
      <c r="W51" s="484" t="str">
        <f>IFERROR(IF($D51="","",VLOOKUP($D51,CUADRO!$D:$AK,19,FALSE)),"")</f>
        <v/>
      </c>
      <c r="X51" s="484" t="str">
        <f>IFERROR(IF($D51="","",VLOOKUP($D51,CUADRO!$D:$AK,20,FALSE)),"")</f>
        <v/>
      </c>
      <c r="Y51" s="484" t="str">
        <f>IFERROR(IF($D51="","",VLOOKUP($D51,CUADRO!$D:$AK,21,FALSE)),"")</f>
        <v/>
      </c>
      <c r="Z51" s="484" t="str">
        <f>IFERROR(IF($D51="","",VLOOKUP($D51,CUADRO!$D:$AK,22,FALSE)),"")</f>
        <v/>
      </c>
      <c r="AA51" s="484" t="str">
        <f>IFERROR(IF($D51="","",VLOOKUP($D51,CUADRO!$D:$AK,23,FALSE)),"")</f>
        <v/>
      </c>
      <c r="AB51" s="484" t="str">
        <f>IFERROR(IF($D51="","",VLOOKUP($D51,CUADRO!$D:$AK,24,FALSE)),"")</f>
        <v/>
      </c>
      <c r="AC51" s="484" t="str">
        <f>IFERROR(IF($D51="","",VLOOKUP($D51,CUADRO!$D:$AK,25,FALSE)),"")</f>
        <v/>
      </c>
      <c r="AD51" s="484" t="str">
        <f>IFERROR(IF($D51="","",VLOOKUP($D51,CUADRO!$D:$AK,26,FALSE)),"")</f>
        <v/>
      </c>
      <c r="AE51" s="484" t="str">
        <f>IFERROR(IF($D51="","",VLOOKUP($D51,CUADRO!$D:$AK,27,FALSE)),"")</f>
        <v/>
      </c>
      <c r="AF51" s="484" t="str">
        <f>IFERROR(IF($D51="","",VLOOKUP($D51,CUADRO!$D:$AK,28,FALSE)),"")</f>
        <v/>
      </c>
      <c r="AG51" s="484" t="str">
        <f>IFERROR(IF($D51="","",VLOOKUP($D51,CUADRO!$D:$AK,29,FALSE)),"")</f>
        <v/>
      </c>
      <c r="AH51" s="484" t="str">
        <f>IFERROR(IF($D51="","",VLOOKUP($D51,CUADRO!$D:$AK,30,FALSE)),"")</f>
        <v/>
      </c>
      <c r="AI51" s="484" t="str">
        <f>IFERROR(IF($D51="","",VLOOKUP($D51,CUADRO!$D:$AK,31,FALSE)),"")</f>
        <v/>
      </c>
      <c r="AJ51" s="484" t="str">
        <f>IFERROR(IF($D51="","",VLOOKUP($D51,CUADRO!$D:$AK,32,FALSE)),"")</f>
        <v/>
      </c>
      <c r="AK51" s="484" t="str">
        <f>IFERROR(IF($D51="","",VLOOKUP($D51,CUADRO!$D:$AK,33,FALSE)),"")</f>
        <v/>
      </c>
      <c r="AL51" s="484" t="str">
        <f>IFERROR(IF($D51="","",VLOOKUP($D51,CUADRO!$D:$AK,34,FALSE)),"")</f>
        <v/>
      </c>
    </row>
    <row r="52" spans="1:38" ht="15">
      <c r="A52" s="435" t="str">
        <f>IF(G52="","",MAX($A$5:$A51)+1)</f>
        <v/>
      </c>
      <c r="B52" s="369">
        <v>48</v>
      </c>
      <c r="C52" s="228" t="str">
        <f>VLOOKUP(D52,CONDUCTORES!C:E,3,FALSE)</f>
        <v/>
      </c>
      <c r="D52" s="228" t="str">
        <f>IFERROR(IF(C48="SELECCIONE EMPRESA","",VLOOKUP(E52,CONDUCTORES!V:AM,18,FALSE)),"")</f>
        <v/>
      </c>
      <c r="E52" s="228" t="str">
        <f t="shared" si="2"/>
        <v>SELECCIONE EMPRESA48</v>
      </c>
      <c r="F52" s="228" t="str">
        <f t="shared" si="3"/>
        <v/>
      </c>
      <c r="G52" s="228" t="str">
        <f>IFERROR(IF($D52="","",VLOOKUP($D52,CUADRO!D51:AK200,3,FALSE)),"")</f>
        <v/>
      </c>
      <c r="H52" s="484" t="str">
        <f>IFERROR(IF($D52="","",VLOOKUP($D52,CUADRO!$D:$AK,4,FALSE)),"")</f>
        <v/>
      </c>
      <c r="I52" s="484" t="str">
        <f>IFERROR(IF($D52="","",VLOOKUP($D52,CUADRO!$D:$AK,5,FALSE)),"")</f>
        <v/>
      </c>
      <c r="J52" s="484" t="str">
        <f>IFERROR(IF($D52="","",VLOOKUP($D52,CUADRO!$D:$AK,6,FALSE)),"")</f>
        <v/>
      </c>
      <c r="K52" s="484" t="str">
        <f>IFERROR(IF($D52="","",VLOOKUP($D52,CUADRO!$D:$AK,7,FALSE)),"")</f>
        <v/>
      </c>
      <c r="L52" s="484" t="str">
        <f>IFERROR(IF($D52="","",VLOOKUP($D52,CUADRO!$D:$AK,8,FALSE)),"")</f>
        <v/>
      </c>
      <c r="M52" s="484" t="str">
        <f>IFERROR(IF($D52="","",VLOOKUP($D52,CUADRO!$D:$AK,9,FALSE)),"")</f>
        <v/>
      </c>
      <c r="N52" s="484" t="str">
        <f>IFERROR(IF($D52="","",VLOOKUP($D52,CUADRO!$D:$AK,10,FALSE)),"")</f>
        <v/>
      </c>
      <c r="O52" s="484" t="str">
        <f>IFERROR(IF($D52="","",VLOOKUP($D52,CUADRO!$D:$AK,11,FALSE)),"")</f>
        <v/>
      </c>
      <c r="P52" s="484" t="str">
        <f>IFERROR(IF($D52="","",VLOOKUP($D52,CUADRO!$D:$AK,12,FALSE)),"")</f>
        <v/>
      </c>
      <c r="Q52" s="484" t="str">
        <f>IFERROR(IF($D52="","",VLOOKUP($D52,CUADRO!$D:$AK,13,FALSE)),"")</f>
        <v/>
      </c>
      <c r="R52" s="484" t="str">
        <f>IFERROR(IF($D52="","",VLOOKUP($D52,CUADRO!$D:$AK,14,FALSE)),"")</f>
        <v/>
      </c>
      <c r="S52" s="484" t="str">
        <f>IFERROR(IF($D52="","",VLOOKUP($D52,CUADRO!$D:$AK,15,FALSE)),"")</f>
        <v/>
      </c>
      <c r="T52" s="484" t="str">
        <f>IFERROR(IF($D52="","",VLOOKUP($D52,CUADRO!$D:$AK,16,FALSE)),"")</f>
        <v/>
      </c>
      <c r="U52" s="484" t="str">
        <f>IFERROR(IF($D52="","",VLOOKUP($D52,CUADRO!$D:$AK,17,FALSE)),"")</f>
        <v/>
      </c>
      <c r="V52" s="484" t="str">
        <f>IFERROR(IF($D52="","",VLOOKUP($D52,CUADRO!$D:$AK,18,FALSE)),"")</f>
        <v/>
      </c>
      <c r="W52" s="484" t="str">
        <f>IFERROR(IF($D52="","",VLOOKUP($D52,CUADRO!$D:$AK,19,FALSE)),"")</f>
        <v/>
      </c>
      <c r="X52" s="484" t="str">
        <f>IFERROR(IF($D52="","",VLOOKUP($D52,CUADRO!$D:$AK,20,FALSE)),"")</f>
        <v/>
      </c>
      <c r="Y52" s="484" t="str">
        <f>IFERROR(IF($D52="","",VLOOKUP($D52,CUADRO!$D:$AK,21,FALSE)),"")</f>
        <v/>
      </c>
      <c r="Z52" s="484" t="str">
        <f>IFERROR(IF($D52="","",VLOOKUP($D52,CUADRO!$D:$AK,22,FALSE)),"")</f>
        <v/>
      </c>
      <c r="AA52" s="484" t="str">
        <f>IFERROR(IF($D52="","",VLOOKUP($D52,CUADRO!$D:$AK,23,FALSE)),"")</f>
        <v/>
      </c>
      <c r="AB52" s="484" t="str">
        <f>IFERROR(IF($D52="","",VLOOKUP($D52,CUADRO!$D:$AK,24,FALSE)),"")</f>
        <v/>
      </c>
      <c r="AC52" s="484" t="str">
        <f>IFERROR(IF($D52="","",VLOOKUP($D52,CUADRO!$D:$AK,25,FALSE)),"")</f>
        <v/>
      </c>
      <c r="AD52" s="484" t="str">
        <f>IFERROR(IF($D52="","",VLOOKUP($D52,CUADRO!$D:$AK,26,FALSE)),"")</f>
        <v/>
      </c>
      <c r="AE52" s="484" t="str">
        <f>IFERROR(IF($D52="","",VLOOKUP($D52,CUADRO!$D:$AK,27,FALSE)),"")</f>
        <v/>
      </c>
      <c r="AF52" s="484" t="str">
        <f>IFERROR(IF($D52="","",VLOOKUP($D52,CUADRO!$D:$AK,28,FALSE)),"")</f>
        <v/>
      </c>
      <c r="AG52" s="484" t="str">
        <f>IFERROR(IF($D52="","",VLOOKUP($D52,CUADRO!$D:$AK,29,FALSE)),"")</f>
        <v/>
      </c>
      <c r="AH52" s="484" t="str">
        <f>IFERROR(IF($D52="","",VLOOKUP($D52,CUADRO!$D:$AK,30,FALSE)),"")</f>
        <v/>
      </c>
      <c r="AI52" s="484" t="str">
        <f>IFERROR(IF($D52="","",VLOOKUP($D52,CUADRO!$D:$AK,31,FALSE)),"")</f>
        <v/>
      </c>
      <c r="AJ52" s="484" t="str">
        <f>IFERROR(IF($D52="","",VLOOKUP($D52,CUADRO!$D:$AK,32,FALSE)),"")</f>
        <v/>
      </c>
      <c r="AK52" s="484" t="str">
        <f>IFERROR(IF($D52="","",VLOOKUP($D52,CUADRO!$D:$AK,33,FALSE)),"")</f>
        <v/>
      </c>
      <c r="AL52" s="484" t="str">
        <f>IFERROR(IF($D52="","",VLOOKUP($D52,CUADRO!$D:$AK,34,FALSE)),"")</f>
        <v/>
      </c>
    </row>
    <row r="53" spans="1:38" ht="15">
      <c r="A53" s="435" t="str">
        <f>IF(G53="","",MAX($A$5:$A52)+1)</f>
        <v/>
      </c>
      <c r="B53" s="369">
        <v>49</v>
      </c>
      <c r="C53" s="228" t="str">
        <f>VLOOKUP(D53,CONDUCTORES!C:E,3,FALSE)</f>
        <v/>
      </c>
      <c r="D53" s="228" t="str">
        <f>IFERROR(IF(C49="SELECCIONE EMPRESA","",VLOOKUP(E53,CONDUCTORES!V:AM,18,FALSE)),"")</f>
        <v/>
      </c>
      <c r="E53" s="228" t="str">
        <f t="shared" si="2"/>
        <v>SELECCIONE EMPRESA49</v>
      </c>
      <c r="F53" s="228" t="str">
        <f t="shared" si="3"/>
        <v/>
      </c>
      <c r="G53" s="228" t="str">
        <f>IFERROR(IF($D53="","",VLOOKUP($D53,CUADRO!D52:AK201,3,FALSE)),"")</f>
        <v/>
      </c>
      <c r="H53" s="484" t="str">
        <f>IFERROR(IF($D53="","",VLOOKUP($D53,CUADRO!$D:$AK,4,FALSE)),"")</f>
        <v/>
      </c>
      <c r="I53" s="484" t="str">
        <f>IFERROR(IF($D53="","",VLOOKUP($D53,CUADRO!$D:$AK,5,FALSE)),"")</f>
        <v/>
      </c>
      <c r="J53" s="484" t="str">
        <f>IFERROR(IF($D53="","",VLOOKUP($D53,CUADRO!$D:$AK,6,FALSE)),"")</f>
        <v/>
      </c>
      <c r="K53" s="484" t="str">
        <f>IFERROR(IF($D53="","",VLOOKUP($D53,CUADRO!$D:$AK,7,FALSE)),"")</f>
        <v/>
      </c>
      <c r="L53" s="484" t="str">
        <f>IFERROR(IF($D53="","",VLOOKUP($D53,CUADRO!$D:$AK,8,FALSE)),"")</f>
        <v/>
      </c>
      <c r="M53" s="484" t="str">
        <f>IFERROR(IF($D53="","",VLOOKUP($D53,CUADRO!$D:$AK,9,FALSE)),"")</f>
        <v/>
      </c>
      <c r="N53" s="484" t="str">
        <f>IFERROR(IF($D53="","",VLOOKUP($D53,CUADRO!$D:$AK,10,FALSE)),"")</f>
        <v/>
      </c>
      <c r="O53" s="484" t="str">
        <f>IFERROR(IF($D53="","",VLOOKUP($D53,CUADRO!$D:$AK,11,FALSE)),"")</f>
        <v/>
      </c>
      <c r="P53" s="484" t="str">
        <f>IFERROR(IF($D53="","",VLOOKUP($D53,CUADRO!$D:$AK,12,FALSE)),"")</f>
        <v/>
      </c>
      <c r="Q53" s="484" t="str">
        <f>IFERROR(IF($D53="","",VLOOKUP($D53,CUADRO!$D:$AK,13,FALSE)),"")</f>
        <v/>
      </c>
      <c r="R53" s="484" t="str">
        <f>IFERROR(IF($D53="","",VLOOKUP($D53,CUADRO!$D:$AK,14,FALSE)),"")</f>
        <v/>
      </c>
      <c r="S53" s="484" t="str">
        <f>IFERROR(IF($D53="","",VLOOKUP($D53,CUADRO!$D:$AK,15,FALSE)),"")</f>
        <v/>
      </c>
      <c r="T53" s="484" t="str">
        <f>IFERROR(IF($D53="","",VLOOKUP($D53,CUADRO!$D:$AK,16,FALSE)),"")</f>
        <v/>
      </c>
      <c r="U53" s="484" t="str">
        <f>IFERROR(IF($D53="","",VLOOKUP($D53,CUADRO!$D:$AK,17,FALSE)),"")</f>
        <v/>
      </c>
      <c r="V53" s="484" t="str">
        <f>IFERROR(IF($D53="","",VLOOKUP($D53,CUADRO!$D:$AK,18,FALSE)),"")</f>
        <v/>
      </c>
      <c r="W53" s="484" t="str">
        <f>IFERROR(IF($D53="","",VLOOKUP($D53,CUADRO!$D:$AK,19,FALSE)),"")</f>
        <v/>
      </c>
      <c r="X53" s="484" t="str">
        <f>IFERROR(IF($D53="","",VLOOKUP($D53,CUADRO!$D:$AK,20,FALSE)),"")</f>
        <v/>
      </c>
      <c r="Y53" s="484" t="str">
        <f>IFERROR(IF($D53="","",VLOOKUP($D53,CUADRO!$D:$AK,21,FALSE)),"")</f>
        <v/>
      </c>
      <c r="Z53" s="484" t="str">
        <f>IFERROR(IF($D53="","",VLOOKUP($D53,CUADRO!$D:$AK,22,FALSE)),"")</f>
        <v/>
      </c>
      <c r="AA53" s="484" t="str">
        <f>IFERROR(IF($D53="","",VLOOKUP($D53,CUADRO!$D:$AK,23,FALSE)),"")</f>
        <v/>
      </c>
      <c r="AB53" s="484" t="str">
        <f>IFERROR(IF($D53="","",VLOOKUP($D53,CUADRO!$D:$AK,24,FALSE)),"")</f>
        <v/>
      </c>
      <c r="AC53" s="484" t="str">
        <f>IFERROR(IF($D53="","",VLOOKUP($D53,CUADRO!$D:$AK,25,FALSE)),"")</f>
        <v/>
      </c>
      <c r="AD53" s="484" t="str">
        <f>IFERROR(IF($D53="","",VLOOKUP($D53,CUADRO!$D:$AK,26,FALSE)),"")</f>
        <v/>
      </c>
      <c r="AE53" s="484" t="str">
        <f>IFERROR(IF($D53="","",VLOOKUP($D53,CUADRO!$D:$AK,27,FALSE)),"")</f>
        <v/>
      </c>
      <c r="AF53" s="484" t="str">
        <f>IFERROR(IF($D53="","",VLOOKUP($D53,CUADRO!$D:$AK,28,FALSE)),"")</f>
        <v/>
      </c>
      <c r="AG53" s="484" t="str">
        <f>IFERROR(IF($D53="","",VLOOKUP($D53,CUADRO!$D:$AK,29,FALSE)),"")</f>
        <v/>
      </c>
      <c r="AH53" s="484" t="str">
        <f>IFERROR(IF($D53="","",VLOOKUP($D53,CUADRO!$D:$AK,30,FALSE)),"")</f>
        <v/>
      </c>
      <c r="AI53" s="484" t="str">
        <f>IFERROR(IF($D53="","",VLOOKUP($D53,CUADRO!$D:$AK,31,FALSE)),"")</f>
        <v/>
      </c>
      <c r="AJ53" s="484" t="str">
        <f>IFERROR(IF($D53="","",VLOOKUP($D53,CUADRO!$D:$AK,32,FALSE)),"")</f>
        <v/>
      </c>
      <c r="AK53" s="484" t="str">
        <f>IFERROR(IF($D53="","",VLOOKUP($D53,CUADRO!$D:$AK,33,FALSE)),"")</f>
        <v/>
      </c>
      <c r="AL53" s="484" t="str">
        <f>IFERROR(IF($D53="","",VLOOKUP($D53,CUADRO!$D:$AK,34,FALSE)),"")</f>
        <v/>
      </c>
    </row>
    <row r="54" spans="1:38" ht="15">
      <c r="A54" s="435" t="str">
        <f>IF(G54="","",MAX($A$5:$A53)+1)</f>
        <v/>
      </c>
      <c r="B54" s="369">
        <v>50</v>
      </c>
      <c r="C54" s="228" t="str">
        <f>VLOOKUP(D54,CONDUCTORES!C:E,3,FALSE)</f>
        <v/>
      </c>
      <c r="D54" s="228" t="str">
        <f>IFERROR(IF(C50="SELECCIONE EMPRESA","",VLOOKUP(E54,CONDUCTORES!V:AM,18,FALSE)),"")</f>
        <v/>
      </c>
      <c r="E54" s="228" t="str">
        <f t="shared" si="2"/>
        <v>SELECCIONE EMPRESA50</v>
      </c>
      <c r="F54" s="228" t="str">
        <f t="shared" si="3"/>
        <v/>
      </c>
      <c r="G54" s="228" t="str">
        <f>IFERROR(IF($D54="","",VLOOKUP($D54,CUADRO!D53:AK202,3,FALSE)),"")</f>
        <v/>
      </c>
      <c r="H54" s="484" t="str">
        <f>IFERROR(IF($D54="","",VLOOKUP($D54,CUADRO!$D:$AK,4,FALSE)),"")</f>
        <v/>
      </c>
      <c r="I54" s="484" t="str">
        <f>IFERROR(IF($D54="","",VLOOKUP($D54,CUADRO!$D:$AK,5,FALSE)),"")</f>
        <v/>
      </c>
      <c r="J54" s="484" t="str">
        <f>IFERROR(IF($D54="","",VLOOKUP($D54,CUADRO!$D:$AK,6,FALSE)),"")</f>
        <v/>
      </c>
      <c r="K54" s="484" t="str">
        <f>IFERROR(IF($D54="","",VLOOKUP($D54,CUADRO!$D:$AK,7,FALSE)),"")</f>
        <v/>
      </c>
      <c r="L54" s="484" t="str">
        <f>IFERROR(IF($D54="","",VLOOKUP($D54,CUADRO!$D:$AK,8,FALSE)),"")</f>
        <v/>
      </c>
      <c r="M54" s="484" t="str">
        <f>IFERROR(IF($D54="","",VLOOKUP($D54,CUADRO!$D:$AK,9,FALSE)),"")</f>
        <v/>
      </c>
      <c r="N54" s="484" t="str">
        <f>IFERROR(IF($D54="","",VLOOKUP($D54,CUADRO!$D:$AK,10,FALSE)),"")</f>
        <v/>
      </c>
      <c r="O54" s="484" t="str">
        <f>IFERROR(IF($D54="","",VLOOKUP($D54,CUADRO!$D:$AK,11,FALSE)),"")</f>
        <v/>
      </c>
      <c r="P54" s="484" t="str">
        <f>IFERROR(IF($D54="","",VLOOKUP($D54,CUADRO!$D:$AK,12,FALSE)),"")</f>
        <v/>
      </c>
      <c r="Q54" s="484" t="str">
        <f>IFERROR(IF($D54="","",VLOOKUP($D54,CUADRO!$D:$AK,13,FALSE)),"")</f>
        <v/>
      </c>
      <c r="R54" s="484" t="str">
        <f>IFERROR(IF($D54="","",VLOOKUP($D54,CUADRO!$D:$AK,14,FALSE)),"")</f>
        <v/>
      </c>
      <c r="S54" s="484" t="str">
        <f>IFERROR(IF($D54="","",VLOOKUP($D54,CUADRO!$D:$AK,15,FALSE)),"")</f>
        <v/>
      </c>
      <c r="T54" s="484" t="str">
        <f>IFERROR(IF($D54="","",VLOOKUP($D54,CUADRO!$D:$AK,16,FALSE)),"")</f>
        <v/>
      </c>
      <c r="U54" s="484" t="str">
        <f>IFERROR(IF($D54="","",VLOOKUP($D54,CUADRO!$D:$AK,17,FALSE)),"")</f>
        <v/>
      </c>
      <c r="V54" s="484" t="str">
        <f>IFERROR(IF($D54="","",VLOOKUP($D54,CUADRO!$D:$AK,18,FALSE)),"")</f>
        <v/>
      </c>
      <c r="W54" s="484" t="str">
        <f>IFERROR(IF($D54="","",VLOOKUP($D54,CUADRO!$D:$AK,19,FALSE)),"")</f>
        <v/>
      </c>
      <c r="X54" s="484" t="str">
        <f>IFERROR(IF($D54="","",VLOOKUP($D54,CUADRO!$D:$AK,20,FALSE)),"")</f>
        <v/>
      </c>
      <c r="Y54" s="484" t="str">
        <f>IFERROR(IF($D54="","",VLOOKUP($D54,CUADRO!$D:$AK,21,FALSE)),"")</f>
        <v/>
      </c>
      <c r="Z54" s="484" t="str">
        <f>IFERROR(IF($D54="","",VLOOKUP($D54,CUADRO!$D:$AK,22,FALSE)),"")</f>
        <v/>
      </c>
      <c r="AA54" s="484" t="str">
        <f>IFERROR(IF($D54="","",VLOOKUP($D54,CUADRO!$D:$AK,23,FALSE)),"")</f>
        <v/>
      </c>
      <c r="AB54" s="484" t="str">
        <f>IFERROR(IF($D54="","",VLOOKUP($D54,CUADRO!$D:$AK,24,FALSE)),"")</f>
        <v/>
      </c>
      <c r="AC54" s="484" t="str">
        <f>IFERROR(IF($D54="","",VLOOKUP($D54,CUADRO!$D:$AK,25,FALSE)),"")</f>
        <v/>
      </c>
      <c r="AD54" s="484" t="str">
        <f>IFERROR(IF($D54="","",VLOOKUP($D54,CUADRO!$D:$AK,26,FALSE)),"")</f>
        <v/>
      </c>
      <c r="AE54" s="484" t="str">
        <f>IFERROR(IF($D54="","",VLOOKUP($D54,CUADRO!$D:$AK,27,FALSE)),"")</f>
        <v/>
      </c>
      <c r="AF54" s="484" t="str">
        <f>IFERROR(IF($D54="","",VLOOKUP($D54,CUADRO!$D:$AK,28,FALSE)),"")</f>
        <v/>
      </c>
      <c r="AG54" s="484" t="str">
        <f>IFERROR(IF($D54="","",VLOOKUP($D54,CUADRO!$D:$AK,29,FALSE)),"")</f>
        <v/>
      </c>
      <c r="AH54" s="484" t="str">
        <f>IFERROR(IF($D54="","",VLOOKUP($D54,CUADRO!$D:$AK,30,FALSE)),"")</f>
        <v/>
      </c>
      <c r="AI54" s="484" t="str">
        <f>IFERROR(IF($D54="","",VLOOKUP($D54,CUADRO!$D:$AK,31,FALSE)),"")</f>
        <v/>
      </c>
      <c r="AJ54" s="484" t="str">
        <f>IFERROR(IF($D54="","",VLOOKUP($D54,CUADRO!$D:$AK,32,FALSE)),"")</f>
        <v/>
      </c>
      <c r="AK54" s="484" t="str">
        <f>IFERROR(IF($D54="","",VLOOKUP($D54,CUADRO!$D:$AK,33,FALSE)),"")</f>
        <v/>
      </c>
      <c r="AL54" s="484" t="str">
        <f>IFERROR(IF($D54="","",VLOOKUP($D54,CUADRO!$D:$AK,34,FALSE)),"")</f>
        <v/>
      </c>
    </row>
    <row r="55" spans="1:38" ht="15">
      <c r="A55" s="435" t="str">
        <f>IF(G55="","",MAX($A$5:$A54)+1)</f>
        <v/>
      </c>
      <c r="B55" s="369">
        <v>51</v>
      </c>
      <c r="C55" s="228" t="str">
        <f>VLOOKUP(D55,CONDUCTORES!C:E,3,FALSE)</f>
        <v/>
      </c>
      <c r="D55" s="228" t="str">
        <f>IFERROR(IF(C51="SELECCIONE EMPRESA","",VLOOKUP(E55,CONDUCTORES!V:AM,18,FALSE)),"")</f>
        <v/>
      </c>
      <c r="E55" s="228" t="str">
        <f t="shared" si="2"/>
        <v>SELECCIONE EMPRESA51</v>
      </c>
      <c r="F55" s="228" t="str">
        <f t="shared" si="3"/>
        <v/>
      </c>
      <c r="G55" s="228" t="str">
        <f>IFERROR(IF($D55="","",VLOOKUP($D55,CUADRO!D54:AK203,3,FALSE)),"")</f>
        <v/>
      </c>
      <c r="H55" s="484" t="str">
        <f>IFERROR(IF($D55="","",VLOOKUP($D55,CUADRO!$D:$AK,4,FALSE)),"")</f>
        <v/>
      </c>
      <c r="I55" s="484" t="str">
        <f>IFERROR(IF($D55="","",VLOOKUP($D55,CUADRO!$D:$AK,5,FALSE)),"")</f>
        <v/>
      </c>
      <c r="J55" s="484" t="str">
        <f>IFERROR(IF($D55="","",VLOOKUP($D55,CUADRO!$D:$AK,6,FALSE)),"")</f>
        <v/>
      </c>
      <c r="K55" s="484" t="str">
        <f>IFERROR(IF($D55="","",VLOOKUP($D55,CUADRO!$D:$AK,7,FALSE)),"")</f>
        <v/>
      </c>
      <c r="L55" s="484" t="str">
        <f>IFERROR(IF($D55="","",VLOOKUP($D55,CUADRO!$D:$AK,8,FALSE)),"")</f>
        <v/>
      </c>
      <c r="M55" s="484" t="str">
        <f>IFERROR(IF($D55="","",VLOOKUP($D55,CUADRO!$D:$AK,9,FALSE)),"")</f>
        <v/>
      </c>
      <c r="N55" s="484" t="str">
        <f>IFERROR(IF($D55="","",VLOOKUP($D55,CUADRO!$D:$AK,10,FALSE)),"")</f>
        <v/>
      </c>
      <c r="O55" s="484" t="str">
        <f>IFERROR(IF($D55="","",VLOOKUP($D55,CUADRO!$D:$AK,11,FALSE)),"")</f>
        <v/>
      </c>
      <c r="P55" s="484" t="str">
        <f>IFERROR(IF($D55="","",VLOOKUP($D55,CUADRO!$D:$AK,12,FALSE)),"")</f>
        <v/>
      </c>
      <c r="Q55" s="484" t="str">
        <f>IFERROR(IF($D55="","",VLOOKUP($D55,CUADRO!$D:$AK,13,FALSE)),"")</f>
        <v/>
      </c>
      <c r="R55" s="484" t="str">
        <f>IFERROR(IF($D55="","",VLOOKUP($D55,CUADRO!$D:$AK,14,FALSE)),"")</f>
        <v/>
      </c>
      <c r="S55" s="484" t="str">
        <f>IFERROR(IF($D55="","",VLOOKUP($D55,CUADRO!$D:$AK,15,FALSE)),"")</f>
        <v/>
      </c>
      <c r="T55" s="484" t="str">
        <f>IFERROR(IF($D55="","",VLOOKUP($D55,CUADRO!$D:$AK,16,FALSE)),"")</f>
        <v/>
      </c>
      <c r="U55" s="484" t="str">
        <f>IFERROR(IF($D55="","",VLOOKUP($D55,CUADRO!$D:$AK,17,FALSE)),"")</f>
        <v/>
      </c>
      <c r="V55" s="484" t="str">
        <f>IFERROR(IF($D55="","",VLOOKUP($D55,CUADRO!$D:$AK,18,FALSE)),"")</f>
        <v/>
      </c>
      <c r="W55" s="484" t="str">
        <f>IFERROR(IF($D55="","",VLOOKUP($D55,CUADRO!$D:$AK,19,FALSE)),"")</f>
        <v/>
      </c>
      <c r="X55" s="484" t="str">
        <f>IFERROR(IF($D55="","",VLOOKUP($D55,CUADRO!$D:$AK,20,FALSE)),"")</f>
        <v/>
      </c>
      <c r="Y55" s="484" t="str">
        <f>IFERROR(IF($D55="","",VLOOKUP($D55,CUADRO!$D:$AK,21,FALSE)),"")</f>
        <v/>
      </c>
      <c r="Z55" s="484" t="str">
        <f>IFERROR(IF($D55="","",VLOOKUP($D55,CUADRO!$D:$AK,22,FALSE)),"")</f>
        <v/>
      </c>
      <c r="AA55" s="484" t="str">
        <f>IFERROR(IF($D55="","",VLOOKUP($D55,CUADRO!$D:$AK,23,FALSE)),"")</f>
        <v/>
      </c>
      <c r="AB55" s="484" t="str">
        <f>IFERROR(IF($D55="","",VLOOKUP($D55,CUADRO!$D:$AK,24,FALSE)),"")</f>
        <v/>
      </c>
      <c r="AC55" s="484" t="str">
        <f>IFERROR(IF($D55="","",VLOOKUP($D55,CUADRO!$D:$AK,25,FALSE)),"")</f>
        <v/>
      </c>
      <c r="AD55" s="484" t="str">
        <f>IFERROR(IF($D55="","",VLOOKUP($D55,CUADRO!$D:$AK,26,FALSE)),"")</f>
        <v/>
      </c>
      <c r="AE55" s="484" t="str">
        <f>IFERROR(IF($D55="","",VLOOKUP($D55,CUADRO!$D:$AK,27,FALSE)),"")</f>
        <v/>
      </c>
      <c r="AF55" s="484" t="str">
        <f>IFERROR(IF($D55="","",VLOOKUP($D55,CUADRO!$D:$AK,28,FALSE)),"")</f>
        <v/>
      </c>
      <c r="AG55" s="484" t="str">
        <f>IFERROR(IF($D55="","",VLOOKUP($D55,CUADRO!$D:$AK,29,FALSE)),"")</f>
        <v/>
      </c>
      <c r="AH55" s="484" t="str">
        <f>IFERROR(IF($D55="","",VLOOKUP($D55,CUADRO!$D:$AK,30,FALSE)),"")</f>
        <v/>
      </c>
      <c r="AI55" s="484" t="str">
        <f>IFERROR(IF($D55="","",VLOOKUP($D55,CUADRO!$D:$AK,31,FALSE)),"")</f>
        <v/>
      </c>
      <c r="AJ55" s="484" t="str">
        <f>IFERROR(IF($D55="","",VLOOKUP($D55,CUADRO!$D:$AK,32,FALSE)),"")</f>
        <v/>
      </c>
      <c r="AK55" s="484" t="str">
        <f>IFERROR(IF($D55="","",VLOOKUP($D55,CUADRO!$D:$AK,33,FALSE)),"")</f>
        <v/>
      </c>
      <c r="AL55" s="484" t="str">
        <f>IFERROR(IF($D55="","",VLOOKUP($D55,CUADRO!$D:$AK,34,FALSE)),"")</f>
        <v/>
      </c>
    </row>
    <row r="56" spans="1:38" ht="15">
      <c r="A56" s="435" t="str">
        <f>IF(G56="","",MAX($A$5:$A55)+1)</f>
        <v/>
      </c>
      <c r="B56" s="369">
        <v>52</v>
      </c>
      <c r="C56" s="228" t="str">
        <f>VLOOKUP(D56,CONDUCTORES!C:E,3,FALSE)</f>
        <v/>
      </c>
      <c r="D56" s="228" t="str">
        <f>IFERROR(IF(C52="SELECCIONE EMPRESA","",VLOOKUP(E56,CONDUCTORES!V:AM,18,FALSE)),"")</f>
        <v/>
      </c>
      <c r="E56" s="228" t="str">
        <f t="shared" si="2"/>
        <v>SELECCIONE EMPRESA52</v>
      </c>
      <c r="F56" s="228" t="str">
        <f t="shared" si="3"/>
        <v/>
      </c>
      <c r="G56" s="228" t="str">
        <f>IFERROR(IF($D56="","",VLOOKUP($D56,CUADRO!D55:AK204,3,FALSE)),"")</f>
        <v/>
      </c>
      <c r="H56" s="484" t="str">
        <f>IFERROR(IF($D56="","",VLOOKUP($D56,CUADRO!$D:$AK,4,FALSE)),"")</f>
        <v/>
      </c>
      <c r="I56" s="484" t="str">
        <f>IFERROR(IF($D56="","",VLOOKUP($D56,CUADRO!$D:$AK,5,FALSE)),"")</f>
        <v/>
      </c>
      <c r="J56" s="484" t="str">
        <f>IFERROR(IF($D56="","",VLOOKUP($D56,CUADRO!$D:$AK,6,FALSE)),"")</f>
        <v/>
      </c>
      <c r="K56" s="484" t="str">
        <f>IFERROR(IF($D56="","",VLOOKUP($D56,CUADRO!$D:$AK,7,FALSE)),"")</f>
        <v/>
      </c>
      <c r="L56" s="484" t="str">
        <f>IFERROR(IF($D56="","",VLOOKUP($D56,CUADRO!$D:$AK,8,FALSE)),"")</f>
        <v/>
      </c>
      <c r="M56" s="484" t="str">
        <f>IFERROR(IF($D56="","",VLOOKUP($D56,CUADRO!$D:$AK,9,FALSE)),"")</f>
        <v/>
      </c>
      <c r="N56" s="484" t="str">
        <f>IFERROR(IF($D56="","",VLOOKUP($D56,CUADRO!$D:$AK,10,FALSE)),"")</f>
        <v/>
      </c>
      <c r="O56" s="484" t="str">
        <f>IFERROR(IF($D56="","",VLOOKUP($D56,CUADRO!$D:$AK,11,FALSE)),"")</f>
        <v/>
      </c>
      <c r="P56" s="484" t="str">
        <f>IFERROR(IF($D56="","",VLOOKUP($D56,CUADRO!$D:$AK,12,FALSE)),"")</f>
        <v/>
      </c>
      <c r="Q56" s="484" t="str">
        <f>IFERROR(IF($D56="","",VLOOKUP($D56,CUADRO!$D:$AK,13,FALSE)),"")</f>
        <v/>
      </c>
      <c r="R56" s="484" t="str">
        <f>IFERROR(IF($D56="","",VLOOKUP($D56,CUADRO!$D:$AK,14,FALSE)),"")</f>
        <v/>
      </c>
      <c r="S56" s="484" t="str">
        <f>IFERROR(IF($D56="","",VLOOKUP($D56,CUADRO!$D:$AK,15,FALSE)),"")</f>
        <v/>
      </c>
      <c r="T56" s="484" t="str">
        <f>IFERROR(IF($D56="","",VLOOKUP($D56,CUADRO!$D:$AK,16,FALSE)),"")</f>
        <v/>
      </c>
      <c r="U56" s="484" t="str">
        <f>IFERROR(IF($D56="","",VLOOKUP($D56,CUADRO!$D:$AK,17,FALSE)),"")</f>
        <v/>
      </c>
      <c r="V56" s="484" t="str">
        <f>IFERROR(IF($D56="","",VLOOKUP($D56,CUADRO!$D:$AK,18,FALSE)),"")</f>
        <v/>
      </c>
      <c r="W56" s="484" t="str">
        <f>IFERROR(IF($D56="","",VLOOKUP($D56,CUADRO!$D:$AK,19,FALSE)),"")</f>
        <v/>
      </c>
      <c r="X56" s="484" t="str">
        <f>IFERROR(IF($D56="","",VLOOKUP($D56,CUADRO!$D:$AK,20,FALSE)),"")</f>
        <v/>
      </c>
      <c r="Y56" s="484" t="str">
        <f>IFERROR(IF($D56="","",VLOOKUP($D56,CUADRO!$D:$AK,21,FALSE)),"")</f>
        <v/>
      </c>
      <c r="Z56" s="484" t="str">
        <f>IFERROR(IF($D56="","",VLOOKUP($D56,CUADRO!$D:$AK,22,FALSE)),"")</f>
        <v/>
      </c>
      <c r="AA56" s="484" t="str">
        <f>IFERROR(IF($D56="","",VLOOKUP($D56,CUADRO!$D:$AK,23,FALSE)),"")</f>
        <v/>
      </c>
      <c r="AB56" s="484" t="str">
        <f>IFERROR(IF($D56="","",VLOOKUP($D56,CUADRO!$D:$AK,24,FALSE)),"")</f>
        <v/>
      </c>
      <c r="AC56" s="484" t="str">
        <f>IFERROR(IF($D56="","",VLOOKUP($D56,CUADRO!$D:$AK,25,FALSE)),"")</f>
        <v/>
      </c>
      <c r="AD56" s="484" t="str">
        <f>IFERROR(IF($D56="","",VLOOKUP($D56,CUADRO!$D:$AK,26,FALSE)),"")</f>
        <v/>
      </c>
      <c r="AE56" s="484" t="str">
        <f>IFERROR(IF($D56="","",VLOOKUP($D56,CUADRO!$D:$AK,27,FALSE)),"")</f>
        <v/>
      </c>
      <c r="AF56" s="484" t="str">
        <f>IFERROR(IF($D56="","",VLOOKUP($D56,CUADRO!$D:$AK,28,FALSE)),"")</f>
        <v/>
      </c>
      <c r="AG56" s="484" t="str">
        <f>IFERROR(IF($D56="","",VLOOKUP($D56,CUADRO!$D:$AK,29,FALSE)),"")</f>
        <v/>
      </c>
      <c r="AH56" s="484" t="str">
        <f>IFERROR(IF($D56="","",VLOOKUP($D56,CUADRO!$D:$AK,30,FALSE)),"")</f>
        <v/>
      </c>
      <c r="AI56" s="484" t="str">
        <f>IFERROR(IF($D56="","",VLOOKUP($D56,CUADRO!$D:$AK,31,FALSE)),"")</f>
        <v/>
      </c>
      <c r="AJ56" s="484" t="str">
        <f>IFERROR(IF($D56="","",VLOOKUP($D56,CUADRO!$D:$AK,32,FALSE)),"")</f>
        <v/>
      </c>
      <c r="AK56" s="484" t="str">
        <f>IFERROR(IF($D56="","",VLOOKUP($D56,CUADRO!$D:$AK,33,FALSE)),"")</f>
        <v/>
      </c>
      <c r="AL56" s="484" t="str">
        <f>IFERROR(IF($D56="","",VLOOKUP($D56,CUADRO!$D:$AK,34,FALSE)),"")</f>
        <v/>
      </c>
    </row>
    <row r="57" spans="1:38" ht="15">
      <c r="A57" s="435" t="str">
        <f>IF(G57="","",MAX($A$5:$A56)+1)</f>
        <v/>
      </c>
      <c r="B57" s="369">
        <v>53</v>
      </c>
      <c r="C57" s="228" t="str">
        <f>VLOOKUP(D57,CONDUCTORES!C:E,3,FALSE)</f>
        <v/>
      </c>
      <c r="D57" s="228" t="str">
        <f>IFERROR(IF(C53="SELECCIONE EMPRESA","",VLOOKUP(E57,CONDUCTORES!V:AM,18,FALSE)),"")</f>
        <v/>
      </c>
      <c r="E57" s="228" t="str">
        <f t="shared" si="2"/>
        <v>SELECCIONE EMPRESA53</v>
      </c>
      <c r="F57" s="228" t="str">
        <f t="shared" si="3"/>
        <v/>
      </c>
      <c r="G57" s="228" t="str">
        <f>IFERROR(IF($D57="","",VLOOKUP($D57,CUADRO!D56:AK205,3,FALSE)),"")</f>
        <v/>
      </c>
      <c r="H57" s="484" t="str">
        <f>IFERROR(IF($D57="","",VLOOKUP($D57,CUADRO!$D:$AK,4,FALSE)),"")</f>
        <v/>
      </c>
      <c r="I57" s="484" t="str">
        <f>IFERROR(IF($D57="","",VLOOKUP($D57,CUADRO!$D:$AK,5,FALSE)),"")</f>
        <v/>
      </c>
      <c r="J57" s="484" t="str">
        <f>IFERROR(IF($D57="","",VLOOKUP($D57,CUADRO!$D:$AK,6,FALSE)),"")</f>
        <v/>
      </c>
      <c r="K57" s="484" t="str">
        <f>IFERROR(IF($D57="","",VLOOKUP($D57,CUADRO!$D:$AK,7,FALSE)),"")</f>
        <v/>
      </c>
      <c r="L57" s="484" t="str">
        <f>IFERROR(IF($D57="","",VLOOKUP($D57,CUADRO!$D:$AK,8,FALSE)),"")</f>
        <v/>
      </c>
      <c r="M57" s="484" t="str">
        <f>IFERROR(IF($D57="","",VLOOKUP($D57,CUADRO!$D:$AK,9,FALSE)),"")</f>
        <v/>
      </c>
      <c r="N57" s="484" t="str">
        <f>IFERROR(IF($D57="","",VLOOKUP($D57,CUADRO!$D:$AK,10,FALSE)),"")</f>
        <v/>
      </c>
      <c r="O57" s="484" t="str">
        <f>IFERROR(IF($D57="","",VLOOKUP($D57,CUADRO!$D:$AK,11,FALSE)),"")</f>
        <v/>
      </c>
      <c r="P57" s="484" t="str">
        <f>IFERROR(IF($D57="","",VLOOKUP($D57,CUADRO!$D:$AK,12,FALSE)),"")</f>
        <v/>
      </c>
      <c r="Q57" s="484" t="str">
        <f>IFERROR(IF($D57="","",VLOOKUP($D57,CUADRO!$D:$AK,13,FALSE)),"")</f>
        <v/>
      </c>
      <c r="R57" s="484" t="str">
        <f>IFERROR(IF($D57="","",VLOOKUP($D57,CUADRO!$D:$AK,14,FALSE)),"")</f>
        <v/>
      </c>
      <c r="S57" s="484" t="str">
        <f>IFERROR(IF($D57="","",VLOOKUP($D57,CUADRO!$D:$AK,15,FALSE)),"")</f>
        <v/>
      </c>
      <c r="T57" s="484" t="str">
        <f>IFERROR(IF($D57="","",VLOOKUP($D57,CUADRO!$D:$AK,16,FALSE)),"")</f>
        <v/>
      </c>
      <c r="U57" s="484" t="str">
        <f>IFERROR(IF($D57="","",VLOOKUP($D57,CUADRO!$D:$AK,17,FALSE)),"")</f>
        <v/>
      </c>
      <c r="V57" s="484" t="str">
        <f>IFERROR(IF($D57="","",VLOOKUP($D57,CUADRO!$D:$AK,18,FALSE)),"")</f>
        <v/>
      </c>
      <c r="W57" s="484" t="str">
        <f>IFERROR(IF($D57="","",VLOOKUP($D57,CUADRO!$D:$AK,19,FALSE)),"")</f>
        <v/>
      </c>
      <c r="X57" s="484" t="str">
        <f>IFERROR(IF($D57="","",VLOOKUP($D57,CUADRO!$D:$AK,20,FALSE)),"")</f>
        <v/>
      </c>
      <c r="Y57" s="484" t="str">
        <f>IFERROR(IF($D57="","",VLOOKUP($D57,CUADRO!$D:$AK,21,FALSE)),"")</f>
        <v/>
      </c>
      <c r="Z57" s="484" t="str">
        <f>IFERROR(IF($D57="","",VLOOKUP($D57,CUADRO!$D:$AK,22,FALSE)),"")</f>
        <v/>
      </c>
      <c r="AA57" s="484" t="str">
        <f>IFERROR(IF($D57="","",VLOOKUP($D57,CUADRO!$D:$AK,23,FALSE)),"")</f>
        <v/>
      </c>
      <c r="AB57" s="484" t="str">
        <f>IFERROR(IF($D57="","",VLOOKUP($D57,CUADRO!$D:$AK,24,FALSE)),"")</f>
        <v/>
      </c>
      <c r="AC57" s="484" t="str">
        <f>IFERROR(IF($D57="","",VLOOKUP($D57,CUADRO!$D:$AK,25,FALSE)),"")</f>
        <v/>
      </c>
      <c r="AD57" s="484" t="str">
        <f>IFERROR(IF($D57="","",VLOOKUP($D57,CUADRO!$D:$AK,26,FALSE)),"")</f>
        <v/>
      </c>
      <c r="AE57" s="484" t="str">
        <f>IFERROR(IF($D57="","",VLOOKUP($D57,CUADRO!$D:$AK,27,FALSE)),"")</f>
        <v/>
      </c>
      <c r="AF57" s="484" t="str">
        <f>IFERROR(IF($D57="","",VLOOKUP($D57,CUADRO!$D:$AK,28,FALSE)),"")</f>
        <v/>
      </c>
      <c r="AG57" s="484" t="str">
        <f>IFERROR(IF($D57="","",VLOOKUP($D57,CUADRO!$D:$AK,29,FALSE)),"")</f>
        <v/>
      </c>
      <c r="AH57" s="484" t="str">
        <f>IFERROR(IF($D57="","",VLOOKUP($D57,CUADRO!$D:$AK,30,FALSE)),"")</f>
        <v/>
      </c>
      <c r="AI57" s="484" t="str">
        <f>IFERROR(IF($D57="","",VLOOKUP($D57,CUADRO!$D:$AK,31,FALSE)),"")</f>
        <v/>
      </c>
      <c r="AJ57" s="484" t="str">
        <f>IFERROR(IF($D57="","",VLOOKUP($D57,CUADRO!$D:$AK,32,FALSE)),"")</f>
        <v/>
      </c>
      <c r="AK57" s="484" t="str">
        <f>IFERROR(IF($D57="","",VLOOKUP($D57,CUADRO!$D:$AK,33,FALSE)),"")</f>
        <v/>
      </c>
      <c r="AL57" s="484" t="str">
        <f>IFERROR(IF($D57="","",VLOOKUP($D57,CUADRO!$D:$AK,34,FALSE)),"")</f>
        <v/>
      </c>
    </row>
    <row r="58" spans="1:38" ht="15">
      <c r="A58" s="435" t="str">
        <f>IF(G58="","",MAX($A$5:$A57)+1)</f>
        <v/>
      </c>
      <c r="B58" s="369">
        <v>54</v>
      </c>
      <c r="C58" s="228" t="str">
        <f>VLOOKUP(D58,CONDUCTORES!C:E,3,FALSE)</f>
        <v/>
      </c>
      <c r="D58" s="228" t="str">
        <f>IFERROR(IF(C54="SELECCIONE EMPRESA","",VLOOKUP(E58,CONDUCTORES!V:AM,18,FALSE)),"")</f>
        <v/>
      </c>
      <c r="E58" s="228" t="str">
        <f t="shared" si="2"/>
        <v>SELECCIONE EMPRESA54</v>
      </c>
      <c r="F58" s="228" t="str">
        <f t="shared" si="3"/>
        <v/>
      </c>
      <c r="G58" s="228" t="str">
        <f>IFERROR(IF($D58="","",VLOOKUP($D58,CUADRO!D57:AK206,3,FALSE)),"")</f>
        <v/>
      </c>
      <c r="H58" s="484" t="str">
        <f>IFERROR(IF($D58="","",VLOOKUP($D58,CUADRO!$D:$AK,4,FALSE)),"")</f>
        <v/>
      </c>
      <c r="I58" s="484" t="str">
        <f>IFERROR(IF($D58="","",VLOOKUP($D58,CUADRO!$D:$AK,5,FALSE)),"")</f>
        <v/>
      </c>
      <c r="J58" s="484" t="str">
        <f>IFERROR(IF($D58="","",VLOOKUP($D58,CUADRO!$D:$AK,6,FALSE)),"")</f>
        <v/>
      </c>
      <c r="K58" s="484" t="str">
        <f>IFERROR(IF($D58="","",VLOOKUP($D58,CUADRO!$D:$AK,7,FALSE)),"")</f>
        <v/>
      </c>
      <c r="L58" s="484" t="str">
        <f>IFERROR(IF($D58="","",VLOOKUP($D58,CUADRO!$D:$AK,8,FALSE)),"")</f>
        <v/>
      </c>
      <c r="M58" s="484" t="str">
        <f>IFERROR(IF($D58="","",VLOOKUP($D58,CUADRO!$D:$AK,9,FALSE)),"")</f>
        <v/>
      </c>
      <c r="N58" s="484" t="str">
        <f>IFERROR(IF($D58="","",VLOOKUP($D58,CUADRO!$D:$AK,10,FALSE)),"")</f>
        <v/>
      </c>
      <c r="O58" s="484" t="str">
        <f>IFERROR(IF($D58="","",VLOOKUP($D58,CUADRO!$D:$AK,11,FALSE)),"")</f>
        <v/>
      </c>
      <c r="P58" s="484" t="str">
        <f>IFERROR(IF($D58="","",VLOOKUP($D58,CUADRO!$D:$AK,12,FALSE)),"")</f>
        <v/>
      </c>
      <c r="Q58" s="484" t="str">
        <f>IFERROR(IF($D58="","",VLOOKUP($D58,CUADRO!$D:$AK,13,FALSE)),"")</f>
        <v/>
      </c>
      <c r="R58" s="484" t="str">
        <f>IFERROR(IF($D58="","",VLOOKUP($D58,CUADRO!$D:$AK,14,FALSE)),"")</f>
        <v/>
      </c>
      <c r="S58" s="484" t="str">
        <f>IFERROR(IF($D58="","",VLOOKUP($D58,CUADRO!$D:$AK,15,FALSE)),"")</f>
        <v/>
      </c>
      <c r="T58" s="484" t="str">
        <f>IFERROR(IF($D58="","",VLOOKUP($D58,CUADRO!$D:$AK,16,FALSE)),"")</f>
        <v/>
      </c>
      <c r="U58" s="484" t="str">
        <f>IFERROR(IF($D58="","",VLOOKUP($D58,CUADRO!$D:$AK,17,FALSE)),"")</f>
        <v/>
      </c>
      <c r="V58" s="484" t="str">
        <f>IFERROR(IF($D58="","",VLOOKUP($D58,CUADRO!$D:$AK,18,FALSE)),"")</f>
        <v/>
      </c>
      <c r="W58" s="484" t="str">
        <f>IFERROR(IF($D58="","",VLOOKUP($D58,CUADRO!$D:$AK,19,FALSE)),"")</f>
        <v/>
      </c>
      <c r="X58" s="484" t="str">
        <f>IFERROR(IF($D58="","",VLOOKUP($D58,CUADRO!$D:$AK,20,FALSE)),"")</f>
        <v/>
      </c>
      <c r="Y58" s="484" t="str">
        <f>IFERROR(IF($D58="","",VLOOKUP($D58,CUADRO!$D:$AK,21,FALSE)),"")</f>
        <v/>
      </c>
      <c r="Z58" s="484" t="str">
        <f>IFERROR(IF($D58="","",VLOOKUP($D58,CUADRO!$D:$AK,22,FALSE)),"")</f>
        <v/>
      </c>
      <c r="AA58" s="484" t="str">
        <f>IFERROR(IF($D58="","",VLOOKUP($D58,CUADRO!$D:$AK,23,FALSE)),"")</f>
        <v/>
      </c>
      <c r="AB58" s="484" t="str">
        <f>IFERROR(IF($D58="","",VLOOKUP($D58,CUADRO!$D:$AK,24,FALSE)),"")</f>
        <v/>
      </c>
      <c r="AC58" s="484" t="str">
        <f>IFERROR(IF($D58="","",VLOOKUP($D58,CUADRO!$D:$AK,25,FALSE)),"")</f>
        <v/>
      </c>
      <c r="AD58" s="484" t="str">
        <f>IFERROR(IF($D58="","",VLOOKUP($D58,CUADRO!$D:$AK,26,FALSE)),"")</f>
        <v/>
      </c>
      <c r="AE58" s="484" t="str">
        <f>IFERROR(IF($D58="","",VLOOKUP($D58,CUADRO!$D:$AK,27,FALSE)),"")</f>
        <v/>
      </c>
      <c r="AF58" s="484" t="str">
        <f>IFERROR(IF($D58="","",VLOOKUP($D58,CUADRO!$D:$AK,28,FALSE)),"")</f>
        <v/>
      </c>
      <c r="AG58" s="484" t="str">
        <f>IFERROR(IF($D58="","",VLOOKUP($D58,CUADRO!$D:$AK,29,FALSE)),"")</f>
        <v/>
      </c>
      <c r="AH58" s="484" t="str">
        <f>IFERROR(IF($D58="","",VLOOKUP($D58,CUADRO!$D:$AK,30,FALSE)),"")</f>
        <v/>
      </c>
      <c r="AI58" s="484" t="str">
        <f>IFERROR(IF($D58="","",VLOOKUP($D58,CUADRO!$D:$AK,31,FALSE)),"")</f>
        <v/>
      </c>
      <c r="AJ58" s="484" t="str">
        <f>IFERROR(IF($D58="","",VLOOKUP($D58,CUADRO!$D:$AK,32,FALSE)),"")</f>
        <v/>
      </c>
      <c r="AK58" s="484" t="str">
        <f>IFERROR(IF($D58="","",VLOOKUP($D58,CUADRO!$D:$AK,33,FALSE)),"")</f>
        <v/>
      </c>
      <c r="AL58" s="484" t="str">
        <f>IFERROR(IF($D58="","",VLOOKUP($D58,CUADRO!$D:$AK,34,FALSE)),"")</f>
        <v/>
      </c>
    </row>
    <row r="59" spans="1:38" ht="15">
      <c r="A59" s="435" t="str">
        <f>IF(G59="","",MAX($A$5:$A58)+1)</f>
        <v/>
      </c>
      <c r="B59" s="369">
        <v>55</v>
      </c>
      <c r="C59" s="228" t="str">
        <f>VLOOKUP(D59,CONDUCTORES!C:E,3,FALSE)</f>
        <v/>
      </c>
      <c r="D59" s="228" t="str">
        <f>IFERROR(IF(C55="SELECCIONE EMPRESA","",VLOOKUP(E59,CONDUCTORES!V:AM,18,FALSE)),"")</f>
        <v/>
      </c>
      <c r="E59" s="228" t="str">
        <f t="shared" si="2"/>
        <v>SELECCIONE EMPRESA55</v>
      </c>
      <c r="F59" s="228" t="str">
        <f t="shared" si="3"/>
        <v/>
      </c>
      <c r="G59" s="228" t="str">
        <f>IFERROR(IF($D59="","",VLOOKUP($D59,CUADRO!D58:AK207,3,FALSE)),"")</f>
        <v/>
      </c>
      <c r="H59" s="484" t="str">
        <f>IFERROR(IF($D59="","",VLOOKUP($D59,CUADRO!$D:$AK,4,FALSE)),"")</f>
        <v/>
      </c>
      <c r="I59" s="484" t="str">
        <f>IFERROR(IF($D59="","",VLOOKUP($D59,CUADRO!$D:$AK,5,FALSE)),"")</f>
        <v/>
      </c>
      <c r="J59" s="484" t="str">
        <f>IFERROR(IF($D59="","",VLOOKUP($D59,CUADRO!$D:$AK,6,FALSE)),"")</f>
        <v/>
      </c>
      <c r="K59" s="484" t="str">
        <f>IFERROR(IF($D59="","",VLOOKUP($D59,CUADRO!$D:$AK,7,FALSE)),"")</f>
        <v/>
      </c>
      <c r="L59" s="484" t="str">
        <f>IFERROR(IF($D59="","",VLOOKUP($D59,CUADRO!$D:$AK,8,FALSE)),"")</f>
        <v/>
      </c>
      <c r="M59" s="484" t="str">
        <f>IFERROR(IF($D59="","",VLOOKUP($D59,CUADRO!$D:$AK,9,FALSE)),"")</f>
        <v/>
      </c>
      <c r="N59" s="484" t="str">
        <f>IFERROR(IF($D59="","",VLOOKUP($D59,CUADRO!$D:$AK,10,FALSE)),"")</f>
        <v/>
      </c>
      <c r="O59" s="484" t="str">
        <f>IFERROR(IF($D59="","",VLOOKUP($D59,CUADRO!$D:$AK,11,FALSE)),"")</f>
        <v/>
      </c>
      <c r="P59" s="484" t="str">
        <f>IFERROR(IF($D59="","",VLOOKUP($D59,CUADRO!$D:$AK,12,FALSE)),"")</f>
        <v/>
      </c>
      <c r="Q59" s="484" t="str">
        <f>IFERROR(IF($D59="","",VLOOKUP($D59,CUADRO!$D:$AK,13,FALSE)),"")</f>
        <v/>
      </c>
      <c r="R59" s="484" t="str">
        <f>IFERROR(IF($D59="","",VLOOKUP($D59,CUADRO!$D:$AK,14,FALSE)),"")</f>
        <v/>
      </c>
      <c r="S59" s="484" t="str">
        <f>IFERROR(IF($D59="","",VLOOKUP($D59,CUADRO!$D:$AK,15,FALSE)),"")</f>
        <v/>
      </c>
      <c r="T59" s="484" t="str">
        <f>IFERROR(IF($D59="","",VLOOKUP($D59,CUADRO!$D:$AK,16,FALSE)),"")</f>
        <v/>
      </c>
      <c r="U59" s="484" t="str">
        <f>IFERROR(IF($D59="","",VLOOKUP($D59,CUADRO!$D:$AK,17,FALSE)),"")</f>
        <v/>
      </c>
      <c r="V59" s="484" t="str">
        <f>IFERROR(IF($D59="","",VLOOKUP($D59,CUADRO!$D:$AK,18,FALSE)),"")</f>
        <v/>
      </c>
      <c r="W59" s="484" t="str">
        <f>IFERROR(IF($D59="","",VLOOKUP($D59,CUADRO!$D:$AK,19,FALSE)),"")</f>
        <v/>
      </c>
      <c r="X59" s="484" t="str">
        <f>IFERROR(IF($D59="","",VLOOKUP($D59,CUADRO!$D:$AK,20,FALSE)),"")</f>
        <v/>
      </c>
      <c r="Y59" s="484" t="str">
        <f>IFERROR(IF($D59="","",VLOOKUP($D59,CUADRO!$D:$AK,21,FALSE)),"")</f>
        <v/>
      </c>
      <c r="Z59" s="484" t="str">
        <f>IFERROR(IF($D59="","",VLOOKUP($D59,CUADRO!$D:$AK,22,FALSE)),"")</f>
        <v/>
      </c>
      <c r="AA59" s="484" t="str">
        <f>IFERROR(IF($D59="","",VLOOKUP($D59,CUADRO!$D:$AK,23,FALSE)),"")</f>
        <v/>
      </c>
      <c r="AB59" s="484" t="str">
        <f>IFERROR(IF($D59="","",VLOOKUP($D59,CUADRO!$D:$AK,24,FALSE)),"")</f>
        <v/>
      </c>
      <c r="AC59" s="484" t="str">
        <f>IFERROR(IF($D59="","",VLOOKUP($D59,CUADRO!$D:$AK,25,FALSE)),"")</f>
        <v/>
      </c>
      <c r="AD59" s="484" t="str">
        <f>IFERROR(IF($D59="","",VLOOKUP($D59,CUADRO!$D:$AK,26,FALSE)),"")</f>
        <v/>
      </c>
      <c r="AE59" s="484" t="str">
        <f>IFERROR(IF($D59="","",VLOOKUP($D59,CUADRO!$D:$AK,27,FALSE)),"")</f>
        <v/>
      </c>
      <c r="AF59" s="484" t="str">
        <f>IFERROR(IF($D59="","",VLOOKUP($D59,CUADRO!$D:$AK,28,FALSE)),"")</f>
        <v/>
      </c>
      <c r="AG59" s="484" t="str">
        <f>IFERROR(IF($D59="","",VLOOKUP($D59,CUADRO!$D:$AK,29,FALSE)),"")</f>
        <v/>
      </c>
      <c r="AH59" s="484" t="str">
        <f>IFERROR(IF($D59="","",VLOOKUP($D59,CUADRO!$D:$AK,30,FALSE)),"")</f>
        <v/>
      </c>
      <c r="AI59" s="484" t="str">
        <f>IFERROR(IF($D59="","",VLOOKUP($D59,CUADRO!$D:$AK,31,FALSE)),"")</f>
        <v/>
      </c>
      <c r="AJ59" s="484" t="str">
        <f>IFERROR(IF($D59="","",VLOOKUP($D59,CUADRO!$D:$AK,32,FALSE)),"")</f>
        <v/>
      </c>
      <c r="AK59" s="484" t="str">
        <f>IFERROR(IF($D59="","",VLOOKUP($D59,CUADRO!$D:$AK,33,FALSE)),"")</f>
        <v/>
      </c>
      <c r="AL59" s="484" t="str">
        <f>IFERROR(IF($D59="","",VLOOKUP($D59,CUADRO!$D:$AK,34,FALSE)),"")</f>
        <v/>
      </c>
    </row>
    <row r="60" spans="1:38" ht="15">
      <c r="A60" s="435" t="str">
        <f>IF(G60="","",MAX($A$5:$A59)+1)</f>
        <v/>
      </c>
      <c r="B60" s="369">
        <v>56</v>
      </c>
      <c r="C60" s="228" t="str">
        <f>VLOOKUP(D60,CONDUCTORES!C:E,3,FALSE)</f>
        <v/>
      </c>
      <c r="D60" s="228" t="str">
        <f>IFERROR(IF(C56="SELECCIONE EMPRESA","",VLOOKUP(E60,CONDUCTORES!V:AM,18,FALSE)),"")</f>
        <v/>
      </c>
      <c r="E60" s="228" t="str">
        <f t="shared" si="2"/>
        <v>SELECCIONE EMPRESA56</v>
      </c>
      <c r="F60" s="228" t="str">
        <f t="shared" si="3"/>
        <v/>
      </c>
      <c r="G60" s="228" t="str">
        <f>IFERROR(IF($D60="","",VLOOKUP($D60,CUADRO!D59:AK208,3,FALSE)),"")</f>
        <v/>
      </c>
      <c r="H60" s="484" t="str">
        <f>IFERROR(IF($D60="","",VLOOKUP($D60,CUADRO!$D:$AK,4,FALSE)),"")</f>
        <v/>
      </c>
      <c r="I60" s="484" t="str">
        <f>IFERROR(IF($D60="","",VLOOKUP($D60,CUADRO!$D:$AK,5,FALSE)),"")</f>
        <v/>
      </c>
      <c r="J60" s="484" t="str">
        <f>IFERROR(IF($D60="","",VLOOKUP($D60,CUADRO!$D:$AK,6,FALSE)),"")</f>
        <v/>
      </c>
      <c r="K60" s="484" t="str">
        <f>IFERROR(IF($D60="","",VLOOKUP($D60,CUADRO!$D:$AK,7,FALSE)),"")</f>
        <v/>
      </c>
      <c r="L60" s="484" t="str">
        <f>IFERROR(IF($D60="","",VLOOKUP($D60,CUADRO!$D:$AK,8,FALSE)),"")</f>
        <v/>
      </c>
      <c r="M60" s="484" t="str">
        <f>IFERROR(IF($D60="","",VLOOKUP($D60,CUADRO!$D:$AK,9,FALSE)),"")</f>
        <v/>
      </c>
      <c r="N60" s="484" t="str">
        <f>IFERROR(IF($D60="","",VLOOKUP($D60,CUADRO!$D:$AK,10,FALSE)),"")</f>
        <v/>
      </c>
      <c r="O60" s="484" t="str">
        <f>IFERROR(IF($D60="","",VLOOKUP($D60,CUADRO!$D:$AK,11,FALSE)),"")</f>
        <v/>
      </c>
      <c r="P60" s="484" t="str">
        <f>IFERROR(IF($D60="","",VLOOKUP($D60,CUADRO!$D:$AK,12,FALSE)),"")</f>
        <v/>
      </c>
      <c r="Q60" s="484" t="str">
        <f>IFERROR(IF($D60="","",VLOOKUP($D60,CUADRO!$D:$AK,13,FALSE)),"")</f>
        <v/>
      </c>
      <c r="R60" s="484" t="str">
        <f>IFERROR(IF($D60="","",VLOOKUP($D60,CUADRO!$D:$AK,14,FALSE)),"")</f>
        <v/>
      </c>
      <c r="S60" s="484" t="str">
        <f>IFERROR(IF($D60="","",VLOOKUP($D60,CUADRO!$D:$AK,15,FALSE)),"")</f>
        <v/>
      </c>
      <c r="T60" s="484" t="str">
        <f>IFERROR(IF($D60="","",VLOOKUP($D60,CUADRO!$D:$AK,16,FALSE)),"")</f>
        <v/>
      </c>
      <c r="U60" s="484" t="str">
        <f>IFERROR(IF($D60="","",VLOOKUP($D60,CUADRO!$D:$AK,17,FALSE)),"")</f>
        <v/>
      </c>
      <c r="V60" s="484" t="str">
        <f>IFERROR(IF($D60="","",VLOOKUP($D60,CUADRO!$D:$AK,18,FALSE)),"")</f>
        <v/>
      </c>
      <c r="W60" s="484" t="str">
        <f>IFERROR(IF($D60="","",VLOOKUP($D60,CUADRO!$D:$AK,19,FALSE)),"")</f>
        <v/>
      </c>
      <c r="X60" s="484" t="str">
        <f>IFERROR(IF($D60="","",VLOOKUP($D60,CUADRO!$D:$AK,20,FALSE)),"")</f>
        <v/>
      </c>
      <c r="Y60" s="484" t="str">
        <f>IFERROR(IF($D60="","",VLOOKUP($D60,CUADRO!$D:$AK,21,FALSE)),"")</f>
        <v/>
      </c>
      <c r="Z60" s="484" t="str">
        <f>IFERROR(IF($D60="","",VLOOKUP($D60,CUADRO!$D:$AK,22,FALSE)),"")</f>
        <v/>
      </c>
      <c r="AA60" s="484" t="str">
        <f>IFERROR(IF($D60="","",VLOOKUP($D60,CUADRO!$D:$AK,23,FALSE)),"")</f>
        <v/>
      </c>
      <c r="AB60" s="484" t="str">
        <f>IFERROR(IF($D60="","",VLOOKUP($D60,CUADRO!$D:$AK,24,FALSE)),"")</f>
        <v/>
      </c>
      <c r="AC60" s="484" t="str">
        <f>IFERROR(IF($D60="","",VLOOKUP($D60,CUADRO!$D:$AK,25,FALSE)),"")</f>
        <v/>
      </c>
      <c r="AD60" s="484" t="str">
        <f>IFERROR(IF($D60="","",VLOOKUP($D60,CUADRO!$D:$AK,26,FALSE)),"")</f>
        <v/>
      </c>
      <c r="AE60" s="484" t="str">
        <f>IFERROR(IF($D60="","",VLOOKUP($D60,CUADRO!$D:$AK,27,FALSE)),"")</f>
        <v/>
      </c>
      <c r="AF60" s="484" t="str">
        <f>IFERROR(IF($D60="","",VLOOKUP($D60,CUADRO!$D:$AK,28,FALSE)),"")</f>
        <v/>
      </c>
      <c r="AG60" s="484" t="str">
        <f>IFERROR(IF($D60="","",VLOOKUP($D60,CUADRO!$D:$AK,29,FALSE)),"")</f>
        <v/>
      </c>
      <c r="AH60" s="484" t="str">
        <f>IFERROR(IF($D60="","",VLOOKUP($D60,CUADRO!$D:$AK,30,FALSE)),"")</f>
        <v/>
      </c>
      <c r="AI60" s="484" t="str">
        <f>IFERROR(IF($D60="","",VLOOKUP($D60,CUADRO!$D:$AK,31,FALSE)),"")</f>
        <v/>
      </c>
      <c r="AJ60" s="484" t="str">
        <f>IFERROR(IF($D60="","",VLOOKUP($D60,CUADRO!$D:$AK,32,FALSE)),"")</f>
        <v/>
      </c>
      <c r="AK60" s="484" t="str">
        <f>IFERROR(IF($D60="","",VLOOKUP($D60,CUADRO!$D:$AK,33,FALSE)),"")</f>
        <v/>
      </c>
      <c r="AL60" s="484" t="str">
        <f>IFERROR(IF($D60="","",VLOOKUP($D60,CUADRO!$D:$AK,34,FALSE)),"")</f>
        <v/>
      </c>
    </row>
    <row r="61" spans="1:38" ht="15">
      <c r="A61" s="435" t="str">
        <f>IF(G61="","",MAX($A$5:$A60)+1)</f>
        <v/>
      </c>
      <c r="B61" s="369">
        <v>57</v>
      </c>
      <c r="C61" s="228" t="str">
        <f>VLOOKUP(D61,CONDUCTORES!C:E,3,FALSE)</f>
        <v/>
      </c>
      <c r="D61" s="228" t="str">
        <f>IFERROR(IF(C57="SELECCIONE EMPRESA","",VLOOKUP(E61,CONDUCTORES!V:AM,18,FALSE)),"")</f>
        <v/>
      </c>
      <c r="E61" s="228" t="str">
        <f t="shared" si="2"/>
        <v>SELECCIONE EMPRESA57</v>
      </c>
      <c r="F61" s="228" t="str">
        <f t="shared" si="3"/>
        <v/>
      </c>
      <c r="G61" s="228" t="str">
        <f>IFERROR(IF($D61="","",VLOOKUP($D61,CUADRO!D60:AK209,3,FALSE)),"")</f>
        <v/>
      </c>
      <c r="H61" s="484" t="str">
        <f>IFERROR(IF($D61="","",VLOOKUP($D61,CUADRO!$D:$AK,4,FALSE)),"")</f>
        <v/>
      </c>
      <c r="I61" s="484" t="str">
        <f>IFERROR(IF($D61="","",VLOOKUP($D61,CUADRO!$D:$AK,5,FALSE)),"")</f>
        <v/>
      </c>
      <c r="J61" s="484" t="str">
        <f>IFERROR(IF($D61="","",VLOOKUP($D61,CUADRO!$D:$AK,6,FALSE)),"")</f>
        <v/>
      </c>
      <c r="K61" s="484" t="str">
        <f>IFERROR(IF($D61="","",VLOOKUP($D61,CUADRO!$D:$AK,7,FALSE)),"")</f>
        <v/>
      </c>
      <c r="L61" s="484" t="str">
        <f>IFERROR(IF($D61="","",VLOOKUP($D61,CUADRO!$D:$AK,8,FALSE)),"")</f>
        <v/>
      </c>
      <c r="M61" s="484" t="str">
        <f>IFERROR(IF($D61="","",VLOOKUP($D61,CUADRO!$D:$AK,9,FALSE)),"")</f>
        <v/>
      </c>
      <c r="N61" s="484" t="str">
        <f>IFERROR(IF($D61="","",VLOOKUP($D61,CUADRO!$D:$AK,10,FALSE)),"")</f>
        <v/>
      </c>
      <c r="O61" s="484" t="str">
        <f>IFERROR(IF($D61="","",VLOOKUP($D61,CUADRO!$D:$AK,11,FALSE)),"")</f>
        <v/>
      </c>
      <c r="P61" s="484" t="str">
        <f>IFERROR(IF($D61="","",VLOOKUP($D61,CUADRO!$D:$AK,12,FALSE)),"")</f>
        <v/>
      </c>
      <c r="Q61" s="484" t="str">
        <f>IFERROR(IF($D61="","",VLOOKUP($D61,CUADRO!$D:$AK,13,FALSE)),"")</f>
        <v/>
      </c>
      <c r="R61" s="484" t="str">
        <f>IFERROR(IF($D61="","",VLOOKUP($D61,CUADRO!$D:$AK,14,FALSE)),"")</f>
        <v/>
      </c>
      <c r="S61" s="484" t="str">
        <f>IFERROR(IF($D61="","",VLOOKUP($D61,CUADRO!$D:$AK,15,FALSE)),"")</f>
        <v/>
      </c>
      <c r="T61" s="484" t="str">
        <f>IFERROR(IF($D61="","",VLOOKUP($D61,CUADRO!$D:$AK,16,FALSE)),"")</f>
        <v/>
      </c>
      <c r="U61" s="484" t="str">
        <f>IFERROR(IF($D61="","",VLOOKUP($D61,CUADRO!$D:$AK,17,FALSE)),"")</f>
        <v/>
      </c>
      <c r="V61" s="484" t="str">
        <f>IFERROR(IF($D61="","",VLOOKUP($D61,CUADRO!$D:$AK,18,FALSE)),"")</f>
        <v/>
      </c>
      <c r="W61" s="484" t="str">
        <f>IFERROR(IF($D61="","",VLOOKUP($D61,CUADRO!$D:$AK,19,FALSE)),"")</f>
        <v/>
      </c>
      <c r="X61" s="484" t="str">
        <f>IFERROR(IF($D61="","",VLOOKUP($D61,CUADRO!$D:$AK,20,FALSE)),"")</f>
        <v/>
      </c>
      <c r="Y61" s="484" t="str">
        <f>IFERROR(IF($D61="","",VLOOKUP($D61,CUADRO!$D:$AK,21,FALSE)),"")</f>
        <v/>
      </c>
      <c r="Z61" s="484" t="str">
        <f>IFERROR(IF($D61="","",VLOOKUP($D61,CUADRO!$D:$AK,22,FALSE)),"")</f>
        <v/>
      </c>
      <c r="AA61" s="484" t="str">
        <f>IFERROR(IF($D61="","",VLOOKUP($D61,CUADRO!$D:$AK,23,FALSE)),"")</f>
        <v/>
      </c>
      <c r="AB61" s="484" t="str">
        <f>IFERROR(IF($D61="","",VLOOKUP($D61,CUADRO!$D:$AK,24,FALSE)),"")</f>
        <v/>
      </c>
      <c r="AC61" s="484" t="str">
        <f>IFERROR(IF($D61="","",VLOOKUP($D61,CUADRO!$D:$AK,25,FALSE)),"")</f>
        <v/>
      </c>
      <c r="AD61" s="484" t="str">
        <f>IFERROR(IF($D61="","",VLOOKUP($D61,CUADRO!$D:$AK,26,FALSE)),"")</f>
        <v/>
      </c>
      <c r="AE61" s="484" t="str">
        <f>IFERROR(IF($D61="","",VLOOKUP($D61,CUADRO!$D:$AK,27,FALSE)),"")</f>
        <v/>
      </c>
      <c r="AF61" s="484" t="str">
        <f>IFERROR(IF($D61="","",VLOOKUP($D61,CUADRO!$D:$AK,28,FALSE)),"")</f>
        <v/>
      </c>
      <c r="AG61" s="484" t="str">
        <f>IFERROR(IF($D61="","",VLOOKUP($D61,CUADRO!$D:$AK,29,FALSE)),"")</f>
        <v/>
      </c>
      <c r="AH61" s="484" t="str">
        <f>IFERROR(IF($D61="","",VLOOKUP($D61,CUADRO!$D:$AK,30,FALSE)),"")</f>
        <v/>
      </c>
      <c r="AI61" s="484" t="str">
        <f>IFERROR(IF($D61="","",VLOOKUP($D61,CUADRO!$D:$AK,31,FALSE)),"")</f>
        <v/>
      </c>
      <c r="AJ61" s="484" t="str">
        <f>IFERROR(IF($D61="","",VLOOKUP($D61,CUADRO!$D:$AK,32,FALSE)),"")</f>
        <v/>
      </c>
      <c r="AK61" s="484" t="str">
        <f>IFERROR(IF($D61="","",VLOOKUP($D61,CUADRO!$D:$AK,33,FALSE)),"")</f>
        <v/>
      </c>
      <c r="AL61" s="484" t="str">
        <f>IFERROR(IF($D61="","",VLOOKUP($D61,CUADRO!$D:$AK,34,FALSE)),"")</f>
        <v/>
      </c>
    </row>
    <row r="62" spans="1:38" ht="15">
      <c r="A62" s="435" t="str">
        <f>IF(G62="","",MAX($A$5:$A61)+1)</f>
        <v/>
      </c>
      <c r="B62" s="369">
        <v>58</v>
      </c>
      <c r="C62" s="228" t="str">
        <f>VLOOKUP(D62,CONDUCTORES!C:E,3,FALSE)</f>
        <v/>
      </c>
      <c r="D62" s="228" t="str">
        <f>IFERROR(IF(C58="SELECCIONE EMPRESA","",VLOOKUP(E62,CONDUCTORES!V:AM,18,FALSE)),"")</f>
        <v/>
      </c>
      <c r="E62" s="228" t="str">
        <f t="shared" si="2"/>
        <v>SELECCIONE EMPRESA58</v>
      </c>
      <c r="F62" s="228" t="str">
        <f t="shared" si="3"/>
        <v/>
      </c>
      <c r="G62" s="228" t="str">
        <f>IFERROR(IF($D62="","",VLOOKUP($D62,CUADRO!D61:AK210,3,FALSE)),"")</f>
        <v/>
      </c>
      <c r="H62" s="484" t="str">
        <f>IFERROR(IF($D62="","",VLOOKUP($D62,CUADRO!$D:$AK,4,FALSE)),"")</f>
        <v/>
      </c>
      <c r="I62" s="484" t="str">
        <f>IFERROR(IF($D62="","",VLOOKUP($D62,CUADRO!$D:$AK,5,FALSE)),"")</f>
        <v/>
      </c>
      <c r="J62" s="484" t="str">
        <f>IFERROR(IF($D62="","",VLOOKUP($D62,CUADRO!$D:$AK,6,FALSE)),"")</f>
        <v/>
      </c>
      <c r="K62" s="484" t="str">
        <f>IFERROR(IF($D62="","",VLOOKUP($D62,CUADRO!$D:$AK,7,FALSE)),"")</f>
        <v/>
      </c>
      <c r="L62" s="484" t="str">
        <f>IFERROR(IF($D62="","",VLOOKUP($D62,CUADRO!$D:$AK,8,FALSE)),"")</f>
        <v/>
      </c>
      <c r="M62" s="484" t="str">
        <f>IFERROR(IF($D62="","",VLOOKUP($D62,CUADRO!$D:$AK,9,FALSE)),"")</f>
        <v/>
      </c>
      <c r="N62" s="484" t="str">
        <f>IFERROR(IF($D62="","",VLOOKUP($D62,CUADRO!$D:$AK,10,FALSE)),"")</f>
        <v/>
      </c>
      <c r="O62" s="484" t="str">
        <f>IFERROR(IF($D62="","",VLOOKUP($D62,CUADRO!$D:$AK,11,FALSE)),"")</f>
        <v/>
      </c>
      <c r="P62" s="484" t="str">
        <f>IFERROR(IF($D62="","",VLOOKUP($D62,CUADRO!$D:$AK,12,FALSE)),"")</f>
        <v/>
      </c>
      <c r="Q62" s="484" t="str">
        <f>IFERROR(IF($D62="","",VLOOKUP($D62,CUADRO!$D:$AK,13,FALSE)),"")</f>
        <v/>
      </c>
      <c r="R62" s="484" t="str">
        <f>IFERROR(IF($D62="","",VLOOKUP($D62,CUADRO!$D:$AK,14,FALSE)),"")</f>
        <v/>
      </c>
      <c r="S62" s="484" t="str">
        <f>IFERROR(IF($D62="","",VLOOKUP($D62,CUADRO!$D:$AK,15,FALSE)),"")</f>
        <v/>
      </c>
      <c r="T62" s="484" t="str">
        <f>IFERROR(IF($D62="","",VLOOKUP($D62,CUADRO!$D:$AK,16,FALSE)),"")</f>
        <v/>
      </c>
      <c r="U62" s="484" t="str">
        <f>IFERROR(IF($D62="","",VLOOKUP($D62,CUADRO!$D:$AK,17,FALSE)),"")</f>
        <v/>
      </c>
      <c r="V62" s="484" t="str">
        <f>IFERROR(IF($D62="","",VLOOKUP($D62,CUADRO!$D:$AK,18,FALSE)),"")</f>
        <v/>
      </c>
      <c r="W62" s="484" t="str">
        <f>IFERROR(IF($D62="","",VLOOKUP($D62,CUADRO!$D:$AK,19,FALSE)),"")</f>
        <v/>
      </c>
      <c r="X62" s="484" t="str">
        <f>IFERROR(IF($D62="","",VLOOKUP($D62,CUADRO!$D:$AK,20,FALSE)),"")</f>
        <v/>
      </c>
      <c r="Y62" s="484" t="str">
        <f>IFERROR(IF($D62="","",VLOOKUP($D62,CUADRO!$D:$AK,21,FALSE)),"")</f>
        <v/>
      </c>
      <c r="Z62" s="484" t="str">
        <f>IFERROR(IF($D62="","",VLOOKUP($D62,CUADRO!$D:$AK,22,FALSE)),"")</f>
        <v/>
      </c>
      <c r="AA62" s="484" t="str">
        <f>IFERROR(IF($D62="","",VLOOKUP($D62,CUADRO!$D:$AK,23,FALSE)),"")</f>
        <v/>
      </c>
      <c r="AB62" s="484" t="str">
        <f>IFERROR(IF($D62="","",VLOOKUP($D62,CUADRO!$D:$AK,24,FALSE)),"")</f>
        <v/>
      </c>
      <c r="AC62" s="484" t="str">
        <f>IFERROR(IF($D62="","",VLOOKUP($D62,CUADRO!$D:$AK,25,FALSE)),"")</f>
        <v/>
      </c>
      <c r="AD62" s="484" t="str">
        <f>IFERROR(IF($D62="","",VLOOKUP($D62,CUADRO!$D:$AK,26,FALSE)),"")</f>
        <v/>
      </c>
      <c r="AE62" s="484" t="str">
        <f>IFERROR(IF($D62="","",VLOOKUP($D62,CUADRO!$D:$AK,27,FALSE)),"")</f>
        <v/>
      </c>
      <c r="AF62" s="484" t="str">
        <f>IFERROR(IF($D62="","",VLOOKUP($D62,CUADRO!$D:$AK,28,FALSE)),"")</f>
        <v/>
      </c>
      <c r="AG62" s="484" t="str">
        <f>IFERROR(IF($D62="","",VLOOKUP($D62,CUADRO!$D:$AK,29,FALSE)),"")</f>
        <v/>
      </c>
      <c r="AH62" s="484" t="str">
        <f>IFERROR(IF($D62="","",VLOOKUP($D62,CUADRO!$D:$AK,30,FALSE)),"")</f>
        <v/>
      </c>
      <c r="AI62" s="484" t="str">
        <f>IFERROR(IF($D62="","",VLOOKUP($D62,CUADRO!$D:$AK,31,FALSE)),"")</f>
        <v/>
      </c>
      <c r="AJ62" s="484" t="str">
        <f>IFERROR(IF($D62="","",VLOOKUP($D62,CUADRO!$D:$AK,32,FALSE)),"")</f>
        <v/>
      </c>
      <c r="AK62" s="484" t="str">
        <f>IFERROR(IF($D62="","",VLOOKUP($D62,CUADRO!$D:$AK,33,FALSE)),"")</f>
        <v/>
      </c>
      <c r="AL62" s="484" t="str">
        <f>IFERROR(IF($D62="","",VLOOKUP($D62,CUADRO!$D:$AK,34,FALSE)),"")</f>
        <v/>
      </c>
    </row>
    <row r="63" spans="1:38" ht="15">
      <c r="A63" s="435" t="str">
        <f>IF(G63="","",MAX($A$5:$A62)+1)</f>
        <v/>
      </c>
      <c r="B63" s="369">
        <v>59</v>
      </c>
      <c r="C63" s="228" t="str">
        <f>VLOOKUP(D63,CONDUCTORES!C:E,3,FALSE)</f>
        <v/>
      </c>
      <c r="D63" s="228" t="str">
        <f>IFERROR(IF(C59="SELECCIONE EMPRESA","",VLOOKUP(E63,CONDUCTORES!V:AM,18,FALSE)),"")</f>
        <v/>
      </c>
      <c r="E63" s="228" t="str">
        <f t="shared" si="2"/>
        <v>SELECCIONE EMPRESA59</v>
      </c>
      <c r="F63" s="228" t="str">
        <f t="shared" si="3"/>
        <v/>
      </c>
      <c r="G63" s="228" t="str">
        <f>IFERROR(IF($D63="","",VLOOKUP($D63,CUADRO!D62:AK211,3,FALSE)),"")</f>
        <v/>
      </c>
      <c r="H63" s="484" t="str">
        <f>IFERROR(IF($D63="","",VLOOKUP($D63,CUADRO!$D:$AK,4,FALSE)),"")</f>
        <v/>
      </c>
      <c r="I63" s="484" t="str">
        <f>IFERROR(IF($D63="","",VLOOKUP($D63,CUADRO!$D:$AK,5,FALSE)),"")</f>
        <v/>
      </c>
      <c r="J63" s="484" t="str">
        <f>IFERROR(IF($D63="","",VLOOKUP($D63,CUADRO!$D:$AK,6,FALSE)),"")</f>
        <v/>
      </c>
      <c r="K63" s="484" t="str">
        <f>IFERROR(IF($D63="","",VLOOKUP($D63,CUADRO!$D:$AK,7,FALSE)),"")</f>
        <v/>
      </c>
      <c r="L63" s="484" t="str">
        <f>IFERROR(IF($D63="","",VLOOKUP($D63,CUADRO!$D:$AK,8,FALSE)),"")</f>
        <v/>
      </c>
      <c r="M63" s="484" t="str">
        <f>IFERROR(IF($D63="","",VLOOKUP($D63,CUADRO!$D:$AK,9,FALSE)),"")</f>
        <v/>
      </c>
      <c r="N63" s="484" t="str">
        <f>IFERROR(IF($D63="","",VLOOKUP($D63,CUADRO!$D:$AK,10,FALSE)),"")</f>
        <v/>
      </c>
      <c r="O63" s="484" t="str">
        <f>IFERROR(IF($D63="","",VLOOKUP($D63,CUADRO!$D:$AK,11,FALSE)),"")</f>
        <v/>
      </c>
      <c r="P63" s="484" t="str">
        <f>IFERROR(IF($D63="","",VLOOKUP($D63,CUADRO!$D:$AK,12,FALSE)),"")</f>
        <v/>
      </c>
      <c r="Q63" s="484" t="str">
        <f>IFERROR(IF($D63="","",VLOOKUP($D63,CUADRO!$D:$AK,13,FALSE)),"")</f>
        <v/>
      </c>
      <c r="R63" s="484" t="str">
        <f>IFERROR(IF($D63="","",VLOOKUP($D63,CUADRO!$D:$AK,14,FALSE)),"")</f>
        <v/>
      </c>
      <c r="S63" s="484" t="str">
        <f>IFERROR(IF($D63="","",VLOOKUP($D63,CUADRO!$D:$AK,15,FALSE)),"")</f>
        <v/>
      </c>
      <c r="T63" s="484" t="str">
        <f>IFERROR(IF($D63="","",VLOOKUP($D63,CUADRO!$D:$AK,16,FALSE)),"")</f>
        <v/>
      </c>
      <c r="U63" s="484" t="str">
        <f>IFERROR(IF($D63="","",VLOOKUP($D63,CUADRO!$D:$AK,17,FALSE)),"")</f>
        <v/>
      </c>
      <c r="V63" s="484" t="str">
        <f>IFERROR(IF($D63="","",VLOOKUP($D63,CUADRO!$D:$AK,18,FALSE)),"")</f>
        <v/>
      </c>
      <c r="W63" s="484" t="str">
        <f>IFERROR(IF($D63="","",VLOOKUP($D63,CUADRO!$D:$AK,19,FALSE)),"")</f>
        <v/>
      </c>
      <c r="X63" s="484" t="str">
        <f>IFERROR(IF($D63="","",VLOOKUP($D63,CUADRO!$D:$AK,20,FALSE)),"")</f>
        <v/>
      </c>
      <c r="Y63" s="484" t="str">
        <f>IFERROR(IF($D63="","",VLOOKUP($D63,CUADRO!$D:$AK,21,FALSE)),"")</f>
        <v/>
      </c>
      <c r="Z63" s="484" t="str">
        <f>IFERROR(IF($D63="","",VLOOKUP($D63,CUADRO!$D:$AK,22,FALSE)),"")</f>
        <v/>
      </c>
      <c r="AA63" s="484" t="str">
        <f>IFERROR(IF($D63="","",VLOOKUP($D63,CUADRO!$D:$AK,23,FALSE)),"")</f>
        <v/>
      </c>
      <c r="AB63" s="484" t="str">
        <f>IFERROR(IF($D63="","",VLOOKUP($D63,CUADRO!$D:$AK,24,FALSE)),"")</f>
        <v/>
      </c>
      <c r="AC63" s="484" t="str">
        <f>IFERROR(IF($D63="","",VLOOKUP($D63,CUADRO!$D:$AK,25,FALSE)),"")</f>
        <v/>
      </c>
      <c r="AD63" s="484" t="str">
        <f>IFERROR(IF($D63="","",VLOOKUP($D63,CUADRO!$D:$AK,26,FALSE)),"")</f>
        <v/>
      </c>
      <c r="AE63" s="484" t="str">
        <f>IFERROR(IF($D63="","",VLOOKUP($D63,CUADRO!$D:$AK,27,FALSE)),"")</f>
        <v/>
      </c>
      <c r="AF63" s="484" t="str">
        <f>IFERROR(IF($D63="","",VLOOKUP($D63,CUADRO!$D:$AK,28,FALSE)),"")</f>
        <v/>
      </c>
      <c r="AG63" s="484" t="str">
        <f>IFERROR(IF($D63="","",VLOOKUP($D63,CUADRO!$D:$AK,29,FALSE)),"")</f>
        <v/>
      </c>
      <c r="AH63" s="484" t="str">
        <f>IFERROR(IF($D63="","",VLOOKUP($D63,CUADRO!$D:$AK,30,FALSE)),"")</f>
        <v/>
      </c>
      <c r="AI63" s="484" t="str">
        <f>IFERROR(IF($D63="","",VLOOKUP($D63,CUADRO!$D:$AK,31,FALSE)),"")</f>
        <v/>
      </c>
      <c r="AJ63" s="484" t="str">
        <f>IFERROR(IF($D63="","",VLOOKUP($D63,CUADRO!$D:$AK,32,FALSE)),"")</f>
        <v/>
      </c>
      <c r="AK63" s="484" t="str">
        <f>IFERROR(IF($D63="","",VLOOKUP($D63,CUADRO!$D:$AK,33,FALSE)),"")</f>
        <v/>
      </c>
      <c r="AL63" s="484" t="str">
        <f>IFERROR(IF($D63="","",VLOOKUP($D63,CUADRO!$D:$AK,34,FALSE)),"")</f>
        <v/>
      </c>
    </row>
    <row r="64" spans="1:38" ht="15">
      <c r="A64" s="435" t="str">
        <f>IF(G64="","",MAX($A$5:$A63)+1)</f>
        <v/>
      </c>
      <c r="B64" s="369">
        <v>60</v>
      </c>
      <c r="C64" s="228" t="str">
        <f>VLOOKUP(D64,CONDUCTORES!C:E,3,FALSE)</f>
        <v/>
      </c>
      <c r="D64" s="228" t="str">
        <f>IFERROR(IF(C60="SELECCIONE EMPRESA","",VLOOKUP(E64,CONDUCTORES!V:AM,18,FALSE)),"")</f>
        <v/>
      </c>
      <c r="E64" s="228" t="str">
        <f t="shared" si="2"/>
        <v>SELECCIONE EMPRESA60</v>
      </c>
      <c r="F64" s="228" t="str">
        <f t="shared" si="3"/>
        <v/>
      </c>
      <c r="G64" s="228" t="str">
        <f>IFERROR(IF($D64="","",VLOOKUP($D64,CUADRO!D63:AK212,3,FALSE)),"")</f>
        <v/>
      </c>
      <c r="H64" s="484" t="str">
        <f>IFERROR(IF($D64="","",VLOOKUP($D64,CUADRO!$D:$AK,4,FALSE)),"")</f>
        <v/>
      </c>
      <c r="I64" s="484" t="str">
        <f>IFERROR(IF($D64="","",VLOOKUP($D64,CUADRO!$D:$AK,5,FALSE)),"")</f>
        <v/>
      </c>
      <c r="J64" s="484" t="str">
        <f>IFERROR(IF($D64="","",VLOOKUP($D64,CUADRO!$D:$AK,6,FALSE)),"")</f>
        <v/>
      </c>
      <c r="K64" s="484" t="str">
        <f>IFERROR(IF($D64="","",VLOOKUP($D64,CUADRO!$D:$AK,7,FALSE)),"")</f>
        <v/>
      </c>
      <c r="L64" s="484" t="str">
        <f>IFERROR(IF($D64="","",VLOOKUP($D64,CUADRO!$D:$AK,8,FALSE)),"")</f>
        <v/>
      </c>
      <c r="M64" s="484" t="str">
        <f>IFERROR(IF($D64="","",VLOOKUP($D64,CUADRO!$D:$AK,9,FALSE)),"")</f>
        <v/>
      </c>
      <c r="N64" s="484" t="str">
        <f>IFERROR(IF($D64="","",VLOOKUP($D64,CUADRO!$D:$AK,10,FALSE)),"")</f>
        <v/>
      </c>
      <c r="O64" s="484" t="str">
        <f>IFERROR(IF($D64="","",VLOOKUP($D64,CUADRO!$D:$AK,11,FALSE)),"")</f>
        <v/>
      </c>
      <c r="P64" s="484" t="str">
        <f>IFERROR(IF($D64="","",VLOOKUP($D64,CUADRO!$D:$AK,12,FALSE)),"")</f>
        <v/>
      </c>
      <c r="Q64" s="484" t="str">
        <f>IFERROR(IF($D64="","",VLOOKUP($D64,CUADRO!$D:$AK,13,FALSE)),"")</f>
        <v/>
      </c>
      <c r="R64" s="484" t="str">
        <f>IFERROR(IF($D64="","",VLOOKUP($D64,CUADRO!$D:$AK,14,FALSE)),"")</f>
        <v/>
      </c>
      <c r="S64" s="484" t="str">
        <f>IFERROR(IF($D64="","",VLOOKUP($D64,CUADRO!$D:$AK,15,FALSE)),"")</f>
        <v/>
      </c>
      <c r="T64" s="484" t="str">
        <f>IFERROR(IF($D64="","",VLOOKUP($D64,CUADRO!$D:$AK,16,FALSE)),"")</f>
        <v/>
      </c>
      <c r="U64" s="484" t="str">
        <f>IFERROR(IF($D64="","",VLOOKUP($D64,CUADRO!$D:$AK,17,FALSE)),"")</f>
        <v/>
      </c>
      <c r="V64" s="484" t="str">
        <f>IFERROR(IF($D64="","",VLOOKUP($D64,CUADRO!$D:$AK,18,FALSE)),"")</f>
        <v/>
      </c>
      <c r="W64" s="484" t="str">
        <f>IFERROR(IF($D64="","",VLOOKUP($D64,CUADRO!$D:$AK,19,FALSE)),"")</f>
        <v/>
      </c>
      <c r="X64" s="484" t="str">
        <f>IFERROR(IF($D64="","",VLOOKUP($D64,CUADRO!$D:$AK,20,FALSE)),"")</f>
        <v/>
      </c>
      <c r="Y64" s="484" t="str">
        <f>IFERROR(IF($D64="","",VLOOKUP($D64,CUADRO!$D:$AK,21,FALSE)),"")</f>
        <v/>
      </c>
      <c r="Z64" s="484" t="str">
        <f>IFERROR(IF($D64="","",VLOOKUP($D64,CUADRO!$D:$AK,22,FALSE)),"")</f>
        <v/>
      </c>
      <c r="AA64" s="484" t="str">
        <f>IFERROR(IF($D64="","",VLOOKUP($D64,CUADRO!$D:$AK,23,FALSE)),"")</f>
        <v/>
      </c>
      <c r="AB64" s="484" t="str">
        <f>IFERROR(IF($D64="","",VLOOKUP($D64,CUADRO!$D:$AK,24,FALSE)),"")</f>
        <v/>
      </c>
      <c r="AC64" s="484" t="str">
        <f>IFERROR(IF($D64="","",VLOOKUP($D64,CUADRO!$D:$AK,25,FALSE)),"")</f>
        <v/>
      </c>
      <c r="AD64" s="484" t="str">
        <f>IFERROR(IF($D64="","",VLOOKUP($D64,CUADRO!$D:$AK,26,FALSE)),"")</f>
        <v/>
      </c>
      <c r="AE64" s="484" t="str">
        <f>IFERROR(IF($D64="","",VLOOKUP($D64,CUADRO!$D:$AK,27,FALSE)),"")</f>
        <v/>
      </c>
      <c r="AF64" s="484" t="str">
        <f>IFERROR(IF($D64="","",VLOOKUP($D64,CUADRO!$D:$AK,28,FALSE)),"")</f>
        <v/>
      </c>
      <c r="AG64" s="484" t="str">
        <f>IFERROR(IF($D64="","",VLOOKUP($D64,CUADRO!$D:$AK,29,FALSE)),"")</f>
        <v/>
      </c>
      <c r="AH64" s="484" t="str">
        <f>IFERROR(IF($D64="","",VLOOKUP($D64,CUADRO!$D:$AK,30,FALSE)),"")</f>
        <v/>
      </c>
      <c r="AI64" s="484" t="str">
        <f>IFERROR(IF($D64="","",VLOOKUP($D64,CUADRO!$D:$AK,31,FALSE)),"")</f>
        <v/>
      </c>
      <c r="AJ64" s="484" t="str">
        <f>IFERROR(IF($D64="","",VLOOKUP($D64,CUADRO!$D:$AK,32,FALSE)),"")</f>
        <v/>
      </c>
      <c r="AK64" s="484" t="str">
        <f>IFERROR(IF($D64="","",VLOOKUP($D64,CUADRO!$D:$AK,33,FALSE)),"")</f>
        <v/>
      </c>
      <c r="AL64" s="484" t="str">
        <f>IFERROR(IF($D64="","",VLOOKUP($D64,CUADRO!$D:$AK,34,FALSE)),"")</f>
        <v/>
      </c>
    </row>
    <row r="65" spans="1:38" ht="15">
      <c r="A65" s="435" t="str">
        <f>IF(G65="","",MAX($A$5:$A64)+1)</f>
        <v/>
      </c>
      <c r="B65" s="369">
        <v>61</v>
      </c>
      <c r="C65" s="228" t="str">
        <f>VLOOKUP(D65,CONDUCTORES!C:E,3,FALSE)</f>
        <v/>
      </c>
      <c r="D65" s="228" t="str">
        <f>IFERROR(IF(C61="SELECCIONE EMPRESA","",VLOOKUP(E65,CONDUCTORES!V:AM,18,FALSE)),"")</f>
        <v/>
      </c>
      <c r="E65" s="228" t="str">
        <f t="shared" si="2"/>
        <v>SELECCIONE EMPRESA61</v>
      </c>
      <c r="F65" s="228" t="str">
        <f t="shared" si="3"/>
        <v/>
      </c>
      <c r="G65" s="228" t="str">
        <f>IFERROR(IF($D65="","",VLOOKUP($D65,CUADRO!D64:AK213,3,FALSE)),"")</f>
        <v/>
      </c>
      <c r="H65" s="484" t="str">
        <f>IFERROR(IF($D65="","",VLOOKUP($D65,CUADRO!$D:$AK,4,FALSE)),"")</f>
        <v/>
      </c>
      <c r="I65" s="484" t="str">
        <f>IFERROR(IF($D65="","",VLOOKUP($D65,CUADRO!$D:$AK,5,FALSE)),"")</f>
        <v/>
      </c>
      <c r="J65" s="484" t="str">
        <f>IFERROR(IF($D65="","",VLOOKUP($D65,CUADRO!$D:$AK,6,FALSE)),"")</f>
        <v/>
      </c>
      <c r="K65" s="484" t="str">
        <f>IFERROR(IF($D65="","",VLOOKUP($D65,CUADRO!$D:$AK,7,FALSE)),"")</f>
        <v/>
      </c>
      <c r="L65" s="484" t="str">
        <f>IFERROR(IF($D65="","",VLOOKUP($D65,CUADRO!$D:$AK,8,FALSE)),"")</f>
        <v/>
      </c>
      <c r="M65" s="484" t="str">
        <f>IFERROR(IF($D65="","",VLOOKUP($D65,CUADRO!$D:$AK,9,FALSE)),"")</f>
        <v/>
      </c>
      <c r="N65" s="484" t="str">
        <f>IFERROR(IF($D65="","",VLOOKUP($D65,CUADRO!$D:$AK,10,FALSE)),"")</f>
        <v/>
      </c>
      <c r="O65" s="484" t="str">
        <f>IFERROR(IF($D65="","",VLOOKUP($D65,CUADRO!$D:$AK,11,FALSE)),"")</f>
        <v/>
      </c>
      <c r="P65" s="484" t="str">
        <f>IFERROR(IF($D65="","",VLOOKUP($D65,CUADRO!$D:$AK,12,FALSE)),"")</f>
        <v/>
      </c>
      <c r="Q65" s="484" t="str">
        <f>IFERROR(IF($D65="","",VLOOKUP($D65,CUADRO!$D:$AK,13,FALSE)),"")</f>
        <v/>
      </c>
      <c r="R65" s="484" t="str">
        <f>IFERROR(IF($D65="","",VLOOKUP($D65,CUADRO!$D:$AK,14,FALSE)),"")</f>
        <v/>
      </c>
      <c r="S65" s="484" t="str">
        <f>IFERROR(IF($D65="","",VLOOKUP($D65,CUADRO!$D:$AK,15,FALSE)),"")</f>
        <v/>
      </c>
      <c r="T65" s="484" t="str">
        <f>IFERROR(IF($D65="","",VLOOKUP($D65,CUADRO!$D:$AK,16,FALSE)),"")</f>
        <v/>
      </c>
      <c r="U65" s="484" t="str">
        <f>IFERROR(IF($D65="","",VLOOKUP($D65,CUADRO!$D:$AK,17,FALSE)),"")</f>
        <v/>
      </c>
      <c r="V65" s="484" t="str">
        <f>IFERROR(IF($D65="","",VLOOKUP($D65,CUADRO!$D:$AK,18,FALSE)),"")</f>
        <v/>
      </c>
      <c r="W65" s="484" t="str">
        <f>IFERROR(IF($D65="","",VLOOKUP($D65,CUADRO!$D:$AK,19,FALSE)),"")</f>
        <v/>
      </c>
      <c r="X65" s="484" t="str">
        <f>IFERROR(IF($D65="","",VLOOKUP($D65,CUADRO!$D:$AK,20,FALSE)),"")</f>
        <v/>
      </c>
      <c r="Y65" s="484" t="str">
        <f>IFERROR(IF($D65="","",VLOOKUP($D65,CUADRO!$D:$AK,21,FALSE)),"")</f>
        <v/>
      </c>
      <c r="Z65" s="484" t="str">
        <f>IFERROR(IF($D65="","",VLOOKUP($D65,CUADRO!$D:$AK,22,FALSE)),"")</f>
        <v/>
      </c>
      <c r="AA65" s="484" t="str">
        <f>IFERROR(IF($D65="","",VLOOKUP($D65,CUADRO!$D:$AK,23,FALSE)),"")</f>
        <v/>
      </c>
      <c r="AB65" s="484" t="str">
        <f>IFERROR(IF($D65="","",VLOOKUP($D65,CUADRO!$D:$AK,24,FALSE)),"")</f>
        <v/>
      </c>
      <c r="AC65" s="484" t="str">
        <f>IFERROR(IF($D65="","",VLOOKUP($D65,CUADRO!$D:$AK,25,FALSE)),"")</f>
        <v/>
      </c>
      <c r="AD65" s="484" t="str">
        <f>IFERROR(IF($D65="","",VLOOKUP($D65,CUADRO!$D:$AK,26,FALSE)),"")</f>
        <v/>
      </c>
      <c r="AE65" s="484" t="str">
        <f>IFERROR(IF($D65="","",VLOOKUP($D65,CUADRO!$D:$AK,27,FALSE)),"")</f>
        <v/>
      </c>
      <c r="AF65" s="484" t="str">
        <f>IFERROR(IF($D65="","",VLOOKUP($D65,CUADRO!$D:$AK,28,FALSE)),"")</f>
        <v/>
      </c>
      <c r="AG65" s="484" t="str">
        <f>IFERROR(IF($D65="","",VLOOKUP($D65,CUADRO!$D:$AK,29,FALSE)),"")</f>
        <v/>
      </c>
      <c r="AH65" s="484" t="str">
        <f>IFERROR(IF($D65="","",VLOOKUP($D65,CUADRO!$D:$AK,30,FALSE)),"")</f>
        <v/>
      </c>
      <c r="AI65" s="484" t="str">
        <f>IFERROR(IF($D65="","",VLOOKUP($D65,CUADRO!$D:$AK,31,FALSE)),"")</f>
        <v/>
      </c>
      <c r="AJ65" s="484" t="str">
        <f>IFERROR(IF($D65="","",VLOOKUP($D65,CUADRO!$D:$AK,32,FALSE)),"")</f>
        <v/>
      </c>
      <c r="AK65" s="484" t="str">
        <f>IFERROR(IF($D65="","",VLOOKUP($D65,CUADRO!$D:$AK,33,FALSE)),"")</f>
        <v/>
      </c>
      <c r="AL65" s="484" t="str">
        <f>IFERROR(IF($D65="","",VLOOKUP($D65,CUADRO!$D:$AK,34,FALSE)),"")</f>
        <v/>
      </c>
    </row>
    <row r="66" spans="1:38" ht="15">
      <c r="A66" s="435" t="str">
        <f>IF(G66="","",MAX($A$5:$A65)+1)</f>
        <v/>
      </c>
      <c r="B66" s="369">
        <v>62</v>
      </c>
      <c r="C66" s="228" t="str">
        <f>VLOOKUP(D66,CONDUCTORES!C:E,3,FALSE)</f>
        <v/>
      </c>
      <c r="D66" s="228" t="str">
        <f>IFERROR(IF(C62="SELECCIONE EMPRESA","",VLOOKUP(E66,CONDUCTORES!V:AM,18,FALSE)),"")</f>
        <v/>
      </c>
      <c r="E66" s="228" t="str">
        <f t="shared" si="2"/>
        <v>SELECCIONE EMPRESA62</v>
      </c>
      <c r="F66" s="228" t="str">
        <f t="shared" si="3"/>
        <v/>
      </c>
      <c r="G66" s="228" t="str">
        <f>IFERROR(IF($D66="","",VLOOKUP($D66,CUADRO!D65:AK214,3,FALSE)),"")</f>
        <v/>
      </c>
      <c r="H66" s="484" t="str">
        <f>IFERROR(IF($D66="","",VLOOKUP($D66,CUADRO!$D:$AK,4,FALSE)),"")</f>
        <v/>
      </c>
      <c r="I66" s="484" t="str">
        <f>IFERROR(IF($D66="","",VLOOKUP($D66,CUADRO!$D:$AK,5,FALSE)),"")</f>
        <v/>
      </c>
      <c r="J66" s="484" t="str">
        <f>IFERROR(IF($D66="","",VLOOKUP($D66,CUADRO!$D:$AK,6,FALSE)),"")</f>
        <v/>
      </c>
      <c r="K66" s="484" t="str">
        <f>IFERROR(IF($D66="","",VLOOKUP($D66,CUADRO!$D:$AK,7,FALSE)),"")</f>
        <v/>
      </c>
      <c r="L66" s="484" t="str">
        <f>IFERROR(IF($D66="","",VLOOKUP($D66,CUADRO!$D:$AK,8,FALSE)),"")</f>
        <v/>
      </c>
      <c r="M66" s="484" t="str">
        <f>IFERROR(IF($D66="","",VLOOKUP($D66,CUADRO!$D:$AK,9,FALSE)),"")</f>
        <v/>
      </c>
      <c r="N66" s="484" t="str">
        <f>IFERROR(IF($D66="","",VLOOKUP($D66,CUADRO!$D:$AK,10,FALSE)),"")</f>
        <v/>
      </c>
      <c r="O66" s="484" t="str">
        <f>IFERROR(IF($D66="","",VLOOKUP($D66,CUADRO!$D:$AK,11,FALSE)),"")</f>
        <v/>
      </c>
      <c r="P66" s="484" t="str">
        <f>IFERROR(IF($D66="","",VLOOKUP($D66,CUADRO!$D:$AK,12,FALSE)),"")</f>
        <v/>
      </c>
      <c r="Q66" s="484" t="str">
        <f>IFERROR(IF($D66="","",VLOOKUP($D66,CUADRO!$D:$AK,13,FALSE)),"")</f>
        <v/>
      </c>
      <c r="R66" s="484" t="str">
        <f>IFERROR(IF($D66="","",VLOOKUP($D66,CUADRO!$D:$AK,14,FALSE)),"")</f>
        <v/>
      </c>
      <c r="S66" s="484" t="str">
        <f>IFERROR(IF($D66="","",VLOOKUP($D66,CUADRO!$D:$AK,15,FALSE)),"")</f>
        <v/>
      </c>
      <c r="T66" s="484" t="str">
        <f>IFERROR(IF($D66="","",VLOOKUP($D66,CUADRO!$D:$AK,16,FALSE)),"")</f>
        <v/>
      </c>
      <c r="U66" s="484" t="str">
        <f>IFERROR(IF($D66="","",VLOOKUP($D66,CUADRO!$D:$AK,17,FALSE)),"")</f>
        <v/>
      </c>
      <c r="V66" s="484" t="str">
        <f>IFERROR(IF($D66="","",VLOOKUP($D66,CUADRO!$D:$AK,18,FALSE)),"")</f>
        <v/>
      </c>
      <c r="W66" s="484" t="str">
        <f>IFERROR(IF($D66="","",VLOOKUP($D66,CUADRO!$D:$AK,19,FALSE)),"")</f>
        <v/>
      </c>
      <c r="X66" s="484" t="str">
        <f>IFERROR(IF($D66="","",VLOOKUP($D66,CUADRO!$D:$AK,20,FALSE)),"")</f>
        <v/>
      </c>
      <c r="Y66" s="484" t="str">
        <f>IFERROR(IF($D66="","",VLOOKUP($D66,CUADRO!$D:$AK,21,FALSE)),"")</f>
        <v/>
      </c>
      <c r="Z66" s="484" t="str">
        <f>IFERROR(IF($D66="","",VLOOKUP($D66,CUADRO!$D:$AK,22,FALSE)),"")</f>
        <v/>
      </c>
      <c r="AA66" s="484" t="str">
        <f>IFERROR(IF($D66="","",VLOOKUP($D66,CUADRO!$D:$AK,23,FALSE)),"")</f>
        <v/>
      </c>
      <c r="AB66" s="484" t="str">
        <f>IFERROR(IF($D66="","",VLOOKUP($D66,CUADRO!$D:$AK,24,FALSE)),"")</f>
        <v/>
      </c>
      <c r="AC66" s="484" t="str">
        <f>IFERROR(IF($D66="","",VLOOKUP($D66,CUADRO!$D:$AK,25,FALSE)),"")</f>
        <v/>
      </c>
      <c r="AD66" s="484" t="str">
        <f>IFERROR(IF($D66="","",VLOOKUP($D66,CUADRO!$D:$AK,26,FALSE)),"")</f>
        <v/>
      </c>
      <c r="AE66" s="484" t="str">
        <f>IFERROR(IF($D66="","",VLOOKUP($D66,CUADRO!$D:$AK,27,FALSE)),"")</f>
        <v/>
      </c>
      <c r="AF66" s="484" t="str">
        <f>IFERROR(IF($D66="","",VLOOKUP($D66,CUADRO!$D:$AK,28,FALSE)),"")</f>
        <v/>
      </c>
      <c r="AG66" s="484" t="str">
        <f>IFERROR(IF($D66="","",VLOOKUP($D66,CUADRO!$D:$AK,29,FALSE)),"")</f>
        <v/>
      </c>
      <c r="AH66" s="484" t="str">
        <f>IFERROR(IF($D66="","",VLOOKUP($D66,CUADRO!$D:$AK,30,FALSE)),"")</f>
        <v/>
      </c>
      <c r="AI66" s="484" t="str">
        <f>IFERROR(IF($D66="","",VLOOKUP($D66,CUADRO!$D:$AK,31,FALSE)),"")</f>
        <v/>
      </c>
      <c r="AJ66" s="484" t="str">
        <f>IFERROR(IF($D66="","",VLOOKUP($D66,CUADRO!$D:$AK,32,FALSE)),"")</f>
        <v/>
      </c>
      <c r="AK66" s="484" t="str">
        <f>IFERROR(IF($D66="","",VLOOKUP($D66,CUADRO!$D:$AK,33,FALSE)),"")</f>
        <v/>
      </c>
      <c r="AL66" s="484" t="str">
        <f>IFERROR(IF($D66="","",VLOOKUP($D66,CUADRO!$D:$AK,34,FALSE)),"")</f>
        <v/>
      </c>
    </row>
    <row r="67" spans="1:38" ht="15">
      <c r="A67" s="435" t="str">
        <f>IF(G67="","",MAX($A$5:$A66)+1)</f>
        <v/>
      </c>
      <c r="B67" s="369">
        <v>63</v>
      </c>
      <c r="C67" s="228" t="str">
        <f>VLOOKUP(D67,CONDUCTORES!C:E,3,FALSE)</f>
        <v/>
      </c>
      <c r="D67" s="228" t="str">
        <f>IFERROR(IF(C63="SELECCIONE EMPRESA","",VLOOKUP(E67,CONDUCTORES!V:AM,18,FALSE)),"")</f>
        <v/>
      </c>
      <c r="E67" s="228" t="str">
        <f t="shared" si="2"/>
        <v>SELECCIONE EMPRESA63</v>
      </c>
      <c r="F67" s="228" t="str">
        <f t="shared" si="3"/>
        <v/>
      </c>
      <c r="G67" s="228" t="str">
        <f>IFERROR(IF($D67="","",VLOOKUP($D67,CUADRO!D66:AK215,3,FALSE)),"")</f>
        <v/>
      </c>
      <c r="H67" s="484" t="str">
        <f>IFERROR(IF($D67="","",VLOOKUP($D67,CUADRO!$D:$AK,4,FALSE)),"")</f>
        <v/>
      </c>
      <c r="I67" s="484" t="str">
        <f>IFERROR(IF($D67="","",VLOOKUP($D67,CUADRO!$D:$AK,5,FALSE)),"")</f>
        <v/>
      </c>
      <c r="J67" s="484" t="str">
        <f>IFERROR(IF($D67="","",VLOOKUP($D67,CUADRO!$D:$AK,6,FALSE)),"")</f>
        <v/>
      </c>
      <c r="K67" s="484" t="str">
        <f>IFERROR(IF($D67="","",VLOOKUP($D67,CUADRO!$D:$AK,7,FALSE)),"")</f>
        <v/>
      </c>
      <c r="L67" s="484" t="str">
        <f>IFERROR(IF($D67="","",VLOOKUP($D67,CUADRO!$D:$AK,8,FALSE)),"")</f>
        <v/>
      </c>
      <c r="M67" s="484" t="str">
        <f>IFERROR(IF($D67="","",VLOOKUP($D67,CUADRO!$D:$AK,9,FALSE)),"")</f>
        <v/>
      </c>
      <c r="N67" s="484" t="str">
        <f>IFERROR(IF($D67="","",VLOOKUP($D67,CUADRO!$D:$AK,10,FALSE)),"")</f>
        <v/>
      </c>
      <c r="O67" s="484" t="str">
        <f>IFERROR(IF($D67="","",VLOOKUP($D67,CUADRO!$D:$AK,11,FALSE)),"")</f>
        <v/>
      </c>
      <c r="P67" s="484" t="str">
        <f>IFERROR(IF($D67="","",VLOOKUP($D67,CUADRO!$D:$AK,12,FALSE)),"")</f>
        <v/>
      </c>
      <c r="Q67" s="484" t="str">
        <f>IFERROR(IF($D67="","",VLOOKUP($D67,CUADRO!$D:$AK,13,FALSE)),"")</f>
        <v/>
      </c>
      <c r="R67" s="484" t="str">
        <f>IFERROR(IF($D67="","",VLOOKUP($D67,CUADRO!$D:$AK,14,FALSE)),"")</f>
        <v/>
      </c>
      <c r="S67" s="484" t="str">
        <f>IFERROR(IF($D67="","",VLOOKUP($D67,CUADRO!$D:$AK,15,FALSE)),"")</f>
        <v/>
      </c>
      <c r="T67" s="484" t="str">
        <f>IFERROR(IF($D67="","",VLOOKUP($D67,CUADRO!$D:$AK,16,FALSE)),"")</f>
        <v/>
      </c>
      <c r="U67" s="484" t="str">
        <f>IFERROR(IF($D67="","",VLOOKUP($D67,CUADRO!$D:$AK,17,FALSE)),"")</f>
        <v/>
      </c>
      <c r="V67" s="484" t="str">
        <f>IFERROR(IF($D67="","",VLOOKUP($D67,CUADRO!$D:$AK,18,FALSE)),"")</f>
        <v/>
      </c>
      <c r="W67" s="484" t="str">
        <f>IFERROR(IF($D67="","",VLOOKUP($D67,CUADRO!$D:$AK,19,FALSE)),"")</f>
        <v/>
      </c>
      <c r="X67" s="484" t="str">
        <f>IFERROR(IF($D67="","",VLOOKUP($D67,CUADRO!$D:$AK,20,FALSE)),"")</f>
        <v/>
      </c>
      <c r="Y67" s="484" t="str">
        <f>IFERROR(IF($D67="","",VLOOKUP($D67,CUADRO!$D:$AK,21,FALSE)),"")</f>
        <v/>
      </c>
      <c r="Z67" s="484" t="str">
        <f>IFERROR(IF($D67="","",VLOOKUP($D67,CUADRO!$D:$AK,22,FALSE)),"")</f>
        <v/>
      </c>
      <c r="AA67" s="484" t="str">
        <f>IFERROR(IF($D67="","",VLOOKUP($D67,CUADRO!$D:$AK,23,FALSE)),"")</f>
        <v/>
      </c>
      <c r="AB67" s="484" t="str">
        <f>IFERROR(IF($D67="","",VLOOKUP($D67,CUADRO!$D:$AK,24,FALSE)),"")</f>
        <v/>
      </c>
      <c r="AC67" s="484" t="str">
        <f>IFERROR(IF($D67="","",VLOOKUP($D67,CUADRO!$D:$AK,25,FALSE)),"")</f>
        <v/>
      </c>
      <c r="AD67" s="484" t="str">
        <f>IFERROR(IF($D67="","",VLOOKUP($D67,CUADRO!$D:$AK,26,FALSE)),"")</f>
        <v/>
      </c>
      <c r="AE67" s="484" t="str">
        <f>IFERROR(IF($D67="","",VLOOKUP($D67,CUADRO!$D:$AK,27,FALSE)),"")</f>
        <v/>
      </c>
      <c r="AF67" s="484" t="str">
        <f>IFERROR(IF($D67="","",VLOOKUP($D67,CUADRO!$D:$AK,28,FALSE)),"")</f>
        <v/>
      </c>
      <c r="AG67" s="484" t="str">
        <f>IFERROR(IF($D67="","",VLOOKUP($D67,CUADRO!$D:$AK,29,FALSE)),"")</f>
        <v/>
      </c>
      <c r="AH67" s="484" t="str">
        <f>IFERROR(IF($D67="","",VLOOKUP($D67,CUADRO!$D:$AK,30,FALSE)),"")</f>
        <v/>
      </c>
      <c r="AI67" s="484" t="str">
        <f>IFERROR(IF($D67="","",VLOOKUP($D67,CUADRO!$D:$AK,31,FALSE)),"")</f>
        <v/>
      </c>
      <c r="AJ67" s="484" t="str">
        <f>IFERROR(IF($D67="","",VLOOKUP($D67,CUADRO!$D:$AK,32,FALSE)),"")</f>
        <v/>
      </c>
      <c r="AK67" s="484" t="str">
        <f>IFERROR(IF($D67="","",VLOOKUP($D67,CUADRO!$D:$AK,33,FALSE)),"")</f>
        <v/>
      </c>
      <c r="AL67" s="484" t="str">
        <f>IFERROR(IF($D67="","",VLOOKUP($D67,CUADRO!$D:$AK,34,FALSE)),"")</f>
        <v/>
      </c>
    </row>
    <row r="68" spans="1:38" ht="15">
      <c r="A68" s="435" t="str">
        <f>IF(G68="","",MAX($A$5:$A67)+1)</f>
        <v/>
      </c>
      <c r="B68" s="369">
        <v>64</v>
      </c>
      <c r="C68" s="228" t="str">
        <f>VLOOKUP(D68,CONDUCTORES!C:E,3,FALSE)</f>
        <v/>
      </c>
      <c r="D68" s="228" t="str">
        <f>IFERROR(IF(C64="SELECCIONE EMPRESA","",VLOOKUP(E68,CONDUCTORES!V:AM,18,FALSE)),"")</f>
        <v/>
      </c>
      <c r="E68" s="228" t="str">
        <f t="shared" si="2"/>
        <v>SELECCIONE EMPRESA64</v>
      </c>
      <c r="F68" s="228" t="str">
        <f t="shared" si="3"/>
        <v/>
      </c>
      <c r="G68" s="228" t="str">
        <f>IFERROR(IF($D68="","",VLOOKUP($D68,CUADRO!D67:AK216,3,FALSE)),"")</f>
        <v/>
      </c>
      <c r="H68" s="484" t="str">
        <f>IFERROR(IF($D68="","",VLOOKUP($D68,CUADRO!$D:$AK,4,FALSE)),"")</f>
        <v/>
      </c>
      <c r="I68" s="484" t="str">
        <f>IFERROR(IF($D68="","",VLOOKUP($D68,CUADRO!$D:$AK,5,FALSE)),"")</f>
        <v/>
      </c>
      <c r="J68" s="484" t="str">
        <f>IFERROR(IF($D68="","",VLOOKUP($D68,CUADRO!$D:$AK,6,FALSE)),"")</f>
        <v/>
      </c>
      <c r="K68" s="484" t="str">
        <f>IFERROR(IF($D68="","",VLOOKUP($D68,CUADRO!$D:$AK,7,FALSE)),"")</f>
        <v/>
      </c>
      <c r="L68" s="484" t="str">
        <f>IFERROR(IF($D68="","",VLOOKUP($D68,CUADRO!$D:$AK,8,FALSE)),"")</f>
        <v/>
      </c>
      <c r="M68" s="484" t="str">
        <f>IFERROR(IF($D68="","",VLOOKUP($D68,CUADRO!$D:$AK,9,FALSE)),"")</f>
        <v/>
      </c>
      <c r="N68" s="484" t="str">
        <f>IFERROR(IF($D68="","",VLOOKUP($D68,CUADRO!$D:$AK,10,FALSE)),"")</f>
        <v/>
      </c>
      <c r="O68" s="484" t="str">
        <f>IFERROR(IF($D68="","",VLOOKUP($D68,CUADRO!$D:$AK,11,FALSE)),"")</f>
        <v/>
      </c>
      <c r="P68" s="484" t="str">
        <f>IFERROR(IF($D68="","",VLOOKUP($D68,CUADRO!$D:$AK,12,FALSE)),"")</f>
        <v/>
      </c>
      <c r="Q68" s="484" t="str">
        <f>IFERROR(IF($D68="","",VLOOKUP($D68,CUADRO!$D:$AK,13,FALSE)),"")</f>
        <v/>
      </c>
      <c r="R68" s="484" t="str">
        <f>IFERROR(IF($D68="","",VLOOKUP($D68,CUADRO!$D:$AK,14,FALSE)),"")</f>
        <v/>
      </c>
      <c r="S68" s="484" t="str">
        <f>IFERROR(IF($D68="","",VLOOKUP($D68,CUADRO!$D:$AK,15,FALSE)),"")</f>
        <v/>
      </c>
      <c r="T68" s="484" t="str">
        <f>IFERROR(IF($D68="","",VLOOKUP($D68,CUADRO!$D:$AK,16,FALSE)),"")</f>
        <v/>
      </c>
      <c r="U68" s="484" t="str">
        <f>IFERROR(IF($D68="","",VLOOKUP($D68,CUADRO!$D:$AK,17,FALSE)),"")</f>
        <v/>
      </c>
      <c r="V68" s="484" t="str">
        <f>IFERROR(IF($D68="","",VLOOKUP($D68,CUADRO!$D:$AK,18,FALSE)),"")</f>
        <v/>
      </c>
      <c r="W68" s="484" t="str">
        <f>IFERROR(IF($D68="","",VLOOKUP($D68,CUADRO!$D:$AK,19,FALSE)),"")</f>
        <v/>
      </c>
      <c r="X68" s="484" t="str">
        <f>IFERROR(IF($D68="","",VLOOKUP($D68,CUADRO!$D:$AK,20,FALSE)),"")</f>
        <v/>
      </c>
      <c r="Y68" s="484" t="str">
        <f>IFERROR(IF($D68="","",VLOOKUP($D68,CUADRO!$D:$AK,21,FALSE)),"")</f>
        <v/>
      </c>
      <c r="Z68" s="484" t="str">
        <f>IFERROR(IF($D68="","",VLOOKUP($D68,CUADRO!$D:$AK,22,FALSE)),"")</f>
        <v/>
      </c>
      <c r="AA68" s="484" t="str">
        <f>IFERROR(IF($D68="","",VLOOKUP($D68,CUADRO!$D:$AK,23,FALSE)),"")</f>
        <v/>
      </c>
      <c r="AB68" s="484" t="str">
        <f>IFERROR(IF($D68="","",VLOOKUP($D68,CUADRO!$D:$AK,24,FALSE)),"")</f>
        <v/>
      </c>
      <c r="AC68" s="484" t="str">
        <f>IFERROR(IF($D68="","",VLOOKUP($D68,CUADRO!$D:$AK,25,FALSE)),"")</f>
        <v/>
      </c>
      <c r="AD68" s="484" t="str">
        <f>IFERROR(IF($D68="","",VLOOKUP($D68,CUADRO!$D:$AK,26,FALSE)),"")</f>
        <v/>
      </c>
      <c r="AE68" s="484" t="str">
        <f>IFERROR(IF($D68="","",VLOOKUP($D68,CUADRO!$D:$AK,27,FALSE)),"")</f>
        <v/>
      </c>
      <c r="AF68" s="484" t="str">
        <f>IFERROR(IF($D68="","",VLOOKUP($D68,CUADRO!$D:$AK,28,FALSE)),"")</f>
        <v/>
      </c>
      <c r="AG68" s="484" t="str">
        <f>IFERROR(IF($D68="","",VLOOKUP($D68,CUADRO!$D:$AK,29,FALSE)),"")</f>
        <v/>
      </c>
      <c r="AH68" s="484" t="str">
        <f>IFERROR(IF($D68="","",VLOOKUP($D68,CUADRO!$D:$AK,30,FALSE)),"")</f>
        <v/>
      </c>
      <c r="AI68" s="484" t="str">
        <f>IFERROR(IF($D68="","",VLOOKUP($D68,CUADRO!$D:$AK,31,FALSE)),"")</f>
        <v/>
      </c>
      <c r="AJ68" s="484" t="str">
        <f>IFERROR(IF($D68="","",VLOOKUP($D68,CUADRO!$D:$AK,32,FALSE)),"")</f>
        <v/>
      </c>
      <c r="AK68" s="484" t="str">
        <f>IFERROR(IF($D68="","",VLOOKUP($D68,CUADRO!$D:$AK,33,FALSE)),"")</f>
        <v/>
      </c>
      <c r="AL68" s="484" t="str">
        <f>IFERROR(IF($D68="","",VLOOKUP($D68,CUADRO!$D:$AK,34,FALSE)),"")</f>
        <v/>
      </c>
    </row>
    <row r="69" spans="1:38" ht="15">
      <c r="A69" s="435" t="str">
        <f>IF(G69="","",MAX($A$5:$A68)+1)</f>
        <v/>
      </c>
      <c r="B69" s="369">
        <v>65</v>
      </c>
      <c r="C69" s="228" t="str">
        <f>VLOOKUP(D69,CONDUCTORES!C:E,3,FALSE)</f>
        <v/>
      </c>
      <c r="D69" s="228" t="str">
        <f>IFERROR(IF(C65="SELECCIONE EMPRESA","",VLOOKUP(E69,CONDUCTORES!V:AM,18,FALSE)),"")</f>
        <v/>
      </c>
      <c r="E69" s="228" t="str">
        <f t="shared" si="2"/>
        <v>SELECCIONE EMPRESA65</v>
      </c>
      <c r="F69" s="228" t="str">
        <f t="shared" si="3"/>
        <v/>
      </c>
      <c r="G69" s="228" t="str">
        <f>IFERROR(IF($D69="","",VLOOKUP($D69,CUADRO!D68:AK217,3,FALSE)),"")</f>
        <v/>
      </c>
      <c r="H69" s="484" t="str">
        <f>IFERROR(IF($D69="","",VLOOKUP($D69,CUADRO!$D:$AK,4,FALSE)),"")</f>
        <v/>
      </c>
      <c r="I69" s="484" t="str">
        <f>IFERROR(IF($D69="","",VLOOKUP($D69,CUADRO!$D:$AK,5,FALSE)),"")</f>
        <v/>
      </c>
      <c r="J69" s="484" t="str">
        <f>IFERROR(IF($D69="","",VLOOKUP($D69,CUADRO!$D:$AK,6,FALSE)),"")</f>
        <v/>
      </c>
      <c r="K69" s="484" t="str">
        <f>IFERROR(IF($D69="","",VLOOKUP($D69,CUADRO!$D:$AK,7,FALSE)),"")</f>
        <v/>
      </c>
      <c r="L69" s="484" t="str">
        <f>IFERROR(IF($D69="","",VLOOKUP($D69,CUADRO!$D:$AK,8,FALSE)),"")</f>
        <v/>
      </c>
      <c r="M69" s="484" t="str">
        <f>IFERROR(IF($D69="","",VLOOKUP($D69,CUADRO!$D:$AK,9,FALSE)),"")</f>
        <v/>
      </c>
      <c r="N69" s="484" t="str">
        <f>IFERROR(IF($D69="","",VLOOKUP($D69,CUADRO!$D:$AK,10,FALSE)),"")</f>
        <v/>
      </c>
      <c r="O69" s="484" t="str">
        <f>IFERROR(IF($D69="","",VLOOKUP($D69,CUADRO!$D:$AK,11,FALSE)),"")</f>
        <v/>
      </c>
      <c r="P69" s="484" t="str">
        <f>IFERROR(IF($D69="","",VLOOKUP($D69,CUADRO!$D:$AK,12,FALSE)),"")</f>
        <v/>
      </c>
      <c r="Q69" s="484" t="str">
        <f>IFERROR(IF($D69="","",VLOOKUP($D69,CUADRO!$D:$AK,13,FALSE)),"")</f>
        <v/>
      </c>
      <c r="R69" s="484" t="str">
        <f>IFERROR(IF($D69="","",VLOOKUP($D69,CUADRO!$D:$AK,14,FALSE)),"")</f>
        <v/>
      </c>
      <c r="S69" s="484" t="str">
        <f>IFERROR(IF($D69="","",VLOOKUP($D69,CUADRO!$D:$AK,15,FALSE)),"")</f>
        <v/>
      </c>
      <c r="T69" s="484" t="str">
        <f>IFERROR(IF($D69="","",VLOOKUP($D69,CUADRO!$D:$AK,16,FALSE)),"")</f>
        <v/>
      </c>
      <c r="U69" s="484" t="str">
        <f>IFERROR(IF($D69="","",VLOOKUP($D69,CUADRO!$D:$AK,17,FALSE)),"")</f>
        <v/>
      </c>
      <c r="V69" s="484" t="str">
        <f>IFERROR(IF($D69="","",VLOOKUP($D69,CUADRO!$D:$AK,18,FALSE)),"")</f>
        <v/>
      </c>
      <c r="W69" s="484" t="str">
        <f>IFERROR(IF($D69="","",VLOOKUP($D69,CUADRO!$D:$AK,19,FALSE)),"")</f>
        <v/>
      </c>
      <c r="X69" s="484" t="str">
        <f>IFERROR(IF($D69="","",VLOOKUP($D69,CUADRO!$D:$AK,20,FALSE)),"")</f>
        <v/>
      </c>
      <c r="Y69" s="484" t="str">
        <f>IFERROR(IF($D69="","",VLOOKUP($D69,CUADRO!$D:$AK,21,FALSE)),"")</f>
        <v/>
      </c>
      <c r="Z69" s="484" t="str">
        <f>IFERROR(IF($D69="","",VLOOKUP($D69,CUADRO!$D:$AK,22,FALSE)),"")</f>
        <v/>
      </c>
      <c r="AA69" s="484" t="str">
        <f>IFERROR(IF($D69="","",VLOOKUP($D69,CUADRO!$D:$AK,23,FALSE)),"")</f>
        <v/>
      </c>
      <c r="AB69" s="484" t="str">
        <f>IFERROR(IF($D69="","",VLOOKUP($D69,CUADRO!$D:$AK,24,FALSE)),"")</f>
        <v/>
      </c>
      <c r="AC69" s="484" t="str">
        <f>IFERROR(IF($D69="","",VLOOKUP($D69,CUADRO!$D:$AK,25,FALSE)),"")</f>
        <v/>
      </c>
      <c r="AD69" s="484" t="str">
        <f>IFERROR(IF($D69="","",VLOOKUP($D69,CUADRO!$D:$AK,26,FALSE)),"")</f>
        <v/>
      </c>
      <c r="AE69" s="484" t="str">
        <f>IFERROR(IF($D69="","",VLOOKUP($D69,CUADRO!$D:$AK,27,FALSE)),"")</f>
        <v/>
      </c>
      <c r="AF69" s="484" t="str">
        <f>IFERROR(IF($D69="","",VLOOKUP($D69,CUADRO!$D:$AK,28,FALSE)),"")</f>
        <v/>
      </c>
      <c r="AG69" s="484" t="str">
        <f>IFERROR(IF($D69="","",VLOOKUP($D69,CUADRO!$D:$AK,29,FALSE)),"")</f>
        <v/>
      </c>
      <c r="AH69" s="484" t="str">
        <f>IFERROR(IF($D69="","",VLOOKUP($D69,CUADRO!$D:$AK,30,FALSE)),"")</f>
        <v/>
      </c>
      <c r="AI69" s="484" t="str">
        <f>IFERROR(IF($D69="","",VLOOKUP($D69,CUADRO!$D:$AK,31,FALSE)),"")</f>
        <v/>
      </c>
      <c r="AJ69" s="484" t="str">
        <f>IFERROR(IF($D69="","",VLOOKUP($D69,CUADRO!$D:$AK,32,FALSE)),"")</f>
        <v/>
      </c>
      <c r="AK69" s="484" t="str">
        <f>IFERROR(IF($D69="","",VLOOKUP($D69,CUADRO!$D:$AK,33,FALSE)),"")</f>
        <v/>
      </c>
      <c r="AL69" s="484" t="str">
        <f>IFERROR(IF($D69="","",VLOOKUP($D69,CUADRO!$D:$AK,34,FALSE)),"")</f>
        <v/>
      </c>
    </row>
    <row r="70" spans="1:38" ht="15">
      <c r="A70" s="435" t="str">
        <f>IF(G70="","",MAX($A$5:$A69)+1)</f>
        <v/>
      </c>
      <c r="B70" s="369">
        <v>66</v>
      </c>
      <c r="C70" s="228" t="str">
        <f>VLOOKUP(D70,CONDUCTORES!C:E,3,FALSE)</f>
        <v/>
      </c>
      <c r="D70" s="228" t="str">
        <f>IFERROR(IF(C66="SELECCIONE EMPRESA","",VLOOKUP(E70,CONDUCTORES!V:AM,18,FALSE)),"")</f>
        <v/>
      </c>
      <c r="E70" s="228" t="str">
        <f t="shared" ref="E70:E133" si="4">$C$1&amp;B70</f>
        <v>SELECCIONE EMPRESA66</v>
      </c>
      <c r="F70" s="228" t="str">
        <f t="shared" ref="F70:F133" si="5">IF(H70="","",B70)</f>
        <v/>
      </c>
      <c r="G70" s="228" t="str">
        <f>IFERROR(IF($D70="","",VLOOKUP($D70,CUADRO!D69:AK218,3,FALSE)),"")</f>
        <v/>
      </c>
      <c r="H70" s="484" t="str">
        <f>IFERROR(IF($D70="","",VLOOKUP($D70,CUADRO!$D:$AK,4,FALSE)),"")</f>
        <v/>
      </c>
      <c r="I70" s="484" t="str">
        <f>IFERROR(IF($D70="","",VLOOKUP($D70,CUADRO!$D:$AK,5,FALSE)),"")</f>
        <v/>
      </c>
      <c r="J70" s="484" t="str">
        <f>IFERROR(IF($D70="","",VLOOKUP($D70,CUADRO!$D:$AK,6,FALSE)),"")</f>
        <v/>
      </c>
      <c r="K70" s="484" t="str">
        <f>IFERROR(IF($D70="","",VLOOKUP($D70,CUADRO!$D:$AK,7,FALSE)),"")</f>
        <v/>
      </c>
      <c r="L70" s="484" t="str">
        <f>IFERROR(IF($D70="","",VLOOKUP($D70,CUADRO!$D:$AK,8,FALSE)),"")</f>
        <v/>
      </c>
      <c r="M70" s="484" t="str">
        <f>IFERROR(IF($D70="","",VLOOKUP($D70,CUADRO!$D:$AK,9,FALSE)),"")</f>
        <v/>
      </c>
      <c r="N70" s="484" t="str">
        <f>IFERROR(IF($D70="","",VLOOKUP($D70,CUADRO!$D:$AK,10,FALSE)),"")</f>
        <v/>
      </c>
      <c r="O70" s="484" t="str">
        <f>IFERROR(IF($D70="","",VLOOKUP($D70,CUADRO!$D:$AK,11,FALSE)),"")</f>
        <v/>
      </c>
      <c r="P70" s="484" t="str">
        <f>IFERROR(IF($D70="","",VLOOKUP($D70,CUADRO!$D:$AK,12,FALSE)),"")</f>
        <v/>
      </c>
      <c r="Q70" s="484" t="str">
        <f>IFERROR(IF($D70="","",VLOOKUP($D70,CUADRO!$D:$AK,13,FALSE)),"")</f>
        <v/>
      </c>
      <c r="R70" s="484" t="str">
        <f>IFERROR(IF($D70="","",VLOOKUP($D70,CUADRO!$D:$AK,14,FALSE)),"")</f>
        <v/>
      </c>
      <c r="S70" s="484" t="str">
        <f>IFERROR(IF($D70="","",VLOOKUP($D70,CUADRO!$D:$AK,15,FALSE)),"")</f>
        <v/>
      </c>
      <c r="T70" s="484" t="str">
        <f>IFERROR(IF($D70="","",VLOOKUP($D70,CUADRO!$D:$AK,16,FALSE)),"")</f>
        <v/>
      </c>
      <c r="U70" s="484" t="str">
        <f>IFERROR(IF($D70="","",VLOOKUP($D70,CUADRO!$D:$AK,17,FALSE)),"")</f>
        <v/>
      </c>
      <c r="V70" s="484" t="str">
        <f>IFERROR(IF($D70="","",VLOOKUP($D70,CUADRO!$D:$AK,18,FALSE)),"")</f>
        <v/>
      </c>
      <c r="W70" s="484" t="str">
        <f>IFERROR(IF($D70="","",VLOOKUP($D70,CUADRO!$D:$AK,19,FALSE)),"")</f>
        <v/>
      </c>
      <c r="X70" s="484" t="str">
        <f>IFERROR(IF($D70="","",VLOOKUP($D70,CUADRO!$D:$AK,20,FALSE)),"")</f>
        <v/>
      </c>
      <c r="Y70" s="484" t="str">
        <f>IFERROR(IF($D70="","",VLOOKUP($D70,CUADRO!$D:$AK,21,FALSE)),"")</f>
        <v/>
      </c>
      <c r="Z70" s="484" t="str">
        <f>IFERROR(IF($D70="","",VLOOKUP($D70,CUADRO!$D:$AK,22,FALSE)),"")</f>
        <v/>
      </c>
      <c r="AA70" s="484" t="str">
        <f>IFERROR(IF($D70="","",VLOOKUP($D70,CUADRO!$D:$AK,23,FALSE)),"")</f>
        <v/>
      </c>
      <c r="AB70" s="484" t="str">
        <f>IFERROR(IF($D70="","",VLOOKUP($D70,CUADRO!$D:$AK,24,FALSE)),"")</f>
        <v/>
      </c>
      <c r="AC70" s="484" t="str">
        <f>IFERROR(IF($D70="","",VLOOKUP($D70,CUADRO!$D:$AK,25,FALSE)),"")</f>
        <v/>
      </c>
      <c r="AD70" s="484" t="str">
        <f>IFERROR(IF($D70="","",VLOOKUP($D70,CUADRO!$D:$AK,26,FALSE)),"")</f>
        <v/>
      </c>
      <c r="AE70" s="484" t="str">
        <f>IFERROR(IF($D70="","",VLOOKUP($D70,CUADRO!$D:$AK,27,FALSE)),"")</f>
        <v/>
      </c>
      <c r="AF70" s="484" t="str">
        <f>IFERROR(IF($D70="","",VLOOKUP($D70,CUADRO!$D:$AK,28,FALSE)),"")</f>
        <v/>
      </c>
      <c r="AG70" s="484" t="str">
        <f>IFERROR(IF($D70="","",VLOOKUP($D70,CUADRO!$D:$AK,29,FALSE)),"")</f>
        <v/>
      </c>
      <c r="AH70" s="484" t="str">
        <f>IFERROR(IF($D70="","",VLOOKUP($D70,CUADRO!$D:$AK,30,FALSE)),"")</f>
        <v/>
      </c>
      <c r="AI70" s="484" t="str">
        <f>IFERROR(IF($D70="","",VLOOKUP($D70,CUADRO!$D:$AK,31,FALSE)),"")</f>
        <v/>
      </c>
      <c r="AJ70" s="484" t="str">
        <f>IFERROR(IF($D70="","",VLOOKUP($D70,CUADRO!$D:$AK,32,FALSE)),"")</f>
        <v/>
      </c>
      <c r="AK70" s="484" t="str">
        <f>IFERROR(IF($D70="","",VLOOKUP($D70,CUADRO!$D:$AK,33,FALSE)),"")</f>
        <v/>
      </c>
      <c r="AL70" s="484" t="str">
        <f>IFERROR(IF($D70="","",VLOOKUP($D70,CUADRO!$D:$AK,34,FALSE)),"")</f>
        <v/>
      </c>
    </row>
    <row r="71" spans="1:38" ht="15">
      <c r="A71" s="435" t="str">
        <f>IF(G71="","",MAX($A$5:$A70)+1)</f>
        <v/>
      </c>
      <c r="B71" s="369">
        <v>67</v>
      </c>
      <c r="C71" s="228" t="str">
        <f>VLOOKUP(D71,CONDUCTORES!C:E,3,FALSE)</f>
        <v/>
      </c>
      <c r="D71" s="228" t="str">
        <f>IFERROR(IF(C67="SELECCIONE EMPRESA","",VLOOKUP(E71,CONDUCTORES!V:AM,18,FALSE)),"")</f>
        <v/>
      </c>
      <c r="E71" s="228" t="str">
        <f t="shared" si="4"/>
        <v>SELECCIONE EMPRESA67</v>
      </c>
      <c r="F71" s="228" t="str">
        <f t="shared" si="5"/>
        <v/>
      </c>
      <c r="G71" s="228" t="str">
        <f>IFERROR(IF($D71="","",VLOOKUP($D71,CUADRO!D70:AK219,3,FALSE)),"")</f>
        <v/>
      </c>
      <c r="H71" s="484" t="str">
        <f>IFERROR(IF($D71="","",VLOOKUP($D71,CUADRO!$D:$AK,4,FALSE)),"")</f>
        <v/>
      </c>
      <c r="I71" s="484" t="str">
        <f>IFERROR(IF($D71="","",VLOOKUP($D71,CUADRO!$D:$AK,5,FALSE)),"")</f>
        <v/>
      </c>
      <c r="J71" s="484" t="str">
        <f>IFERROR(IF($D71="","",VLOOKUP($D71,CUADRO!$D:$AK,6,FALSE)),"")</f>
        <v/>
      </c>
      <c r="K71" s="484" t="str">
        <f>IFERROR(IF($D71="","",VLOOKUP($D71,CUADRO!$D:$AK,7,FALSE)),"")</f>
        <v/>
      </c>
      <c r="L71" s="484" t="str">
        <f>IFERROR(IF($D71="","",VLOOKUP($D71,CUADRO!$D:$AK,8,FALSE)),"")</f>
        <v/>
      </c>
      <c r="M71" s="484" t="str">
        <f>IFERROR(IF($D71="","",VLOOKUP($D71,CUADRO!$D:$AK,9,FALSE)),"")</f>
        <v/>
      </c>
      <c r="N71" s="484" t="str">
        <f>IFERROR(IF($D71="","",VLOOKUP($D71,CUADRO!$D:$AK,10,FALSE)),"")</f>
        <v/>
      </c>
      <c r="O71" s="484" t="str">
        <f>IFERROR(IF($D71="","",VLOOKUP($D71,CUADRO!$D:$AK,11,FALSE)),"")</f>
        <v/>
      </c>
      <c r="P71" s="484" t="str">
        <f>IFERROR(IF($D71="","",VLOOKUP($D71,CUADRO!$D:$AK,12,FALSE)),"")</f>
        <v/>
      </c>
      <c r="Q71" s="484" t="str">
        <f>IFERROR(IF($D71="","",VLOOKUP($D71,CUADRO!$D:$AK,13,FALSE)),"")</f>
        <v/>
      </c>
      <c r="R71" s="484" t="str">
        <f>IFERROR(IF($D71="","",VLOOKUP($D71,CUADRO!$D:$AK,14,FALSE)),"")</f>
        <v/>
      </c>
      <c r="S71" s="484" t="str">
        <f>IFERROR(IF($D71="","",VLOOKUP($D71,CUADRO!$D:$AK,15,FALSE)),"")</f>
        <v/>
      </c>
      <c r="T71" s="484" t="str">
        <f>IFERROR(IF($D71="","",VLOOKUP($D71,CUADRO!$D:$AK,16,FALSE)),"")</f>
        <v/>
      </c>
      <c r="U71" s="484" t="str">
        <f>IFERROR(IF($D71="","",VLOOKUP($D71,CUADRO!$D:$AK,17,FALSE)),"")</f>
        <v/>
      </c>
      <c r="V71" s="484" t="str">
        <f>IFERROR(IF($D71="","",VLOOKUP($D71,CUADRO!$D:$AK,18,FALSE)),"")</f>
        <v/>
      </c>
      <c r="W71" s="484" t="str">
        <f>IFERROR(IF($D71="","",VLOOKUP($D71,CUADRO!$D:$AK,19,FALSE)),"")</f>
        <v/>
      </c>
      <c r="X71" s="484" t="str">
        <f>IFERROR(IF($D71="","",VLOOKUP($D71,CUADRO!$D:$AK,20,FALSE)),"")</f>
        <v/>
      </c>
      <c r="Y71" s="484" t="str">
        <f>IFERROR(IF($D71="","",VLOOKUP($D71,CUADRO!$D:$AK,21,FALSE)),"")</f>
        <v/>
      </c>
      <c r="Z71" s="484" t="str">
        <f>IFERROR(IF($D71="","",VLOOKUP($D71,CUADRO!$D:$AK,22,FALSE)),"")</f>
        <v/>
      </c>
      <c r="AA71" s="484" t="str">
        <f>IFERROR(IF($D71="","",VLOOKUP($D71,CUADRO!$D:$AK,23,FALSE)),"")</f>
        <v/>
      </c>
      <c r="AB71" s="484" t="str">
        <f>IFERROR(IF($D71="","",VLOOKUP($D71,CUADRO!$D:$AK,24,FALSE)),"")</f>
        <v/>
      </c>
      <c r="AC71" s="484" t="str">
        <f>IFERROR(IF($D71="","",VLOOKUP($D71,CUADRO!$D:$AK,25,FALSE)),"")</f>
        <v/>
      </c>
      <c r="AD71" s="484" t="str">
        <f>IFERROR(IF($D71="","",VLOOKUP($D71,CUADRO!$D:$AK,26,FALSE)),"")</f>
        <v/>
      </c>
      <c r="AE71" s="484" t="str">
        <f>IFERROR(IF($D71="","",VLOOKUP($D71,CUADRO!$D:$AK,27,FALSE)),"")</f>
        <v/>
      </c>
      <c r="AF71" s="484" t="str">
        <f>IFERROR(IF($D71="","",VLOOKUP($D71,CUADRO!$D:$AK,28,FALSE)),"")</f>
        <v/>
      </c>
      <c r="AG71" s="484" t="str">
        <f>IFERROR(IF($D71="","",VLOOKUP($D71,CUADRO!$D:$AK,29,FALSE)),"")</f>
        <v/>
      </c>
      <c r="AH71" s="484" t="str">
        <f>IFERROR(IF($D71="","",VLOOKUP($D71,CUADRO!$D:$AK,30,FALSE)),"")</f>
        <v/>
      </c>
      <c r="AI71" s="484" t="str">
        <f>IFERROR(IF($D71="","",VLOOKUP($D71,CUADRO!$D:$AK,31,FALSE)),"")</f>
        <v/>
      </c>
      <c r="AJ71" s="484" t="str">
        <f>IFERROR(IF($D71="","",VLOOKUP($D71,CUADRO!$D:$AK,32,FALSE)),"")</f>
        <v/>
      </c>
      <c r="AK71" s="484" t="str">
        <f>IFERROR(IF($D71="","",VLOOKUP($D71,CUADRO!$D:$AK,33,FALSE)),"")</f>
        <v/>
      </c>
      <c r="AL71" s="484" t="str">
        <f>IFERROR(IF($D71="","",VLOOKUP($D71,CUADRO!$D:$AK,34,FALSE)),"")</f>
        <v/>
      </c>
    </row>
    <row r="72" spans="1:38" ht="15">
      <c r="A72" s="435" t="str">
        <f>IF(G72="","",MAX($A$5:$A71)+1)</f>
        <v/>
      </c>
      <c r="B72" s="369">
        <v>68</v>
      </c>
      <c r="C72" s="228" t="str">
        <f>VLOOKUP(D72,CONDUCTORES!C:E,3,FALSE)</f>
        <v/>
      </c>
      <c r="D72" s="228" t="str">
        <f>IFERROR(IF(C68="SELECCIONE EMPRESA","",VLOOKUP(E72,CONDUCTORES!V:AM,18,FALSE)),"")</f>
        <v/>
      </c>
      <c r="E72" s="228" t="str">
        <f t="shared" si="4"/>
        <v>SELECCIONE EMPRESA68</v>
      </c>
      <c r="F72" s="228" t="str">
        <f t="shared" si="5"/>
        <v/>
      </c>
      <c r="G72" s="228" t="str">
        <f>IFERROR(IF($D72="","",VLOOKUP($D72,CUADRO!D71:AK220,3,FALSE)),"")</f>
        <v/>
      </c>
      <c r="H72" s="484" t="str">
        <f>IFERROR(IF($D72="","",VLOOKUP($D72,CUADRO!$D:$AK,4,FALSE)),"")</f>
        <v/>
      </c>
      <c r="I72" s="484" t="str">
        <f>IFERROR(IF($D72="","",VLOOKUP($D72,CUADRO!$D:$AK,5,FALSE)),"")</f>
        <v/>
      </c>
      <c r="J72" s="484" t="str">
        <f>IFERROR(IF($D72="","",VLOOKUP($D72,CUADRO!$D:$AK,6,FALSE)),"")</f>
        <v/>
      </c>
      <c r="K72" s="484" t="str">
        <f>IFERROR(IF($D72="","",VLOOKUP($D72,CUADRO!$D:$AK,7,FALSE)),"")</f>
        <v/>
      </c>
      <c r="L72" s="484" t="str">
        <f>IFERROR(IF($D72="","",VLOOKUP($D72,CUADRO!$D:$AK,8,FALSE)),"")</f>
        <v/>
      </c>
      <c r="M72" s="484" t="str">
        <f>IFERROR(IF($D72="","",VLOOKUP($D72,CUADRO!$D:$AK,9,FALSE)),"")</f>
        <v/>
      </c>
      <c r="N72" s="484" t="str">
        <f>IFERROR(IF($D72="","",VLOOKUP($D72,CUADRO!$D:$AK,10,FALSE)),"")</f>
        <v/>
      </c>
      <c r="O72" s="484" t="str">
        <f>IFERROR(IF($D72="","",VLOOKUP($D72,CUADRO!$D:$AK,11,FALSE)),"")</f>
        <v/>
      </c>
      <c r="P72" s="484" t="str">
        <f>IFERROR(IF($D72="","",VLOOKUP($D72,CUADRO!$D:$AK,12,FALSE)),"")</f>
        <v/>
      </c>
      <c r="Q72" s="484" t="str">
        <f>IFERROR(IF($D72="","",VLOOKUP($D72,CUADRO!$D:$AK,13,FALSE)),"")</f>
        <v/>
      </c>
      <c r="R72" s="484" t="str">
        <f>IFERROR(IF($D72="","",VLOOKUP($D72,CUADRO!$D:$AK,14,FALSE)),"")</f>
        <v/>
      </c>
      <c r="S72" s="484" t="str">
        <f>IFERROR(IF($D72="","",VLOOKUP($D72,CUADRO!$D:$AK,15,FALSE)),"")</f>
        <v/>
      </c>
      <c r="T72" s="484" t="str">
        <f>IFERROR(IF($D72="","",VLOOKUP($D72,CUADRO!$D:$AK,16,FALSE)),"")</f>
        <v/>
      </c>
      <c r="U72" s="484" t="str">
        <f>IFERROR(IF($D72="","",VLOOKUP($D72,CUADRO!$D:$AK,17,FALSE)),"")</f>
        <v/>
      </c>
      <c r="V72" s="484" t="str">
        <f>IFERROR(IF($D72="","",VLOOKUP($D72,CUADRO!$D:$AK,18,FALSE)),"")</f>
        <v/>
      </c>
      <c r="W72" s="484" t="str">
        <f>IFERROR(IF($D72="","",VLOOKUP($D72,CUADRO!$D:$AK,19,FALSE)),"")</f>
        <v/>
      </c>
      <c r="X72" s="484" t="str">
        <f>IFERROR(IF($D72="","",VLOOKUP($D72,CUADRO!$D:$AK,20,FALSE)),"")</f>
        <v/>
      </c>
      <c r="Y72" s="484" t="str">
        <f>IFERROR(IF($D72="","",VLOOKUP($D72,CUADRO!$D:$AK,21,FALSE)),"")</f>
        <v/>
      </c>
      <c r="Z72" s="484" t="str">
        <f>IFERROR(IF($D72="","",VLOOKUP($D72,CUADRO!$D:$AK,22,FALSE)),"")</f>
        <v/>
      </c>
      <c r="AA72" s="484" t="str">
        <f>IFERROR(IF($D72="","",VLOOKUP($D72,CUADRO!$D:$AK,23,FALSE)),"")</f>
        <v/>
      </c>
      <c r="AB72" s="484" t="str">
        <f>IFERROR(IF($D72="","",VLOOKUP($D72,CUADRO!$D:$AK,24,FALSE)),"")</f>
        <v/>
      </c>
      <c r="AC72" s="484" t="str">
        <f>IFERROR(IF($D72="","",VLOOKUP($D72,CUADRO!$D:$AK,25,FALSE)),"")</f>
        <v/>
      </c>
      <c r="AD72" s="484" t="str">
        <f>IFERROR(IF($D72="","",VLOOKUP($D72,CUADRO!$D:$AK,26,FALSE)),"")</f>
        <v/>
      </c>
      <c r="AE72" s="484" t="str">
        <f>IFERROR(IF($D72="","",VLOOKUP($D72,CUADRO!$D:$AK,27,FALSE)),"")</f>
        <v/>
      </c>
      <c r="AF72" s="484" t="str">
        <f>IFERROR(IF($D72="","",VLOOKUP($D72,CUADRO!$D:$AK,28,FALSE)),"")</f>
        <v/>
      </c>
      <c r="AG72" s="484" t="str">
        <f>IFERROR(IF($D72="","",VLOOKUP($D72,CUADRO!$D:$AK,29,FALSE)),"")</f>
        <v/>
      </c>
      <c r="AH72" s="484" t="str">
        <f>IFERROR(IF($D72="","",VLOOKUP($D72,CUADRO!$D:$AK,30,FALSE)),"")</f>
        <v/>
      </c>
      <c r="AI72" s="484" t="str">
        <f>IFERROR(IF($D72="","",VLOOKUP($D72,CUADRO!$D:$AK,31,FALSE)),"")</f>
        <v/>
      </c>
      <c r="AJ72" s="484" t="str">
        <f>IFERROR(IF($D72="","",VLOOKUP($D72,CUADRO!$D:$AK,32,FALSE)),"")</f>
        <v/>
      </c>
      <c r="AK72" s="484" t="str">
        <f>IFERROR(IF($D72="","",VLOOKUP($D72,CUADRO!$D:$AK,33,FALSE)),"")</f>
        <v/>
      </c>
      <c r="AL72" s="484" t="str">
        <f>IFERROR(IF($D72="","",VLOOKUP($D72,CUADRO!$D:$AK,34,FALSE)),"")</f>
        <v/>
      </c>
    </row>
    <row r="73" spans="1:38" ht="15">
      <c r="A73" s="435" t="str">
        <f>IF(G73="","",MAX($A$5:$A72)+1)</f>
        <v/>
      </c>
      <c r="B73" s="369">
        <v>69</v>
      </c>
      <c r="C73" s="228" t="str">
        <f>VLOOKUP(D73,CONDUCTORES!C:E,3,FALSE)</f>
        <v/>
      </c>
      <c r="D73" s="228" t="str">
        <f>IFERROR(IF(C69="SELECCIONE EMPRESA","",VLOOKUP(E73,CONDUCTORES!V:AM,18,FALSE)),"")</f>
        <v/>
      </c>
      <c r="E73" s="228" t="str">
        <f t="shared" si="4"/>
        <v>SELECCIONE EMPRESA69</v>
      </c>
      <c r="F73" s="228" t="str">
        <f t="shared" si="5"/>
        <v/>
      </c>
      <c r="G73" s="228" t="str">
        <f>IFERROR(IF($D73="","",VLOOKUP($D73,CUADRO!D72:AK221,3,FALSE)),"")</f>
        <v/>
      </c>
      <c r="H73" s="484" t="str">
        <f>IFERROR(IF($D73="","",VLOOKUP($D73,CUADRO!$D:$AK,4,FALSE)),"")</f>
        <v/>
      </c>
      <c r="I73" s="484" t="str">
        <f>IFERROR(IF($D73="","",VLOOKUP($D73,CUADRO!$D:$AK,5,FALSE)),"")</f>
        <v/>
      </c>
      <c r="J73" s="484" t="str">
        <f>IFERROR(IF($D73="","",VLOOKUP($D73,CUADRO!$D:$AK,6,FALSE)),"")</f>
        <v/>
      </c>
      <c r="K73" s="484" t="str">
        <f>IFERROR(IF($D73="","",VLOOKUP($D73,CUADRO!$D:$AK,7,FALSE)),"")</f>
        <v/>
      </c>
      <c r="L73" s="484" t="str">
        <f>IFERROR(IF($D73="","",VLOOKUP($D73,CUADRO!$D:$AK,8,FALSE)),"")</f>
        <v/>
      </c>
      <c r="M73" s="484" t="str">
        <f>IFERROR(IF($D73="","",VLOOKUP($D73,CUADRO!$D:$AK,9,FALSE)),"")</f>
        <v/>
      </c>
      <c r="N73" s="484" t="str">
        <f>IFERROR(IF($D73="","",VLOOKUP($D73,CUADRO!$D:$AK,10,FALSE)),"")</f>
        <v/>
      </c>
      <c r="O73" s="484" t="str">
        <f>IFERROR(IF($D73="","",VLOOKUP($D73,CUADRO!$D:$AK,11,FALSE)),"")</f>
        <v/>
      </c>
      <c r="P73" s="484" t="str">
        <f>IFERROR(IF($D73="","",VLOOKUP($D73,CUADRO!$D:$AK,12,FALSE)),"")</f>
        <v/>
      </c>
      <c r="Q73" s="484" t="str">
        <f>IFERROR(IF($D73="","",VLOOKUP($D73,CUADRO!$D:$AK,13,FALSE)),"")</f>
        <v/>
      </c>
      <c r="R73" s="484" t="str">
        <f>IFERROR(IF($D73="","",VLOOKUP($D73,CUADRO!$D:$AK,14,FALSE)),"")</f>
        <v/>
      </c>
      <c r="S73" s="484" t="str">
        <f>IFERROR(IF($D73="","",VLOOKUP($D73,CUADRO!$D:$AK,15,FALSE)),"")</f>
        <v/>
      </c>
      <c r="T73" s="484" t="str">
        <f>IFERROR(IF($D73="","",VLOOKUP($D73,CUADRO!$D:$AK,16,FALSE)),"")</f>
        <v/>
      </c>
      <c r="U73" s="484" t="str">
        <f>IFERROR(IF($D73="","",VLOOKUP($D73,CUADRO!$D:$AK,17,FALSE)),"")</f>
        <v/>
      </c>
      <c r="V73" s="484" t="str">
        <f>IFERROR(IF($D73="","",VLOOKUP($D73,CUADRO!$D:$AK,18,FALSE)),"")</f>
        <v/>
      </c>
      <c r="W73" s="484" t="str">
        <f>IFERROR(IF($D73="","",VLOOKUP($D73,CUADRO!$D:$AK,19,FALSE)),"")</f>
        <v/>
      </c>
      <c r="X73" s="484" t="str">
        <f>IFERROR(IF($D73="","",VLOOKUP($D73,CUADRO!$D:$AK,20,FALSE)),"")</f>
        <v/>
      </c>
      <c r="Y73" s="484" t="str">
        <f>IFERROR(IF($D73="","",VLOOKUP($D73,CUADRO!$D:$AK,21,FALSE)),"")</f>
        <v/>
      </c>
      <c r="Z73" s="484" t="str">
        <f>IFERROR(IF($D73="","",VLOOKUP($D73,CUADRO!$D:$AK,22,FALSE)),"")</f>
        <v/>
      </c>
      <c r="AA73" s="484" t="str">
        <f>IFERROR(IF($D73="","",VLOOKUP($D73,CUADRO!$D:$AK,23,FALSE)),"")</f>
        <v/>
      </c>
      <c r="AB73" s="484" t="str">
        <f>IFERROR(IF($D73="","",VLOOKUP($D73,CUADRO!$D:$AK,24,FALSE)),"")</f>
        <v/>
      </c>
      <c r="AC73" s="484" t="str">
        <f>IFERROR(IF($D73="","",VLOOKUP($D73,CUADRO!$D:$AK,25,FALSE)),"")</f>
        <v/>
      </c>
      <c r="AD73" s="484" t="str">
        <f>IFERROR(IF($D73="","",VLOOKUP($D73,CUADRO!$D:$AK,26,FALSE)),"")</f>
        <v/>
      </c>
      <c r="AE73" s="484" t="str">
        <f>IFERROR(IF($D73="","",VLOOKUP($D73,CUADRO!$D:$AK,27,FALSE)),"")</f>
        <v/>
      </c>
      <c r="AF73" s="484" t="str">
        <f>IFERROR(IF($D73="","",VLOOKUP($D73,CUADRO!$D:$AK,28,FALSE)),"")</f>
        <v/>
      </c>
      <c r="AG73" s="484" t="str">
        <f>IFERROR(IF($D73="","",VLOOKUP($D73,CUADRO!$D:$AK,29,FALSE)),"")</f>
        <v/>
      </c>
      <c r="AH73" s="484" t="str">
        <f>IFERROR(IF($D73="","",VLOOKUP($D73,CUADRO!$D:$AK,30,FALSE)),"")</f>
        <v/>
      </c>
      <c r="AI73" s="484" t="str">
        <f>IFERROR(IF($D73="","",VLOOKUP($D73,CUADRO!$D:$AK,31,FALSE)),"")</f>
        <v/>
      </c>
      <c r="AJ73" s="484" t="str">
        <f>IFERROR(IF($D73="","",VLOOKUP($D73,CUADRO!$D:$AK,32,FALSE)),"")</f>
        <v/>
      </c>
      <c r="AK73" s="484" t="str">
        <f>IFERROR(IF($D73="","",VLOOKUP($D73,CUADRO!$D:$AK,33,FALSE)),"")</f>
        <v/>
      </c>
      <c r="AL73" s="484" t="str">
        <f>IFERROR(IF($D73="","",VLOOKUP($D73,CUADRO!$D:$AK,34,FALSE)),"")</f>
        <v/>
      </c>
    </row>
    <row r="74" spans="1:38" ht="15">
      <c r="A74" s="435" t="str">
        <f>IF(G74="","",MAX($A$5:$A73)+1)</f>
        <v/>
      </c>
      <c r="B74" s="369">
        <v>70</v>
      </c>
      <c r="C74" s="228" t="str">
        <f>VLOOKUP(D74,CONDUCTORES!C:E,3,FALSE)</f>
        <v/>
      </c>
      <c r="D74" s="228" t="str">
        <f>IFERROR(IF(C70="SELECCIONE EMPRESA","",VLOOKUP(E74,CONDUCTORES!V:AM,18,FALSE)),"")</f>
        <v/>
      </c>
      <c r="E74" s="228" t="str">
        <f t="shared" si="4"/>
        <v>SELECCIONE EMPRESA70</v>
      </c>
      <c r="F74" s="228" t="str">
        <f t="shared" si="5"/>
        <v/>
      </c>
      <c r="G74" s="228" t="str">
        <f>IFERROR(IF($D74="","",VLOOKUP($D74,CUADRO!D73:AK222,3,FALSE)),"")</f>
        <v/>
      </c>
      <c r="H74" s="484" t="str">
        <f>IFERROR(IF($D74="","",VLOOKUP($D74,CUADRO!$D:$AK,4,FALSE)),"")</f>
        <v/>
      </c>
      <c r="I74" s="484" t="str">
        <f>IFERROR(IF($D74="","",VLOOKUP($D74,CUADRO!$D:$AK,5,FALSE)),"")</f>
        <v/>
      </c>
      <c r="J74" s="484" t="str">
        <f>IFERROR(IF($D74="","",VLOOKUP($D74,CUADRO!$D:$AK,6,FALSE)),"")</f>
        <v/>
      </c>
      <c r="K74" s="484" t="str">
        <f>IFERROR(IF($D74="","",VLOOKUP($D74,CUADRO!$D:$AK,7,FALSE)),"")</f>
        <v/>
      </c>
      <c r="L74" s="484" t="str">
        <f>IFERROR(IF($D74="","",VLOOKUP($D74,CUADRO!$D:$AK,8,FALSE)),"")</f>
        <v/>
      </c>
      <c r="M74" s="484" t="str">
        <f>IFERROR(IF($D74="","",VLOOKUP($D74,CUADRO!$D:$AK,9,FALSE)),"")</f>
        <v/>
      </c>
      <c r="N74" s="484" t="str">
        <f>IFERROR(IF($D74="","",VLOOKUP($D74,CUADRO!$D:$AK,10,FALSE)),"")</f>
        <v/>
      </c>
      <c r="O74" s="484" t="str">
        <f>IFERROR(IF($D74="","",VLOOKUP($D74,CUADRO!$D:$AK,11,FALSE)),"")</f>
        <v/>
      </c>
      <c r="P74" s="484" t="str">
        <f>IFERROR(IF($D74="","",VLOOKUP($D74,CUADRO!$D:$AK,12,FALSE)),"")</f>
        <v/>
      </c>
      <c r="Q74" s="484" t="str">
        <f>IFERROR(IF($D74="","",VLOOKUP($D74,CUADRO!$D:$AK,13,FALSE)),"")</f>
        <v/>
      </c>
      <c r="R74" s="484" t="str">
        <f>IFERROR(IF($D74="","",VLOOKUP($D74,CUADRO!$D:$AK,14,FALSE)),"")</f>
        <v/>
      </c>
      <c r="S74" s="484" t="str">
        <f>IFERROR(IF($D74="","",VLOOKUP($D74,CUADRO!$D:$AK,15,FALSE)),"")</f>
        <v/>
      </c>
      <c r="T74" s="484" t="str">
        <f>IFERROR(IF($D74="","",VLOOKUP($D74,CUADRO!$D:$AK,16,FALSE)),"")</f>
        <v/>
      </c>
      <c r="U74" s="484" t="str">
        <f>IFERROR(IF($D74="","",VLOOKUP($D74,CUADRO!$D:$AK,17,FALSE)),"")</f>
        <v/>
      </c>
      <c r="V74" s="484" t="str">
        <f>IFERROR(IF($D74="","",VLOOKUP($D74,CUADRO!$D:$AK,18,FALSE)),"")</f>
        <v/>
      </c>
      <c r="W74" s="484" t="str">
        <f>IFERROR(IF($D74="","",VLOOKUP($D74,CUADRO!$D:$AK,19,FALSE)),"")</f>
        <v/>
      </c>
      <c r="X74" s="484" t="str">
        <f>IFERROR(IF($D74="","",VLOOKUP($D74,CUADRO!$D:$AK,20,FALSE)),"")</f>
        <v/>
      </c>
      <c r="Y74" s="484" t="str">
        <f>IFERROR(IF($D74="","",VLOOKUP($D74,CUADRO!$D:$AK,21,FALSE)),"")</f>
        <v/>
      </c>
      <c r="Z74" s="484" t="str">
        <f>IFERROR(IF($D74="","",VLOOKUP($D74,CUADRO!$D:$AK,22,FALSE)),"")</f>
        <v/>
      </c>
      <c r="AA74" s="484" t="str">
        <f>IFERROR(IF($D74="","",VLOOKUP($D74,CUADRO!$D:$AK,23,FALSE)),"")</f>
        <v/>
      </c>
      <c r="AB74" s="484" t="str">
        <f>IFERROR(IF($D74="","",VLOOKUP($D74,CUADRO!$D:$AK,24,FALSE)),"")</f>
        <v/>
      </c>
      <c r="AC74" s="484" t="str">
        <f>IFERROR(IF($D74="","",VLOOKUP($D74,CUADRO!$D:$AK,25,FALSE)),"")</f>
        <v/>
      </c>
      <c r="AD74" s="484" t="str">
        <f>IFERROR(IF($D74="","",VLOOKUP($D74,CUADRO!$D:$AK,26,FALSE)),"")</f>
        <v/>
      </c>
      <c r="AE74" s="484" t="str">
        <f>IFERROR(IF($D74="","",VLOOKUP($D74,CUADRO!$D:$AK,27,FALSE)),"")</f>
        <v/>
      </c>
      <c r="AF74" s="484" t="str">
        <f>IFERROR(IF($D74="","",VLOOKUP($D74,CUADRO!$D:$AK,28,FALSE)),"")</f>
        <v/>
      </c>
      <c r="AG74" s="484" t="str">
        <f>IFERROR(IF($D74="","",VLOOKUP($D74,CUADRO!$D:$AK,29,FALSE)),"")</f>
        <v/>
      </c>
      <c r="AH74" s="484" t="str">
        <f>IFERROR(IF($D74="","",VLOOKUP($D74,CUADRO!$D:$AK,30,FALSE)),"")</f>
        <v/>
      </c>
      <c r="AI74" s="484" t="str">
        <f>IFERROR(IF($D74="","",VLOOKUP($D74,CUADRO!$D:$AK,31,FALSE)),"")</f>
        <v/>
      </c>
      <c r="AJ74" s="484" t="str">
        <f>IFERROR(IF($D74="","",VLOOKUP($D74,CUADRO!$D:$AK,32,FALSE)),"")</f>
        <v/>
      </c>
      <c r="AK74" s="484" t="str">
        <f>IFERROR(IF($D74="","",VLOOKUP($D74,CUADRO!$D:$AK,33,FALSE)),"")</f>
        <v/>
      </c>
      <c r="AL74" s="484" t="str">
        <f>IFERROR(IF($D74="","",VLOOKUP($D74,CUADRO!$D:$AK,34,FALSE)),"")</f>
        <v/>
      </c>
    </row>
    <row r="75" spans="1:38" ht="15">
      <c r="A75" s="435" t="str">
        <f>IF(G75="","",MAX($A$5:$A74)+1)</f>
        <v/>
      </c>
      <c r="B75" s="369">
        <v>71</v>
      </c>
      <c r="C75" s="228" t="str">
        <f>VLOOKUP(D75,CONDUCTORES!C:E,3,FALSE)</f>
        <v/>
      </c>
      <c r="D75" s="228" t="str">
        <f>IFERROR(IF(C71="SELECCIONE EMPRESA","",VLOOKUP(E75,CONDUCTORES!V:AM,18,FALSE)),"")</f>
        <v/>
      </c>
      <c r="E75" s="228" t="str">
        <f t="shared" si="4"/>
        <v>SELECCIONE EMPRESA71</v>
      </c>
      <c r="F75" s="228" t="str">
        <f t="shared" si="5"/>
        <v/>
      </c>
      <c r="G75" s="228" t="str">
        <f>IFERROR(IF($D75="","",VLOOKUP($D75,CUADRO!D74:AK223,3,FALSE)),"")</f>
        <v/>
      </c>
      <c r="H75" s="484" t="str">
        <f>IFERROR(IF($D75="","",VLOOKUP($D75,CUADRO!$D:$AK,4,FALSE)),"")</f>
        <v/>
      </c>
      <c r="I75" s="484" t="str">
        <f>IFERROR(IF($D75="","",VLOOKUP($D75,CUADRO!$D:$AK,5,FALSE)),"")</f>
        <v/>
      </c>
      <c r="J75" s="484" t="str">
        <f>IFERROR(IF($D75="","",VLOOKUP($D75,CUADRO!$D:$AK,6,FALSE)),"")</f>
        <v/>
      </c>
      <c r="K75" s="484" t="str">
        <f>IFERROR(IF($D75="","",VLOOKUP($D75,CUADRO!$D:$AK,7,FALSE)),"")</f>
        <v/>
      </c>
      <c r="L75" s="484" t="str">
        <f>IFERROR(IF($D75="","",VLOOKUP($D75,CUADRO!$D:$AK,8,FALSE)),"")</f>
        <v/>
      </c>
      <c r="M75" s="484" t="str">
        <f>IFERROR(IF($D75="","",VLOOKUP($D75,CUADRO!$D:$AK,9,FALSE)),"")</f>
        <v/>
      </c>
      <c r="N75" s="484" t="str">
        <f>IFERROR(IF($D75="","",VLOOKUP($D75,CUADRO!$D:$AK,10,FALSE)),"")</f>
        <v/>
      </c>
      <c r="O75" s="484" t="str">
        <f>IFERROR(IF($D75="","",VLOOKUP($D75,CUADRO!$D:$AK,11,FALSE)),"")</f>
        <v/>
      </c>
      <c r="P75" s="484" t="str">
        <f>IFERROR(IF($D75="","",VLOOKUP($D75,CUADRO!$D:$AK,12,FALSE)),"")</f>
        <v/>
      </c>
      <c r="Q75" s="484" t="str">
        <f>IFERROR(IF($D75="","",VLOOKUP($D75,CUADRO!$D:$AK,13,FALSE)),"")</f>
        <v/>
      </c>
      <c r="R75" s="484" t="str">
        <f>IFERROR(IF($D75="","",VLOOKUP($D75,CUADRO!$D:$AK,14,FALSE)),"")</f>
        <v/>
      </c>
      <c r="S75" s="484" t="str">
        <f>IFERROR(IF($D75="","",VLOOKUP($D75,CUADRO!$D:$AK,15,FALSE)),"")</f>
        <v/>
      </c>
      <c r="T75" s="484" t="str">
        <f>IFERROR(IF($D75="","",VLOOKUP($D75,CUADRO!$D:$AK,16,FALSE)),"")</f>
        <v/>
      </c>
      <c r="U75" s="484" t="str">
        <f>IFERROR(IF($D75="","",VLOOKUP($D75,CUADRO!$D:$AK,17,FALSE)),"")</f>
        <v/>
      </c>
      <c r="V75" s="484" t="str">
        <f>IFERROR(IF($D75="","",VLOOKUP($D75,CUADRO!$D:$AK,18,FALSE)),"")</f>
        <v/>
      </c>
      <c r="W75" s="484" t="str">
        <f>IFERROR(IF($D75="","",VLOOKUP($D75,CUADRO!$D:$AK,19,FALSE)),"")</f>
        <v/>
      </c>
      <c r="X75" s="484" t="str">
        <f>IFERROR(IF($D75="","",VLOOKUP($D75,CUADRO!$D:$AK,20,FALSE)),"")</f>
        <v/>
      </c>
      <c r="Y75" s="484" t="str">
        <f>IFERROR(IF($D75="","",VLOOKUP($D75,CUADRO!$D:$AK,21,FALSE)),"")</f>
        <v/>
      </c>
      <c r="Z75" s="484" t="str">
        <f>IFERROR(IF($D75="","",VLOOKUP($D75,CUADRO!$D:$AK,22,FALSE)),"")</f>
        <v/>
      </c>
      <c r="AA75" s="484" t="str">
        <f>IFERROR(IF($D75="","",VLOOKUP($D75,CUADRO!$D:$AK,23,FALSE)),"")</f>
        <v/>
      </c>
      <c r="AB75" s="484" t="str">
        <f>IFERROR(IF($D75="","",VLOOKUP($D75,CUADRO!$D:$AK,24,FALSE)),"")</f>
        <v/>
      </c>
      <c r="AC75" s="484" t="str">
        <f>IFERROR(IF($D75="","",VLOOKUP($D75,CUADRO!$D:$AK,25,FALSE)),"")</f>
        <v/>
      </c>
      <c r="AD75" s="484" t="str">
        <f>IFERROR(IF($D75="","",VLOOKUP($D75,CUADRO!$D:$AK,26,FALSE)),"")</f>
        <v/>
      </c>
      <c r="AE75" s="484" t="str">
        <f>IFERROR(IF($D75="","",VLOOKUP($D75,CUADRO!$D:$AK,27,FALSE)),"")</f>
        <v/>
      </c>
      <c r="AF75" s="484" t="str">
        <f>IFERROR(IF($D75="","",VLOOKUP($D75,CUADRO!$D:$AK,28,FALSE)),"")</f>
        <v/>
      </c>
      <c r="AG75" s="484" t="str">
        <f>IFERROR(IF($D75="","",VLOOKUP($D75,CUADRO!$D:$AK,29,FALSE)),"")</f>
        <v/>
      </c>
      <c r="AH75" s="484" t="str">
        <f>IFERROR(IF($D75="","",VLOOKUP($D75,CUADRO!$D:$AK,30,FALSE)),"")</f>
        <v/>
      </c>
      <c r="AI75" s="484" t="str">
        <f>IFERROR(IF($D75="","",VLOOKUP($D75,CUADRO!$D:$AK,31,FALSE)),"")</f>
        <v/>
      </c>
      <c r="AJ75" s="484" t="str">
        <f>IFERROR(IF($D75="","",VLOOKUP($D75,CUADRO!$D:$AK,32,FALSE)),"")</f>
        <v/>
      </c>
      <c r="AK75" s="484" t="str">
        <f>IFERROR(IF($D75="","",VLOOKUP($D75,CUADRO!$D:$AK,33,FALSE)),"")</f>
        <v/>
      </c>
      <c r="AL75" s="484" t="str">
        <f>IFERROR(IF($D75="","",VLOOKUP($D75,CUADRO!$D:$AK,34,FALSE)),"")</f>
        <v/>
      </c>
    </row>
    <row r="76" spans="1:38" ht="15">
      <c r="A76" s="435" t="str">
        <f>IF(G76="","",MAX($A$5:$A75)+1)</f>
        <v/>
      </c>
      <c r="B76" s="369">
        <v>72</v>
      </c>
      <c r="C76" s="228" t="str">
        <f>VLOOKUP(D76,CONDUCTORES!C:E,3,FALSE)</f>
        <v/>
      </c>
      <c r="D76" s="228" t="str">
        <f>IFERROR(IF(C72="SELECCIONE EMPRESA","",VLOOKUP(E76,CONDUCTORES!V:AM,18,FALSE)),"")</f>
        <v/>
      </c>
      <c r="E76" s="228" t="str">
        <f t="shared" si="4"/>
        <v>SELECCIONE EMPRESA72</v>
      </c>
      <c r="F76" s="228" t="str">
        <f t="shared" si="5"/>
        <v/>
      </c>
      <c r="G76" s="228" t="str">
        <f>IFERROR(IF($D76="","",VLOOKUP($D76,CUADRO!D75:AK224,3,FALSE)),"")</f>
        <v/>
      </c>
      <c r="H76" s="484" t="str">
        <f>IFERROR(IF($D76="","",VLOOKUP($D76,CUADRO!$D:$AK,4,FALSE)),"")</f>
        <v/>
      </c>
      <c r="I76" s="484" t="str">
        <f>IFERROR(IF($D76="","",VLOOKUP($D76,CUADRO!$D:$AK,5,FALSE)),"")</f>
        <v/>
      </c>
      <c r="J76" s="484" t="str">
        <f>IFERROR(IF($D76="","",VLOOKUP($D76,CUADRO!$D:$AK,6,FALSE)),"")</f>
        <v/>
      </c>
      <c r="K76" s="484" t="str">
        <f>IFERROR(IF($D76="","",VLOOKUP($D76,CUADRO!$D:$AK,7,FALSE)),"")</f>
        <v/>
      </c>
      <c r="L76" s="484" t="str">
        <f>IFERROR(IF($D76="","",VLOOKUP($D76,CUADRO!$D:$AK,8,FALSE)),"")</f>
        <v/>
      </c>
      <c r="M76" s="484" t="str">
        <f>IFERROR(IF($D76="","",VLOOKUP($D76,CUADRO!$D:$AK,9,FALSE)),"")</f>
        <v/>
      </c>
      <c r="N76" s="484" t="str">
        <f>IFERROR(IF($D76="","",VLOOKUP($D76,CUADRO!$D:$AK,10,FALSE)),"")</f>
        <v/>
      </c>
      <c r="O76" s="484" t="str">
        <f>IFERROR(IF($D76="","",VLOOKUP($D76,CUADRO!$D:$AK,11,FALSE)),"")</f>
        <v/>
      </c>
      <c r="P76" s="484" t="str">
        <f>IFERROR(IF($D76="","",VLOOKUP($D76,CUADRO!$D:$AK,12,FALSE)),"")</f>
        <v/>
      </c>
      <c r="Q76" s="484" t="str">
        <f>IFERROR(IF($D76="","",VLOOKUP($D76,CUADRO!$D:$AK,13,FALSE)),"")</f>
        <v/>
      </c>
      <c r="R76" s="484" t="str">
        <f>IFERROR(IF($D76="","",VLOOKUP($D76,CUADRO!$D:$AK,14,FALSE)),"")</f>
        <v/>
      </c>
      <c r="S76" s="484" t="str">
        <f>IFERROR(IF($D76="","",VLOOKUP($D76,CUADRO!$D:$AK,15,FALSE)),"")</f>
        <v/>
      </c>
      <c r="T76" s="484" t="str">
        <f>IFERROR(IF($D76="","",VLOOKUP($D76,CUADRO!$D:$AK,16,FALSE)),"")</f>
        <v/>
      </c>
      <c r="U76" s="484" t="str">
        <f>IFERROR(IF($D76="","",VLOOKUP($D76,CUADRO!$D:$AK,17,FALSE)),"")</f>
        <v/>
      </c>
      <c r="V76" s="484" t="str">
        <f>IFERROR(IF($D76="","",VLOOKUP($D76,CUADRO!$D:$AK,18,FALSE)),"")</f>
        <v/>
      </c>
      <c r="W76" s="484" t="str">
        <f>IFERROR(IF($D76="","",VLOOKUP($D76,CUADRO!$D:$AK,19,FALSE)),"")</f>
        <v/>
      </c>
      <c r="X76" s="484" t="str">
        <f>IFERROR(IF($D76="","",VLOOKUP($D76,CUADRO!$D:$AK,20,FALSE)),"")</f>
        <v/>
      </c>
      <c r="Y76" s="484" t="str">
        <f>IFERROR(IF($D76="","",VLOOKUP($D76,CUADRO!$D:$AK,21,FALSE)),"")</f>
        <v/>
      </c>
      <c r="Z76" s="484" t="str">
        <f>IFERROR(IF($D76="","",VLOOKUP($D76,CUADRO!$D:$AK,22,FALSE)),"")</f>
        <v/>
      </c>
      <c r="AA76" s="484" t="str">
        <f>IFERROR(IF($D76="","",VLOOKUP($D76,CUADRO!$D:$AK,23,FALSE)),"")</f>
        <v/>
      </c>
      <c r="AB76" s="484" t="str">
        <f>IFERROR(IF($D76="","",VLOOKUP($D76,CUADRO!$D:$AK,24,FALSE)),"")</f>
        <v/>
      </c>
      <c r="AC76" s="484" t="str">
        <f>IFERROR(IF($D76="","",VLOOKUP($D76,CUADRO!$D:$AK,25,FALSE)),"")</f>
        <v/>
      </c>
      <c r="AD76" s="484" t="str">
        <f>IFERROR(IF($D76="","",VLOOKUP($D76,CUADRO!$D:$AK,26,FALSE)),"")</f>
        <v/>
      </c>
      <c r="AE76" s="484" t="str">
        <f>IFERROR(IF($D76="","",VLOOKUP($D76,CUADRO!$D:$AK,27,FALSE)),"")</f>
        <v/>
      </c>
      <c r="AF76" s="484" t="str">
        <f>IFERROR(IF($D76="","",VLOOKUP($D76,CUADRO!$D:$AK,28,FALSE)),"")</f>
        <v/>
      </c>
      <c r="AG76" s="484" t="str">
        <f>IFERROR(IF($D76="","",VLOOKUP($D76,CUADRO!$D:$AK,29,FALSE)),"")</f>
        <v/>
      </c>
      <c r="AH76" s="484" t="str">
        <f>IFERROR(IF($D76="","",VLOOKUP($D76,CUADRO!$D:$AK,30,FALSE)),"")</f>
        <v/>
      </c>
      <c r="AI76" s="484" t="str">
        <f>IFERROR(IF($D76="","",VLOOKUP($D76,CUADRO!$D:$AK,31,FALSE)),"")</f>
        <v/>
      </c>
      <c r="AJ76" s="484" t="str">
        <f>IFERROR(IF($D76="","",VLOOKUP($D76,CUADRO!$D:$AK,32,FALSE)),"")</f>
        <v/>
      </c>
      <c r="AK76" s="484" t="str">
        <f>IFERROR(IF($D76="","",VLOOKUP($D76,CUADRO!$D:$AK,33,FALSE)),"")</f>
        <v/>
      </c>
      <c r="AL76" s="484" t="str">
        <f>IFERROR(IF($D76="","",VLOOKUP($D76,CUADRO!$D:$AK,34,FALSE)),"")</f>
        <v/>
      </c>
    </row>
    <row r="77" spans="1:38" ht="15">
      <c r="A77" s="435" t="str">
        <f>IF(G77="","",MAX($A$5:$A76)+1)</f>
        <v/>
      </c>
      <c r="B77" s="369">
        <v>73</v>
      </c>
      <c r="C77" s="228" t="str">
        <f>VLOOKUP(D77,CONDUCTORES!C:E,3,FALSE)</f>
        <v/>
      </c>
      <c r="D77" s="228" t="str">
        <f>IFERROR(IF(C73="SELECCIONE EMPRESA","",VLOOKUP(E77,CONDUCTORES!V:AM,18,FALSE)),"")</f>
        <v/>
      </c>
      <c r="E77" s="228" t="str">
        <f t="shared" si="4"/>
        <v>SELECCIONE EMPRESA73</v>
      </c>
      <c r="F77" s="228" t="str">
        <f t="shared" si="5"/>
        <v/>
      </c>
      <c r="G77" s="228" t="str">
        <f>IFERROR(IF($D77="","",VLOOKUP($D77,CUADRO!D76:AK225,3,FALSE)),"")</f>
        <v/>
      </c>
      <c r="H77" s="484" t="str">
        <f>IFERROR(IF($D77="","",VLOOKUP($D77,CUADRO!$D:$AK,4,FALSE)),"")</f>
        <v/>
      </c>
      <c r="I77" s="484" t="str">
        <f>IFERROR(IF($D77="","",VLOOKUP($D77,CUADRO!$D:$AK,5,FALSE)),"")</f>
        <v/>
      </c>
      <c r="J77" s="484" t="str">
        <f>IFERROR(IF($D77="","",VLOOKUP($D77,CUADRO!$D:$AK,6,FALSE)),"")</f>
        <v/>
      </c>
      <c r="K77" s="484" t="str">
        <f>IFERROR(IF($D77="","",VLOOKUP($D77,CUADRO!$D:$AK,7,FALSE)),"")</f>
        <v/>
      </c>
      <c r="L77" s="484" t="str">
        <f>IFERROR(IF($D77="","",VLOOKUP($D77,CUADRO!$D:$AK,8,FALSE)),"")</f>
        <v/>
      </c>
      <c r="M77" s="484" t="str">
        <f>IFERROR(IF($D77="","",VLOOKUP($D77,CUADRO!$D:$AK,9,FALSE)),"")</f>
        <v/>
      </c>
      <c r="N77" s="484" t="str">
        <f>IFERROR(IF($D77="","",VLOOKUP($D77,CUADRO!$D:$AK,10,FALSE)),"")</f>
        <v/>
      </c>
      <c r="O77" s="484" t="str">
        <f>IFERROR(IF($D77="","",VLOOKUP($D77,CUADRO!$D:$AK,11,FALSE)),"")</f>
        <v/>
      </c>
      <c r="P77" s="484" t="str">
        <f>IFERROR(IF($D77="","",VLOOKUP($D77,CUADRO!$D:$AK,12,FALSE)),"")</f>
        <v/>
      </c>
      <c r="Q77" s="484" t="str">
        <f>IFERROR(IF($D77="","",VLOOKUP($D77,CUADRO!$D:$AK,13,FALSE)),"")</f>
        <v/>
      </c>
      <c r="R77" s="484" t="str">
        <f>IFERROR(IF($D77="","",VLOOKUP($D77,CUADRO!$D:$AK,14,FALSE)),"")</f>
        <v/>
      </c>
      <c r="S77" s="484" t="str">
        <f>IFERROR(IF($D77="","",VLOOKUP($D77,CUADRO!$D:$AK,15,FALSE)),"")</f>
        <v/>
      </c>
      <c r="T77" s="484" t="str">
        <f>IFERROR(IF($D77="","",VLOOKUP($D77,CUADRO!$D:$AK,16,FALSE)),"")</f>
        <v/>
      </c>
      <c r="U77" s="484" t="str">
        <f>IFERROR(IF($D77="","",VLOOKUP($D77,CUADRO!$D:$AK,17,FALSE)),"")</f>
        <v/>
      </c>
      <c r="V77" s="484" t="str">
        <f>IFERROR(IF($D77="","",VLOOKUP($D77,CUADRO!$D:$AK,18,FALSE)),"")</f>
        <v/>
      </c>
      <c r="W77" s="484" t="str">
        <f>IFERROR(IF($D77="","",VLOOKUP($D77,CUADRO!$D:$AK,19,FALSE)),"")</f>
        <v/>
      </c>
      <c r="X77" s="484" t="str">
        <f>IFERROR(IF($D77="","",VLOOKUP($D77,CUADRO!$D:$AK,20,FALSE)),"")</f>
        <v/>
      </c>
      <c r="Y77" s="484" t="str">
        <f>IFERROR(IF($D77="","",VLOOKUP($D77,CUADRO!$D:$AK,21,FALSE)),"")</f>
        <v/>
      </c>
      <c r="Z77" s="484" t="str">
        <f>IFERROR(IF($D77="","",VLOOKUP($D77,CUADRO!$D:$AK,22,FALSE)),"")</f>
        <v/>
      </c>
      <c r="AA77" s="484" t="str">
        <f>IFERROR(IF($D77="","",VLOOKUP($D77,CUADRO!$D:$AK,23,FALSE)),"")</f>
        <v/>
      </c>
      <c r="AB77" s="484" t="str">
        <f>IFERROR(IF($D77="","",VLOOKUP($D77,CUADRO!$D:$AK,24,FALSE)),"")</f>
        <v/>
      </c>
      <c r="AC77" s="484" t="str">
        <f>IFERROR(IF($D77="","",VLOOKUP($D77,CUADRO!$D:$AK,25,FALSE)),"")</f>
        <v/>
      </c>
      <c r="AD77" s="484" t="str">
        <f>IFERROR(IF($D77="","",VLOOKUP($D77,CUADRO!$D:$AK,26,FALSE)),"")</f>
        <v/>
      </c>
      <c r="AE77" s="484" t="str">
        <f>IFERROR(IF($D77="","",VLOOKUP($D77,CUADRO!$D:$AK,27,FALSE)),"")</f>
        <v/>
      </c>
      <c r="AF77" s="484" t="str">
        <f>IFERROR(IF($D77="","",VLOOKUP($D77,CUADRO!$D:$AK,28,FALSE)),"")</f>
        <v/>
      </c>
      <c r="AG77" s="484" t="str">
        <f>IFERROR(IF($D77="","",VLOOKUP($D77,CUADRO!$D:$AK,29,FALSE)),"")</f>
        <v/>
      </c>
      <c r="AH77" s="484" t="str">
        <f>IFERROR(IF($D77="","",VLOOKUP($D77,CUADRO!$D:$AK,30,FALSE)),"")</f>
        <v/>
      </c>
      <c r="AI77" s="484" t="str">
        <f>IFERROR(IF($D77="","",VLOOKUP($D77,CUADRO!$D:$AK,31,FALSE)),"")</f>
        <v/>
      </c>
      <c r="AJ77" s="484" t="str">
        <f>IFERROR(IF($D77="","",VLOOKUP($D77,CUADRO!$D:$AK,32,FALSE)),"")</f>
        <v/>
      </c>
      <c r="AK77" s="484" t="str">
        <f>IFERROR(IF($D77="","",VLOOKUP($D77,CUADRO!$D:$AK,33,FALSE)),"")</f>
        <v/>
      </c>
      <c r="AL77" s="484" t="str">
        <f>IFERROR(IF($D77="","",VLOOKUP($D77,CUADRO!$D:$AK,34,FALSE)),"")</f>
        <v/>
      </c>
    </row>
    <row r="78" spans="1:38" ht="15">
      <c r="A78" s="435" t="str">
        <f>IF(G78="","",MAX($A$5:$A77)+1)</f>
        <v/>
      </c>
      <c r="B78" s="369">
        <v>74</v>
      </c>
      <c r="C78" s="228" t="str">
        <f>VLOOKUP(D78,CONDUCTORES!C:E,3,FALSE)</f>
        <v/>
      </c>
      <c r="D78" s="228" t="str">
        <f>IFERROR(IF(C74="SELECCIONE EMPRESA","",VLOOKUP(E78,CONDUCTORES!V:AM,18,FALSE)),"")</f>
        <v/>
      </c>
      <c r="E78" s="228" t="str">
        <f t="shared" si="4"/>
        <v>SELECCIONE EMPRESA74</v>
      </c>
      <c r="F78" s="228" t="str">
        <f t="shared" si="5"/>
        <v/>
      </c>
      <c r="G78" s="228" t="str">
        <f>IFERROR(IF($D78="","",VLOOKUP($D78,CUADRO!D77:AK226,3,FALSE)),"")</f>
        <v/>
      </c>
      <c r="H78" s="484" t="str">
        <f>IFERROR(IF($D78="","",VLOOKUP($D78,CUADRO!$D:$AK,4,FALSE)),"")</f>
        <v/>
      </c>
      <c r="I78" s="484" t="str">
        <f>IFERROR(IF($D78="","",VLOOKUP($D78,CUADRO!$D:$AK,5,FALSE)),"")</f>
        <v/>
      </c>
      <c r="J78" s="484" t="str">
        <f>IFERROR(IF($D78="","",VLOOKUP($D78,CUADRO!$D:$AK,6,FALSE)),"")</f>
        <v/>
      </c>
      <c r="K78" s="484" t="str">
        <f>IFERROR(IF($D78="","",VLOOKUP($D78,CUADRO!$D:$AK,7,FALSE)),"")</f>
        <v/>
      </c>
      <c r="L78" s="484" t="str">
        <f>IFERROR(IF($D78="","",VLOOKUP($D78,CUADRO!$D:$AK,8,FALSE)),"")</f>
        <v/>
      </c>
      <c r="M78" s="484" t="str">
        <f>IFERROR(IF($D78="","",VLOOKUP($D78,CUADRO!$D:$AK,9,FALSE)),"")</f>
        <v/>
      </c>
      <c r="N78" s="484" t="str">
        <f>IFERROR(IF($D78="","",VLOOKUP($D78,CUADRO!$D:$AK,10,FALSE)),"")</f>
        <v/>
      </c>
      <c r="O78" s="484" t="str">
        <f>IFERROR(IF($D78="","",VLOOKUP($D78,CUADRO!$D:$AK,11,FALSE)),"")</f>
        <v/>
      </c>
      <c r="P78" s="484" t="str">
        <f>IFERROR(IF($D78="","",VLOOKUP($D78,CUADRO!$D:$AK,12,FALSE)),"")</f>
        <v/>
      </c>
      <c r="Q78" s="484" t="str">
        <f>IFERROR(IF($D78="","",VLOOKUP($D78,CUADRO!$D:$AK,13,FALSE)),"")</f>
        <v/>
      </c>
      <c r="R78" s="484" t="str">
        <f>IFERROR(IF($D78="","",VLOOKUP($D78,CUADRO!$D:$AK,14,FALSE)),"")</f>
        <v/>
      </c>
      <c r="S78" s="484" t="str">
        <f>IFERROR(IF($D78="","",VLOOKUP($D78,CUADRO!$D:$AK,15,FALSE)),"")</f>
        <v/>
      </c>
      <c r="T78" s="484" t="str">
        <f>IFERROR(IF($D78="","",VLOOKUP($D78,CUADRO!$D:$AK,16,FALSE)),"")</f>
        <v/>
      </c>
      <c r="U78" s="484" t="str">
        <f>IFERROR(IF($D78="","",VLOOKUP($D78,CUADRO!$D:$AK,17,FALSE)),"")</f>
        <v/>
      </c>
      <c r="V78" s="484" t="str">
        <f>IFERROR(IF($D78="","",VLOOKUP($D78,CUADRO!$D:$AK,18,FALSE)),"")</f>
        <v/>
      </c>
      <c r="W78" s="484" t="str">
        <f>IFERROR(IF($D78="","",VLOOKUP($D78,CUADRO!$D:$AK,19,FALSE)),"")</f>
        <v/>
      </c>
      <c r="X78" s="484" t="str">
        <f>IFERROR(IF($D78="","",VLOOKUP($D78,CUADRO!$D:$AK,20,FALSE)),"")</f>
        <v/>
      </c>
      <c r="Y78" s="484" t="str">
        <f>IFERROR(IF($D78="","",VLOOKUP($D78,CUADRO!$D:$AK,21,FALSE)),"")</f>
        <v/>
      </c>
      <c r="Z78" s="484" t="str">
        <f>IFERROR(IF($D78="","",VLOOKUP($D78,CUADRO!$D:$AK,22,FALSE)),"")</f>
        <v/>
      </c>
      <c r="AA78" s="484" t="str">
        <f>IFERROR(IF($D78="","",VLOOKUP($D78,CUADRO!$D:$AK,23,FALSE)),"")</f>
        <v/>
      </c>
      <c r="AB78" s="484" t="str">
        <f>IFERROR(IF($D78="","",VLOOKUP($D78,CUADRO!$D:$AK,24,FALSE)),"")</f>
        <v/>
      </c>
      <c r="AC78" s="484" t="str">
        <f>IFERROR(IF($D78="","",VLOOKUP($D78,CUADRO!$D:$AK,25,FALSE)),"")</f>
        <v/>
      </c>
      <c r="AD78" s="484" t="str">
        <f>IFERROR(IF($D78="","",VLOOKUP($D78,CUADRO!$D:$AK,26,FALSE)),"")</f>
        <v/>
      </c>
      <c r="AE78" s="484" t="str">
        <f>IFERROR(IF($D78="","",VLOOKUP($D78,CUADRO!$D:$AK,27,FALSE)),"")</f>
        <v/>
      </c>
      <c r="AF78" s="484" t="str">
        <f>IFERROR(IF($D78="","",VLOOKUP($D78,CUADRO!$D:$AK,28,FALSE)),"")</f>
        <v/>
      </c>
      <c r="AG78" s="484" t="str">
        <f>IFERROR(IF($D78="","",VLOOKUP($D78,CUADRO!$D:$AK,29,FALSE)),"")</f>
        <v/>
      </c>
      <c r="AH78" s="484" t="str">
        <f>IFERROR(IF($D78="","",VLOOKUP($D78,CUADRO!$D:$AK,30,FALSE)),"")</f>
        <v/>
      </c>
      <c r="AI78" s="484" t="str">
        <f>IFERROR(IF($D78="","",VLOOKUP($D78,CUADRO!$D:$AK,31,FALSE)),"")</f>
        <v/>
      </c>
      <c r="AJ78" s="484" t="str">
        <f>IFERROR(IF($D78="","",VLOOKUP($D78,CUADRO!$D:$AK,32,FALSE)),"")</f>
        <v/>
      </c>
      <c r="AK78" s="484" t="str">
        <f>IFERROR(IF($D78="","",VLOOKUP($D78,CUADRO!$D:$AK,33,FALSE)),"")</f>
        <v/>
      </c>
      <c r="AL78" s="484" t="str">
        <f>IFERROR(IF($D78="","",VLOOKUP($D78,CUADRO!$D:$AK,34,FALSE)),"")</f>
        <v/>
      </c>
    </row>
    <row r="79" spans="1:38" ht="15">
      <c r="A79" s="435" t="str">
        <f>IF(G79="","",MAX($A$5:$A78)+1)</f>
        <v/>
      </c>
      <c r="B79" s="369">
        <v>75</v>
      </c>
      <c r="C79" s="228" t="str">
        <f>VLOOKUP(D79,CONDUCTORES!C:E,3,FALSE)</f>
        <v/>
      </c>
      <c r="D79" s="228" t="str">
        <f>IFERROR(IF(C75="SELECCIONE EMPRESA","",VLOOKUP(E79,CONDUCTORES!V:AM,18,FALSE)),"")</f>
        <v/>
      </c>
      <c r="E79" s="228" t="str">
        <f t="shared" si="4"/>
        <v>SELECCIONE EMPRESA75</v>
      </c>
      <c r="F79" s="228" t="str">
        <f t="shared" si="5"/>
        <v/>
      </c>
      <c r="G79" s="228" t="str">
        <f>IFERROR(IF($D79="","",VLOOKUP($D79,CUADRO!D78:AK227,3,FALSE)),"")</f>
        <v/>
      </c>
      <c r="H79" s="484" t="str">
        <f>IFERROR(IF($D79="","",VLOOKUP($D79,CUADRO!$D:$AK,4,FALSE)),"")</f>
        <v/>
      </c>
      <c r="I79" s="484" t="str">
        <f>IFERROR(IF($D79="","",VLOOKUP($D79,CUADRO!$D:$AK,5,FALSE)),"")</f>
        <v/>
      </c>
      <c r="J79" s="484" t="str">
        <f>IFERROR(IF($D79="","",VLOOKUP($D79,CUADRO!$D:$AK,6,FALSE)),"")</f>
        <v/>
      </c>
      <c r="K79" s="484" t="str">
        <f>IFERROR(IF($D79="","",VLOOKUP($D79,CUADRO!$D:$AK,7,FALSE)),"")</f>
        <v/>
      </c>
      <c r="L79" s="484" t="str">
        <f>IFERROR(IF($D79="","",VLOOKUP($D79,CUADRO!$D:$AK,8,FALSE)),"")</f>
        <v/>
      </c>
      <c r="M79" s="484" t="str">
        <f>IFERROR(IF($D79="","",VLOOKUP($D79,CUADRO!$D:$AK,9,FALSE)),"")</f>
        <v/>
      </c>
      <c r="N79" s="484" t="str">
        <f>IFERROR(IF($D79="","",VLOOKUP($D79,CUADRO!$D:$AK,10,FALSE)),"")</f>
        <v/>
      </c>
      <c r="O79" s="484" t="str">
        <f>IFERROR(IF($D79="","",VLOOKUP($D79,CUADRO!$D:$AK,11,FALSE)),"")</f>
        <v/>
      </c>
      <c r="P79" s="484" t="str">
        <f>IFERROR(IF($D79="","",VLOOKUP($D79,CUADRO!$D:$AK,12,FALSE)),"")</f>
        <v/>
      </c>
      <c r="Q79" s="484" t="str">
        <f>IFERROR(IF($D79="","",VLOOKUP($D79,CUADRO!$D:$AK,13,FALSE)),"")</f>
        <v/>
      </c>
      <c r="R79" s="484" t="str">
        <f>IFERROR(IF($D79="","",VLOOKUP($D79,CUADRO!$D:$AK,14,FALSE)),"")</f>
        <v/>
      </c>
      <c r="S79" s="484" t="str">
        <f>IFERROR(IF($D79="","",VLOOKUP($D79,CUADRO!$D:$AK,15,FALSE)),"")</f>
        <v/>
      </c>
      <c r="T79" s="484" t="str">
        <f>IFERROR(IF($D79="","",VLOOKUP($D79,CUADRO!$D:$AK,16,FALSE)),"")</f>
        <v/>
      </c>
      <c r="U79" s="484" t="str">
        <f>IFERROR(IF($D79="","",VLOOKUP($D79,CUADRO!$D:$AK,17,FALSE)),"")</f>
        <v/>
      </c>
      <c r="V79" s="484" t="str">
        <f>IFERROR(IF($D79="","",VLOOKUP($D79,CUADRO!$D:$AK,18,FALSE)),"")</f>
        <v/>
      </c>
      <c r="W79" s="484" t="str">
        <f>IFERROR(IF($D79="","",VLOOKUP($D79,CUADRO!$D:$AK,19,FALSE)),"")</f>
        <v/>
      </c>
      <c r="X79" s="484" t="str">
        <f>IFERROR(IF($D79="","",VLOOKUP($D79,CUADRO!$D:$AK,20,FALSE)),"")</f>
        <v/>
      </c>
      <c r="Y79" s="484" t="str">
        <f>IFERROR(IF($D79="","",VLOOKUP($D79,CUADRO!$D:$AK,21,FALSE)),"")</f>
        <v/>
      </c>
      <c r="Z79" s="484" t="str">
        <f>IFERROR(IF($D79="","",VLOOKUP($D79,CUADRO!$D:$AK,22,FALSE)),"")</f>
        <v/>
      </c>
      <c r="AA79" s="484" t="str">
        <f>IFERROR(IF($D79="","",VLOOKUP($D79,CUADRO!$D:$AK,23,FALSE)),"")</f>
        <v/>
      </c>
      <c r="AB79" s="484" t="str">
        <f>IFERROR(IF($D79="","",VLOOKUP($D79,CUADRO!$D:$AK,24,FALSE)),"")</f>
        <v/>
      </c>
      <c r="AC79" s="484" t="str">
        <f>IFERROR(IF($D79="","",VLOOKUP($D79,CUADRO!$D:$AK,25,FALSE)),"")</f>
        <v/>
      </c>
      <c r="AD79" s="484" t="str">
        <f>IFERROR(IF($D79="","",VLOOKUP($D79,CUADRO!$D:$AK,26,FALSE)),"")</f>
        <v/>
      </c>
      <c r="AE79" s="484" t="str">
        <f>IFERROR(IF($D79="","",VLOOKUP($D79,CUADRO!$D:$AK,27,FALSE)),"")</f>
        <v/>
      </c>
      <c r="AF79" s="484" t="str">
        <f>IFERROR(IF($D79="","",VLOOKUP($D79,CUADRO!$D:$AK,28,FALSE)),"")</f>
        <v/>
      </c>
      <c r="AG79" s="484" t="str">
        <f>IFERROR(IF($D79="","",VLOOKUP($D79,CUADRO!$D:$AK,29,FALSE)),"")</f>
        <v/>
      </c>
      <c r="AH79" s="484" t="str">
        <f>IFERROR(IF($D79="","",VLOOKUP($D79,CUADRO!$D:$AK,30,FALSE)),"")</f>
        <v/>
      </c>
      <c r="AI79" s="484" t="str">
        <f>IFERROR(IF($D79="","",VLOOKUP($D79,CUADRO!$D:$AK,31,FALSE)),"")</f>
        <v/>
      </c>
      <c r="AJ79" s="484" t="str">
        <f>IFERROR(IF($D79="","",VLOOKUP($D79,CUADRO!$D:$AK,32,FALSE)),"")</f>
        <v/>
      </c>
      <c r="AK79" s="484" t="str">
        <f>IFERROR(IF($D79="","",VLOOKUP($D79,CUADRO!$D:$AK,33,FALSE)),"")</f>
        <v/>
      </c>
      <c r="AL79" s="484" t="str">
        <f>IFERROR(IF($D79="","",VLOOKUP($D79,CUADRO!$D:$AK,34,FALSE)),"")</f>
        <v/>
      </c>
    </row>
    <row r="80" spans="1:38" ht="15">
      <c r="A80" s="435" t="str">
        <f>IF(G80="","",MAX($A$5:$A79)+1)</f>
        <v/>
      </c>
      <c r="B80" s="369">
        <v>76</v>
      </c>
      <c r="C80" s="228" t="str">
        <f>VLOOKUP(D80,CONDUCTORES!C:E,3,FALSE)</f>
        <v/>
      </c>
      <c r="D80" s="228" t="str">
        <f>IFERROR(IF(C76="SELECCIONE EMPRESA","",VLOOKUP(E80,CONDUCTORES!V:AM,18,FALSE)),"")</f>
        <v/>
      </c>
      <c r="E80" s="228" t="str">
        <f t="shared" si="4"/>
        <v>SELECCIONE EMPRESA76</v>
      </c>
      <c r="F80" s="228" t="str">
        <f t="shared" si="5"/>
        <v/>
      </c>
      <c r="G80" s="228" t="str">
        <f>IFERROR(IF($D80="","",VLOOKUP($D80,CUADRO!D79:AK228,3,FALSE)),"")</f>
        <v/>
      </c>
      <c r="H80" s="484" t="str">
        <f>IFERROR(IF($D80="","",VLOOKUP($D80,CUADRO!$D:$AK,4,FALSE)),"")</f>
        <v/>
      </c>
      <c r="I80" s="484" t="str">
        <f>IFERROR(IF($D80="","",VLOOKUP($D80,CUADRO!$D:$AK,5,FALSE)),"")</f>
        <v/>
      </c>
      <c r="J80" s="484" t="str">
        <f>IFERROR(IF($D80="","",VLOOKUP($D80,CUADRO!$D:$AK,6,FALSE)),"")</f>
        <v/>
      </c>
      <c r="K80" s="484" t="str">
        <f>IFERROR(IF($D80="","",VLOOKUP($D80,CUADRO!$D:$AK,7,FALSE)),"")</f>
        <v/>
      </c>
      <c r="L80" s="484" t="str">
        <f>IFERROR(IF($D80="","",VLOOKUP($D80,CUADRO!$D:$AK,8,FALSE)),"")</f>
        <v/>
      </c>
      <c r="M80" s="484" t="str">
        <f>IFERROR(IF($D80="","",VLOOKUP($D80,CUADRO!$D:$AK,9,FALSE)),"")</f>
        <v/>
      </c>
      <c r="N80" s="484" t="str">
        <f>IFERROR(IF($D80="","",VLOOKUP($D80,CUADRO!$D:$AK,10,FALSE)),"")</f>
        <v/>
      </c>
      <c r="O80" s="484" t="str">
        <f>IFERROR(IF($D80="","",VLOOKUP($D80,CUADRO!$D:$AK,11,FALSE)),"")</f>
        <v/>
      </c>
      <c r="P80" s="484" t="str">
        <f>IFERROR(IF($D80="","",VLOOKUP($D80,CUADRO!$D:$AK,12,FALSE)),"")</f>
        <v/>
      </c>
      <c r="Q80" s="484" t="str">
        <f>IFERROR(IF($D80="","",VLOOKUP($D80,CUADRO!$D:$AK,13,FALSE)),"")</f>
        <v/>
      </c>
      <c r="R80" s="484" t="str">
        <f>IFERROR(IF($D80="","",VLOOKUP($D80,CUADRO!$D:$AK,14,FALSE)),"")</f>
        <v/>
      </c>
      <c r="S80" s="484" t="str">
        <f>IFERROR(IF($D80="","",VLOOKUP($D80,CUADRO!$D:$AK,15,FALSE)),"")</f>
        <v/>
      </c>
      <c r="T80" s="484" t="str">
        <f>IFERROR(IF($D80="","",VLOOKUP($D80,CUADRO!$D:$AK,16,FALSE)),"")</f>
        <v/>
      </c>
      <c r="U80" s="484" t="str">
        <f>IFERROR(IF($D80="","",VLOOKUP($D80,CUADRO!$D:$AK,17,FALSE)),"")</f>
        <v/>
      </c>
      <c r="V80" s="484" t="str">
        <f>IFERROR(IF($D80="","",VLOOKUP($D80,CUADRO!$D:$AK,18,FALSE)),"")</f>
        <v/>
      </c>
      <c r="W80" s="484" t="str">
        <f>IFERROR(IF($D80="","",VLOOKUP($D80,CUADRO!$D:$AK,19,FALSE)),"")</f>
        <v/>
      </c>
      <c r="X80" s="484" t="str">
        <f>IFERROR(IF($D80="","",VLOOKUP($D80,CUADRO!$D:$AK,20,FALSE)),"")</f>
        <v/>
      </c>
      <c r="Y80" s="484" t="str">
        <f>IFERROR(IF($D80="","",VLOOKUP($D80,CUADRO!$D:$AK,21,FALSE)),"")</f>
        <v/>
      </c>
      <c r="Z80" s="484" t="str">
        <f>IFERROR(IF($D80="","",VLOOKUP($D80,CUADRO!$D:$AK,22,FALSE)),"")</f>
        <v/>
      </c>
      <c r="AA80" s="484" t="str">
        <f>IFERROR(IF($D80="","",VLOOKUP($D80,CUADRO!$D:$AK,23,FALSE)),"")</f>
        <v/>
      </c>
      <c r="AB80" s="484" t="str">
        <f>IFERROR(IF($D80="","",VLOOKUP($D80,CUADRO!$D:$AK,24,FALSE)),"")</f>
        <v/>
      </c>
      <c r="AC80" s="484" t="str">
        <f>IFERROR(IF($D80="","",VLOOKUP($D80,CUADRO!$D:$AK,25,FALSE)),"")</f>
        <v/>
      </c>
      <c r="AD80" s="484" t="str">
        <f>IFERROR(IF($D80="","",VLOOKUP($D80,CUADRO!$D:$AK,26,FALSE)),"")</f>
        <v/>
      </c>
      <c r="AE80" s="484" t="str">
        <f>IFERROR(IF($D80="","",VLOOKUP($D80,CUADRO!$D:$AK,27,FALSE)),"")</f>
        <v/>
      </c>
      <c r="AF80" s="484" t="str">
        <f>IFERROR(IF($D80="","",VLOOKUP($D80,CUADRO!$D:$AK,28,FALSE)),"")</f>
        <v/>
      </c>
      <c r="AG80" s="484" t="str">
        <f>IFERROR(IF($D80="","",VLOOKUP($D80,CUADRO!$D:$AK,29,FALSE)),"")</f>
        <v/>
      </c>
      <c r="AH80" s="484" t="str">
        <f>IFERROR(IF($D80="","",VLOOKUP($D80,CUADRO!$D:$AK,30,FALSE)),"")</f>
        <v/>
      </c>
      <c r="AI80" s="484" t="str">
        <f>IFERROR(IF($D80="","",VLOOKUP($D80,CUADRO!$D:$AK,31,FALSE)),"")</f>
        <v/>
      </c>
      <c r="AJ80" s="484" t="str">
        <f>IFERROR(IF($D80="","",VLOOKUP($D80,CUADRO!$D:$AK,32,FALSE)),"")</f>
        <v/>
      </c>
      <c r="AK80" s="484" t="str">
        <f>IFERROR(IF($D80="","",VLOOKUP($D80,CUADRO!$D:$AK,33,FALSE)),"")</f>
        <v/>
      </c>
      <c r="AL80" s="484" t="str">
        <f>IFERROR(IF($D80="","",VLOOKUP($D80,CUADRO!$D:$AK,34,FALSE)),"")</f>
        <v/>
      </c>
    </row>
    <row r="81" spans="1:38" ht="15">
      <c r="A81" s="435" t="str">
        <f>IF(G81="","",MAX($A$5:$A80)+1)</f>
        <v/>
      </c>
      <c r="B81" s="369">
        <v>77</v>
      </c>
      <c r="C81" s="228" t="str">
        <f>VLOOKUP(D81,CONDUCTORES!C:E,3,FALSE)</f>
        <v/>
      </c>
      <c r="D81" s="228" t="str">
        <f>IFERROR(IF(C77="SELECCIONE EMPRESA","",VLOOKUP(E81,CONDUCTORES!V:AM,18,FALSE)),"")</f>
        <v/>
      </c>
      <c r="E81" s="228" t="str">
        <f t="shared" si="4"/>
        <v>SELECCIONE EMPRESA77</v>
      </c>
      <c r="F81" s="228" t="str">
        <f t="shared" si="5"/>
        <v/>
      </c>
      <c r="G81" s="228" t="str">
        <f>IFERROR(IF($D81="","",VLOOKUP($D81,CUADRO!D80:AK229,3,FALSE)),"")</f>
        <v/>
      </c>
      <c r="H81" s="484" t="str">
        <f>IFERROR(IF($D81="","",VLOOKUP($D81,CUADRO!$D:$AK,4,FALSE)),"")</f>
        <v/>
      </c>
      <c r="I81" s="484" t="str">
        <f>IFERROR(IF($D81="","",VLOOKUP($D81,CUADRO!$D:$AK,5,FALSE)),"")</f>
        <v/>
      </c>
      <c r="J81" s="484" t="str">
        <f>IFERROR(IF($D81="","",VLOOKUP($D81,CUADRO!$D:$AK,6,FALSE)),"")</f>
        <v/>
      </c>
      <c r="K81" s="484" t="str">
        <f>IFERROR(IF($D81="","",VLOOKUP($D81,CUADRO!$D:$AK,7,FALSE)),"")</f>
        <v/>
      </c>
      <c r="L81" s="484" t="str">
        <f>IFERROR(IF($D81="","",VLOOKUP($D81,CUADRO!$D:$AK,8,FALSE)),"")</f>
        <v/>
      </c>
      <c r="M81" s="484" t="str">
        <f>IFERROR(IF($D81="","",VLOOKUP($D81,CUADRO!$D:$AK,9,FALSE)),"")</f>
        <v/>
      </c>
      <c r="N81" s="484" t="str">
        <f>IFERROR(IF($D81="","",VLOOKUP($D81,CUADRO!$D:$AK,10,FALSE)),"")</f>
        <v/>
      </c>
      <c r="O81" s="484" t="str">
        <f>IFERROR(IF($D81="","",VLOOKUP($D81,CUADRO!$D:$AK,11,FALSE)),"")</f>
        <v/>
      </c>
      <c r="P81" s="484" t="str">
        <f>IFERROR(IF($D81="","",VLOOKUP($D81,CUADRO!$D:$AK,12,FALSE)),"")</f>
        <v/>
      </c>
      <c r="Q81" s="484" t="str">
        <f>IFERROR(IF($D81="","",VLOOKUP($D81,CUADRO!$D:$AK,13,FALSE)),"")</f>
        <v/>
      </c>
      <c r="R81" s="484" t="str">
        <f>IFERROR(IF($D81="","",VLOOKUP($D81,CUADRO!$D:$AK,14,FALSE)),"")</f>
        <v/>
      </c>
      <c r="S81" s="484" t="str">
        <f>IFERROR(IF($D81="","",VLOOKUP($D81,CUADRO!$D:$AK,15,FALSE)),"")</f>
        <v/>
      </c>
      <c r="T81" s="484" t="str">
        <f>IFERROR(IF($D81="","",VLOOKUP($D81,CUADRO!$D:$AK,16,FALSE)),"")</f>
        <v/>
      </c>
      <c r="U81" s="484" t="str">
        <f>IFERROR(IF($D81="","",VLOOKUP($D81,CUADRO!$D:$AK,17,FALSE)),"")</f>
        <v/>
      </c>
      <c r="V81" s="484" t="str">
        <f>IFERROR(IF($D81="","",VLOOKUP($D81,CUADRO!$D:$AK,18,FALSE)),"")</f>
        <v/>
      </c>
      <c r="W81" s="484" t="str">
        <f>IFERROR(IF($D81="","",VLOOKUP($D81,CUADRO!$D:$AK,19,FALSE)),"")</f>
        <v/>
      </c>
      <c r="X81" s="484" t="str">
        <f>IFERROR(IF($D81="","",VLOOKUP($D81,CUADRO!$D:$AK,20,FALSE)),"")</f>
        <v/>
      </c>
      <c r="Y81" s="484" t="str">
        <f>IFERROR(IF($D81="","",VLOOKUP($D81,CUADRO!$D:$AK,21,FALSE)),"")</f>
        <v/>
      </c>
      <c r="Z81" s="484" t="str">
        <f>IFERROR(IF($D81="","",VLOOKUP($D81,CUADRO!$D:$AK,22,FALSE)),"")</f>
        <v/>
      </c>
      <c r="AA81" s="484" t="str">
        <f>IFERROR(IF($D81="","",VLOOKUP($D81,CUADRO!$D:$AK,23,FALSE)),"")</f>
        <v/>
      </c>
      <c r="AB81" s="484" t="str">
        <f>IFERROR(IF($D81="","",VLOOKUP($D81,CUADRO!$D:$AK,24,FALSE)),"")</f>
        <v/>
      </c>
      <c r="AC81" s="484" t="str">
        <f>IFERROR(IF($D81="","",VLOOKUP($D81,CUADRO!$D:$AK,25,FALSE)),"")</f>
        <v/>
      </c>
      <c r="AD81" s="484" t="str">
        <f>IFERROR(IF($D81="","",VLOOKUP($D81,CUADRO!$D:$AK,26,FALSE)),"")</f>
        <v/>
      </c>
      <c r="AE81" s="484" t="str">
        <f>IFERROR(IF($D81="","",VLOOKUP($D81,CUADRO!$D:$AK,27,FALSE)),"")</f>
        <v/>
      </c>
      <c r="AF81" s="484" t="str">
        <f>IFERROR(IF($D81="","",VLOOKUP($D81,CUADRO!$D:$AK,28,FALSE)),"")</f>
        <v/>
      </c>
      <c r="AG81" s="484" t="str">
        <f>IFERROR(IF($D81="","",VLOOKUP($D81,CUADRO!$D:$AK,29,FALSE)),"")</f>
        <v/>
      </c>
      <c r="AH81" s="484" t="str">
        <f>IFERROR(IF($D81="","",VLOOKUP($D81,CUADRO!$D:$AK,30,FALSE)),"")</f>
        <v/>
      </c>
      <c r="AI81" s="484" t="str">
        <f>IFERROR(IF($D81="","",VLOOKUP($D81,CUADRO!$D:$AK,31,FALSE)),"")</f>
        <v/>
      </c>
      <c r="AJ81" s="484" t="str">
        <f>IFERROR(IF($D81="","",VLOOKUP($D81,CUADRO!$D:$AK,32,FALSE)),"")</f>
        <v/>
      </c>
      <c r="AK81" s="484" t="str">
        <f>IFERROR(IF($D81="","",VLOOKUP($D81,CUADRO!$D:$AK,33,FALSE)),"")</f>
        <v/>
      </c>
      <c r="AL81" s="484" t="str">
        <f>IFERROR(IF($D81="","",VLOOKUP($D81,CUADRO!$D:$AK,34,FALSE)),"")</f>
        <v/>
      </c>
    </row>
    <row r="82" spans="1:38" ht="15">
      <c r="A82" s="435" t="str">
        <f>IF(G82="","",MAX($A$5:$A81)+1)</f>
        <v/>
      </c>
      <c r="B82" s="369">
        <v>78</v>
      </c>
      <c r="C82" s="228" t="str">
        <f>VLOOKUP(D82,CONDUCTORES!C:E,3,FALSE)</f>
        <v/>
      </c>
      <c r="D82" s="228" t="str">
        <f>IFERROR(IF(C78="SELECCIONE EMPRESA","",VLOOKUP(E82,CONDUCTORES!V:AM,18,FALSE)),"")</f>
        <v/>
      </c>
      <c r="E82" s="228" t="str">
        <f t="shared" si="4"/>
        <v>SELECCIONE EMPRESA78</v>
      </c>
      <c r="F82" s="228" t="str">
        <f t="shared" si="5"/>
        <v/>
      </c>
      <c r="G82" s="228" t="str">
        <f>IFERROR(IF($D82="","",VLOOKUP($D82,CUADRO!D81:AK230,3,FALSE)),"")</f>
        <v/>
      </c>
      <c r="H82" s="484" t="str">
        <f>IFERROR(IF($D82="","",VLOOKUP($D82,CUADRO!$D:$AK,4,FALSE)),"")</f>
        <v/>
      </c>
      <c r="I82" s="484" t="str">
        <f>IFERROR(IF($D82="","",VLOOKUP($D82,CUADRO!$D:$AK,5,FALSE)),"")</f>
        <v/>
      </c>
      <c r="J82" s="484" t="str">
        <f>IFERROR(IF($D82="","",VLOOKUP($D82,CUADRO!$D:$AK,6,FALSE)),"")</f>
        <v/>
      </c>
      <c r="K82" s="484" t="str">
        <f>IFERROR(IF($D82="","",VLOOKUP($D82,CUADRO!$D:$AK,7,FALSE)),"")</f>
        <v/>
      </c>
      <c r="L82" s="484" t="str">
        <f>IFERROR(IF($D82="","",VLOOKUP($D82,CUADRO!$D:$AK,8,FALSE)),"")</f>
        <v/>
      </c>
      <c r="M82" s="484" t="str">
        <f>IFERROR(IF($D82="","",VLOOKUP($D82,CUADRO!$D:$AK,9,FALSE)),"")</f>
        <v/>
      </c>
      <c r="N82" s="484" t="str">
        <f>IFERROR(IF($D82="","",VLOOKUP($D82,CUADRO!$D:$AK,10,FALSE)),"")</f>
        <v/>
      </c>
      <c r="O82" s="484" t="str">
        <f>IFERROR(IF($D82="","",VLOOKUP($D82,CUADRO!$D:$AK,11,FALSE)),"")</f>
        <v/>
      </c>
      <c r="P82" s="484" t="str">
        <f>IFERROR(IF($D82="","",VLOOKUP($D82,CUADRO!$D:$AK,12,FALSE)),"")</f>
        <v/>
      </c>
      <c r="Q82" s="484" t="str">
        <f>IFERROR(IF($D82="","",VLOOKUP($D82,CUADRO!$D:$AK,13,FALSE)),"")</f>
        <v/>
      </c>
      <c r="R82" s="484" t="str">
        <f>IFERROR(IF($D82="","",VLOOKUP($D82,CUADRO!$D:$AK,14,FALSE)),"")</f>
        <v/>
      </c>
      <c r="S82" s="484" t="str">
        <f>IFERROR(IF($D82="","",VLOOKUP($D82,CUADRO!$D:$AK,15,FALSE)),"")</f>
        <v/>
      </c>
      <c r="T82" s="484" t="str">
        <f>IFERROR(IF($D82="","",VLOOKUP($D82,CUADRO!$D:$AK,16,FALSE)),"")</f>
        <v/>
      </c>
      <c r="U82" s="484" t="str">
        <f>IFERROR(IF($D82="","",VLOOKUP($D82,CUADRO!$D:$AK,17,FALSE)),"")</f>
        <v/>
      </c>
      <c r="V82" s="484" t="str">
        <f>IFERROR(IF($D82="","",VLOOKUP($D82,CUADRO!$D:$AK,18,FALSE)),"")</f>
        <v/>
      </c>
      <c r="W82" s="484" t="str">
        <f>IFERROR(IF($D82="","",VLOOKUP($D82,CUADRO!$D:$AK,19,FALSE)),"")</f>
        <v/>
      </c>
      <c r="X82" s="484" t="str">
        <f>IFERROR(IF($D82="","",VLOOKUP($D82,CUADRO!$D:$AK,20,FALSE)),"")</f>
        <v/>
      </c>
      <c r="Y82" s="484" t="str">
        <f>IFERROR(IF($D82="","",VLOOKUP($D82,CUADRO!$D:$AK,21,FALSE)),"")</f>
        <v/>
      </c>
      <c r="Z82" s="484" t="str">
        <f>IFERROR(IF($D82="","",VLOOKUP($D82,CUADRO!$D:$AK,22,FALSE)),"")</f>
        <v/>
      </c>
      <c r="AA82" s="484" t="str">
        <f>IFERROR(IF($D82="","",VLOOKUP($D82,CUADRO!$D:$AK,23,FALSE)),"")</f>
        <v/>
      </c>
      <c r="AB82" s="484" t="str">
        <f>IFERROR(IF($D82="","",VLOOKUP($D82,CUADRO!$D:$AK,24,FALSE)),"")</f>
        <v/>
      </c>
      <c r="AC82" s="484" t="str">
        <f>IFERROR(IF($D82="","",VLOOKUP($D82,CUADRO!$D:$AK,25,FALSE)),"")</f>
        <v/>
      </c>
      <c r="AD82" s="484" t="str">
        <f>IFERROR(IF($D82="","",VLOOKUP($D82,CUADRO!$D:$AK,26,FALSE)),"")</f>
        <v/>
      </c>
      <c r="AE82" s="484" t="str">
        <f>IFERROR(IF($D82="","",VLOOKUP($D82,CUADRO!$D:$AK,27,FALSE)),"")</f>
        <v/>
      </c>
      <c r="AF82" s="484" t="str">
        <f>IFERROR(IF($D82="","",VLOOKUP($D82,CUADRO!$D:$AK,28,FALSE)),"")</f>
        <v/>
      </c>
      <c r="AG82" s="484" t="str">
        <f>IFERROR(IF($D82="","",VLOOKUP($D82,CUADRO!$D:$AK,29,FALSE)),"")</f>
        <v/>
      </c>
      <c r="AH82" s="484" t="str">
        <f>IFERROR(IF($D82="","",VLOOKUP($D82,CUADRO!$D:$AK,30,FALSE)),"")</f>
        <v/>
      </c>
      <c r="AI82" s="484" t="str">
        <f>IFERROR(IF($D82="","",VLOOKUP($D82,CUADRO!$D:$AK,31,FALSE)),"")</f>
        <v/>
      </c>
      <c r="AJ82" s="484" t="str">
        <f>IFERROR(IF($D82="","",VLOOKUP($D82,CUADRO!$D:$AK,32,FALSE)),"")</f>
        <v/>
      </c>
      <c r="AK82" s="484" t="str">
        <f>IFERROR(IF($D82="","",VLOOKUP($D82,CUADRO!$D:$AK,33,FALSE)),"")</f>
        <v/>
      </c>
      <c r="AL82" s="484" t="str">
        <f>IFERROR(IF($D82="","",VLOOKUP($D82,CUADRO!$D:$AK,34,FALSE)),"")</f>
        <v/>
      </c>
    </row>
    <row r="83" spans="1:38" ht="15">
      <c r="A83" s="435" t="str">
        <f>IF(G83="","",MAX($A$5:$A82)+1)</f>
        <v/>
      </c>
      <c r="B83" s="369">
        <v>79</v>
      </c>
      <c r="C83" s="228" t="str">
        <f>VLOOKUP(D83,CONDUCTORES!C:E,3,FALSE)</f>
        <v/>
      </c>
      <c r="D83" s="228" t="str">
        <f>IFERROR(IF(C79="SELECCIONE EMPRESA","",VLOOKUP(E83,CONDUCTORES!V:AM,18,FALSE)),"")</f>
        <v/>
      </c>
      <c r="E83" s="228" t="str">
        <f t="shared" si="4"/>
        <v>SELECCIONE EMPRESA79</v>
      </c>
      <c r="F83" s="228" t="str">
        <f t="shared" si="5"/>
        <v/>
      </c>
      <c r="G83" s="228" t="str">
        <f>IFERROR(IF($D83="","",VLOOKUP($D83,CUADRO!D82:AK231,3,FALSE)),"")</f>
        <v/>
      </c>
      <c r="H83" s="484" t="str">
        <f>IFERROR(IF($D83="","",VLOOKUP($D83,CUADRO!$D:$AK,4,FALSE)),"")</f>
        <v/>
      </c>
      <c r="I83" s="484" t="str">
        <f>IFERROR(IF($D83="","",VLOOKUP($D83,CUADRO!$D:$AK,5,FALSE)),"")</f>
        <v/>
      </c>
      <c r="J83" s="484" t="str">
        <f>IFERROR(IF($D83="","",VLOOKUP($D83,CUADRO!$D:$AK,6,FALSE)),"")</f>
        <v/>
      </c>
      <c r="K83" s="484" t="str">
        <f>IFERROR(IF($D83="","",VLOOKUP($D83,CUADRO!$D:$AK,7,FALSE)),"")</f>
        <v/>
      </c>
      <c r="L83" s="484" t="str">
        <f>IFERROR(IF($D83="","",VLOOKUP($D83,CUADRO!$D:$AK,8,FALSE)),"")</f>
        <v/>
      </c>
      <c r="M83" s="484" t="str">
        <f>IFERROR(IF($D83="","",VLOOKUP($D83,CUADRO!$D:$AK,9,FALSE)),"")</f>
        <v/>
      </c>
      <c r="N83" s="484" t="str">
        <f>IFERROR(IF($D83="","",VLOOKUP($D83,CUADRO!$D:$AK,10,FALSE)),"")</f>
        <v/>
      </c>
      <c r="O83" s="484" t="str">
        <f>IFERROR(IF($D83="","",VLOOKUP($D83,CUADRO!$D:$AK,11,FALSE)),"")</f>
        <v/>
      </c>
      <c r="P83" s="484" t="str">
        <f>IFERROR(IF($D83="","",VLOOKUP($D83,CUADRO!$D:$AK,12,FALSE)),"")</f>
        <v/>
      </c>
      <c r="Q83" s="484" t="str">
        <f>IFERROR(IF($D83="","",VLOOKUP($D83,CUADRO!$D:$AK,13,FALSE)),"")</f>
        <v/>
      </c>
      <c r="R83" s="484" t="str">
        <f>IFERROR(IF($D83="","",VLOOKUP($D83,CUADRO!$D:$AK,14,FALSE)),"")</f>
        <v/>
      </c>
      <c r="S83" s="484" t="str">
        <f>IFERROR(IF($D83="","",VLOOKUP($D83,CUADRO!$D:$AK,15,FALSE)),"")</f>
        <v/>
      </c>
      <c r="T83" s="484" t="str">
        <f>IFERROR(IF($D83="","",VLOOKUP($D83,CUADRO!$D:$AK,16,FALSE)),"")</f>
        <v/>
      </c>
      <c r="U83" s="484" t="str">
        <f>IFERROR(IF($D83="","",VLOOKUP($D83,CUADRO!$D:$AK,17,FALSE)),"")</f>
        <v/>
      </c>
      <c r="V83" s="484" t="str">
        <f>IFERROR(IF($D83="","",VLOOKUP($D83,CUADRO!$D:$AK,18,FALSE)),"")</f>
        <v/>
      </c>
      <c r="W83" s="484" t="str">
        <f>IFERROR(IF($D83="","",VLOOKUP($D83,CUADRO!$D:$AK,19,FALSE)),"")</f>
        <v/>
      </c>
      <c r="X83" s="484" t="str">
        <f>IFERROR(IF($D83="","",VLOOKUP($D83,CUADRO!$D:$AK,20,FALSE)),"")</f>
        <v/>
      </c>
      <c r="Y83" s="484" t="str">
        <f>IFERROR(IF($D83="","",VLOOKUP($D83,CUADRO!$D:$AK,21,FALSE)),"")</f>
        <v/>
      </c>
      <c r="Z83" s="484" t="str">
        <f>IFERROR(IF($D83="","",VLOOKUP($D83,CUADRO!$D:$AK,22,FALSE)),"")</f>
        <v/>
      </c>
      <c r="AA83" s="484" t="str">
        <f>IFERROR(IF($D83="","",VLOOKUP($D83,CUADRO!$D:$AK,23,FALSE)),"")</f>
        <v/>
      </c>
      <c r="AB83" s="484" t="str">
        <f>IFERROR(IF($D83="","",VLOOKUP($D83,CUADRO!$D:$AK,24,FALSE)),"")</f>
        <v/>
      </c>
      <c r="AC83" s="484" t="str">
        <f>IFERROR(IF($D83="","",VLOOKUP($D83,CUADRO!$D:$AK,25,FALSE)),"")</f>
        <v/>
      </c>
      <c r="AD83" s="484" t="str">
        <f>IFERROR(IF($D83="","",VLOOKUP($D83,CUADRO!$D:$AK,26,FALSE)),"")</f>
        <v/>
      </c>
      <c r="AE83" s="484" t="str">
        <f>IFERROR(IF($D83="","",VLOOKUP($D83,CUADRO!$D:$AK,27,FALSE)),"")</f>
        <v/>
      </c>
      <c r="AF83" s="484" t="str">
        <f>IFERROR(IF($D83="","",VLOOKUP($D83,CUADRO!$D:$AK,28,FALSE)),"")</f>
        <v/>
      </c>
      <c r="AG83" s="484" t="str">
        <f>IFERROR(IF($D83="","",VLOOKUP($D83,CUADRO!$D:$AK,29,FALSE)),"")</f>
        <v/>
      </c>
      <c r="AH83" s="484" t="str">
        <f>IFERROR(IF($D83="","",VLOOKUP($D83,CUADRO!$D:$AK,30,FALSE)),"")</f>
        <v/>
      </c>
      <c r="AI83" s="484" t="str">
        <f>IFERROR(IF($D83="","",VLOOKUP($D83,CUADRO!$D:$AK,31,FALSE)),"")</f>
        <v/>
      </c>
      <c r="AJ83" s="484" t="str">
        <f>IFERROR(IF($D83="","",VLOOKUP($D83,CUADRO!$D:$AK,32,FALSE)),"")</f>
        <v/>
      </c>
      <c r="AK83" s="484" t="str">
        <f>IFERROR(IF($D83="","",VLOOKUP($D83,CUADRO!$D:$AK,33,FALSE)),"")</f>
        <v/>
      </c>
      <c r="AL83" s="484" t="str">
        <f>IFERROR(IF($D83="","",VLOOKUP($D83,CUADRO!$D:$AK,34,FALSE)),"")</f>
        <v/>
      </c>
    </row>
    <row r="84" spans="1:38" ht="15">
      <c r="A84" s="435" t="str">
        <f>IF(G84="","",MAX($A$5:$A83)+1)</f>
        <v/>
      </c>
      <c r="B84" s="369">
        <v>80</v>
      </c>
      <c r="C84" s="228" t="str">
        <f>VLOOKUP(D84,CONDUCTORES!C:E,3,FALSE)</f>
        <v/>
      </c>
      <c r="D84" s="228" t="str">
        <f>IFERROR(IF(C80="SELECCIONE EMPRESA","",VLOOKUP(E84,CONDUCTORES!V:AM,18,FALSE)),"")</f>
        <v/>
      </c>
      <c r="E84" s="228" t="str">
        <f t="shared" si="4"/>
        <v>SELECCIONE EMPRESA80</v>
      </c>
      <c r="F84" s="228" t="str">
        <f t="shared" si="5"/>
        <v/>
      </c>
      <c r="G84" s="228" t="str">
        <f>IFERROR(IF($D84="","",VLOOKUP($D84,CUADRO!D83:AK232,3,FALSE)),"")</f>
        <v/>
      </c>
      <c r="H84" s="484" t="str">
        <f>IFERROR(IF($D84="","",VLOOKUP($D84,CUADRO!$D:$AK,4,FALSE)),"")</f>
        <v/>
      </c>
      <c r="I84" s="484" t="str">
        <f>IFERROR(IF($D84="","",VLOOKUP($D84,CUADRO!$D:$AK,5,FALSE)),"")</f>
        <v/>
      </c>
      <c r="J84" s="484" t="str">
        <f>IFERROR(IF($D84="","",VLOOKUP($D84,CUADRO!$D:$AK,6,FALSE)),"")</f>
        <v/>
      </c>
      <c r="K84" s="484" t="str">
        <f>IFERROR(IF($D84="","",VLOOKUP($D84,CUADRO!$D:$AK,7,FALSE)),"")</f>
        <v/>
      </c>
      <c r="L84" s="484" t="str">
        <f>IFERROR(IF($D84="","",VLOOKUP($D84,CUADRO!$D:$AK,8,FALSE)),"")</f>
        <v/>
      </c>
      <c r="M84" s="484" t="str">
        <f>IFERROR(IF($D84="","",VLOOKUP($D84,CUADRO!$D:$AK,9,FALSE)),"")</f>
        <v/>
      </c>
      <c r="N84" s="484" t="str">
        <f>IFERROR(IF($D84="","",VLOOKUP($D84,CUADRO!$D:$AK,10,FALSE)),"")</f>
        <v/>
      </c>
      <c r="O84" s="484" t="str">
        <f>IFERROR(IF($D84="","",VLOOKUP($D84,CUADRO!$D:$AK,11,FALSE)),"")</f>
        <v/>
      </c>
      <c r="P84" s="484" t="str">
        <f>IFERROR(IF($D84="","",VLOOKUP($D84,CUADRO!$D:$AK,12,FALSE)),"")</f>
        <v/>
      </c>
      <c r="Q84" s="484" t="str">
        <f>IFERROR(IF($D84="","",VLOOKUP($D84,CUADRO!$D:$AK,13,FALSE)),"")</f>
        <v/>
      </c>
      <c r="R84" s="484" t="str">
        <f>IFERROR(IF($D84="","",VLOOKUP($D84,CUADRO!$D:$AK,14,FALSE)),"")</f>
        <v/>
      </c>
      <c r="S84" s="484" t="str">
        <f>IFERROR(IF($D84="","",VLOOKUP($D84,CUADRO!$D:$AK,15,FALSE)),"")</f>
        <v/>
      </c>
      <c r="T84" s="484" t="str">
        <f>IFERROR(IF($D84="","",VLOOKUP($D84,CUADRO!$D:$AK,16,FALSE)),"")</f>
        <v/>
      </c>
      <c r="U84" s="484" t="str">
        <f>IFERROR(IF($D84="","",VLOOKUP($D84,CUADRO!$D:$AK,17,FALSE)),"")</f>
        <v/>
      </c>
      <c r="V84" s="484" t="str">
        <f>IFERROR(IF($D84="","",VLOOKUP($D84,CUADRO!$D:$AK,18,FALSE)),"")</f>
        <v/>
      </c>
      <c r="W84" s="484" t="str">
        <f>IFERROR(IF($D84="","",VLOOKUP($D84,CUADRO!$D:$AK,19,FALSE)),"")</f>
        <v/>
      </c>
      <c r="X84" s="484" t="str">
        <f>IFERROR(IF($D84="","",VLOOKUP($D84,CUADRO!$D:$AK,20,FALSE)),"")</f>
        <v/>
      </c>
      <c r="Y84" s="484" t="str">
        <f>IFERROR(IF($D84="","",VLOOKUP($D84,CUADRO!$D:$AK,21,FALSE)),"")</f>
        <v/>
      </c>
      <c r="Z84" s="484" t="str">
        <f>IFERROR(IF($D84="","",VLOOKUP($D84,CUADRO!$D:$AK,22,FALSE)),"")</f>
        <v/>
      </c>
      <c r="AA84" s="484" t="str">
        <f>IFERROR(IF($D84="","",VLOOKUP($D84,CUADRO!$D:$AK,23,FALSE)),"")</f>
        <v/>
      </c>
      <c r="AB84" s="484" t="str">
        <f>IFERROR(IF($D84="","",VLOOKUP($D84,CUADRO!$D:$AK,24,FALSE)),"")</f>
        <v/>
      </c>
      <c r="AC84" s="484" t="str">
        <f>IFERROR(IF($D84="","",VLOOKUP($D84,CUADRO!$D:$AK,25,FALSE)),"")</f>
        <v/>
      </c>
      <c r="AD84" s="484" t="str">
        <f>IFERROR(IF($D84="","",VLOOKUP($D84,CUADRO!$D:$AK,26,FALSE)),"")</f>
        <v/>
      </c>
      <c r="AE84" s="484" t="str">
        <f>IFERROR(IF($D84="","",VLOOKUP($D84,CUADRO!$D:$AK,27,FALSE)),"")</f>
        <v/>
      </c>
      <c r="AF84" s="484" t="str">
        <f>IFERROR(IF($D84="","",VLOOKUP($D84,CUADRO!$D:$AK,28,FALSE)),"")</f>
        <v/>
      </c>
      <c r="AG84" s="484" t="str">
        <f>IFERROR(IF($D84="","",VLOOKUP($D84,CUADRO!$D:$AK,29,FALSE)),"")</f>
        <v/>
      </c>
      <c r="AH84" s="484" t="str">
        <f>IFERROR(IF($D84="","",VLOOKUP($D84,CUADRO!$D:$AK,30,FALSE)),"")</f>
        <v/>
      </c>
      <c r="AI84" s="484" t="str">
        <f>IFERROR(IF($D84="","",VLOOKUP($D84,CUADRO!$D:$AK,31,FALSE)),"")</f>
        <v/>
      </c>
      <c r="AJ84" s="484" t="str">
        <f>IFERROR(IF($D84="","",VLOOKUP($D84,CUADRO!$D:$AK,32,FALSE)),"")</f>
        <v/>
      </c>
      <c r="AK84" s="484" t="str">
        <f>IFERROR(IF($D84="","",VLOOKUP($D84,CUADRO!$D:$AK,33,FALSE)),"")</f>
        <v/>
      </c>
      <c r="AL84" s="484" t="str">
        <f>IFERROR(IF($D84="","",VLOOKUP($D84,CUADRO!$D:$AK,34,FALSE)),"")</f>
        <v/>
      </c>
    </row>
    <row r="85" spans="1:38" ht="15">
      <c r="A85" s="435" t="str">
        <f>IF(G85="","",MAX($A$5:$A84)+1)</f>
        <v/>
      </c>
      <c r="B85" s="369">
        <v>81</v>
      </c>
      <c r="C85" s="228" t="str">
        <f>VLOOKUP(D85,CONDUCTORES!C:E,3,FALSE)</f>
        <v/>
      </c>
      <c r="D85" s="228" t="str">
        <f>IFERROR(IF(C81="SELECCIONE EMPRESA","",VLOOKUP(E85,CONDUCTORES!V:AM,18,FALSE)),"")</f>
        <v/>
      </c>
      <c r="E85" s="228" t="str">
        <f t="shared" si="4"/>
        <v>SELECCIONE EMPRESA81</v>
      </c>
      <c r="F85" s="228" t="str">
        <f t="shared" si="5"/>
        <v/>
      </c>
      <c r="G85" s="228" t="str">
        <f>IFERROR(IF($D85="","",VLOOKUP($D85,CUADRO!D84:AK233,3,FALSE)),"")</f>
        <v/>
      </c>
      <c r="H85" s="484" t="str">
        <f>IFERROR(IF($D85="","",VLOOKUP($D85,CUADRO!$D:$AK,4,FALSE)),"")</f>
        <v/>
      </c>
      <c r="I85" s="484" t="str">
        <f>IFERROR(IF($D85="","",VLOOKUP($D85,CUADRO!$D:$AK,5,FALSE)),"")</f>
        <v/>
      </c>
      <c r="J85" s="484" t="str">
        <f>IFERROR(IF($D85="","",VLOOKUP($D85,CUADRO!$D:$AK,6,FALSE)),"")</f>
        <v/>
      </c>
      <c r="K85" s="484" t="str">
        <f>IFERROR(IF($D85="","",VLOOKUP($D85,CUADRO!$D:$AK,7,FALSE)),"")</f>
        <v/>
      </c>
      <c r="L85" s="484" t="str">
        <f>IFERROR(IF($D85="","",VLOOKUP($D85,CUADRO!$D:$AK,8,FALSE)),"")</f>
        <v/>
      </c>
      <c r="M85" s="484" t="str">
        <f>IFERROR(IF($D85="","",VLOOKUP($D85,CUADRO!$D:$AK,9,FALSE)),"")</f>
        <v/>
      </c>
      <c r="N85" s="484" t="str">
        <f>IFERROR(IF($D85="","",VLOOKUP($D85,CUADRO!$D:$AK,10,FALSE)),"")</f>
        <v/>
      </c>
      <c r="O85" s="484" t="str">
        <f>IFERROR(IF($D85="","",VLOOKUP($D85,CUADRO!$D:$AK,11,FALSE)),"")</f>
        <v/>
      </c>
      <c r="P85" s="484" t="str">
        <f>IFERROR(IF($D85="","",VLOOKUP($D85,CUADRO!$D:$AK,12,FALSE)),"")</f>
        <v/>
      </c>
      <c r="Q85" s="484" t="str">
        <f>IFERROR(IF($D85="","",VLOOKUP($D85,CUADRO!$D:$AK,13,FALSE)),"")</f>
        <v/>
      </c>
      <c r="R85" s="484" t="str">
        <f>IFERROR(IF($D85="","",VLOOKUP($D85,CUADRO!$D:$AK,14,FALSE)),"")</f>
        <v/>
      </c>
      <c r="S85" s="484" t="str">
        <f>IFERROR(IF($D85="","",VLOOKUP($D85,CUADRO!$D:$AK,15,FALSE)),"")</f>
        <v/>
      </c>
      <c r="T85" s="484" t="str">
        <f>IFERROR(IF($D85="","",VLOOKUP($D85,CUADRO!$D:$AK,16,FALSE)),"")</f>
        <v/>
      </c>
      <c r="U85" s="484" t="str">
        <f>IFERROR(IF($D85="","",VLOOKUP($D85,CUADRO!$D:$AK,17,FALSE)),"")</f>
        <v/>
      </c>
      <c r="V85" s="484" t="str">
        <f>IFERROR(IF($D85="","",VLOOKUP($D85,CUADRO!$D:$AK,18,FALSE)),"")</f>
        <v/>
      </c>
      <c r="W85" s="484" t="str">
        <f>IFERROR(IF($D85="","",VLOOKUP($D85,CUADRO!$D:$AK,19,FALSE)),"")</f>
        <v/>
      </c>
      <c r="X85" s="484" t="str">
        <f>IFERROR(IF($D85="","",VLOOKUP($D85,CUADRO!$D:$AK,20,FALSE)),"")</f>
        <v/>
      </c>
      <c r="Y85" s="484" t="str">
        <f>IFERROR(IF($D85="","",VLOOKUP($D85,CUADRO!$D:$AK,21,FALSE)),"")</f>
        <v/>
      </c>
      <c r="Z85" s="484" t="str">
        <f>IFERROR(IF($D85="","",VLOOKUP($D85,CUADRO!$D:$AK,22,FALSE)),"")</f>
        <v/>
      </c>
      <c r="AA85" s="484" t="str">
        <f>IFERROR(IF($D85="","",VLOOKUP($D85,CUADRO!$D:$AK,23,FALSE)),"")</f>
        <v/>
      </c>
      <c r="AB85" s="484" t="str">
        <f>IFERROR(IF($D85="","",VLOOKUP($D85,CUADRO!$D:$AK,24,FALSE)),"")</f>
        <v/>
      </c>
      <c r="AC85" s="484" t="str">
        <f>IFERROR(IF($D85="","",VLOOKUP($D85,CUADRO!$D:$AK,25,FALSE)),"")</f>
        <v/>
      </c>
      <c r="AD85" s="484" t="str">
        <f>IFERROR(IF($D85="","",VLOOKUP($D85,CUADRO!$D:$AK,26,FALSE)),"")</f>
        <v/>
      </c>
      <c r="AE85" s="484" t="str">
        <f>IFERROR(IF($D85="","",VLOOKUP($D85,CUADRO!$D:$AK,27,FALSE)),"")</f>
        <v/>
      </c>
      <c r="AF85" s="484" t="str">
        <f>IFERROR(IF($D85="","",VLOOKUP($D85,CUADRO!$D:$AK,28,FALSE)),"")</f>
        <v/>
      </c>
      <c r="AG85" s="484" t="str">
        <f>IFERROR(IF($D85="","",VLOOKUP($D85,CUADRO!$D:$AK,29,FALSE)),"")</f>
        <v/>
      </c>
      <c r="AH85" s="484" t="str">
        <f>IFERROR(IF($D85="","",VLOOKUP($D85,CUADRO!$D:$AK,30,FALSE)),"")</f>
        <v/>
      </c>
      <c r="AI85" s="484" t="str">
        <f>IFERROR(IF($D85="","",VLOOKUP($D85,CUADRO!$D:$AK,31,FALSE)),"")</f>
        <v/>
      </c>
      <c r="AJ85" s="484" t="str">
        <f>IFERROR(IF($D85="","",VLOOKUP($D85,CUADRO!$D:$AK,32,FALSE)),"")</f>
        <v/>
      </c>
      <c r="AK85" s="484" t="str">
        <f>IFERROR(IF($D85="","",VLOOKUP($D85,CUADRO!$D:$AK,33,FALSE)),"")</f>
        <v/>
      </c>
      <c r="AL85" s="484" t="str">
        <f>IFERROR(IF($D85="","",VLOOKUP($D85,CUADRO!$D:$AK,34,FALSE)),"")</f>
        <v/>
      </c>
    </row>
    <row r="86" spans="1:38" ht="15">
      <c r="A86" s="435" t="str">
        <f>IF(G86="","",MAX($A$5:$A85)+1)</f>
        <v/>
      </c>
      <c r="B86" s="369">
        <v>82</v>
      </c>
      <c r="C86" s="228" t="str">
        <f>VLOOKUP(D86,CONDUCTORES!C:E,3,FALSE)</f>
        <v/>
      </c>
      <c r="D86" s="228" t="str">
        <f>IFERROR(IF(C82="SELECCIONE EMPRESA","",VLOOKUP(E86,CONDUCTORES!V:AM,18,FALSE)),"")</f>
        <v/>
      </c>
      <c r="E86" s="228" t="str">
        <f t="shared" si="4"/>
        <v>SELECCIONE EMPRESA82</v>
      </c>
      <c r="F86" s="228" t="str">
        <f t="shared" si="5"/>
        <v/>
      </c>
      <c r="G86" s="228" t="str">
        <f>IFERROR(IF($D86="","",VLOOKUP($D86,CUADRO!D85:AK234,3,FALSE)),"")</f>
        <v/>
      </c>
      <c r="H86" s="484" t="str">
        <f>IFERROR(IF($D86="","",VLOOKUP($D86,CUADRO!$D:$AK,4,FALSE)),"")</f>
        <v/>
      </c>
      <c r="I86" s="484" t="str">
        <f>IFERROR(IF($D86="","",VLOOKUP($D86,CUADRO!$D:$AK,5,FALSE)),"")</f>
        <v/>
      </c>
      <c r="J86" s="484" t="str">
        <f>IFERROR(IF($D86="","",VLOOKUP($D86,CUADRO!$D:$AK,6,FALSE)),"")</f>
        <v/>
      </c>
      <c r="K86" s="484" t="str">
        <f>IFERROR(IF($D86="","",VLOOKUP($D86,CUADRO!$D:$AK,7,FALSE)),"")</f>
        <v/>
      </c>
      <c r="L86" s="484" t="str">
        <f>IFERROR(IF($D86="","",VLOOKUP($D86,CUADRO!$D:$AK,8,FALSE)),"")</f>
        <v/>
      </c>
      <c r="M86" s="484" t="str">
        <f>IFERROR(IF($D86="","",VLOOKUP($D86,CUADRO!$D:$AK,9,FALSE)),"")</f>
        <v/>
      </c>
      <c r="N86" s="484" t="str">
        <f>IFERROR(IF($D86="","",VLOOKUP($D86,CUADRO!$D:$AK,10,FALSE)),"")</f>
        <v/>
      </c>
      <c r="O86" s="484" t="str">
        <f>IFERROR(IF($D86="","",VLOOKUP($D86,CUADRO!$D:$AK,11,FALSE)),"")</f>
        <v/>
      </c>
      <c r="P86" s="484" t="str">
        <f>IFERROR(IF($D86="","",VLOOKUP($D86,CUADRO!$D:$AK,12,FALSE)),"")</f>
        <v/>
      </c>
      <c r="Q86" s="484" t="str">
        <f>IFERROR(IF($D86="","",VLOOKUP($D86,CUADRO!$D:$AK,13,FALSE)),"")</f>
        <v/>
      </c>
      <c r="R86" s="484" t="str">
        <f>IFERROR(IF($D86="","",VLOOKUP($D86,CUADRO!$D:$AK,14,FALSE)),"")</f>
        <v/>
      </c>
      <c r="S86" s="484" t="str">
        <f>IFERROR(IF($D86="","",VLOOKUP($D86,CUADRO!$D:$AK,15,FALSE)),"")</f>
        <v/>
      </c>
      <c r="T86" s="484" t="str">
        <f>IFERROR(IF($D86="","",VLOOKUP($D86,CUADRO!$D:$AK,16,FALSE)),"")</f>
        <v/>
      </c>
      <c r="U86" s="484" t="str">
        <f>IFERROR(IF($D86="","",VLOOKUP($D86,CUADRO!$D:$AK,17,FALSE)),"")</f>
        <v/>
      </c>
      <c r="V86" s="484" t="str">
        <f>IFERROR(IF($D86="","",VLOOKUP($D86,CUADRO!$D:$AK,18,FALSE)),"")</f>
        <v/>
      </c>
      <c r="W86" s="484" t="str">
        <f>IFERROR(IF($D86="","",VLOOKUP($D86,CUADRO!$D:$AK,19,FALSE)),"")</f>
        <v/>
      </c>
      <c r="X86" s="484" t="str">
        <f>IFERROR(IF($D86="","",VLOOKUP($D86,CUADRO!$D:$AK,20,FALSE)),"")</f>
        <v/>
      </c>
      <c r="Y86" s="484" t="str">
        <f>IFERROR(IF($D86="","",VLOOKUP($D86,CUADRO!$D:$AK,21,FALSE)),"")</f>
        <v/>
      </c>
      <c r="Z86" s="484" t="str">
        <f>IFERROR(IF($D86="","",VLOOKUP($D86,CUADRO!$D:$AK,22,FALSE)),"")</f>
        <v/>
      </c>
      <c r="AA86" s="484" t="str">
        <f>IFERROR(IF($D86="","",VLOOKUP($D86,CUADRO!$D:$AK,23,FALSE)),"")</f>
        <v/>
      </c>
      <c r="AB86" s="484" t="str">
        <f>IFERROR(IF($D86="","",VLOOKUP($D86,CUADRO!$D:$AK,24,FALSE)),"")</f>
        <v/>
      </c>
      <c r="AC86" s="484" t="str">
        <f>IFERROR(IF($D86="","",VLOOKUP($D86,CUADRO!$D:$AK,25,FALSE)),"")</f>
        <v/>
      </c>
      <c r="AD86" s="484" t="str">
        <f>IFERROR(IF($D86="","",VLOOKUP($D86,CUADRO!$D:$AK,26,FALSE)),"")</f>
        <v/>
      </c>
      <c r="AE86" s="484" t="str">
        <f>IFERROR(IF($D86="","",VLOOKUP($D86,CUADRO!$D:$AK,27,FALSE)),"")</f>
        <v/>
      </c>
      <c r="AF86" s="484" t="str">
        <f>IFERROR(IF($D86="","",VLOOKUP($D86,CUADRO!$D:$AK,28,FALSE)),"")</f>
        <v/>
      </c>
      <c r="AG86" s="484" t="str">
        <f>IFERROR(IF($D86="","",VLOOKUP($D86,CUADRO!$D:$AK,29,FALSE)),"")</f>
        <v/>
      </c>
      <c r="AH86" s="484" t="str">
        <f>IFERROR(IF($D86="","",VLOOKUP($D86,CUADRO!$D:$AK,30,FALSE)),"")</f>
        <v/>
      </c>
      <c r="AI86" s="484" t="str">
        <f>IFERROR(IF($D86="","",VLOOKUP($D86,CUADRO!$D:$AK,31,FALSE)),"")</f>
        <v/>
      </c>
      <c r="AJ86" s="484" t="str">
        <f>IFERROR(IF($D86="","",VLOOKUP($D86,CUADRO!$D:$AK,32,FALSE)),"")</f>
        <v/>
      </c>
      <c r="AK86" s="484" t="str">
        <f>IFERROR(IF($D86="","",VLOOKUP($D86,CUADRO!$D:$AK,33,FALSE)),"")</f>
        <v/>
      </c>
      <c r="AL86" s="484" t="str">
        <f>IFERROR(IF($D86="","",VLOOKUP($D86,CUADRO!$D:$AK,34,FALSE)),"")</f>
        <v/>
      </c>
    </row>
    <row r="87" spans="1:38" ht="15">
      <c r="A87" s="435" t="str">
        <f>IF(G87="","",MAX($A$5:$A86)+1)</f>
        <v/>
      </c>
      <c r="B87" s="369">
        <v>83</v>
      </c>
      <c r="C87" s="228" t="str">
        <f>VLOOKUP(D87,CONDUCTORES!C:E,3,FALSE)</f>
        <v/>
      </c>
      <c r="D87" s="228" t="str">
        <f>IFERROR(IF(C83="SELECCIONE EMPRESA","",VLOOKUP(E87,CONDUCTORES!V:AM,18,FALSE)),"")</f>
        <v/>
      </c>
      <c r="E87" s="228" t="str">
        <f t="shared" si="4"/>
        <v>SELECCIONE EMPRESA83</v>
      </c>
      <c r="F87" s="228" t="str">
        <f t="shared" si="5"/>
        <v/>
      </c>
      <c r="G87" s="228" t="str">
        <f>IFERROR(IF($D87="","",VLOOKUP($D87,CUADRO!D86:AK235,3,FALSE)),"")</f>
        <v/>
      </c>
      <c r="H87" s="484" t="str">
        <f>IFERROR(IF($D87="","",VLOOKUP($D87,CUADRO!$D:$AK,4,FALSE)),"")</f>
        <v/>
      </c>
      <c r="I87" s="484" t="str">
        <f>IFERROR(IF($D87="","",VLOOKUP($D87,CUADRO!$D:$AK,5,FALSE)),"")</f>
        <v/>
      </c>
      <c r="J87" s="484" t="str">
        <f>IFERROR(IF($D87="","",VLOOKUP($D87,CUADRO!$D:$AK,6,FALSE)),"")</f>
        <v/>
      </c>
      <c r="K87" s="484" t="str">
        <f>IFERROR(IF($D87="","",VLOOKUP($D87,CUADRO!$D:$AK,7,FALSE)),"")</f>
        <v/>
      </c>
      <c r="L87" s="484" t="str">
        <f>IFERROR(IF($D87="","",VLOOKUP($D87,CUADRO!$D:$AK,8,FALSE)),"")</f>
        <v/>
      </c>
      <c r="M87" s="484" t="str">
        <f>IFERROR(IF($D87="","",VLOOKUP($D87,CUADRO!$D:$AK,9,FALSE)),"")</f>
        <v/>
      </c>
      <c r="N87" s="484" t="str">
        <f>IFERROR(IF($D87="","",VLOOKUP($D87,CUADRO!$D:$AK,10,FALSE)),"")</f>
        <v/>
      </c>
      <c r="O87" s="484" t="str">
        <f>IFERROR(IF($D87="","",VLOOKUP($D87,CUADRO!$D:$AK,11,FALSE)),"")</f>
        <v/>
      </c>
      <c r="P87" s="484" t="str">
        <f>IFERROR(IF($D87="","",VLOOKUP($D87,CUADRO!$D:$AK,12,FALSE)),"")</f>
        <v/>
      </c>
      <c r="Q87" s="484" t="str">
        <f>IFERROR(IF($D87="","",VLOOKUP($D87,CUADRO!$D:$AK,13,FALSE)),"")</f>
        <v/>
      </c>
      <c r="R87" s="484" t="str">
        <f>IFERROR(IF($D87="","",VLOOKUP($D87,CUADRO!$D:$AK,14,FALSE)),"")</f>
        <v/>
      </c>
      <c r="S87" s="484" t="str">
        <f>IFERROR(IF($D87="","",VLOOKUP($D87,CUADRO!$D:$AK,15,FALSE)),"")</f>
        <v/>
      </c>
      <c r="T87" s="484" t="str">
        <f>IFERROR(IF($D87="","",VLOOKUP($D87,CUADRO!$D:$AK,16,FALSE)),"")</f>
        <v/>
      </c>
      <c r="U87" s="484" t="str">
        <f>IFERROR(IF($D87="","",VLOOKUP($D87,CUADRO!$D:$AK,17,FALSE)),"")</f>
        <v/>
      </c>
      <c r="V87" s="484" t="str">
        <f>IFERROR(IF($D87="","",VLOOKUP($D87,CUADRO!$D:$AK,18,FALSE)),"")</f>
        <v/>
      </c>
      <c r="W87" s="484" t="str">
        <f>IFERROR(IF($D87="","",VLOOKUP($D87,CUADRO!$D:$AK,19,FALSE)),"")</f>
        <v/>
      </c>
      <c r="X87" s="484" t="str">
        <f>IFERROR(IF($D87="","",VLOOKUP($D87,CUADRO!$D:$AK,20,FALSE)),"")</f>
        <v/>
      </c>
      <c r="Y87" s="484" t="str">
        <f>IFERROR(IF($D87="","",VLOOKUP($D87,CUADRO!$D:$AK,21,FALSE)),"")</f>
        <v/>
      </c>
      <c r="Z87" s="484" t="str">
        <f>IFERROR(IF($D87="","",VLOOKUP($D87,CUADRO!$D:$AK,22,FALSE)),"")</f>
        <v/>
      </c>
      <c r="AA87" s="484" t="str">
        <f>IFERROR(IF($D87="","",VLOOKUP($D87,CUADRO!$D:$AK,23,FALSE)),"")</f>
        <v/>
      </c>
      <c r="AB87" s="484" t="str">
        <f>IFERROR(IF($D87="","",VLOOKUP($D87,CUADRO!$D:$AK,24,FALSE)),"")</f>
        <v/>
      </c>
      <c r="AC87" s="484" t="str">
        <f>IFERROR(IF($D87="","",VLOOKUP($D87,CUADRO!$D:$AK,25,FALSE)),"")</f>
        <v/>
      </c>
      <c r="AD87" s="484" t="str">
        <f>IFERROR(IF($D87="","",VLOOKUP($D87,CUADRO!$D:$AK,26,FALSE)),"")</f>
        <v/>
      </c>
      <c r="AE87" s="484" t="str">
        <f>IFERROR(IF($D87="","",VLOOKUP($D87,CUADRO!$D:$AK,27,FALSE)),"")</f>
        <v/>
      </c>
      <c r="AF87" s="484" t="str">
        <f>IFERROR(IF($D87="","",VLOOKUP($D87,CUADRO!$D:$AK,28,FALSE)),"")</f>
        <v/>
      </c>
      <c r="AG87" s="484" t="str">
        <f>IFERROR(IF($D87="","",VLOOKUP($D87,CUADRO!$D:$AK,29,FALSE)),"")</f>
        <v/>
      </c>
      <c r="AH87" s="484" t="str">
        <f>IFERROR(IF($D87="","",VLOOKUP($D87,CUADRO!$D:$AK,30,FALSE)),"")</f>
        <v/>
      </c>
      <c r="AI87" s="484" t="str">
        <f>IFERROR(IF($D87="","",VLOOKUP($D87,CUADRO!$D:$AK,31,FALSE)),"")</f>
        <v/>
      </c>
      <c r="AJ87" s="484" t="str">
        <f>IFERROR(IF($D87="","",VLOOKUP($D87,CUADRO!$D:$AK,32,FALSE)),"")</f>
        <v/>
      </c>
      <c r="AK87" s="484" t="str">
        <f>IFERROR(IF($D87="","",VLOOKUP($D87,CUADRO!$D:$AK,33,FALSE)),"")</f>
        <v/>
      </c>
      <c r="AL87" s="484" t="str">
        <f>IFERROR(IF($D87="","",VLOOKUP($D87,CUADRO!$D:$AK,34,FALSE)),"")</f>
        <v/>
      </c>
    </row>
    <row r="88" spans="1:38" ht="15">
      <c r="A88" s="435" t="str">
        <f>IF(G88="","",MAX($A$5:$A87)+1)</f>
        <v/>
      </c>
      <c r="B88" s="369">
        <v>84</v>
      </c>
      <c r="C88" s="228" t="str">
        <f>VLOOKUP(D88,CONDUCTORES!C:E,3,FALSE)</f>
        <v/>
      </c>
      <c r="D88" s="228" t="str">
        <f>IFERROR(IF(C84="SELECCIONE EMPRESA","",VLOOKUP(E88,CONDUCTORES!V:AM,18,FALSE)),"")</f>
        <v/>
      </c>
      <c r="E88" s="228" t="str">
        <f t="shared" si="4"/>
        <v>SELECCIONE EMPRESA84</v>
      </c>
      <c r="F88" s="228" t="str">
        <f t="shared" si="5"/>
        <v/>
      </c>
      <c r="G88" s="228" t="str">
        <f>IFERROR(IF($D88="","",VLOOKUP($D88,CUADRO!D87:AK236,3,FALSE)),"")</f>
        <v/>
      </c>
      <c r="H88" s="484" t="str">
        <f>IFERROR(IF($D88="","",VLOOKUP($D88,CUADRO!$D:$AK,4,FALSE)),"")</f>
        <v/>
      </c>
      <c r="I88" s="484" t="str">
        <f>IFERROR(IF($D88="","",VLOOKUP($D88,CUADRO!$D:$AK,5,FALSE)),"")</f>
        <v/>
      </c>
      <c r="J88" s="484" t="str">
        <f>IFERROR(IF($D88="","",VLOOKUP($D88,CUADRO!$D:$AK,6,FALSE)),"")</f>
        <v/>
      </c>
      <c r="K88" s="484" t="str">
        <f>IFERROR(IF($D88="","",VLOOKUP($D88,CUADRO!$D:$AK,7,FALSE)),"")</f>
        <v/>
      </c>
      <c r="L88" s="484" t="str">
        <f>IFERROR(IF($D88="","",VLOOKUP($D88,CUADRO!$D:$AK,8,FALSE)),"")</f>
        <v/>
      </c>
      <c r="M88" s="484" t="str">
        <f>IFERROR(IF($D88="","",VLOOKUP($D88,CUADRO!$D:$AK,9,FALSE)),"")</f>
        <v/>
      </c>
      <c r="N88" s="484" t="str">
        <f>IFERROR(IF($D88="","",VLOOKUP($D88,CUADRO!$D:$AK,10,FALSE)),"")</f>
        <v/>
      </c>
      <c r="O88" s="484" t="str">
        <f>IFERROR(IF($D88="","",VLOOKUP($D88,CUADRO!$D:$AK,11,FALSE)),"")</f>
        <v/>
      </c>
      <c r="P88" s="484" t="str">
        <f>IFERROR(IF($D88="","",VLOOKUP($D88,CUADRO!$D:$AK,12,FALSE)),"")</f>
        <v/>
      </c>
      <c r="Q88" s="484" t="str">
        <f>IFERROR(IF($D88="","",VLOOKUP($D88,CUADRO!$D:$AK,13,FALSE)),"")</f>
        <v/>
      </c>
      <c r="R88" s="484" t="str">
        <f>IFERROR(IF($D88="","",VLOOKUP($D88,CUADRO!$D:$AK,14,FALSE)),"")</f>
        <v/>
      </c>
      <c r="S88" s="484" t="str">
        <f>IFERROR(IF($D88="","",VLOOKUP($D88,CUADRO!$D:$AK,15,FALSE)),"")</f>
        <v/>
      </c>
      <c r="T88" s="484" t="str">
        <f>IFERROR(IF($D88="","",VLOOKUP($D88,CUADRO!$D:$AK,16,FALSE)),"")</f>
        <v/>
      </c>
      <c r="U88" s="484" t="str">
        <f>IFERROR(IF($D88="","",VLOOKUP($D88,CUADRO!$D:$AK,17,FALSE)),"")</f>
        <v/>
      </c>
      <c r="V88" s="484" t="str">
        <f>IFERROR(IF($D88="","",VLOOKUP($D88,CUADRO!$D:$AK,18,FALSE)),"")</f>
        <v/>
      </c>
      <c r="W88" s="484" t="str">
        <f>IFERROR(IF($D88="","",VLOOKUP($D88,CUADRO!$D:$AK,19,FALSE)),"")</f>
        <v/>
      </c>
      <c r="X88" s="484" t="str">
        <f>IFERROR(IF($D88="","",VLOOKUP($D88,CUADRO!$D:$AK,20,FALSE)),"")</f>
        <v/>
      </c>
      <c r="Y88" s="484" t="str">
        <f>IFERROR(IF($D88="","",VLOOKUP($D88,CUADRO!$D:$AK,21,FALSE)),"")</f>
        <v/>
      </c>
      <c r="Z88" s="484" t="str">
        <f>IFERROR(IF($D88="","",VLOOKUP($D88,CUADRO!$D:$AK,22,FALSE)),"")</f>
        <v/>
      </c>
      <c r="AA88" s="484" t="str">
        <f>IFERROR(IF($D88="","",VLOOKUP($D88,CUADRO!$D:$AK,23,FALSE)),"")</f>
        <v/>
      </c>
      <c r="AB88" s="484" t="str">
        <f>IFERROR(IF($D88="","",VLOOKUP($D88,CUADRO!$D:$AK,24,FALSE)),"")</f>
        <v/>
      </c>
      <c r="AC88" s="484" t="str">
        <f>IFERROR(IF($D88="","",VLOOKUP($D88,CUADRO!$D:$AK,25,FALSE)),"")</f>
        <v/>
      </c>
      <c r="AD88" s="484" t="str">
        <f>IFERROR(IF($D88="","",VLOOKUP($D88,CUADRO!$D:$AK,26,FALSE)),"")</f>
        <v/>
      </c>
      <c r="AE88" s="484" t="str">
        <f>IFERROR(IF($D88="","",VLOOKUP($D88,CUADRO!$D:$AK,27,FALSE)),"")</f>
        <v/>
      </c>
      <c r="AF88" s="484" t="str">
        <f>IFERROR(IF($D88="","",VLOOKUP($D88,CUADRO!$D:$AK,28,FALSE)),"")</f>
        <v/>
      </c>
      <c r="AG88" s="484" t="str">
        <f>IFERROR(IF($D88="","",VLOOKUP($D88,CUADRO!$D:$AK,29,FALSE)),"")</f>
        <v/>
      </c>
      <c r="AH88" s="484" t="str">
        <f>IFERROR(IF($D88="","",VLOOKUP($D88,CUADRO!$D:$AK,30,FALSE)),"")</f>
        <v/>
      </c>
      <c r="AI88" s="484" t="str">
        <f>IFERROR(IF($D88="","",VLOOKUP($D88,CUADRO!$D:$AK,31,FALSE)),"")</f>
        <v/>
      </c>
      <c r="AJ88" s="484" t="str">
        <f>IFERROR(IF($D88="","",VLOOKUP($D88,CUADRO!$D:$AK,32,FALSE)),"")</f>
        <v/>
      </c>
      <c r="AK88" s="484" t="str">
        <f>IFERROR(IF($D88="","",VLOOKUP($D88,CUADRO!$D:$AK,33,FALSE)),"")</f>
        <v/>
      </c>
      <c r="AL88" s="484" t="str">
        <f>IFERROR(IF($D88="","",VLOOKUP($D88,CUADRO!$D:$AK,34,FALSE)),"")</f>
        <v/>
      </c>
    </row>
    <row r="89" spans="1:38" ht="15">
      <c r="A89" s="435" t="str">
        <f>IF(G89="","",MAX($A$5:$A88)+1)</f>
        <v/>
      </c>
      <c r="B89" s="369">
        <v>85</v>
      </c>
      <c r="C89" s="228" t="str">
        <f>VLOOKUP(D89,CONDUCTORES!C:E,3,FALSE)</f>
        <v/>
      </c>
      <c r="D89" s="228" t="str">
        <f>IFERROR(IF(C85="SELECCIONE EMPRESA","",VLOOKUP(E89,CONDUCTORES!V:AM,18,FALSE)),"")</f>
        <v/>
      </c>
      <c r="E89" s="228" t="str">
        <f t="shared" si="4"/>
        <v>SELECCIONE EMPRESA85</v>
      </c>
      <c r="F89" s="228" t="str">
        <f t="shared" si="5"/>
        <v/>
      </c>
      <c r="G89" s="228" t="str">
        <f>IFERROR(IF($D89="","",VLOOKUP($D89,CUADRO!D88:AK237,3,FALSE)),"")</f>
        <v/>
      </c>
      <c r="H89" s="484" t="str">
        <f>IFERROR(IF($D89="","",VLOOKUP($D89,CUADRO!$D:$AK,4,FALSE)),"")</f>
        <v/>
      </c>
      <c r="I89" s="484" t="str">
        <f>IFERROR(IF($D89="","",VLOOKUP($D89,CUADRO!$D:$AK,5,FALSE)),"")</f>
        <v/>
      </c>
      <c r="J89" s="484" t="str">
        <f>IFERROR(IF($D89="","",VLOOKUP($D89,CUADRO!$D:$AK,6,FALSE)),"")</f>
        <v/>
      </c>
      <c r="K89" s="484" t="str">
        <f>IFERROR(IF($D89="","",VLOOKUP($D89,CUADRO!$D:$AK,7,FALSE)),"")</f>
        <v/>
      </c>
      <c r="L89" s="484" t="str">
        <f>IFERROR(IF($D89="","",VLOOKUP($D89,CUADRO!$D:$AK,8,FALSE)),"")</f>
        <v/>
      </c>
      <c r="M89" s="484" t="str">
        <f>IFERROR(IF($D89="","",VLOOKUP($D89,CUADRO!$D:$AK,9,FALSE)),"")</f>
        <v/>
      </c>
      <c r="N89" s="484" t="str">
        <f>IFERROR(IF($D89="","",VLOOKUP($D89,CUADRO!$D:$AK,10,FALSE)),"")</f>
        <v/>
      </c>
      <c r="O89" s="484" t="str">
        <f>IFERROR(IF($D89="","",VLOOKUP($D89,CUADRO!$D:$AK,11,FALSE)),"")</f>
        <v/>
      </c>
      <c r="P89" s="484" t="str">
        <f>IFERROR(IF($D89="","",VLOOKUP($D89,CUADRO!$D:$AK,12,FALSE)),"")</f>
        <v/>
      </c>
      <c r="Q89" s="484" t="str">
        <f>IFERROR(IF($D89="","",VLOOKUP($D89,CUADRO!$D:$AK,13,FALSE)),"")</f>
        <v/>
      </c>
      <c r="R89" s="484" t="str">
        <f>IFERROR(IF($D89="","",VLOOKUP($D89,CUADRO!$D:$AK,14,FALSE)),"")</f>
        <v/>
      </c>
      <c r="S89" s="484" t="str">
        <f>IFERROR(IF($D89="","",VLOOKUP($D89,CUADRO!$D:$AK,15,FALSE)),"")</f>
        <v/>
      </c>
      <c r="T89" s="484" t="str">
        <f>IFERROR(IF($D89="","",VLOOKUP($D89,CUADRO!$D:$AK,16,FALSE)),"")</f>
        <v/>
      </c>
      <c r="U89" s="484" t="str">
        <f>IFERROR(IF($D89="","",VLOOKUP($D89,CUADRO!$D:$AK,17,FALSE)),"")</f>
        <v/>
      </c>
      <c r="V89" s="484" t="str">
        <f>IFERROR(IF($D89="","",VLOOKUP($D89,CUADRO!$D:$AK,18,FALSE)),"")</f>
        <v/>
      </c>
      <c r="W89" s="484" t="str">
        <f>IFERROR(IF($D89="","",VLOOKUP($D89,CUADRO!$D:$AK,19,FALSE)),"")</f>
        <v/>
      </c>
      <c r="X89" s="484" t="str">
        <f>IFERROR(IF($D89="","",VLOOKUP($D89,CUADRO!$D:$AK,20,FALSE)),"")</f>
        <v/>
      </c>
      <c r="Y89" s="484" t="str">
        <f>IFERROR(IF($D89="","",VLOOKUP($D89,CUADRO!$D:$AK,21,FALSE)),"")</f>
        <v/>
      </c>
      <c r="Z89" s="484" t="str">
        <f>IFERROR(IF($D89="","",VLOOKUP($D89,CUADRO!$D:$AK,22,FALSE)),"")</f>
        <v/>
      </c>
      <c r="AA89" s="484" t="str">
        <f>IFERROR(IF($D89="","",VLOOKUP($D89,CUADRO!$D:$AK,23,FALSE)),"")</f>
        <v/>
      </c>
      <c r="AB89" s="484" t="str">
        <f>IFERROR(IF($D89="","",VLOOKUP($D89,CUADRO!$D:$AK,24,FALSE)),"")</f>
        <v/>
      </c>
      <c r="AC89" s="484" t="str">
        <f>IFERROR(IF($D89="","",VLOOKUP($D89,CUADRO!$D:$AK,25,FALSE)),"")</f>
        <v/>
      </c>
      <c r="AD89" s="484" t="str">
        <f>IFERROR(IF($D89="","",VLOOKUP($D89,CUADRO!$D:$AK,26,FALSE)),"")</f>
        <v/>
      </c>
      <c r="AE89" s="484" t="str">
        <f>IFERROR(IF($D89="","",VLOOKUP($D89,CUADRO!$D:$AK,27,FALSE)),"")</f>
        <v/>
      </c>
      <c r="AF89" s="484" t="str">
        <f>IFERROR(IF($D89="","",VLOOKUP($D89,CUADRO!$D:$AK,28,FALSE)),"")</f>
        <v/>
      </c>
      <c r="AG89" s="484" t="str">
        <f>IFERROR(IF($D89="","",VLOOKUP($D89,CUADRO!$D:$AK,29,FALSE)),"")</f>
        <v/>
      </c>
      <c r="AH89" s="484" t="str">
        <f>IFERROR(IF($D89="","",VLOOKUP($D89,CUADRO!$D:$AK,30,FALSE)),"")</f>
        <v/>
      </c>
      <c r="AI89" s="484" t="str">
        <f>IFERROR(IF($D89="","",VLOOKUP($D89,CUADRO!$D:$AK,31,FALSE)),"")</f>
        <v/>
      </c>
      <c r="AJ89" s="484" t="str">
        <f>IFERROR(IF($D89="","",VLOOKUP($D89,CUADRO!$D:$AK,32,FALSE)),"")</f>
        <v/>
      </c>
      <c r="AK89" s="484" t="str">
        <f>IFERROR(IF($D89="","",VLOOKUP($D89,CUADRO!$D:$AK,33,FALSE)),"")</f>
        <v/>
      </c>
      <c r="AL89" s="484" t="str">
        <f>IFERROR(IF($D89="","",VLOOKUP($D89,CUADRO!$D:$AK,34,FALSE)),"")</f>
        <v/>
      </c>
    </row>
    <row r="90" spans="1:38" ht="15">
      <c r="A90" s="435" t="str">
        <f>IF(G90="","",MAX($A$5:$A89)+1)</f>
        <v/>
      </c>
      <c r="B90" s="369">
        <v>86</v>
      </c>
      <c r="C90" s="228" t="str">
        <f>VLOOKUP(D90,CONDUCTORES!C:E,3,FALSE)</f>
        <v/>
      </c>
      <c r="D90" s="228" t="str">
        <f>IFERROR(IF(C86="SELECCIONE EMPRESA","",VLOOKUP(E90,CONDUCTORES!V:AM,18,FALSE)),"")</f>
        <v/>
      </c>
      <c r="E90" s="228" t="str">
        <f t="shared" si="4"/>
        <v>SELECCIONE EMPRESA86</v>
      </c>
      <c r="F90" s="228" t="str">
        <f t="shared" si="5"/>
        <v/>
      </c>
      <c r="G90" s="228" t="str">
        <f>IFERROR(IF($D90="","",VLOOKUP($D90,CUADRO!D89:AK238,3,FALSE)),"")</f>
        <v/>
      </c>
      <c r="H90" s="484" t="str">
        <f>IFERROR(IF($D90="","",VLOOKUP($D90,CUADRO!$D:$AK,4,FALSE)),"")</f>
        <v/>
      </c>
      <c r="I90" s="484" t="str">
        <f>IFERROR(IF($D90="","",VLOOKUP($D90,CUADRO!$D:$AK,5,FALSE)),"")</f>
        <v/>
      </c>
      <c r="J90" s="484" t="str">
        <f>IFERROR(IF($D90="","",VLOOKUP($D90,CUADRO!$D:$AK,6,FALSE)),"")</f>
        <v/>
      </c>
      <c r="K90" s="484" t="str">
        <f>IFERROR(IF($D90="","",VLOOKUP($D90,CUADRO!$D:$AK,7,FALSE)),"")</f>
        <v/>
      </c>
      <c r="L90" s="484" t="str">
        <f>IFERROR(IF($D90="","",VLOOKUP($D90,CUADRO!$D:$AK,8,FALSE)),"")</f>
        <v/>
      </c>
      <c r="M90" s="484" t="str">
        <f>IFERROR(IF($D90="","",VLOOKUP($D90,CUADRO!$D:$AK,9,FALSE)),"")</f>
        <v/>
      </c>
      <c r="N90" s="484" t="str">
        <f>IFERROR(IF($D90="","",VLOOKUP($D90,CUADRO!$D:$AK,10,FALSE)),"")</f>
        <v/>
      </c>
      <c r="O90" s="484" t="str">
        <f>IFERROR(IF($D90="","",VLOOKUP($D90,CUADRO!$D:$AK,11,FALSE)),"")</f>
        <v/>
      </c>
      <c r="P90" s="484" t="str">
        <f>IFERROR(IF($D90="","",VLOOKUP($D90,CUADRO!$D:$AK,12,FALSE)),"")</f>
        <v/>
      </c>
      <c r="Q90" s="484" t="str">
        <f>IFERROR(IF($D90="","",VLOOKUP($D90,CUADRO!$D:$AK,13,FALSE)),"")</f>
        <v/>
      </c>
      <c r="R90" s="484" t="str">
        <f>IFERROR(IF($D90="","",VLOOKUP($D90,CUADRO!$D:$AK,14,FALSE)),"")</f>
        <v/>
      </c>
      <c r="S90" s="484" t="str">
        <f>IFERROR(IF($D90="","",VLOOKUP($D90,CUADRO!$D:$AK,15,FALSE)),"")</f>
        <v/>
      </c>
      <c r="T90" s="484" t="str">
        <f>IFERROR(IF($D90="","",VLOOKUP($D90,CUADRO!$D:$AK,16,FALSE)),"")</f>
        <v/>
      </c>
      <c r="U90" s="484" t="str">
        <f>IFERROR(IF($D90="","",VLOOKUP($D90,CUADRO!$D:$AK,17,FALSE)),"")</f>
        <v/>
      </c>
      <c r="V90" s="484" t="str">
        <f>IFERROR(IF($D90="","",VLOOKUP($D90,CUADRO!$D:$AK,18,FALSE)),"")</f>
        <v/>
      </c>
      <c r="W90" s="484" t="str">
        <f>IFERROR(IF($D90="","",VLOOKUP($D90,CUADRO!$D:$AK,19,FALSE)),"")</f>
        <v/>
      </c>
      <c r="X90" s="484" t="str">
        <f>IFERROR(IF($D90="","",VLOOKUP($D90,CUADRO!$D:$AK,20,FALSE)),"")</f>
        <v/>
      </c>
      <c r="Y90" s="484" t="str">
        <f>IFERROR(IF($D90="","",VLOOKUP($D90,CUADRO!$D:$AK,21,FALSE)),"")</f>
        <v/>
      </c>
      <c r="Z90" s="484" t="str">
        <f>IFERROR(IF($D90="","",VLOOKUP($D90,CUADRO!$D:$AK,22,FALSE)),"")</f>
        <v/>
      </c>
      <c r="AA90" s="484" t="str">
        <f>IFERROR(IF($D90="","",VLOOKUP($D90,CUADRO!$D:$AK,23,FALSE)),"")</f>
        <v/>
      </c>
      <c r="AB90" s="484" t="str">
        <f>IFERROR(IF($D90="","",VLOOKUP($D90,CUADRO!$D:$AK,24,FALSE)),"")</f>
        <v/>
      </c>
      <c r="AC90" s="484" t="str">
        <f>IFERROR(IF($D90="","",VLOOKUP($D90,CUADRO!$D:$AK,25,FALSE)),"")</f>
        <v/>
      </c>
      <c r="AD90" s="484" t="str">
        <f>IFERROR(IF($D90="","",VLOOKUP($D90,CUADRO!$D:$AK,26,FALSE)),"")</f>
        <v/>
      </c>
      <c r="AE90" s="484" t="str">
        <f>IFERROR(IF($D90="","",VLOOKUP($D90,CUADRO!$D:$AK,27,FALSE)),"")</f>
        <v/>
      </c>
      <c r="AF90" s="484" t="str">
        <f>IFERROR(IF($D90="","",VLOOKUP($D90,CUADRO!$D:$AK,28,FALSE)),"")</f>
        <v/>
      </c>
      <c r="AG90" s="484" t="str">
        <f>IFERROR(IF($D90="","",VLOOKUP($D90,CUADRO!$D:$AK,29,FALSE)),"")</f>
        <v/>
      </c>
      <c r="AH90" s="484" t="str">
        <f>IFERROR(IF($D90="","",VLOOKUP($D90,CUADRO!$D:$AK,30,FALSE)),"")</f>
        <v/>
      </c>
      <c r="AI90" s="484" t="str">
        <f>IFERROR(IF($D90="","",VLOOKUP($D90,CUADRO!$D:$AK,31,FALSE)),"")</f>
        <v/>
      </c>
      <c r="AJ90" s="484" t="str">
        <f>IFERROR(IF($D90="","",VLOOKUP($D90,CUADRO!$D:$AK,32,FALSE)),"")</f>
        <v/>
      </c>
      <c r="AK90" s="484" t="str">
        <f>IFERROR(IF($D90="","",VLOOKUP($D90,CUADRO!$D:$AK,33,FALSE)),"")</f>
        <v/>
      </c>
      <c r="AL90" s="484" t="str">
        <f>IFERROR(IF($D90="","",VLOOKUP($D90,CUADRO!$D:$AK,34,FALSE)),"")</f>
        <v/>
      </c>
    </row>
    <row r="91" spans="1:38" ht="15">
      <c r="A91" s="435" t="str">
        <f>IF(G91="","",MAX($A$5:$A90)+1)</f>
        <v/>
      </c>
      <c r="B91" s="369">
        <v>87</v>
      </c>
      <c r="C91" s="228" t="str">
        <f>VLOOKUP(D91,CONDUCTORES!C:E,3,FALSE)</f>
        <v/>
      </c>
      <c r="D91" s="228" t="str">
        <f>IFERROR(IF(C87="SELECCIONE EMPRESA","",VLOOKUP(E91,CONDUCTORES!V:AM,18,FALSE)),"")</f>
        <v/>
      </c>
      <c r="E91" s="228" t="str">
        <f t="shared" si="4"/>
        <v>SELECCIONE EMPRESA87</v>
      </c>
      <c r="F91" s="228" t="str">
        <f t="shared" si="5"/>
        <v/>
      </c>
      <c r="G91" s="228" t="str">
        <f>IFERROR(IF($D91="","",VLOOKUP($D91,CUADRO!D90:AK239,3,FALSE)),"")</f>
        <v/>
      </c>
      <c r="H91" s="484" t="str">
        <f>IFERROR(IF($D91="","",VLOOKUP($D91,CUADRO!$D:$AK,4,FALSE)),"")</f>
        <v/>
      </c>
      <c r="I91" s="484" t="str">
        <f>IFERROR(IF($D91="","",VLOOKUP($D91,CUADRO!$D:$AK,5,FALSE)),"")</f>
        <v/>
      </c>
      <c r="J91" s="484" t="str">
        <f>IFERROR(IF($D91="","",VLOOKUP($D91,CUADRO!$D:$AK,6,FALSE)),"")</f>
        <v/>
      </c>
      <c r="K91" s="484" t="str">
        <f>IFERROR(IF($D91="","",VLOOKUP($D91,CUADRO!$D:$AK,7,FALSE)),"")</f>
        <v/>
      </c>
      <c r="L91" s="484" t="str">
        <f>IFERROR(IF($D91="","",VLOOKUP($D91,CUADRO!$D:$AK,8,FALSE)),"")</f>
        <v/>
      </c>
      <c r="M91" s="484" t="str">
        <f>IFERROR(IF($D91="","",VLOOKUP($D91,CUADRO!$D:$AK,9,FALSE)),"")</f>
        <v/>
      </c>
      <c r="N91" s="484" t="str">
        <f>IFERROR(IF($D91="","",VLOOKUP($D91,CUADRO!$D:$AK,10,FALSE)),"")</f>
        <v/>
      </c>
      <c r="O91" s="484" t="str">
        <f>IFERROR(IF($D91="","",VLOOKUP($D91,CUADRO!$D:$AK,11,FALSE)),"")</f>
        <v/>
      </c>
      <c r="P91" s="484" t="str">
        <f>IFERROR(IF($D91="","",VLOOKUP($D91,CUADRO!$D:$AK,12,FALSE)),"")</f>
        <v/>
      </c>
      <c r="Q91" s="484" t="str">
        <f>IFERROR(IF($D91="","",VLOOKUP($D91,CUADRO!$D:$AK,13,FALSE)),"")</f>
        <v/>
      </c>
      <c r="R91" s="484" t="str">
        <f>IFERROR(IF($D91="","",VLOOKUP($D91,CUADRO!$D:$AK,14,FALSE)),"")</f>
        <v/>
      </c>
      <c r="S91" s="484" t="str">
        <f>IFERROR(IF($D91="","",VLOOKUP($D91,CUADRO!$D:$AK,15,FALSE)),"")</f>
        <v/>
      </c>
      <c r="T91" s="484" t="str">
        <f>IFERROR(IF($D91="","",VLOOKUP($D91,CUADRO!$D:$AK,16,FALSE)),"")</f>
        <v/>
      </c>
      <c r="U91" s="484" t="str">
        <f>IFERROR(IF($D91="","",VLOOKUP($D91,CUADRO!$D:$AK,17,FALSE)),"")</f>
        <v/>
      </c>
      <c r="V91" s="484" t="str">
        <f>IFERROR(IF($D91="","",VLOOKUP($D91,CUADRO!$D:$AK,18,FALSE)),"")</f>
        <v/>
      </c>
      <c r="W91" s="484" t="str">
        <f>IFERROR(IF($D91="","",VLOOKUP($D91,CUADRO!$D:$AK,19,FALSE)),"")</f>
        <v/>
      </c>
      <c r="X91" s="484" t="str">
        <f>IFERROR(IF($D91="","",VLOOKUP($D91,CUADRO!$D:$AK,20,FALSE)),"")</f>
        <v/>
      </c>
      <c r="Y91" s="484" t="str">
        <f>IFERROR(IF($D91="","",VLOOKUP($D91,CUADRO!$D:$AK,21,FALSE)),"")</f>
        <v/>
      </c>
      <c r="Z91" s="484" t="str">
        <f>IFERROR(IF($D91="","",VLOOKUP($D91,CUADRO!$D:$AK,22,FALSE)),"")</f>
        <v/>
      </c>
      <c r="AA91" s="484" t="str">
        <f>IFERROR(IF($D91="","",VLOOKUP($D91,CUADRO!$D:$AK,23,FALSE)),"")</f>
        <v/>
      </c>
      <c r="AB91" s="484" t="str">
        <f>IFERROR(IF($D91="","",VLOOKUP($D91,CUADRO!$D:$AK,24,FALSE)),"")</f>
        <v/>
      </c>
      <c r="AC91" s="484" t="str">
        <f>IFERROR(IF($D91="","",VLOOKUP($D91,CUADRO!$D:$AK,25,FALSE)),"")</f>
        <v/>
      </c>
      <c r="AD91" s="484" t="str">
        <f>IFERROR(IF($D91="","",VLOOKUP($D91,CUADRO!$D:$AK,26,FALSE)),"")</f>
        <v/>
      </c>
      <c r="AE91" s="484" t="str">
        <f>IFERROR(IF($D91="","",VLOOKUP($D91,CUADRO!$D:$AK,27,FALSE)),"")</f>
        <v/>
      </c>
      <c r="AF91" s="484" t="str">
        <f>IFERROR(IF($D91="","",VLOOKUP($D91,CUADRO!$D:$AK,28,FALSE)),"")</f>
        <v/>
      </c>
      <c r="AG91" s="484" t="str">
        <f>IFERROR(IF($D91="","",VLOOKUP($D91,CUADRO!$D:$AK,29,FALSE)),"")</f>
        <v/>
      </c>
      <c r="AH91" s="484" t="str">
        <f>IFERROR(IF($D91="","",VLOOKUP($D91,CUADRO!$D:$AK,30,FALSE)),"")</f>
        <v/>
      </c>
      <c r="AI91" s="484" t="str">
        <f>IFERROR(IF($D91="","",VLOOKUP($D91,CUADRO!$D:$AK,31,FALSE)),"")</f>
        <v/>
      </c>
      <c r="AJ91" s="484" t="str">
        <f>IFERROR(IF($D91="","",VLOOKUP($D91,CUADRO!$D:$AK,32,FALSE)),"")</f>
        <v/>
      </c>
      <c r="AK91" s="484" t="str">
        <f>IFERROR(IF($D91="","",VLOOKUP($D91,CUADRO!$D:$AK,33,FALSE)),"")</f>
        <v/>
      </c>
      <c r="AL91" s="484" t="str">
        <f>IFERROR(IF($D91="","",VLOOKUP($D91,CUADRO!$D:$AK,34,FALSE)),"")</f>
        <v/>
      </c>
    </row>
    <row r="92" spans="1:38" ht="15">
      <c r="A92" s="435" t="str">
        <f>IF(G92="","",MAX($A$5:$A91)+1)</f>
        <v/>
      </c>
      <c r="B92" s="369">
        <v>88</v>
      </c>
      <c r="C92" s="228" t="str">
        <f>VLOOKUP(D92,CONDUCTORES!C:E,3,FALSE)</f>
        <v/>
      </c>
      <c r="D92" s="228" t="str">
        <f>IFERROR(IF(C88="SELECCIONE EMPRESA","",VLOOKUP(E92,CONDUCTORES!V:AM,18,FALSE)),"")</f>
        <v/>
      </c>
      <c r="E92" s="228" t="str">
        <f t="shared" si="4"/>
        <v>SELECCIONE EMPRESA88</v>
      </c>
      <c r="F92" s="228" t="str">
        <f t="shared" si="5"/>
        <v/>
      </c>
      <c r="G92" s="228" t="str">
        <f>IFERROR(IF($D92="","",VLOOKUP($D92,CUADRO!D91:AK240,3,FALSE)),"")</f>
        <v/>
      </c>
      <c r="H92" s="484" t="str">
        <f>IFERROR(IF($D92="","",VLOOKUP($D92,CUADRO!$D:$AK,4,FALSE)),"")</f>
        <v/>
      </c>
      <c r="I92" s="484" t="str">
        <f>IFERROR(IF($D92="","",VLOOKUP($D92,CUADRO!$D:$AK,5,FALSE)),"")</f>
        <v/>
      </c>
      <c r="J92" s="484" t="str">
        <f>IFERROR(IF($D92="","",VLOOKUP($D92,CUADRO!$D:$AK,6,FALSE)),"")</f>
        <v/>
      </c>
      <c r="K92" s="484" t="str">
        <f>IFERROR(IF($D92="","",VLOOKUP($D92,CUADRO!$D:$AK,7,FALSE)),"")</f>
        <v/>
      </c>
      <c r="L92" s="484" t="str">
        <f>IFERROR(IF($D92="","",VLOOKUP($D92,CUADRO!$D:$AK,8,FALSE)),"")</f>
        <v/>
      </c>
      <c r="M92" s="484" t="str">
        <f>IFERROR(IF($D92="","",VLOOKUP($D92,CUADRO!$D:$AK,9,FALSE)),"")</f>
        <v/>
      </c>
      <c r="N92" s="484" t="str">
        <f>IFERROR(IF($D92="","",VLOOKUP($D92,CUADRO!$D:$AK,10,FALSE)),"")</f>
        <v/>
      </c>
      <c r="O92" s="484" t="str">
        <f>IFERROR(IF($D92="","",VLOOKUP($D92,CUADRO!$D:$AK,11,FALSE)),"")</f>
        <v/>
      </c>
      <c r="P92" s="484" t="str">
        <f>IFERROR(IF($D92="","",VLOOKUP($D92,CUADRO!$D:$AK,12,FALSE)),"")</f>
        <v/>
      </c>
      <c r="Q92" s="484" t="str">
        <f>IFERROR(IF($D92="","",VLOOKUP($D92,CUADRO!$D:$AK,13,FALSE)),"")</f>
        <v/>
      </c>
      <c r="R92" s="484" t="str">
        <f>IFERROR(IF($D92="","",VLOOKUP($D92,CUADRO!$D:$AK,14,FALSE)),"")</f>
        <v/>
      </c>
      <c r="S92" s="484" t="str">
        <f>IFERROR(IF($D92="","",VLOOKUP($D92,CUADRO!$D:$AK,15,FALSE)),"")</f>
        <v/>
      </c>
      <c r="T92" s="484" t="str">
        <f>IFERROR(IF($D92="","",VLOOKUP($D92,CUADRO!$D:$AK,16,FALSE)),"")</f>
        <v/>
      </c>
      <c r="U92" s="484" t="str">
        <f>IFERROR(IF($D92="","",VLOOKUP($D92,CUADRO!$D:$AK,17,FALSE)),"")</f>
        <v/>
      </c>
      <c r="V92" s="484" t="str">
        <f>IFERROR(IF($D92="","",VLOOKUP($D92,CUADRO!$D:$AK,18,FALSE)),"")</f>
        <v/>
      </c>
      <c r="W92" s="484" t="str">
        <f>IFERROR(IF($D92="","",VLOOKUP($D92,CUADRO!$D:$AK,19,FALSE)),"")</f>
        <v/>
      </c>
      <c r="X92" s="484" t="str">
        <f>IFERROR(IF($D92="","",VLOOKUP($D92,CUADRO!$D:$AK,20,FALSE)),"")</f>
        <v/>
      </c>
      <c r="Y92" s="484" t="str">
        <f>IFERROR(IF($D92="","",VLOOKUP($D92,CUADRO!$D:$AK,21,FALSE)),"")</f>
        <v/>
      </c>
      <c r="Z92" s="484" t="str">
        <f>IFERROR(IF($D92="","",VLOOKUP($D92,CUADRO!$D:$AK,22,FALSE)),"")</f>
        <v/>
      </c>
      <c r="AA92" s="484" t="str">
        <f>IFERROR(IF($D92="","",VLOOKUP($D92,CUADRO!$D:$AK,23,FALSE)),"")</f>
        <v/>
      </c>
      <c r="AB92" s="484" t="str">
        <f>IFERROR(IF($D92="","",VLOOKUP($D92,CUADRO!$D:$AK,24,FALSE)),"")</f>
        <v/>
      </c>
      <c r="AC92" s="484" t="str">
        <f>IFERROR(IF($D92="","",VLOOKUP($D92,CUADRO!$D:$AK,25,FALSE)),"")</f>
        <v/>
      </c>
      <c r="AD92" s="484" t="str">
        <f>IFERROR(IF($D92="","",VLOOKUP($D92,CUADRO!$D:$AK,26,FALSE)),"")</f>
        <v/>
      </c>
      <c r="AE92" s="484" t="str">
        <f>IFERROR(IF($D92="","",VLOOKUP($D92,CUADRO!$D:$AK,27,FALSE)),"")</f>
        <v/>
      </c>
      <c r="AF92" s="484" t="str">
        <f>IFERROR(IF($D92="","",VLOOKUP($D92,CUADRO!$D:$AK,28,FALSE)),"")</f>
        <v/>
      </c>
      <c r="AG92" s="484" t="str">
        <f>IFERROR(IF($D92="","",VLOOKUP($D92,CUADRO!$D:$AK,29,FALSE)),"")</f>
        <v/>
      </c>
      <c r="AH92" s="484" t="str">
        <f>IFERROR(IF($D92="","",VLOOKUP($D92,CUADRO!$D:$AK,30,FALSE)),"")</f>
        <v/>
      </c>
      <c r="AI92" s="484" t="str">
        <f>IFERROR(IF($D92="","",VLOOKUP($D92,CUADRO!$D:$AK,31,FALSE)),"")</f>
        <v/>
      </c>
      <c r="AJ92" s="484" t="str">
        <f>IFERROR(IF($D92="","",VLOOKUP($D92,CUADRO!$D:$AK,32,FALSE)),"")</f>
        <v/>
      </c>
      <c r="AK92" s="484" t="str">
        <f>IFERROR(IF($D92="","",VLOOKUP($D92,CUADRO!$D:$AK,33,FALSE)),"")</f>
        <v/>
      </c>
      <c r="AL92" s="484" t="str">
        <f>IFERROR(IF($D92="","",VLOOKUP($D92,CUADRO!$D:$AK,34,FALSE)),"")</f>
        <v/>
      </c>
    </row>
    <row r="93" spans="1:38" ht="15">
      <c r="A93" s="435" t="str">
        <f>IF(G93="","",MAX($A$5:$A92)+1)</f>
        <v/>
      </c>
      <c r="B93" s="369">
        <v>89</v>
      </c>
      <c r="C93" s="228" t="str">
        <f>VLOOKUP(D93,CONDUCTORES!C:E,3,FALSE)</f>
        <v/>
      </c>
      <c r="D93" s="228" t="str">
        <f>IFERROR(IF(C89="SELECCIONE EMPRESA","",VLOOKUP(E93,CONDUCTORES!V:AM,18,FALSE)),"")</f>
        <v/>
      </c>
      <c r="E93" s="228" t="str">
        <f t="shared" si="4"/>
        <v>SELECCIONE EMPRESA89</v>
      </c>
      <c r="F93" s="228" t="str">
        <f t="shared" si="5"/>
        <v/>
      </c>
      <c r="G93" s="228" t="str">
        <f>IFERROR(IF($D93="","",VLOOKUP($D93,CUADRO!D92:AK241,3,FALSE)),"")</f>
        <v/>
      </c>
      <c r="H93" s="484" t="str">
        <f>IFERROR(IF($D93="","",VLOOKUP($D93,CUADRO!$D:$AK,4,FALSE)),"")</f>
        <v/>
      </c>
      <c r="I93" s="484" t="str">
        <f>IFERROR(IF($D93="","",VLOOKUP($D93,CUADRO!$D:$AK,5,FALSE)),"")</f>
        <v/>
      </c>
      <c r="J93" s="484" t="str">
        <f>IFERROR(IF($D93="","",VLOOKUP($D93,CUADRO!$D:$AK,6,FALSE)),"")</f>
        <v/>
      </c>
      <c r="K93" s="484" t="str">
        <f>IFERROR(IF($D93="","",VLOOKUP($D93,CUADRO!$D:$AK,7,FALSE)),"")</f>
        <v/>
      </c>
      <c r="L93" s="484" t="str">
        <f>IFERROR(IF($D93="","",VLOOKUP($D93,CUADRO!$D:$AK,8,FALSE)),"")</f>
        <v/>
      </c>
      <c r="M93" s="484" t="str">
        <f>IFERROR(IF($D93="","",VLOOKUP($D93,CUADRO!$D:$AK,9,FALSE)),"")</f>
        <v/>
      </c>
      <c r="N93" s="484" t="str">
        <f>IFERROR(IF($D93="","",VLOOKUP($D93,CUADRO!$D:$AK,10,FALSE)),"")</f>
        <v/>
      </c>
      <c r="O93" s="484" t="str">
        <f>IFERROR(IF($D93="","",VLOOKUP($D93,CUADRO!$D:$AK,11,FALSE)),"")</f>
        <v/>
      </c>
      <c r="P93" s="484" t="str">
        <f>IFERROR(IF($D93="","",VLOOKUP($D93,CUADRO!$D:$AK,12,FALSE)),"")</f>
        <v/>
      </c>
      <c r="Q93" s="484" t="str">
        <f>IFERROR(IF($D93="","",VLOOKUP($D93,CUADRO!$D:$AK,13,FALSE)),"")</f>
        <v/>
      </c>
      <c r="R93" s="484" t="str">
        <f>IFERROR(IF($D93="","",VLOOKUP($D93,CUADRO!$D:$AK,14,FALSE)),"")</f>
        <v/>
      </c>
      <c r="S93" s="484" t="str">
        <f>IFERROR(IF($D93="","",VLOOKUP($D93,CUADRO!$D:$AK,15,FALSE)),"")</f>
        <v/>
      </c>
      <c r="T93" s="484" t="str">
        <f>IFERROR(IF($D93="","",VLOOKUP($D93,CUADRO!$D:$AK,16,FALSE)),"")</f>
        <v/>
      </c>
      <c r="U93" s="484" t="str">
        <f>IFERROR(IF($D93="","",VLOOKUP($D93,CUADRO!$D:$AK,17,FALSE)),"")</f>
        <v/>
      </c>
      <c r="V93" s="484" t="str">
        <f>IFERROR(IF($D93="","",VLOOKUP($D93,CUADRO!$D:$AK,18,FALSE)),"")</f>
        <v/>
      </c>
      <c r="W93" s="484" t="str">
        <f>IFERROR(IF($D93="","",VLOOKUP($D93,CUADRO!$D:$AK,19,FALSE)),"")</f>
        <v/>
      </c>
      <c r="X93" s="484" t="str">
        <f>IFERROR(IF($D93="","",VLOOKUP($D93,CUADRO!$D:$AK,20,FALSE)),"")</f>
        <v/>
      </c>
      <c r="Y93" s="484" t="str">
        <f>IFERROR(IF($D93="","",VLOOKUP($D93,CUADRO!$D:$AK,21,FALSE)),"")</f>
        <v/>
      </c>
      <c r="Z93" s="484" t="str">
        <f>IFERROR(IF($D93="","",VLOOKUP($D93,CUADRO!$D:$AK,22,FALSE)),"")</f>
        <v/>
      </c>
      <c r="AA93" s="484" t="str">
        <f>IFERROR(IF($D93="","",VLOOKUP($D93,CUADRO!$D:$AK,23,FALSE)),"")</f>
        <v/>
      </c>
      <c r="AB93" s="484" t="str">
        <f>IFERROR(IF($D93="","",VLOOKUP($D93,CUADRO!$D:$AK,24,FALSE)),"")</f>
        <v/>
      </c>
      <c r="AC93" s="484" t="str">
        <f>IFERROR(IF($D93="","",VLOOKUP($D93,CUADRO!$D:$AK,25,FALSE)),"")</f>
        <v/>
      </c>
      <c r="AD93" s="484" t="str">
        <f>IFERROR(IF($D93="","",VLOOKUP($D93,CUADRO!$D:$AK,26,FALSE)),"")</f>
        <v/>
      </c>
      <c r="AE93" s="484" t="str">
        <f>IFERROR(IF($D93="","",VLOOKUP($D93,CUADRO!$D:$AK,27,FALSE)),"")</f>
        <v/>
      </c>
      <c r="AF93" s="484" t="str">
        <f>IFERROR(IF($D93="","",VLOOKUP($D93,CUADRO!$D:$AK,28,FALSE)),"")</f>
        <v/>
      </c>
      <c r="AG93" s="484" t="str">
        <f>IFERROR(IF($D93="","",VLOOKUP($D93,CUADRO!$D:$AK,29,FALSE)),"")</f>
        <v/>
      </c>
      <c r="AH93" s="484" t="str">
        <f>IFERROR(IF($D93="","",VLOOKUP($D93,CUADRO!$D:$AK,30,FALSE)),"")</f>
        <v/>
      </c>
      <c r="AI93" s="484" t="str">
        <f>IFERROR(IF($D93="","",VLOOKUP($D93,CUADRO!$D:$AK,31,FALSE)),"")</f>
        <v/>
      </c>
      <c r="AJ93" s="484" t="str">
        <f>IFERROR(IF($D93="","",VLOOKUP($D93,CUADRO!$D:$AK,32,FALSE)),"")</f>
        <v/>
      </c>
      <c r="AK93" s="484" t="str">
        <f>IFERROR(IF($D93="","",VLOOKUP($D93,CUADRO!$D:$AK,33,FALSE)),"")</f>
        <v/>
      </c>
      <c r="AL93" s="484" t="str">
        <f>IFERROR(IF($D93="","",VLOOKUP($D93,CUADRO!$D:$AK,34,FALSE)),"")</f>
        <v/>
      </c>
    </row>
    <row r="94" spans="1:38" ht="15">
      <c r="A94" s="435" t="str">
        <f>IF(G94="","",MAX($A$5:$A93)+1)</f>
        <v/>
      </c>
      <c r="B94" s="369">
        <v>90</v>
      </c>
      <c r="C94" s="228" t="str">
        <f>VLOOKUP(D94,CONDUCTORES!C:E,3,FALSE)</f>
        <v/>
      </c>
      <c r="D94" s="228" t="str">
        <f>IFERROR(IF(C90="SELECCIONE EMPRESA","",VLOOKUP(E94,CONDUCTORES!V:AM,18,FALSE)),"")</f>
        <v/>
      </c>
      <c r="E94" s="228" t="str">
        <f t="shared" si="4"/>
        <v>SELECCIONE EMPRESA90</v>
      </c>
      <c r="F94" s="228" t="str">
        <f t="shared" si="5"/>
        <v/>
      </c>
      <c r="G94" s="228" t="str">
        <f>IFERROR(IF($D94="","",VLOOKUP($D94,CUADRO!D93:AK242,3,FALSE)),"")</f>
        <v/>
      </c>
      <c r="H94" s="484" t="str">
        <f>IFERROR(IF($D94="","",VLOOKUP($D94,CUADRO!$D:$AK,4,FALSE)),"")</f>
        <v/>
      </c>
      <c r="I94" s="484" t="str">
        <f>IFERROR(IF($D94="","",VLOOKUP($D94,CUADRO!$D:$AK,5,FALSE)),"")</f>
        <v/>
      </c>
      <c r="J94" s="484" t="str">
        <f>IFERROR(IF($D94="","",VLOOKUP($D94,CUADRO!$D:$AK,6,FALSE)),"")</f>
        <v/>
      </c>
      <c r="K94" s="484" t="str">
        <f>IFERROR(IF($D94="","",VLOOKUP($D94,CUADRO!$D:$AK,7,FALSE)),"")</f>
        <v/>
      </c>
      <c r="L94" s="484" t="str">
        <f>IFERROR(IF($D94="","",VLOOKUP($D94,CUADRO!$D:$AK,8,FALSE)),"")</f>
        <v/>
      </c>
      <c r="M94" s="484" t="str">
        <f>IFERROR(IF($D94="","",VLOOKUP($D94,CUADRO!$D:$AK,9,FALSE)),"")</f>
        <v/>
      </c>
      <c r="N94" s="484" t="str">
        <f>IFERROR(IF($D94="","",VLOOKUP($D94,CUADRO!$D:$AK,10,FALSE)),"")</f>
        <v/>
      </c>
      <c r="O94" s="484" t="str">
        <f>IFERROR(IF($D94="","",VLOOKUP($D94,CUADRO!$D:$AK,11,FALSE)),"")</f>
        <v/>
      </c>
      <c r="P94" s="484" t="str">
        <f>IFERROR(IF($D94="","",VLOOKUP($D94,CUADRO!$D:$AK,12,FALSE)),"")</f>
        <v/>
      </c>
      <c r="Q94" s="484" t="str">
        <f>IFERROR(IF($D94="","",VLOOKUP($D94,CUADRO!$D:$AK,13,FALSE)),"")</f>
        <v/>
      </c>
      <c r="R94" s="484" t="str">
        <f>IFERROR(IF($D94="","",VLOOKUP($D94,CUADRO!$D:$AK,14,FALSE)),"")</f>
        <v/>
      </c>
      <c r="S94" s="484" t="str">
        <f>IFERROR(IF($D94="","",VLOOKUP($D94,CUADRO!$D:$AK,15,FALSE)),"")</f>
        <v/>
      </c>
      <c r="T94" s="484" t="str">
        <f>IFERROR(IF($D94="","",VLOOKUP($D94,CUADRO!$D:$AK,16,FALSE)),"")</f>
        <v/>
      </c>
      <c r="U94" s="484" t="str">
        <f>IFERROR(IF($D94="","",VLOOKUP($D94,CUADRO!$D:$AK,17,FALSE)),"")</f>
        <v/>
      </c>
      <c r="V94" s="484" t="str">
        <f>IFERROR(IF($D94="","",VLOOKUP($D94,CUADRO!$D:$AK,18,FALSE)),"")</f>
        <v/>
      </c>
      <c r="W94" s="484" t="str">
        <f>IFERROR(IF($D94="","",VLOOKUP($D94,CUADRO!$D:$AK,19,FALSE)),"")</f>
        <v/>
      </c>
      <c r="X94" s="484" t="str">
        <f>IFERROR(IF($D94="","",VLOOKUP($D94,CUADRO!$D:$AK,20,FALSE)),"")</f>
        <v/>
      </c>
      <c r="Y94" s="484" t="str">
        <f>IFERROR(IF($D94="","",VLOOKUP($D94,CUADRO!$D:$AK,21,FALSE)),"")</f>
        <v/>
      </c>
      <c r="Z94" s="484" t="str">
        <f>IFERROR(IF($D94="","",VLOOKUP($D94,CUADRO!$D:$AK,22,FALSE)),"")</f>
        <v/>
      </c>
      <c r="AA94" s="484" t="str">
        <f>IFERROR(IF($D94="","",VLOOKUP($D94,CUADRO!$D:$AK,23,FALSE)),"")</f>
        <v/>
      </c>
      <c r="AB94" s="484" t="str">
        <f>IFERROR(IF($D94="","",VLOOKUP($D94,CUADRO!$D:$AK,24,FALSE)),"")</f>
        <v/>
      </c>
      <c r="AC94" s="484" t="str">
        <f>IFERROR(IF($D94="","",VLOOKUP($D94,CUADRO!$D:$AK,25,FALSE)),"")</f>
        <v/>
      </c>
      <c r="AD94" s="484" t="str">
        <f>IFERROR(IF($D94="","",VLOOKUP($D94,CUADRO!$D:$AK,26,FALSE)),"")</f>
        <v/>
      </c>
      <c r="AE94" s="484" t="str">
        <f>IFERROR(IF($D94="","",VLOOKUP($D94,CUADRO!$D:$AK,27,FALSE)),"")</f>
        <v/>
      </c>
      <c r="AF94" s="484" t="str">
        <f>IFERROR(IF($D94="","",VLOOKUP($D94,CUADRO!$D:$AK,28,FALSE)),"")</f>
        <v/>
      </c>
      <c r="AG94" s="484" t="str">
        <f>IFERROR(IF($D94="","",VLOOKUP($D94,CUADRO!$D:$AK,29,FALSE)),"")</f>
        <v/>
      </c>
      <c r="AH94" s="484" t="str">
        <f>IFERROR(IF($D94="","",VLOOKUP($D94,CUADRO!$D:$AK,30,FALSE)),"")</f>
        <v/>
      </c>
      <c r="AI94" s="484" t="str">
        <f>IFERROR(IF($D94="","",VLOOKUP($D94,CUADRO!$D:$AK,31,FALSE)),"")</f>
        <v/>
      </c>
      <c r="AJ94" s="484" t="str">
        <f>IFERROR(IF($D94="","",VLOOKUP($D94,CUADRO!$D:$AK,32,FALSE)),"")</f>
        <v/>
      </c>
      <c r="AK94" s="484" t="str">
        <f>IFERROR(IF($D94="","",VLOOKUP($D94,CUADRO!$D:$AK,33,FALSE)),"")</f>
        <v/>
      </c>
      <c r="AL94" s="484" t="str">
        <f>IFERROR(IF($D94="","",VLOOKUP($D94,CUADRO!$D:$AK,34,FALSE)),"")</f>
        <v/>
      </c>
    </row>
    <row r="95" spans="1:38" ht="15">
      <c r="A95" s="435" t="str">
        <f>IF(G95="","",MAX($A$5:$A94)+1)</f>
        <v/>
      </c>
      <c r="B95" s="369">
        <v>91</v>
      </c>
      <c r="C95" s="228" t="str">
        <f>VLOOKUP(D95,CONDUCTORES!C:E,3,FALSE)</f>
        <v/>
      </c>
      <c r="D95" s="228" t="str">
        <f>IFERROR(IF(C91="SELECCIONE EMPRESA","",VLOOKUP(E95,CONDUCTORES!V:AM,18,FALSE)),"")</f>
        <v/>
      </c>
      <c r="E95" s="228" t="str">
        <f t="shared" si="4"/>
        <v>SELECCIONE EMPRESA91</v>
      </c>
      <c r="F95" s="228" t="str">
        <f t="shared" si="5"/>
        <v/>
      </c>
      <c r="G95" s="228" t="str">
        <f>IFERROR(IF($D95="","",VLOOKUP($D95,CUADRO!D94:AK243,3,FALSE)),"")</f>
        <v/>
      </c>
      <c r="H95" s="484" t="str">
        <f>IFERROR(IF($D95="","",VLOOKUP($D95,CUADRO!$D:$AK,4,FALSE)),"")</f>
        <v/>
      </c>
      <c r="I95" s="484" t="str">
        <f>IFERROR(IF($D95="","",VLOOKUP($D95,CUADRO!$D:$AK,5,FALSE)),"")</f>
        <v/>
      </c>
      <c r="J95" s="484" t="str">
        <f>IFERROR(IF($D95="","",VLOOKUP($D95,CUADRO!$D:$AK,6,FALSE)),"")</f>
        <v/>
      </c>
      <c r="K95" s="484" t="str">
        <f>IFERROR(IF($D95="","",VLOOKUP($D95,CUADRO!$D:$AK,7,FALSE)),"")</f>
        <v/>
      </c>
      <c r="L95" s="484" t="str">
        <f>IFERROR(IF($D95="","",VLOOKUP($D95,CUADRO!$D:$AK,8,FALSE)),"")</f>
        <v/>
      </c>
      <c r="M95" s="484" t="str">
        <f>IFERROR(IF($D95="","",VLOOKUP($D95,CUADRO!$D:$AK,9,FALSE)),"")</f>
        <v/>
      </c>
      <c r="N95" s="484" t="str">
        <f>IFERROR(IF($D95="","",VLOOKUP($D95,CUADRO!$D:$AK,10,FALSE)),"")</f>
        <v/>
      </c>
      <c r="O95" s="484" t="str">
        <f>IFERROR(IF($D95="","",VLOOKUP($D95,CUADRO!$D:$AK,11,FALSE)),"")</f>
        <v/>
      </c>
      <c r="P95" s="484" t="str">
        <f>IFERROR(IF($D95="","",VLOOKUP($D95,CUADRO!$D:$AK,12,FALSE)),"")</f>
        <v/>
      </c>
      <c r="Q95" s="484" t="str">
        <f>IFERROR(IF($D95="","",VLOOKUP($D95,CUADRO!$D:$AK,13,FALSE)),"")</f>
        <v/>
      </c>
      <c r="R95" s="484" t="str">
        <f>IFERROR(IF($D95="","",VLOOKUP($D95,CUADRO!$D:$AK,14,FALSE)),"")</f>
        <v/>
      </c>
      <c r="S95" s="484" t="str">
        <f>IFERROR(IF($D95="","",VLOOKUP($D95,CUADRO!$D:$AK,15,FALSE)),"")</f>
        <v/>
      </c>
      <c r="T95" s="484" t="str">
        <f>IFERROR(IF($D95="","",VLOOKUP($D95,CUADRO!$D:$AK,16,FALSE)),"")</f>
        <v/>
      </c>
      <c r="U95" s="484" t="str">
        <f>IFERROR(IF($D95="","",VLOOKUP($D95,CUADRO!$D:$AK,17,FALSE)),"")</f>
        <v/>
      </c>
      <c r="V95" s="484" t="str">
        <f>IFERROR(IF($D95="","",VLOOKUP($D95,CUADRO!$D:$AK,18,FALSE)),"")</f>
        <v/>
      </c>
      <c r="W95" s="484" t="str">
        <f>IFERROR(IF($D95="","",VLOOKUP($D95,CUADRO!$D:$AK,19,FALSE)),"")</f>
        <v/>
      </c>
      <c r="X95" s="484" t="str">
        <f>IFERROR(IF($D95="","",VLOOKUP($D95,CUADRO!$D:$AK,20,FALSE)),"")</f>
        <v/>
      </c>
      <c r="Y95" s="484" t="str">
        <f>IFERROR(IF($D95="","",VLOOKUP($D95,CUADRO!$D:$AK,21,FALSE)),"")</f>
        <v/>
      </c>
      <c r="Z95" s="484" t="str">
        <f>IFERROR(IF($D95="","",VLOOKUP($D95,CUADRO!$D:$AK,22,FALSE)),"")</f>
        <v/>
      </c>
      <c r="AA95" s="484" t="str">
        <f>IFERROR(IF($D95="","",VLOOKUP($D95,CUADRO!$D:$AK,23,FALSE)),"")</f>
        <v/>
      </c>
      <c r="AB95" s="484" t="str">
        <f>IFERROR(IF($D95="","",VLOOKUP($D95,CUADRO!$D:$AK,24,FALSE)),"")</f>
        <v/>
      </c>
      <c r="AC95" s="484" t="str">
        <f>IFERROR(IF($D95="","",VLOOKUP($D95,CUADRO!$D:$AK,25,FALSE)),"")</f>
        <v/>
      </c>
      <c r="AD95" s="484" t="str">
        <f>IFERROR(IF($D95="","",VLOOKUP($D95,CUADRO!$D:$AK,26,FALSE)),"")</f>
        <v/>
      </c>
      <c r="AE95" s="484" t="str">
        <f>IFERROR(IF($D95="","",VLOOKUP($D95,CUADRO!$D:$AK,27,FALSE)),"")</f>
        <v/>
      </c>
      <c r="AF95" s="484" t="str">
        <f>IFERROR(IF($D95="","",VLOOKUP($D95,CUADRO!$D:$AK,28,FALSE)),"")</f>
        <v/>
      </c>
      <c r="AG95" s="484" t="str">
        <f>IFERROR(IF($D95="","",VLOOKUP($D95,CUADRO!$D:$AK,29,FALSE)),"")</f>
        <v/>
      </c>
      <c r="AH95" s="484" t="str">
        <f>IFERROR(IF($D95="","",VLOOKUP($D95,CUADRO!$D:$AK,30,FALSE)),"")</f>
        <v/>
      </c>
      <c r="AI95" s="484" t="str">
        <f>IFERROR(IF($D95="","",VLOOKUP($D95,CUADRO!$D:$AK,31,FALSE)),"")</f>
        <v/>
      </c>
      <c r="AJ95" s="484" t="str">
        <f>IFERROR(IF($D95="","",VLOOKUP($D95,CUADRO!$D:$AK,32,FALSE)),"")</f>
        <v/>
      </c>
      <c r="AK95" s="484" t="str">
        <f>IFERROR(IF($D95="","",VLOOKUP($D95,CUADRO!$D:$AK,33,FALSE)),"")</f>
        <v/>
      </c>
      <c r="AL95" s="484" t="str">
        <f>IFERROR(IF($D95="","",VLOOKUP($D95,CUADRO!$D:$AK,34,FALSE)),"")</f>
        <v/>
      </c>
    </row>
    <row r="96" spans="1:38" ht="15">
      <c r="A96" s="435" t="str">
        <f>IF(G96="","",MAX($A$5:$A95)+1)</f>
        <v/>
      </c>
      <c r="B96" s="369">
        <v>92</v>
      </c>
      <c r="C96" s="228" t="str">
        <f>VLOOKUP(D96,CONDUCTORES!C:E,3,FALSE)</f>
        <v/>
      </c>
      <c r="D96" s="228" t="str">
        <f>IFERROR(IF(C92="SELECCIONE EMPRESA","",VLOOKUP(E96,CONDUCTORES!V:AM,18,FALSE)),"")</f>
        <v/>
      </c>
      <c r="E96" s="228" t="str">
        <f t="shared" si="4"/>
        <v>SELECCIONE EMPRESA92</v>
      </c>
      <c r="F96" s="228" t="str">
        <f t="shared" si="5"/>
        <v/>
      </c>
      <c r="G96" s="228" t="str">
        <f>IFERROR(IF($D96="","",VLOOKUP($D96,CUADRO!D95:AK244,3,FALSE)),"")</f>
        <v/>
      </c>
      <c r="H96" s="484" t="str">
        <f>IFERROR(IF($D96="","",VLOOKUP($D96,CUADRO!$D:$AK,4,FALSE)),"")</f>
        <v/>
      </c>
      <c r="I96" s="484" t="str">
        <f>IFERROR(IF($D96="","",VLOOKUP($D96,CUADRO!$D:$AK,5,FALSE)),"")</f>
        <v/>
      </c>
      <c r="J96" s="484" t="str">
        <f>IFERROR(IF($D96="","",VLOOKUP($D96,CUADRO!$D:$AK,6,FALSE)),"")</f>
        <v/>
      </c>
      <c r="K96" s="484" t="str">
        <f>IFERROR(IF($D96="","",VLOOKUP($D96,CUADRO!$D:$AK,7,FALSE)),"")</f>
        <v/>
      </c>
      <c r="L96" s="484" t="str">
        <f>IFERROR(IF($D96="","",VLOOKUP($D96,CUADRO!$D:$AK,8,FALSE)),"")</f>
        <v/>
      </c>
      <c r="M96" s="484" t="str">
        <f>IFERROR(IF($D96="","",VLOOKUP($D96,CUADRO!$D:$AK,9,FALSE)),"")</f>
        <v/>
      </c>
      <c r="N96" s="484" t="str">
        <f>IFERROR(IF($D96="","",VLOOKUP($D96,CUADRO!$D:$AK,10,FALSE)),"")</f>
        <v/>
      </c>
      <c r="O96" s="484" t="str">
        <f>IFERROR(IF($D96="","",VLOOKUP($D96,CUADRO!$D:$AK,11,FALSE)),"")</f>
        <v/>
      </c>
      <c r="P96" s="484" t="str">
        <f>IFERROR(IF($D96="","",VLOOKUP($D96,CUADRO!$D:$AK,12,FALSE)),"")</f>
        <v/>
      </c>
      <c r="Q96" s="484" t="str">
        <f>IFERROR(IF($D96="","",VLOOKUP($D96,CUADRO!$D:$AK,13,FALSE)),"")</f>
        <v/>
      </c>
      <c r="R96" s="484" t="str">
        <f>IFERROR(IF($D96="","",VLOOKUP($D96,CUADRO!$D:$AK,14,FALSE)),"")</f>
        <v/>
      </c>
      <c r="S96" s="484" t="str">
        <f>IFERROR(IF($D96="","",VLOOKUP($D96,CUADRO!$D:$AK,15,FALSE)),"")</f>
        <v/>
      </c>
      <c r="T96" s="484" t="str">
        <f>IFERROR(IF($D96="","",VLOOKUP($D96,CUADRO!$D:$AK,16,FALSE)),"")</f>
        <v/>
      </c>
      <c r="U96" s="484" t="str">
        <f>IFERROR(IF($D96="","",VLOOKUP($D96,CUADRO!$D:$AK,17,FALSE)),"")</f>
        <v/>
      </c>
      <c r="V96" s="484" t="str">
        <f>IFERROR(IF($D96="","",VLOOKUP($D96,CUADRO!$D:$AK,18,FALSE)),"")</f>
        <v/>
      </c>
      <c r="W96" s="484" t="str">
        <f>IFERROR(IF($D96="","",VLOOKUP($D96,CUADRO!$D:$AK,19,FALSE)),"")</f>
        <v/>
      </c>
      <c r="X96" s="484" t="str">
        <f>IFERROR(IF($D96="","",VLOOKUP($D96,CUADRO!$D:$AK,20,FALSE)),"")</f>
        <v/>
      </c>
      <c r="Y96" s="484" t="str">
        <f>IFERROR(IF($D96="","",VLOOKUP($D96,CUADRO!$D:$AK,21,FALSE)),"")</f>
        <v/>
      </c>
      <c r="Z96" s="484" t="str">
        <f>IFERROR(IF($D96="","",VLOOKUP($D96,CUADRO!$D:$AK,22,FALSE)),"")</f>
        <v/>
      </c>
      <c r="AA96" s="484" t="str">
        <f>IFERROR(IF($D96="","",VLOOKUP($D96,CUADRO!$D:$AK,23,FALSE)),"")</f>
        <v/>
      </c>
      <c r="AB96" s="484" t="str">
        <f>IFERROR(IF($D96="","",VLOOKUP($D96,CUADRO!$D:$AK,24,FALSE)),"")</f>
        <v/>
      </c>
      <c r="AC96" s="484" t="str">
        <f>IFERROR(IF($D96="","",VLOOKUP($D96,CUADRO!$D:$AK,25,FALSE)),"")</f>
        <v/>
      </c>
      <c r="AD96" s="484" t="str">
        <f>IFERROR(IF($D96="","",VLOOKUP($D96,CUADRO!$D:$AK,26,FALSE)),"")</f>
        <v/>
      </c>
      <c r="AE96" s="484" t="str">
        <f>IFERROR(IF($D96="","",VLOOKUP($D96,CUADRO!$D:$AK,27,FALSE)),"")</f>
        <v/>
      </c>
      <c r="AF96" s="484" t="str">
        <f>IFERROR(IF($D96="","",VLOOKUP($D96,CUADRO!$D:$AK,28,FALSE)),"")</f>
        <v/>
      </c>
      <c r="AG96" s="484" t="str">
        <f>IFERROR(IF($D96="","",VLOOKUP($D96,CUADRO!$D:$AK,29,FALSE)),"")</f>
        <v/>
      </c>
      <c r="AH96" s="484" t="str">
        <f>IFERROR(IF($D96="","",VLOOKUP($D96,CUADRO!$D:$AK,30,FALSE)),"")</f>
        <v/>
      </c>
      <c r="AI96" s="484" t="str">
        <f>IFERROR(IF($D96="","",VLOOKUP($D96,CUADRO!$D:$AK,31,FALSE)),"")</f>
        <v/>
      </c>
      <c r="AJ96" s="484" t="str">
        <f>IFERROR(IF($D96="","",VLOOKUP($D96,CUADRO!$D:$AK,32,FALSE)),"")</f>
        <v/>
      </c>
      <c r="AK96" s="484" t="str">
        <f>IFERROR(IF($D96="","",VLOOKUP($D96,CUADRO!$D:$AK,33,FALSE)),"")</f>
        <v/>
      </c>
      <c r="AL96" s="484" t="str">
        <f>IFERROR(IF($D96="","",VLOOKUP($D96,CUADRO!$D:$AK,34,FALSE)),"")</f>
        <v/>
      </c>
    </row>
    <row r="97" spans="1:38" ht="15">
      <c r="A97" s="435" t="str">
        <f>IF(G97="","",MAX($A$5:$A96)+1)</f>
        <v/>
      </c>
      <c r="B97" s="369">
        <v>93</v>
      </c>
      <c r="C97" s="228" t="str">
        <f>VLOOKUP(D97,CONDUCTORES!C:E,3,FALSE)</f>
        <v/>
      </c>
      <c r="D97" s="228" t="str">
        <f>IFERROR(IF(C93="SELECCIONE EMPRESA","",VLOOKUP(E97,CONDUCTORES!V:AM,18,FALSE)),"")</f>
        <v/>
      </c>
      <c r="E97" s="228" t="str">
        <f t="shared" si="4"/>
        <v>SELECCIONE EMPRESA93</v>
      </c>
      <c r="F97" s="228" t="str">
        <f t="shared" si="5"/>
        <v/>
      </c>
      <c r="G97" s="228" t="str">
        <f>IFERROR(IF($D97="","",VLOOKUP($D97,CUADRO!D96:AK245,3,FALSE)),"")</f>
        <v/>
      </c>
      <c r="H97" s="484" t="str">
        <f>IFERROR(IF($D97="","",VLOOKUP($D97,CUADRO!$D:$AK,4,FALSE)),"")</f>
        <v/>
      </c>
      <c r="I97" s="484" t="str">
        <f>IFERROR(IF($D97="","",VLOOKUP($D97,CUADRO!$D:$AK,5,FALSE)),"")</f>
        <v/>
      </c>
      <c r="J97" s="484" t="str">
        <f>IFERROR(IF($D97="","",VLOOKUP($D97,CUADRO!$D:$AK,6,FALSE)),"")</f>
        <v/>
      </c>
      <c r="K97" s="484" t="str">
        <f>IFERROR(IF($D97="","",VLOOKUP($D97,CUADRO!$D:$AK,7,FALSE)),"")</f>
        <v/>
      </c>
      <c r="L97" s="484" t="str">
        <f>IFERROR(IF($D97="","",VLOOKUP($D97,CUADRO!$D:$AK,8,FALSE)),"")</f>
        <v/>
      </c>
      <c r="M97" s="484" t="str">
        <f>IFERROR(IF($D97="","",VLOOKUP($D97,CUADRO!$D:$AK,9,FALSE)),"")</f>
        <v/>
      </c>
      <c r="N97" s="484" t="str">
        <f>IFERROR(IF($D97="","",VLOOKUP($D97,CUADRO!$D:$AK,10,FALSE)),"")</f>
        <v/>
      </c>
      <c r="O97" s="484" t="str">
        <f>IFERROR(IF($D97="","",VLOOKUP($D97,CUADRO!$D:$AK,11,FALSE)),"")</f>
        <v/>
      </c>
      <c r="P97" s="484" t="str">
        <f>IFERROR(IF($D97="","",VLOOKUP($D97,CUADRO!$D:$AK,12,FALSE)),"")</f>
        <v/>
      </c>
      <c r="Q97" s="484" t="str">
        <f>IFERROR(IF($D97="","",VLOOKUP($D97,CUADRO!$D:$AK,13,FALSE)),"")</f>
        <v/>
      </c>
      <c r="R97" s="484" t="str">
        <f>IFERROR(IF($D97="","",VLOOKUP($D97,CUADRO!$D:$AK,14,FALSE)),"")</f>
        <v/>
      </c>
      <c r="S97" s="484" t="str">
        <f>IFERROR(IF($D97="","",VLOOKUP($D97,CUADRO!$D:$AK,15,FALSE)),"")</f>
        <v/>
      </c>
      <c r="T97" s="484" t="str">
        <f>IFERROR(IF($D97="","",VLOOKUP($D97,CUADRO!$D:$AK,16,FALSE)),"")</f>
        <v/>
      </c>
      <c r="U97" s="484" t="str">
        <f>IFERROR(IF($D97="","",VLOOKUP($D97,CUADRO!$D:$AK,17,FALSE)),"")</f>
        <v/>
      </c>
      <c r="V97" s="484" t="str">
        <f>IFERROR(IF($D97="","",VLOOKUP($D97,CUADRO!$D:$AK,18,FALSE)),"")</f>
        <v/>
      </c>
      <c r="W97" s="484" t="str">
        <f>IFERROR(IF($D97="","",VLOOKUP($D97,CUADRO!$D:$AK,19,FALSE)),"")</f>
        <v/>
      </c>
      <c r="X97" s="484" t="str">
        <f>IFERROR(IF($D97="","",VLOOKUP($D97,CUADRO!$D:$AK,20,FALSE)),"")</f>
        <v/>
      </c>
      <c r="Y97" s="484" t="str">
        <f>IFERROR(IF($D97="","",VLOOKUP($D97,CUADRO!$D:$AK,21,FALSE)),"")</f>
        <v/>
      </c>
      <c r="Z97" s="484" t="str">
        <f>IFERROR(IF($D97="","",VLOOKUP($D97,CUADRO!$D:$AK,22,FALSE)),"")</f>
        <v/>
      </c>
      <c r="AA97" s="484" t="str">
        <f>IFERROR(IF($D97="","",VLOOKUP($D97,CUADRO!$D:$AK,23,FALSE)),"")</f>
        <v/>
      </c>
      <c r="AB97" s="484" t="str">
        <f>IFERROR(IF($D97="","",VLOOKUP($D97,CUADRO!$D:$AK,24,FALSE)),"")</f>
        <v/>
      </c>
      <c r="AC97" s="484" t="str">
        <f>IFERROR(IF($D97="","",VLOOKUP($D97,CUADRO!$D:$AK,25,FALSE)),"")</f>
        <v/>
      </c>
      <c r="AD97" s="484" t="str">
        <f>IFERROR(IF($D97="","",VLOOKUP($D97,CUADRO!$D:$AK,26,FALSE)),"")</f>
        <v/>
      </c>
      <c r="AE97" s="484" t="str">
        <f>IFERROR(IF($D97="","",VLOOKUP($D97,CUADRO!$D:$AK,27,FALSE)),"")</f>
        <v/>
      </c>
      <c r="AF97" s="484" t="str">
        <f>IFERROR(IF($D97="","",VLOOKUP($D97,CUADRO!$D:$AK,28,FALSE)),"")</f>
        <v/>
      </c>
      <c r="AG97" s="484" t="str">
        <f>IFERROR(IF($D97="","",VLOOKUP($D97,CUADRO!$D:$AK,29,FALSE)),"")</f>
        <v/>
      </c>
      <c r="AH97" s="484" t="str">
        <f>IFERROR(IF($D97="","",VLOOKUP($D97,CUADRO!$D:$AK,30,FALSE)),"")</f>
        <v/>
      </c>
      <c r="AI97" s="484" t="str">
        <f>IFERROR(IF($D97="","",VLOOKUP($D97,CUADRO!$D:$AK,31,FALSE)),"")</f>
        <v/>
      </c>
      <c r="AJ97" s="484" t="str">
        <f>IFERROR(IF($D97="","",VLOOKUP($D97,CUADRO!$D:$AK,32,FALSE)),"")</f>
        <v/>
      </c>
      <c r="AK97" s="484" t="str">
        <f>IFERROR(IF($D97="","",VLOOKUP($D97,CUADRO!$D:$AK,33,FALSE)),"")</f>
        <v/>
      </c>
      <c r="AL97" s="484" t="str">
        <f>IFERROR(IF($D97="","",VLOOKUP($D97,CUADRO!$D:$AK,34,FALSE)),"")</f>
        <v/>
      </c>
    </row>
    <row r="98" spans="1:38" ht="15">
      <c r="A98" s="435" t="str">
        <f>IF(G98="","",MAX($A$5:$A97)+1)</f>
        <v/>
      </c>
      <c r="B98" s="369">
        <v>94</v>
      </c>
      <c r="C98" s="228" t="str">
        <f>VLOOKUP(D98,CONDUCTORES!C:E,3,FALSE)</f>
        <v/>
      </c>
      <c r="D98" s="228" t="str">
        <f>IFERROR(IF(C94="SELECCIONE EMPRESA","",VLOOKUP(E98,CONDUCTORES!V:AM,18,FALSE)),"")</f>
        <v/>
      </c>
      <c r="E98" s="228" t="str">
        <f t="shared" si="4"/>
        <v>SELECCIONE EMPRESA94</v>
      </c>
      <c r="F98" s="228" t="str">
        <f t="shared" si="5"/>
        <v/>
      </c>
      <c r="G98" s="228" t="str">
        <f>IFERROR(IF($D98="","",VLOOKUP($D98,CUADRO!D97:AK246,3,FALSE)),"")</f>
        <v/>
      </c>
      <c r="H98" s="484" t="str">
        <f>IFERROR(IF($D98="","",VLOOKUP($D98,CUADRO!$D:$AK,4,FALSE)),"")</f>
        <v/>
      </c>
      <c r="I98" s="484" t="str">
        <f>IFERROR(IF($D98="","",VLOOKUP($D98,CUADRO!$D:$AK,5,FALSE)),"")</f>
        <v/>
      </c>
      <c r="J98" s="484" t="str">
        <f>IFERROR(IF($D98="","",VLOOKUP($D98,CUADRO!$D:$AK,6,FALSE)),"")</f>
        <v/>
      </c>
      <c r="K98" s="484" t="str">
        <f>IFERROR(IF($D98="","",VLOOKUP($D98,CUADRO!$D:$AK,7,FALSE)),"")</f>
        <v/>
      </c>
      <c r="L98" s="484" t="str">
        <f>IFERROR(IF($D98="","",VLOOKUP($D98,CUADRO!$D:$AK,8,FALSE)),"")</f>
        <v/>
      </c>
      <c r="M98" s="484" t="str">
        <f>IFERROR(IF($D98="","",VLOOKUP($D98,CUADRO!$D:$AK,9,FALSE)),"")</f>
        <v/>
      </c>
      <c r="N98" s="484" t="str">
        <f>IFERROR(IF($D98="","",VLOOKUP($D98,CUADRO!$D:$AK,10,FALSE)),"")</f>
        <v/>
      </c>
      <c r="O98" s="484" t="str">
        <f>IFERROR(IF($D98="","",VLOOKUP($D98,CUADRO!$D:$AK,11,FALSE)),"")</f>
        <v/>
      </c>
      <c r="P98" s="484" t="str">
        <f>IFERROR(IF($D98="","",VLOOKUP($D98,CUADRO!$D:$AK,12,FALSE)),"")</f>
        <v/>
      </c>
      <c r="Q98" s="484" t="str">
        <f>IFERROR(IF($D98="","",VLOOKUP($D98,CUADRO!$D:$AK,13,FALSE)),"")</f>
        <v/>
      </c>
      <c r="R98" s="484" t="str">
        <f>IFERROR(IF($D98="","",VLOOKUP($D98,CUADRO!$D:$AK,14,FALSE)),"")</f>
        <v/>
      </c>
      <c r="S98" s="484" t="str">
        <f>IFERROR(IF($D98="","",VLOOKUP($D98,CUADRO!$D:$AK,15,FALSE)),"")</f>
        <v/>
      </c>
      <c r="T98" s="484" t="str">
        <f>IFERROR(IF($D98="","",VLOOKUP($D98,CUADRO!$D:$AK,16,FALSE)),"")</f>
        <v/>
      </c>
      <c r="U98" s="484" t="str">
        <f>IFERROR(IF($D98="","",VLOOKUP($D98,CUADRO!$D:$AK,17,FALSE)),"")</f>
        <v/>
      </c>
      <c r="V98" s="484" t="str">
        <f>IFERROR(IF($D98="","",VLOOKUP($D98,CUADRO!$D:$AK,18,FALSE)),"")</f>
        <v/>
      </c>
      <c r="W98" s="484" t="str">
        <f>IFERROR(IF($D98="","",VLOOKUP($D98,CUADRO!$D:$AK,19,FALSE)),"")</f>
        <v/>
      </c>
      <c r="X98" s="484" t="str">
        <f>IFERROR(IF($D98="","",VLOOKUP($D98,CUADRO!$D:$AK,20,FALSE)),"")</f>
        <v/>
      </c>
      <c r="Y98" s="484" t="str">
        <f>IFERROR(IF($D98="","",VLOOKUP($D98,CUADRO!$D:$AK,21,FALSE)),"")</f>
        <v/>
      </c>
      <c r="Z98" s="484" t="str">
        <f>IFERROR(IF($D98="","",VLOOKUP($D98,CUADRO!$D:$AK,22,FALSE)),"")</f>
        <v/>
      </c>
      <c r="AA98" s="484" t="str">
        <f>IFERROR(IF($D98="","",VLOOKUP($D98,CUADRO!$D:$AK,23,FALSE)),"")</f>
        <v/>
      </c>
      <c r="AB98" s="484" t="str">
        <f>IFERROR(IF($D98="","",VLOOKUP($D98,CUADRO!$D:$AK,24,FALSE)),"")</f>
        <v/>
      </c>
      <c r="AC98" s="484" t="str">
        <f>IFERROR(IF($D98="","",VLOOKUP($D98,CUADRO!$D:$AK,25,FALSE)),"")</f>
        <v/>
      </c>
      <c r="AD98" s="484" t="str">
        <f>IFERROR(IF($D98="","",VLOOKUP($D98,CUADRO!$D:$AK,26,FALSE)),"")</f>
        <v/>
      </c>
      <c r="AE98" s="484" t="str">
        <f>IFERROR(IF($D98="","",VLOOKUP($D98,CUADRO!$D:$AK,27,FALSE)),"")</f>
        <v/>
      </c>
      <c r="AF98" s="484" t="str">
        <f>IFERROR(IF($D98="","",VLOOKUP($D98,CUADRO!$D:$AK,28,FALSE)),"")</f>
        <v/>
      </c>
      <c r="AG98" s="484" t="str">
        <f>IFERROR(IF($D98="","",VLOOKUP($D98,CUADRO!$D:$AK,29,FALSE)),"")</f>
        <v/>
      </c>
      <c r="AH98" s="484" t="str">
        <f>IFERROR(IF($D98="","",VLOOKUP($D98,CUADRO!$D:$AK,30,FALSE)),"")</f>
        <v/>
      </c>
      <c r="AI98" s="484" t="str">
        <f>IFERROR(IF($D98="","",VLOOKUP($D98,CUADRO!$D:$AK,31,FALSE)),"")</f>
        <v/>
      </c>
      <c r="AJ98" s="484" t="str">
        <f>IFERROR(IF($D98="","",VLOOKUP($D98,CUADRO!$D:$AK,32,FALSE)),"")</f>
        <v/>
      </c>
      <c r="AK98" s="484" t="str">
        <f>IFERROR(IF($D98="","",VLOOKUP($D98,CUADRO!$D:$AK,33,FALSE)),"")</f>
        <v/>
      </c>
      <c r="AL98" s="484" t="str">
        <f>IFERROR(IF($D98="","",VLOOKUP($D98,CUADRO!$D:$AK,34,FALSE)),"")</f>
        <v/>
      </c>
    </row>
    <row r="99" spans="1:38" ht="15">
      <c r="A99" s="435" t="str">
        <f>IF(G99="","",MAX($A$5:$A98)+1)</f>
        <v/>
      </c>
      <c r="B99" s="369">
        <v>95</v>
      </c>
      <c r="C99" s="228" t="str">
        <f>VLOOKUP(D99,CONDUCTORES!C:E,3,FALSE)</f>
        <v/>
      </c>
      <c r="D99" s="228" t="str">
        <f>IFERROR(IF(C95="SELECCIONE EMPRESA","",VLOOKUP(E99,CONDUCTORES!V:AM,18,FALSE)),"")</f>
        <v/>
      </c>
      <c r="E99" s="228" t="str">
        <f t="shared" si="4"/>
        <v>SELECCIONE EMPRESA95</v>
      </c>
      <c r="F99" s="228" t="str">
        <f t="shared" si="5"/>
        <v/>
      </c>
      <c r="G99" s="228" t="str">
        <f>IFERROR(IF($D99="","",VLOOKUP($D99,CUADRO!D98:AK247,3,FALSE)),"")</f>
        <v/>
      </c>
      <c r="H99" s="484" t="str">
        <f>IFERROR(IF($D99="","",VLOOKUP($D99,CUADRO!$D:$AK,4,FALSE)),"")</f>
        <v/>
      </c>
      <c r="I99" s="484" t="str">
        <f>IFERROR(IF($D99="","",VLOOKUP($D99,CUADRO!$D:$AK,5,FALSE)),"")</f>
        <v/>
      </c>
      <c r="J99" s="484" t="str">
        <f>IFERROR(IF($D99="","",VLOOKUP($D99,CUADRO!$D:$AK,6,FALSE)),"")</f>
        <v/>
      </c>
      <c r="K99" s="484" t="str">
        <f>IFERROR(IF($D99="","",VLOOKUP($D99,CUADRO!$D:$AK,7,FALSE)),"")</f>
        <v/>
      </c>
      <c r="L99" s="484" t="str">
        <f>IFERROR(IF($D99="","",VLOOKUP($D99,CUADRO!$D:$AK,8,FALSE)),"")</f>
        <v/>
      </c>
      <c r="M99" s="484" t="str">
        <f>IFERROR(IF($D99="","",VLOOKUP($D99,CUADRO!$D:$AK,9,FALSE)),"")</f>
        <v/>
      </c>
      <c r="N99" s="484" t="str">
        <f>IFERROR(IF($D99="","",VLOOKUP($D99,CUADRO!$D:$AK,10,FALSE)),"")</f>
        <v/>
      </c>
      <c r="O99" s="484" t="str">
        <f>IFERROR(IF($D99="","",VLOOKUP($D99,CUADRO!$D:$AK,11,FALSE)),"")</f>
        <v/>
      </c>
      <c r="P99" s="484" t="str">
        <f>IFERROR(IF($D99="","",VLOOKUP($D99,CUADRO!$D:$AK,12,FALSE)),"")</f>
        <v/>
      </c>
      <c r="Q99" s="484" t="str">
        <f>IFERROR(IF($D99="","",VLOOKUP($D99,CUADRO!$D:$AK,13,FALSE)),"")</f>
        <v/>
      </c>
      <c r="R99" s="484" t="str">
        <f>IFERROR(IF($D99="","",VLOOKUP($D99,CUADRO!$D:$AK,14,FALSE)),"")</f>
        <v/>
      </c>
      <c r="S99" s="484" t="str">
        <f>IFERROR(IF($D99="","",VLOOKUP($D99,CUADRO!$D:$AK,15,FALSE)),"")</f>
        <v/>
      </c>
      <c r="T99" s="484" t="str">
        <f>IFERROR(IF($D99="","",VLOOKUP($D99,CUADRO!$D:$AK,16,FALSE)),"")</f>
        <v/>
      </c>
      <c r="U99" s="484" t="str">
        <f>IFERROR(IF($D99="","",VLOOKUP($D99,CUADRO!$D:$AK,17,FALSE)),"")</f>
        <v/>
      </c>
      <c r="V99" s="484" t="str">
        <f>IFERROR(IF($D99="","",VLOOKUP($D99,CUADRO!$D:$AK,18,FALSE)),"")</f>
        <v/>
      </c>
      <c r="W99" s="484" t="str">
        <f>IFERROR(IF($D99="","",VLOOKUP($D99,CUADRO!$D:$AK,19,FALSE)),"")</f>
        <v/>
      </c>
      <c r="X99" s="484" t="str">
        <f>IFERROR(IF($D99="","",VLOOKUP($D99,CUADRO!$D:$AK,20,FALSE)),"")</f>
        <v/>
      </c>
      <c r="Y99" s="484" t="str">
        <f>IFERROR(IF($D99="","",VLOOKUP($D99,CUADRO!$D:$AK,21,FALSE)),"")</f>
        <v/>
      </c>
      <c r="Z99" s="484" t="str">
        <f>IFERROR(IF($D99="","",VLOOKUP($D99,CUADRO!$D:$AK,22,FALSE)),"")</f>
        <v/>
      </c>
      <c r="AA99" s="484" t="str">
        <f>IFERROR(IF($D99="","",VLOOKUP($D99,CUADRO!$D:$AK,23,FALSE)),"")</f>
        <v/>
      </c>
      <c r="AB99" s="484" t="str">
        <f>IFERROR(IF($D99="","",VLOOKUP($D99,CUADRO!$D:$AK,24,FALSE)),"")</f>
        <v/>
      </c>
      <c r="AC99" s="484" t="str">
        <f>IFERROR(IF($D99="","",VLOOKUP($D99,CUADRO!$D:$AK,25,FALSE)),"")</f>
        <v/>
      </c>
      <c r="AD99" s="484" t="str">
        <f>IFERROR(IF($D99="","",VLOOKUP($D99,CUADRO!$D:$AK,26,FALSE)),"")</f>
        <v/>
      </c>
      <c r="AE99" s="484" t="str">
        <f>IFERROR(IF($D99="","",VLOOKUP($D99,CUADRO!$D:$AK,27,FALSE)),"")</f>
        <v/>
      </c>
      <c r="AF99" s="484" t="str">
        <f>IFERROR(IF($D99="","",VLOOKUP($D99,CUADRO!$D:$AK,28,FALSE)),"")</f>
        <v/>
      </c>
      <c r="AG99" s="484" t="str">
        <f>IFERROR(IF($D99="","",VLOOKUP($D99,CUADRO!$D:$AK,29,FALSE)),"")</f>
        <v/>
      </c>
      <c r="AH99" s="484" t="str">
        <f>IFERROR(IF($D99="","",VLOOKUP($D99,CUADRO!$D:$AK,30,FALSE)),"")</f>
        <v/>
      </c>
      <c r="AI99" s="484" t="str">
        <f>IFERROR(IF($D99="","",VLOOKUP($D99,CUADRO!$D:$AK,31,FALSE)),"")</f>
        <v/>
      </c>
      <c r="AJ99" s="484" t="str">
        <f>IFERROR(IF($D99="","",VLOOKUP($D99,CUADRO!$D:$AK,32,FALSE)),"")</f>
        <v/>
      </c>
      <c r="AK99" s="484" t="str">
        <f>IFERROR(IF($D99="","",VLOOKUP($D99,CUADRO!$D:$AK,33,FALSE)),"")</f>
        <v/>
      </c>
      <c r="AL99" s="484" t="str">
        <f>IFERROR(IF($D99="","",VLOOKUP($D99,CUADRO!$D:$AK,34,FALSE)),"")</f>
        <v/>
      </c>
    </row>
    <row r="100" spans="1:38" ht="15">
      <c r="A100" s="435" t="str">
        <f>IF(G100="","",MAX($A$5:$A99)+1)</f>
        <v/>
      </c>
      <c r="B100" s="369">
        <v>96</v>
      </c>
      <c r="C100" s="228" t="str">
        <f>VLOOKUP(D100,CONDUCTORES!C:E,3,FALSE)</f>
        <v/>
      </c>
      <c r="D100" s="228" t="str">
        <f>IFERROR(IF(C96="SELECCIONE EMPRESA","",VLOOKUP(E100,CONDUCTORES!V:AM,18,FALSE)),"")</f>
        <v/>
      </c>
      <c r="E100" s="228" t="str">
        <f t="shared" si="4"/>
        <v>SELECCIONE EMPRESA96</v>
      </c>
      <c r="F100" s="228" t="str">
        <f t="shared" si="5"/>
        <v/>
      </c>
      <c r="G100" s="228" t="str">
        <f>IFERROR(IF($D100="","",VLOOKUP($D100,CUADRO!D99:AK248,3,FALSE)),"")</f>
        <v/>
      </c>
      <c r="H100" s="484" t="str">
        <f>IFERROR(IF($D100="","",VLOOKUP($D100,CUADRO!$D:$AK,4,FALSE)),"")</f>
        <v/>
      </c>
      <c r="I100" s="484" t="str">
        <f>IFERROR(IF($D100="","",VLOOKUP($D100,CUADRO!$D:$AK,5,FALSE)),"")</f>
        <v/>
      </c>
      <c r="J100" s="484" t="str">
        <f>IFERROR(IF($D100="","",VLOOKUP($D100,CUADRO!$D:$AK,6,FALSE)),"")</f>
        <v/>
      </c>
      <c r="K100" s="484" t="str">
        <f>IFERROR(IF($D100="","",VLOOKUP($D100,CUADRO!$D:$AK,7,FALSE)),"")</f>
        <v/>
      </c>
      <c r="L100" s="484" t="str">
        <f>IFERROR(IF($D100="","",VLOOKUP($D100,CUADRO!$D:$AK,8,FALSE)),"")</f>
        <v/>
      </c>
      <c r="M100" s="484" t="str">
        <f>IFERROR(IF($D100="","",VLOOKUP($D100,CUADRO!$D:$AK,9,FALSE)),"")</f>
        <v/>
      </c>
      <c r="N100" s="484" t="str">
        <f>IFERROR(IF($D100="","",VLOOKUP($D100,CUADRO!$D:$AK,10,FALSE)),"")</f>
        <v/>
      </c>
      <c r="O100" s="484" t="str">
        <f>IFERROR(IF($D100="","",VLOOKUP($D100,CUADRO!$D:$AK,11,FALSE)),"")</f>
        <v/>
      </c>
      <c r="P100" s="484" t="str">
        <f>IFERROR(IF($D100="","",VLOOKUP($D100,CUADRO!$D:$AK,12,FALSE)),"")</f>
        <v/>
      </c>
      <c r="Q100" s="484" t="str">
        <f>IFERROR(IF($D100="","",VLOOKUP($D100,CUADRO!$D:$AK,13,FALSE)),"")</f>
        <v/>
      </c>
      <c r="R100" s="484" t="str">
        <f>IFERROR(IF($D100="","",VLOOKUP($D100,CUADRO!$D:$AK,14,FALSE)),"")</f>
        <v/>
      </c>
      <c r="S100" s="484" t="str">
        <f>IFERROR(IF($D100="","",VLOOKUP($D100,CUADRO!$D:$AK,15,FALSE)),"")</f>
        <v/>
      </c>
      <c r="T100" s="484" t="str">
        <f>IFERROR(IF($D100="","",VLOOKUP($D100,CUADRO!$D:$AK,16,FALSE)),"")</f>
        <v/>
      </c>
      <c r="U100" s="484" t="str">
        <f>IFERROR(IF($D100="","",VLOOKUP($D100,CUADRO!$D:$AK,17,FALSE)),"")</f>
        <v/>
      </c>
      <c r="V100" s="484" t="str">
        <f>IFERROR(IF($D100="","",VLOOKUP($D100,CUADRO!$D:$AK,18,FALSE)),"")</f>
        <v/>
      </c>
      <c r="W100" s="484" t="str">
        <f>IFERROR(IF($D100="","",VLOOKUP($D100,CUADRO!$D:$AK,19,FALSE)),"")</f>
        <v/>
      </c>
      <c r="X100" s="484" t="str">
        <f>IFERROR(IF($D100="","",VLOOKUP($D100,CUADRO!$D:$AK,20,FALSE)),"")</f>
        <v/>
      </c>
      <c r="Y100" s="484" t="str">
        <f>IFERROR(IF($D100="","",VLOOKUP($D100,CUADRO!$D:$AK,21,FALSE)),"")</f>
        <v/>
      </c>
      <c r="Z100" s="484" t="str">
        <f>IFERROR(IF($D100="","",VLOOKUP($D100,CUADRO!$D:$AK,22,FALSE)),"")</f>
        <v/>
      </c>
      <c r="AA100" s="484" t="str">
        <f>IFERROR(IF($D100="","",VLOOKUP($D100,CUADRO!$D:$AK,23,FALSE)),"")</f>
        <v/>
      </c>
      <c r="AB100" s="484" t="str">
        <f>IFERROR(IF($D100="","",VLOOKUP($D100,CUADRO!$D:$AK,24,FALSE)),"")</f>
        <v/>
      </c>
      <c r="AC100" s="484" t="str">
        <f>IFERROR(IF($D100="","",VLOOKUP($D100,CUADRO!$D:$AK,25,FALSE)),"")</f>
        <v/>
      </c>
      <c r="AD100" s="484" t="str">
        <f>IFERROR(IF($D100="","",VLOOKUP($D100,CUADRO!$D:$AK,26,FALSE)),"")</f>
        <v/>
      </c>
      <c r="AE100" s="484" t="str">
        <f>IFERROR(IF($D100="","",VLOOKUP($D100,CUADRO!$D:$AK,27,FALSE)),"")</f>
        <v/>
      </c>
      <c r="AF100" s="484" t="str">
        <f>IFERROR(IF($D100="","",VLOOKUP($D100,CUADRO!$D:$AK,28,FALSE)),"")</f>
        <v/>
      </c>
      <c r="AG100" s="484" t="str">
        <f>IFERROR(IF($D100="","",VLOOKUP($D100,CUADRO!$D:$AK,29,FALSE)),"")</f>
        <v/>
      </c>
      <c r="AH100" s="484" t="str">
        <f>IFERROR(IF($D100="","",VLOOKUP($D100,CUADRO!$D:$AK,30,FALSE)),"")</f>
        <v/>
      </c>
      <c r="AI100" s="484" t="str">
        <f>IFERROR(IF($D100="","",VLOOKUP($D100,CUADRO!$D:$AK,31,FALSE)),"")</f>
        <v/>
      </c>
      <c r="AJ100" s="484" t="str">
        <f>IFERROR(IF($D100="","",VLOOKUP($D100,CUADRO!$D:$AK,32,FALSE)),"")</f>
        <v/>
      </c>
      <c r="AK100" s="484" t="str">
        <f>IFERROR(IF($D100="","",VLOOKUP($D100,CUADRO!$D:$AK,33,FALSE)),"")</f>
        <v/>
      </c>
      <c r="AL100" s="484" t="str">
        <f>IFERROR(IF($D100="","",VLOOKUP($D100,CUADRO!$D:$AK,34,FALSE)),"")</f>
        <v/>
      </c>
    </row>
    <row r="101" spans="1:38" ht="15">
      <c r="A101" s="435" t="str">
        <f>IF(G101="","",MAX($A$5:$A100)+1)</f>
        <v/>
      </c>
      <c r="B101" s="369">
        <v>97</v>
      </c>
      <c r="C101" s="228" t="str">
        <f>VLOOKUP(D101,CONDUCTORES!C:E,3,FALSE)</f>
        <v/>
      </c>
      <c r="D101" s="228" t="str">
        <f>IFERROR(IF(C97="SELECCIONE EMPRESA","",VLOOKUP(E101,CONDUCTORES!V:AM,18,FALSE)),"")</f>
        <v/>
      </c>
      <c r="E101" s="228" t="str">
        <f t="shared" si="4"/>
        <v>SELECCIONE EMPRESA97</v>
      </c>
      <c r="F101" s="228" t="str">
        <f t="shared" si="5"/>
        <v/>
      </c>
      <c r="G101" s="228" t="str">
        <f>IFERROR(IF($D101="","",VLOOKUP($D101,CUADRO!D100:AK249,3,FALSE)),"")</f>
        <v/>
      </c>
      <c r="H101" s="484" t="str">
        <f>IFERROR(IF($D101="","",VLOOKUP($D101,CUADRO!$D:$AK,4,FALSE)),"")</f>
        <v/>
      </c>
      <c r="I101" s="484" t="str">
        <f>IFERROR(IF($D101="","",VLOOKUP($D101,CUADRO!$D:$AK,5,FALSE)),"")</f>
        <v/>
      </c>
      <c r="J101" s="484" t="str">
        <f>IFERROR(IF($D101="","",VLOOKUP($D101,CUADRO!$D:$AK,6,FALSE)),"")</f>
        <v/>
      </c>
      <c r="K101" s="484" t="str">
        <f>IFERROR(IF($D101="","",VLOOKUP($D101,CUADRO!$D:$AK,7,FALSE)),"")</f>
        <v/>
      </c>
      <c r="L101" s="484" t="str">
        <f>IFERROR(IF($D101="","",VLOOKUP($D101,CUADRO!$D:$AK,8,FALSE)),"")</f>
        <v/>
      </c>
      <c r="M101" s="484" t="str">
        <f>IFERROR(IF($D101="","",VLOOKUP($D101,CUADRO!$D:$AK,9,FALSE)),"")</f>
        <v/>
      </c>
      <c r="N101" s="484" t="str">
        <f>IFERROR(IF($D101="","",VLOOKUP($D101,CUADRO!$D:$AK,10,FALSE)),"")</f>
        <v/>
      </c>
      <c r="O101" s="484" t="str">
        <f>IFERROR(IF($D101="","",VLOOKUP($D101,CUADRO!$D:$AK,11,FALSE)),"")</f>
        <v/>
      </c>
      <c r="P101" s="484" t="str">
        <f>IFERROR(IF($D101="","",VLOOKUP($D101,CUADRO!$D:$AK,12,FALSE)),"")</f>
        <v/>
      </c>
      <c r="Q101" s="484" t="str">
        <f>IFERROR(IF($D101="","",VLOOKUP($D101,CUADRO!$D:$AK,13,FALSE)),"")</f>
        <v/>
      </c>
      <c r="R101" s="484" t="str">
        <f>IFERROR(IF($D101="","",VLOOKUP($D101,CUADRO!$D:$AK,14,FALSE)),"")</f>
        <v/>
      </c>
      <c r="S101" s="484" t="str">
        <f>IFERROR(IF($D101="","",VLOOKUP($D101,CUADRO!$D:$AK,15,FALSE)),"")</f>
        <v/>
      </c>
      <c r="T101" s="484" t="str">
        <f>IFERROR(IF($D101="","",VLOOKUP($D101,CUADRO!$D:$AK,16,FALSE)),"")</f>
        <v/>
      </c>
      <c r="U101" s="484" t="str">
        <f>IFERROR(IF($D101="","",VLOOKUP($D101,CUADRO!$D:$AK,17,FALSE)),"")</f>
        <v/>
      </c>
      <c r="V101" s="484" t="str">
        <f>IFERROR(IF($D101="","",VLOOKUP($D101,CUADRO!$D:$AK,18,FALSE)),"")</f>
        <v/>
      </c>
      <c r="W101" s="484" t="str">
        <f>IFERROR(IF($D101="","",VLOOKUP($D101,CUADRO!$D:$AK,19,FALSE)),"")</f>
        <v/>
      </c>
      <c r="X101" s="484" t="str">
        <f>IFERROR(IF($D101="","",VLOOKUP($D101,CUADRO!$D:$AK,20,FALSE)),"")</f>
        <v/>
      </c>
      <c r="Y101" s="484" t="str">
        <f>IFERROR(IF($D101="","",VLOOKUP($D101,CUADRO!$D:$AK,21,FALSE)),"")</f>
        <v/>
      </c>
      <c r="Z101" s="484" t="str">
        <f>IFERROR(IF($D101="","",VLOOKUP($D101,CUADRO!$D:$AK,22,FALSE)),"")</f>
        <v/>
      </c>
      <c r="AA101" s="484" t="str">
        <f>IFERROR(IF($D101="","",VLOOKUP($D101,CUADRO!$D:$AK,23,FALSE)),"")</f>
        <v/>
      </c>
      <c r="AB101" s="484" t="str">
        <f>IFERROR(IF($D101="","",VLOOKUP($D101,CUADRO!$D:$AK,24,FALSE)),"")</f>
        <v/>
      </c>
      <c r="AC101" s="484" t="str">
        <f>IFERROR(IF($D101="","",VLOOKUP($D101,CUADRO!$D:$AK,25,FALSE)),"")</f>
        <v/>
      </c>
      <c r="AD101" s="484" t="str">
        <f>IFERROR(IF($D101="","",VLOOKUP($D101,CUADRO!$D:$AK,26,FALSE)),"")</f>
        <v/>
      </c>
      <c r="AE101" s="484" t="str">
        <f>IFERROR(IF($D101="","",VLOOKUP($D101,CUADRO!$D:$AK,27,FALSE)),"")</f>
        <v/>
      </c>
      <c r="AF101" s="484" t="str">
        <f>IFERROR(IF($D101="","",VLOOKUP($D101,CUADRO!$D:$AK,28,FALSE)),"")</f>
        <v/>
      </c>
      <c r="AG101" s="484" t="str">
        <f>IFERROR(IF($D101="","",VLOOKUP($D101,CUADRO!$D:$AK,29,FALSE)),"")</f>
        <v/>
      </c>
      <c r="AH101" s="484" t="str">
        <f>IFERROR(IF($D101="","",VLOOKUP($D101,CUADRO!$D:$AK,30,FALSE)),"")</f>
        <v/>
      </c>
      <c r="AI101" s="484" t="str">
        <f>IFERROR(IF($D101="","",VLOOKUP($D101,CUADRO!$D:$AK,31,FALSE)),"")</f>
        <v/>
      </c>
      <c r="AJ101" s="484" t="str">
        <f>IFERROR(IF($D101="","",VLOOKUP($D101,CUADRO!$D:$AK,32,FALSE)),"")</f>
        <v/>
      </c>
      <c r="AK101" s="484" t="str">
        <f>IFERROR(IF($D101="","",VLOOKUP($D101,CUADRO!$D:$AK,33,FALSE)),"")</f>
        <v/>
      </c>
      <c r="AL101" s="484" t="str">
        <f>IFERROR(IF($D101="","",VLOOKUP($D101,CUADRO!$D:$AK,34,FALSE)),"")</f>
        <v/>
      </c>
    </row>
    <row r="102" spans="1:38" ht="15">
      <c r="A102" s="435" t="str">
        <f>IF(G102="","",MAX($A$5:$A101)+1)</f>
        <v/>
      </c>
      <c r="B102" s="369">
        <v>98</v>
      </c>
      <c r="C102" s="228" t="str">
        <f>VLOOKUP(D102,CONDUCTORES!C:E,3,FALSE)</f>
        <v/>
      </c>
      <c r="D102" s="228" t="str">
        <f>IFERROR(IF(C98="SELECCIONE EMPRESA","",VLOOKUP(E102,CONDUCTORES!V:AM,18,FALSE)),"")</f>
        <v/>
      </c>
      <c r="E102" s="228" t="str">
        <f t="shared" si="4"/>
        <v>SELECCIONE EMPRESA98</v>
      </c>
      <c r="F102" s="228" t="str">
        <f t="shared" si="5"/>
        <v/>
      </c>
      <c r="G102" s="228" t="str">
        <f>IFERROR(IF($D102="","",VLOOKUP($D102,CUADRO!D101:AK250,3,FALSE)),"")</f>
        <v/>
      </c>
      <c r="H102" s="484" t="str">
        <f>IFERROR(IF($D102="","",VLOOKUP($D102,CUADRO!$D:$AK,4,FALSE)),"")</f>
        <v/>
      </c>
      <c r="I102" s="484" t="str">
        <f>IFERROR(IF($D102="","",VLOOKUP($D102,CUADRO!$D:$AK,5,FALSE)),"")</f>
        <v/>
      </c>
      <c r="J102" s="484" t="str">
        <f>IFERROR(IF($D102="","",VLOOKUP($D102,CUADRO!$D:$AK,6,FALSE)),"")</f>
        <v/>
      </c>
      <c r="K102" s="484" t="str">
        <f>IFERROR(IF($D102="","",VLOOKUP($D102,CUADRO!$D:$AK,7,FALSE)),"")</f>
        <v/>
      </c>
      <c r="L102" s="484" t="str">
        <f>IFERROR(IF($D102="","",VLOOKUP($D102,CUADRO!$D:$AK,8,FALSE)),"")</f>
        <v/>
      </c>
      <c r="M102" s="484" t="str">
        <f>IFERROR(IF($D102="","",VLOOKUP($D102,CUADRO!$D:$AK,9,FALSE)),"")</f>
        <v/>
      </c>
      <c r="N102" s="484" t="str">
        <f>IFERROR(IF($D102="","",VLOOKUP($D102,CUADRO!$D:$AK,10,FALSE)),"")</f>
        <v/>
      </c>
      <c r="O102" s="484" t="str">
        <f>IFERROR(IF($D102="","",VLOOKUP($D102,CUADRO!$D:$AK,11,FALSE)),"")</f>
        <v/>
      </c>
      <c r="P102" s="484" t="str">
        <f>IFERROR(IF($D102="","",VLOOKUP($D102,CUADRO!$D:$AK,12,FALSE)),"")</f>
        <v/>
      </c>
      <c r="Q102" s="484" t="str">
        <f>IFERROR(IF($D102="","",VLOOKUP($D102,CUADRO!$D:$AK,13,FALSE)),"")</f>
        <v/>
      </c>
      <c r="R102" s="484" t="str">
        <f>IFERROR(IF($D102="","",VLOOKUP($D102,CUADRO!$D:$AK,14,FALSE)),"")</f>
        <v/>
      </c>
      <c r="S102" s="484" t="str">
        <f>IFERROR(IF($D102="","",VLOOKUP($D102,CUADRO!$D:$AK,15,FALSE)),"")</f>
        <v/>
      </c>
      <c r="T102" s="484" t="str">
        <f>IFERROR(IF($D102="","",VLOOKUP($D102,CUADRO!$D:$AK,16,FALSE)),"")</f>
        <v/>
      </c>
      <c r="U102" s="484" t="str">
        <f>IFERROR(IF($D102="","",VLOOKUP($D102,CUADRO!$D:$AK,17,FALSE)),"")</f>
        <v/>
      </c>
      <c r="V102" s="484" t="str">
        <f>IFERROR(IF($D102="","",VLOOKUP($D102,CUADRO!$D:$AK,18,FALSE)),"")</f>
        <v/>
      </c>
      <c r="W102" s="484" t="str">
        <f>IFERROR(IF($D102="","",VLOOKUP($D102,CUADRO!$D:$AK,19,FALSE)),"")</f>
        <v/>
      </c>
      <c r="X102" s="484" t="str">
        <f>IFERROR(IF($D102="","",VLOOKUP($D102,CUADRO!$D:$AK,20,FALSE)),"")</f>
        <v/>
      </c>
      <c r="Y102" s="484" t="str">
        <f>IFERROR(IF($D102="","",VLOOKUP($D102,CUADRO!$D:$AK,21,FALSE)),"")</f>
        <v/>
      </c>
      <c r="Z102" s="484" t="str">
        <f>IFERROR(IF($D102="","",VLOOKUP($D102,CUADRO!$D:$AK,22,FALSE)),"")</f>
        <v/>
      </c>
      <c r="AA102" s="484" t="str">
        <f>IFERROR(IF($D102="","",VLOOKUP($D102,CUADRO!$D:$AK,23,FALSE)),"")</f>
        <v/>
      </c>
      <c r="AB102" s="484" t="str">
        <f>IFERROR(IF($D102="","",VLOOKUP($D102,CUADRO!$D:$AK,24,FALSE)),"")</f>
        <v/>
      </c>
      <c r="AC102" s="484" t="str">
        <f>IFERROR(IF($D102="","",VLOOKUP($D102,CUADRO!$D:$AK,25,FALSE)),"")</f>
        <v/>
      </c>
      <c r="AD102" s="484" t="str">
        <f>IFERROR(IF($D102="","",VLOOKUP($D102,CUADRO!$D:$AK,26,FALSE)),"")</f>
        <v/>
      </c>
      <c r="AE102" s="484" t="str">
        <f>IFERROR(IF($D102="","",VLOOKUP($D102,CUADRO!$D:$AK,27,FALSE)),"")</f>
        <v/>
      </c>
      <c r="AF102" s="484" t="str">
        <f>IFERROR(IF($D102="","",VLOOKUP($D102,CUADRO!$D:$AK,28,FALSE)),"")</f>
        <v/>
      </c>
      <c r="AG102" s="484" t="str">
        <f>IFERROR(IF($D102="","",VLOOKUP($D102,CUADRO!$D:$AK,29,FALSE)),"")</f>
        <v/>
      </c>
      <c r="AH102" s="484" t="str">
        <f>IFERROR(IF($D102="","",VLOOKUP($D102,CUADRO!$D:$AK,30,FALSE)),"")</f>
        <v/>
      </c>
      <c r="AI102" s="484" t="str">
        <f>IFERROR(IF($D102="","",VLOOKUP($D102,CUADRO!$D:$AK,31,FALSE)),"")</f>
        <v/>
      </c>
      <c r="AJ102" s="484" t="str">
        <f>IFERROR(IF($D102="","",VLOOKUP($D102,CUADRO!$D:$AK,32,FALSE)),"")</f>
        <v/>
      </c>
      <c r="AK102" s="484" t="str">
        <f>IFERROR(IF($D102="","",VLOOKUP($D102,CUADRO!$D:$AK,33,FALSE)),"")</f>
        <v/>
      </c>
      <c r="AL102" s="484" t="str">
        <f>IFERROR(IF($D102="","",VLOOKUP($D102,CUADRO!$D:$AK,34,FALSE)),"")</f>
        <v/>
      </c>
    </row>
    <row r="103" spans="1:38" ht="15">
      <c r="A103" s="435" t="str">
        <f>IF(G103="","",MAX($A$5:$A102)+1)</f>
        <v/>
      </c>
      <c r="B103" s="369">
        <v>99</v>
      </c>
      <c r="C103" s="228" t="str">
        <f>VLOOKUP(D103,CONDUCTORES!C:E,3,FALSE)</f>
        <v/>
      </c>
      <c r="D103" s="228" t="str">
        <f>IFERROR(IF(C99="SELECCIONE EMPRESA","",VLOOKUP(E103,CONDUCTORES!V:AM,18,FALSE)),"")</f>
        <v/>
      </c>
      <c r="E103" s="228" t="str">
        <f t="shared" si="4"/>
        <v>SELECCIONE EMPRESA99</v>
      </c>
      <c r="F103" s="228" t="str">
        <f t="shared" si="5"/>
        <v/>
      </c>
      <c r="G103" s="228" t="str">
        <f>IFERROR(IF($D103="","",VLOOKUP($D103,CUADRO!D102:AK251,3,FALSE)),"")</f>
        <v/>
      </c>
      <c r="H103" s="484" t="str">
        <f>IFERROR(IF($D103="","",VLOOKUP($D103,CUADRO!$D:$AK,4,FALSE)),"")</f>
        <v/>
      </c>
      <c r="I103" s="484" t="str">
        <f>IFERROR(IF($D103="","",VLOOKUP($D103,CUADRO!$D:$AK,5,FALSE)),"")</f>
        <v/>
      </c>
      <c r="J103" s="484" t="str">
        <f>IFERROR(IF($D103="","",VLOOKUP($D103,CUADRO!$D:$AK,6,FALSE)),"")</f>
        <v/>
      </c>
      <c r="K103" s="484" t="str">
        <f>IFERROR(IF($D103="","",VLOOKUP($D103,CUADRO!$D:$AK,7,FALSE)),"")</f>
        <v/>
      </c>
      <c r="L103" s="484" t="str">
        <f>IFERROR(IF($D103="","",VLOOKUP($D103,CUADRO!$D:$AK,8,FALSE)),"")</f>
        <v/>
      </c>
      <c r="M103" s="484" t="str">
        <f>IFERROR(IF($D103="","",VLOOKUP($D103,CUADRO!$D:$AK,9,FALSE)),"")</f>
        <v/>
      </c>
      <c r="N103" s="484" t="str">
        <f>IFERROR(IF($D103="","",VLOOKUP($D103,CUADRO!$D:$AK,10,FALSE)),"")</f>
        <v/>
      </c>
      <c r="O103" s="484" t="str">
        <f>IFERROR(IF($D103="","",VLOOKUP($D103,CUADRO!$D:$AK,11,FALSE)),"")</f>
        <v/>
      </c>
      <c r="P103" s="484" t="str">
        <f>IFERROR(IF($D103="","",VLOOKUP($D103,CUADRO!$D:$AK,12,FALSE)),"")</f>
        <v/>
      </c>
      <c r="Q103" s="484" t="str">
        <f>IFERROR(IF($D103="","",VLOOKUP($D103,CUADRO!$D:$AK,13,FALSE)),"")</f>
        <v/>
      </c>
      <c r="R103" s="484" t="str">
        <f>IFERROR(IF($D103="","",VLOOKUP($D103,CUADRO!$D:$AK,14,FALSE)),"")</f>
        <v/>
      </c>
      <c r="S103" s="484" t="str">
        <f>IFERROR(IF($D103="","",VLOOKUP($D103,CUADRO!$D:$AK,15,FALSE)),"")</f>
        <v/>
      </c>
      <c r="T103" s="484" t="str">
        <f>IFERROR(IF($D103="","",VLOOKUP($D103,CUADRO!$D:$AK,16,FALSE)),"")</f>
        <v/>
      </c>
      <c r="U103" s="484" t="str">
        <f>IFERROR(IF($D103="","",VLOOKUP($D103,CUADRO!$D:$AK,17,FALSE)),"")</f>
        <v/>
      </c>
      <c r="V103" s="484" t="str">
        <f>IFERROR(IF($D103="","",VLOOKUP($D103,CUADRO!$D:$AK,18,FALSE)),"")</f>
        <v/>
      </c>
      <c r="W103" s="484" t="str">
        <f>IFERROR(IF($D103="","",VLOOKUP($D103,CUADRO!$D:$AK,19,FALSE)),"")</f>
        <v/>
      </c>
      <c r="X103" s="484" t="str">
        <f>IFERROR(IF($D103="","",VLOOKUP($D103,CUADRO!$D:$AK,20,FALSE)),"")</f>
        <v/>
      </c>
      <c r="Y103" s="484" t="str">
        <f>IFERROR(IF($D103="","",VLOOKUP($D103,CUADRO!$D:$AK,21,FALSE)),"")</f>
        <v/>
      </c>
      <c r="Z103" s="484" t="str">
        <f>IFERROR(IF($D103="","",VLOOKUP($D103,CUADRO!$D:$AK,22,FALSE)),"")</f>
        <v/>
      </c>
      <c r="AA103" s="484" t="str">
        <f>IFERROR(IF($D103="","",VLOOKUP($D103,CUADRO!$D:$AK,23,FALSE)),"")</f>
        <v/>
      </c>
      <c r="AB103" s="484" t="str">
        <f>IFERROR(IF($D103="","",VLOOKUP($D103,CUADRO!$D:$AK,24,FALSE)),"")</f>
        <v/>
      </c>
      <c r="AC103" s="484" t="str">
        <f>IFERROR(IF($D103="","",VLOOKUP($D103,CUADRO!$D:$AK,25,FALSE)),"")</f>
        <v/>
      </c>
      <c r="AD103" s="484" t="str">
        <f>IFERROR(IF($D103="","",VLOOKUP($D103,CUADRO!$D:$AK,26,FALSE)),"")</f>
        <v/>
      </c>
      <c r="AE103" s="484" t="str">
        <f>IFERROR(IF($D103="","",VLOOKUP($D103,CUADRO!$D:$AK,27,FALSE)),"")</f>
        <v/>
      </c>
      <c r="AF103" s="484" t="str">
        <f>IFERROR(IF($D103="","",VLOOKUP($D103,CUADRO!$D:$AK,28,FALSE)),"")</f>
        <v/>
      </c>
      <c r="AG103" s="484" t="str">
        <f>IFERROR(IF($D103="","",VLOOKUP($D103,CUADRO!$D:$AK,29,FALSE)),"")</f>
        <v/>
      </c>
      <c r="AH103" s="484" t="str">
        <f>IFERROR(IF($D103="","",VLOOKUP($D103,CUADRO!$D:$AK,30,FALSE)),"")</f>
        <v/>
      </c>
      <c r="AI103" s="484" t="str">
        <f>IFERROR(IF($D103="","",VLOOKUP($D103,CUADRO!$D:$AK,31,FALSE)),"")</f>
        <v/>
      </c>
      <c r="AJ103" s="484" t="str">
        <f>IFERROR(IF($D103="","",VLOOKUP($D103,CUADRO!$D:$AK,32,FALSE)),"")</f>
        <v/>
      </c>
      <c r="AK103" s="484" t="str">
        <f>IFERROR(IF($D103="","",VLOOKUP($D103,CUADRO!$D:$AK,33,FALSE)),"")</f>
        <v/>
      </c>
      <c r="AL103" s="484" t="str">
        <f>IFERROR(IF($D103="","",VLOOKUP($D103,CUADRO!$D:$AK,34,FALSE)),"")</f>
        <v/>
      </c>
    </row>
    <row r="104" spans="1:38" ht="15">
      <c r="A104" s="435" t="str">
        <f>IF(G104="","",MAX($A$5:$A103)+1)</f>
        <v/>
      </c>
      <c r="B104" s="369">
        <v>100</v>
      </c>
      <c r="C104" s="228" t="str">
        <f>VLOOKUP(D104,CONDUCTORES!C:E,3,FALSE)</f>
        <v/>
      </c>
      <c r="D104" s="228" t="str">
        <f>IFERROR(IF(C100="SELECCIONE EMPRESA","",VLOOKUP(E104,CONDUCTORES!V:AM,18,FALSE)),"")</f>
        <v/>
      </c>
      <c r="E104" s="228" t="str">
        <f t="shared" si="4"/>
        <v>SELECCIONE EMPRESA100</v>
      </c>
      <c r="F104" s="228" t="str">
        <f t="shared" si="5"/>
        <v/>
      </c>
      <c r="G104" s="228" t="str">
        <f>IFERROR(IF($D104="","",VLOOKUP($D104,CUADRO!D103:AK252,3,FALSE)),"")</f>
        <v/>
      </c>
      <c r="H104" s="484" t="str">
        <f>IFERROR(IF($D104="","",VLOOKUP($D104,CUADRO!$D:$AK,4,FALSE)),"")</f>
        <v/>
      </c>
      <c r="I104" s="484" t="str">
        <f>IFERROR(IF($D104="","",VLOOKUP($D104,CUADRO!$D:$AK,5,FALSE)),"")</f>
        <v/>
      </c>
      <c r="J104" s="484" t="str">
        <f>IFERROR(IF($D104="","",VLOOKUP($D104,CUADRO!$D:$AK,6,FALSE)),"")</f>
        <v/>
      </c>
      <c r="K104" s="484" t="str">
        <f>IFERROR(IF($D104="","",VLOOKUP($D104,CUADRO!$D:$AK,7,FALSE)),"")</f>
        <v/>
      </c>
      <c r="L104" s="484" t="str">
        <f>IFERROR(IF($D104="","",VLOOKUP($D104,CUADRO!$D:$AK,8,FALSE)),"")</f>
        <v/>
      </c>
      <c r="M104" s="484" t="str">
        <f>IFERROR(IF($D104="","",VLOOKUP($D104,CUADRO!$D:$AK,9,FALSE)),"")</f>
        <v/>
      </c>
      <c r="N104" s="484" t="str">
        <f>IFERROR(IF($D104="","",VLOOKUP($D104,CUADRO!$D:$AK,10,FALSE)),"")</f>
        <v/>
      </c>
      <c r="O104" s="484" t="str">
        <f>IFERROR(IF($D104="","",VLOOKUP($D104,CUADRO!$D:$AK,11,FALSE)),"")</f>
        <v/>
      </c>
      <c r="P104" s="484" t="str">
        <f>IFERROR(IF($D104="","",VLOOKUP($D104,CUADRO!$D:$AK,12,FALSE)),"")</f>
        <v/>
      </c>
      <c r="Q104" s="484" t="str">
        <f>IFERROR(IF($D104="","",VLOOKUP($D104,CUADRO!$D:$AK,13,FALSE)),"")</f>
        <v/>
      </c>
      <c r="R104" s="484" t="str">
        <f>IFERROR(IF($D104="","",VLOOKUP($D104,CUADRO!$D:$AK,14,FALSE)),"")</f>
        <v/>
      </c>
      <c r="S104" s="484" t="str">
        <f>IFERROR(IF($D104="","",VLOOKUP($D104,CUADRO!$D:$AK,15,FALSE)),"")</f>
        <v/>
      </c>
      <c r="T104" s="484" t="str">
        <f>IFERROR(IF($D104="","",VLOOKUP($D104,CUADRO!$D:$AK,16,FALSE)),"")</f>
        <v/>
      </c>
      <c r="U104" s="484" t="str">
        <f>IFERROR(IF($D104="","",VLOOKUP($D104,CUADRO!$D:$AK,17,FALSE)),"")</f>
        <v/>
      </c>
      <c r="V104" s="484" t="str">
        <f>IFERROR(IF($D104="","",VLOOKUP($D104,CUADRO!$D:$AK,18,FALSE)),"")</f>
        <v/>
      </c>
      <c r="W104" s="484" t="str">
        <f>IFERROR(IF($D104="","",VLOOKUP($D104,CUADRO!$D:$AK,19,FALSE)),"")</f>
        <v/>
      </c>
      <c r="X104" s="484" t="str">
        <f>IFERROR(IF($D104="","",VLOOKUP($D104,CUADRO!$D:$AK,20,FALSE)),"")</f>
        <v/>
      </c>
      <c r="Y104" s="484" t="str">
        <f>IFERROR(IF($D104="","",VLOOKUP($D104,CUADRO!$D:$AK,21,FALSE)),"")</f>
        <v/>
      </c>
      <c r="Z104" s="484" t="str">
        <f>IFERROR(IF($D104="","",VLOOKUP($D104,CUADRO!$D:$AK,22,FALSE)),"")</f>
        <v/>
      </c>
      <c r="AA104" s="484" t="str">
        <f>IFERROR(IF($D104="","",VLOOKUP($D104,CUADRO!$D:$AK,23,FALSE)),"")</f>
        <v/>
      </c>
      <c r="AB104" s="484" t="str">
        <f>IFERROR(IF($D104="","",VLOOKUP($D104,CUADRO!$D:$AK,24,FALSE)),"")</f>
        <v/>
      </c>
      <c r="AC104" s="484" t="str">
        <f>IFERROR(IF($D104="","",VLOOKUP($D104,CUADRO!$D:$AK,25,FALSE)),"")</f>
        <v/>
      </c>
      <c r="AD104" s="484" t="str">
        <f>IFERROR(IF($D104="","",VLOOKUP($D104,CUADRO!$D:$AK,26,FALSE)),"")</f>
        <v/>
      </c>
      <c r="AE104" s="484" t="str">
        <f>IFERROR(IF($D104="","",VLOOKUP($D104,CUADRO!$D:$AK,27,FALSE)),"")</f>
        <v/>
      </c>
      <c r="AF104" s="484" t="str">
        <f>IFERROR(IF($D104="","",VLOOKUP($D104,CUADRO!$D:$AK,28,FALSE)),"")</f>
        <v/>
      </c>
      <c r="AG104" s="484" t="str">
        <f>IFERROR(IF($D104="","",VLOOKUP($D104,CUADRO!$D:$AK,29,FALSE)),"")</f>
        <v/>
      </c>
      <c r="AH104" s="484" t="str">
        <f>IFERROR(IF($D104="","",VLOOKUP($D104,CUADRO!$D:$AK,30,FALSE)),"")</f>
        <v/>
      </c>
      <c r="AI104" s="484" t="str">
        <f>IFERROR(IF($D104="","",VLOOKUP($D104,CUADRO!$D:$AK,31,FALSE)),"")</f>
        <v/>
      </c>
      <c r="AJ104" s="484" t="str">
        <f>IFERROR(IF($D104="","",VLOOKUP($D104,CUADRO!$D:$AK,32,FALSE)),"")</f>
        <v/>
      </c>
      <c r="AK104" s="484" t="str">
        <f>IFERROR(IF($D104="","",VLOOKUP($D104,CUADRO!$D:$AK,33,FALSE)),"")</f>
        <v/>
      </c>
      <c r="AL104" s="484" t="str">
        <f>IFERROR(IF($D104="","",VLOOKUP($D104,CUADRO!$D:$AK,34,FALSE)),"")</f>
        <v/>
      </c>
    </row>
    <row r="105" spans="1:38" ht="15">
      <c r="A105" s="435" t="str">
        <f>IF(G105="","",MAX($A$5:$A104)+1)</f>
        <v/>
      </c>
      <c r="B105" s="369">
        <v>101</v>
      </c>
      <c r="C105" s="228" t="str">
        <f>VLOOKUP(D105,CONDUCTORES!C:E,3,FALSE)</f>
        <v/>
      </c>
      <c r="D105" s="228" t="str">
        <f>IFERROR(IF(C101="SELECCIONE EMPRESA","",VLOOKUP(E105,CONDUCTORES!V:AM,18,FALSE)),"")</f>
        <v/>
      </c>
      <c r="E105" s="228" t="str">
        <f t="shared" si="4"/>
        <v>SELECCIONE EMPRESA101</v>
      </c>
      <c r="F105" s="228" t="str">
        <f t="shared" si="5"/>
        <v/>
      </c>
      <c r="G105" s="228" t="str">
        <f>IFERROR(IF($D105="","",VLOOKUP($D105,CUADRO!D104:AK253,3,FALSE)),"")</f>
        <v/>
      </c>
      <c r="H105" s="484" t="str">
        <f>IFERROR(IF($D105="","",VLOOKUP($D105,CUADRO!$D:$AK,4,FALSE)),"")</f>
        <v/>
      </c>
      <c r="I105" s="484" t="str">
        <f>IFERROR(IF($D105="","",VLOOKUP($D105,CUADRO!$D:$AK,5,FALSE)),"")</f>
        <v/>
      </c>
      <c r="J105" s="484" t="str">
        <f>IFERROR(IF($D105="","",VLOOKUP($D105,CUADRO!$D:$AK,6,FALSE)),"")</f>
        <v/>
      </c>
      <c r="K105" s="484" t="str">
        <f>IFERROR(IF($D105="","",VLOOKUP($D105,CUADRO!$D:$AK,7,FALSE)),"")</f>
        <v/>
      </c>
      <c r="L105" s="484" t="str">
        <f>IFERROR(IF($D105="","",VLOOKUP($D105,CUADRO!$D:$AK,8,FALSE)),"")</f>
        <v/>
      </c>
      <c r="M105" s="484" t="str">
        <f>IFERROR(IF($D105="","",VLOOKUP($D105,CUADRO!$D:$AK,9,FALSE)),"")</f>
        <v/>
      </c>
      <c r="N105" s="484" t="str">
        <f>IFERROR(IF($D105="","",VLOOKUP($D105,CUADRO!$D:$AK,10,FALSE)),"")</f>
        <v/>
      </c>
      <c r="O105" s="484" t="str">
        <f>IFERROR(IF($D105="","",VLOOKUP($D105,CUADRO!$D:$AK,11,FALSE)),"")</f>
        <v/>
      </c>
      <c r="P105" s="484" t="str">
        <f>IFERROR(IF($D105="","",VLOOKUP($D105,CUADRO!$D:$AK,12,FALSE)),"")</f>
        <v/>
      </c>
      <c r="Q105" s="484" t="str">
        <f>IFERROR(IF($D105="","",VLOOKUP($D105,CUADRO!$D:$AK,13,FALSE)),"")</f>
        <v/>
      </c>
      <c r="R105" s="484" t="str">
        <f>IFERROR(IF($D105="","",VLOOKUP($D105,CUADRO!$D:$AK,14,FALSE)),"")</f>
        <v/>
      </c>
      <c r="S105" s="484" t="str">
        <f>IFERROR(IF($D105="","",VLOOKUP($D105,CUADRO!$D:$AK,15,FALSE)),"")</f>
        <v/>
      </c>
      <c r="T105" s="484" t="str">
        <f>IFERROR(IF($D105="","",VLOOKUP($D105,CUADRO!$D:$AK,16,FALSE)),"")</f>
        <v/>
      </c>
      <c r="U105" s="484" t="str">
        <f>IFERROR(IF($D105="","",VLOOKUP($D105,CUADRO!$D:$AK,17,FALSE)),"")</f>
        <v/>
      </c>
      <c r="V105" s="484" t="str">
        <f>IFERROR(IF($D105="","",VLOOKUP($D105,CUADRO!$D:$AK,18,FALSE)),"")</f>
        <v/>
      </c>
      <c r="W105" s="484" t="str">
        <f>IFERROR(IF($D105="","",VLOOKUP($D105,CUADRO!$D:$AK,19,FALSE)),"")</f>
        <v/>
      </c>
      <c r="X105" s="484" t="str">
        <f>IFERROR(IF($D105="","",VLOOKUP($D105,CUADRO!$D:$AK,20,FALSE)),"")</f>
        <v/>
      </c>
      <c r="Y105" s="484" t="str">
        <f>IFERROR(IF($D105="","",VLOOKUP($D105,CUADRO!$D:$AK,21,FALSE)),"")</f>
        <v/>
      </c>
      <c r="Z105" s="484" t="str">
        <f>IFERROR(IF($D105="","",VLOOKUP($D105,CUADRO!$D:$AK,22,FALSE)),"")</f>
        <v/>
      </c>
      <c r="AA105" s="484" t="str">
        <f>IFERROR(IF($D105="","",VLOOKUP($D105,CUADRO!$D:$AK,23,FALSE)),"")</f>
        <v/>
      </c>
      <c r="AB105" s="484" t="str">
        <f>IFERROR(IF($D105="","",VLOOKUP($D105,CUADRO!$D:$AK,24,FALSE)),"")</f>
        <v/>
      </c>
      <c r="AC105" s="484" t="str">
        <f>IFERROR(IF($D105="","",VLOOKUP($D105,CUADRO!$D:$AK,25,FALSE)),"")</f>
        <v/>
      </c>
      <c r="AD105" s="484" t="str">
        <f>IFERROR(IF($D105="","",VLOOKUP($D105,CUADRO!$D:$AK,26,FALSE)),"")</f>
        <v/>
      </c>
      <c r="AE105" s="484" t="str">
        <f>IFERROR(IF($D105="","",VLOOKUP($D105,CUADRO!$D:$AK,27,FALSE)),"")</f>
        <v/>
      </c>
      <c r="AF105" s="484" t="str">
        <f>IFERROR(IF($D105="","",VLOOKUP($D105,CUADRO!$D:$AK,28,FALSE)),"")</f>
        <v/>
      </c>
      <c r="AG105" s="484" t="str">
        <f>IFERROR(IF($D105="","",VLOOKUP($D105,CUADRO!$D:$AK,29,FALSE)),"")</f>
        <v/>
      </c>
      <c r="AH105" s="484" t="str">
        <f>IFERROR(IF($D105="","",VLOOKUP($D105,CUADRO!$D:$AK,30,FALSE)),"")</f>
        <v/>
      </c>
      <c r="AI105" s="484" t="str">
        <f>IFERROR(IF($D105="","",VLOOKUP($D105,CUADRO!$D:$AK,31,FALSE)),"")</f>
        <v/>
      </c>
      <c r="AJ105" s="484" t="str">
        <f>IFERROR(IF($D105="","",VLOOKUP($D105,CUADRO!$D:$AK,32,FALSE)),"")</f>
        <v/>
      </c>
      <c r="AK105" s="484" t="str">
        <f>IFERROR(IF($D105="","",VLOOKUP($D105,CUADRO!$D:$AK,33,FALSE)),"")</f>
        <v/>
      </c>
      <c r="AL105" s="484" t="str">
        <f>IFERROR(IF($D105="","",VLOOKUP($D105,CUADRO!$D:$AK,34,FALSE)),"")</f>
        <v/>
      </c>
    </row>
    <row r="106" spans="1:38" ht="15">
      <c r="A106" s="435" t="str">
        <f>IF(G106="","",MAX($A$5:$A105)+1)</f>
        <v/>
      </c>
      <c r="B106" s="369">
        <v>102</v>
      </c>
      <c r="C106" s="228" t="str">
        <f>VLOOKUP(D106,CONDUCTORES!C:E,3,FALSE)</f>
        <v/>
      </c>
      <c r="D106" s="228" t="str">
        <f>IFERROR(IF(C102="SELECCIONE EMPRESA","",VLOOKUP(E106,CONDUCTORES!V:AM,18,FALSE)),"")</f>
        <v/>
      </c>
      <c r="E106" s="228" t="str">
        <f t="shared" si="4"/>
        <v>SELECCIONE EMPRESA102</v>
      </c>
      <c r="F106" s="228" t="str">
        <f t="shared" si="5"/>
        <v/>
      </c>
      <c r="G106" s="228" t="str">
        <f>IFERROR(IF($D106="","",VLOOKUP($D106,CUADRO!D105:AK254,3,FALSE)),"")</f>
        <v/>
      </c>
      <c r="H106" s="484" t="str">
        <f>IFERROR(IF($D106="","",VLOOKUP($D106,CUADRO!$D:$AK,4,FALSE)),"")</f>
        <v/>
      </c>
      <c r="I106" s="484" t="str">
        <f>IFERROR(IF($D106="","",VLOOKUP($D106,CUADRO!$D:$AK,5,FALSE)),"")</f>
        <v/>
      </c>
      <c r="J106" s="484" t="str">
        <f>IFERROR(IF($D106="","",VLOOKUP($D106,CUADRO!$D:$AK,6,FALSE)),"")</f>
        <v/>
      </c>
      <c r="K106" s="484" t="str">
        <f>IFERROR(IF($D106="","",VLOOKUP($D106,CUADRO!$D:$AK,7,FALSE)),"")</f>
        <v/>
      </c>
      <c r="L106" s="484" t="str">
        <f>IFERROR(IF($D106="","",VLOOKUP($D106,CUADRO!$D:$AK,8,FALSE)),"")</f>
        <v/>
      </c>
      <c r="M106" s="484" t="str">
        <f>IFERROR(IF($D106="","",VLOOKUP($D106,CUADRO!$D:$AK,9,FALSE)),"")</f>
        <v/>
      </c>
      <c r="N106" s="484" t="str">
        <f>IFERROR(IF($D106="","",VLOOKUP($D106,CUADRO!$D:$AK,10,FALSE)),"")</f>
        <v/>
      </c>
      <c r="O106" s="484" t="str">
        <f>IFERROR(IF($D106="","",VLOOKUP($D106,CUADRO!$D:$AK,11,FALSE)),"")</f>
        <v/>
      </c>
      <c r="P106" s="484" t="str">
        <f>IFERROR(IF($D106="","",VLOOKUP($D106,CUADRO!$D:$AK,12,FALSE)),"")</f>
        <v/>
      </c>
      <c r="Q106" s="484" t="str">
        <f>IFERROR(IF($D106="","",VLOOKUP($D106,CUADRO!$D:$AK,13,FALSE)),"")</f>
        <v/>
      </c>
      <c r="R106" s="484" t="str">
        <f>IFERROR(IF($D106="","",VLOOKUP($D106,CUADRO!$D:$AK,14,FALSE)),"")</f>
        <v/>
      </c>
      <c r="S106" s="484" t="str">
        <f>IFERROR(IF($D106="","",VLOOKUP($D106,CUADRO!$D:$AK,15,FALSE)),"")</f>
        <v/>
      </c>
      <c r="T106" s="484" t="str">
        <f>IFERROR(IF($D106="","",VLOOKUP($D106,CUADRO!$D:$AK,16,FALSE)),"")</f>
        <v/>
      </c>
      <c r="U106" s="484" t="str">
        <f>IFERROR(IF($D106="","",VLOOKUP($D106,CUADRO!$D:$AK,17,FALSE)),"")</f>
        <v/>
      </c>
      <c r="V106" s="484" t="str">
        <f>IFERROR(IF($D106="","",VLOOKUP($D106,CUADRO!$D:$AK,18,FALSE)),"")</f>
        <v/>
      </c>
      <c r="W106" s="484" t="str">
        <f>IFERROR(IF($D106="","",VLOOKUP($D106,CUADRO!$D:$AK,19,FALSE)),"")</f>
        <v/>
      </c>
      <c r="X106" s="484" t="str">
        <f>IFERROR(IF($D106="","",VLOOKUP($D106,CUADRO!$D:$AK,20,FALSE)),"")</f>
        <v/>
      </c>
      <c r="Y106" s="484" t="str">
        <f>IFERROR(IF($D106="","",VLOOKUP($D106,CUADRO!$D:$AK,21,FALSE)),"")</f>
        <v/>
      </c>
      <c r="Z106" s="484" t="str">
        <f>IFERROR(IF($D106="","",VLOOKUP($D106,CUADRO!$D:$AK,22,FALSE)),"")</f>
        <v/>
      </c>
      <c r="AA106" s="484" t="str">
        <f>IFERROR(IF($D106="","",VLOOKUP($D106,CUADRO!$D:$AK,23,FALSE)),"")</f>
        <v/>
      </c>
      <c r="AB106" s="484" t="str">
        <f>IFERROR(IF($D106="","",VLOOKUP($D106,CUADRO!$D:$AK,24,FALSE)),"")</f>
        <v/>
      </c>
      <c r="AC106" s="484" t="str">
        <f>IFERROR(IF($D106="","",VLOOKUP($D106,CUADRO!$D:$AK,25,FALSE)),"")</f>
        <v/>
      </c>
      <c r="AD106" s="484" t="str">
        <f>IFERROR(IF($D106="","",VLOOKUP($D106,CUADRO!$D:$AK,26,FALSE)),"")</f>
        <v/>
      </c>
      <c r="AE106" s="484" t="str">
        <f>IFERROR(IF($D106="","",VLOOKUP($D106,CUADRO!$D:$AK,27,FALSE)),"")</f>
        <v/>
      </c>
      <c r="AF106" s="484" t="str">
        <f>IFERROR(IF($D106="","",VLOOKUP($D106,CUADRO!$D:$AK,28,FALSE)),"")</f>
        <v/>
      </c>
      <c r="AG106" s="484" t="str">
        <f>IFERROR(IF($D106="","",VLOOKUP($D106,CUADRO!$D:$AK,29,FALSE)),"")</f>
        <v/>
      </c>
      <c r="AH106" s="484" t="str">
        <f>IFERROR(IF($D106="","",VLOOKUP($D106,CUADRO!$D:$AK,30,FALSE)),"")</f>
        <v/>
      </c>
      <c r="AI106" s="484" t="str">
        <f>IFERROR(IF($D106="","",VLOOKUP($D106,CUADRO!$D:$AK,31,FALSE)),"")</f>
        <v/>
      </c>
      <c r="AJ106" s="484" t="str">
        <f>IFERROR(IF($D106="","",VLOOKUP($D106,CUADRO!$D:$AK,32,FALSE)),"")</f>
        <v/>
      </c>
      <c r="AK106" s="484" t="str">
        <f>IFERROR(IF($D106="","",VLOOKUP($D106,CUADRO!$D:$AK,33,FALSE)),"")</f>
        <v/>
      </c>
      <c r="AL106" s="484" t="str">
        <f>IFERROR(IF($D106="","",VLOOKUP($D106,CUADRO!$D:$AK,34,FALSE)),"")</f>
        <v/>
      </c>
    </row>
    <row r="107" spans="1:38" ht="15">
      <c r="A107" s="435" t="str">
        <f>IF(G107="","",MAX($A$5:$A106)+1)</f>
        <v/>
      </c>
      <c r="B107" s="369">
        <v>103</v>
      </c>
      <c r="C107" s="228" t="str">
        <f>VLOOKUP(D107,CONDUCTORES!C:E,3,FALSE)</f>
        <v/>
      </c>
      <c r="D107" s="228" t="str">
        <f>IFERROR(IF(C103="SELECCIONE EMPRESA","",VLOOKUP(E107,CONDUCTORES!V:AM,18,FALSE)),"")</f>
        <v/>
      </c>
      <c r="E107" s="228" t="str">
        <f t="shared" si="4"/>
        <v>SELECCIONE EMPRESA103</v>
      </c>
      <c r="F107" s="228" t="str">
        <f t="shared" si="5"/>
        <v/>
      </c>
      <c r="G107" s="228" t="str">
        <f>IFERROR(IF($D107="","",VLOOKUP($D107,CUADRO!D106:AK255,3,FALSE)),"")</f>
        <v/>
      </c>
      <c r="H107" s="484" t="str">
        <f>IFERROR(IF($D107="","",VLOOKUP($D107,CUADRO!$D:$AK,4,FALSE)),"")</f>
        <v/>
      </c>
      <c r="I107" s="484" t="str">
        <f>IFERROR(IF($D107="","",VLOOKUP($D107,CUADRO!$D:$AK,5,FALSE)),"")</f>
        <v/>
      </c>
      <c r="J107" s="484" t="str">
        <f>IFERROR(IF($D107="","",VLOOKUP($D107,CUADRO!$D:$AK,6,FALSE)),"")</f>
        <v/>
      </c>
      <c r="K107" s="484" t="str">
        <f>IFERROR(IF($D107="","",VLOOKUP($D107,CUADRO!$D:$AK,7,FALSE)),"")</f>
        <v/>
      </c>
      <c r="L107" s="484" t="str">
        <f>IFERROR(IF($D107="","",VLOOKUP($D107,CUADRO!$D:$AK,8,FALSE)),"")</f>
        <v/>
      </c>
      <c r="M107" s="484" t="str">
        <f>IFERROR(IF($D107="","",VLOOKUP($D107,CUADRO!$D:$AK,9,FALSE)),"")</f>
        <v/>
      </c>
      <c r="N107" s="484" t="str">
        <f>IFERROR(IF($D107="","",VLOOKUP($D107,CUADRO!$D:$AK,10,FALSE)),"")</f>
        <v/>
      </c>
      <c r="O107" s="484" t="str">
        <f>IFERROR(IF($D107="","",VLOOKUP($D107,CUADRO!$D:$AK,11,FALSE)),"")</f>
        <v/>
      </c>
      <c r="P107" s="484" t="str">
        <f>IFERROR(IF($D107="","",VLOOKUP($D107,CUADRO!$D:$AK,12,FALSE)),"")</f>
        <v/>
      </c>
      <c r="Q107" s="484" t="str">
        <f>IFERROR(IF($D107="","",VLOOKUP($D107,CUADRO!$D:$AK,13,FALSE)),"")</f>
        <v/>
      </c>
      <c r="R107" s="484" t="str">
        <f>IFERROR(IF($D107="","",VLOOKUP($D107,CUADRO!$D:$AK,14,FALSE)),"")</f>
        <v/>
      </c>
      <c r="S107" s="484" t="str">
        <f>IFERROR(IF($D107="","",VLOOKUP($D107,CUADRO!$D:$AK,15,FALSE)),"")</f>
        <v/>
      </c>
      <c r="T107" s="484" t="str">
        <f>IFERROR(IF($D107="","",VLOOKUP($D107,CUADRO!$D:$AK,16,FALSE)),"")</f>
        <v/>
      </c>
      <c r="U107" s="484" t="str">
        <f>IFERROR(IF($D107="","",VLOOKUP($D107,CUADRO!$D:$AK,17,FALSE)),"")</f>
        <v/>
      </c>
      <c r="V107" s="484" t="str">
        <f>IFERROR(IF($D107="","",VLOOKUP($D107,CUADRO!$D:$AK,18,FALSE)),"")</f>
        <v/>
      </c>
      <c r="W107" s="484" t="str">
        <f>IFERROR(IF($D107="","",VLOOKUP($D107,CUADRO!$D:$AK,19,FALSE)),"")</f>
        <v/>
      </c>
      <c r="X107" s="484" t="str">
        <f>IFERROR(IF($D107="","",VLOOKUP($D107,CUADRO!$D:$AK,20,FALSE)),"")</f>
        <v/>
      </c>
      <c r="Y107" s="484" t="str">
        <f>IFERROR(IF($D107="","",VLOOKUP($D107,CUADRO!$D:$AK,21,FALSE)),"")</f>
        <v/>
      </c>
      <c r="Z107" s="484" t="str">
        <f>IFERROR(IF($D107="","",VLOOKUP($D107,CUADRO!$D:$AK,22,FALSE)),"")</f>
        <v/>
      </c>
      <c r="AA107" s="484" t="str">
        <f>IFERROR(IF($D107="","",VLOOKUP($D107,CUADRO!$D:$AK,23,FALSE)),"")</f>
        <v/>
      </c>
      <c r="AB107" s="484" t="str">
        <f>IFERROR(IF($D107="","",VLOOKUP($D107,CUADRO!$D:$AK,24,FALSE)),"")</f>
        <v/>
      </c>
      <c r="AC107" s="484" t="str">
        <f>IFERROR(IF($D107="","",VLOOKUP($D107,CUADRO!$D:$AK,25,FALSE)),"")</f>
        <v/>
      </c>
      <c r="AD107" s="484" t="str">
        <f>IFERROR(IF($D107="","",VLOOKUP($D107,CUADRO!$D:$AK,26,FALSE)),"")</f>
        <v/>
      </c>
      <c r="AE107" s="484" t="str">
        <f>IFERROR(IF($D107="","",VLOOKUP($D107,CUADRO!$D:$AK,27,FALSE)),"")</f>
        <v/>
      </c>
      <c r="AF107" s="484" t="str">
        <f>IFERROR(IF($D107="","",VLOOKUP($D107,CUADRO!$D:$AK,28,FALSE)),"")</f>
        <v/>
      </c>
      <c r="AG107" s="484" t="str">
        <f>IFERROR(IF($D107="","",VLOOKUP($D107,CUADRO!$D:$AK,29,FALSE)),"")</f>
        <v/>
      </c>
      <c r="AH107" s="484" t="str">
        <f>IFERROR(IF($D107="","",VLOOKUP($D107,CUADRO!$D:$AK,30,FALSE)),"")</f>
        <v/>
      </c>
      <c r="AI107" s="484" t="str">
        <f>IFERROR(IF($D107="","",VLOOKUP($D107,CUADRO!$D:$AK,31,FALSE)),"")</f>
        <v/>
      </c>
      <c r="AJ107" s="484" t="str">
        <f>IFERROR(IF($D107="","",VLOOKUP($D107,CUADRO!$D:$AK,32,FALSE)),"")</f>
        <v/>
      </c>
      <c r="AK107" s="484" t="str">
        <f>IFERROR(IF($D107="","",VLOOKUP($D107,CUADRO!$D:$AK,33,FALSE)),"")</f>
        <v/>
      </c>
      <c r="AL107" s="484" t="str">
        <f>IFERROR(IF($D107="","",VLOOKUP($D107,CUADRO!$D:$AK,34,FALSE)),"")</f>
        <v/>
      </c>
    </row>
    <row r="108" spans="1:38" ht="15">
      <c r="A108" s="435" t="str">
        <f>IF(G108="","",MAX($A$5:$A107)+1)</f>
        <v/>
      </c>
      <c r="B108" s="369">
        <v>104</v>
      </c>
      <c r="C108" s="228" t="str">
        <f>VLOOKUP(D108,CONDUCTORES!C:E,3,FALSE)</f>
        <v/>
      </c>
      <c r="D108" s="228" t="str">
        <f>IFERROR(IF(C104="SELECCIONE EMPRESA","",VLOOKUP(E108,CONDUCTORES!V:AM,18,FALSE)),"")</f>
        <v/>
      </c>
      <c r="E108" s="228" t="str">
        <f t="shared" si="4"/>
        <v>SELECCIONE EMPRESA104</v>
      </c>
      <c r="F108" s="228" t="str">
        <f t="shared" si="5"/>
        <v/>
      </c>
      <c r="G108" s="228" t="str">
        <f>IFERROR(IF($D108="","",VLOOKUP($D108,CUADRO!D107:AK256,3,FALSE)),"")</f>
        <v/>
      </c>
      <c r="H108" s="484" t="str">
        <f>IFERROR(IF($D108="","",VLOOKUP($D108,CUADRO!$D:$AK,4,FALSE)),"")</f>
        <v/>
      </c>
      <c r="I108" s="484" t="str">
        <f>IFERROR(IF($D108="","",VLOOKUP($D108,CUADRO!$D:$AK,5,FALSE)),"")</f>
        <v/>
      </c>
      <c r="J108" s="484" t="str">
        <f>IFERROR(IF($D108="","",VLOOKUP($D108,CUADRO!$D:$AK,6,FALSE)),"")</f>
        <v/>
      </c>
      <c r="K108" s="484" t="str">
        <f>IFERROR(IF($D108="","",VLOOKUP($D108,CUADRO!$D:$AK,7,FALSE)),"")</f>
        <v/>
      </c>
      <c r="L108" s="484" t="str">
        <f>IFERROR(IF($D108="","",VLOOKUP($D108,CUADRO!$D:$AK,8,FALSE)),"")</f>
        <v/>
      </c>
      <c r="M108" s="484" t="str">
        <f>IFERROR(IF($D108="","",VLOOKUP($D108,CUADRO!$D:$AK,9,FALSE)),"")</f>
        <v/>
      </c>
      <c r="N108" s="484" t="str">
        <f>IFERROR(IF($D108="","",VLOOKUP($D108,CUADRO!$D:$AK,10,FALSE)),"")</f>
        <v/>
      </c>
      <c r="O108" s="484" t="str">
        <f>IFERROR(IF($D108="","",VLOOKUP($D108,CUADRO!$D:$AK,11,FALSE)),"")</f>
        <v/>
      </c>
      <c r="P108" s="484" t="str">
        <f>IFERROR(IF($D108="","",VLOOKUP($D108,CUADRO!$D:$AK,12,FALSE)),"")</f>
        <v/>
      </c>
      <c r="Q108" s="484" t="str">
        <f>IFERROR(IF($D108="","",VLOOKUP($D108,CUADRO!$D:$AK,13,FALSE)),"")</f>
        <v/>
      </c>
      <c r="R108" s="484" t="str">
        <f>IFERROR(IF($D108="","",VLOOKUP($D108,CUADRO!$D:$AK,14,FALSE)),"")</f>
        <v/>
      </c>
      <c r="S108" s="484" t="str">
        <f>IFERROR(IF($D108="","",VLOOKUP($D108,CUADRO!$D:$AK,15,FALSE)),"")</f>
        <v/>
      </c>
      <c r="T108" s="484" t="str">
        <f>IFERROR(IF($D108="","",VLOOKUP($D108,CUADRO!$D:$AK,16,FALSE)),"")</f>
        <v/>
      </c>
      <c r="U108" s="484" t="str">
        <f>IFERROR(IF($D108="","",VLOOKUP($D108,CUADRO!$D:$AK,17,FALSE)),"")</f>
        <v/>
      </c>
      <c r="V108" s="484" t="str">
        <f>IFERROR(IF($D108="","",VLOOKUP($D108,CUADRO!$D:$AK,18,FALSE)),"")</f>
        <v/>
      </c>
      <c r="W108" s="484" t="str">
        <f>IFERROR(IF($D108="","",VLOOKUP($D108,CUADRO!$D:$AK,19,FALSE)),"")</f>
        <v/>
      </c>
      <c r="X108" s="484" t="str">
        <f>IFERROR(IF($D108="","",VLOOKUP($D108,CUADRO!$D:$AK,20,FALSE)),"")</f>
        <v/>
      </c>
      <c r="Y108" s="484" t="str">
        <f>IFERROR(IF($D108="","",VLOOKUP($D108,CUADRO!$D:$AK,21,FALSE)),"")</f>
        <v/>
      </c>
      <c r="Z108" s="484" t="str">
        <f>IFERROR(IF($D108="","",VLOOKUP($D108,CUADRO!$D:$AK,22,FALSE)),"")</f>
        <v/>
      </c>
      <c r="AA108" s="484" t="str">
        <f>IFERROR(IF($D108="","",VLOOKUP($D108,CUADRO!$D:$AK,23,FALSE)),"")</f>
        <v/>
      </c>
      <c r="AB108" s="484" t="str">
        <f>IFERROR(IF($D108="","",VLOOKUP($D108,CUADRO!$D:$AK,24,FALSE)),"")</f>
        <v/>
      </c>
      <c r="AC108" s="484" t="str">
        <f>IFERROR(IF($D108="","",VLOOKUP($D108,CUADRO!$D:$AK,25,FALSE)),"")</f>
        <v/>
      </c>
      <c r="AD108" s="484" t="str">
        <f>IFERROR(IF($D108="","",VLOOKUP($D108,CUADRO!$D:$AK,26,FALSE)),"")</f>
        <v/>
      </c>
      <c r="AE108" s="484" t="str">
        <f>IFERROR(IF($D108="","",VLOOKUP($D108,CUADRO!$D:$AK,27,FALSE)),"")</f>
        <v/>
      </c>
      <c r="AF108" s="484" t="str">
        <f>IFERROR(IF($D108="","",VLOOKUP($D108,CUADRO!$D:$AK,28,FALSE)),"")</f>
        <v/>
      </c>
      <c r="AG108" s="484" t="str">
        <f>IFERROR(IF($D108="","",VLOOKUP($D108,CUADRO!$D:$AK,29,FALSE)),"")</f>
        <v/>
      </c>
      <c r="AH108" s="484" t="str">
        <f>IFERROR(IF($D108="","",VLOOKUP($D108,CUADRO!$D:$AK,30,FALSE)),"")</f>
        <v/>
      </c>
      <c r="AI108" s="484" t="str">
        <f>IFERROR(IF($D108="","",VLOOKUP($D108,CUADRO!$D:$AK,31,FALSE)),"")</f>
        <v/>
      </c>
      <c r="AJ108" s="484" t="str">
        <f>IFERROR(IF($D108="","",VLOOKUP($D108,CUADRO!$D:$AK,32,FALSE)),"")</f>
        <v/>
      </c>
      <c r="AK108" s="484" t="str">
        <f>IFERROR(IF($D108="","",VLOOKUP($D108,CUADRO!$D:$AK,33,FALSE)),"")</f>
        <v/>
      </c>
      <c r="AL108" s="484" t="str">
        <f>IFERROR(IF($D108="","",VLOOKUP($D108,CUADRO!$D:$AK,34,FALSE)),"")</f>
        <v/>
      </c>
    </row>
    <row r="109" spans="1:38" ht="15">
      <c r="A109" s="435" t="str">
        <f>IF(G109="","",MAX($A$5:$A108)+1)</f>
        <v/>
      </c>
      <c r="B109" s="369">
        <v>105</v>
      </c>
      <c r="C109" s="228" t="str">
        <f>VLOOKUP(D109,CONDUCTORES!C:E,3,FALSE)</f>
        <v/>
      </c>
      <c r="D109" s="228" t="str">
        <f>IFERROR(IF(C105="SELECCIONE EMPRESA","",VLOOKUP(E109,CONDUCTORES!V:AM,18,FALSE)),"")</f>
        <v/>
      </c>
      <c r="E109" s="228" t="str">
        <f t="shared" si="4"/>
        <v>SELECCIONE EMPRESA105</v>
      </c>
      <c r="F109" s="228" t="str">
        <f t="shared" si="5"/>
        <v/>
      </c>
      <c r="G109" s="228" t="str">
        <f>IFERROR(IF($D109="","",VLOOKUP($D109,CUADRO!D108:AK257,3,FALSE)),"")</f>
        <v/>
      </c>
      <c r="H109" s="484" t="str">
        <f>IFERROR(IF($D109="","",VLOOKUP($D109,CUADRO!$D:$AK,4,FALSE)),"")</f>
        <v/>
      </c>
      <c r="I109" s="484" t="str">
        <f>IFERROR(IF($D109="","",VLOOKUP($D109,CUADRO!$D:$AK,5,FALSE)),"")</f>
        <v/>
      </c>
      <c r="J109" s="484" t="str">
        <f>IFERROR(IF($D109="","",VLOOKUP($D109,CUADRO!$D:$AK,6,FALSE)),"")</f>
        <v/>
      </c>
      <c r="K109" s="484" t="str">
        <f>IFERROR(IF($D109="","",VLOOKUP($D109,CUADRO!$D:$AK,7,FALSE)),"")</f>
        <v/>
      </c>
      <c r="L109" s="484" t="str">
        <f>IFERROR(IF($D109="","",VLOOKUP($D109,CUADRO!$D:$AK,8,FALSE)),"")</f>
        <v/>
      </c>
      <c r="M109" s="484" t="str">
        <f>IFERROR(IF($D109="","",VLOOKUP($D109,CUADRO!$D:$AK,9,FALSE)),"")</f>
        <v/>
      </c>
      <c r="N109" s="484" t="str">
        <f>IFERROR(IF($D109="","",VLOOKUP($D109,CUADRO!$D:$AK,10,FALSE)),"")</f>
        <v/>
      </c>
      <c r="O109" s="484" t="str">
        <f>IFERROR(IF($D109="","",VLOOKUP($D109,CUADRO!$D:$AK,11,FALSE)),"")</f>
        <v/>
      </c>
      <c r="P109" s="484" t="str">
        <f>IFERROR(IF($D109="","",VLOOKUP($D109,CUADRO!$D:$AK,12,FALSE)),"")</f>
        <v/>
      </c>
      <c r="Q109" s="484" t="str">
        <f>IFERROR(IF($D109="","",VLOOKUP($D109,CUADRO!$D:$AK,13,FALSE)),"")</f>
        <v/>
      </c>
      <c r="R109" s="484" t="str">
        <f>IFERROR(IF($D109="","",VLOOKUP($D109,CUADRO!$D:$AK,14,FALSE)),"")</f>
        <v/>
      </c>
      <c r="S109" s="484" t="str">
        <f>IFERROR(IF($D109="","",VLOOKUP($D109,CUADRO!$D:$AK,15,FALSE)),"")</f>
        <v/>
      </c>
      <c r="T109" s="484" t="str">
        <f>IFERROR(IF($D109="","",VLOOKUP($D109,CUADRO!$D:$AK,16,FALSE)),"")</f>
        <v/>
      </c>
      <c r="U109" s="484" t="str">
        <f>IFERROR(IF($D109="","",VLOOKUP($D109,CUADRO!$D:$AK,17,FALSE)),"")</f>
        <v/>
      </c>
      <c r="V109" s="484" t="str">
        <f>IFERROR(IF($D109="","",VLOOKUP($D109,CUADRO!$D:$AK,18,FALSE)),"")</f>
        <v/>
      </c>
      <c r="W109" s="484" t="str">
        <f>IFERROR(IF($D109="","",VLOOKUP($D109,CUADRO!$D:$AK,19,FALSE)),"")</f>
        <v/>
      </c>
      <c r="X109" s="484" t="str">
        <f>IFERROR(IF($D109="","",VLOOKUP($D109,CUADRO!$D:$AK,20,FALSE)),"")</f>
        <v/>
      </c>
      <c r="Y109" s="484" t="str">
        <f>IFERROR(IF($D109="","",VLOOKUP($D109,CUADRO!$D:$AK,21,FALSE)),"")</f>
        <v/>
      </c>
      <c r="Z109" s="484" t="str">
        <f>IFERROR(IF($D109="","",VLOOKUP($D109,CUADRO!$D:$AK,22,FALSE)),"")</f>
        <v/>
      </c>
      <c r="AA109" s="484" t="str">
        <f>IFERROR(IF($D109="","",VLOOKUP($D109,CUADRO!$D:$AK,23,FALSE)),"")</f>
        <v/>
      </c>
      <c r="AB109" s="484" t="str">
        <f>IFERROR(IF($D109="","",VLOOKUP($D109,CUADRO!$D:$AK,24,FALSE)),"")</f>
        <v/>
      </c>
      <c r="AC109" s="484" t="str">
        <f>IFERROR(IF($D109="","",VLOOKUP($D109,CUADRO!$D:$AK,25,FALSE)),"")</f>
        <v/>
      </c>
      <c r="AD109" s="484" t="str">
        <f>IFERROR(IF($D109="","",VLOOKUP($D109,CUADRO!$D:$AK,26,FALSE)),"")</f>
        <v/>
      </c>
      <c r="AE109" s="484" t="str">
        <f>IFERROR(IF($D109="","",VLOOKUP($D109,CUADRO!$D:$AK,27,FALSE)),"")</f>
        <v/>
      </c>
      <c r="AF109" s="484" t="str">
        <f>IFERROR(IF($D109="","",VLOOKUP($D109,CUADRO!$D:$AK,28,FALSE)),"")</f>
        <v/>
      </c>
      <c r="AG109" s="484" t="str">
        <f>IFERROR(IF($D109="","",VLOOKUP($D109,CUADRO!$D:$AK,29,FALSE)),"")</f>
        <v/>
      </c>
      <c r="AH109" s="484" t="str">
        <f>IFERROR(IF($D109="","",VLOOKUP($D109,CUADRO!$D:$AK,30,FALSE)),"")</f>
        <v/>
      </c>
      <c r="AI109" s="484" t="str">
        <f>IFERROR(IF($D109="","",VLOOKUP($D109,CUADRO!$D:$AK,31,FALSE)),"")</f>
        <v/>
      </c>
      <c r="AJ109" s="484" t="str">
        <f>IFERROR(IF($D109="","",VLOOKUP($D109,CUADRO!$D:$AK,32,FALSE)),"")</f>
        <v/>
      </c>
      <c r="AK109" s="484" t="str">
        <f>IFERROR(IF($D109="","",VLOOKUP($D109,CUADRO!$D:$AK,33,FALSE)),"")</f>
        <v/>
      </c>
      <c r="AL109" s="484" t="str">
        <f>IFERROR(IF($D109="","",VLOOKUP($D109,CUADRO!$D:$AK,34,FALSE)),"")</f>
        <v/>
      </c>
    </row>
    <row r="110" spans="1:38" ht="15">
      <c r="A110" s="435" t="str">
        <f>IF(G110="","",MAX($A$5:$A109)+1)</f>
        <v/>
      </c>
      <c r="B110" s="369">
        <v>106</v>
      </c>
      <c r="C110" s="228" t="str">
        <f>VLOOKUP(D110,CONDUCTORES!C:E,3,FALSE)</f>
        <v/>
      </c>
      <c r="D110" s="228" t="str">
        <f>IFERROR(IF(C106="SELECCIONE EMPRESA","",VLOOKUP(E110,CONDUCTORES!V:AM,18,FALSE)),"")</f>
        <v/>
      </c>
      <c r="E110" s="228" t="str">
        <f t="shared" si="4"/>
        <v>SELECCIONE EMPRESA106</v>
      </c>
      <c r="F110" s="228" t="str">
        <f t="shared" si="5"/>
        <v/>
      </c>
      <c r="G110" s="228" t="str">
        <f>IFERROR(IF($D110="","",VLOOKUP($D110,CUADRO!D109:AK258,3,FALSE)),"")</f>
        <v/>
      </c>
      <c r="H110" s="484" t="str">
        <f>IFERROR(IF($D110="","",VLOOKUP($D110,CUADRO!$D:$AK,4,FALSE)),"")</f>
        <v/>
      </c>
      <c r="I110" s="484" t="str">
        <f>IFERROR(IF($D110="","",VLOOKUP($D110,CUADRO!$D:$AK,5,FALSE)),"")</f>
        <v/>
      </c>
      <c r="J110" s="484" t="str">
        <f>IFERROR(IF($D110="","",VLOOKUP($D110,CUADRO!$D:$AK,6,FALSE)),"")</f>
        <v/>
      </c>
      <c r="K110" s="484" t="str">
        <f>IFERROR(IF($D110="","",VLOOKUP($D110,CUADRO!$D:$AK,7,FALSE)),"")</f>
        <v/>
      </c>
      <c r="L110" s="484" t="str">
        <f>IFERROR(IF($D110="","",VLOOKUP($D110,CUADRO!$D:$AK,8,FALSE)),"")</f>
        <v/>
      </c>
      <c r="M110" s="484" t="str">
        <f>IFERROR(IF($D110="","",VLOOKUP($D110,CUADRO!$D:$AK,9,FALSE)),"")</f>
        <v/>
      </c>
      <c r="N110" s="484" t="str">
        <f>IFERROR(IF($D110="","",VLOOKUP($D110,CUADRO!$D:$AK,10,FALSE)),"")</f>
        <v/>
      </c>
      <c r="O110" s="484" t="str">
        <f>IFERROR(IF($D110="","",VLOOKUP($D110,CUADRO!$D:$AK,11,FALSE)),"")</f>
        <v/>
      </c>
      <c r="P110" s="484" t="str">
        <f>IFERROR(IF($D110="","",VLOOKUP($D110,CUADRO!$D:$AK,12,FALSE)),"")</f>
        <v/>
      </c>
      <c r="Q110" s="484" t="str">
        <f>IFERROR(IF($D110="","",VLOOKUP($D110,CUADRO!$D:$AK,13,FALSE)),"")</f>
        <v/>
      </c>
      <c r="R110" s="484" t="str">
        <f>IFERROR(IF($D110="","",VLOOKUP($D110,CUADRO!$D:$AK,14,FALSE)),"")</f>
        <v/>
      </c>
      <c r="S110" s="484" t="str">
        <f>IFERROR(IF($D110="","",VLOOKUP($D110,CUADRO!$D:$AK,15,FALSE)),"")</f>
        <v/>
      </c>
      <c r="T110" s="484" t="str">
        <f>IFERROR(IF($D110="","",VLOOKUP($D110,CUADRO!$D:$AK,16,FALSE)),"")</f>
        <v/>
      </c>
      <c r="U110" s="484" t="str">
        <f>IFERROR(IF($D110="","",VLOOKUP($D110,CUADRO!$D:$AK,17,FALSE)),"")</f>
        <v/>
      </c>
      <c r="V110" s="484" t="str">
        <f>IFERROR(IF($D110="","",VLOOKUP($D110,CUADRO!$D:$AK,18,FALSE)),"")</f>
        <v/>
      </c>
      <c r="W110" s="484" t="str">
        <f>IFERROR(IF($D110="","",VLOOKUP($D110,CUADRO!$D:$AK,19,FALSE)),"")</f>
        <v/>
      </c>
      <c r="X110" s="484" t="str">
        <f>IFERROR(IF($D110="","",VLOOKUP($D110,CUADRO!$D:$AK,20,FALSE)),"")</f>
        <v/>
      </c>
      <c r="Y110" s="484" t="str">
        <f>IFERROR(IF($D110="","",VLOOKUP($D110,CUADRO!$D:$AK,21,FALSE)),"")</f>
        <v/>
      </c>
      <c r="Z110" s="484" t="str">
        <f>IFERROR(IF($D110="","",VLOOKUP($D110,CUADRO!$D:$AK,22,FALSE)),"")</f>
        <v/>
      </c>
      <c r="AA110" s="484" t="str">
        <f>IFERROR(IF($D110="","",VLOOKUP($D110,CUADRO!$D:$AK,23,FALSE)),"")</f>
        <v/>
      </c>
      <c r="AB110" s="484" t="str">
        <f>IFERROR(IF($D110="","",VLOOKUP($D110,CUADRO!$D:$AK,24,FALSE)),"")</f>
        <v/>
      </c>
      <c r="AC110" s="484" t="str">
        <f>IFERROR(IF($D110="","",VLOOKUP($D110,CUADRO!$D:$AK,25,FALSE)),"")</f>
        <v/>
      </c>
      <c r="AD110" s="484" t="str">
        <f>IFERROR(IF($D110="","",VLOOKUP($D110,CUADRO!$D:$AK,26,FALSE)),"")</f>
        <v/>
      </c>
      <c r="AE110" s="484" t="str">
        <f>IFERROR(IF($D110="","",VLOOKUP($D110,CUADRO!$D:$AK,27,FALSE)),"")</f>
        <v/>
      </c>
      <c r="AF110" s="484" t="str">
        <f>IFERROR(IF($D110="","",VLOOKUP($D110,CUADRO!$D:$AK,28,FALSE)),"")</f>
        <v/>
      </c>
      <c r="AG110" s="484" t="str">
        <f>IFERROR(IF($D110="","",VLOOKUP($D110,CUADRO!$D:$AK,29,FALSE)),"")</f>
        <v/>
      </c>
      <c r="AH110" s="484" t="str">
        <f>IFERROR(IF($D110="","",VLOOKUP($D110,CUADRO!$D:$AK,30,FALSE)),"")</f>
        <v/>
      </c>
      <c r="AI110" s="484" t="str">
        <f>IFERROR(IF($D110="","",VLOOKUP($D110,CUADRO!$D:$AK,31,FALSE)),"")</f>
        <v/>
      </c>
      <c r="AJ110" s="484" t="str">
        <f>IFERROR(IF($D110="","",VLOOKUP($D110,CUADRO!$D:$AK,32,FALSE)),"")</f>
        <v/>
      </c>
      <c r="AK110" s="484" t="str">
        <f>IFERROR(IF($D110="","",VLOOKUP($D110,CUADRO!$D:$AK,33,FALSE)),"")</f>
        <v/>
      </c>
      <c r="AL110" s="484" t="str">
        <f>IFERROR(IF($D110="","",VLOOKUP($D110,CUADRO!$D:$AK,34,FALSE)),"")</f>
        <v/>
      </c>
    </row>
    <row r="111" spans="1:38" ht="15">
      <c r="A111" s="435" t="str">
        <f>IF(G111="","",MAX($A$5:$A110)+1)</f>
        <v/>
      </c>
      <c r="B111" s="369">
        <v>107</v>
      </c>
      <c r="C111" s="228" t="str">
        <f>VLOOKUP(D111,CONDUCTORES!C:E,3,FALSE)</f>
        <v/>
      </c>
      <c r="D111" s="228" t="str">
        <f>IFERROR(IF(C107="SELECCIONE EMPRESA","",VLOOKUP(E111,CONDUCTORES!V:AM,18,FALSE)),"")</f>
        <v/>
      </c>
      <c r="E111" s="228" t="str">
        <f t="shared" si="4"/>
        <v>SELECCIONE EMPRESA107</v>
      </c>
      <c r="F111" s="228" t="str">
        <f t="shared" si="5"/>
        <v/>
      </c>
      <c r="G111" s="228" t="str">
        <f>IFERROR(IF($D111="","",VLOOKUP($D111,CUADRO!D110:AK259,3,FALSE)),"")</f>
        <v/>
      </c>
      <c r="H111" s="484" t="str">
        <f>IFERROR(IF($D111="","",VLOOKUP($D111,CUADRO!$D:$AK,4,FALSE)),"")</f>
        <v/>
      </c>
      <c r="I111" s="484" t="str">
        <f>IFERROR(IF($D111="","",VLOOKUP($D111,CUADRO!$D:$AK,5,FALSE)),"")</f>
        <v/>
      </c>
      <c r="J111" s="484" t="str">
        <f>IFERROR(IF($D111="","",VLOOKUP($D111,CUADRO!$D:$AK,6,FALSE)),"")</f>
        <v/>
      </c>
      <c r="K111" s="484" t="str">
        <f>IFERROR(IF($D111="","",VLOOKUP($D111,CUADRO!$D:$AK,7,FALSE)),"")</f>
        <v/>
      </c>
      <c r="L111" s="484" t="str">
        <f>IFERROR(IF($D111="","",VLOOKUP($D111,CUADRO!$D:$AK,8,FALSE)),"")</f>
        <v/>
      </c>
      <c r="M111" s="484" t="str">
        <f>IFERROR(IF($D111="","",VLOOKUP($D111,CUADRO!$D:$AK,9,FALSE)),"")</f>
        <v/>
      </c>
      <c r="N111" s="484" t="str">
        <f>IFERROR(IF($D111="","",VLOOKUP($D111,CUADRO!$D:$AK,10,FALSE)),"")</f>
        <v/>
      </c>
      <c r="O111" s="484" t="str">
        <f>IFERROR(IF($D111="","",VLOOKUP($D111,CUADRO!$D:$AK,11,FALSE)),"")</f>
        <v/>
      </c>
      <c r="P111" s="484" t="str">
        <f>IFERROR(IF($D111="","",VLOOKUP($D111,CUADRO!$D:$AK,12,FALSE)),"")</f>
        <v/>
      </c>
      <c r="Q111" s="484" t="str">
        <f>IFERROR(IF($D111="","",VLOOKUP($D111,CUADRO!$D:$AK,13,FALSE)),"")</f>
        <v/>
      </c>
      <c r="R111" s="484" t="str">
        <f>IFERROR(IF($D111="","",VLOOKUP($D111,CUADRO!$D:$AK,14,FALSE)),"")</f>
        <v/>
      </c>
      <c r="S111" s="484" t="str">
        <f>IFERROR(IF($D111="","",VLOOKUP($D111,CUADRO!$D:$AK,15,FALSE)),"")</f>
        <v/>
      </c>
      <c r="T111" s="484" t="str">
        <f>IFERROR(IF($D111="","",VLOOKUP($D111,CUADRO!$D:$AK,16,FALSE)),"")</f>
        <v/>
      </c>
      <c r="U111" s="484" t="str">
        <f>IFERROR(IF($D111="","",VLOOKUP($D111,CUADRO!$D:$AK,17,FALSE)),"")</f>
        <v/>
      </c>
      <c r="V111" s="484" t="str">
        <f>IFERROR(IF($D111="","",VLOOKUP($D111,CUADRO!$D:$AK,18,FALSE)),"")</f>
        <v/>
      </c>
      <c r="W111" s="484" t="str">
        <f>IFERROR(IF($D111="","",VLOOKUP($D111,CUADRO!$D:$AK,19,FALSE)),"")</f>
        <v/>
      </c>
      <c r="X111" s="484" t="str">
        <f>IFERROR(IF($D111="","",VLOOKUP($D111,CUADRO!$D:$AK,20,FALSE)),"")</f>
        <v/>
      </c>
      <c r="Y111" s="484" t="str">
        <f>IFERROR(IF($D111="","",VLOOKUP($D111,CUADRO!$D:$AK,21,FALSE)),"")</f>
        <v/>
      </c>
      <c r="Z111" s="484" t="str">
        <f>IFERROR(IF($D111="","",VLOOKUP($D111,CUADRO!$D:$AK,22,FALSE)),"")</f>
        <v/>
      </c>
      <c r="AA111" s="484" t="str">
        <f>IFERROR(IF($D111="","",VLOOKUP($D111,CUADRO!$D:$AK,23,FALSE)),"")</f>
        <v/>
      </c>
      <c r="AB111" s="484" t="str">
        <f>IFERROR(IF($D111="","",VLOOKUP($D111,CUADRO!$D:$AK,24,FALSE)),"")</f>
        <v/>
      </c>
      <c r="AC111" s="484" t="str">
        <f>IFERROR(IF($D111="","",VLOOKUP($D111,CUADRO!$D:$AK,25,FALSE)),"")</f>
        <v/>
      </c>
      <c r="AD111" s="484" t="str">
        <f>IFERROR(IF($D111="","",VLOOKUP($D111,CUADRO!$D:$AK,26,FALSE)),"")</f>
        <v/>
      </c>
      <c r="AE111" s="484" t="str">
        <f>IFERROR(IF($D111="","",VLOOKUP($D111,CUADRO!$D:$AK,27,FALSE)),"")</f>
        <v/>
      </c>
      <c r="AF111" s="484" t="str">
        <f>IFERROR(IF($D111="","",VLOOKUP($D111,CUADRO!$D:$AK,28,FALSE)),"")</f>
        <v/>
      </c>
      <c r="AG111" s="484" t="str">
        <f>IFERROR(IF($D111="","",VLOOKUP($D111,CUADRO!$D:$AK,29,FALSE)),"")</f>
        <v/>
      </c>
      <c r="AH111" s="484" t="str">
        <f>IFERROR(IF($D111="","",VLOOKUP($D111,CUADRO!$D:$AK,30,FALSE)),"")</f>
        <v/>
      </c>
      <c r="AI111" s="484" t="str">
        <f>IFERROR(IF($D111="","",VLOOKUP($D111,CUADRO!$D:$AK,31,FALSE)),"")</f>
        <v/>
      </c>
      <c r="AJ111" s="484" t="str">
        <f>IFERROR(IF($D111="","",VLOOKUP($D111,CUADRO!$D:$AK,32,FALSE)),"")</f>
        <v/>
      </c>
      <c r="AK111" s="484" t="str">
        <f>IFERROR(IF($D111="","",VLOOKUP($D111,CUADRO!$D:$AK,33,FALSE)),"")</f>
        <v/>
      </c>
      <c r="AL111" s="484" t="str">
        <f>IFERROR(IF($D111="","",VLOOKUP($D111,CUADRO!$D:$AK,34,FALSE)),"")</f>
        <v/>
      </c>
    </row>
    <row r="112" spans="1:38" ht="15">
      <c r="A112" s="435" t="str">
        <f>IF(G112="","",MAX($A$5:$A111)+1)</f>
        <v/>
      </c>
      <c r="B112" s="369">
        <v>108</v>
      </c>
      <c r="C112" s="228" t="str">
        <f>VLOOKUP(D112,CONDUCTORES!C:E,3,FALSE)</f>
        <v/>
      </c>
      <c r="D112" s="228" t="str">
        <f>IFERROR(IF(C108="SELECCIONE EMPRESA","",VLOOKUP(E112,CONDUCTORES!V:AM,18,FALSE)),"")</f>
        <v/>
      </c>
      <c r="E112" s="228" t="str">
        <f t="shared" si="4"/>
        <v>SELECCIONE EMPRESA108</v>
      </c>
      <c r="F112" s="228" t="str">
        <f t="shared" si="5"/>
        <v/>
      </c>
      <c r="G112" s="228" t="str">
        <f>IFERROR(IF($D112="","",VLOOKUP($D112,CUADRO!D111:AK260,3,FALSE)),"")</f>
        <v/>
      </c>
      <c r="H112" s="484" t="str">
        <f>IFERROR(IF($D112="","",VLOOKUP($D112,CUADRO!$D:$AK,4,FALSE)),"")</f>
        <v/>
      </c>
      <c r="I112" s="484" t="str">
        <f>IFERROR(IF($D112="","",VLOOKUP($D112,CUADRO!$D:$AK,5,FALSE)),"")</f>
        <v/>
      </c>
      <c r="J112" s="484" t="str">
        <f>IFERROR(IF($D112="","",VLOOKUP($D112,CUADRO!$D:$AK,6,FALSE)),"")</f>
        <v/>
      </c>
      <c r="K112" s="484" t="str">
        <f>IFERROR(IF($D112="","",VLOOKUP($D112,CUADRO!$D:$AK,7,FALSE)),"")</f>
        <v/>
      </c>
      <c r="L112" s="484" t="str">
        <f>IFERROR(IF($D112="","",VLOOKUP($D112,CUADRO!$D:$AK,8,FALSE)),"")</f>
        <v/>
      </c>
      <c r="M112" s="484" t="str">
        <f>IFERROR(IF($D112="","",VLOOKUP($D112,CUADRO!$D:$AK,9,FALSE)),"")</f>
        <v/>
      </c>
      <c r="N112" s="484" t="str">
        <f>IFERROR(IF($D112="","",VLOOKUP($D112,CUADRO!$D:$AK,10,FALSE)),"")</f>
        <v/>
      </c>
      <c r="O112" s="484" t="str">
        <f>IFERROR(IF($D112="","",VLOOKUP($D112,CUADRO!$D:$AK,11,FALSE)),"")</f>
        <v/>
      </c>
      <c r="P112" s="484" t="str">
        <f>IFERROR(IF($D112="","",VLOOKUP($D112,CUADRO!$D:$AK,12,FALSE)),"")</f>
        <v/>
      </c>
      <c r="Q112" s="484" t="str">
        <f>IFERROR(IF($D112="","",VLOOKUP($D112,CUADRO!$D:$AK,13,FALSE)),"")</f>
        <v/>
      </c>
      <c r="R112" s="484" t="str">
        <f>IFERROR(IF($D112="","",VLOOKUP($D112,CUADRO!$D:$AK,14,FALSE)),"")</f>
        <v/>
      </c>
      <c r="S112" s="484" t="str">
        <f>IFERROR(IF($D112="","",VLOOKUP($D112,CUADRO!$D:$AK,15,FALSE)),"")</f>
        <v/>
      </c>
      <c r="T112" s="484" t="str">
        <f>IFERROR(IF($D112="","",VLOOKUP($D112,CUADRO!$D:$AK,16,FALSE)),"")</f>
        <v/>
      </c>
      <c r="U112" s="484" t="str">
        <f>IFERROR(IF($D112="","",VLOOKUP($D112,CUADRO!$D:$AK,17,FALSE)),"")</f>
        <v/>
      </c>
      <c r="V112" s="484" t="str">
        <f>IFERROR(IF($D112="","",VLOOKUP($D112,CUADRO!$D:$AK,18,FALSE)),"")</f>
        <v/>
      </c>
      <c r="W112" s="484" t="str">
        <f>IFERROR(IF($D112="","",VLOOKUP($D112,CUADRO!$D:$AK,19,FALSE)),"")</f>
        <v/>
      </c>
      <c r="X112" s="484" t="str">
        <f>IFERROR(IF($D112="","",VLOOKUP($D112,CUADRO!$D:$AK,20,FALSE)),"")</f>
        <v/>
      </c>
      <c r="Y112" s="484" t="str">
        <f>IFERROR(IF($D112="","",VLOOKUP($D112,CUADRO!$D:$AK,21,FALSE)),"")</f>
        <v/>
      </c>
      <c r="Z112" s="484" t="str">
        <f>IFERROR(IF($D112="","",VLOOKUP($D112,CUADRO!$D:$AK,22,FALSE)),"")</f>
        <v/>
      </c>
      <c r="AA112" s="484" t="str">
        <f>IFERROR(IF($D112="","",VLOOKUP($D112,CUADRO!$D:$AK,23,FALSE)),"")</f>
        <v/>
      </c>
      <c r="AB112" s="484" t="str">
        <f>IFERROR(IF($D112="","",VLOOKUP($D112,CUADRO!$D:$AK,24,FALSE)),"")</f>
        <v/>
      </c>
      <c r="AC112" s="484" t="str">
        <f>IFERROR(IF($D112="","",VLOOKUP($D112,CUADRO!$D:$AK,25,FALSE)),"")</f>
        <v/>
      </c>
      <c r="AD112" s="484" t="str">
        <f>IFERROR(IF($D112="","",VLOOKUP($D112,CUADRO!$D:$AK,26,FALSE)),"")</f>
        <v/>
      </c>
      <c r="AE112" s="484" t="str">
        <f>IFERROR(IF($D112="","",VLOOKUP($D112,CUADRO!$D:$AK,27,FALSE)),"")</f>
        <v/>
      </c>
      <c r="AF112" s="484" t="str">
        <f>IFERROR(IF($D112="","",VLOOKUP($D112,CUADRO!$D:$AK,28,FALSE)),"")</f>
        <v/>
      </c>
      <c r="AG112" s="484" t="str">
        <f>IFERROR(IF($D112="","",VLOOKUP($D112,CUADRO!$D:$AK,29,FALSE)),"")</f>
        <v/>
      </c>
      <c r="AH112" s="484" t="str">
        <f>IFERROR(IF($D112="","",VLOOKUP($D112,CUADRO!$D:$AK,30,FALSE)),"")</f>
        <v/>
      </c>
      <c r="AI112" s="484" t="str">
        <f>IFERROR(IF($D112="","",VLOOKUP($D112,CUADRO!$D:$AK,31,FALSE)),"")</f>
        <v/>
      </c>
      <c r="AJ112" s="484" t="str">
        <f>IFERROR(IF($D112="","",VLOOKUP($D112,CUADRO!$D:$AK,32,FALSE)),"")</f>
        <v/>
      </c>
      <c r="AK112" s="484" t="str">
        <f>IFERROR(IF($D112="","",VLOOKUP($D112,CUADRO!$D:$AK,33,FALSE)),"")</f>
        <v/>
      </c>
      <c r="AL112" s="484" t="str">
        <f>IFERROR(IF($D112="","",VLOOKUP($D112,CUADRO!$D:$AK,34,FALSE)),"")</f>
        <v/>
      </c>
    </row>
    <row r="113" spans="1:38" ht="15">
      <c r="A113" s="435" t="str">
        <f>IF(G113="","",MAX($A$5:$A112)+1)</f>
        <v/>
      </c>
      <c r="B113" s="369">
        <v>109</v>
      </c>
      <c r="C113" s="228" t="str">
        <f>VLOOKUP(D113,CONDUCTORES!C:E,3,FALSE)</f>
        <v/>
      </c>
      <c r="D113" s="228" t="str">
        <f>IFERROR(IF(C109="SELECCIONE EMPRESA","",VLOOKUP(E113,CONDUCTORES!V:AM,18,FALSE)),"")</f>
        <v/>
      </c>
      <c r="E113" s="228" t="str">
        <f t="shared" si="4"/>
        <v>SELECCIONE EMPRESA109</v>
      </c>
      <c r="F113" s="228" t="str">
        <f t="shared" si="5"/>
        <v/>
      </c>
      <c r="G113" s="228" t="str">
        <f>IFERROR(IF($D113="","",VLOOKUP($D113,CUADRO!D112:AK261,3,FALSE)),"")</f>
        <v/>
      </c>
      <c r="H113" s="484" t="str">
        <f>IFERROR(IF($D113="","",VLOOKUP($D113,CUADRO!$D:$AK,4,FALSE)),"")</f>
        <v/>
      </c>
      <c r="I113" s="484" t="str">
        <f>IFERROR(IF($D113="","",VLOOKUP($D113,CUADRO!$D:$AK,5,FALSE)),"")</f>
        <v/>
      </c>
      <c r="J113" s="484" t="str">
        <f>IFERROR(IF($D113="","",VLOOKUP($D113,CUADRO!$D:$AK,6,FALSE)),"")</f>
        <v/>
      </c>
      <c r="K113" s="484" t="str">
        <f>IFERROR(IF($D113="","",VLOOKUP($D113,CUADRO!$D:$AK,7,FALSE)),"")</f>
        <v/>
      </c>
      <c r="L113" s="484" t="str">
        <f>IFERROR(IF($D113="","",VLOOKUP($D113,CUADRO!$D:$AK,8,FALSE)),"")</f>
        <v/>
      </c>
      <c r="M113" s="484" t="str">
        <f>IFERROR(IF($D113="","",VLOOKUP($D113,CUADRO!$D:$AK,9,FALSE)),"")</f>
        <v/>
      </c>
      <c r="N113" s="484" t="str">
        <f>IFERROR(IF($D113="","",VLOOKUP($D113,CUADRO!$D:$AK,10,FALSE)),"")</f>
        <v/>
      </c>
      <c r="O113" s="484" t="str">
        <f>IFERROR(IF($D113="","",VLOOKUP($D113,CUADRO!$D:$AK,11,FALSE)),"")</f>
        <v/>
      </c>
      <c r="P113" s="484" t="str">
        <f>IFERROR(IF($D113="","",VLOOKUP($D113,CUADRO!$D:$AK,12,FALSE)),"")</f>
        <v/>
      </c>
      <c r="Q113" s="484" t="str">
        <f>IFERROR(IF($D113="","",VLOOKUP($D113,CUADRO!$D:$AK,13,FALSE)),"")</f>
        <v/>
      </c>
      <c r="R113" s="484" t="str">
        <f>IFERROR(IF($D113="","",VLOOKUP($D113,CUADRO!$D:$AK,14,FALSE)),"")</f>
        <v/>
      </c>
      <c r="S113" s="484" t="str">
        <f>IFERROR(IF($D113="","",VLOOKUP($D113,CUADRO!$D:$AK,15,FALSE)),"")</f>
        <v/>
      </c>
      <c r="T113" s="484" t="str">
        <f>IFERROR(IF($D113="","",VLOOKUP($D113,CUADRO!$D:$AK,16,FALSE)),"")</f>
        <v/>
      </c>
      <c r="U113" s="484" t="str">
        <f>IFERROR(IF($D113="","",VLOOKUP($D113,CUADRO!$D:$AK,17,FALSE)),"")</f>
        <v/>
      </c>
      <c r="V113" s="484" t="str">
        <f>IFERROR(IF($D113="","",VLOOKUP($D113,CUADRO!$D:$AK,18,FALSE)),"")</f>
        <v/>
      </c>
      <c r="W113" s="484" t="str">
        <f>IFERROR(IF($D113="","",VLOOKUP($D113,CUADRO!$D:$AK,19,FALSE)),"")</f>
        <v/>
      </c>
      <c r="X113" s="484" t="str">
        <f>IFERROR(IF($D113="","",VLOOKUP($D113,CUADRO!$D:$AK,20,FALSE)),"")</f>
        <v/>
      </c>
      <c r="Y113" s="484" t="str">
        <f>IFERROR(IF($D113="","",VLOOKUP($D113,CUADRO!$D:$AK,21,FALSE)),"")</f>
        <v/>
      </c>
      <c r="Z113" s="484" t="str">
        <f>IFERROR(IF($D113="","",VLOOKUP($D113,CUADRO!$D:$AK,22,FALSE)),"")</f>
        <v/>
      </c>
      <c r="AA113" s="484" t="str">
        <f>IFERROR(IF($D113="","",VLOOKUP($D113,CUADRO!$D:$AK,23,FALSE)),"")</f>
        <v/>
      </c>
      <c r="AB113" s="484" t="str">
        <f>IFERROR(IF($D113="","",VLOOKUP($D113,CUADRO!$D:$AK,24,FALSE)),"")</f>
        <v/>
      </c>
      <c r="AC113" s="484" t="str">
        <f>IFERROR(IF($D113="","",VLOOKUP($D113,CUADRO!$D:$AK,25,FALSE)),"")</f>
        <v/>
      </c>
      <c r="AD113" s="484" t="str">
        <f>IFERROR(IF($D113="","",VLOOKUP($D113,CUADRO!$D:$AK,26,FALSE)),"")</f>
        <v/>
      </c>
      <c r="AE113" s="484" t="str">
        <f>IFERROR(IF($D113="","",VLOOKUP($D113,CUADRO!$D:$AK,27,FALSE)),"")</f>
        <v/>
      </c>
      <c r="AF113" s="484" t="str">
        <f>IFERROR(IF($D113="","",VLOOKUP($D113,CUADRO!$D:$AK,28,FALSE)),"")</f>
        <v/>
      </c>
      <c r="AG113" s="484" t="str">
        <f>IFERROR(IF($D113="","",VLOOKUP($D113,CUADRO!$D:$AK,29,FALSE)),"")</f>
        <v/>
      </c>
      <c r="AH113" s="484" t="str">
        <f>IFERROR(IF($D113="","",VLOOKUP($D113,CUADRO!$D:$AK,30,FALSE)),"")</f>
        <v/>
      </c>
      <c r="AI113" s="484" t="str">
        <f>IFERROR(IF($D113="","",VLOOKUP($D113,CUADRO!$D:$AK,31,FALSE)),"")</f>
        <v/>
      </c>
      <c r="AJ113" s="484" t="str">
        <f>IFERROR(IF($D113="","",VLOOKUP($D113,CUADRO!$D:$AK,32,FALSE)),"")</f>
        <v/>
      </c>
      <c r="AK113" s="484" t="str">
        <f>IFERROR(IF($D113="","",VLOOKUP($D113,CUADRO!$D:$AK,33,FALSE)),"")</f>
        <v/>
      </c>
      <c r="AL113" s="484" t="str">
        <f>IFERROR(IF($D113="","",VLOOKUP($D113,CUADRO!$D:$AK,34,FALSE)),"")</f>
        <v/>
      </c>
    </row>
    <row r="114" spans="1:38" ht="15">
      <c r="A114" s="435" t="str">
        <f>IF(G114="","",MAX($A$5:$A113)+1)</f>
        <v/>
      </c>
      <c r="B114" s="369">
        <v>110</v>
      </c>
      <c r="C114" s="228" t="str">
        <f>VLOOKUP(D114,CONDUCTORES!C:E,3,FALSE)</f>
        <v/>
      </c>
      <c r="D114" s="228" t="str">
        <f>IFERROR(IF(C110="SELECCIONE EMPRESA","",VLOOKUP(E114,CONDUCTORES!V:AM,18,FALSE)),"")</f>
        <v/>
      </c>
      <c r="E114" s="228" t="str">
        <f t="shared" si="4"/>
        <v>SELECCIONE EMPRESA110</v>
      </c>
      <c r="F114" s="228" t="str">
        <f t="shared" si="5"/>
        <v/>
      </c>
      <c r="G114" s="228" t="str">
        <f>IFERROR(IF($D114="","",VLOOKUP($D114,CUADRO!D113:AK262,3,FALSE)),"")</f>
        <v/>
      </c>
      <c r="H114" s="484" t="str">
        <f>IFERROR(IF($D114="","",VLOOKUP($D114,CUADRO!$D:$AK,4,FALSE)),"")</f>
        <v/>
      </c>
      <c r="I114" s="484" t="str">
        <f>IFERROR(IF($D114="","",VLOOKUP($D114,CUADRO!$D:$AK,5,FALSE)),"")</f>
        <v/>
      </c>
      <c r="J114" s="484" t="str">
        <f>IFERROR(IF($D114="","",VLOOKUP($D114,CUADRO!$D:$AK,6,FALSE)),"")</f>
        <v/>
      </c>
      <c r="K114" s="484" t="str">
        <f>IFERROR(IF($D114="","",VLOOKUP($D114,CUADRO!$D:$AK,7,FALSE)),"")</f>
        <v/>
      </c>
      <c r="L114" s="484" t="str">
        <f>IFERROR(IF($D114="","",VLOOKUP($D114,CUADRO!$D:$AK,8,FALSE)),"")</f>
        <v/>
      </c>
      <c r="M114" s="484" t="str">
        <f>IFERROR(IF($D114="","",VLOOKUP($D114,CUADRO!$D:$AK,9,FALSE)),"")</f>
        <v/>
      </c>
      <c r="N114" s="484" t="str">
        <f>IFERROR(IF($D114="","",VLOOKUP($D114,CUADRO!$D:$AK,10,FALSE)),"")</f>
        <v/>
      </c>
      <c r="O114" s="484" t="str">
        <f>IFERROR(IF($D114="","",VLOOKUP($D114,CUADRO!$D:$AK,11,FALSE)),"")</f>
        <v/>
      </c>
      <c r="P114" s="484" t="str">
        <f>IFERROR(IF($D114="","",VLOOKUP($D114,CUADRO!$D:$AK,12,FALSE)),"")</f>
        <v/>
      </c>
      <c r="Q114" s="484" t="str">
        <f>IFERROR(IF($D114="","",VLOOKUP($D114,CUADRO!$D:$AK,13,FALSE)),"")</f>
        <v/>
      </c>
      <c r="R114" s="484" t="str">
        <f>IFERROR(IF($D114="","",VLOOKUP($D114,CUADRO!$D:$AK,14,FALSE)),"")</f>
        <v/>
      </c>
      <c r="S114" s="484" t="str">
        <f>IFERROR(IF($D114="","",VLOOKUP($D114,CUADRO!$D:$AK,15,FALSE)),"")</f>
        <v/>
      </c>
      <c r="T114" s="484" t="str">
        <f>IFERROR(IF($D114="","",VLOOKUP($D114,CUADRO!$D:$AK,16,FALSE)),"")</f>
        <v/>
      </c>
      <c r="U114" s="484" t="str">
        <f>IFERROR(IF($D114="","",VLOOKUP($D114,CUADRO!$D:$AK,17,FALSE)),"")</f>
        <v/>
      </c>
      <c r="V114" s="484" t="str">
        <f>IFERROR(IF($D114="","",VLOOKUP($D114,CUADRO!$D:$AK,18,FALSE)),"")</f>
        <v/>
      </c>
      <c r="W114" s="484" t="str">
        <f>IFERROR(IF($D114="","",VLOOKUP($D114,CUADRO!$D:$AK,19,FALSE)),"")</f>
        <v/>
      </c>
      <c r="X114" s="484" t="str">
        <f>IFERROR(IF($D114="","",VLOOKUP($D114,CUADRO!$D:$AK,20,FALSE)),"")</f>
        <v/>
      </c>
      <c r="Y114" s="484" t="str">
        <f>IFERROR(IF($D114="","",VLOOKUP($D114,CUADRO!$D:$AK,21,FALSE)),"")</f>
        <v/>
      </c>
      <c r="Z114" s="484" t="str">
        <f>IFERROR(IF($D114="","",VLOOKUP($D114,CUADRO!$D:$AK,22,FALSE)),"")</f>
        <v/>
      </c>
      <c r="AA114" s="484" t="str">
        <f>IFERROR(IF($D114="","",VLOOKUP($D114,CUADRO!$D:$AK,23,FALSE)),"")</f>
        <v/>
      </c>
      <c r="AB114" s="484" t="str">
        <f>IFERROR(IF($D114="","",VLOOKUP($D114,CUADRO!$D:$AK,24,FALSE)),"")</f>
        <v/>
      </c>
      <c r="AC114" s="484" t="str">
        <f>IFERROR(IF($D114="","",VLOOKUP($D114,CUADRO!$D:$AK,25,FALSE)),"")</f>
        <v/>
      </c>
      <c r="AD114" s="484" t="str">
        <f>IFERROR(IF($D114="","",VLOOKUP($D114,CUADRO!$D:$AK,26,FALSE)),"")</f>
        <v/>
      </c>
      <c r="AE114" s="484" t="str">
        <f>IFERROR(IF($D114="","",VLOOKUP($D114,CUADRO!$D:$AK,27,FALSE)),"")</f>
        <v/>
      </c>
      <c r="AF114" s="484" t="str">
        <f>IFERROR(IF($D114="","",VLOOKUP($D114,CUADRO!$D:$AK,28,FALSE)),"")</f>
        <v/>
      </c>
      <c r="AG114" s="484" t="str">
        <f>IFERROR(IF($D114="","",VLOOKUP($D114,CUADRO!$D:$AK,29,FALSE)),"")</f>
        <v/>
      </c>
      <c r="AH114" s="484" t="str">
        <f>IFERROR(IF($D114="","",VLOOKUP($D114,CUADRO!$D:$AK,30,FALSE)),"")</f>
        <v/>
      </c>
      <c r="AI114" s="484" t="str">
        <f>IFERROR(IF($D114="","",VLOOKUP($D114,CUADRO!$D:$AK,31,FALSE)),"")</f>
        <v/>
      </c>
      <c r="AJ114" s="484" t="str">
        <f>IFERROR(IF($D114="","",VLOOKUP($D114,CUADRO!$D:$AK,32,FALSE)),"")</f>
        <v/>
      </c>
      <c r="AK114" s="484" t="str">
        <f>IFERROR(IF($D114="","",VLOOKUP($D114,CUADRO!$D:$AK,33,FALSE)),"")</f>
        <v/>
      </c>
      <c r="AL114" s="484" t="str">
        <f>IFERROR(IF($D114="","",VLOOKUP($D114,CUADRO!$D:$AK,34,FALSE)),"")</f>
        <v/>
      </c>
    </row>
    <row r="115" spans="1:38" ht="15">
      <c r="A115" s="435" t="str">
        <f>IF(G115="","",MAX($A$5:$A114)+1)</f>
        <v/>
      </c>
      <c r="B115" s="369">
        <v>111</v>
      </c>
      <c r="C115" s="228" t="str">
        <f>VLOOKUP(D115,CONDUCTORES!C:E,3,FALSE)</f>
        <v/>
      </c>
      <c r="D115" s="228" t="str">
        <f>IFERROR(IF(C111="SELECCIONE EMPRESA","",VLOOKUP(E115,CONDUCTORES!V:AM,18,FALSE)),"")</f>
        <v/>
      </c>
      <c r="E115" s="228" t="str">
        <f t="shared" si="4"/>
        <v>SELECCIONE EMPRESA111</v>
      </c>
      <c r="F115" s="228" t="str">
        <f t="shared" si="5"/>
        <v/>
      </c>
      <c r="G115" s="228" t="str">
        <f>IFERROR(IF($D115="","",VLOOKUP($D115,CUADRO!D114:AK263,3,FALSE)),"")</f>
        <v/>
      </c>
      <c r="H115" s="484" t="str">
        <f>IFERROR(IF($D115="","",VLOOKUP($D115,CUADRO!$D:$AK,4,FALSE)),"")</f>
        <v/>
      </c>
      <c r="I115" s="484" t="str">
        <f>IFERROR(IF($D115="","",VLOOKUP($D115,CUADRO!$D:$AK,5,FALSE)),"")</f>
        <v/>
      </c>
      <c r="J115" s="484" t="str">
        <f>IFERROR(IF($D115="","",VLOOKUP($D115,CUADRO!$D:$AK,6,FALSE)),"")</f>
        <v/>
      </c>
      <c r="K115" s="484" t="str">
        <f>IFERROR(IF($D115="","",VLOOKUP($D115,CUADRO!$D:$AK,7,FALSE)),"")</f>
        <v/>
      </c>
      <c r="L115" s="484" t="str">
        <f>IFERROR(IF($D115="","",VLOOKUP($D115,CUADRO!$D:$AK,8,FALSE)),"")</f>
        <v/>
      </c>
      <c r="M115" s="484" t="str">
        <f>IFERROR(IF($D115="","",VLOOKUP($D115,CUADRO!$D:$AK,9,FALSE)),"")</f>
        <v/>
      </c>
      <c r="N115" s="484" t="str">
        <f>IFERROR(IF($D115="","",VLOOKUP($D115,CUADRO!$D:$AK,10,FALSE)),"")</f>
        <v/>
      </c>
      <c r="O115" s="484" t="str">
        <f>IFERROR(IF($D115="","",VLOOKUP($D115,CUADRO!$D:$AK,11,FALSE)),"")</f>
        <v/>
      </c>
      <c r="P115" s="484" t="str">
        <f>IFERROR(IF($D115="","",VLOOKUP($D115,CUADRO!$D:$AK,12,FALSE)),"")</f>
        <v/>
      </c>
      <c r="Q115" s="484" t="str">
        <f>IFERROR(IF($D115="","",VLOOKUP($D115,CUADRO!$D:$AK,13,FALSE)),"")</f>
        <v/>
      </c>
      <c r="R115" s="484" t="str">
        <f>IFERROR(IF($D115="","",VLOOKUP($D115,CUADRO!$D:$AK,14,FALSE)),"")</f>
        <v/>
      </c>
      <c r="S115" s="484" t="str">
        <f>IFERROR(IF($D115="","",VLOOKUP($D115,CUADRO!$D:$AK,15,FALSE)),"")</f>
        <v/>
      </c>
      <c r="T115" s="484" t="str">
        <f>IFERROR(IF($D115="","",VLOOKUP($D115,CUADRO!$D:$AK,16,FALSE)),"")</f>
        <v/>
      </c>
      <c r="U115" s="484" t="str">
        <f>IFERROR(IF($D115="","",VLOOKUP($D115,CUADRO!$D:$AK,17,FALSE)),"")</f>
        <v/>
      </c>
      <c r="V115" s="484" t="str">
        <f>IFERROR(IF($D115="","",VLOOKUP($D115,CUADRO!$D:$AK,18,FALSE)),"")</f>
        <v/>
      </c>
      <c r="W115" s="484" t="str">
        <f>IFERROR(IF($D115="","",VLOOKUP($D115,CUADRO!$D:$AK,19,FALSE)),"")</f>
        <v/>
      </c>
      <c r="X115" s="484" t="str">
        <f>IFERROR(IF($D115="","",VLOOKUP($D115,CUADRO!$D:$AK,20,FALSE)),"")</f>
        <v/>
      </c>
      <c r="Y115" s="484" t="str">
        <f>IFERROR(IF($D115="","",VLOOKUP($D115,CUADRO!$D:$AK,21,FALSE)),"")</f>
        <v/>
      </c>
      <c r="Z115" s="484" t="str">
        <f>IFERROR(IF($D115="","",VLOOKUP($D115,CUADRO!$D:$AK,22,FALSE)),"")</f>
        <v/>
      </c>
      <c r="AA115" s="484" t="str">
        <f>IFERROR(IF($D115="","",VLOOKUP($D115,CUADRO!$D:$AK,23,FALSE)),"")</f>
        <v/>
      </c>
      <c r="AB115" s="484" t="str">
        <f>IFERROR(IF($D115="","",VLOOKUP($D115,CUADRO!$D:$AK,24,FALSE)),"")</f>
        <v/>
      </c>
      <c r="AC115" s="484" t="str">
        <f>IFERROR(IF($D115="","",VLOOKUP($D115,CUADRO!$D:$AK,25,FALSE)),"")</f>
        <v/>
      </c>
      <c r="AD115" s="484" t="str">
        <f>IFERROR(IF($D115="","",VLOOKUP($D115,CUADRO!$D:$AK,26,FALSE)),"")</f>
        <v/>
      </c>
      <c r="AE115" s="484" t="str">
        <f>IFERROR(IF($D115="","",VLOOKUP($D115,CUADRO!$D:$AK,27,FALSE)),"")</f>
        <v/>
      </c>
      <c r="AF115" s="484" t="str">
        <f>IFERROR(IF($D115="","",VLOOKUP($D115,CUADRO!$D:$AK,28,FALSE)),"")</f>
        <v/>
      </c>
      <c r="AG115" s="484" t="str">
        <f>IFERROR(IF($D115="","",VLOOKUP($D115,CUADRO!$D:$AK,29,FALSE)),"")</f>
        <v/>
      </c>
      <c r="AH115" s="484" t="str">
        <f>IFERROR(IF($D115="","",VLOOKUP($D115,CUADRO!$D:$AK,30,FALSE)),"")</f>
        <v/>
      </c>
      <c r="AI115" s="484" t="str">
        <f>IFERROR(IF($D115="","",VLOOKUP($D115,CUADRO!$D:$AK,31,FALSE)),"")</f>
        <v/>
      </c>
      <c r="AJ115" s="484" t="str">
        <f>IFERROR(IF($D115="","",VLOOKUP($D115,CUADRO!$D:$AK,32,FALSE)),"")</f>
        <v/>
      </c>
      <c r="AK115" s="484" t="str">
        <f>IFERROR(IF($D115="","",VLOOKUP($D115,CUADRO!$D:$AK,33,FALSE)),"")</f>
        <v/>
      </c>
      <c r="AL115" s="484" t="str">
        <f>IFERROR(IF($D115="","",VLOOKUP($D115,CUADRO!$D:$AK,34,FALSE)),"")</f>
        <v/>
      </c>
    </row>
    <row r="116" spans="1:38" ht="15">
      <c r="A116" s="435" t="str">
        <f>IF(G116="","",MAX($A$5:$A115)+1)</f>
        <v/>
      </c>
      <c r="B116" s="369">
        <v>112</v>
      </c>
      <c r="C116" s="228" t="str">
        <f>VLOOKUP(D116,CONDUCTORES!C:E,3,FALSE)</f>
        <v/>
      </c>
      <c r="D116" s="228" t="str">
        <f>IFERROR(IF(C112="SELECCIONE EMPRESA","",VLOOKUP(E116,CONDUCTORES!V:AM,18,FALSE)),"")</f>
        <v/>
      </c>
      <c r="E116" s="228" t="str">
        <f t="shared" si="4"/>
        <v>SELECCIONE EMPRESA112</v>
      </c>
      <c r="F116" s="228" t="str">
        <f t="shared" si="5"/>
        <v/>
      </c>
      <c r="G116" s="228" t="str">
        <f>IFERROR(IF($D116="","",VLOOKUP($D116,CUADRO!D115:AK264,3,FALSE)),"")</f>
        <v/>
      </c>
      <c r="H116" s="484" t="str">
        <f>IFERROR(IF($D116="","",VLOOKUP($D116,CUADRO!$D:$AK,4,FALSE)),"")</f>
        <v/>
      </c>
      <c r="I116" s="484" t="str">
        <f>IFERROR(IF($D116="","",VLOOKUP($D116,CUADRO!$D:$AK,5,FALSE)),"")</f>
        <v/>
      </c>
      <c r="J116" s="484" t="str">
        <f>IFERROR(IF($D116="","",VLOOKUP($D116,CUADRO!$D:$AK,6,FALSE)),"")</f>
        <v/>
      </c>
      <c r="K116" s="484" t="str">
        <f>IFERROR(IF($D116="","",VLOOKUP($D116,CUADRO!$D:$AK,7,FALSE)),"")</f>
        <v/>
      </c>
      <c r="L116" s="484" t="str">
        <f>IFERROR(IF($D116="","",VLOOKUP($D116,CUADRO!$D:$AK,8,FALSE)),"")</f>
        <v/>
      </c>
      <c r="M116" s="484" t="str">
        <f>IFERROR(IF($D116="","",VLOOKUP($D116,CUADRO!$D:$AK,9,FALSE)),"")</f>
        <v/>
      </c>
      <c r="N116" s="484" t="str">
        <f>IFERROR(IF($D116="","",VLOOKUP($D116,CUADRO!$D:$AK,10,FALSE)),"")</f>
        <v/>
      </c>
      <c r="O116" s="484" t="str">
        <f>IFERROR(IF($D116="","",VLOOKUP($D116,CUADRO!$D:$AK,11,FALSE)),"")</f>
        <v/>
      </c>
      <c r="P116" s="484" t="str">
        <f>IFERROR(IF($D116="","",VLOOKUP($D116,CUADRO!$D:$AK,12,FALSE)),"")</f>
        <v/>
      </c>
      <c r="Q116" s="484" t="str">
        <f>IFERROR(IF($D116="","",VLOOKUP($D116,CUADRO!$D:$AK,13,FALSE)),"")</f>
        <v/>
      </c>
      <c r="R116" s="484" t="str">
        <f>IFERROR(IF($D116="","",VLOOKUP($D116,CUADRO!$D:$AK,14,FALSE)),"")</f>
        <v/>
      </c>
      <c r="S116" s="484" t="str">
        <f>IFERROR(IF($D116="","",VLOOKUP($D116,CUADRO!$D:$AK,15,FALSE)),"")</f>
        <v/>
      </c>
      <c r="T116" s="484" t="str">
        <f>IFERROR(IF($D116="","",VLOOKUP($D116,CUADRO!$D:$AK,16,FALSE)),"")</f>
        <v/>
      </c>
      <c r="U116" s="484" t="str">
        <f>IFERROR(IF($D116="","",VLOOKUP($D116,CUADRO!$D:$AK,17,FALSE)),"")</f>
        <v/>
      </c>
      <c r="V116" s="484" t="str">
        <f>IFERROR(IF($D116="","",VLOOKUP($D116,CUADRO!$D:$AK,18,FALSE)),"")</f>
        <v/>
      </c>
      <c r="W116" s="484" t="str">
        <f>IFERROR(IF($D116="","",VLOOKUP($D116,CUADRO!$D:$AK,19,FALSE)),"")</f>
        <v/>
      </c>
      <c r="X116" s="484" t="str">
        <f>IFERROR(IF($D116="","",VLOOKUP($D116,CUADRO!$D:$AK,20,FALSE)),"")</f>
        <v/>
      </c>
      <c r="Y116" s="484" t="str">
        <f>IFERROR(IF($D116="","",VLOOKUP($D116,CUADRO!$D:$AK,21,FALSE)),"")</f>
        <v/>
      </c>
      <c r="Z116" s="484" t="str">
        <f>IFERROR(IF($D116="","",VLOOKUP($D116,CUADRO!$D:$AK,22,FALSE)),"")</f>
        <v/>
      </c>
      <c r="AA116" s="484" t="str">
        <f>IFERROR(IF($D116="","",VLOOKUP($D116,CUADRO!$D:$AK,23,FALSE)),"")</f>
        <v/>
      </c>
      <c r="AB116" s="484" t="str">
        <f>IFERROR(IF($D116="","",VLOOKUP($D116,CUADRO!$D:$AK,24,FALSE)),"")</f>
        <v/>
      </c>
      <c r="AC116" s="484" t="str">
        <f>IFERROR(IF($D116="","",VLOOKUP($D116,CUADRO!$D:$AK,25,FALSE)),"")</f>
        <v/>
      </c>
      <c r="AD116" s="484" t="str">
        <f>IFERROR(IF($D116="","",VLOOKUP($D116,CUADRO!$D:$AK,26,FALSE)),"")</f>
        <v/>
      </c>
      <c r="AE116" s="484" t="str">
        <f>IFERROR(IF($D116="","",VLOOKUP($D116,CUADRO!$D:$AK,27,FALSE)),"")</f>
        <v/>
      </c>
      <c r="AF116" s="484" t="str">
        <f>IFERROR(IF($D116="","",VLOOKUP($D116,CUADRO!$D:$AK,28,FALSE)),"")</f>
        <v/>
      </c>
      <c r="AG116" s="484" t="str">
        <f>IFERROR(IF($D116="","",VLOOKUP($D116,CUADRO!$D:$AK,29,FALSE)),"")</f>
        <v/>
      </c>
      <c r="AH116" s="484" t="str">
        <f>IFERROR(IF($D116="","",VLOOKUP($D116,CUADRO!$D:$AK,30,FALSE)),"")</f>
        <v/>
      </c>
      <c r="AI116" s="484" t="str">
        <f>IFERROR(IF($D116="","",VLOOKUP($D116,CUADRO!$D:$AK,31,FALSE)),"")</f>
        <v/>
      </c>
      <c r="AJ116" s="484" t="str">
        <f>IFERROR(IF($D116="","",VLOOKUP($D116,CUADRO!$D:$AK,32,FALSE)),"")</f>
        <v/>
      </c>
      <c r="AK116" s="484" t="str">
        <f>IFERROR(IF($D116="","",VLOOKUP($D116,CUADRO!$D:$AK,33,FALSE)),"")</f>
        <v/>
      </c>
      <c r="AL116" s="484" t="str">
        <f>IFERROR(IF($D116="","",VLOOKUP($D116,CUADRO!$D:$AK,34,FALSE)),"")</f>
        <v/>
      </c>
    </row>
    <row r="117" spans="1:38" ht="15">
      <c r="A117" s="435" t="str">
        <f>IF(G117="","",MAX($A$5:$A116)+1)</f>
        <v/>
      </c>
      <c r="B117" s="369">
        <v>113</v>
      </c>
      <c r="C117" s="228" t="str">
        <f>VLOOKUP(D117,CONDUCTORES!C:E,3,FALSE)</f>
        <v/>
      </c>
      <c r="D117" s="228" t="str">
        <f>IFERROR(IF(C113="SELECCIONE EMPRESA","",VLOOKUP(E117,CONDUCTORES!V:AM,18,FALSE)),"")</f>
        <v/>
      </c>
      <c r="E117" s="228" t="str">
        <f t="shared" si="4"/>
        <v>SELECCIONE EMPRESA113</v>
      </c>
      <c r="F117" s="228" t="str">
        <f t="shared" si="5"/>
        <v/>
      </c>
      <c r="G117" s="228" t="str">
        <f>IFERROR(IF($D117="","",VLOOKUP($D117,CUADRO!D116:AK265,3,FALSE)),"")</f>
        <v/>
      </c>
      <c r="H117" s="484" t="str">
        <f>IFERROR(IF($D117="","",VLOOKUP($D117,CUADRO!$D:$AK,4,FALSE)),"")</f>
        <v/>
      </c>
      <c r="I117" s="484" t="str">
        <f>IFERROR(IF($D117="","",VLOOKUP($D117,CUADRO!$D:$AK,5,FALSE)),"")</f>
        <v/>
      </c>
      <c r="J117" s="484" t="str">
        <f>IFERROR(IF($D117="","",VLOOKUP($D117,CUADRO!$D:$AK,6,FALSE)),"")</f>
        <v/>
      </c>
      <c r="K117" s="484" t="str">
        <f>IFERROR(IF($D117="","",VLOOKUP($D117,CUADRO!$D:$AK,7,FALSE)),"")</f>
        <v/>
      </c>
      <c r="L117" s="484" t="str">
        <f>IFERROR(IF($D117="","",VLOOKUP($D117,CUADRO!$D:$AK,8,FALSE)),"")</f>
        <v/>
      </c>
      <c r="M117" s="484" t="str">
        <f>IFERROR(IF($D117="","",VLOOKUP($D117,CUADRO!$D:$AK,9,FALSE)),"")</f>
        <v/>
      </c>
      <c r="N117" s="484" t="str">
        <f>IFERROR(IF($D117="","",VLOOKUP($D117,CUADRO!$D:$AK,10,FALSE)),"")</f>
        <v/>
      </c>
      <c r="O117" s="484" t="str">
        <f>IFERROR(IF($D117="","",VLOOKUP($D117,CUADRO!$D:$AK,11,FALSE)),"")</f>
        <v/>
      </c>
      <c r="P117" s="484" t="str">
        <f>IFERROR(IF($D117="","",VLOOKUP($D117,CUADRO!$D:$AK,12,FALSE)),"")</f>
        <v/>
      </c>
      <c r="Q117" s="484" t="str">
        <f>IFERROR(IF($D117="","",VLOOKUP($D117,CUADRO!$D:$AK,13,FALSE)),"")</f>
        <v/>
      </c>
      <c r="R117" s="484" t="str">
        <f>IFERROR(IF($D117="","",VLOOKUP($D117,CUADRO!$D:$AK,14,FALSE)),"")</f>
        <v/>
      </c>
      <c r="S117" s="484" t="str">
        <f>IFERROR(IF($D117="","",VLOOKUP($D117,CUADRO!$D:$AK,15,FALSE)),"")</f>
        <v/>
      </c>
      <c r="T117" s="484" t="str">
        <f>IFERROR(IF($D117="","",VLOOKUP($D117,CUADRO!$D:$AK,16,FALSE)),"")</f>
        <v/>
      </c>
      <c r="U117" s="484" t="str">
        <f>IFERROR(IF($D117="","",VLOOKUP($D117,CUADRO!$D:$AK,17,FALSE)),"")</f>
        <v/>
      </c>
      <c r="V117" s="484" t="str">
        <f>IFERROR(IF($D117="","",VLOOKUP($D117,CUADRO!$D:$AK,18,FALSE)),"")</f>
        <v/>
      </c>
      <c r="W117" s="484" t="str">
        <f>IFERROR(IF($D117="","",VLOOKUP($D117,CUADRO!$D:$AK,19,FALSE)),"")</f>
        <v/>
      </c>
      <c r="X117" s="484" t="str">
        <f>IFERROR(IF($D117="","",VLOOKUP($D117,CUADRO!$D:$AK,20,FALSE)),"")</f>
        <v/>
      </c>
      <c r="Y117" s="484" t="str">
        <f>IFERROR(IF($D117="","",VLOOKUP($D117,CUADRO!$D:$AK,21,FALSE)),"")</f>
        <v/>
      </c>
      <c r="Z117" s="484" t="str">
        <f>IFERROR(IF($D117="","",VLOOKUP($D117,CUADRO!$D:$AK,22,FALSE)),"")</f>
        <v/>
      </c>
      <c r="AA117" s="484" t="str">
        <f>IFERROR(IF($D117="","",VLOOKUP($D117,CUADRO!$D:$AK,23,FALSE)),"")</f>
        <v/>
      </c>
      <c r="AB117" s="484" t="str">
        <f>IFERROR(IF($D117="","",VLOOKUP($D117,CUADRO!$D:$AK,24,FALSE)),"")</f>
        <v/>
      </c>
      <c r="AC117" s="484" t="str">
        <f>IFERROR(IF($D117="","",VLOOKUP($D117,CUADRO!$D:$AK,25,FALSE)),"")</f>
        <v/>
      </c>
      <c r="AD117" s="484" t="str">
        <f>IFERROR(IF($D117="","",VLOOKUP($D117,CUADRO!$D:$AK,26,FALSE)),"")</f>
        <v/>
      </c>
      <c r="AE117" s="484" t="str">
        <f>IFERROR(IF($D117="","",VLOOKUP($D117,CUADRO!$D:$AK,27,FALSE)),"")</f>
        <v/>
      </c>
      <c r="AF117" s="484" t="str">
        <f>IFERROR(IF($D117="","",VLOOKUP($D117,CUADRO!$D:$AK,28,FALSE)),"")</f>
        <v/>
      </c>
      <c r="AG117" s="484" t="str">
        <f>IFERROR(IF($D117="","",VLOOKUP($D117,CUADRO!$D:$AK,29,FALSE)),"")</f>
        <v/>
      </c>
      <c r="AH117" s="484" t="str">
        <f>IFERROR(IF($D117="","",VLOOKUP($D117,CUADRO!$D:$AK,30,FALSE)),"")</f>
        <v/>
      </c>
      <c r="AI117" s="484" t="str">
        <f>IFERROR(IF($D117="","",VLOOKUP($D117,CUADRO!$D:$AK,31,FALSE)),"")</f>
        <v/>
      </c>
      <c r="AJ117" s="484" t="str">
        <f>IFERROR(IF($D117="","",VLOOKUP($D117,CUADRO!$D:$AK,32,FALSE)),"")</f>
        <v/>
      </c>
      <c r="AK117" s="484" t="str">
        <f>IFERROR(IF($D117="","",VLOOKUP($D117,CUADRO!$D:$AK,33,FALSE)),"")</f>
        <v/>
      </c>
      <c r="AL117" s="484" t="str">
        <f>IFERROR(IF($D117="","",VLOOKUP($D117,CUADRO!$D:$AK,34,FALSE)),"")</f>
        <v/>
      </c>
    </row>
    <row r="118" spans="1:38" ht="15">
      <c r="A118" s="435" t="str">
        <f>IF(G118="","",MAX($A$5:$A117)+1)</f>
        <v/>
      </c>
      <c r="B118" s="369">
        <v>114</v>
      </c>
      <c r="C118" s="228" t="str">
        <f>VLOOKUP(D118,CONDUCTORES!C:E,3,FALSE)</f>
        <v/>
      </c>
      <c r="D118" s="228" t="str">
        <f>IFERROR(IF(C114="SELECCIONE EMPRESA","",VLOOKUP(E118,CONDUCTORES!V:AM,18,FALSE)),"")</f>
        <v/>
      </c>
      <c r="E118" s="228" t="str">
        <f t="shared" si="4"/>
        <v>SELECCIONE EMPRESA114</v>
      </c>
      <c r="F118" s="228" t="str">
        <f t="shared" si="5"/>
        <v/>
      </c>
      <c r="G118" s="228" t="str">
        <f>IFERROR(IF($D118="","",VLOOKUP($D118,CUADRO!D117:AK266,3,FALSE)),"")</f>
        <v/>
      </c>
      <c r="H118" s="484" t="str">
        <f>IFERROR(IF($D118="","",VLOOKUP($D118,CUADRO!$D:$AK,4,FALSE)),"")</f>
        <v/>
      </c>
      <c r="I118" s="484" t="str">
        <f>IFERROR(IF($D118="","",VLOOKUP($D118,CUADRO!$D:$AK,5,FALSE)),"")</f>
        <v/>
      </c>
      <c r="J118" s="484" t="str">
        <f>IFERROR(IF($D118="","",VLOOKUP($D118,CUADRO!$D:$AK,6,FALSE)),"")</f>
        <v/>
      </c>
      <c r="K118" s="484" t="str">
        <f>IFERROR(IF($D118="","",VLOOKUP($D118,CUADRO!$D:$AK,7,FALSE)),"")</f>
        <v/>
      </c>
      <c r="L118" s="484" t="str">
        <f>IFERROR(IF($D118="","",VLOOKUP($D118,CUADRO!$D:$AK,8,FALSE)),"")</f>
        <v/>
      </c>
      <c r="M118" s="484" t="str">
        <f>IFERROR(IF($D118="","",VLOOKUP($D118,CUADRO!$D:$AK,9,FALSE)),"")</f>
        <v/>
      </c>
      <c r="N118" s="484" t="str">
        <f>IFERROR(IF($D118="","",VLOOKUP($D118,CUADRO!$D:$AK,10,FALSE)),"")</f>
        <v/>
      </c>
      <c r="O118" s="484" t="str">
        <f>IFERROR(IF($D118="","",VLOOKUP($D118,CUADRO!$D:$AK,11,FALSE)),"")</f>
        <v/>
      </c>
      <c r="P118" s="484" t="str">
        <f>IFERROR(IF($D118="","",VLOOKUP($D118,CUADRO!$D:$AK,12,FALSE)),"")</f>
        <v/>
      </c>
      <c r="Q118" s="484" t="str">
        <f>IFERROR(IF($D118="","",VLOOKUP($D118,CUADRO!$D:$AK,13,FALSE)),"")</f>
        <v/>
      </c>
      <c r="R118" s="484" t="str">
        <f>IFERROR(IF($D118="","",VLOOKUP($D118,CUADRO!$D:$AK,14,FALSE)),"")</f>
        <v/>
      </c>
      <c r="S118" s="484" t="str">
        <f>IFERROR(IF($D118="","",VLOOKUP($D118,CUADRO!$D:$AK,15,FALSE)),"")</f>
        <v/>
      </c>
      <c r="T118" s="484" t="str">
        <f>IFERROR(IF($D118="","",VLOOKUP($D118,CUADRO!$D:$AK,16,FALSE)),"")</f>
        <v/>
      </c>
      <c r="U118" s="484" t="str">
        <f>IFERROR(IF($D118="","",VLOOKUP($D118,CUADRO!$D:$AK,17,FALSE)),"")</f>
        <v/>
      </c>
      <c r="V118" s="484" t="str">
        <f>IFERROR(IF($D118="","",VLOOKUP($D118,CUADRO!$D:$AK,18,FALSE)),"")</f>
        <v/>
      </c>
      <c r="W118" s="484" t="str">
        <f>IFERROR(IF($D118="","",VLOOKUP($D118,CUADRO!$D:$AK,19,FALSE)),"")</f>
        <v/>
      </c>
      <c r="X118" s="484" t="str">
        <f>IFERROR(IF($D118="","",VLOOKUP($D118,CUADRO!$D:$AK,20,FALSE)),"")</f>
        <v/>
      </c>
      <c r="Y118" s="484" t="str">
        <f>IFERROR(IF($D118="","",VLOOKUP($D118,CUADRO!$D:$AK,21,FALSE)),"")</f>
        <v/>
      </c>
      <c r="Z118" s="484" t="str">
        <f>IFERROR(IF($D118="","",VLOOKUP($D118,CUADRO!$D:$AK,22,FALSE)),"")</f>
        <v/>
      </c>
      <c r="AA118" s="484" t="str">
        <f>IFERROR(IF($D118="","",VLOOKUP($D118,CUADRO!$D:$AK,23,FALSE)),"")</f>
        <v/>
      </c>
      <c r="AB118" s="484" t="str">
        <f>IFERROR(IF($D118="","",VLOOKUP($D118,CUADRO!$D:$AK,24,FALSE)),"")</f>
        <v/>
      </c>
      <c r="AC118" s="484" t="str">
        <f>IFERROR(IF($D118="","",VLOOKUP($D118,CUADRO!$D:$AK,25,FALSE)),"")</f>
        <v/>
      </c>
      <c r="AD118" s="484" t="str">
        <f>IFERROR(IF($D118="","",VLOOKUP($D118,CUADRO!$D:$AK,26,FALSE)),"")</f>
        <v/>
      </c>
      <c r="AE118" s="484" t="str">
        <f>IFERROR(IF($D118="","",VLOOKUP($D118,CUADRO!$D:$AK,27,FALSE)),"")</f>
        <v/>
      </c>
      <c r="AF118" s="484" t="str">
        <f>IFERROR(IF($D118="","",VLOOKUP($D118,CUADRO!$D:$AK,28,FALSE)),"")</f>
        <v/>
      </c>
      <c r="AG118" s="484" t="str">
        <f>IFERROR(IF($D118="","",VLOOKUP($D118,CUADRO!$D:$AK,29,FALSE)),"")</f>
        <v/>
      </c>
      <c r="AH118" s="484" t="str">
        <f>IFERROR(IF($D118="","",VLOOKUP($D118,CUADRO!$D:$AK,30,FALSE)),"")</f>
        <v/>
      </c>
      <c r="AI118" s="484" t="str">
        <f>IFERROR(IF($D118="","",VLOOKUP($D118,CUADRO!$D:$AK,31,FALSE)),"")</f>
        <v/>
      </c>
      <c r="AJ118" s="484" t="str">
        <f>IFERROR(IF($D118="","",VLOOKUP($D118,CUADRO!$D:$AK,32,FALSE)),"")</f>
        <v/>
      </c>
      <c r="AK118" s="484" t="str">
        <f>IFERROR(IF($D118="","",VLOOKUP($D118,CUADRO!$D:$AK,33,FALSE)),"")</f>
        <v/>
      </c>
      <c r="AL118" s="484" t="str">
        <f>IFERROR(IF($D118="","",VLOOKUP($D118,CUADRO!$D:$AK,34,FALSE)),"")</f>
        <v/>
      </c>
    </row>
    <row r="119" spans="1:38" ht="15">
      <c r="A119" s="435" t="str">
        <f>IF(G119="","",MAX($A$5:$A118)+1)</f>
        <v/>
      </c>
      <c r="B119" s="369">
        <v>115</v>
      </c>
      <c r="C119" s="228" t="str">
        <f>VLOOKUP(D119,CONDUCTORES!C:E,3,FALSE)</f>
        <v/>
      </c>
      <c r="D119" s="228" t="str">
        <f>IFERROR(IF(C115="SELECCIONE EMPRESA","",VLOOKUP(E119,CONDUCTORES!V:AM,18,FALSE)),"")</f>
        <v/>
      </c>
      <c r="E119" s="228" t="str">
        <f t="shared" si="4"/>
        <v>SELECCIONE EMPRESA115</v>
      </c>
      <c r="F119" s="228" t="str">
        <f t="shared" si="5"/>
        <v/>
      </c>
      <c r="G119" s="228" t="str">
        <f>IFERROR(IF($D119="","",VLOOKUP($D119,CUADRO!D118:AK267,3,FALSE)),"")</f>
        <v/>
      </c>
      <c r="H119" s="484" t="str">
        <f>IFERROR(IF($D119="","",VLOOKUP($D119,CUADRO!$D:$AK,4,FALSE)),"")</f>
        <v/>
      </c>
      <c r="I119" s="484" t="str">
        <f>IFERROR(IF($D119="","",VLOOKUP($D119,CUADRO!$D:$AK,5,FALSE)),"")</f>
        <v/>
      </c>
      <c r="J119" s="484" t="str">
        <f>IFERROR(IF($D119="","",VLOOKUP($D119,CUADRO!$D:$AK,6,FALSE)),"")</f>
        <v/>
      </c>
      <c r="K119" s="484" t="str">
        <f>IFERROR(IF($D119="","",VLOOKUP($D119,CUADRO!$D:$AK,7,FALSE)),"")</f>
        <v/>
      </c>
      <c r="L119" s="484" t="str">
        <f>IFERROR(IF($D119="","",VLOOKUP($D119,CUADRO!$D:$AK,8,FALSE)),"")</f>
        <v/>
      </c>
      <c r="M119" s="484" t="str">
        <f>IFERROR(IF($D119="","",VLOOKUP($D119,CUADRO!$D:$AK,9,FALSE)),"")</f>
        <v/>
      </c>
      <c r="N119" s="484" t="str">
        <f>IFERROR(IF($D119="","",VLOOKUP($D119,CUADRO!$D:$AK,10,FALSE)),"")</f>
        <v/>
      </c>
      <c r="O119" s="484" t="str">
        <f>IFERROR(IF($D119="","",VLOOKUP($D119,CUADRO!$D:$AK,11,FALSE)),"")</f>
        <v/>
      </c>
      <c r="P119" s="484" t="str">
        <f>IFERROR(IF($D119="","",VLOOKUP($D119,CUADRO!$D:$AK,12,FALSE)),"")</f>
        <v/>
      </c>
      <c r="Q119" s="484" t="str">
        <f>IFERROR(IF($D119="","",VLOOKUP($D119,CUADRO!$D:$AK,13,FALSE)),"")</f>
        <v/>
      </c>
      <c r="R119" s="484" t="str">
        <f>IFERROR(IF($D119="","",VLOOKUP($D119,CUADRO!$D:$AK,14,FALSE)),"")</f>
        <v/>
      </c>
      <c r="S119" s="484" t="str">
        <f>IFERROR(IF($D119="","",VLOOKUP($D119,CUADRO!$D:$AK,15,FALSE)),"")</f>
        <v/>
      </c>
      <c r="T119" s="484" t="str">
        <f>IFERROR(IF($D119="","",VLOOKUP($D119,CUADRO!$D:$AK,16,FALSE)),"")</f>
        <v/>
      </c>
      <c r="U119" s="484" t="str">
        <f>IFERROR(IF($D119="","",VLOOKUP($D119,CUADRO!$D:$AK,17,FALSE)),"")</f>
        <v/>
      </c>
      <c r="V119" s="484" t="str">
        <f>IFERROR(IF($D119="","",VLOOKUP($D119,CUADRO!$D:$AK,18,FALSE)),"")</f>
        <v/>
      </c>
      <c r="W119" s="484" t="str">
        <f>IFERROR(IF($D119="","",VLOOKUP($D119,CUADRO!$D:$AK,19,FALSE)),"")</f>
        <v/>
      </c>
      <c r="X119" s="484" t="str">
        <f>IFERROR(IF($D119="","",VLOOKUP($D119,CUADRO!$D:$AK,20,FALSE)),"")</f>
        <v/>
      </c>
      <c r="Y119" s="484" t="str">
        <f>IFERROR(IF($D119="","",VLOOKUP($D119,CUADRO!$D:$AK,21,FALSE)),"")</f>
        <v/>
      </c>
      <c r="Z119" s="484" t="str">
        <f>IFERROR(IF($D119="","",VLOOKUP($D119,CUADRO!$D:$AK,22,FALSE)),"")</f>
        <v/>
      </c>
      <c r="AA119" s="484" t="str">
        <f>IFERROR(IF($D119="","",VLOOKUP($D119,CUADRO!$D:$AK,23,FALSE)),"")</f>
        <v/>
      </c>
      <c r="AB119" s="484" t="str">
        <f>IFERROR(IF($D119="","",VLOOKUP($D119,CUADRO!$D:$AK,24,FALSE)),"")</f>
        <v/>
      </c>
      <c r="AC119" s="484" t="str">
        <f>IFERROR(IF($D119="","",VLOOKUP($D119,CUADRO!$D:$AK,25,FALSE)),"")</f>
        <v/>
      </c>
      <c r="AD119" s="484" t="str">
        <f>IFERROR(IF($D119="","",VLOOKUP($D119,CUADRO!$D:$AK,26,FALSE)),"")</f>
        <v/>
      </c>
      <c r="AE119" s="484" t="str">
        <f>IFERROR(IF($D119="","",VLOOKUP($D119,CUADRO!$D:$AK,27,FALSE)),"")</f>
        <v/>
      </c>
      <c r="AF119" s="484" t="str">
        <f>IFERROR(IF($D119="","",VLOOKUP($D119,CUADRO!$D:$AK,28,FALSE)),"")</f>
        <v/>
      </c>
      <c r="AG119" s="484" t="str">
        <f>IFERROR(IF($D119="","",VLOOKUP($D119,CUADRO!$D:$AK,29,FALSE)),"")</f>
        <v/>
      </c>
      <c r="AH119" s="484" t="str">
        <f>IFERROR(IF($D119="","",VLOOKUP($D119,CUADRO!$D:$AK,30,FALSE)),"")</f>
        <v/>
      </c>
      <c r="AI119" s="484" t="str">
        <f>IFERROR(IF($D119="","",VLOOKUP($D119,CUADRO!$D:$AK,31,FALSE)),"")</f>
        <v/>
      </c>
      <c r="AJ119" s="484" t="str">
        <f>IFERROR(IF($D119="","",VLOOKUP($D119,CUADRO!$D:$AK,32,FALSE)),"")</f>
        <v/>
      </c>
      <c r="AK119" s="484" t="str">
        <f>IFERROR(IF($D119="","",VLOOKUP($D119,CUADRO!$D:$AK,33,FALSE)),"")</f>
        <v/>
      </c>
      <c r="AL119" s="484" t="str">
        <f>IFERROR(IF($D119="","",VLOOKUP($D119,CUADRO!$D:$AK,34,FALSE)),"")</f>
        <v/>
      </c>
    </row>
    <row r="120" spans="1:38" ht="15">
      <c r="A120" s="435" t="str">
        <f>IF(G120="","",MAX($A$5:$A119)+1)</f>
        <v/>
      </c>
      <c r="B120" s="369">
        <v>116</v>
      </c>
      <c r="C120" s="228" t="str">
        <f>VLOOKUP(D120,CONDUCTORES!C:E,3,FALSE)</f>
        <v/>
      </c>
      <c r="D120" s="228" t="str">
        <f>IFERROR(IF(C116="SELECCIONE EMPRESA","",VLOOKUP(E120,CONDUCTORES!V:AM,18,FALSE)),"")</f>
        <v/>
      </c>
      <c r="E120" s="228" t="str">
        <f t="shared" si="4"/>
        <v>SELECCIONE EMPRESA116</v>
      </c>
      <c r="F120" s="228" t="str">
        <f t="shared" si="5"/>
        <v/>
      </c>
      <c r="G120" s="228" t="str">
        <f>IFERROR(IF($D120="","",VLOOKUP($D120,CUADRO!D119:AK268,3,FALSE)),"")</f>
        <v/>
      </c>
      <c r="H120" s="484" t="str">
        <f>IFERROR(IF($D120="","",VLOOKUP($D120,CUADRO!$D:$AK,4,FALSE)),"")</f>
        <v/>
      </c>
      <c r="I120" s="484" t="str">
        <f>IFERROR(IF($D120="","",VLOOKUP($D120,CUADRO!$D:$AK,5,FALSE)),"")</f>
        <v/>
      </c>
      <c r="J120" s="484" t="str">
        <f>IFERROR(IF($D120="","",VLOOKUP($D120,CUADRO!$D:$AK,6,FALSE)),"")</f>
        <v/>
      </c>
      <c r="K120" s="484" t="str">
        <f>IFERROR(IF($D120="","",VLOOKUP($D120,CUADRO!$D:$AK,7,FALSE)),"")</f>
        <v/>
      </c>
      <c r="L120" s="484" t="str">
        <f>IFERROR(IF($D120="","",VLOOKUP($D120,CUADRO!$D:$AK,8,FALSE)),"")</f>
        <v/>
      </c>
      <c r="M120" s="484" t="str">
        <f>IFERROR(IF($D120="","",VLOOKUP($D120,CUADRO!$D:$AK,9,FALSE)),"")</f>
        <v/>
      </c>
      <c r="N120" s="484" t="str">
        <f>IFERROR(IF($D120="","",VLOOKUP($D120,CUADRO!$D:$AK,10,FALSE)),"")</f>
        <v/>
      </c>
      <c r="O120" s="484" t="str">
        <f>IFERROR(IF($D120="","",VLOOKUP($D120,CUADRO!$D:$AK,11,FALSE)),"")</f>
        <v/>
      </c>
      <c r="P120" s="484" t="str">
        <f>IFERROR(IF($D120="","",VLOOKUP($D120,CUADRO!$D:$AK,12,FALSE)),"")</f>
        <v/>
      </c>
      <c r="Q120" s="484" t="str">
        <f>IFERROR(IF($D120="","",VLOOKUP($D120,CUADRO!$D:$AK,13,FALSE)),"")</f>
        <v/>
      </c>
      <c r="R120" s="484" t="str">
        <f>IFERROR(IF($D120="","",VLOOKUP($D120,CUADRO!$D:$AK,14,FALSE)),"")</f>
        <v/>
      </c>
      <c r="S120" s="484" t="str">
        <f>IFERROR(IF($D120="","",VLOOKUP($D120,CUADRO!$D:$AK,15,FALSE)),"")</f>
        <v/>
      </c>
      <c r="T120" s="484" t="str">
        <f>IFERROR(IF($D120="","",VLOOKUP($D120,CUADRO!$D:$AK,16,FALSE)),"")</f>
        <v/>
      </c>
      <c r="U120" s="484" t="str">
        <f>IFERROR(IF($D120="","",VLOOKUP($D120,CUADRO!$D:$AK,17,FALSE)),"")</f>
        <v/>
      </c>
      <c r="V120" s="484" t="str">
        <f>IFERROR(IF($D120="","",VLOOKUP($D120,CUADRO!$D:$AK,18,FALSE)),"")</f>
        <v/>
      </c>
      <c r="W120" s="484" t="str">
        <f>IFERROR(IF($D120="","",VLOOKUP($D120,CUADRO!$D:$AK,19,FALSE)),"")</f>
        <v/>
      </c>
      <c r="X120" s="484" t="str">
        <f>IFERROR(IF($D120="","",VLOOKUP($D120,CUADRO!$D:$AK,20,FALSE)),"")</f>
        <v/>
      </c>
      <c r="Y120" s="484" t="str">
        <f>IFERROR(IF($D120="","",VLOOKUP($D120,CUADRO!$D:$AK,21,FALSE)),"")</f>
        <v/>
      </c>
      <c r="Z120" s="484" t="str">
        <f>IFERROR(IF($D120="","",VLOOKUP($D120,CUADRO!$D:$AK,22,FALSE)),"")</f>
        <v/>
      </c>
      <c r="AA120" s="484" t="str">
        <f>IFERROR(IF($D120="","",VLOOKUP($D120,CUADRO!$D:$AK,23,FALSE)),"")</f>
        <v/>
      </c>
      <c r="AB120" s="484" t="str">
        <f>IFERROR(IF($D120="","",VLOOKUP($D120,CUADRO!$D:$AK,24,FALSE)),"")</f>
        <v/>
      </c>
      <c r="AC120" s="484" t="str">
        <f>IFERROR(IF($D120="","",VLOOKUP($D120,CUADRO!$D:$AK,25,FALSE)),"")</f>
        <v/>
      </c>
      <c r="AD120" s="484" t="str">
        <f>IFERROR(IF($D120="","",VLOOKUP($D120,CUADRO!$D:$AK,26,FALSE)),"")</f>
        <v/>
      </c>
      <c r="AE120" s="484" t="str">
        <f>IFERROR(IF($D120="","",VLOOKUP($D120,CUADRO!$D:$AK,27,FALSE)),"")</f>
        <v/>
      </c>
      <c r="AF120" s="484" t="str">
        <f>IFERROR(IF($D120="","",VLOOKUP($D120,CUADRO!$D:$AK,28,FALSE)),"")</f>
        <v/>
      </c>
      <c r="AG120" s="484" t="str">
        <f>IFERROR(IF($D120="","",VLOOKUP($D120,CUADRO!$D:$AK,29,FALSE)),"")</f>
        <v/>
      </c>
      <c r="AH120" s="484" t="str">
        <f>IFERROR(IF($D120="","",VLOOKUP($D120,CUADRO!$D:$AK,30,FALSE)),"")</f>
        <v/>
      </c>
      <c r="AI120" s="484" t="str">
        <f>IFERROR(IF($D120="","",VLOOKUP($D120,CUADRO!$D:$AK,31,FALSE)),"")</f>
        <v/>
      </c>
      <c r="AJ120" s="484" t="str">
        <f>IFERROR(IF($D120="","",VLOOKUP($D120,CUADRO!$D:$AK,32,FALSE)),"")</f>
        <v/>
      </c>
      <c r="AK120" s="484" t="str">
        <f>IFERROR(IF($D120="","",VLOOKUP($D120,CUADRO!$D:$AK,33,FALSE)),"")</f>
        <v/>
      </c>
      <c r="AL120" s="484" t="str">
        <f>IFERROR(IF($D120="","",VLOOKUP($D120,CUADRO!$D:$AK,34,FALSE)),"")</f>
        <v/>
      </c>
    </row>
    <row r="121" spans="1:38" ht="15">
      <c r="A121" s="435" t="str">
        <f>IF(G121="","",MAX($A$5:$A120)+1)</f>
        <v/>
      </c>
      <c r="B121" s="369">
        <v>117</v>
      </c>
      <c r="C121" s="228" t="str">
        <f>VLOOKUP(D121,CONDUCTORES!C:E,3,FALSE)</f>
        <v/>
      </c>
      <c r="D121" s="228" t="str">
        <f>IFERROR(IF(C117="SELECCIONE EMPRESA","",VLOOKUP(E121,CONDUCTORES!V:AM,18,FALSE)),"")</f>
        <v/>
      </c>
      <c r="E121" s="228" t="str">
        <f t="shared" si="4"/>
        <v>SELECCIONE EMPRESA117</v>
      </c>
      <c r="F121" s="228" t="str">
        <f t="shared" si="5"/>
        <v/>
      </c>
      <c r="G121" s="228" t="str">
        <f>IFERROR(IF($D121="","",VLOOKUP($D121,CUADRO!D120:AK269,3,FALSE)),"")</f>
        <v/>
      </c>
      <c r="H121" s="484" t="str">
        <f>IFERROR(IF($D121="","",VLOOKUP($D121,CUADRO!$D:$AK,4,FALSE)),"")</f>
        <v/>
      </c>
      <c r="I121" s="484" t="str">
        <f>IFERROR(IF($D121="","",VLOOKUP($D121,CUADRO!$D:$AK,5,FALSE)),"")</f>
        <v/>
      </c>
      <c r="J121" s="484" t="str">
        <f>IFERROR(IF($D121="","",VLOOKUP($D121,CUADRO!$D:$AK,6,FALSE)),"")</f>
        <v/>
      </c>
      <c r="K121" s="484" t="str">
        <f>IFERROR(IF($D121="","",VLOOKUP($D121,CUADRO!$D:$AK,7,FALSE)),"")</f>
        <v/>
      </c>
      <c r="L121" s="484" t="str">
        <f>IFERROR(IF($D121="","",VLOOKUP($D121,CUADRO!$D:$AK,8,FALSE)),"")</f>
        <v/>
      </c>
      <c r="M121" s="484" t="str">
        <f>IFERROR(IF($D121="","",VLOOKUP($D121,CUADRO!$D:$AK,9,FALSE)),"")</f>
        <v/>
      </c>
      <c r="N121" s="484" t="str">
        <f>IFERROR(IF($D121="","",VLOOKUP($D121,CUADRO!$D:$AK,10,FALSE)),"")</f>
        <v/>
      </c>
      <c r="O121" s="484" t="str">
        <f>IFERROR(IF($D121="","",VLOOKUP($D121,CUADRO!$D:$AK,11,FALSE)),"")</f>
        <v/>
      </c>
      <c r="P121" s="484" t="str">
        <f>IFERROR(IF($D121="","",VLOOKUP($D121,CUADRO!$D:$AK,12,FALSE)),"")</f>
        <v/>
      </c>
      <c r="Q121" s="484" t="str">
        <f>IFERROR(IF($D121="","",VLOOKUP($D121,CUADRO!$D:$AK,13,FALSE)),"")</f>
        <v/>
      </c>
      <c r="R121" s="484" t="str">
        <f>IFERROR(IF($D121="","",VLOOKUP($D121,CUADRO!$D:$AK,14,FALSE)),"")</f>
        <v/>
      </c>
      <c r="S121" s="484" t="str">
        <f>IFERROR(IF($D121="","",VLOOKUP($D121,CUADRO!$D:$AK,15,FALSE)),"")</f>
        <v/>
      </c>
      <c r="T121" s="484" t="str">
        <f>IFERROR(IF($D121="","",VLOOKUP($D121,CUADRO!$D:$AK,16,FALSE)),"")</f>
        <v/>
      </c>
      <c r="U121" s="484" t="str">
        <f>IFERROR(IF($D121="","",VLOOKUP($D121,CUADRO!$D:$AK,17,FALSE)),"")</f>
        <v/>
      </c>
      <c r="V121" s="484" t="str">
        <f>IFERROR(IF($D121="","",VLOOKUP($D121,CUADRO!$D:$AK,18,FALSE)),"")</f>
        <v/>
      </c>
      <c r="W121" s="484" t="str">
        <f>IFERROR(IF($D121="","",VLOOKUP($D121,CUADRO!$D:$AK,19,FALSE)),"")</f>
        <v/>
      </c>
      <c r="X121" s="484" t="str">
        <f>IFERROR(IF($D121="","",VLOOKUP($D121,CUADRO!$D:$AK,20,FALSE)),"")</f>
        <v/>
      </c>
      <c r="Y121" s="484" t="str">
        <f>IFERROR(IF($D121="","",VLOOKUP($D121,CUADRO!$D:$AK,21,FALSE)),"")</f>
        <v/>
      </c>
      <c r="Z121" s="484" t="str">
        <f>IFERROR(IF($D121="","",VLOOKUP($D121,CUADRO!$D:$AK,22,FALSE)),"")</f>
        <v/>
      </c>
      <c r="AA121" s="484" t="str">
        <f>IFERROR(IF($D121="","",VLOOKUP($D121,CUADRO!$D:$AK,23,FALSE)),"")</f>
        <v/>
      </c>
      <c r="AB121" s="484" t="str">
        <f>IFERROR(IF($D121="","",VLOOKUP($D121,CUADRO!$D:$AK,24,FALSE)),"")</f>
        <v/>
      </c>
      <c r="AC121" s="484" t="str">
        <f>IFERROR(IF($D121="","",VLOOKUP($D121,CUADRO!$D:$AK,25,FALSE)),"")</f>
        <v/>
      </c>
      <c r="AD121" s="484" t="str">
        <f>IFERROR(IF($D121="","",VLOOKUP($D121,CUADRO!$D:$AK,26,FALSE)),"")</f>
        <v/>
      </c>
      <c r="AE121" s="484" t="str">
        <f>IFERROR(IF($D121="","",VLOOKUP($D121,CUADRO!$D:$AK,27,FALSE)),"")</f>
        <v/>
      </c>
      <c r="AF121" s="484" t="str">
        <f>IFERROR(IF($D121="","",VLOOKUP($D121,CUADRO!$D:$AK,28,FALSE)),"")</f>
        <v/>
      </c>
      <c r="AG121" s="484" t="str">
        <f>IFERROR(IF($D121="","",VLOOKUP($D121,CUADRO!$D:$AK,29,FALSE)),"")</f>
        <v/>
      </c>
      <c r="AH121" s="484" t="str">
        <f>IFERROR(IF($D121="","",VLOOKUP($D121,CUADRO!$D:$AK,30,FALSE)),"")</f>
        <v/>
      </c>
      <c r="AI121" s="484" t="str">
        <f>IFERROR(IF($D121="","",VLOOKUP($D121,CUADRO!$D:$AK,31,FALSE)),"")</f>
        <v/>
      </c>
      <c r="AJ121" s="484" t="str">
        <f>IFERROR(IF($D121="","",VLOOKUP($D121,CUADRO!$D:$AK,32,FALSE)),"")</f>
        <v/>
      </c>
      <c r="AK121" s="484" t="str">
        <f>IFERROR(IF($D121="","",VLOOKUP($D121,CUADRO!$D:$AK,33,FALSE)),"")</f>
        <v/>
      </c>
      <c r="AL121" s="484" t="str">
        <f>IFERROR(IF($D121="","",VLOOKUP($D121,CUADRO!$D:$AK,34,FALSE)),"")</f>
        <v/>
      </c>
    </row>
    <row r="122" spans="1:38" ht="15">
      <c r="A122" s="435" t="str">
        <f>IF(G122="","",MAX($A$5:$A121)+1)</f>
        <v/>
      </c>
      <c r="B122" s="369">
        <v>118</v>
      </c>
      <c r="C122" s="228" t="str">
        <f>VLOOKUP(D122,CONDUCTORES!C:E,3,FALSE)</f>
        <v/>
      </c>
      <c r="D122" s="228" t="str">
        <f>IFERROR(IF(C118="SELECCIONE EMPRESA","",VLOOKUP(E122,CONDUCTORES!V:AM,18,FALSE)),"")</f>
        <v/>
      </c>
      <c r="E122" s="228" t="str">
        <f t="shared" si="4"/>
        <v>SELECCIONE EMPRESA118</v>
      </c>
      <c r="F122" s="228" t="str">
        <f t="shared" si="5"/>
        <v/>
      </c>
      <c r="G122" s="228" t="str">
        <f>IFERROR(IF($D122="","",VLOOKUP($D122,CUADRO!D121:AK270,3,FALSE)),"")</f>
        <v/>
      </c>
      <c r="H122" s="484" t="str">
        <f>IFERROR(IF($D122="","",VLOOKUP($D122,CUADRO!$D:$AK,4,FALSE)),"")</f>
        <v/>
      </c>
      <c r="I122" s="484" t="str">
        <f>IFERROR(IF($D122="","",VLOOKUP($D122,CUADRO!$D:$AK,5,FALSE)),"")</f>
        <v/>
      </c>
      <c r="J122" s="484" t="str">
        <f>IFERROR(IF($D122="","",VLOOKUP($D122,CUADRO!$D:$AK,6,FALSE)),"")</f>
        <v/>
      </c>
      <c r="K122" s="484" t="str">
        <f>IFERROR(IF($D122="","",VLOOKUP($D122,CUADRO!$D:$AK,7,FALSE)),"")</f>
        <v/>
      </c>
      <c r="L122" s="484" t="str">
        <f>IFERROR(IF($D122="","",VLOOKUP($D122,CUADRO!$D:$AK,8,FALSE)),"")</f>
        <v/>
      </c>
      <c r="M122" s="484" t="str">
        <f>IFERROR(IF($D122="","",VLOOKUP($D122,CUADRO!$D:$AK,9,FALSE)),"")</f>
        <v/>
      </c>
      <c r="N122" s="484" t="str">
        <f>IFERROR(IF($D122="","",VLOOKUP($D122,CUADRO!$D:$AK,10,FALSE)),"")</f>
        <v/>
      </c>
      <c r="O122" s="484" t="str">
        <f>IFERROR(IF($D122="","",VLOOKUP($D122,CUADRO!$D:$AK,11,FALSE)),"")</f>
        <v/>
      </c>
      <c r="P122" s="484" t="str">
        <f>IFERROR(IF($D122="","",VLOOKUP($D122,CUADRO!$D:$AK,12,FALSE)),"")</f>
        <v/>
      </c>
      <c r="Q122" s="484" t="str">
        <f>IFERROR(IF($D122="","",VLOOKUP($D122,CUADRO!$D:$AK,13,FALSE)),"")</f>
        <v/>
      </c>
      <c r="R122" s="484" t="str">
        <f>IFERROR(IF($D122="","",VLOOKUP($D122,CUADRO!$D:$AK,14,FALSE)),"")</f>
        <v/>
      </c>
      <c r="S122" s="484" t="str">
        <f>IFERROR(IF($D122="","",VLOOKUP($D122,CUADRO!$D:$AK,15,FALSE)),"")</f>
        <v/>
      </c>
      <c r="T122" s="484" t="str">
        <f>IFERROR(IF($D122="","",VLOOKUP($D122,CUADRO!$D:$AK,16,FALSE)),"")</f>
        <v/>
      </c>
      <c r="U122" s="484" t="str">
        <f>IFERROR(IF($D122="","",VLOOKUP($D122,CUADRO!$D:$AK,17,FALSE)),"")</f>
        <v/>
      </c>
      <c r="V122" s="484" t="str">
        <f>IFERROR(IF($D122="","",VLOOKUP($D122,CUADRO!$D:$AK,18,FALSE)),"")</f>
        <v/>
      </c>
      <c r="W122" s="484" t="str">
        <f>IFERROR(IF($D122="","",VLOOKUP($D122,CUADRO!$D:$AK,19,FALSE)),"")</f>
        <v/>
      </c>
      <c r="X122" s="484" t="str">
        <f>IFERROR(IF($D122="","",VLOOKUP($D122,CUADRO!$D:$AK,20,FALSE)),"")</f>
        <v/>
      </c>
      <c r="Y122" s="484" t="str">
        <f>IFERROR(IF($D122="","",VLOOKUP($D122,CUADRO!$D:$AK,21,FALSE)),"")</f>
        <v/>
      </c>
      <c r="Z122" s="484" t="str">
        <f>IFERROR(IF($D122="","",VLOOKUP($D122,CUADRO!$D:$AK,22,FALSE)),"")</f>
        <v/>
      </c>
      <c r="AA122" s="484" t="str">
        <f>IFERROR(IF($D122="","",VLOOKUP($D122,CUADRO!$D:$AK,23,FALSE)),"")</f>
        <v/>
      </c>
      <c r="AB122" s="484" t="str">
        <f>IFERROR(IF($D122="","",VLOOKUP($D122,CUADRO!$D:$AK,24,FALSE)),"")</f>
        <v/>
      </c>
      <c r="AC122" s="484" t="str">
        <f>IFERROR(IF($D122="","",VLOOKUP($D122,CUADRO!$D:$AK,25,FALSE)),"")</f>
        <v/>
      </c>
      <c r="AD122" s="484" t="str">
        <f>IFERROR(IF($D122="","",VLOOKUP($D122,CUADRO!$D:$AK,26,FALSE)),"")</f>
        <v/>
      </c>
      <c r="AE122" s="484" t="str">
        <f>IFERROR(IF($D122="","",VLOOKUP($D122,CUADRO!$D:$AK,27,FALSE)),"")</f>
        <v/>
      </c>
      <c r="AF122" s="484" t="str">
        <f>IFERROR(IF($D122="","",VLOOKUP($D122,CUADRO!$D:$AK,28,FALSE)),"")</f>
        <v/>
      </c>
      <c r="AG122" s="484" t="str">
        <f>IFERROR(IF($D122="","",VLOOKUP($D122,CUADRO!$D:$AK,29,FALSE)),"")</f>
        <v/>
      </c>
      <c r="AH122" s="484" t="str">
        <f>IFERROR(IF($D122="","",VLOOKUP($D122,CUADRO!$D:$AK,30,FALSE)),"")</f>
        <v/>
      </c>
      <c r="AI122" s="484" t="str">
        <f>IFERROR(IF($D122="","",VLOOKUP($D122,CUADRO!$D:$AK,31,FALSE)),"")</f>
        <v/>
      </c>
      <c r="AJ122" s="484" t="str">
        <f>IFERROR(IF($D122="","",VLOOKUP($D122,CUADRO!$D:$AK,32,FALSE)),"")</f>
        <v/>
      </c>
      <c r="AK122" s="484" t="str">
        <f>IFERROR(IF($D122="","",VLOOKUP($D122,CUADRO!$D:$AK,33,FALSE)),"")</f>
        <v/>
      </c>
      <c r="AL122" s="484" t="str">
        <f>IFERROR(IF($D122="","",VLOOKUP($D122,CUADRO!$D:$AK,34,FALSE)),"")</f>
        <v/>
      </c>
    </row>
    <row r="123" spans="1:38" ht="15">
      <c r="A123" s="435" t="str">
        <f>IF(G123="","",MAX($A$5:$A122)+1)</f>
        <v/>
      </c>
      <c r="B123" s="369">
        <v>119</v>
      </c>
      <c r="C123" s="228" t="str">
        <f>VLOOKUP(D123,CONDUCTORES!C:E,3,FALSE)</f>
        <v/>
      </c>
      <c r="D123" s="228" t="str">
        <f>IFERROR(IF(C119="SELECCIONE EMPRESA","",VLOOKUP(E123,CONDUCTORES!V:AM,18,FALSE)),"")</f>
        <v/>
      </c>
      <c r="E123" s="228" t="str">
        <f t="shared" si="4"/>
        <v>SELECCIONE EMPRESA119</v>
      </c>
      <c r="F123" s="228" t="str">
        <f t="shared" si="5"/>
        <v/>
      </c>
      <c r="G123" s="228" t="str">
        <f>IFERROR(IF($D123="","",VLOOKUP($D123,CUADRO!D122:AK271,3,FALSE)),"")</f>
        <v/>
      </c>
      <c r="H123" s="484" t="str">
        <f>IFERROR(IF($D123="","",VLOOKUP($D123,CUADRO!$D:$AK,4,FALSE)),"")</f>
        <v/>
      </c>
      <c r="I123" s="484" t="str">
        <f>IFERROR(IF($D123="","",VLOOKUP($D123,CUADRO!$D:$AK,5,FALSE)),"")</f>
        <v/>
      </c>
      <c r="J123" s="484" t="str">
        <f>IFERROR(IF($D123="","",VLOOKUP($D123,CUADRO!$D:$AK,6,FALSE)),"")</f>
        <v/>
      </c>
      <c r="K123" s="484" t="str">
        <f>IFERROR(IF($D123="","",VLOOKUP($D123,CUADRO!$D:$AK,7,FALSE)),"")</f>
        <v/>
      </c>
      <c r="L123" s="484" t="str">
        <f>IFERROR(IF($D123="","",VLOOKUP($D123,CUADRO!$D:$AK,8,FALSE)),"")</f>
        <v/>
      </c>
      <c r="M123" s="484" t="str">
        <f>IFERROR(IF($D123="","",VLOOKUP($D123,CUADRO!$D:$AK,9,FALSE)),"")</f>
        <v/>
      </c>
      <c r="N123" s="484" t="str">
        <f>IFERROR(IF($D123="","",VLOOKUP($D123,CUADRO!$D:$AK,10,FALSE)),"")</f>
        <v/>
      </c>
      <c r="O123" s="484" t="str">
        <f>IFERROR(IF($D123="","",VLOOKUP($D123,CUADRO!$D:$AK,11,FALSE)),"")</f>
        <v/>
      </c>
      <c r="P123" s="484" t="str">
        <f>IFERROR(IF($D123="","",VLOOKUP($D123,CUADRO!$D:$AK,12,FALSE)),"")</f>
        <v/>
      </c>
      <c r="Q123" s="484" t="str">
        <f>IFERROR(IF($D123="","",VLOOKUP($D123,CUADRO!$D:$AK,13,FALSE)),"")</f>
        <v/>
      </c>
      <c r="R123" s="484" t="str">
        <f>IFERROR(IF($D123="","",VLOOKUP($D123,CUADRO!$D:$AK,14,FALSE)),"")</f>
        <v/>
      </c>
      <c r="S123" s="484" t="str">
        <f>IFERROR(IF($D123="","",VLOOKUP($D123,CUADRO!$D:$AK,15,FALSE)),"")</f>
        <v/>
      </c>
      <c r="T123" s="484" t="str">
        <f>IFERROR(IF($D123="","",VLOOKUP($D123,CUADRO!$D:$AK,16,FALSE)),"")</f>
        <v/>
      </c>
      <c r="U123" s="484" t="str">
        <f>IFERROR(IF($D123="","",VLOOKUP($D123,CUADRO!$D:$AK,17,FALSE)),"")</f>
        <v/>
      </c>
      <c r="V123" s="484" t="str">
        <f>IFERROR(IF($D123="","",VLOOKUP($D123,CUADRO!$D:$AK,18,FALSE)),"")</f>
        <v/>
      </c>
      <c r="W123" s="484" t="str">
        <f>IFERROR(IF($D123="","",VLOOKUP($D123,CUADRO!$D:$AK,19,FALSE)),"")</f>
        <v/>
      </c>
      <c r="X123" s="484" t="str">
        <f>IFERROR(IF($D123="","",VLOOKUP($D123,CUADRO!$D:$AK,20,FALSE)),"")</f>
        <v/>
      </c>
      <c r="Y123" s="484" t="str">
        <f>IFERROR(IF($D123="","",VLOOKUP($D123,CUADRO!$D:$AK,21,FALSE)),"")</f>
        <v/>
      </c>
      <c r="Z123" s="484" t="str">
        <f>IFERROR(IF($D123="","",VLOOKUP($D123,CUADRO!$D:$AK,22,FALSE)),"")</f>
        <v/>
      </c>
      <c r="AA123" s="484" t="str">
        <f>IFERROR(IF($D123="","",VLOOKUP($D123,CUADRO!$D:$AK,23,FALSE)),"")</f>
        <v/>
      </c>
      <c r="AB123" s="484" t="str">
        <f>IFERROR(IF($D123="","",VLOOKUP($D123,CUADRO!$D:$AK,24,FALSE)),"")</f>
        <v/>
      </c>
      <c r="AC123" s="484" t="str">
        <f>IFERROR(IF($D123="","",VLOOKUP($D123,CUADRO!$D:$AK,25,FALSE)),"")</f>
        <v/>
      </c>
      <c r="AD123" s="484" t="str">
        <f>IFERROR(IF($D123="","",VLOOKUP($D123,CUADRO!$D:$AK,26,FALSE)),"")</f>
        <v/>
      </c>
      <c r="AE123" s="484" t="str">
        <f>IFERROR(IF($D123="","",VLOOKUP($D123,CUADRO!$D:$AK,27,FALSE)),"")</f>
        <v/>
      </c>
      <c r="AF123" s="484" t="str">
        <f>IFERROR(IF($D123="","",VLOOKUP($D123,CUADRO!$D:$AK,28,FALSE)),"")</f>
        <v/>
      </c>
      <c r="AG123" s="484" t="str">
        <f>IFERROR(IF($D123="","",VLOOKUP($D123,CUADRO!$D:$AK,29,FALSE)),"")</f>
        <v/>
      </c>
      <c r="AH123" s="484" t="str">
        <f>IFERROR(IF($D123="","",VLOOKUP($D123,CUADRO!$D:$AK,30,FALSE)),"")</f>
        <v/>
      </c>
      <c r="AI123" s="484" t="str">
        <f>IFERROR(IF($D123="","",VLOOKUP($D123,CUADRO!$D:$AK,31,FALSE)),"")</f>
        <v/>
      </c>
      <c r="AJ123" s="484" t="str">
        <f>IFERROR(IF($D123="","",VLOOKUP($D123,CUADRO!$D:$AK,32,FALSE)),"")</f>
        <v/>
      </c>
      <c r="AK123" s="484" t="str">
        <f>IFERROR(IF($D123="","",VLOOKUP($D123,CUADRO!$D:$AK,33,FALSE)),"")</f>
        <v/>
      </c>
      <c r="AL123" s="484" t="str">
        <f>IFERROR(IF($D123="","",VLOOKUP($D123,CUADRO!$D:$AK,34,FALSE)),"")</f>
        <v/>
      </c>
    </row>
    <row r="124" spans="1:38" ht="15">
      <c r="A124" s="435" t="str">
        <f>IF(G124="","",MAX($A$5:$A123)+1)</f>
        <v/>
      </c>
      <c r="B124" s="369">
        <v>120</v>
      </c>
      <c r="C124" s="228" t="str">
        <f>VLOOKUP(D124,CONDUCTORES!C:E,3,FALSE)</f>
        <v/>
      </c>
      <c r="D124" s="228" t="str">
        <f>IFERROR(IF(C120="SELECCIONE EMPRESA","",VLOOKUP(E124,CONDUCTORES!V:AM,18,FALSE)),"")</f>
        <v/>
      </c>
      <c r="E124" s="228" t="str">
        <f t="shared" si="4"/>
        <v>SELECCIONE EMPRESA120</v>
      </c>
      <c r="F124" s="228" t="str">
        <f t="shared" si="5"/>
        <v/>
      </c>
      <c r="G124" s="228" t="str">
        <f>IFERROR(IF($D124="","",VLOOKUP($D124,CUADRO!D123:AK272,3,FALSE)),"")</f>
        <v/>
      </c>
      <c r="H124" s="484" t="str">
        <f>IFERROR(IF($D124="","",VLOOKUP($D124,CUADRO!$D:$AK,4,FALSE)),"")</f>
        <v/>
      </c>
      <c r="I124" s="484" t="str">
        <f>IFERROR(IF($D124="","",VLOOKUP($D124,CUADRO!$D:$AK,5,FALSE)),"")</f>
        <v/>
      </c>
      <c r="J124" s="484" t="str">
        <f>IFERROR(IF($D124="","",VLOOKUP($D124,CUADRO!$D:$AK,6,FALSE)),"")</f>
        <v/>
      </c>
      <c r="K124" s="484" t="str">
        <f>IFERROR(IF($D124="","",VLOOKUP($D124,CUADRO!$D:$AK,7,FALSE)),"")</f>
        <v/>
      </c>
      <c r="L124" s="484" t="str">
        <f>IFERROR(IF($D124="","",VLOOKUP($D124,CUADRO!$D:$AK,8,FALSE)),"")</f>
        <v/>
      </c>
      <c r="M124" s="484" t="str">
        <f>IFERROR(IF($D124="","",VLOOKUP($D124,CUADRO!$D:$AK,9,FALSE)),"")</f>
        <v/>
      </c>
      <c r="N124" s="484" t="str">
        <f>IFERROR(IF($D124="","",VLOOKUP($D124,CUADRO!$D:$AK,10,FALSE)),"")</f>
        <v/>
      </c>
      <c r="O124" s="484" t="str">
        <f>IFERROR(IF($D124="","",VLOOKUP($D124,CUADRO!$D:$AK,11,FALSE)),"")</f>
        <v/>
      </c>
      <c r="P124" s="484" t="str">
        <f>IFERROR(IF($D124="","",VLOOKUP($D124,CUADRO!$D:$AK,12,FALSE)),"")</f>
        <v/>
      </c>
      <c r="Q124" s="484" t="str">
        <f>IFERROR(IF($D124="","",VLOOKUP($D124,CUADRO!$D:$AK,13,FALSE)),"")</f>
        <v/>
      </c>
      <c r="R124" s="484" t="str">
        <f>IFERROR(IF($D124="","",VLOOKUP($D124,CUADRO!$D:$AK,14,FALSE)),"")</f>
        <v/>
      </c>
      <c r="S124" s="484" t="str">
        <f>IFERROR(IF($D124="","",VLOOKUP($D124,CUADRO!$D:$AK,15,FALSE)),"")</f>
        <v/>
      </c>
      <c r="T124" s="484" t="str">
        <f>IFERROR(IF($D124="","",VLOOKUP($D124,CUADRO!$D:$AK,16,FALSE)),"")</f>
        <v/>
      </c>
      <c r="U124" s="484" t="str">
        <f>IFERROR(IF($D124="","",VLOOKUP($D124,CUADRO!$D:$AK,17,FALSE)),"")</f>
        <v/>
      </c>
      <c r="V124" s="484" t="str">
        <f>IFERROR(IF($D124="","",VLOOKUP($D124,CUADRO!$D:$AK,18,FALSE)),"")</f>
        <v/>
      </c>
      <c r="W124" s="484" t="str">
        <f>IFERROR(IF($D124="","",VLOOKUP($D124,CUADRO!$D:$AK,19,FALSE)),"")</f>
        <v/>
      </c>
      <c r="X124" s="484" t="str">
        <f>IFERROR(IF($D124="","",VLOOKUP($D124,CUADRO!$D:$AK,20,FALSE)),"")</f>
        <v/>
      </c>
      <c r="Y124" s="484" t="str">
        <f>IFERROR(IF($D124="","",VLOOKUP($D124,CUADRO!$D:$AK,21,FALSE)),"")</f>
        <v/>
      </c>
      <c r="Z124" s="484" t="str">
        <f>IFERROR(IF($D124="","",VLOOKUP($D124,CUADRO!$D:$AK,22,FALSE)),"")</f>
        <v/>
      </c>
      <c r="AA124" s="484" t="str">
        <f>IFERROR(IF($D124="","",VLOOKUP($D124,CUADRO!$D:$AK,23,FALSE)),"")</f>
        <v/>
      </c>
      <c r="AB124" s="484" t="str">
        <f>IFERROR(IF($D124="","",VLOOKUP($D124,CUADRO!$D:$AK,24,FALSE)),"")</f>
        <v/>
      </c>
      <c r="AC124" s="484" t="str">
        <f>IFERROR(IF($D124="","",VLOOKUP($D124,CUADRO!$D:$AK,25,FALSE)),"")</f>
        <v/>
      </c>
      <c r="AD124" s="484" t="str">
        <f>IFERROR(IF($D124="","",VLOOKUP($D124,CUADRO!$D:$AK,26,FALSE)),"")</f>
        <v/>
      </c>
      <c r="AE124" s="484" t="str">
        <f>IFERROR(IF($D124="","",VLOOKUP($D124,CUADRO!$D:$AK,27,FALSE)),"")</f>
        <v/>
      </c>
      <c r="AF124" s="484" t="str">
        <f>IFERROR(IF($D124="","",VLOOKUP($D124,CUADRO!$D:$AK,28,FALSE)),"")</f>
        <v/>
      </c>
      <c r="AG124" s="484" t="str">
        <f>IFERROR(IF($D124="","",VLOOKUP($D124,CUADRO!$D:$AK,29,FALSE)),"")</f>
        <v/>
      </c>
      <c r="AH124" s="484" t="str">
        <f>IFERROR(IF($D124="","",VLOOKUP($D124,CUADRO!$D:$AK,30,FALSE)),"")</f>
        <v/>
      </c>
      <c r="AI124" s="484" t="str">
        <f>IFERROR(IF($D124="","",VLOOKUP($D124,CUADRO!$D:$AK,31,FALSE)),"")</f>
        <v/>
      </c>
      <c r="AJ124" s="484" t="str">
        <f>IFERROR(IF($D124="","",VLOOKUP($D124,CUADRO!$D:$AK,32,FALSE)),"")</f>
        <v/>
      </c>
      <c r="AK124" s="484" t="str">
        <f>IFERROR(IF($D124="","",VLOOKUP($D124,CUADRO!$D:$AK,33,FALSE)),"")</f>
        <v/>
      </c>
      <c r="AL124" s="484" t="str">
        <f>IFERROR(IF($D124="","",VLOOKUP($D124,CUADRO!$D:$AK,34,FALSE)),"")</f>
        <v/>
      </c>
    </row>
    <row r="125" spans="1:38" ht="15">
      <c r="A125" s="435" t="str">
        <f>IF(G125="","",MAX($A$5:$A124)+1)</f>
        <v/>
      </c>
      <c r="B125" s="369">
        <v>121</v>
      </c>
      <c r="C125" s="228" t="str">
        <f>VLOOKUP(D125,CONDUCTORES!C:E,3,FALSE)</f>
        <v/>
      </c>
      <c r="D125" s="228" t="str">
        <f>IFERROR(IF(C121="SELECCIONE EMPRESA","",VLOOKUP(E125,CONDUCTORES!V:AM,18,FALSE)),"")</f>
        <v/>
      </c>
      <c r="E125" s="228" t="str">
        <f t="shared" si="4"/>
        <v>SELECCIONE EMPRESA121</v>
      </c>
      <c r="F125" s="228" t="str">
        <f t="shared" si="5"/>
        <v/>
      </c>
      <c r="G125" s="228" t="str">
        <f>IFERROR(IF($D125="","",VLOOKUP($D125,CUADRO!D124:AK273,3,FALSE)),"")</f>
        <v/>
      </c>
      <c r="H125" s="484" t="str">
        <f>IFERROR(IF($D125="","",VLOOKUP($D125,CUADRO!$D:$AK,4,FALSE)),"")</f>
        <v/>
      </c>
      <c r="I125" s="484" t="str">
        <f>IFERROR(IF($D125="","",VLOOKUP($D125,CUADRO!$D:$AK,5,FALSE)),"")</f>
        <v/>
      </c>
      <c r="J125" s="484" t="str">
        <f>IFERROR(IF($D125="","",VLOOKUP($D125,CUADRO!$D:$AK,6,FALSE)),"")</f>
        <v/>
      </c>
      <c r="K125" s="484" t="str">
        <f>IFERROR(IF($D125="","",VLOOKUP($D125,CUADRO!$D:$AK,7,FALSE)),"")</f>
        <v/>
      </c>
      <c r="L125" s="484" t="str">
        <f>IFERROR(IF($D125="","",VLOOKUP($D125,CUADRO!$D:$AK,8,FALSE)),"")</f>
        <v/>
      </c>
      <c r="M125" s="484" t="str">
        <f>IFERROR(IF($D125="","",VLOOKUP($D125,CUADRO!$D:$AK,9,FALSE)),"")</f>
        <v/>
      </c>
      <c r="N125" s="484" t="str">
        <f>IFERROR(IF($D125="","",VLOOKUP($D125,CUADRO!$D:$AK,10,FALSE)),"")</f>
        <v/>
      </c>
      <c r="O125" s="484" t="str">
        <f>IFERROR(IF($D125="","",VLOOKUP($D125,CUADRO!$D:$AK,11,FALSE)),"")</f>
        <v/>
      </c>
      <c r="P125" s="484" t="str">
        <f>IFERROR(IF($D125="","",VLOOKUP($D125,CUADRO!$D:$AK,12,FALSE)),"")</f>
        <v/>
      </c>
      <c r="Q125" s="484" t="str">
        <f>IFERROR(IF($D125="","",VLOOKUP($D125,CUADRO!$D:$AK,13,FALSE)),"")</f>
        <v/>
      </c>
      <c r="R125" s="484" t="str">
        <f>IFERROR(IF($D125="","",VLOOKUP($D125,CUADRO!$D:$AK,14,FALSE)),"")</f>
        <v/>
      </c>
      <c r="S125" s="484" t="str">
        <f>IFERROR(IF($D125="","",VLOOKUP($D125,CUADRO!$D:$AK,15,FALSE)),"")</f>
        <v/>
      </c>
      <c r="T125" s="484" t="str">
        <f>IFERROR(IF($D125="","",VLOOKUP($D125,CUADRO!$D:$AK,16,FALSE)),"")</f>
        <v/>
      </c>
      <c r="U125" s="484" t="str">
        <f>IFERROR(IF($D125="","",VLOOKUP($D125,CUADRO!$D:$AK,17,FALSE)),"")</f>
        <v/>
      </c>
      <c r="V125" s="484" t="str">
        <f>IFERROR(IF($D125="","",VLOOKUP($D125,CUADRO!$D:$AK,18,FALSE)),"")</f>
        <v/>
      </c>
      <c r="W125" s="484" t="str">
        <f>IFERROR(IF($D125="","",VLOOKUP($D125,CUADRO!$D:$AK,19,FALSE)),"")</f>
        <v/>
      </c>
      <c r="X125" s="484" t="str">
        <f>IFERROR(IF($D125="","",VLOOKUP($D125,CUADRO!$D:$AK,20,FALSE)),"")</f>
        <v/>
      </c>
      <c r="Y125" s="484" t="str">
        <f>IFERROR(IF($D125="","",VLOOKUP($D125,CUADRO!$D:$AK,21,FALSE)),"")</f>
        <v/>
      </c>
      <c r="Z125" s="484" t="str">
        <f>IFERROR(IF($D125="","",VLOOKUP($D125,CUADRO!$D:$AK,22,FALSE)),"")</f>
        <v/>
      </c>
      <c r="AA125" s="484" t="str">
        <f>IFERROR(IF($D125="","",VLOOKUP($D125,CUADRO!$D:$AK,23,FALSE)),"")</f>
        <v/>
      </c>
      <c r="AB125" s="484" t="str">
        <f>IFERROR(IF($D125="","",VLOOKUP($D125,CUADRO!$D:$AK,24,FALSE)),"")</f>
        <v/>
      </c>
      <c r="AC125" s="484" t="str">
        <f>IFERROR(IF($D125="","",VLOOKUP($D125,CUADRO!$D:$AK,25,FALSE)),"")</f>
        <v/>
      </c>
      <c r="AD125" s="484" t="str">
        <f>IFERROR(IF($D125="","",VLOOKUP($D125,CUADRO!$D:$AK,26,FALSE)),"")</f>
        <v/>
      </c>
      <c r="AE125" s="484" t="str">
        <f>IFERROR(IF($D125="","",VLOOKUP($D125,CUADRO!$D:$AK,27,FALSE)),"")</f>
        <v/>
      </c>
      <c r="AF125" s="484" t="str">
        <f>IFERROR(IF($D125="","",VLOOKUP($D125,CUADRO!$D:$AK,28,FALSE)),"")</f>
        <v/>
      </c>
      <c r="AG125" s="484" t="str">
        <f>IFERROR(IF($D125="","",VLOOKUP($D125,CUADRO!$D:$AK,29,FALSE)),"")</f>
        <v/>
      </c>
      <c r="AH125" s="484" t="str">
        <f>IFERROR(IF($D125="","",VLOOKUP($D125,CUADRO!$D:$AK,30,FALSE)),"")</f>
        <v/>
      </c>
      <c r="AI125" s="484" t="str">
        <f>IFERROR(IF($D125="","",VLOOKUP($D125,CUADRO!$D:$AK,31,FALSE)),"")</f>
        <v/>
      </c>
      <c r="AJ125" s="484" t="str">
        <f>IFERROR(IF($D125="","",VLOOKUP($D125,CUADRO!$D:$AK,32,FALSE)),"")</f>
        <v/>
      </c>
      <c r="AK125" s="484" t="str">
        <f>IFERROR(IF($D125="","",VLOOKUP($D125,CUADRO!$D:$AK,33,FALSE)),"")</f>
        <v/>
      </c>
      <c r="AL125" s="484" t="str">
        <f>IFERROR(IF($D125="","",VLOOKUP($D125,CUADRO!$D:$AK,34,FALSE)),"")</f>
        <v/>
      </c>
    </row>
    <row r="126" spans="1:38" ht="15">
      <c r="A126" s="435" t="str">
        <f>IF(G126="","",MAX($A$5:$A125)+1)</f>
        <v/>
      </c>
      <c r="B126" s="369">
        <v>122</v>
      </c>
      <c r="C126" s="228" t="str">
        <f>VLOOKUP(D126,CONDUCTORES!C:E,3,FALSE)</f>
        <v/>
      </c>
      <c r="D126" s="228" t="str">
        <f>IFERROR(IF(C122="SELECCIONE EMPRESA","",VLOOKUP(E126,CONDUCTORES!V:AM,18,FALSE)),"")</f>
        <v/>
      </c>
      <c r="E126" s="228" t="str">
        <f t="shared" si="4"/>
        <v>SELECCIONE EMPRESA122</v>
      </c>
      <c r="F126" s="228" t="str">
        <f t="shared" si="5"/>
        <v/>
      </c>
      <c r="G126" s="228" t="str">
        <f>IFERROR(IF($D126="","",VLOOKUP($D126,CUADRO!D125:AK274,3,FALSE)),"")</f>
        <v/>
      </c>
      <c r="H126" s="484" t="str">
        <f>IFERROR(IF($D126="","",VLOOKUP($D126,CUADRO!$D:$AK,4,FALSE)),"")</f>
        <v/>
      </c>
      <c r="I126" s="484" t="str">
        <f>IFERROR(IF($D126="","",VLOOKUP($D126,CUADRO!$D:$AK,5,FALSE)),"")</f>
        <v/>
      </c>
      <c r="J126" s="484" t="str">
        <f>IFERROR(IF($D126="","",VLOOKUP($D126,CUADRO!$D:$AK,6,FALSE)),"")</f>
        <v/>
      </c>
      <c r="K126" s="484" t="str">
        <f>IFERROR(IF($D126="","",VLOOKUP($D126,CUADRO!$D:$AK,7,FALSE)),"")</f>
        <v/>
      </c>
      <c r="L126" s="484" t="str">
        <f>IFERROR(IF($D126="","",VLOOKUP($D126,CUADRO!$D:$AK,8,FALSE)),"")</f>
        <v/>
      </c>
      <c r="M126" s="484" t="str">
        <f>IFERROR(IF($D126="","",VLOOKUP($D126,CUADRO!$D:$AK,9,FALSE)),"")</f>
        <v/>
      </c>
      <c r="N126" s="484" t="str">
        <f>IFERROR(IF($D126="","",VLOOKUP($D126,CUADRO!$D:$AK,10,FALSE)),"")</f>
        <v/>
      </c>
      <c r="O126" s="484" t="str">
        <f>IFERROR(IF($D126="","",VLOOKUP($D126,CUADRO!$D:$AK,11,FALSE)),"")</f>
        <v/>
      </c>
      <c r="P126" s="484" t="str">
        <f>IFERROR(IF($D126="","",VLOOKUP($D126,CUADRO!$D:$AK,12,FALSE)),"")</f>
        <v/>
      </c>
      <c r="Q126" s="484" t="str">
        <f>IFERROR(IF($D126="","",VLOOKUP($D126,CUADRO!$D:$AK,13,FALSE)),"")</f>
        <v/>
      </c>
      <c r="R126" s="484" t="str">
        <f>IFERROR(IF($D126="","",VLOOKUP($D126,CUADRO!$D:$AK,14,FALSE)),"")</f>
        <v/>
      </c>
      <c r="S126" s="484" t="str">
        <f>IFERROR(IF($D126="","",VLOOKUP($D126,CUADRO!$D:$AK,15,FALSE)),"")</f>
        <v/>
      </c>
      <c r="T126" s="484" t="str">
        <f>IFERROR(IF($D126="","",VLOOKUP($D126,CUADRO!$D:$AK,16,FALSE)),"")</f>
        <v/>
      </c>
      <c r="U126" s="484" t="str">
        <f>IFERROR(IF($D126="","",VLOOKUP($D126,CUADRO!$D:$AK,17,FALSE)),"")</f>
        <v/>
      </c>
      <c r="V126" s="484" t="str">
        <f>IFERROR(IF($D126="","",VLOOKUP($D126,CUADRO!$D:$AK,18,FALSE)),"")</f>
        <v/>
      </c>
      <c r="W126" s="484" t="str">
        <f>IFERROR(IF($D126="","",VLOOKUP($D126,CUADRO!$D:$AK,19,FALSE)),"")</f>
        <v/>
      </c>
      <c r="X126" s="484" t="str">
        <f>IFERROR(IF($D126="","",VLOOKUP($D126,CUADRO!$D:$AK,20,FALSE)),"")</f>
        <v/>
      </c>
      <c r="Y126" s="484" t="str">
        <f>IFERROR(IF($D126="","",VLOOKUP($D126,CUADRO!$D:$AK,21,FALSE)),"")</f>
        <v/>
      </c>
      <c r="Z126" s="484" t="str">
        <f>IFERROR(IF($D126="","",VLOOKUP($D126,CUADRO!$D:$AK,22,FALSE)),"")</f>
        <v/>
      </c>
      <c r="AA126" s="484" t="str">
        <f>IFERROR(IF($D126="","",VLOOKUP($D126,CUADRO!$D:$AK,23,FALSE)),"")</f>
        <v/>
      </c>
      <c r="AB126" s="484" t="str">
        <f>IFERROR(IF($D126="","",VLOOKUP($D126,CUADRO!$D:$AK,24,FALSE)),"")</f>
        <v/>
      </c>
      <c r="AC126" s="484" t="str">
        <f>IFERROR(IF($D126="","",VLOOKUP($D126,CUADRO!$D:$AK,25,FALSE)),"")</f>
        <v/>
      </c>
      <c r="AD126" s="484" t="str">
        <f>IFERROR(IF($D126="","",VLOOKUP($D126,CUADRO!$D:$AK,26,FALSE)),"")</f>
        <v/>
      </c>
      <c r="AE126" s="484" t="str">
        <f>IFERROR(IF($D126="","",VLOOKUP($D126,CUADRO!$D:$AK,27,FALSE)),"")</f>
        <v/>
      </c>
      <c r="AF126" s="484" t="str">
        <f>IFERROR(IF($D126="","",VLOOKUP($D126,CUADRO!$D:$AK,28,FALSE)),"")</f>
        <v/>
      </c>
      <c r="AG126" s="484" t="str">
        <f>IFERROR(IF($D126="","",VLOOKUP($D126,CUADRO!$D:$AK,29,FALSE)),"")</f>
        <v/>
      </c>
      <c r="AH126" s="484" t="str">
        <f>IFERROR(IF($D126="","",VLOOKUP($D126,CUADRO!$D:$AK,30,FALSE)),"")</f>
        <v/>
      </c>
      <c r="AI126" s="484" t="str">
        <f>IFERROR(IF($D126="","",VLOOKUP($D126,CUADRO!$D:$AK,31,FALSE)),"")</f>
        <v/>
      </c>
      <c r="AJ126" s="484" t="str">
        <f>IFERROR(IF($D126="","",VLOOKUP($D126,CUADRO!$D:$AK,32,FALSE)),"")</f>
        <v/>
      </c>
      <c r="AK126" s="484" t="str">
        <f>IFERROR(IF($D126="","",VLOOKUP($D126,CUADRO!$D:$AK,33,FALSE)),"")</f>
        <v/>
      </c>
      <c r="AL126" s="484" t="str">
        <f>IFERROR(IF($D126="","",VLOOKUP($D126,CUADRO!$D:$AK,34,FALSE)),"")</f>
        <v/>
      </c>
    </row>
    <row r="127" spans="1:38" ht="15">
      <c r="A127" s="435" t="str">
        <f>IF(G127="","",MAX($A$5:$A126)+1)</f>
        <v/>
      </c>
      <c r="B127" s="369">
        <v>123</v>
      </c>
      <c r="C127" s="228" t="str">
        <f>VLOOKUP(D127,CONDUCTORES!C:E,3,FALSE)</f>
        <v/>
      </c>
      <c r="D127" s="228" t="str">
        <f>IFERROR(IF(C123="SELECCIONE EMPRESA","",VLOOKUP(E127,CONDUCTORES!V:AM,18,FALSE)),"")</f>
        <v/>
      </c>
      <c r="E127" s="228" t="str">
        <f t="shared" si="4"/>
        <v>SELECCIONE EMPRESA123</v>
      </c>
      <c r="F127" s="228" t="str">
        <f t="shared" si="5"/>
        <v/>
      </c>
      <c r="G127" s="228" t="str">
        <f>IFERROR(IF($D127="","",VLOOKUP($D127,CUADRO!D126:AK275,3,FALSE)),"")</f>
        <v/>
      </c>
      <c r="H127" s="484" t="str">
        <f>IFERROR(IF($D127="","",VLOOKUP($D127,CUADRO!$D:$AK,4,FALSE)),"")</f>
        <v/>
      </c>
      <c r="I127" s="484" t="str">
        <f>IFERROR(IF($D127="","",VLOOKUP($D127,CUADRO!$D:$AK,5,FALSE)),"")</f>
        <v/>
      </c>
      <c r="J127" s="484" t="str">
        <f>IFERROR(IF($D127="","",VLOOKUP($D127,CUADRO!$D:$AK,6,FALSE)),"")</f>
        <v/>
      </c>
      <c r="K127" s="484" t="str">
        <f>IFERROR(IF($D127="","",VLOOKUP($D127,CUADRO!$D:$AK,7,FALSE)),"")</f>
        <v/>
      </c>
      <c r="L127" s="484" t="str">
        <f>IFERROR(IF($D127="","",VLOOKUP($D127,CUADRO!$D:$AK,8,FALSE)),"")</f>
        <v/>
      </c>
      <c r="M127" s="484" t="str">
        <f>IFERROR(IF($D127="","",VLOOKUP($D127,CUADRO!$D:$AK,9,FALSE)),"")</f>
        <v/>
      </c>
      <c r="N127" s="484" t="str">
        <f>IFERROR(IF($D127="","",VLOOKUP($D127,CUADRO!$D:$AK,10,FALSE)),"")</f>
        <v/>
      </c>
      <c r="O127" s="484" t="str">
        <f>IFERROR(IF($D127="","",VLOOKUP($D127,CUADRO!$D:$AK,11,FALSE)),"")</f>
        <v/>
      </c>
      <c r="P127" s="484" t="str">
        <f>IFERROR(IF($D127="","",VLOOKUP($D127,CUADRO!$D:$AK,12,FALSE)),"")</f>
        <v/>
      </c>
      <c r="Q127" s="484" t="str">
        <f>IFERROR(IF($D127="","",VLOOKUP($D127,CUADRO!$D:$AK,13,FALSE)),"")</f>
        <v/>
      </c>
      <c r="R127" s="484" t="str">
        <f>IFERROR(IF($D127="","",VLOOKUP($D127,CUADRO!$D:$AK,14,FALSE)),"")</f>
        <v/>
      </c>
      <c r="S127" s="484" t="str">
        <f>IFERROR(IF($D127="","",VLOOKUP($D127,CUADRO!$D:$AK,15,FALSE)),"")</f>
        <v/>
      </c>
      <c r="T127" s="484" t="str">
        <f>IFERROR(IF($D127="","",VLOOKUP($D127,CUADRO!$D:$AK,16,FALSE)),"")</f>
        <v/>
      </c>
      <c r="U127" s="484" t="str">
        <f>IFERROR(IF($D127="","",VLOOKUP($D127,CUADRO!$D:$AK,17,FALSE)),"")</f>
        <v/>
      </c>
      <c r="V127" s="484" t="str">
        <f>IFERROR(IF($D127="","",VLOOKUP($D127,CUADRO!$D:$AK,18,FALSE)),"")</f>
        <v/>
      </c>
      <c r="W127" s="484" t="str">
        <f>IFERROR(IF($D127="","",VLOOKUP($D127,CUADRO!$D:$AK,19,FALSE)),"")</f>
        <v/>
      </c>
      <c r="X127" s="484" t="str">
        <f>IFERROR(IF($D127="","",VLOOKUP($D127,CUADRO!$D:$AK,20,FALSE)),"")</f>
        <v/>
      </c>
      <c r="Y127" s="484" t="str">
        <f>IFERROR(IF($D127="","",VLOOKUP($D127,CUADRO!$D:$AK,21,FALSE)),"")</f>
        <v/>
      </c>
      <c r="Z127" s="484" t="str">
        <f>IFERROR(IF($D127="","",VLOOKUP($D127,CUADRO!$D:$AK,22,FALSE)),"")</f>
        <v/>
      </c>
      <c r="AA127" s="484" t="str">
        <f>IFERROR(IF($D127="","",VLOOKUP($D127,CUADRO!$D:$AK,23,FALSE)),"")</f>
        <v/>
      </c>
      <c r="AB127" s="484" t="str">
        <f>IFERROR(IF($D127="","",VLOOKUP($D127,CUADRO!$D:$AK,24,FALSE)),"")</f>
        <v/>
      </c>
      <c r="AC127" s="484" t="str">
        <f>IFERROR(IF($D127="","",VLOOKUP($D127,CUADRO!$D:$AK,25,FALSE)),"")</f>
        <v/>
      </c>
      <c r="AD127" s="484" t="str">
        <f>IFERROR(IF($D127="","",VLOOKUP($D127,CUADRO!$D:$AK,26,FALSE)),"")</f>
        <v/>
      </c>
      <c r="AE127" s="484" t="str">
        <f>IFERROR(IF($D127="","",VLOOKUP($D127,CUADRO!$D:$AK,27,FALSE)),"")</f>
        <v/>
      </c>
      <c r="AF127" s="484" t="str">
        <f>IFERROR(IF($D127="","",VLOOKUP($D127,CUADRO!$D:$AK,28,FALSE)),"")</f>
        <v/>
      </c>
      <c r="AG127" s="484" t="str">
        <f>IFERROR(IF($D127="","",VLOOKUP($D127,CUADRO!$D:$AK,29,FALSE)),"")</f>
        <v/>
      </c>
      <c r="AH127" s="484" t="str">
        <f>IFERROR(IF($D127="","",VLOOKUP($D127,CUADRO!$D:$AK,30,FALSE)),"")</f>
        <v/>
      </c>
      <c r="AI127" s="484" t="str">
        <f>IFERROR(IF($D127="","",VLOOKUP($D127,CUADRO!$D:$AK,31,FALSE)),"")</f>
        <v/>
      </c>
      <c r="AJ127" s="484" t="str">
        <f>IFERROR(IF($D127="","",VLOOKUP($D127,CUADRO!$D:$AK,32,FALSE)),"")</f>
        <v/>
      </c>
      <c r="AK127" s="484" t="str">
        <f>IFERROR(IF($D127="","",VLOOKUP($D127,CUADRO!$D:$AK,33,FALSE)),"")</f>
        <v/>
      </c>
      <c r="AL127" s="484" t="str">
        <f>IFERROR(IF($D127="","",VLOOKUP($D127,CUADRO!$D:$AK,34,FALSE)),"")</f>
        <v/>
      </c>
    </row>
    <row r="128" spans="1:38" ht="15">
      <c r="A128" s="435" t="str">
        <f>IF(G128="","",MAX($A$5:$A127)+1)</f>
        <v/>
      </c>
      <c r="B128" s="369">
        <v>124</v>
      </c>
      <c r="C128" s="228" t="str">
        <f>VLOOKUP(D128,CONDUCTORES!C:E,3,FALSE)</f>
        <v/>
      </c>
      <c r="D128" s="228" t="str">
        <f>IFERROR(IF(C124="SELECCIONE EMPRESA","",VLOOKUP(E128,CONDUCTORES!V:AM,18,FALSE)),"")</f>
        <v/>
      </c>
      <c r="E128" s="228" t="str">
        <f t="shared" si="4"/>
        <v>SELECCIONE EMPRESA124</v>
      </c>
      <c r="F128" s="228" t="str">
        <f t="shared" si="5"/>
        <v/>
      </c>
      <c r="G128" s="228" t="str">
        <f>IFERROR(IF($D128="","",VLOOKUP($D128,CUADRO!D127:AK276,3,FALSE)),"")</f>
        <v/>
      </c>
      <c r="H128" s="484" t="str">
        <f>IFERROR(IF($D128="","",VLOOKUP($D128,CUADRO!$D:$AK,4,FALSE)),"")</f>
        <v/>
      </c>
      <c r="I128" s="484" t="str">
        <f>IFERROR(IF($D128="","",VLOOKUP($D128,CUADRO!$D:$AK,5,FALSE)),"")</f>
        <v/>
      </c>
      <c r="J128" s="484" t="str">
        <f>IFERROR(IF($D128="","",VLOOKUP($D128,CUADRO!$D:$AK,6,FALSE)),"")</f>
        <v/>
      </c>
      <c r="K128" s="484" t="str">
        <f>IFERROR(IF($D128="","",VLOOKUP($D128,CUADRO!$D:$AK,7,FALSE)),"")</f>
        <v/>
      </c>
      <c r="L128" s="484" t="str">
        <f>IFERROR(IF($D128="","",VLOOKUP($D128,CUADRO!$D:$AK,8,FALSE)),"")</f>
        <v/>
      </c>
      <c r="M128" s="484" t="str">
        <f>IFERROR(IF($D128="","",VLOOKUP($D128,CUADRO!$D:$AK,9,FALSE)),"")</f>
        <v/>
      </c>
      <c r="N128" s="484" t="str">
        <f>IFERROR(IF($D128="","",VLOOKUP($D128,CUADRO!$D:$AK,10,FALSE)),"")</f>
        <v/>
      </c>
      <c r="O128" s="484" t="str">
        <f>IFERROR(IF($D128="","",VLOOKUP($D128,CUADRO!$D:$AK,11,FALSE)),"")</f>
        <v/>
      </c>
      <c r="P128" s="484" t="str">
        <f>IFERROR(IF($D128="","",VLOOKUP($D128,CUADRO!$D:$AK,12,FALSE)),"")</f>
        <v/>
      </c>
      <c r="Q128" s="484" t="str">
        <f>IFERROR(IF($D128="","",VLOOKUP($D128,CUADRO!$D:$AK,13,FALSE)),"")</f>
        <v/>
      </c>
      <c r="R128" s="484" t="str">
        <f>IFERROR(IF($D128="","",VLOOKUP($D128,CUADRO!$D:$AK,14,FALSE)),"")</f>
        <v/>
      </c>
      <c r="S128" s="484" t="str">
        <f>IFERROR(IF($D128="","",VLOOKUP($D128,CUADRO!$D:$AK,15,FALSE)),"")</f>
        <v/>
      </c>
      <c r="T128" s="484" t="str">
        <f>IFERROR(IF($D128="","",VLOOKUP($D128,CUADRO!$D:$AK,16,FALSE)),"")</f>
        <v/>
      </c>
      <c r="U128" s="484" t="str">
        <f>IFERROR(IF($D128="","",VLOOKUP($D128,CUADRO!$D:$AK,17,FALSE)),"")</f>
        <v/>
      </c>
      <c r="V128" s="484" t="str">
        <f>IFERROR(IF($D128="","",VLOOKUP($D128,CUADRO!$D:$AK,18,FALSE)),"")</f>
        <v/>
      </c>
      <c r="W128" s="484" t="str">
        <f>IFERROR(IF($D128="","",VLOOKUP($D128,CUADRO!$D:$AK,19,FALSE)),"")</f>
        <v/>
      </c>
      <c r="X128" s="484" t="str">
        <f>IFERROR(IF($D128="","",VLOOKUP($D128,CUADRO!$D:$AK,20,FALSE)),"")</f>
        <v/>
      </c>
      <c r="Y128" s="484" t="str">
        <f>IFERROR(IF($D128="","",VLOOKUP($D128,CUADRO!$D:$AK,21,FALSE)),"")</f>
        <v/>
      </c>
      <c r="Z128" s="484" t="str">
        <f>IFERROR(IF($D128="","",VLOOKUP($D128,CUADRO!$D:$AK,22,FALSE)),"")</f>
        <v/>
      </c>
      <c r="AA128" s="484" t="str">
        <f>IFERROR(IF($D128="","",VLOOKUP($D128,CUADRO!$D:$AK,23,FALSE)),"")</f>
        <v/>
      </c>
      <c r="AB128" s="484" t="str">
        <f>IFERROR(IF($D128="","",VLOOKUP($D128,CUADRO!$D:$AK,24,FALSE)),"")</f>
        <v/>
      </c>
      <c r="AC128" s="484" t="str">
        <f>IFERROR(IF($D128="","",VLOOKUP($D128,CUADRO!$D:$AK,25,FALSE)),"")</f>
        <v/>
      </c>
      <c r="AD128" s="484" t="str">
        <f>IFERROR(IF($D128="","",VLOOKUP($D128,CUADRO!$D:$AK,26,FALSE)),"")</f>
        <v/>
      </c>
      <c r="AE128" s="484" t="str">
        <f>IFERROR(IF($D128="","",VLOOKUP($D128,CUADRO!$D:$AK,27,FALSE)),"")</f>
        <v/>
      </c>
      <c r="AF128" s="484" t="str">
        <f>IFERROR(IF($D128="","",VLOOKUP($D128,CUADRO!$D:$AK,28,FALSE)),"")</f>
        <v/>
      </c>
      <c r="AG128" s="484" t="str">
        <f>IFERROR(IF($D128="","",VLOOKUP($D128,CUADRO!$D:$AK,29,FALSE)),"")</f>
        <v/>
      </c>
      <c r="AH128" s="484" t="str">
        <f>IFERROR(IF($D128="","",VLOOKUP($D128,CUADRO!$D:$AK,30,FALSE)),"")</f>
        <v/>
      </c>
      <c r="AI128" s="484" t="str">
        <f>IFERROR(IF($D128="","",VLOOKUP($D128,CUADRO!$D:$AK,31,FALSE)),"")</f>
        <v/>
      </c>
      <c r="AJ128" s="484" t="str">
        <f>IFERROR(IF($D128="","",VLOOKUP($D128,CUADRO!$D:$AK,32,FALSE)),"")</f>
        <v/>
      </c>
      <c r="AK128" s="484" t="str">
        <f>IFERROR(IF($D128="","",VLOOKUP($D128,CUADRO!$D:$AK,33,FALSE)),"")</f>
        <v/>
      </c>
      <c r="AL128" s="484" t="str">
        <f>IFERROR(IF($D128="","",VLOOKUP($D128,CUADRO!$D:$AK,34,FALSE)),"")</f>
        <v/>
      </c>
    </row>
    <row r="129" spans="1:38" ht="15">
      <c r="A129" s="435" t="str">
        <f>IF(G129="","",MAX($A$5:$A128)+1)</f>
        <v/>
      </c>
      <c r="B129" s="369">
        <v>125</v>
      </c>
      <c r="C129" s="228" t="str">
        <f>VLOOKUP(D129,CONDUCTORES!C:E,3,FALSE)</f>
        <v/>
      </c>
      <c r="D129" s="228" t="str">
        <f>IFERROR(IF(C125="SELECCIONE EMPRESA","",VLOOKUP(E129,CONDUCTORES!V:AM,18,FALSE)),"")</f>
        <v/>
      </c>
      <c r="E129" s="228" t="str">
        <f t="shared" si="4"/>
        <v>SELECCIONE EMPRESA125</v>
      </c>
      <c r="F129" s="228" t="str">
        <f t="shared" si="5"/>
        <v/>
      </c>
      <c r="G129" s="228" t="str">
        <f>IFERROR(IF($D129="","",VLOOKUP($D129,CUADRO!D128:AK277,3,FALSE)),"")</f>
        <v/>
      </c>
      <c r="H129" s="484" t="str">
        <f>IFERROR(IF($D129="","",VLOOKUP($D129,CUADRO!$D:$AK,4,FALSE)),"")</f>
        <v/>
      </c>
      <c r="I129" s="484" t="str">
        <f>IFERROR(IF($D129="","",VLOOKUP($D129,CUADRO!$D:$AK,5,FALSE)),"")</f>
        <v/>
      </c>
      <c r="J129" s="484" t="str">
        <f>IFERROR(IF($D129="","",VLOOKUP($D129,CUADRO!$D:$AK,6,FALSE)),"")</f>
        <v/>
      </c>
      <c r="K129" s="484" t="str">
        <f>IFERROR(IF($D129="","",VLOOKUP($D129,CUADRO!$D:$AK,7,FALSE)),"")</f>
        <v/>
      </c>
      <c r="L129" s="484" t="str">
        <f>IFERROR(IF($D129="","",VLOOKUP($D129,CUADRO!$D:$AK,8,FALSE)),"")</f>
        <v/>
      </c>
      <c r="M129" s="484" t="str">
        <f>IFERROR(IF($D129="","",VLOOKUP($D129,CUADRO!$D:$AK,9,FALSE)),"")</f>
        <v/>
      </c>
      <c r="N129" s="484" t="str">
        <f>IFERROR(IF($D129="","",VLOOKUP($D129,CUADRO!$D:$AK,10,FALSE)),"")</f>
        <v/>
      </c>
      <c r="O129" s="484" t="str">
        <f>IFERROR(IF($D129="","",VLOOKUP($D129,CUADRO!$D:$AK,11,FALSE)),"")</f>
        <v/>
      </c>
      <c r="P129" s="484" t="str">
        <f>IFERROR(IF($D129="","",VLOOKUP($D129,CUADRO!$D:$AK,12,FALSE)),"")</f>
        <v/>
      </c>
      <c r="Q129" s="484" t="str">
        <f>IFERROR(IF($D129="","",VLOOKUP($D129,CUADRO!$D:$AK,13,FALSE)),"")</f>
        <v/>
      </c>
      <c r="R129" s="484" t="str">
        <f>IFERROR(IF($D129="","",VLOOKUP($D129,CUADRO!$D:$AK,14,FALSE)),"")</f>
        <v/>
      </c>
      <c r="S129" s="484" t="str">
        <f>IFERROR(IF($D129="","",VLOOKUP($D129,CUADRO!$D:$AK,15,FALSE)),"")</f>
        <v/>
      </c>
      <c r="T129" s="484" t="str">
        <f>IFERROR(IF($D129="","",VLOOKUP($D129,CUADRO!$D:$AK,16,FALSE)),"")</f>
        <v/>
      </c>
      <c r="U129" s="484" t="str">
        <f>IFERROR(IF($D129="","",VLOOKUP($D129,CUADRO!$D:$AK,17,FALSE)),"")</f>
        <v/>
      </c>
      <c r="V129" s="484" t="str">
        <f>IFERROR(IF($D129="","",VLOOKUP($D129,CUADRO!$D:$AK,18,FALSE)),"")</f>
        <v/>
      </c>
      <c r="W129" s="484" t="str">
        <f>IFERROR(IF($D129="","",VLOOKUP($D129,CUADRO!$D:$AK,19,FALSE)),"")</f>
        <v/>
      </c>
      <c r="X129" s="484" t="str">
        <f>IFERROR(IF($D129="","",VLOOKUP($D129,CUADRO!$D:$AK,20,FALSE)),"")</f>
        <v/>
      </c>
      <c r="Y129" s="484" t="str">
        <f>IFERROR(IF($D129="","",VLOOKUP($D129,CUADRO!$D:$AK,21,FALSE)),"")</f>
        <v/>
      </c>
      <c r="Z129" s="484" t="str">
        <f>IFERROR(IF($D129="","",VLOOKUP($D129,CUADRO!$D:$AK,22,FALSE)),"")</f>
        <v/>
      </c>
      <c r="AA129" s="484" t="str">
        <f>IFERROR(IF($D129="","",VLOOKUP($D129,CUADRO!$D:$AK,23,FALSE)),"")</f>
        <v/>
      </c>
      <c r="AB129" s="484" t="str">
        <f>IFERROR(IF($D129="","",VLOOKUP($D129,CUADRO!$D:$AK,24,FALSE)),"")</f>
        <v/>
      </c>
      <c r="AC129" s="484" t="str">
        <f>IFERROR(IF($D129="","",VLOOKUP($D129,CUADRO!$D:$AK,25,FALSE)),"")</f>
        <v/>
      </c>
      <c r="AD129" s="484" t="str">
        <f>IFERROR(IF($D129="","",VLOOKUP($D129,CUADRO!$D:$AK,26,FALSE)),"")</f>
        <v/>
      </c>
      <c r="AE129" s="484" t="str">
        <f>IFERROR(IF($D129="","",VLOOKUP($D129,CUADRO!$D:$AK,27,FALSE)),"")</f>
        <v/>
      </c>
      <c r="AF129" s="484" t="str">
        <f>IFERROR(IF($D129="","",VLOOKUP($D129,CUADRO!$D:$AK,28,FALSE)),"")</f>
        <v/>
      </c>
      <c r="AG129" s="484" t="str">
        <f>IFERROR(IF($D129="","",VLOOKUP($D129,CUADRO!$D:$AK,29,FALSE)),"")</f>
        <v/>
      </c>
      <c r="AH129" s="484" t="str">
        <f>IFERROR(IF($D129="","",VLOOKUP($D129,CUADRO!$D:$AK,30,FALSE)),"")</f>
        <v/>
      </c>
      <c r="AI129" s="484" t="str">
        <f>IFERROR(IF($D129="","",VLOOKUP($D129,CUADRO!$D:$AK,31,FALSE)),"")</f>
        <v/>
      </c>
      <c r="AJ129" s="484" t="str">
        <f>IFERROR(IF($D129="","",VLOOKUP($D129,CUADRO!$D:$AK,32,FALSE)),"")</f>
        <v/>
      </c>
      <c r="AK129" s="484" t="str">
        <f>IFERROR(IF($D129="","",VLOOKUP($D129,CUADRO!$D:$AK,33,FALSE)),"")</f>
        <v/>
      </c>
      <c r="AL129" s="484" t="str">
        <f>IFERROR(IF($D129="","",VLOOKUP($D129,CUADRO!$D:$AK,34,FALSE)),"")</f>
        <v/>
      </c>
    </row>
    <row r="130" spans="1:38" ht="15">
      <c r="A130" s="435" t="str">
        <f>IF(G130="","",MAX($A$5:$A129)+1)</f>
        <v/>
      </c>
      <c r="B130" s="369">
        <v>126</v>
      </c>
      <c r="C130" s="228" t="str">
        <f>VLOOKUP(D130,CONDUCTORES!C:E,3,FALSE)</f>
        <v/>
      </c>
      <c r="D130" s="228" t="str">
        <f>IFERROR(IF(C126="SELECCIONE EMPRESA","",VLOOKUP(E130,CONDUCTORES!V:AM,18,FALSE)),"")</f>
        <v/>
      </c>
      <c r="E130" s="228" t="str">
        <f t="shared" si="4"/>
        <v>SELECCIONE EMPRESA126</v>
      </c>
      <c r="F130" s="228" t="str">
        <f t="shared" si="5"/>
        <v/>
      </c>
      <c r="G130" s="228" t="str">
        <f>IFERROR(IF($D130="","",VLOOKUP($D130,CUADRO!D129:AK278,3,FALSE)),"")</f>
        <v/>
      </c>
      <c r="H130" s="484" t="str">
        <f>IFERROR(IF($D130="","",VLOOKUP($D130,CUADRO!$D:$AK,4,FALSE)),"")</f>
        <v/>
      </c>
      <c r="I130" s="484" t="str">
        <f>IFERROR(IF($D130="","",VLOOKUP($D130,CUADRO!$D:$AK,5,FALSE)),"")</f>
        <v/>
      </c>
      <c r="J130" s="484" t="str">
        <f>IFERROR(IF($D130="","",VLOOKUP($D130,CUADRO!$D:$AK,6,FALSE)),"")</f>
        <v/>
      </c>
      <c r="K130" s="484" t="str">
        <f>IFERROR(IF($D130="","",VLOOKUP($D130,CUADRO!$D:$AK,7,FALSE)),"")</f>
        <v/>
      </c>
      <c r="L130" s="484" t="str">
        <f>IFERROR(IF($D130="","",VLOOKUP($D130,CUADRO!$D:$AK,8,FALSE)),"")</f>
        <v/>
      </c>
      <c r="M130" s="484" t="str">
        <f>IFERROR(IF($D130="","",VLOOKUP($D130,CUADRO!$D:$AK,9,FALSE)),"")</f>
        <v/>
      </c>
      <c r="N130" s="484" t="str">
        <f>IFERROR(IF($D130="","",VLOOKUP($D130,CUADRO!$D:$AK,10,FALSE)),"")</f>
        <v/>
      </c>
      <c r="O130" s="484" t="str">
        <f>IFERROR(IF($D130="","",VLOOKUP($D130,CUADRO!$D:$AK,11,FALSE)),"")</f>
        <v/>
      </c>
      <c r="P130" s="484" t="str">
        <f>IFERROR(IF($D130="","",VLOOKUP($D130,CUADRO!$D:$AK,12,FALSE)),"")</f>
        <v/>
      </c>
      <c r="Q130" s="484" t="str">
        <f>IFERROR(IF($D130="","",VLOOKUP($D130,CUADRO!$D:$AK,13,FALSE)),"")</f>
        <v/>
      </c>
      <c r="R130" s="484" t="str">
        <f>IFERROR(IF($D130="","",VLOOKUP($D130,CUADRO!$D:$AK,14,FALSE)),"")</f>
        <v/>
      </c>
      <c r="S130" s="484" t="str">
        <f>IFERROR(IF($D130="","",VLOOKUP($D130,CUADRO!$D:$AK,15,FALSE)),"")</f>
        <v/>
      </c>
      <c r="T130" s="484" t="str">
        <f>IFERROR(IF($D130="","",VLOOKUP($D130,CUADRO!$D:$AK,16,FALSE)),"")</f>
        <v/>
      </c>
      <c r="U130" s="484" t="str">
        <f>IFERROR(IF($D130="","",VLOOKUP($D130,CUADRO!$D:$AK,17,FALSE)),"")</f>
        <v/>
      </c>
      <c r="V130" s="484" t="str">
        <f>IFERROR(IF($D130="","",VLOOKUP($D130,CUADRO!$D:$AK,18,FALSE)),"")</f>
        <v/>
      </c>
      <c r="W130" s="484" t="str">
        <f>IFERROR(IF($D130="","",VLOOKUP($D130,CUADRO!$D:$AK,19,FALSE)),"")</f>
        <v/>
      </c>
      <c r="X130" s="484" t="str">
        <f>IFERROR(IF($D130="","",VLOOKUP($D130,CUADRO!$D:$AK,20,FALSE)),"")</f>
        <v/>
      </c>
      <c r="Y130" s="484" t="str">
        <f>IFERROR(IF($D130="","",VLOOKUP($D130,CUADRO!$D:$AK,21,FALSE)),"")</f>
        <v/>
      </c>
      <c r="Z130" s="484" t="str">
        <f>IFERROR(IF($D130="","",VLOOKUP($D130,CUADRO!$D:$AK,22,FALSE)),"")</f>
        <v/>
      </c>
      <c r="AA130" s="484" t="str">
        <f>IFERROR(IF($D130="","",VLOOKUP($D130,CUADRO!$D:$AK,23,FALSE)),"")</f>
        <v/>
      </c>
      <c r="AB130" s="484" t="str">
        <f>IFERROR(IF($D130="","",VLOOKUP($D130,CUADRO!$D:$AK,24,FALSE)),"")</f>
        <v/>
      </c>
      <c r="AC130" s="484" t="str">
        <f>IFERROR(IF($D130="","",VLOOKUP($D130,CUADRO!$D:$AK,25,FALSE)),"")</f>
        <v/>
      </c>
      <c r="AD130" s="484" t="str">
        <f>IFERROR(IF($D130="","",VLOOKUP($D130,CUADRO!$D:$AK,26,FALSE)),"")</f>
        <v/>
      </c>
      <c r="AE130" s="484" t="str">
        <f>IFERROR(IF($D130="","",VLOOKUP($D130,CUADRO!$D:$AK,27,FALSE)),"")</f>
        <v/>
      </c>
      <c r="AF130" s="484" t="str">
        <f>IFERROR(IF($D130="","",VLOOKUP($D130,CUADRO!$D:$AK,28,FALSE)),"")</f>
        <v/>
      </c>
      <c r="AG130" s="484" t="str">
        <f>IFERROR(IF($D130="","",VLOOKUP($D130,CUADRO!$D:$AK,29,FALSE)),"")</f>
        <v/>
      </c>
      <c r="AH130" s="484" t="str">
        <f>IFERROR(IF($D130="","",VLOOKUP($D130,CUADRO!$D:$AK,30,FALSE)),"")</f>
        <v/>
      </c>
      <c r="AI130" s="484" t="str">
        <f>IFERROR(IF($D130="","",VLOOKUP($D130,CUADRO!$D:$AK,31,FALSE)),"")</f>
        <v/>
      </c>
      <c r="AJ130" s="484" t="str">
        <f>IFERROR(IF($D130="","",VLOOKUP($D130,CUADRO!$D:$AK,32,FALSE)),"")</f>
        <v/>
      </c>
      <c r="AK130" s="484" t="str">
        <f>IFERROR(IF($D130="","",VLOOKUP($D130,CUADRO!$D:$AK,33,FALSE)),"")</f>
        <v/>
      </c>
      <c r="AL130" s="484" t="str">
        <f>IFERROR(IF($D130="","",VLOOKUP($D130,CUADRO!$D:$AK,34,FALSE)),"")</f>
        <v/>
      </c>
    </row>
    <row r="131" spans="1:38" ht="15">
      <c r="A131" s="435" t="str">
        <f>IF(G131="","",MAX($A$5:$A130)+1)</f>
        <v/>
      </c>
      <c r="B131" s="369">
        <v>127</v>
      </c>
      <c r="C131" s="228" t="str">
        <f>VLOOKUP(D131,CONDUCTORES!C:E,3,FALSE)</f>
        <v/>
      </c>
      <c r="D131" s="228" t="str">
        <f>IFERROR(IF(C127="SELECCIONE EMPRESA","",VLOOKUP(E131,CONDUCTORES!V:AM,18,FALSE)),"")</f>
        <v/>
      </c>
      <c r="E131" s="228" t="str">
        <f t="shared" si="4"/>
        <v>SELECCIONE EMPRESA127</v>
      </c>
      <c r="F131" s="228" t="str">
        <f t="shared" si="5"/>
        <v/>
      </c>
      <c r="G131" s="228" t="str">
        <f>IFERROR(IF($D131="","",VLOOKUP($D131,CUADRO!D130:AK279,3,FALSE)),"")</f>
        <v/>
      </c>
      <c r="H131" s="484" t="str">
        <f>IFERROR(IF($D131="","",VLOOKUP($D131,CUADRO!$D:$AK,4,FALSE)),"")</f>
        <v/>
      </c>
      <c r="I131" s="484" t="str">
        <f>IFERROR(IF($D131="","",VLOOKUP($D131,CUADRO!$D:$AK,5,FALSE)),"")</f>
        <v/>
      </c>
      <c r="J131" s="484" t="str">
        <f>IFERROR(IF($D131="","",VLOOKUP($D131,CUADRO!$D:$AK,6,FALSE)),"")</f>
        <v/>
      </c>
      <c r="K131" s="484" t="str">
        <f>IFERROR(IF($D131="","",VLOOKUP($D131,CUADRO!$D:$AK,7,FALSE)),"")</f>
        <v/>
      </c>
      <c r="L131" s="484" t="str">
        <f>IFERROR(IF($D131="","",VLOOKUP($D131,CUADRO!$D:$AK,8,FALSE)),"")</f>
        <v/>
      </c>
      <c r="M131" s="484" t="str">
        <f>IFERROR(IF($D131="","",VLOOKUP($D131,CUADRO!$D:$AK,9,FALSE)),"")</f>
        <v/>
      </c>
      <c r="N131" s="484" t="str">
        <f>IFERROR(IF($D131="","",VLOOKUP($D131,CUADRO!$D:$AK,10,FALSE)),"")</f>
        <v/>
      </c>
      <c r="O131" s="484" t="str">
        <f>IFERROR(IF($D131="","",VLOOKUP($D131,CUADRO!$D:$AK,11,FALSE)),"")</f>
        <v/>
      </c>
      <c r="P131" s="484" t="str">
        <f>IFERROR(IF($D131="","",VLOOKUP($D131,CUADRO!$D:$AK,12,FALSE)),"")</f>
        <v/>
      </c>
      <c r="Q131" s="484" t="str">
        <f>IFERROR(IF($D131="","",VLOOKUP($D131,CUADRO!$D:$AK,13,FALSE)),"")</f>
        <v/>
      </c>
      <c r="R131" s="484" t="str">
        <f>IFERROR(IF($D131="","",VLOOKUP($D131,CUADRO!$D:$AK,14,FALSE)),"")</f>
        <v/>
      </c>
      <c r="S131" s="484" t="str">
        <f>IFERROR(IF($D131="","",VLOOKUP($D131,CUADRO!$D:$AK,15,FALSE)),"")</f>
        <v/>
      </c>
      <c r="T131" s="484" t="str">
        <f>IFERROR(IF($D131="","",VLOOKUP($D131,CUADRO!$D:$AK,16,FALSE)),"")</f>
        <v/>
      </c>
      <c r="U131" s="484" t="str">
        <f>IFERROR(IF($D131="","",VLOOKUP($D131,CUADRO!$D:$AK,17,FALSE)),"")</f>
        <v/>
      </c>
      <c r="V131" s="484" t="str">
        <f>IFERROR(IF($D131="","",VLOOKUP($D131,CUADRO!$D:$AK,18,FALSE)),"")</f>
        <v/>
      </c>
      <c r="W131" s="484" t="str">
        <f>IFERROR(IF($D131="","",VLOOKUP($D131,CUADRO!$D:$AK,19,FALSE)),"")</f>
        <v/>
      </c>
      <c r="X131" s="484" t="str">
        <f>IFERROR(IF($D131="","",VLOOKUP($D131,CUADRO!$D:$AK,20,FALSE)),"")</f>
        <v/>
      </c>
      <c r="Y131" s="484" t="str">
        <f>IFERROR(IF($D131="","",VLOOKUP($D131,CUADRO!$D:$AK,21,FALSE)),"")</f>
        <v/>
      </c>
      <c r="Z131" s="484" t="str">
        <f>IFERROR(IF($D131="","",VLOOKUP($D131,CUADRO!$D:$AK,22,FALSE)),"")</f>
        <v/>
      </c>
      <c r="AA131" s="484" t="str">
        <f>IFERROR(IF($D131="","",VLOOKUP($D131,CUADRO!$D:$AK,23,FALSE)),"")</f>
        <v/>
      </c>
      <c r="AB131" s="484" t="str">
        <f>IFERROR(IF($D131="","",VLOOKUP($D131,CUADRO!$D:$AK,24,FALSE)),"")</f>
        <v/>
      </c>
      <c r="AC131" s="484" t="str">
        <f>IFERROR(IF($D131="","",VLOOKUP($D131,CUADRO!$D:$AK,25,FALSE)),"")</f>
        <v/>
      </c>
      <c r="AD131" s="484" t="str">
        <f>IFERROR(IF($D131="","",VLOOKUP($D131,CUADRO!$D:$AK,26,FALSE)),"")</f>
        <v/>
      </c>
      <c r="AE131" s="484" t="str">
        <f>IFERROR(IF($D131="","",VLOOKUP($D131,CUADRO!$D:$AK,27,FALSE)),"")</f>
        <v/>
      </c>
      <c r="AF131" s="484" t="str">
        <f>IFERROR(IF($D131="","",VLOOKUP($D131,CUADRO!$D:$AK,28,FALSE)),"")</f>
        <v/>
      </c>
      <c r="AG131" s="484" t="str">
        <f>IFERROR(IF($D131="","",VLOOKUP($D131,CUADRO!$D:$AK,29,FALSE)),"")</f>
        <v/>
      </c>
      <c r="AH131" s="484" t="str">
        <f>IFERROR(IF($D131="","",VLOOKUP($D131,CUADRO!$D:$AK,30,FALSE)),"")</f>
        <v/>
      </c>
      <c r="AI131" s="484" t="str">
        <f>IFERROR(IF($D131="","",VLOOKUP($D131,CUADRO!$D:$AK,31,FALSE)),"")</f>
        <v/>
      </c>
      <c r="AJ131" s="484" t="str">
        <f>IFERROR(IF($D131="","",VLOOKUP($D131,CUADRO!$D:$AK,32,FALSE)),"")</f>
        <v/>
      </c>
      <c r="AK131" s="484" t="str">
        <f>IFERROR(IF($D131="","",VLOOKUP($D131,CUADRO!$D:$AK,33,FALSE)),"")</f>
        <v/>
      </c>
      <c r="AL131" s="484" t="str">
        <f>IFERROR(IF($D131="","",VLOOKUP($D131,CUADRO!$D:$AK,34,FALSE)),"")</f>
        <v/>
      </c>
    </row>
    <row r="132" spans="1:38" ht="15">
      <c r="A132" s="435" t="str">
        <f>IF(G132="","",MAX($A$5:$A131)+1)</f>
        <v/>
      </c>
      <c r="B132" s="369">
        <v>128</v>
      </c>
      <c r="C132" s="228" t="str">
        <f>VLOOKUP(D132,CONDUCTORES!C:E,3,FALSE)</f>
        <v/>
      </c>
      <c r="D132" s="228" t="str">
        <f>IFERROR(IF(C128="SELECCIONE EMPRESA","",VLOOKUP(E132,CONDUCTORES!V:AM,18,FALSE)),"")</f>
        <v/>
      </c>
      <c r="E132" s="228" t="str">
        <f t="shared" si="4"/>
        <v>SELECCIONE EMPRESA128</v>
      </c>
      <c r="F132" s="228" t="str">
        <f t="shared" si="5"/>
        <v/>
      </c>
      <c r="G132" s="228" t="str">
        <f>IFERROR(IF($D132="","",VLOOKUP($D132,CUADRO!D131:AK280,3,FALSE)),"")</f>
        <v/>
      </c>
      <c r="H132" s="484" t="str">
        <f>IFERROR(IF($D132="","",VLOOKUP($D132,CUADRO!$D:$AK,4,FALSE)),"")</f>
        <v/>
      </c>
      <c r="I132" s="484" t="str">
        <f>IFERROR(IF($D132="","",VLOOKUP($D132,CUADRO!$D:$AK,5,FALSE)),"")</f>
        <v/>
      </c>
      <c r="J132" s="484" t="str">
        <f>IFERROR(IF($D132="","",VLOOKUP($D132,CUADRO!$D:$AK,6,FALSE)),"")</f>
        <v/>
      </c>
      <c r="K132" s="484" t="str">
        <f>IFERROR(IF($D132="","",VLOOKUP($D132,CUADRO!$D:$AK,7,FALSE)),"")</f>
        <v/>
      </c>
      <c r="L132" s="484" t="str">
        <f>IFERROR(IF($D132="","",VLOOKUP($D132,CUADRO!$D:$AK,8,FALSE)),"")</f>
        <v/>
      </c>
      <c r="M132" s="484" t="str">
        <f>IFERROR(IF($D132="","",VLOOKUP($D132,CUADRO!$D:$AK,9,FALSE)),"")</f>
        <v/>
      </c>
      <c r="N132" s="484" t="str">
        <f>IFERROR(IF($D132="","",VLOOKUP($D132,CUADRO!$D:$AK,10,FALSE)),"")</f>
        <v/>
      </c>
      <c r="O132" s="484" t="str">
        <f>IFERROR(IF($D132="","",VLOOKUP($D132,CUADRO!$D:$AK,11,FALSE)),"")</f>
        <v/>
      </c>
      <c r="P132" s="484" t="str">
        <f>IFERROR(IF($D132="","",VLOOKUP($D132,CUADRO!$D:$AK,12,FALSE)),"")</f>
        <v/>
      </c>
      <c r="Q132" s="484" t="str">
        <f>IFERROR(IF($D132="","",VLOOKUP($D132,CUADRO!$D:$AK,13,FALSE)),"")</f>
        <v/>
      </c>
      <c r="R132" s="484" t="str">
        <f>IFERROR(IF($D132="","",VLOOKUP($D132,CUADRO!$D:$AK,14,FALSE)),"")</f>
        <v/>
      </c>
      <c r="S132" s="484" t="str">
        <f>IFERROR(IF($D132="","",VLOOKUP($D132,CUADRO!$D:$AK,15,FALSE)),"")</f>
        <v/>
      </c>
      <c r="T132" s="484" t="str">
        <f>IFERROR(IF($D132="","",VLOOKUP($D132,CUADRO!$D:$AK,16,FALSE)),"")</f>
        <v/>
      </c>
      <c r="U132" s="484" t="str">
        <f>IFERROR(IF($D132="","",VLOOKUP($D132,CUADRO!$D:$AK,17,FALSE)),"")</f>
        <v/>
      </c>
      <c r="V132" s="484" t="str">
        <f>IFERROR(IF($D132="","",VLOOKUP($D132,CUADRO!$D:$AK,18,FALSE)),"")</f>
        <v/>
      </c>
      <c r="W132" s="484" t="str">
        <f>IFERROR(IF($D132="","",VLOOKUP($D132,CUADRO!$D:$AK,19,FALSE)),"")</f>
        <v/>
      </c>
      <c r="X132" s="484" t="str">
        <f>IFERROR(IF($D132="","",VLOOKUP($D132,CUADRO!$D:$AK,20,FALSE)),"")</f>
        <v/>
      </c>
      <c r="Y132" s="484" t="str">
        <f>IFERROR(IF($D132="","",VLOOKUP($D132,CUADRO!$D:$AK,21,FALSE)),"")</f>
        <v/>
      </c>
      <c r="Z132" s="484" t="str">
        <f>IFERROR(IF($D132="","",VLOOKUP($D132,CUADRO!$D:$AK,22,FALSE)),"")</f>
        <v/>
      </c>
      <c r="AA132" s="484" t="str">
        <f>IFERROR(IF($D132="","",VLOOKUP($D132,CUADRO!$D:$AK,23,FALSE)),"")</f>
        <v/>
      </c>
      <c r="AB132" s="484" t="str">
        <f>IFERROR(IF($D132="","",VLOOKUP($D132,CUADRO!$D:$AK,24,FALSE)),"")</f>
        <v/>
      </c>
      <c r="AC132" s="484" t="str">
        <f>IFERROR(IF($D132="","",VLOOKUP($D132,CUADRO!$D:$AK,25,FALSE)),"")</f>
        <v/>
      </c>
      <c r="AD132" s="484" t="str">
        <f>IFERROR(IF($D132="","",VLOOKUP($D132,CUADRO!$D:$AK,26,FALSE)),"")</f>
        <v/>
      </c>
      <c r="AE132" s="484" t="str">
        <f>IFERROR(IF($D132="","",VLOOKUP($D132,CUADRO!$D:$AK,27,FALSE)),"")</f>
        <v/>
      </c>
      <c r="AF132" s="484" t="str">
        <f>IFERROR(IF($D132="","",VLOOKUP($D132,CUADRO!$D:$AK,28,FALSE)),"")</f>
        <v/>
      </c>
      <c r="AG132" s="484" t="str">
        <f>IFERROR(IF($D132="","",VLOOKUP($D132,CUADRO!$D:$AK,29,FALSE)),"")</f>
        <v/>
      </c>
      <c r="AH132" s="484" t="str">
        <f>IFERROR(IF($D132="","",VLOOKUP($D132,CUADRO!$D:$AK,30,FALSE)),"")</f>
        <v/>
      </c>
      <c r="AI132" s="484" t="str">
        <f>IFERROR(IF($D132="","",VLOOKUP($D132,CUADRO!$D:$AK,31,FALSE)),"")</f>
        <v/>
      </c>
      <c r="AJ132" s="484" t="str">
        <f>IFERROR(IF($D132="","",VLOOKUP($D132,CUADRO!$D:$AK,32,FALSE)),"")</f>
        <v/>
      </c>
      <c r="AK132" s="484" t="str">
        <f>IFERROR(IF($D132="","",VLOOKUP($D132,CUADRO!$D:$AK,33,FALSE)),"")</f>
        <v/>
      </c>
      <c r="AL132" s="484" t="str">
        <f>IFERROR(IF($D132="","",VLOOKUP($D132,CUADRO!$D:$AK,34,FALSE)),"")</f>
        <v/>
      </c>
    </row>
    <row r="133" spans="1:38" ht="15">
      <c r="A133" s="435" t="str">
        <f>IF(G133="","",MAX($A$5:$A132)+1)</f>
        <v/>
      </c>
      <c r="B133" s="369">
        <v>129</v>
      </c>
      <c r="C133" s="228" t="str">
        <f>VLOOKUP(D133,CONDUCTORES!C:E,3,FALSE)</f>
        <v/>
      </c>
      <c r="D133" s="228" t="str">
        <f>IFERROR(IF(C129="SELECCIONE EMPRESA","",VLOOKUP(E133,CONDUCTORES!V:AM,18,FALSE)),"")</f>
        <v/>
      </c>
      <c r="E133" s="228" t="str">
        <f t="shared" si="4"/>
        <v>SELECCIONE EMPRESA129</v>
      </c>
      <c r="F133" s="228" t="str">
        <f t="shared" si="5"/>
        <v/>
      </c>
      <c r="G133" s="228" t="str">
        <f>IFERROR(IF($D133="","",VLOOKUP($D133,CUADRO!D132:AK281,3,FALSE)),"")</f>
        <v/>
      </c>
      <c r="H133" s="484" t="str">
        <f>IFERROR(IF($D133="","",VLOOKUP($D133,CUADRO!$D:$AK,4,FALSE)),"")</f>
        <v/>
      </c>
      <c r="I133" s="484" t="str">
        <f>IFERROR(IF($D133="","",VLOOKUP($D133,CUADRO!$D:$AK,5,FALSE)),"")</f>
        <v/>
      </c>
      <c r="J133" s="484" t="str">
        <f>IFERROR(IF($D133="","",VLOOKUP($D133,CUADRO!$D:$AK,6,FALSE)),"")</f>
        <v/>
      </c>
      <c r="K133" s="484" t="str">
        <f>IFERROR(IF($D133="","",VLOOKUP($D133,CUADRO!$D:$AK,7,FALSE)),"")</f>
        <v/>
      </c>
      <c r="L133" s="484" t="str">
        <f>IFERROR(IF($D133="","",VLOOKUP($D133,CUADRO!$D:$AK,8,FALSE)),"")</f>
        <v/>
      </c>
      <c r="M133" s="484" t="str">
        <f>IFERROR(IF($D133="","",VLOOKUP($D133,CUADRO!$D:$AK,9,FALSE)),"")</f>
        <v/>
      </c>
      <c r="N133" s="484" t="str">
        <f>IFERROR(IF($D133="","",VLOOKUP($D133,CUADRO!$D:$AK,10,FALSE)),"")</f>
        <v/>
      </c>
      <c r="O133" s="484" t="str">
        <f>IFERROR(IF($D133="","",VLOOKUP($D133,CUADRO!$D:$AK,11,FALSE)),"")</f>
        <v/>
      </c>
      <c r="P133" s="484" t="str">
        <f>IFERROR(IF($D133="","",VLOOKUP($D133,CUADRO!$D:$AK,12,FALSE)),"")</f>
        <v/>
      </c>
      <c r="Q133" s="484" t="str">
        <f>IFERROR(IF($D133="","",VLOOKUP($D133,CUADRO!$D:$AK,13,FALSE)),"")</f>
        <v/>
      </c>
      <c r="R133" s="484" t="str">
        <f>IFERROR(IF($D133="","",VLOOKUP($D133,CUADRO!$D:$AK,14,FALSE)),"")</f>
        <v/>
      </c>
      <c r="S133" s="484" t="str">
        <f>IFERROR(IF($D133="","",VLOOKUP($D133,CUADRO!$D:$AK,15,FALSE)),"")</f>
        <v/>
      </c>
      <c r="T133" s="484" t="str">
        <f>IFERROR(IF($D133="","",VLOOKUP($D133,CUADRO!$D:$AK,16,FALSE)),"")</f>
        <v/>
      </c>
      <c r="U133" s="484" t="str">
        <f>IFERROR(IF($D133="","",VLOOKUP($D133,CUADRO!$D:$AK,17,FALSE)),"")</f>
        <v/>
      </c>
      <c r="V133" s="484" t="str">
        <f>IFERROR(IF($D133="","",VLOOKUP($D133,CUADRO!$D:$AK,18,FALSE)),"")</f>
        <v/>
      </c>
      <c r="W133" s="484" t="str">
        <f>IFERROR(IF($D133="","",VLOOKUP($D133,CUADRO!$D:$AK,19,FALSE)),"")</f>
        <v/>
      </c>
      <c r="X133" s="484" t="str">
        <f>IFERROR(IF($D133="","",VLOOKUP($D133,CUADRO!$D:$AK,20,FALSE)),"")</f>
        <v/>
      </c>
      <c r="Y133" s="484" t="str">
        <f>IFERROR(IF($D133="","",VLOOKUP($D133,CUADRO!$D:$AK,21,FALSE)),"")</f>
        <v/>
      </c>
      <c r="Z133" s="484" t="str">
        <f>IFERROR(IF($D133="","",VLOOKUP($D133,CUADRO!$D:$AK,22,FALSE)),"")</f>
        <v/>
      </c>
      <c r="AA133" s="484" t="str">
        <f>IFERROR(IF($D133="","",VLOOKUP($D133,CUADRO!$D:$AK,23,FALSE)),"")</f>
        <v/>
      </c>
      <c r="AB133" s="484" t="str">
        <f>IFERROR(IF($D133="","",VLOOKUP($D133,CUADRO!$D:$AK,24,FALSE)),"")</f>
        <v/>
      </c>
      <c r="AC133" s="484" t="str">
        <f>IFERROR(IF($D133="","",VLOOKUP($D133,CUADRO!$D:$AK,25,FALSE)),"")</f>
        <v/>
      </c>
      <c r="AD133" s="484" t="str">
        <f>IFERROR(IF($D133="","",VLOOKUP($D133,CUADRO!$D:$AK,26,FALSE)),"")</f>
        <v/>
      </c>
      <c r="AE133" s="484" t="str">
        <f>IFERROR(IF($D133="","",VLOOKUP($D133,CUADRO!$D:$AK,27,FALSE)),"")</f>
        <v/>
      </c>
      <c r="AF133" s="484" t="str">
        <f>IFERROR(IF($D133="","",VLOOKUP($D133,CUADRO!$D:$AK,28,FALSE)),"")</f>
        <v/>
      </c>
      <c r="AG133" s="484" t="str">
        <f>IFERROR(IF($D133="","",VLOOKUP($D133,CUADRO!$D:$AK,29,FALSE)),"")</f>
        <v/>
      </c>
      <c r="AH133" s="484" t="str">
        <f>IFERROR(IF($D133="","",VLOOKUP($D133,CUADRO!$D:$AK,30,FALSE)),"")</f>
        <v/>
      </c>
      <c r="AI133" s="484" t="str">
        <f>IFERROR(IF($D133="","",VLOOKUP($D133,CUADRO!$D:$AK,31,FALSE)),"")</f>
        <v/>
      </c>
      <c r="AJ133" s="484" t="str">
        <f>IFERROR(IF($D133="","",VLOOKUP($D133,CUADRO!$D:$AK,32,FALSE)),"")</f>
        <v/>
      </c>
      <c r="AK133" s="484" t="str">
        <f>IFERROR(IF($D133="","",VLOOKUP($D133,CUADRO!$D:$AK,33,FALSE)),"")</f>
        <v/>
      </c>
      <c r="AL133" s="484" t="str">
        <f>IFERROR(IF($D133="","",VLOOKUP($D133,CUADRO!$D:$AK,34,FALSE)),"")</f>
        <v/>
      </c>
    </row>
    <row r="134" spans="1:38" ht="15">
      <c r="A134" s="435" t="str">
        <f>IF(G134="","",MAX($A$5:$A133)+1)</f>
        <v/>
      </c>
      <c r="B134" s="369">
        <v>130</v>
      </c>
      <c r="C134" s="228" t="str">
        <f>VLOOKUP(D134,CONDUCTORES!C:E,3,FALSE)</f>
        <v/>
      </c>
      <c r="D134" s="228" t="str">
        <f>IFERROR(IF(C130="SELECCIONE EMPRESA","",VLOOKUP(E134,CONDUCTORES!V:AM,18,FALSE)),"")</f>
        <v/>
      </c>
      <c r="E134" s="228" t="str">
        <f t="shared" ref="E134:E154" si="6">$C$1&amp;B134</f>
        <v>SELECCIONE EMPRESA130</v>
      </c>
      <c r="F134" s="228" t="str">
        <f t="shared" ref="F134:F154" si="7">IF(H134="","",B134)</f>
        <v/>
      </c>
      <c r="G134" s="228" t="str">
        <f>IFERROR(IF($D134="","",VLOOKUP($D134,CUADRO!D133:AK282,3,FALSE)),"")</f>
        <v/>
      </c>
      <c r="H134" s="484" t="str">
        <f>IFERROR(IF($D134="","",VLOOKUP($D134,CUADRO!$D:$AK,4,FALSE)),"")</f>
        <v/>
      </c>
      <c r="I134" s="484" t="str">
        <f>IFERROR(IF($D134="","",VLOOKUP($D134,CUADRO!$D:$AK,5,FALSE)),"")</f>
        <v/>
      </c>
      <c r="J134" s="484" t="str">
        <f>IFERROR(IF($D134="","",VLOOKUP($D134,CUADRO!$D:$AK,6,FALSE)),"")</f>
        <v/>
      </c>
      <c r="K134" s="484" t="str">
        <f>IFERROR(IF($D134="","",VLOOKUP($D134,CUADRO!$D:$AK,7,FALSE)),"")</f>
        <v/>
      </c>
      <c r="L134" s="484" t="str">
        <f>IFERROR(IF($D134="","",VLOOKUP($D134,CUADRO!$D:$AK,8,FALSE)),"")</f>
        <v/>
      </c>
      <c r="M134" s="484" t="str">
        <f>IFERROR(IF($D134="","",VLOOKUP($D134,CUADRO!$D:$AK,9,FALSE)),"")</f>
        <v/>
      </c>
      <c r="N134" s="484" t="str">
        <f>IFERROR(IF($D134="","",VLOOKUP($D134,CUADRO!$D:$AK,10,FALSE)),"")</f>
        <v/>
      </c>
      <c r="O134" s="484" t="str">
        <f>IFERROR(IF($D134="","",VLOOKUP($D134,CUADRO!$D:$AK,11,FALSE)),"")</f>
        <v/>
      </c>
      <c r="P134" s="484" t="str">
        <f>IFERROR(IF($D134="","",VLOOKUP($D134,CUADRO!$D:$AK,12,FALSE)),"")</f>
        <v/>
      </c>
      <c r="Q134" s="484" t="str">
        <f>IFERROR(IF($D134="","",VLOOKUP($D134,CUADRO!$D:$AK,13,FALSE)),"")</f>
        <v/>
      </c>
      <c r="R134" s="484" t="str">
        <f>IFERROR(IF($D134="","",VLOOKUP($D134,CUADRO!$D:$AK,14,FALSE)),"")</f>
        <v/>
      </c>
      <c r="S134" s="484" t="str">
        <f>IFERROR(IF($D134="","",VLOOKUP($D134,CUADRO!$D:$AK,15,FALSE)),"")</f>
        <v/>
      </c>
      <c r="T134" s="484" t="str">
        <f>IFERROR(IF($D134="","",VLOOKUP($D134,CUADRO!$D:$AK,16,FALSE)),"")</f>
        <v/>
      </c>
      <c r="U134" s="484" t="str">
        <f>IFERROR(IF($D134="","",VLOOKUP($D134,CUADRO!$D:$AK,17,FALSE)),"")</f>
        <v/>
      </c>
      <c r="V134" s="484" t="str">
        <f>IFERROR(IF($D134="","",VLOOKUP($D134,CUADRO!$D:$AK,18,FALSE)),"")</f>
        <v/>
      </c>
      <c r="W134" s="484" t="str">
        <f>IFERROR(IF($D134="","",VLOOKUP($D134,CUADRO!$D:$AK,19,FALSE)),"")</f>
        <v/>
      </c>
      <c r="X134" s="484" t="str">
        <f>IFERROR(IF($D134="","",VLOOKUP($D134,CUADRO!$D:$AK,20,FALSE)),"")</f>
        <v/>
      </c>
      <c r="Y134" s="484" t="str">
        <f>IFERROR(IF($D134="","",VLOOKUP($D134,CUADRO!$D:$AK,21,FALSE)),"")</f>
        <v/>
      </c>
      <c r="Z134" s="484" t="str">
        <f>IFERROR(IF($D134="","",VLOOKUP($D134,CUADRO!$D:$AK,22,FALSE)),"")</f>
        <v/>
      </c>
      <c r="AA134" s="484" t="str">
        <f>IFERROR(IF($D134="","",VLOOKUP($D134,CUADRO!$D:$AK,23,FALSE)),"")</f>
        <v/>
      </c>
      <c r="AB134" s="484" t="str">
        <f>IFERROR(IF($D134="","",VLOOKUP($D134,CUADRO!$D:$AK,24,FALSE)),"")</f>
        <v/>
      </c>
      <c r="AC134" s="484" t="str">
        <f>IFERROR(IF($D134="","",VLOOKUP($D134,CUADRO!$D:$AK,25,FALSE)),"")</f>
        <v/>
      </c>
      <c r="AD134" s="484" t="str">
        <f>IFERROR(IF($D134="","",VLOOKUP($D134,CUADRO!$D:$AK,26,FALSE)),"")</f>
        <v/>
      </c>
      <c r="AE134" s="484" t="str">
        <f>IFERROR(IF($D134="","",VLOOKUP($D134,CUADRO!$D:$AK,27,FALSE)),"")</f>
        <v/>
      </c>
      <c r="AF134" s="484" t="str">
        <f>IFERROR(IF($D134="","",VLOOKUP($D134,CUADRO!$D:$AK,28,FALSE)),"")</f>
        <v/>
      </c>
      <c r="AG134" s="484" t="str">
        <f>IFERROR(IF($D134="","",VLOOKUP($D134,CUADRO!$D:$AK,29,FALSE)),"")</f>
        <v/>
      </c>
      <c r="AH134" s="484" t="str">
        <f>IFERROR(IF($D134="","",VLOOKUP($D134,CUADRO!$D:$AK,30,FALSE)),"")</f>
        <v/>
      </c>
      <c r="AI134" s="484" t="str">
        <f>IFERROR(IF($D134="","",VLOOKUP($D134,CUADRO!$D:$AK,31,FALSE)),"")</f>
        <v/>
      </c>
      <c r="AJ134" s="484" t="str">
        <f>IFERROR(IF($D134="","",VLOOKUP($D134,CUADRO!$D:$AK,32,FALSE)),"")</f>
        <v/>
      </c>
      <c r="AK134" s="484" t="str">
        <f>IFERROR(IF($D134="","",VLOOKUP($D134,CUADRO!$D:$AK,33,FALSE)),"")</f>
        <v/>
      </c>
      <c r="AL134" s="484" t="str">
        <f>IFERROR(IF($D134="","",VLOOKUP($D134,CUADRO!$D:$AK,34,FALSE)),"")</f>
        <v/>
      </c>
    </row>
    <row r="135" spans="1:38" ht="15">
      <c r="A135" s="435" t="str">
        <f>IF(G135="","",MAX($A$5:$A134)+1)</f>
        <v/>
      </c>
      <c r="B135" s="369">
        <v>131</v>
      </c>
      <c r="C135" s="228" t="str">
        <f>VLOOKUP(D135,CONDUCTORES!C:E,3,FALSE)</f>
        <v/>
      </c>
      <c r="D135" s="228" t="str">
        <f>IFERROR(IF(C131="SELECCIONE EMPRESA","",VLOOKUP(E135,CONDUCTORES!V:AM,18,FALSE)),"")</f>
        <v/>
      </c>
      <c r="E135" s="228" t="str">
        <f t="shared" si="6"/>
        <v>SELECCIONE EMPRESA131</v>
      </c>
      <c r="F135" s="228" t="str">
        <f t="shared" si="7"/>
        <v/>
      </c>
      <c r="G135" s="228" t="str">
        <f>IFERROR(IF($D135="","",VLOOKUP($D135,CUADRO!D134:AK283,3,FALSE)),"")</f>
        <v/>
      </c>
      <c r="H135" s="484" t="str">
        <f>IFERROR(IF($D135="","",VLOOKUP($D135,CUADRO!$D:$AK,4,FALSE)),"")</f>
        <v/>
      </c>
      <c r="I135" s="484" t="str">
        <f>IFERROR(IF($D135="","",VLOOKUP($D135,CUADRO!$D:$AK,5,FALSE)),"")</f>
        <v/>
      </c>
      <c r="J135" s="484" t="str">
        <f>IFERROR(IF($D135="","",VLOOKUP($D135,CUADRO!$D:$AK,6,FALSE)),"")</f>
        <v/>
      </c>
      <c r="K135" s="484" t="str">
        <f>IFERROR(IF($D135="","",VLOOKUP($D135,CUADRO!$D:$AK,7,FALSE)),"")</f>
        <v/>
      </c>
      <c r="L135" s="484" t="str">
        <f>IFERROR(IF($D135="","",VLOOKUP($D135,CUADRO!$D:$AK,8,FALSE)),"")</f>
        <v/>
      </c>
      <c r="M135" s="484" t="str">
        <f>IFERROR(IF($D135="","",VLOOKUP($D135,CUADRO!$D:$AK,9,FALSE)),"")</f>
        <v/>
      </c>
      <c r="N135" s="484" t="str">
        <f>IFERROR(IF($D135="","",VLOOKUP($D135,CUADRO!$D:$AK,10,FALSE)),"")</f>
        <v/>
      </c>
      <c r="O135" s="484" t="str">
        <f>IFERROR(IF($D135="","",VLOOKUP($D135,CUADRO!$D:$AK,11,FALSE)),"")</f>
        <v/>
      </c>
      <c r="P135" s="484" t="str">
        <f>IFERROR(IF($D135="","",VLOOKUP($D135,CUADRO!$D:$AK,12,FALSE)),"")</f>
        <v/>
      </c>
      <c r="Q135" s="484" t="str">
        <f>IFERROR(IF($D135="","",VLOOKUP($D135,CUADRO!$D:$AK,13,FALSE)),"")</f>
        <v/>
      </c>
      <c r="R135" s="484" t="str">
        <f>IFERROR(IF($D135="","",VLOOKUP($D135,CUADRO!$D:$AK,14,FALSE)),"")</f>
        <v/>
      </c>
      <c r="S135" s="484" t="str">
        <f>IFERROR(IF($D135="","",VLOOKUP($D135,CUADRO!$D:$AK,15,FALSE)),"")</f>
        <v/>
      </c>
      <c r="T135" s="484" t="str">
        <f>IFERROR(IF($D135="","",VLOOKUP($D135,CUADRO!$D:$AK,16,FALSE)),"")</f>
        <v/>
      </c>
      <c r="U135" s="484" t="str">
        <f>IFERROR(IF($D135="","",VLOOKUP($D135,CUADRO!$D:$AK,17,FALSE)),"")</f>
        <v/>
      </c>
      <c r="V135" s="484" t="str">
        <f>IFERROR(IF($D135="","",VLOOKUP($D135,CUADRO!$D:$AK,18,FALSE)),"")</f>
        <v/>
      </c>
      <c r="W135" s="484" t="str">
        <f>IFERROR(IF($D135="","",VLOOKUP($D135,CUADRO!$D:$AK,19,FALSE)),"")</f>
        <v/>
      </c>
      <c r="X135" s="484" t="str">
        <f>IFERROR(IF($D135="","",VLOOKUP($D135,CUADRO!$D:$AK,20,FALSE)),"")</f>
        <v/>
      </c>
      <c r="Y135" s="484" t="str">
        <f>IFERROR(IF($D135="","",VLOOKUP($D135,CUADRO!$D:$AK,21,FALSE)),"")</f>
        <v/>
      </c>
      <c r="Z135" s="484" t="str">
        <f>IFERROR(IF($D135="","",VLOOKUP($D135,CUADRO!$D:$AK,22,FALSE)),"")</f>
        <v/>
      </c>
      <c r="AA135" s="484" t="str">
        <f>IFERROR(IF($D135="","",VLOOKUP($D135,CUADRO!$D:$AK,23,FALSE)),"")</f>
        <v/>
      </c>
      <c r="AB135" s="484" t="str">
        <f>IFERROR(IF($D135="","",VLOOKUP($D135,CUADRO!$D:$AK,24,FALSE)),"")</f>
        <v/>
      </c>
      <c r="AC135" s="484" t="str">
        <f>IFERROR(IF($D135="","",VLOOKUP($D135,CUADRO!$D:$AK,25,FALSE)),"")</f>
        <v/>
      </c>
      <c r="AD135" s="484" t="str">
        <f>IFERROR(IF($D135="","",VLOOKUP($D135,CUADRO!$D:$AK,26,FALSE)),"")</f>
        <v/>
      </c>
      <c r="AE135" s="484" t="str">
        <f>IFERROR(IF($D135="","",VLOOKUP($D135,CUADRO!$D:$AK,27,FALSE)),"")</f>
        <v/>
      </c>
      <c r="AF135" s="484" t="str">
        <f>IFERROR(IF($D135="","",VLOOKUP($D135,CUADRO!$D:$AK,28,FALSE)),"")</f>
        <v/>
      </c>
      <c r="AG135" s="484" t="str">
        <f>IFERROR(IF($D135="","",VLOOKUP($D135,CUADRO!$D:$AK,29,FALSE)),"")</f>
        <v/>
      </c>
      <c r="AH135" s="484" t="str">
        <f>IFERROR(IF($D135="","",VLOOKUP($D135,CUADRO!$D:$AK,30,FALSE)),"")</f>
        <v/>
      </c>
      <c r="AI135" s="484" t="str">
        <f>IFERROR(IF($D135="","",VLOOKUP($D135,CUADRO!$D:$AK,31,FALSE)),"")</f>
        <v/>
      </c>
      <c r="AJ135" s="484" t="str">
        <f>IFERROR(IF($D135="","",VLOOKUP($D135,CUADRO!$D:$AK,32,FALSE)),"")</f>
        <v/>
      </c>
      <c r="AK135" s="484" t="str">
        <f>IFERROR(IF($D135="","",VLOOKUP($D135,CUADRO!$D:$AK,33,FALSE)),"")</f>
        <v/>
      </c>
      <c r="AL135" s="484" t="str">
        <f>IFERROR(IF($D135="","",VLOOKUP($D135,CUADRO!$D:$AK,34,FALSE)),"")</f>
        <v/>
      </c>
    </row>
    <row r="136" spans="1:38" ht="15">
      <c r="A136" s="435" t="str">
        <f>IF(G136="","",MAX($A$5:$A135)+1)</f>
        <v/>
      </c>
      <c r="B136" s="369">
        <v>132</v>
      </c>
      <c r="C136" s="228" t="str">
        <f>VLOOKUP(D136,CONDUCTORES!C:E,3,FALSE)</f>
        <v/>
      </c>
      <c r="D136" s="228" t="str">
        <f>IFERROR(IF(C132="SELECCIONE EMPRESA","",VLOOKUP(E136,CONDUCTORES!V:AM,18,FALSE)),"")</f>
        <v/>
      </c>
      <c r="E136" s="228" t="str">
        <f t="shared" si="6"/>
        <v>SELECCIONE EMPRESA132</v>
      </c>
      <c r="F136" s="228" t="str">
        <f t="shared" si="7"/>
        <v/>
      </c>
      <c r="G136" s="228" t="str">
        <f>IFERROR(IF($D136="","",VLOOKUP($D136,CUADRO!D135:AK284,3,FALSE)),"")</f>
        <v/>
      </c>
      <c r="H136" s="484" t="str">
        <f>IFERROR(IF($D136="","",VLOOKUP($D136,CUADRO!$D:$AK,4,FALSE)),"")</f>
        <v/>
      </c>
      <c r="I136" s="484" t="str">
        <f>IFERROR(IF($D136="","",VLOOKUP($D136,CUADRO!$D:$AK,5,FALSE)),"")</f>
        <v/>
      </c>
      <c r="J136" s="484" t="str">
        <f>IFERROR(IF($D136="","",VLOOKUP($D136,CUADRO!$D:$AK,6,FALSE)),"")</f>
        <v/>
      </c>
      <c r="K136" s="484" t="str">
        <f>IFERROR(IF($D136="","",VLOOKUP($D136,CUADRO!$D:$AK,7,FALSE)),"")</f>
        <v/>
      </c>
      <c r="L136" s="484" t="str">
        <f>IFERROR(IF($D136="","",VLOOKUP($D136,CUADRO!$D:$AK,8,FALSE)),"")</f>
        <v/>
      </c>
      <c r="M136" s="484" t="str">
        <f>IFERROR(IF($D136="","",VLOOKUP($D136,CUADRO!$D:$AK,9,FALSE)),"")</f>
        <v/>
      </c>
      <c r="N136" s="484" t="str">
        <f>IFERROR(IF($D136="","",VLOOKUP($D136,CUADRO!$D:$AK,10,FALSE)),"")</f>
        <v/>
      </c>
      <c r="O136" s="484" t="str">
        <f>IFERROR(IF($D136="","",VLOOKUP($D136,CUADRO!$D:$AK,11,FALSE)),"")</f>
        <v/>
      </c>
      <c r="P136" s="484" t="str">
        <f>IFERROR(IF($D136="","",VLOOKUP($D136,CUADRO!$D:$AK,12,FALSE)),"")</f>
        <v/>
      </c>
      <c r="Q136" s="484" t="str">
        <f>IFERROR(IF($D136="","",VLOOKUP($D136,CUADRO!$D:$AK,13,FALSE)),"")</f>
        <v/>
      </c>
      <c r="R136" s="484" t="str">
        <f>IFERROR(IF($D136="","",VLOOKUP($D136,CUADRO!$D:$AK,14,FALSE)),"")</f>
        <v/>
      </c>
      <c r="S136" s="484" t="str">
        <f>IFERROR(IF($D136="","",VLOOKUP($D136,CUADRO!$D:$AK,15,FALSE)),"")</f>
        <v/>
      </c>
      <c r="T136" s="484" t="str">
        <f>IFERROR(IF($D136="","",VLOOKUP($D136,CUADRO!$D:$AK,16,FALSE)),"")</f>
        <v/>
      </c>
      <c r="U136" s="484" t="str">
        <f>IFERROR(IF($D136="","",VLOOKUP($D136,CUADRO!$D:$AK,17,FALSE)),"")</f>
        <v/>
      </c>
      <c r="V136" s="484" t="str">
        <f>IFERROR(IF($D136="","",VLOOKUP($D136,CUADRO!$D:$AK,18,FALSE)),"")</f>
        <v/>
      </c>
      <c r="W136" s="484" t="str">
        <f>IFERROR(IF($D136="","",VLOOKUP($D136,CUADRO!$D:$AK,19,FALSE)),"")</f>
        <v/>
      </c>
      <c r="X136" s="484" t="str">
        <f>IFERROR(IF($D136="","",VLOOKUP($D136,CUADRO!$D:$AK,20,FALSE)),"")</f>
        <v/>
      </c>
      <c r="Y136" s="484" t="str">
        <f>IFERROR(IF($D136="","",VLOOKUP($D136,CUADRO!$D:$AK,21,FALSE)),"")</f>
        <v/>
      </c>
      <c r="Z136" s="484" t="str">
        <f>IFERROR(IF($D136="","",VLOOKUP($D136,CUADRO!$D:$AK,22,FALSE)),"")</f>
        <v/>
      </c>
      <c r="AA136" s="484" t="str">
        <f>IFERROR(IF($D136="","",VLOOKUP($D136,CUADRO!$D:$AK,23,FALSE)),"")</f>
        <v/>
      </c>
      <c r="AB136" s="484" t="str">
        <f>IFERROR(IF($D136="","",VLOOKUP($D136,CUADRO!$D:$AK,24,FALSE)),"")</f>
        <v/>
      </c>
      <c r="AC136" s="484" t="str">
        <f>IFERROR(IF($D136="","",VLOOKUP($D136,CUADRO!$D:$AK,25,FALSE)),"")</f>
        <v/>
      </c>
      <c r="AD136" s="484" t="str">
        <f>IFERROR(IF($D136="","",VLOOKUP($D136,CUADRO!$D:$AK,26,FALSE)),"")</f>
        <v/>
      </c>
      <c r="AE136" s="484" t="str">
        <f>IFERROR(IF($D136="","",VLOOKUP($D136,CUADRO!$D:$AK,27,FALSE)),"")</f>
        <v/>
      </c>
      <c r="AF136" s="484" t="str">
        <f>IFERROR(IF($D136="","",VLOOKUP($D136,CUADRO!$D:$AK,28,FALSE)),"")</f>
        <v/>
      </c>
      <c r="AG136" s="484" t="str">
        <f>IFERROR(IF($D136="","",VLOOKUP($D136,CUADRO!$D:$AK,29,FALSE)),"")</f>
        <v/>
      </c>
      <c r="AH136" s="484" t="str">
        <f>IFERROR(IF($D136="","",VLOOKUP($D136,CUADRO!$D:$AK,30,FALSE)),"")</f>
        <v/>
      </c>
      <c r="AI136" s="484" t="str">
        <f>IFERROR(IF($D136="","",VLOOKUP($D136,CUADRO!$D:$AK,31,FALSE)),"")</f>
        <v/>
      </c>
      <c r="AJ136" s="484" t="str">
        <f>IFERROR(IF($D136="","",VLOOKUP($D136,CUADRO!$D:$AK,32,FALSE)),"")</f>
        <v/>
      </c>
      <c r="AK136" s="484" t="str">
        <f>IFERROR(IF($D136="","",VLOOKUP($D136,CUADRO!$D:$AK,33,FALSE)),"")</f>
        <v/>
      </c>
      <c r="AL136" s="484" t="str">
        <f>IFERROR(IF($D136="","",VLOOKUP($D136,CUADRO!$D:$AK,34,FALSE)),"")</f>
        <v/>
      </c>
    </row>
    <row r="137" spans="1:38" ht="15">
      <c r="A137" s="435" t="str">
        <f>IF(G137="","",MAX($A$5:$A136)+1)</f>
        <v/>
      </c>
      <c r="B137" s="369">
        <v>133</v>
      </c>
      <c r="C137" s="228" t="str">
        <f>VLOOKUP(D137,CONDUCTORES!C:E,3,FALSE)</f>
        <v/>
      </c>
      <c r="D137" s="228" t="str">
        <f>IFERROR(IF(C133="SELECCIONE EMPRESA","",VLOOKUP(E137,CONDUCTORES!V:AM,18,FALSE)),"")</f>
        <v/>
      </c>
      <c r="E137" s="228" t="str">
        <f t="shared" si="6"/>
        <v>SELECCIONE EMPRESA133</v>
      </c>
      <c r="F137" s="228" t="str">
        <f t="shared" si="7"/>
        <v/>
      </c>
      <c r="G137" s="228" t="str">
        <f>IFERROR(IF($D137="","",VLOOKUP($D137,CUADRO!D136:AK285,3,FALSE)),"")</f>
        <v/>
      </c>
      <c r="H137" s="484" t="str">
        <f>IFERROR(IF($D137="","",VLOOKUP($D137,CUADRO!$D:$AK,4,FALSE)),"")</f>
        <v/>
      </c>
      <c r="I137" s="484" t="str">
        <f>IFERROR(IF($D137="","",VLOOKUP($D137,CUADRO!$D:$AK,5,FALSE)),"")</f>
        <v/>
      </c>
      <c r="J137" s="484" t="str">
        <f>IFERROR(IF($D137="","",VLOOKUP($D137,CUADRO!$D:$AK,6,FALSE)),"")</f>
        <v/>
      </c>
      <c r="K137" s="484" t="str">
        <f>IFERROR(IF($D137="","",VLOOKUP($D137,CUADRO!$D:$AK,7,FALSE)),"")</f>
        <v/>
      </c>
      <c r="L137" s="484" t="str">
        <f>IFERROR(IF($D137="","",VLOOKUP($D137,CUADRO!$D:$AK,8,FALSE)),"")</f>
        <v/>
      </c>
      <c r="M137" s="484" t="str">
        <f>IFERROR(IF($D137="","",VLOOKUP($D137,CUADRO!$D:$AK,9,FALSE)),"")</f>
        <v/>
      </c>
      <c r="N137" s="484" t="str">
        <f>IFERROR(IF($D137="","",VLOOKUP($D137,CUADRO!$D:$AK,10,FALSE)),"")</f>
        <v/>
      </c>
      <c r="O137" s="484" t="str">
        <f>IFERROR(IF($D137="","",VLOOKUP($D137,CUADRO!$D:$AK,11,FALSE)),"")</f>
        <v/>
      </c>
      <c r="P137" s="484" t="str">
        <f>IFERROR(IF($D137="","",VLOOKUP($D137,CUADRO!$D:$AK,12,FALSE)),"")</f>
        <v/>
      </c>
      <c r="Q137" s="484" t="str">
        <f>IFERROR(IF($D137="","",VLOOKUP($D137,CUADRO!$D:$AK,13,FALSE)),"")</f>
        <v/>
      </c>
      <c r="R137" s="484" t="str">
        <f>IFERROR(IF($D137="","",VLOOKUP($D137,CUADRO!$D:$AK,14,FALSE)),"")</f>
        <v/>
      </c>
      <c r="S137" s="484" t="str">
        <f>IFERROR(IF($D137="","",VLOOKUP($D137,CUADRO!$D:$AK,15,FALSE)),"")</f>
        <v/>
      </c>
      <c r="T137" s="484" t="str">
        <f>IFERROR(IF($D137="","",VLOOKUP($D137,CUADRO!$D:$AK,16,FALSE)),"")</f>
        <v/>
      </c>
      <c r="U137" s="484" t="str">
        <f>IFERROR(IF($D137="","",VLOOKUP($D137,CUADRO!$D:$AK,17,FALSE)),"")</f>
        <v/>
      </c>
      <c r="V137" s="484" t="str">
        <f>IFERROR(IF($D137="","",VLOOKUP($D137,CUADRO!$D:$AK,18,FALSE)),"")</f>
        <v/>
      </c>
      <c r="W137" s="484" t="str">
        <f>IFERROR(IF($D137="","",VLOOKUP($D137,CUADRO!$D:$AK,19,FALSE)),"")</f>
        <v/>
      </c>
      <c r="X137" s="484" t="str">
        <f>IFERROR(IF($D137="","",VLOOKUP($D137,CUADRO!$D:$AK,20,FALSE)),"")</f>
        <v/>
      </c>
      <c r="Y137" s="484" t="str">
        <f>IFERROR(IF($D137="","",VLOOKUP($D137,CUADRO!$D:$AK,21,FALSE)),"")</f>
        <v/>
      </c>
      <c r="Z137" s="484" t="str">
        <f>IFERROR(IF($D137="","",VLOOKUP($D137,CUADRO!$D:$AK,22,FALSE)),"")</f>
        <v/>
      </c>
      <c r="AA137" s="484" t="str">
        <f>IFERROR(IF($D137="","",VLOOKUP($D137,CUADRO!$D:$AK,23,FALSE)),"")</f>
        <v/>
      </c>
      <c r="AB137" s="484" t="str">
        <f>IFERROR(IF($D137="","",VLOOKUP($D137,CUADRO!$D:$AK,24,FALSE)),"")</f>
        <v/>
      </c>
      <c r="AC137" s="484" t="str">
        <f>IFERROR(IF($D137="","",VLOOKUP($D137,CUADRO!$D:$AK,25,FALSE)),"")</f>
        <v/>
      </c>
      <c r="AD137" s="484" t="str">
        <f>IFERROR(IF($D137="","",VLOOKUP($D137,CUADRO!$D:$AK,26,FALSE)),"")</f>
        <v/>
      </c>
      <c r="AE137" s="484" t="str">
        <f>IFERROR(IF($D137="","",VLOOKUP($D137,CUADRO!$D:$AK,27,FALSE)),"")</f>
        <v/>
      </c>
      <c r="AF137" s="484" t="str">
        <f>IFERROR(IF($D137="","",VLOOKUP($D137,CUADRO!$D:$AK,28,FALSE)),"")</f>
        <v/>
      </c>
      <c r="AG137" s="484" t="str">
        <f>IFERROR(IF($D137="","",VLOOKUP($D137,CUADRO!$D:$AK,29,FALSE)),"")</f>
        <v/>
      </c>
      <c r="AH137" s="484" t="str">
        <f>IFERROR(IF($D137="","",VLOOKUP($D137,CUADRO!$D:$AK,30,FALSE)),"")</f>
        <v/>
      </c>
      <c r="AI137" s="484" t="str">
        <f>IFERROR(IF($D137="","",VLOOKUP($D137,CUADRO!$D:$AK,31,FALSE)),"")</f>
        <v/>
      </c>
      <c r="AJ137" s="484" t="str">
        <f>IFERROR(IF($D137="","",VLOOKUP($D137,CUADRO!$D:$AK,32,FALSE)),"")</f>
        <v/>
      </c>
      <c r="AK137" s="484" t="str">
        <f>IFERROR(IF($D137="","",VLOOKUP($D137,CUADRO!$D:$AK,33,FALSE)),"")</f>
        <v/>
      </c>
      <c r="AL137" s="484" t="str">
        <f>IFERROR(IF($D137="","",VLOOKUP($D137,CUADRO!$D:$AK,34,FALSE)),"")</f>
        <v/>
      </c>
    </row>
    <row r="138" spans="1:38" ht="15">
      <c r="A138" s="435" t="str">
        <f>IF(G138="","",MAX($A$5:$A137)+1)</f>
        <v/>
      </c>
      <c r="B138" s="369">
        <v>134</v>
      </c>
      <c r="C138" s="228" t="str">
        <f>VLOOKUP(D138,CONDUCTORES!C:E,3,FALSE)</f>
        <v/>
      </c>
      <c r="D138" s="228" t="str">
        <f>IFERROR(IF(C134="SELECCIONE EMPRESA","",VLOOKUP(E138,CONDUCTORES!V:AM,18,FALSE)),"")</f>
        <v/>
      </c>
      <c r="E138" s="228" t="str">
        <f t="shared" si="6"/>
        <v>SELECCIONE EMPRESA134</v>
      </c>
      <c r="F138" s="228" t="str">
        <f t="shared" si="7"/>
        <v/>
      </c>
      <c r="G138" s="228" t="str">
        <f>IFERROR(IF($D138="","",VLOOKUP($D138,CUADRO!D137:AK286,3,FALSE)),"")</f>
        <v/>
      </c>
      <c r="H138" s="484" t="str">
        <f>IFERROR(IF($D138="","",VLOOKUP($D138,CUADRO!$D:$AK,4,FALSE)),"")</f>
        <v/>
      </c>
      <c r="I138" s="484" t="str">
        <f>IFERROR(IF($D138="","",VLOOKUP($D138,CUADRO!$D:$AK,5,FALSE)),"")</f>
        <v/>
      </c>
      <c r="J138" s="484" t="str">
        <f>IFERROR(IF($D138="","",VLOOKUP($D138,CUADRO!$D:$AK,6,FALSE)),"")</f>
        <v/>
      </c>
      <c r="K138" s="484" t="str">
        <f>IFERROR(IF($D138="","",VLOOKUP($D138,CUADRO!$D:$AK,7,FALSE)),"")</f>
        <v/>
      </c>
      <c r="L138" s="484" t="str">
        <f>IFERROR(IF($D138="","",VLOOKUP($D138,CUADRO!$D:$AK,8,FALSE)),"")</f>
        <v/>
      </c>
      <c r="M138" s="484" t="str">
        <f>IFERROR(IF($D138="","",VLOOKUP($D138,CUADRO!$D:$AK,9,FALSE)),"")</f>
        <v/>
      </c>
      <c r="N138" s="484" t="str">
        <f>IFERROR(IF($D138="","",VLOOKUP($D138,CUADRO!$D:$AK,10,FALSE)),"")</f>
        <v/>
      </c>
      <c r="O138" s="484" t="str">
        <f>IFERROR(IF($D138="","",VLOOKUP($D138,CUADRO!$D:$AK,11,FALSE)),"")</f>
        <v/>
      </c>
      <c r="P138" s="484" t="str">
        <f>IFERROR(IF($D138="","",VLOOKUP($D138,CUADRO!$D:$AK,12,FALSE)),"")</f>
        <v/>
      </c>
      <c r="Q138" s="484" t="str">
        <f>IFERROR(IF($D138="","",VLOOKUP($D138,CUADRO!$D:$AK,13,FALSE)),"")</f>
        <v/>
      </c>
      <c r="R138" s="484" t="str">
        <f>IFERROR(IF($D138="","",VLOOKUP($D138,CUADRO!$D:$AK,14,FALSE)),"")</f>
        <v/>
      </c>
      <c r="S138" s="484" t="str">
        <f>IFERROR(IF($D138="","",VLOOKUP($D138,CUADRO!$D:$AK,15,FALSE)),"")</f>
        <v/>
      </c>
      <c r="T138" s="484" t="str">
        <f>IFERROR(IF($D138="","",VLOOKUP($D138,CUADRO!$D:$AK,16,FALSE)),"")</f>
        <v/>
      </c>
      <c r="U138" s="484" t="str">
        <f>IFERROR(IF($D138="","",VLOOKUP($D138,CUADRO!$D:$AK,17,FALSE)),"")</f>
        <v/>
      </c>
      <c r="V138" s="484" t="str">
        <f>IFERROR(IF($D138="","",VLOOKUP($D138,CUADRO!$D:$AK,18,FALSE)),"")</f>
        <v/>
      </c>
      <c r="W138" s="484" t="str">
        <f>IFERROR(IF($D138="","",VLOOKUP($D138,CUADRO!$D:$AK,19,FALSE)),"")</f>
        <v/>
      </c>
      <c r="X138" s="484" t="str">
        <f>IFERROR(IF($D138="","",VLOOKUP($D138,CUADRO!$D:$AK,20,FALSE)),"")</f>
        <v/>
      </c>
      <c r="Y138" s="484" t="str">
        <f>IFERROR(IF($D138="","",VLOOKUP($D138,CUADRO!$D:$AK,21,FALSE)),"")</f>
        <v/>
      </c>
      <c r="Z138" s="484" t="str">
        <f>IFERROR(IF($D138="","",VLOOKUP($D138,CUADRO!$D:$AK,22,FALSE)),"")</f>
        <v/>
      </c>
      <c r="AA138" s="484" t="str">
        <f>IFERROR(IF($D138="","",VLOOKUP($D138,CUADRO!$D:$AK,23,FALSE)),"")</f>
        <v/>
      </c>
      <c r="AB138" s="484" t="str">
        <f>IFERROR(IF($D138="","",VLOOKUP($D138,CUADRO!$D:$AK,24,FALSE)),"")</f>
        <v/>
      </c>
      <c r="AC138" s="484" t="str">
        <f>IFERROR(IF($D138="","",VLOOKUP($D138,CUADRO!$D:$AK,25,FALSE)),"")</f>
        <v/>
      </c>
      <c r="AD138" s="484" t="str">
        <f>IFERROR(IF($D138="","",VLOOKUP($D138,CUADRO!$D:$AK,26,FALSE)),"")</f>
        <v/>
      </c>
      <c r="AE138" s="484" t="str">
        <f>IFERROR(IF($D138="","",VLOOKUP($D138,CUADRO!$D:$AK,27,FALSE)),"")</f>
        <v/>
      </c>
      <c r="AF138" s="484" t="str">
        <f>IFERROR(IF($D138="","",VLOOKUP($D138,CUADRO!$D:$AK,28,FALSE)),"")</f>
        <v/>
      </c>
      <c r="AG138" s="484" t="str">
        <f>IFERROR(IF($D138="","",VLOOKUP($D138,CUADRO!$D:$AK,29,FALSE)),"")</f>
        <v/>
      </c>
      <c r="AH138" s="484" t="str">
        <f>IFERROR(IF($D138="","",VLOOKUP($D138,CUADRO!$D:$AK,30,FALSE)),"")</f>
        <v/>
      </c>
      <c r="AI138" s="484" t="str">
        <f>IFERROR(IF($D138="","",VLOOKUP($D138,CUADRO!$D:$AK,31,FALSE)),"")</f>
        <v/>
      </c>
      <c r="AJ138" s="484" t="str">
        <f>IFERROR(IF($D138="","",VLOOKUP($D138,CUADRO!$D:$AK,32,FALSE)),"")</f>
        <v/>
      </c>
      <c r="AK138" s="484" t="str">
        <f>IFERROR(IF($D138="","",VLOOKUP($D138,CUADRO!$D:$AK,33,FALSE)),"")</f>
        <v/>
      </c>
      <c r="AL138" s="484" t="str">
        <f>IFERROR(IF($D138="","",VLOOKUP($D138,CUADRO!$D:$AK,34,FALSE)),"")</f>
        <v/>
      </c>
    </row>
    <row r="139" spans="1:38" ht="15">
      <c r="A139" s="435" t="str">
        <f>IF(G139="","",MAX($A$5:$A138)+1)</f>
        <v/>
      </c>
      <c r="B139" s="369">
        <v>135</v>
      </c>
      <c r="C139" s="228" t="str">
        <f>VLOOKUP(D139,CONDUCTORES!C:E,3,FALSE)</f>
        <v/>
      </c>
      <c r="D139" s="228" t="str">
        <f>IFERROR(IF(C135="SELECCIONE EMPRESA","",VLOOKUP(E139,CONDUCTORES!V:AM,18,FALSE)),"")</f>
        <v/>
      </c>
      <c r="E139" s="228" t="str">
        <f t="shared" si="6"/>
        <v>SELECCIONE EMPRESA135</v>
      </c>
      <c r="F139" s="228" t="str">
        <f t="shared" si="7"/>
        <v/>
      </c>
      <c r="G139" s="228" t="str">
        <f>IFERROR(IF($D139="","",VLOOKUP($D139,CUADRO!D138:AK287,3,FALSE)),"")</f>
        <v/>
      </c>
      <c r="H139" s="484" t="str">
        <f>IFERROR(IF($D139="","",VLOOKUP($D139,CUADRO!$D:$AK,4,FALSE)),"")</f>
        <v/>
      </c>
      <c r="I139" s="484" t="str">
        <f>IFERROR(IF($D139="","",VLOOKUP($D139,CUADRO!$D:$AK,5,FALSE)),"")</f>
        <v/>
      </c>
      <c r="J139" s="484" t="str">
        <f>IFERROR(IF($D139="","",VLOOKUP($D139,CUADRO!$D:$AK,6,FALSE)),"")</f>
        <v/>
      </c>
      <c r="K139" s="484" t="str">
        <f>IFERROR(IF($D139="","",VLOOKUP($D139,CUADRO!$D:$AK,7,FALSE)),"")</f>
        <v/>
      </c>
      <c r="L139" s="484" t="str">
        <f>IFERROR(IF($D139="","",VLOOKUP($D139,CUADRO!$D:$AK,8,FALSE)),"")</f>
        <v/>
      </c>
      <c r="M139" s="484" t="str">
        <f>IFERROR(IF($D139="","",VLOOKUP($D139,CUADRO!$D:$AK,9,FALSE)),"")</f>
        <v/>
      </c>
      <c r="N139" s="484" t="str">
        <f>IFERROR(IF($D139="","",VLOOKUP($D139,CUADRO!$D:$AK,10,FALSE)),"")</f>
        <v/>
      </c>
      <c r="O139" s="484" t="str">
        <f>IFERROR(IF($D139="","",VLOOKUP($D139,CUADRO!$D:$AK,11,FALSE)),"")</f>
        <v/>
      </c>
      <c r="P139" s="484" t="str">
        <f>IFERROR(IF($D139="","",VLOOKUP($D139,CUADRO!$D:$AK,12,FALSE)),"")</f>
        <v/>
      </c>
      <c r="Q139" s="484" t="str">
        <f>IFERROR(IF($D139="","",VLOOKUP($D139,CUADRO!$D:$AK,13,FALSE)),"")</f>
        <v/>
      </c>
      <c r="R139" s="484" t="str">
        <f>IFERROR(IF($D139="","",VLOOKUP($D139,CUADRO!$D:$AK,14,FALSE)),"")</f>
        <v/>
      </c>
      <c r="S139" s="484" t="str">
        <f>IFERROR(IF($D139="","",VLOOKUP($D139,CUADRO!$D:$AK,15,FALSE)),"")</f>
        <v/>
      </c>
      <c r="T139" s="484" t="str">
        <f>IFERROR(IF($D139="","",VLOOKUP($D139,CUADRO!$D:$AK,16,FALSE)),"")</f>
        <v/>
      </c>
      <c r="U139" s="484" t="str">
        <f>IFERROR(IF($D139="","",VLOOKUP($D139,CUADRO!$D:$AK,17,FALSE)),"")</f>
        <v/>
      </c>
      <c r="V139" s="484" t="str">
        <f>IFERROR(IF($D139="","",VLOOKUP($D139,CUADRO!$D:$AK,18,FALSE)),"")</f>
        <v/>
      </c>
      <c r="W139" s="484" t="str">
        <f>IFERROR(IF($D139="","",VLOOKUP($D139,CUADRO!$D:$AK,19,FALSE)),"")</f>
        <v/>
      </c>
      <c r="X139" s="484" t="str">
        <f>IFERROR(IF($D139="","",VLOOKUP($D139,CUADRO!$D:$AK,20,FALSE)),"")</f>
        <v/>
      </c>
      <c r="Y139" s="484" t="str">
        <f>IFERROR(IF($D139="","",VLOOKUP($D139,CUADRO!$D:$AK,21,FALSE)),"")</f>
        <v/>
      </c>
      <c r="Z139" s="484" t="str">
        <f>IFERROR(IF($D139="","",VLOOKUP($D139,CUADRO!$D:$AK,22,FALSE)),"")</f>
        <v/>
      </c>
      <c r="AA139" s="484" t="str">
        <f>IFERROR(IF($D139="","",VLOOKUP($D139,CUADRO!$D:$AK,23,FALSE)),"")</f>
        <v/>
      </c>
      <c r="AB139" s="484" t="str">
        <f>IFERROR(IF($D139="","",VLOOKUP($D139,CUADRO!$D:$AK,24,FALSE)),"")</f>
        <v/>
      </c>
      <c r="AC139" s="484" t="str">
        <f>IFERROR(IF($D139="","",VLOOKUP($D139,CUADRO!$D:$AK,25,FALSE)),"")</f>
        <v/>
      </c>
      <c r="AD139" s="484" t="str">
        <f>IFERROR(IF($D139="","",VLOOKUP($D139,CUADRO!$D:$AK,26,FALSE)),"")</f>
        <v/>
      </c>
      <c r="AE139" s="484" t="str">
        <f>IFERROR(IF($D139="","",VLOOKUP($D139,CUADRO!$D:$AK,27,FALSE)),"")</f>
        <v/>
      </c>
      <c r="AF139" s="484" t="str">
        <f>IFERROR(IF($D139="","",VLOOKUP($D139,CUADRO!$D:$AK,28,FALSE)),"")</f>
        <v/>
      </c>
      <c r="AG139" s="484" t="str">
        <f>IFERROR(IF($D139="","",VLOOKUP($D139,CUADRO!$D:$AK,29,FALSE)),"")</f>
        <v/>
      </c>
      <c r="AH139" s="484" t="str">
        <f>IFERROR(IF($D139="","",VLOOKUP($D139,CUADRO!$D:$AK,30,FALSE)),"")</f>
        <v/>
      </c>
      <c r="AI139" s="484" t="str">
        <f>IFERROR(IF($D139="","",VLOOKUP($D139,CUADRO!$D:$AK,31,FALSE)),"")</f>
        <v/>
      </c>
      <c r="AJ139" s="484" t="str">
        <f>IFERROR(IF($D139="","",VLOOKUP($D139,CUADRO!$D:$AK,32,FALSE)),"")</f>
        <v/>
      </c>
      <c r="AK139" s="484" t="str">
        <f>IFERROR(IF($D139="","",VLOOKUP($D139,CUADRO!$D:$AK,33,FALSE)),"")</f>
        <v/>
      </c>
      <c r="AL139" s="484" t="str">
        <f>IFERROR(IF($D139="","",VLOOKUP($D139,CUADRO!$D:$AK,34,FALSE)),"")</f>
        <v/>
      </c>
    </row>
    <row r="140" spans="1:38" ht="15">
      <c r="A140" s="435" t="str">
        <f>IF(G140="","",MAX($A$5:$A139)+1)</f>
        <v/>
      </c>
      <c r="B140" s="369">
        <v>136</v>
      </c>
      <c r="C140" s="228" t="str">
        <f>VLOOKUP(D140,CONDUCTORES!C:E,3,FALSE)</f>
        <v/>
      </c>
      <c r="D140" s="228" t="str">
        <f>IFERROR(IF(C136="SELECCIONE EMPRESA","",VLOOKUP(E140,CONDUCTORES!V:AM,18,FALSE)),"")</f>
        <v/>
      </c>
      <c r="E140" s="228" t="str">
        <f t="shared" si="6"/>
        <v>SELECCIONE EMPRESA136</v>
      </c>
      <c r="F140" s="228" t="str">
        <f t="shared" si="7"/>
        <v/>
      </c>
      <c r="G140" s="228" t="str">
        <f>IFERROR(IF($D140="","",VLOOKUP($D140,CUADRO!D139:AK288,3,FALSE)),"")</f>
        <v/>
      </c>
      <c r="H140" s="484" t="str">
        <f>IFERROR(IF($D140="","",VLOOKUP($D140,CUADRO!$D:$AK,4,FALSE)),"")</f>
        <v/>
      </c>
      <c r="I140" s="484" t="str">
        <f>IFERROR(IF($D140="","",VLOOKUP($D140,CUADRO!$D:$AK,5,FALSE)),"")</f>
        <v/>
      </c>
      <c r="J140" s="484" t="str">
        <f>IFERROR(IF($D140="","",VLOOKUP($D140,CUADRO!$D:$AK,6,FALSE)),"")</f>
        <v/>
      </c>
      <c r="K140" s="484" t="str">
        <f>IFERROR(IF($D140="","",VLOOKUP($D140,CUADRO!$D:$AK,7,FALSE)),"")</f>
        <v/>
      </c>
      <c r="L140" s="484" t="str">
        <f>IFERROR(IF($D140="","",VLOOKUP($D140,CUADRO!$D:$AK,8,FALSE)),"")</f>
        <v/>
      </c>
      <c r="M140" s="484" t="str">
        <f>IFERROR(IF($D140="","",VLOOKUP($D140,CUADRO!$D:$AK,9,FALSE)),"")</f>
        <v/>
      </c>
      <c r="N140" s="484" t="str">
        <f>IFERROR(IF($D140="","",VLOOKUP($D140,CUADRO!$D:$AK,10,FALSE)),"")</f>
        <v/>
      </c>
      <c r="O140" s="484" t="str">
        <f>IFERROR(IF($D140="","",VLOOKUP($D140,CUADRO!$D:$AK,11,FALSE)),"")</f>
        <v/>
      </c>
      <c r="P140" s="484" t="str">
        <f>IFERROR(IF($D140="","",VLOOKUP($D140,CUADRO!$D:$AK,12,FALSE)),"")</f>
        <v/>
      </c>
      <c r="Q140" s="484" t="str">
        <f>IFERROR(IF($D140="","",VLOOKUP($D140,CUADRO!$D:$AK,13,FALSE)),"")</f>
        <v/>
      </c>
      <c r="R140" s="484" t="str">
        <f>IFERROR(IF($D140="","",VLOOKUP($D140,CUADRO!$D:$AK,14,FALSE)),"")</f>
        <v/>
      </c>
      <c r="S140" s="484" t="str">
        <f>IFERROR(IF($D140="","",VLOOKUP($D140,CUADRO!$D:$AK,15,FALSE)),"")</f>
        <v/>
      </c>
      <c r="T140" s="484" t="str">
        <f>IFERROR(IF($D140="","",VLOOKUP($D140,CUADRO!$D:$AK,16,FALSE)),"")</f>
        <v/>
      </c>
      <c r="U140" s="484" t="str">
        <f>IFERROR(IF($D140="","",VLOOKUP($D140,CUADRO!$D:$AK,17,FALSE)),"")</f>
        <v/>
      </c>
      <c r="V140" s="484" t="str">
        <f>IFERROR(IF($D140="","",VLOOKUP($D140,CUADRO!$D:$AK,18,FALSE)),"")</f>
        <v/>
      </c>
      <c r="W140" s="484" t="str">
        <f>IFERROR(IF($D140="","",VLOOKUP($D140,CUADRO!$D:$AK,19,FALSE)),"")</f>
        <v/>
      </c>
      <c r="X140" s="484" t="str">
        <f>IFERROR(IF($D140="","",VLOOKUP($D140,CUADRO!$D:$AK,20,FALSE)),"")</f>
        <v/>
      </c>
      <c r="Y140" s="484" t="str">
        <f>IFERROR(IF($D140="","",VLOOKUP($D140,CUADRO!$D:$AK,21,FALSE)),"")</f>
        <v/>
      </c>
      <c r="Z140" s="484" t="str">
        <f>IFERROR(IF($D140="","",VLOOKUP($D140,CUADRO!$D:$AK,22,FALSE)),"")</f>
        <v/>
      </c>
      <c r="AA140" s="484" t="str">
        <f>IFERROR(IF($D140="","",VLOOKUP($D140,CUADRO!$D:$AK,23,FALSE)),"")</f>
        <v/>
      </c>
      <c r="AB140" s="484" t="str">
        <f>IFERROR(IF($D140="","",VLOOKUP($D140,CUADRO!$D:$AK,24,FALSE)),"")</f>
        <v/>
      </c>
      <c r="AC140" s="484" t="str">
        <f>IFERROR(IF($D140="","",VLOOKUP($D140,CUADRO!$D:$AK,25,FALSE)),"")</f>
        <v/>
      </c>
      <c r="AD140" s="484" t="str">
        <f>IFERROR(IF($D140="","",VLOOKUP($D140,CUADRO!$D:$AK,26,FALSE)),"")</f>
        <v/>
      </c>
      <c r="AE140" s="484" t="str">
        <f>IFERROR(IF($D140="","",VLOOKUP($D140,CUADRO!$D:$AK,27,FALSE)),"")</f>
        <v/>
      </c>
      <c r="AF140" s="484" t="str">
        <f>IFERROR(IF($D140="","",VLOOKUP($D140,CUADRO!$D:$AK,28,FALSE)),"")</f>
        <v/>
      </c>
      <c r="AG140" s="484" t="str">
        <f>IFERROR(IF($D140="","",VLOOKUP($D140,CUADRO!$D:$AK,29,FALSE)),"")</f>
        <v/>
      </c>
      <c r="AH140" s="484" t="str">
        <f>IFERROR(IF($D140="","",VLOOKUP($D140,CUADRO!$D:$AK,30,FALSE)),"")</f>
        <v/>
      </c>
      <c r="AI140" s="484" t="str">
        <f>IFERROR(IF($D140="","",VLOOKUP($D140,CUADRO!$D:$AK,31,FALSE)),"")</f>
        <v/>
      </c>
      <c r="AJ140" s="484" t="str">
        <f>IFERROR(IF($D140="","",VLOOKUP($D140,CUADRO!$D:$AK,32,FALSE)),"")</f>
        <v/>
      </c>
      <c r="AK140" s="484" t="str">
        <f>IFERROR(IF($D140="","",VLOOKUP($D140,CUADRO!$D:$AK,33,FALSE)),"")</f>
        <v/>
      </c>
      <c r="AL140" s="484" t="str">
        <f>IFERROR(IF($D140="","",VLOOKUP($D140,CUADRO!$D:$AK,34,FALSE)),"")</f>
        <v/>
      </c>
    </row>
    <row r="141" spans="1:38" ht="15">
      <c r="A141" s="435" t="str">
        <f>IF(G141="","",MAX($A$5:$A140)+1)</f>
        <v/>
      </c>
      <c r="B141" s="369">
        <v>137</v>
      </c>
      <c r="C141" s="228" t="str">
        <f>VLOOKUP(D141,CONDUCTORES!C:E,3,FALSE)</f>
        <v/>
      </c>
      <c r="D141" s="228" t="str">
        <f>IFERROR(IF(C137="SELECCIONE EMPRESA","",VLOOKUP(E141,CONDUCTORES!V:AM,18,FALSE)),"")</f>
        <v/>
      </c>
      <c r="E141" s="228" t="str">
        <f t="shared" si="6"/>
        <v>SELECCIONE EMPRESA137</v>
      </c>
      <c r="F141" s="228" t="str">
        <f t="shared" si="7"/>
        <v/>
      </c>
      <c r="G141" s="228" t="str">
        <f>IFERROR(IF($D141="","",VLOOKUP($D141,CUADRO!D140:AK289,3,FALSE)),"")</f>
        <v/>
      </c>
      <c r="H141" s="484" t="str">
        <f>IFERROR(IF($D141="","",VLOOKUP($D141,CUADRO!$D:$AK,4,FALSE)),"")</f>
        <v/>
      </c>
      <c r="I141" s="484" t="str">
        <f>IFERROR(IF($D141="","",VLOOKUP($D141,CUADRO!$D:$AK,5,FALSE)),"")</f>
        <v/>
      </c>
      <c r="J141" s="484" t="str">
        <f>IFERROR(IF($D141="","",VLOOKUP($D141,CUADRO!$D:$AK,6,FALSE)),"")</f>
        <v/>
      </c>
      <c r="K141" s="484" t="str">
        <f>IFERROR(IF($D141="","",VLOOKUP($D141,CUADRO!$D:$AK,7,FALSE)),"")</f>
        <v/>
      </c>
      <c r="L141" s="484" t="str">
        <f>IFERROR(IF($D141="","",VLOOKUP($D141,CUADRO!$D:$AK,8,FALSE)),"")</f>
        <v/>
      </c>
      <c r="M141" s="484" t="str">
        <f>IFERROR(IF($D141="","",VLOOKUP($D141,CUADRO!$D:$AK,9,FALSE)),"")</f>
        <v/>
      </c>
      <c r="N141" s="484" t="str">
        <f>IFERROR(IF($D141="","",VLOOKUP($D141,CUADRO!$D:$AK,10,FALSE)),"")</f>
        <v/>
      </c>
      <c r="O141" s="484" t="str">
        <f>IFERROR(IF($D141="","",VLOOKUP($D141,CUADRO!$D:$AK,11,FALSE)),"")</f>
        <v/>
      </c>
      <c r="P141" s="484" t="str">
        <f>IFERROR(IF($D141="","",VLOOKUP($D141,CUADRO!$D:$AK,12,FALSE)),"")</f>
        <v/>
      </c>
      <c r="Q141" s="484" t="str">
        <f>IFERROR(IF($D141="","",VLOOKUP($D141,CUADRO!$D:$AK,13,FALSE)),"")</f>
        <v/>
      </c>
      <c r="R141" s="484" t="str">
        <f>IFERROR(IF($D141="","",VLOOKUP($D141,CUADRO!$D:$AK,14,FALSE)),"")</f>
        <v/>
      </c>
      <c r="S141" s="484" t="str">
        <f>IFERROR(IF($D141="","",VLOOKUP($D141,CUADRO!$D:$AK,15,FALSE)),"")</f>
        <v/>
      </c>
      <c r="T141" s="484" t="str">
        <f>IFERROR(IF($D141="","",VLOOKUP($D141,CUADRO!$D:$AK,16,FALSE)),"")</f>
        <v/>
      </c>
      <c r="U141" s="484" t="str">
        <f>IFERROR(IF($D141="","",VLOOKUP($D141,CUADRO!$D:$AK,17,FALSE)),"")</f>
        <v/>
      </c>
      <c r="V141" s="484" t="str">
        <f>IFERROR(IF($D141="","",VLOOKUP($D141,CUADRO!$D:$AK,18,FALSE)),"")</f>
        <v/>
      </c>
      <c r="W141" s="484" t="str">
        <f>IFERROR(IF($D141="","",VLOOKUP($D141,CUADRO!$D:$AK,19,FALSE)),"")</f>
        <v/>
      </c>
      <c r="X141" s="484" t="str">
        <f>IFERROR(IF($D141="","",VLOOKUP($D141,CUADRO!$D:$AK,20,FALSE)),"")</f>
        <v/>
      </c>
      <c r="Y141" s="484" t="str">
        <f>IFERROR(IF($D141="","",VLOOKUP($D141,CUADRO!$D:$AK,21,FALSE)),"")</f>
        <v/>
      </c>
      <c r="Z141" s="484" t="str">
        <f>IFERROR(IF($D141="","",VLOOKUP($D141,CUADRO!$D:$AK,22,FALSE)),"")</f>
        <v/>
      </c>
      <c r="AA141" s="484" t="str">
        <f>IFERROR(IF($D141="","",VLOOKUP($D141,CUADRO!$D:$AK,23,FALSE)),"")</f>
        <v/>
      </c>
      <c r="AB141" s="484" t="str">
        <f>IFERROR(IF($D141="","",VLOOKUP($D141,CUADRO!$D:$AK,24,FALSE)),"")</f>
        <v/>
      </c>
      <c r="AC141" s="484" t="str">
        <f>IFERROR(IF($D141="","",VLOOKUP($D141,CUADRO!$D:$AK,25,FALSE)),"")</f>
        <v/>
      </c>
      <c r="AD141" s="484" t="str">
        <f>IFERROR(IF($D141="","",VLOOKUP($D141,CUADRO!$D:$AK,26,FALSE)),"")</f>
        <v/>
      </c>
      <c r="AE141" s="484" t="str">
        <f>IFERROR(IF($D141="","",VLOOKUP($D141,CUADRO!$D:$AK,27,FALSE)),"")</f>
        <v/>
      </c>
      <c r="AF141" s="484" t="str">
        <f>IFERROR(IF($D141="","",VLOOKUP($D141,CUADRO!$D:$AK,28,FALSE)),"")</f>
        <v/>
      </c>
      <c r="AG141" s="484" t="str">
        <f>IFERROR(IF($D141="","",VLOOKUP($D141,CUADRO!$D:$AK,29,FALSE)),"")</f>
        <v/>
      </c>
      <c r="AH141" s="484" t="str">
        <f>IFERROR(IF($D141="","",VLOOKUP($D141,CUADRO!$D:$AK,30,FALSE)),"")</f>
        <v/>
      </c>
      <c r="AI141" s="484" t="str">
        <f>IFERROR(IF($D141="","",VLOOKUP($D141,CUADRO!$D:$AK,31,FALSE)),"")</f>
        <v/>
      </c>
      <c r="AJ141" s="484" t="str">
        <f>IFERROR(IF($D141="","",VLOOKUP($D141,CUADRO!$D:$AK,32,FALSE)),"")</f>
        <v/>
      </c>
      <c r="AK141" s="484" t="str">
        <f>IFERROR(IF($D141="","",VLOOKUP($D141,CUADRO!$D:$AK,33,FALSE)),"")</f>
        <v/>
      </c>
      <c r="AL141" s="484" t="str">
        <f>IFERROR(IF($D141="","",VLOOKUP($D141,CUADRO!$D:$AK,34,FALSE)),"")</f>
        <v/>
      </c>
    </row>
    <row r="142" spans="1:38" ht="15">
      <c r="A142" s="435" t="str">
        <f>IF(G142="","",MAX($A$5:$A141)+1)</f>
        <v/>
      </c>
      <c r="B142" s="369">
        <v>138</v>
      </c>
      <c r="C142" s="228" t="str">
        <f>VLOOKUP(D142,CONDUCTORES!C:E,3,FALSE)</f>
        <v/>
      </c>
      <c r="D142" s="228" t="str">
        <f>IFERROR(IF(C138="SELECCIONE EMPRESA","",VLOOKUP(E142,CONDUCTORES!V:AM,18,FALSE)),"")</f>
        <v/>
      </c>
      <c r="E142" s="228" t="str">
        <f t="shared" si="6"/>
        <v>SELECCIONE EMPRESA138</v>
      </c>
      <c r="F142" s="228" t="str">
        <f t="shared" si="7"/>
        <v/>
      </c>
      <c r="G142" s="228" t="str">
        <f>IFERROR(IF($D142="","",VLOOKUP($D142,CUADRO!D141:AK290,3,FALSE)),"")</f>
        <v/>
      </c>
      <c r="H142" s="484" t="str">
        <f>IFERROR(IF($D142="","",VLOOKUP($D142,CUADRO!$D:$AK,4,FALSE)),"")</f>
        <v/>
      </c>
      <c r="I142" s="484" t="str">
        <f>IFERROR(IF($D142="","",VLOOKUP($D142,CUADRO!$D:$AK,5,FALSE)),"")</f>
        <v/>
      </c>
      <c r="J142" s="484" t="str">
        <f>IFERROR(IF($D142="","",VLOOKUP($D142,CUADRO!$D:$AK,6,FALSE)),"")</f>
        <v/>
      </c>
      <c r="K142" s="484" t="str">
        <f>IFERROR(IF($D142="","",VLOOKUP($D142,CUADRO!$D:$AK,7,FALSE)),"")</f>
        <v/>
      </c>
      <c r="L142" s="484" t="str">
        <f>IFERROR(IF($D142="","",VLOOKUP($D142,CUADRO!$D:$AK,8,FALSE)),"")</f>
        <v/>
      </c>
      <c r="M142" s="484" t="str">
        <f>IFERROR(IF($D142="","",VLOOKUP($D142,CUADRO!$D:$AK,9,FALSE)),"")</f>
        <v/>
      </c>
      <c r="N142" s="484" t="str">
        <f>IFERROR(IF($D142="","",VLOOKUP($D142,CUADRO!$D:$AK,10,FALSE)),"")</f>
        <v/>
      </c>
      <c r="O142" s="484" t="str">
        <f>IFERROR(IF($D142="","",VLOOKUP($D142,CUADRO!$D:$AK,11,FALSE)),"")</f>
        <v/>
      </c>
      <c r="P142" s="484" t="str">
        <f>IFERROR(IF($D142="","",VLOOKUP($D142,CUADRO!$D:$AK,12,FALSE)),"")</f>
        <v/>
      </c>
      <c r="Q142" s="484" t="str">
        <f>IFERROR(IF($D142="","",VLOOKUP($D142,CUADRO!$D:$AK,13,FALSE)),"")</f>
        <v/>
      </c>
      <c r="R142" s="484" t="str">
        <f>IFERROR(IF($D142="","",VLOOKUP($D142,CUADRO!$D:$AK,14,FALSE)),"")</f>
        <v/>
      </c>
      <c r="S142" s="484" t="str">
        <f>IFERROR(IF($D142="","",VLOOKUP($D142,CUADRO!$D:$AK,15,FALSE)),"")</f>
        <v/>
      </c>
      <c r="T142" s="484" t="str">
        <f>IFERROR(IF($D142="","",VLOOKUP($D142,CUADRO!$D:$AK,16,FALSE)),"")</f>
        <v/>
      </c>
      <c r="U142" s="484" t="str">
        <f>IFERROR(IF($D142="","",VLOOKUP($D142,CUADRO!$D:$AK,17,FALSE)),"")</f>
        <v/>
      </c>
      <c r="V142" s="484" t="str">
        <f>IFERROR(IF($D142="","",VLOOKUP($D142,CUADRO!$D:$AK,18,FALSE)),"")</f>
        <v/>
      </c>
      <c r="W142" s="484" t="str">
        <f>IFERROR(IF($D142="","",VLOOKUP($D142,CUADRO!$D:$AK,19,FALSE)),"")</f>
        <v/>
      </c>
      <c r="X142" s="484" t="str">
        <f>IFERROR(IF($D142="","",VLOOKUP($D142,CUADRO!$D:$AK,20,FALSE)),"")</f>
        <v/>
      </c>
      <c r="Y142" s="484" t="str">
        <f>IFERROR(IF($D142="","",VLOOKUP($D142,CUADRO!$D:$AK,21,FALSE)),"")</f>
        <v/>
      </c>
      <c r="Z142" s="484" t="str">
        <f>IFERROR(IF($D142="","",VLOOKUP($D142,CUADRO!$D:$AK,22,FALSE)),"")</f>
        <v/>
      </c>
      <c r="AA142" s="484" t="str">
        <f>IFERROR(IF($D142="","",VLOOKUP($D142,CUADRO!$D:$AK,23,FALSE)),"")</f>
        <v/>
      </c>
      <c r="AB142" s="484" t="str">
        <f>IFERROR(IF($D142="","",VLOOKUP($D142,CUADRO!$D:$AK,24,FALSE)),"")</f>
        <v/>
      </c>
      <c r="AC142" s="484" t="str">
        <f>IFERROR(IF($D142="","",VLOOKUP($D142,CUADRO!$D:$AK,25,FALSE)),"")</f>
        <v/>
      </c>
      <c r="AD142" s="484" t="str">
        <f>IFERROR(IF($D142="","",VLOOKUP($D142,CUADRO!$D:$AK,26,FALSE)),"")</f>
        <v/>
      </c>
      <c r="AE142" s="484" t="str">
        <f>IFERROR(IF($D142="","",VLOOKUP($D142,CUADRO!$D:$AK,27,FALSE)),"")</f>
        <v/>
      </c>
      <c r="AF142" s="484" t="str">
        <f>IFERROR(IF($D142="","",VLOOKUP($D142,CUADRO!$D:$AK,28,FALSE)),"")</f>
        <v/>
      </c>
      <c r="AG142" s="484" t="str">
        <f>IFERROR(IF($D142="","",VLOOKUP($D142,CUADRO!$D:$AK,29,FALSE)),"")</f>
        <v/>
      </c>
      <c r="AH142" s="484" t="str">
        <f>IFERROR(IF($D142="","",VLOOKUP($D142,CUADRO!$D:$AK,30,FALSE)),"")</f>
        <v/>
      </c>
      <c r="AI142" s="484" t="str">
        <f>IFERROR(IF($D142="","",VLOOKUP($D142,CUADRO!$D:$AK,31,FALSE)),"")</f>
        <v/>
      </c>
      <c r="AJ142" s="484" t="str">
        <f>IFERROR(IF($D142="","",VLOOKUP($D142,CUADRO!$D:$AK,32,FALSE)),"")</f>
        <v/>
      </c>
      <c r="AK142" s="484" t="str">
        <f>IFERROR(IF($D142="","",VLOOKUP($D142,CUADRO!$D:$AK,33,FALSE)),"")</f>
        <v/>
      </c>
      <c r="AL142" s="484" t="str">
        <f>IFERROR(IF($D142="","",VLOOKUP($D142,CUADRO!$D:$AK,34,FALSE)),"")</f>
        <v/>
      </c>
    </row>
    <row r="143" spans="1:38" ht="15">
      <c r="A143" s="435" t="str">
        <f>IF(G143="","",MAX($A$5:$A142)+1)</f>
        <v/>
      </c>
      <c r="B143" s="369">
        <v>139</v>
      </c>
      <c r="C143" s="228" t="str">
        <f>VLOOKUP(D143,CONDUCTORES!C:E,3,FALSE)</f>
        <v/>
      </c>
      <c r="D143" s="228" t="str">
        <f>IFERROR(IF(C139="SELECCIONE EMPRESA","",VLOOKUP(E143,CONDUCTORES!V:AM,18,FALSE)),"")</f>
        <v/>
      </c>
      <c r="E143" s="228" t="str">
        <f t="shared" si="6"/>
        <v>SELECCIONE EMPRESA139</v>
      </c>
      <c r="F143" s="228" t="str">
        <f t="shared" si="7"/>
        <v/>
      </c>
      <c r="G143" s="228" t="str">
        <f>IFERROR(IF($D143="","",VLOOKUP($D143,CUADRO!D142:AK291,3,FALSE)),"")</f>
        <v/>
      </c>
      <c r="H143" s="484" t="str">
        <f>IFERROR(IF($D143="","",VLOOKUP($D143,CUADRO!$D:$AK,4,FALSE)),"")</f>
        <v/>
      </c>
      <c r="I143" s="484" t="str">
        <f>IFERROR(IF($D143="","",VLOOKUP($D143,CUADRO!$D:$AK,5,FALSE)),"")</f>
        <v/>
      </c>
      <c r="J143" s="484" t="str">
        <f>IFERROR(IF($D143="","",VLOOKUP($D143,CUADRO!$D:$AK,6,FALSE)),"")</f>
        <v/>
      </c>
      <c r="K143" s="484" t="str">
        <f>IFERROR(IF($D143="","",VLOOKUP($D143,CUADRO!$D:$AK,7,FALSE)),"")</f>
        <v/>
      </c>
      <c r="L143" s="484" t="str">
        <f>IFERROR(IF($D143="","",VLOOKUP($D143,CUADRO!$D:$AK,8,FALSE)),"")</f>
        <v/>
      </c>
      <c r="M143" s="484" t="str">
        <f>IFERROR(IF($D143="","",VLOOKUP($D143,CUADRO!$D:$AK,9,FALSE)),"")</f>
        <v/>
      </c>
      <c r="N143" s="484" t="str">
        <f>IFERROR(IF($D143="","",VLOOKUP($D143,CUADRO!$D:$AK,10,FALSE)),"")</f>
        <v/>
      </c>
      <c r="O143" s="484" t="str">
        <f>IFERROR(IF($D143="","",VLOOKUP($D143,CUADRO!$D:$AK,11,FALSE)),"")</f>
        <v/>
      </c>
      <c r="P143" s="484" t="str">
        <f>IFERROR(IF($D143="","",VLOOKUP($D143,CUADRO!$D:$AK,12,FALSE)),"")</f>
        <v/>
      </c>
      <c r="Q143" s="484" t="str">
        <f>IFERROR(IF($D143="","",VLOOKUP($D143,CUADRO!$D:$AK,13,FALSE)),"")</f>
        <v/>
      </c>
      <c r="R143" s="484" t="str">
        <f>IFERROR(IF($D143="","",VLOOKUP($D143,CUADRO!$D:$AK,14,FALSE)),"")</f>
        <v/>
      </c>
      <c r="S143" s="484" t="str">
        <f>IFERROR(IF($D143="","",VLOOKUP($D143,CUADRO!$D:$AK,15,FALSE)),"")</f>
        <v/>
      </c>
      <c r="T143" s="484" t="str">
        <f>IFERROR(IF($D143="","",VLOOKUP($D143,CUADRO!$D:$AK,16,FALSE)),"")</f>
        <v/>
      </c>
      <c r="U143" s="484" t="str">
        <f>IFERROR(IF($D143="","",VLOOKUP($D143,CUADRO!$D:$AK,17,FALSE)),"")</f>
        <v/>
      </c>
      <c r="V143" s="484" t="str">
        <f>IFERROR(IF($D143="","",VLOOKUP($D143,CUADRO!$D:$AK,18,FALSE)),"")</f>
        <v/>
      </c>
      <c r="W143" s="484" t="str">
        <f>IFERROR(IF($D143="","",VLOOKUP($D143,CUADRO!$D:$AK,19,FALSE)),"")</f>
        <v/>
      </c>
      <c r="X143" s="484" t="str">
        <f>IFERROR(IF($D143="","",VLOOKUP($D143,CUADRO!$D:$AK,20,FALSE)),"")</f>
        <v/>
      </c>
      <c r="Y143" s="484" t="str">
        <f>IFERROR(IF($D143="","",VLOOKUP($D143,CUADRO!$D:$AK,21,FALSE)),"")</f>
        <v/>
      </c>
      <c r="Z143" s="484" t="str">
        <f>IFERROR(IF($D143="","",VLOOKUP($D143,CUADRO!$D:$AK,22,FALSE)),"")</f>
        <v/>
      </c>
      <c r="AA143" s="484" t="str">
        <f>IFERROR(IF($D143="","",VLOOKUP($D143,CUADRO!$D:$AK,23,FALSE)),"")</f>
        <v/>
      </c>
      <c r="AB143" s="484" t="str">
        <f>IFERROR(IF($D143="","",VLOOKUP($D143,CUADRO!$D:$AK,24,FALSE)),"")</f>
        <v/>
      </c>
      <c r="AC143" s="484" t="str">
        <f>IFERROR(IF($D143="","",VLOOKUP($D143,CUADRO!$D:$AK,25,FALSE)),"")</f>
        <v/>
      </c>
      <c r="AD143" s="484" t="str">
        <f>IFERROR(IF($D143="","",VLOOKUP($D143,CUADRO!$D:$AK,26,FALSE)),"")</f>
        <v/>
      </c>
      <c r="AE143" s="484" t="str">
        <f>IFERROR(IF($D143="","",VLOOKUP($D143,CUADRO!$D:$AK,27,FALSE)),"")</f>
        <v/>
      </c>
      <c r="AF143" s="484" t="str">
        <f>IFERROR(IF($D143="","",VLOOKUP($D143,CUADRO!$D:$AK,28,FALSE)),"")</f>
        <v/>
      </c>
      <c r="AG143" s="484" t="str">
        <f>IFERROR(IF($D143="","",VLOOKUP($D143,CUADRO!$D:$AK,29,FALSE)),"")</f>
        <v/>
      </c>
      <c r="AH143" s="484" t="str">
        <f>IFERROR(IF($D143="","",VLOOKUP($D143,CUADRO!$D:$AK,30,FALSE)),"")</f>
        <v/>
      </c>
      <c r="AI143" s="484" t="str">
        <f>IFERROR(IF($D143="","",VLOOKUP($D143,CUADRO!$D:$AK,31,FALSE)),"")</f>
        <v/>
      </c>
      <c r="AJ143" s="484" t="str">
        <f>IFERROR(IF($D143="","",VLOOKUP($D143,CUADRO!$D:$AK,32,FALSE)),"")</f>
        <v/>
      </c>
      <c r="AK143" s="484" t="str">
        <f>IFERROR(IF($D143="","",VLOOKUP($D143,CUADRO!$D:$AK,33,FALSE)),"")</f>
        <v/>
      </c>
      <c r="AL143" s="484" t="str">
        <f>IFERROR(IF($D143="","",VLOOKUP($D143,CUADRO!$D:$AK,34,FALSE)),"")</f>
        <v/>
      </c>
    </row>
    <row r="144" spans="1:38" ht="15">
      <c r="A144" s="435" t="str">
        <f>IF(G144="","",MAX($A$5:$A143)+1)</f>
        <v/>
      </c>
      <c r="B144" s="369">
        <v>140</v>
      </c>
      <c r="C144" s="228" t="str">
        <f>VLOOKUP(D144,CONDUCTORES!C:E,3,FALSE)</f>
        <v/>
      </c>
      <c r="D144" s="228" t="str">
        <f>IFERROR(IF(C140="SELECCIONE EMPRESA","",VLOOKUP(E144,CONDUCTORES!V:AM,18,FALSE)),"")</f>
        <v/>
      </c>
      <c r="E144" s="228" t="str">
        <f t="shared" si="6"/>
        <v>SELECCIONE EMPRESA140</v>
      </c>
      <c r="F144" s="228" t="str">
        <f t="shared" si="7"/>
        <v/>
      </c>
      <c r="G144" s="228" t="str">
        <f>IFERROR(IF($D144="","",VLOOKUP($D144,CUADRO!D143:AK292,3,FALSE)),"")</f>
        <v/>
      </c>
      <c r="H144" s="484" t="str">
        <f>IFERROR(IF($D144="","",VLOOKUP($D144,CUADRO!$D:$AK,4,FALSE)),"")</f>
        <v/>
      </c>
      <c r="I144" s="484" t="str">
        <f>IFERROR(IF($D144="","",VLOOKUP($D144,CUADRO!$D:$AK,5,FALSE)),"")</f>
        <v/>
      </c>
      <c r="J144" s="484" t="str">
        <f>IFERROR(IF($D144="","",VLOOKUP($D144,CUADRO!$D:$AK,6,FALSE)),"")</f>
        <v/>
      </c>
      <c r="K144" s="484" t="str">
        <f>IFERROR(IF($D144="","",VLOOKUP($D144,CUADRO!$D:$AK,7,FALSE)),"")</f>
        <v/>
      </c>
      <c r="L144" s="484" t="str">
        <f>IFERROR(IF($D144="","",VLOOKUP($D144,CUADRO!$D:$AK,8,FALSE)),"")</f>
        <v/>
      </c>
      <c r="M144" s="484" t="str">
        <f>IFERROR(IF($D144="","",VLOOKUP($D144,CUADRO!$D:$AK,9,FALSE)),"")</f>
        <v/>
      </c>
      <c r="N144" s="484" t="str">
        <f>IFERROR(IF($D144="","",VLOOKUP($D144,CUADRO!$D:$AK,10,FALSE)),"")</f>
        <v/>
      </c>
      <c r="O144" s="484" t="str">
        <f>IFERROR(IF($D144="","",VLOOKUP($D144,CUADRO!$D:$AK,11,FALSE)),"")</f>
        <v/>
      </c>
      <c r="P144" s="484" t="str">
        <f>IFERROR(IF($D144="","",VLOOKUP($D144,CUADRO!$D:$AK,12,FALSE)),"")</f>
        <v/>
      </c>
      <c r="Q144" s="484" t="str">
        <f>IFERROR(IF($D144="","",VLOOKUP($D144,CUADRO!$D:$AK,13,FALSE)),"")</f>
        <v/>
      </c>
      <c r="R144" s="484" t="str">
        <f>IFERROR(IF($D144="","",VLOOKUP($D144,CUADRO!$D:$AK,14,FALSE)),"")</f>
        <v/>
      </c>
      <c r="S144" s="484" t="str">
        <f>IFERROR(IF($D144="","",VLOOKUP($D144,CUADRO!$D:$AK,15,FALSE)),"")</f>
        <v/>
      </c>
      <c r="T144" s="484" t="str">
        <f>IFERROR(IF($D144="","",VLOOKUP($D144,CUADRO!$D:$AK,16,FALSE)),"")</f>
        <v/>
      </c>
      <c r="U144" s="484" t="str">
        <f>IFERROR(IF($D144="","",VLOOKUP($D144,CUADRO!$D:$AK,17,FALSE)),"")</f>
        <v/>
      </c>
      <c r="V144" s="484" t="str">
        <f>IFERROR(IF($D144="","",VLOOKUP($D144,CUADRO!$D:$AK,18,FALSE)),"")</f>
        <v/>
      </c>
      <c r="W144" s="484" t="str">
        <f>IFERROR(IF($D144="","",VLOOKUP($D144,CUADRO!$D:$AK,19,FALSE)),"")</f>
        <v/>
      </c>
      <c r="X144" s="484" t="str">
        <f>IFERROR(IF($D144="","",VLOOKUP($D144,CUADRO!$D:$AK,20,FALSE)),"")</f>
        <v/>
      </c>
      <c r="Y144" s="484" t="str">
        <f>IFERROR(IF($D144="","",VLOOKUP($D144,CUADRO!$D:$AK,21,FALSE)),"")</f>
        <v/>
      </c>
      <c r="Z144" s="484" t="str">
        <f>IFERROR(IF($D144="","",VLOOKUP($D144,CUADRO!$D:$AK,22,FALSE)),"")</f>
        <v/>
      </c>
      <c r="AA144" s="484" t="str">
        <f>IFERROR(IF($D144="","",VLOOKUP($D144,CUADRO!$D:$AK,23,FALSE)),"")</f>
        <v/>
      </c>
      <c r="AB144" s="484" t="str">
        <f>IFERROR(IF($D144="","",VLOOKUP($D144,CUADRO!$D:$AK,24,FALSE)),"")</f>
        <v/>
      </c>
      <c r="AC144" s="484" t="str">
        <f>IFERROR(IF($D144="","",VLOOKUP($D144,CUADRO!$D:$AK,25,FALSE)),"")</f>
        <v/>
      </c>
      <c r="AD144" s="484" t="str">
        <f>IFERROR(IF($D144="","",VLOOKUP($D144,CUADRO!$D:$AK,26,FALSE)),"")</f>
        <v/>
      </c>
      <c r="AE144" s="484" t="str">
        <f>IFERROR(IF($D144="","",VLOOKUP($D144,CUADRO!$D:$AK,27,FALSE)),"")</f>
        <v/>
      </c>
      <c r="AF144" s="484" t="str">
        <f>IFERROR(IF($D144="","",VLOOKUP($D144,CUADRO!$D:$AK,28,FALSE)),"")</f>
        <v/>
      </c>
      <c r="AG144" s="484" t="str">
        <f>IFERROR(IF($D144="","",VLOOKUP($D144,CUADRO!$D:$AK,29,FALSE)),"")</f>
        <v/>
      </c>
      <c r="AH144" s="484" t="str">
        <f>IFERROR(IF($D144="","",VLOOKUP($D144,CUADRO!$D:$AK,30,FALSE)),"")</f>
        <v/>
      </c>
      <c r="AI144" s="484" t="str">
        <f>IFERROR(IF($D144="","",VLOOKUP($D144,CUADRO!$D:$AK,31,FALSE)),"")</f>
        <v/>
      </c>
      <c r="AJ144" s="484" t="str">
        <f>IFERROR(IF($D144="","",VLOOKUP($D144,CUADRO!$D:$AK,32,FALSE)),"")</f>
        <v/>
      </c>
      <c r="AK144" s="484" t="str">
        <f>IFERROR(IF($D144="","",VLOOKUP($D144,CUADRO!$D:$AK,33,FALSE)),"")</f>
        <v/>
      </c>
      <c r="AL144" s="484" t="str">
        <f>IFERROR(IF($D144="","",VLOOKUP($D144,CUADRO!$D:$AK,34,FALSE)),"")</f>
        <v/>
      </c>
    </row>
    <row r="145" spans="1:38" ht="15">
      <c r="A145" s="435" t="str">
        <f>IF(G145="","",MAX($A$5:$A144)+1)</f>
        <v/>
      </c>
      <c r="B145" s="369">
        <v>141</v>
      </c>
      <c r="C145" s="228" t="str">
        <f>VLOOKUP(D145,CONDUCTORES!C:E,3,FALSE)</f>
        <v/>
      </c>
      <c r="D145" s="228" t="str">
        <f>IFERROR(IF(C141="SELECCIONE EMPRESA","",VLOOKUP(E145,CONDUCTORES!V:AM,18,FALSE)),"")</f>
        <v/>
      </c>
      <c r="E145" s="228" t="str">
        <f t="shared" si="6"/>
        <v>SELECCIONE EMPRESA141</v>
      </c>
      <c r="F145" s="228" t="str">
        <f t="shared" si="7"/>
        <v/>
      </c>
      <c r="G145" s="228" t="str">
        <f>IFERROR(IF($D145="","",VLOOKUP($D145,CUADRO!D144:AK293,3,FALSE)),"")</f>
        <v/>
      </c>
      <c r="H145" s="484" t="str">
        <f>IFERROR(IF($D145="","",VLOOKUP($D145,CUADRO!$D:$AK,4,FALSE)),"")</f>
        <v/>
      </c>
      <c r="I145" s="484" t="str">
        <f>IFERROR(IF($D145="","",VLOOKUP($D145,CUADRO!$D:$AK,5,FALSE)),"")</f>
        <v/>
      </c>
      <c r="J145" s="484" t="str">
        <f>IFERROR(IF($D145="","",VLOOKUP($D145,CUADRO!$D:$AK,6,FALSE)),"")</f>
        <v/>
      </c>
      <c r="K145" s="484" t="str">
        <f>IFERROR(IF($D145="","",VLOOKUP($D145,CUADRO!$D:$AK,7,FALSE)),"")</f>
        <v/>
      </c>
      <c r="L145" s="484" t="str">
        <f>IFERROR(IF($D145="","",VLOOKUP($D145,CUADRO!$D:$AK,8,FALSE)),"")</f>
        <v/>
      </c>
      <c r="M145" s="484" t="str">
        <f>IFERROR(IF($D145="","",VLOOKUP($D145,CUADRO!$D:$AK,9,FALSE)),"")</f>
        <v/>
      </c>
      <c r="N145" s="484" t="str">
        <f>IFERROR(IF($D145="","",VLOOKUP($D145,CUADRO!$D:$AK,10,FALSE)),"")</f>
        <v/>
      </c>
      <c r="O145" s="484" t="str">
        <f>IFERROR(IF($D145="","",VLOOKUP($D145,CUADRO!$D:$AK,11,FALSE)),"")</f>
        <v/>
      </c>
      <c r="P145" s="484" t="str">
        <f>IFERROR(IF($D145="","",VLOOKUP($D145,CUADRO!$D:$AK,12,FALSE)),"")</f>
        <v/>
      </c>
      <c r="Q145" s="484" t="str">
        <f>IFERROR(IF($D145="","",VLOOKUP($D145,CUADRO!$D:$AK,13,FALSE)),"")</f>
        <v/>
      </c>
      <c r="R145" s="484" t="str">
        <f>IFERROR(IF($D145="","",VLOOKUP($D145,CUADRO!$D:$AK,14,FALSE)),"")</f>
        <v/>
      </c>
      <c r="S145" s="484" t="str">
        <f>IFERROR(IF($D145="","",VLOOKUP($D145,CUADRO!$D:$AK,15,FALSE)),"")</f>
        <v/>
      </c>
      <c r="T145" s="484" t="str">
        <f>IFERROR(IF($D145="","",VLOOKUP($D145,CUADRO!$D:$AK,16,FALSE)),"")</f>
        <v/>
      </c>
      <c r="U145" s="484" t="str">
        <f>IFERROR(IF($D145="","",VLOOKUP($D145,CUADRO!$D:$AK,17,FALSE)),"")</f>
        <v/>
      </c>
      <c r="V145" s="484" t="str">
        <f>IFERROR(IF($D145="","",VLOOKUP($D145,CUADRO!$D:$AK,18,FALSE)),"")</f>
        <v/>
      </c>
      <c r="W145" s="484" t="str">
        <f>IFERROR(IF($D145="","",VLOOKUP($D145,CUADRO!$D:$AK,19,FALSE)),"")</f>
        <v/>
      </c>
      <c r="X145" s="484" t="str">
        <f>IFERROR(IF($D145="","",VLOOKUP($D145,CUADRO!$D:$AK,20,FALSE)),"")</f>
        <v/>
      </c>
      <c r="Y145" s="484" t="str">
        <f>IFERROR(IF($D145="","",VLOOKUP($D145,CUADRO!$D:$AK,21,FALSE)),"")</f>
        <v/>
      </c>
      <c r="Z145" s="484" t="str">
        <f>IFERROR(IF($D145="","",VLOOKUP($D145,CUADRO!$D:$AK,22,FALSE)),"")</f>
        <v/>
      </c>
      <c r="AA145" s="484" t="str">
        <f>IFERROR(IF($D145="","",VLOOKUP($D145,CUADRO!$D:$AK,23,FALSE)),"")</f>
        <v/>
      </c>
      <c r="AB145" s="484" t="str">
        <f>IFERROR(IF($D145="","",VLOOKUP($D145,CUADRO!$D:$AK,24,FALSE)),"")</f>
        <v/>
      </c>
      <c r="AC145" s="484" t="str">
        <f>IFERROR(IF($D145="","",VLOOKUP($D145,CUADRO!$D:$AK,25,FALSE)),"")</f>
        <v/>
      </c>
      <c r="AD145" s="484" t="str">
        <f>IFERROR(IF($D145="","",VLOOKUP($D145,CUADRO!$D:$AK,26,FALSE)),"")</f>
        <v/>
      </c>
      <c r="AE145" s="484" t="str">
        <f>IFERROR(IF($D145="","",VLOOKUP($D145,CUADRO!$D:$AK,27,FALSE)),"")</f>
        <v/>
      </c>
      <c r="AF145" s="484" t="str">
        <f>IFERROR(IF($D145="","",VLOOKUP($D145,CUADRO!$D:$AK,28,FALSE)),"")</f>
        <v/>
      </c>
      <c r="AG145" s="484" t="str">
        <f>IFERROR(IF($D145="","",VLOOKUP($D145,CUADRO!$D:$AK,29,FALSE)),"")</f>
        <v/>
      </c>
      <c r="AH145" s="484" t="str">
        <f>IFERROR(IF($D145="","",VLOOKUP($D145,CUADRO!$D:$AK,30,FALSE)),"")</f>
        <v/>
      </c>
      <c r="AI145" s="484" t="str">
        <f>IFERROR(IF($D145="","",VLOOKUP($D145,CUADRO!$D:$AK,31,FALSE)),"")</f>
        <v/>
      </c>
      <c r="AJ145" s="484" t="str">
        <f>IFERROR(IF($D145="","",VLOOKUP($D145,CUADRO!$D:$AK,32,FALSE)),"")</f>
        <v/>
      </c>
      <c r="AK145" s="484" t="str">
        <f>IFERROR(IF($D145="","",VLOOKUP($D145,CUADRO!$D:$AK,33,FALSE)),"")</f>
        <v/>
      </c>
      <c r="AL145" s="484" t="str">
        <f>IFERROR(IF($D145="","",VLOOKUP($D145,CUADRO!$D:$AK,34,FALSE)),"")</f>
        <v/>
      </c>
    </row>
    <row r="146" spans="1:38" ht="15">
      <c r="A146" s="435" t="str">
        <f>IF(G146="","",MAX($A$5:$A145)+1)</f>
        <v/>
      </c>
      <c r="B146" s="369">
        <v>142</v>
      </c>
      <c r="C146" s="228" t="str">
        <f>VLOOKUP(D146,CONDUCTORES!C:E,3,FALSE)</f>
        <v/>
      </c>
      <c r="D146" s="228" t="str">
        <f>IFERROR(IF(C142="SELECCIONE EMPRESA","",VLOOKUP(E146,CONDUCTORES!V:AM,18,FALSE)),"")</f>
        <v/>
      </c>
      <c r="E146" s="228" t="str">
        <f t="shared" si="6"/>
        <v>SELECCIONE EMPRESA142</v>
      </c>
      <c r="F146" s="228" t="str">
        <f t="shared" si="7"/>
        <v/>
      </c>
      <c r="G146" s="228" t="str">
        <f>IFERROR(IF($D146="","",VLOOKUP($D146,CUADRO!D145:AK294,3,FALSE)),"")</f>
        <v/>
      </c>
      <c r="H146" s="484" t="str">
        <f>IFERROR(IF($D146="","",VLOOKUP($D146,CUADRO!$D:$AK,4,FALSE)),"")</f>
        <v/>
      </c>
      <c r="I146" s="484" t="str">
        <f>IFERROR(IF($D146="","",VLOOKUP($D146,CUADRO!$D:$AK,5,FALSE)),"")</f>
        <v/>
      </c>
      <c r="J146" s="484" t="str">
        <f>IFERROR(IF($D146="","",VLOOKUP($D146,CUADRO!$D:$AK,6,FALSE)),"")</f>
        <v/>
      </c>
      <c r="K146" s="484" t="str">
        <f>IFERROR(IF($D146="","",VLOOKUP($D146,CUADRO!$D:$AK,7,FALSE)),"")</f>
        <v/>
      </c>
      <c r="L146" s="484" t="str">
        <f>IFERROR(IF($D146="","",VLOOKUP($D146,CUADRO!$D:$AK,8,FALSE)),"")</f>
        <v/>
      </c>
      <c r="M146" s="484" t="str">
        <f>IFERROR(IF($D146="","",VLOOKUP($D146,CUADRO!$D:$AK,9,FALSE)),"")</f>
        <v/>
      </c>
      <c r="N146" s="484" t="str">
        <f>IFERROR(IF($D146="","",VLOOKUP($D146,CUADRO!$D:$AK,10,FALSE)),"")</f>
        <v/>
      </c>
      <c r="O146" s="484" t="str">
        <f>IFERROR(IF($D146="","",VLOOKUP($D146,CUADRO!$D:$AK,11,FALSE)),"")</f>
        <v/>
      </c>
      <c r="P146" s="484" t="str">
        <f>IFERROR(IF($D146="","",VLOOKUP($D146,CUADRO!$D:$AK,12,FALSE)),"")</f>
        <v/>
      </c>
      <c r="Q146" s="484" t="str">
        <f>IFERROR(IF($D146="","",VLOOKUP($D146,CUADRO!$D:$AK,13,FALSE)),"")</f>
        <v/>
      </c>
      <c r="R146" s="484" t="str">
        <f>IFERROR(IF($D146="","",VLOOKUP($D146,CUADRO!$D:$AK,14,FALSE)),"")</f>
        <v/>
      </c>
      <c r="S146" s="484" t="str">
        <f>IFERROR(IF($D146="","",VLOOKUP($D146,CUADRO!$D:$AK,15,FALSE)),"")</f>
        <v/>
      </c>
      <c r="T146" s="484" t="str">
        <f>IFERROR(IF($D146="","",VLOOKUP($D146,CUADRO!$D:$AK,16,FALSE)),"")</f>
        <v/>
      </c>
      <c r="U146" s="484" t="str">
        <f>IFERROR(IF($D146="","",VLOOKUP($D146,CUADRO!$D:$AK,17,FALSE)),"")</f>
        <v/>
      </c>
      <c r="V146" s="484" t="str">
        <f>IFERROR(IF($D146="","",VLOOKUP($D146,CUADRO!$D:$AK,18,FALSE)),"")</f>
        <v/>
      </c>
      <c r="W146" s="484" t="str">
        <f>IFERROR(IF($D146="","",VLOOKUP($D146,CUADRO!$D:$AK,19,FALSE)),"")</f>
        <v/>
      </c>
      <c r="X146" s="484" t="str">
        <f>IFERROR(IF($D146="","",VLOOKUP($D146,CUADRO!$D:$AK,20,FALSE)),"")</f>
        <v/>
      </c>
      <c r="Y146" s="484" t="str">
        <f>IFERROR(IF($D146="","",VLOOKUP($D146,CUADRO!$D:$AK,21,FALSE)),"")</f>
        <v/>
      </c>
      <c r="Z146" s="484" t="str">
        <f>IFERROR(IF($D146="","",VLOOKUP($D146,CUADRO!$D:$AK,22,FALSE)),"")</f>
        <v/>
      </c>
      <c r="AA146" s="484" t="str">
        <f>IFERROR(IF($D146="","",VLOOKUP($D146,CUADRO!$D:$AK,23,FALSE)),"")</f>
        <v/>
      </c>
      <c r="AB146" s="484" t="str">
        <f>IFERROR(IF($D146="","",VLOOKUP($D146,CUADRO!$D:$AK,24,FALSE)),"")</f>
        <v/>
      </c>
      <c r="AC146" s="484" t="str">
        <f>IFERROR(IF($D146="","",VLOOKUP($D146,CUADRO!$D:$AK,25,FALSE)),"")</f>
        <v/>
      </c>
      <c r="AD146" s="484" t="str">
        <f>IFERROR(IF($D146="","",VLOOKUP($D146,CUADRO!$D:$AK,26,FALSE)),"")</f>
        <v/>
      </c>
      <c r="AE146" s="484" t="str">
        <f>IFERROR(IF($D146="","",VLOOKUP($D146,CUADRO!$D:$AK,27,FALSE)),"")</f>
        <v/>
      </c>
      <c r="AF146" s="484" t="str">
        <f>IFERROR(IF($D146="","",VLOOKUP($D146,CUADRO!$D:$AK,28,FALSE)),"")</f>
        <v/>
      </c>
      <c r="AG146" s="484" t="str">
        <f>IFERROR(IF($D146="","",VLOOKUP($D146,CUADRO!$D:$AK,29,FALSE)),"")</f>
        <v/>
      </c>
      <c r="AH146" s="484" t="str">
        <f>IFERROR(IF($D146="","",VLOOKUP($D146,CUADRO!$D:$AK,30,FALSE)),"")</f>
        <v/>
      </c>
      <c r="AI146" s="484" t="str">
        <f>IFERROR(IF($D146="","",VLOOKUP($D146,CUADRO!$D:$AK,31,FALSE)),"")</f>
        <v/>
      </c>
      <c r="AJ146" s="484" t="str">
        <f>IFERROR(IF($D146="","",VLOOKUP($D146,CUADRO!$D:$AK,32,FALSE)),"")</f>
        <v/>
      </c>
      <c r="AK146" s="484" t="str">
        <f>IFERROR(IF($D146="","",VLOOKUP($D146,CUADRO!$D:$AK,33,FALSE)),"")</f>
        <v/>
      </c>
      <c r="AL146" s="484" t="str">
        <f>IFERROR(IF($D146="","",VLOOKUP($D146,CUADRO!$D:$AK,34,FALSE)),"")</f>
        <v/>
      </c>
    </row>
    <row r="147" spans="1:38" ht="15">
      <c r="A147" s="435" t="str">
        <f>IF(G147="","",MAX($A$5:$A146)+1)</f>
        <v/>
      </c>
      <c r="B147" s="369">
        <v>143</v>
      </c>
      <c r="C147" s="228" t="str">
        <f>VLOOKUP(D147,CONDUCTORES!C:E,3,FALSE)</f>
        <v/>
      </c>
      <c r="D147" s="228" t="str">
        <f>IFERROR(IF(C143="SELECCIONE EMPRESA","",VLOOKUP(E147,CONDUCTORES!V:AM,18,FALSE)),"")</f>
        <v/>
      </c>
      <c r="E147" s="228" t="str">
        <f t="shared" si="6"/>
        <v>SELECCIONE EMPRESA143</v>
      </c>
      <c r="F147" s="228" t="str">
        <f t="shared" si="7"/>
        <v/>
      </c>
      <c r="G147" s="228" t="str">
        <f>IFERROR(IF($D147="","",VLOOKUP($D147,CUADRO!D146:AK295,3,FALSE)),"")</f>
        <v/>
      </c>
      <c r="H147" s="484" t="str">
        <f>IFERROR(IF($D147="","",VLOOKUP($D147,CUADRO!$D:$AK,4,FALSE)),"")</f>
        <v/>
      </c>
      <c r="I147" s="484" t="str">
        <f>IFERROR(IF($D147="","",VLOOKUP($D147,CUADRO!$D:$AK,5,FALSE)),"")</f>
        <v/>
      </c>
      <c r="J147" s="484" t="str">
        <f>IFERROR(IF($D147="","",VLOOKUP($D147,CUADRO!$D:$AK,6,FALSE)),"")</f>
        <v/>
      </c>
      <c r="K147" s="484" t="str">
        <f>IFERROR(IF($D147="","",VLOOKUP($D147,CUADRO!$D:$AK,7,FALSE)),"")</f>
        <v/>
      </c>
      <c r="L147" s="484" t="str">
        <f>IFERROR(IF($D147="","",VLOOKUP($D147,CUADRO!$D:$AK,8,FALSE)),"")</f>
        <v/>
      </c>
      <c r="M147" s="484" t="str">
        <f>IFERROR(IF($D147="","",VLOOKUP($D147,CUADRO!$D:$AK,9,FALSE)),"")</f>
        <v/>
      </c>
      <c r="N147" s="484" t="str">
        <f>IFERROR(IF($D147="","",VLOOKUP($D147,CUADRO!$D:$AK,10,FALSE)),"")</f>
        <v/>
      </c>
      <c r="O147" s="484" t="str">
        <f>IFERROR(IF($D147="","",VLOOKUP($D147,CUADRO!$D:$AK,11,FALSE)),"")</f>
        <v/>
      </c>
      <c r="P147" s="484" t="str">
        <f>IFERROR(IF($D147="","",VLOOKUP($D147,CUADRO!$D:$AK,12,FALSE)),"")</f>
        <v/>
      </c>
      <c r="Q147" s="484" t="str">
        <f>IFERROR(IF($D147="","",VLOOKUP($D147,CUADRO!$D:$AK,13,FALSE)),"")</f>
        <v/>
      </c>
      <c r="R147" s="484" t="str">
        <f>IFERROR(IF($D147="","",VLOOKUP($D147,CUADRO!$D:$AK,14,FALSE)),"")</f>
        <v/>
      </c>
      <c r="S147" s="484" t="str">
        <f>IFERROR(IF($D147="","",VLOOKUP($D147,CUADRO!$D:$AK,15,FALSE)),"")</f>
        <v/>
      </c>
      <c r="T147" s="484" t="str">
        <f>IFERROR(IF($D147="","",VLOOKUP($D147,CUADRO!$D:$AK,16,FALSE)),"")</f>
        <v/>
      </c>
      <c r="U147" s="484" t="str">
        <f>IFERROR(IF($D147="","",VLOOKUP($D147,CUADRO!$D:$AK,17,FALSE)),"")</f>
        <v/>
      </c>
      <c r="V147" s="484" t="str">
        <f>IFERROR(IF($D147="","",VLOOKUP($D147,CUADRO!$D:$AK,18,FALSE)),"")</f>
        <v/>
      </c>
      <c r="W147" s="484" t="str">
        <f>IFERROR(IF($D147="","",VLOOKUP($D147,CUADRO!$D:$AK,19,FALSE)),"")</f>
        <v/>
      </c>
      <c r="X147" s="484" t="str">
        <f>IFERROR(IF($D147="","",VLOOKUP($D147,CUADRO!$D:$AK,20,FALSE)),"")</f>
        <v/>
      </c>
      <c r="Y147" s="484" t="str">
        <f>IFERROR(IF($D147="","",VLOOKUP($D147,CUADRO!$D:$AK,21,FALSE)),"")</f>
        <v/>
      </c>
      <c r="Z147" s="484" t="str">
        <f>IFERROR(IF($D147="","",VLOOKUP($D147,CUADRO!$D:$AK,22,FALSE)),"")</f>
        <v/>
      </c>
      <c r="AA147" s="484" t="str">
        <f>IFERROR(IF($D147="","",VLOOKUP($D147,CUADRO!$D:$AK,23,FALSE)),"")</f>
        <v/>
      </c>
      <c r="AB147" s="484" t="str">
        <f>IFERROR(IF($D147="","",VLOOKUP($D147,CUADRO!$D:$AK,24,FALSE)),"")</f>
        <v/>
      </c>
      <c r="AC147" s="484" t="str">
        <f>IFERROR(IF($D147="","",VLOOKUP($D147,CUADRO!$D:$AK,25,FALSE)),"")</f>
        <v/>
      </c>
      <c r="AD147" s="484" t="str">
        <f>IFERROR(IF($D147="","",VLOOKUP($D147,CUADRO!$D:$AK,26,FALSE)),"")</f>
        <v/>
      </c>
      <c r="AE147" s="484" t="str">
        <f>IFERROR(IF($D147="","",VLOOKUP($D147,CUADRO!$D:$AK,27,FALSE)),"")</f>
        <v/>
      </c>
      <c r="AF147" s="484" t="str">
        <f>IFERROR(IF($D147="","",VLOOKUP($D147,CUADRO!$D:$AK,28,FALSE)),"")</f>
        <v/>
      </c>
      <c r="AG147" s="484" t="str">
        <f>IFERROR(IF($D147="","",VLOOKUP($D147,CUADRO!$D:$AK,29,FALSE)),"")</f>
        <v/>
      </c>
      <c r="AH147" s="484" t="str">
        <f>IFERROR(IF($D147="","",VLOOKUP($D147,CUADRO!$D:$AK,30,FALSE)),"")</f>
        <v/>
      </c>
      <c r="AI147" s="484" t="str">
        <f>IFERROR(IF($D147="","",VLOOKUP($D147,CUADRO!$D:$AK,31,FALSE)),"")</f>
        <v/>
      </c>
      <c r="AJ147" s="484" t="str">
        <f>IFERROR(IF($D147="","",VLOOKUP($D147,CUADRO!$D:$AK,32,FALSE)),"")</f>
        <v/>
      </c>
      <c r="AK147" s="484" t="str">
        <f>IFERROR(IF($D147="","",VLOOKUP($D147,CUADRO!$D:$AK,33,FALSE)),"")</f>
        <v/>
      </c>
      <c r="AL147" s="484" t="str">
        <f>IFERROR(IF($D147="","",VLOOKUP($D147,CUADRO!$D:$AK,34,FALSE)),"")</f>
        <v/>
      </c>
    </row>
    <row r="148" spans="1:38" ht="15">
      <c r="A148" s="435" t="str">
        <f>IF(G148="","",MAX($A$5:$A147)+1)</f>
        <v/>
      </c>
      <c r="B148" s="369">
        <v>144</v>
      </c>
      <c r="C148" s="228" t="str">
        <f>VLOOKUP(D148,CONDUCTORES!C:E,3,FALSE)</f>
        <v/>
      </c>
      <c r="D148" s="228" t="str">
        <f>IFERROR(IF(C144="SELECCIONE EMPRESA","",VLOOKUP(E148,CONDUCTORES!V:AM,18,FALSE)),"")</f>
        <v/>
      </c>
      <c r="E148" s="228" t="str">
        <f t="shared" si="6"/>
        <v>SELECCIONE EMPRESA144</v>
      </c>
      <c r="F148" s="228" t="str">
        <f t="shared" si="7"/>
        <v/>
      </c>
      <c r="G148" s="228" t="str">
        <f>IFERROR(IF($D148="","",VLOOKUP($D148,CUADRO!D147:AK296,3,FALSE)),"")</f>
        <v/>
      </c>
      <c r="H148" s="484" t="str">
        <f>IFERROR(IF($D148="","",VLOOKUP($D148,CUADRO!$D:$AK,4,FALSE)),"")</f>
        <v/>
      </c>
      <c r="I148" s="484" t="str">
        <f>IFERROR(IF($D148="","",VLOOKUP($D148,CUADRO!$D:$AK,5,FALSE)),"")</f>
        <v/>
      </c>
      <c r="J148" s="484" t="str">
        <f>IFERROR(IF($D148="","",VLOOKUP($D148,CUADRO!$D:$AK,6,FALSE)),"")</f>
        <v/>
      </c>
      <c r="K148" s="484" t="str">
        <f>IFERROR(IF($D148="","",VLOOKUP($D148,CUADRO!$D:$AK,7,FALSE)),"")</f>
        <v/>
      </c>
      <c r="L148" s="484" t="str">
        <f>IFERROR(IF($D148="","",VLOOKUP($D148,CUADRO!$D:$AK,8,FALSE)),"")</f>
        <v/>
      </c>
      <c r="M148" s="484" t="str">
        <f>IFERROR(IF($D148="","",VLOOKUP($D148,CUADRO!$D:$AK,9,FALSE)),"")</f>
        <v/>
      </c>
      <c r="N148" s="484" t="str">
        <f>IFERROR(IF($D148="","",VLOOKUP($D148,CUADRO!$D:$AK,10,FALSE)),"")</f>
        <v/>
      </c>
      <c r="O148" s="484" t="str">
        <f>IFERROR(IF($D148="","",VLOOKUP($D148,CUADRO!$D:$AK,11,FALSE)),"")</f>
        <v/>
      </c>
      <c r="P148" s="484" t="str">
        <f>IFERROR(IF($D148="","",VLOOKUP($D148,CUADRO!$D:$AK,12,FALSE)),"")</f>
        <v/>
      </c>
      <c r="Q148" s="484" t="str">
        <f>IFERROR(IF($D148="","",VLOOKUP($D148,CUADRO!$D:$AK,13,FALSE)),"")</f>
        <v/>
      </c>
      <c r="R148" s="484" t="str">
        <f>IFERROR(IF($D148="","",VLOOKUP($D148,CUADRO!$D:$AK,14,FALSE)),"")</f>
        <v/>
      </c>
      <c r="S148" s="484" t="str">
        <f>IFERROR(IF($D148="","",VLOOKUP($D148,CUADRO!$D:$AK,15,FALSE)),"")</f>
        <v/>
      </c>
      <c r="T148" s="484" t="str">
        <f>IFERROR(IF($D148="","",VLOOKUP($D148,CUADRO!$D:$AK,16,FALSE)),"")</f>
        <v/>
      </c>
      <c r="U148" s="484" t="str">
        <f>IFERROR(IF($D148="","",VLOOKUP($D148,CUADRO!$D:$AK,17,FALSE)),"")</f>
        <v/>
      </c>
      <c r="V148" s="484" t="str">
        <f>IFERROR(IF($D148="","",VLOOKUP($D148,CUADRO!$D:$AK,18,FALSE)),"")</f>
        <v/>
      </c>
      <c r="W148" s="484" t="str">
        <f>IFERROR(IF($D148="","",VLOOKUP($D148,CUADRO!$D:$AK,19,FALSE)),"")</f>
        <v/>
      </c>
      <c r="X148" s="484" t="str">
        <f>IFERROR(IF($D148="","",VLOOKUP($D148,CUADRO!$D:$AK,20,FALSE)),"")</f>
        <v/>
      </c>
      <c r="Y148" s="484" t="str">
        <f>IFERROR(IF($D148="","",VLOOKUP($D148,CUADRO!$D:$AK,21,FALSE)),"")</f>
        <v/>
      </c>
      <c r="Z148" s="484" t="str">
        <f>IFERROR(IF($D148="","",VLOOKUP($D148,CUADRO!$D:$AK,22,FALSE)),"")</f>
        <v/>
      </c>
      <c r="AA148" s="484" t="str">
        <f>IFERROR(IF($D148="","",VLOOKUP($D148,CUADRO!$D:$AK,23,FALSE)),"")</f>
        <v/>
      </c>
      <c r="AB148" s="484" t="str">
        <f>IFERROR(IF($D148="","",VLOOKUP($D148,CUADRO!$D:$AK,24,FALSE)),"")</f>
        <v/>
      </c>
      <c r="AC148" s="484" t="str">
        <f>IFERROR(IF($D148="","",VLOOKUP($D148,CUADRO!$D:$AK,25,FALSE)),"")</f>
        <v/>
      </c>
      <c r="AD148" s="484" t="str">
        <f>IFERROR(IF($D148="","",VLOOKUP($D148,CUADRO!$D:$AK,26,FALSE)),"")</f>
        <v/>
      </c>
      <c r="AE148" s="484" t="str">
        <f>IFERROR(IF($D148="","",VLOOKUP($D148,CUADRO!$D:$AK,27,FALSE)),"")</f>
        <v/>
      </c>
      <c r="AF148" s="484" t="str">
        <f>IFERROR(IF($D148="","",VLOOKUP($D148,CUADRO!$D:$AK,28,FALSE)),"")</f>
        <v/>
      </c>
      <c r="AG148" s="484" t="str">
        <f>IFERROR(IF($D148="","",VLOOKUP($D148,CUADRO!$D:$AK,29,FALSE)),"")</f>
        <v/>
      </c>
      <c r="AH148" s="484" t="str">
        <f>IFERROR(IF($D148="","",VLOOKUP($D148,CUADRO!$D:$AK,30,FALSE)),"")</f>
        <v/>
      </c>
      <c r="AI148" s="484" t="str">
        <f>IFERROR(IF($D148="","",VLOOKUP($D148,CUADRO!$D:$AK,31,FALSE)),"")</f>
        <v/>
      </c>
      <c r="AJ148" s="484" t="str">
        <f>IFERROR(IF($D148="","",VLOOKUP($D148,CUADRO!$D:$AK,32,FALSE)),"")</f>
        <v/>
      </c>
      <c r="AK148" s="484" t="str">
        <f>IFERROR(IF($D148="","",VLOOKUP($D148,CUADRO!$D:$AK,33,FALSE)),"")</f>
        <v/>
      </c>
      <c r="AL148" s="484" t="str">
        <f>IFERROR(IF($D148="","",VLOOKUP($D148,CUADRO!$D:$AK,34,FALSE)),"")</f>
        <v/>
      </c>
    </row>
    <row r="149" spans="1:38" ht="15">
      <c r="A149" s="435" t="str">
        <f>IF(G149="","",MAX($A$5:$A148)+1)</f>
        <v/>
      </c>
      <c r="B149" s="369">
        <v>145</v>
      </c>
      <c r="C149" s="228" t="str">
        <f>VLOOKUP(D149,CONDUCTORES!C:E,3,FALSE)</f>
        <v/>
      </c>
      <c r="D149" s="228" t="str">
        <f>IFERROR(IF(C145="SELECCIONE EMPRESA","",VLOOKUP(E149,CONDUCTORES!V:AM,18,FALSE)),"")</f>
        <v/>
      </c>
      <c r="E149" s="228" t="str">
        <f t="shared" si="6"/>
        <v>SELECCIONE EMPRESA145</v>
      </c>
      <c r="F149" s="228" t="str">
        <f t="shared" si="7"/>
        <v/>
      </c>
      <c r="G149" s="228" t="str">
        <f>IFERROR(IF($D149="","",VLOOKUP($D149,CUADRO!D148:AK297,3,FALSE)),"")</f>
        <v/>
      </c>
      <c r="H149" s="484" t="str">
        <f>IFERROR(IF($D149="","",VLOOKUP($D149,CUADRO!$D:$AK,4,FALSE)),"")</f>
        <v/>
      </c>
      <c r="I149" s="484" t="str">
        <f>IFERROR(IF($D149="","",VLOOKUP($D149,CUADRO!$D:$AK,5,FALSE)),"")</f>
        <v/>
      </c>
      <c r="J149" s="484" t="str">
        <f>IFERROR(IF($D149="","",VLOOKUP($D149,CUADRO!$D:$AK,6,FALSE)),"")</f>
        <v/>
      </c>
      <c r="K149" s="484" t="str">
        <f>IFERROR(IF($D149="","",VLOOKUP($D149,CUADRO!$D:$AK,7,FALSE)),"")</f>
        <v/>
      </c>
      <c r="L149" s="484" t="str">
        <f>IFERROR(IF($D149="","",VLOOKUP($D149,CUADRO!$D:$AK,8,FALSE)),"")</f>
        <v/>
      </c>
      <c r="M149" s="484" t="str">
        <f>IFERROR(IF($D149="","",VLOOKUP($D149,CUADRO!$D:$AK,9,FALSE)),"")</f>
        <v/>
      </c>
      <c r="N149" s="484" t="str">
        <f>IFERROR(IF($D149="","",VLOOKUP($D149,CUADRO!$D:$AK,10,FALSE)),"")</f>
        <v/>
      </c>
      <c r="O149" s="484" t="str">
        <f>IFERROR(IF($D149="","",VLOOKUP($D149,CUADRO!$D:$AK,11,FALSE)),"")</f>
        <v/>
      </c>
      <c r="P149" s="484" t="str">
        <f>IFERROR(IF($D149="","",VLOOKUP($D149,CUADRO!$D:$AK,12,FALSE)),"")</f>
        <v/>
      </c>
      <c r="Q149" s="484" t="str">
        <f>IFERROR(IF($D149="","",VLOOKUP($D149,CUADRO!$D:$AK,13,FALSE)),"")</f>
        <v/>
      </c>
      <c r="R149" s="484" t="str">
        <f>IFERROR(IF($D149="","",VLOOKUP($D149,CUADRO!$D:$AK,14,FALSE)),"")</f>
        <v/>
      </c>
      <c r="S149" s="484" t="str">
        <f>IFERROR(IF($D149="","",VLOOKUP($D149,CUADRO!$D:$AK,15,FALSE)),"")</f>
        <v/>
      </c>
      <c r="T149" s="484" t="str">
        <f>IFERROR(IF($D149="","",VLOOKUP($D149,CUADRO!$D:$AK,16,FALSE)),"")</f>
        <v/>
      </c>
      <c r="U149" s="484" t="str">
        <f>IFERROR(IF($D149="","",VLOOKUP($D149,CUADRO!$D:$AK,17,FALSE)),"")</f>
        <v/>
      </c>
      <c r="V149" s="484" t="str">
        <f>IFERROR(IF($D149="","",VLOOKUP($D149,CUADRO!$D:$AK,18,FALSE)),"")</f>
        <v/>
      </c>
      <c r="W149" s="484" t="str">
        <f>IFERROR(IF($D149="","",VLOOKUP($D149,CUADRO!$D:$AK,19,FALSE)),"")</f>
        <v/>
      </c>
      <c r="X149" s="484" t="str">
        <f>IFERROR(IF($D149="","",VLOOKUP($D149,CUADRO!$D:$AK,20,FALSE)),"")</f>
        <v/>
      </c>
      <c r="Y149" s="484" t="str">
        <f>IFERROR(IF($D149="","",VLOOKUP($D149,CUADRO!$D:$AK,21,FALSE)),"")</f>
        <v/>
      </c>
      <c r="Z149" s="484" t="str">
        <f>IFERROR(IF($D149="","",VLOOKUP($D149,CUADRO!$D:$AK,22,FALSE)),"")</f>
        <v/>
      </c>
      <c r="AA149" s="484" t="str">
        <f>IFERROR(IF($D149="","",VLOOKUP($D149,CUADRO!$D:$AK,23,FALSE)),"")</f>
        <v/>
      </c>
      <c r="AB149" s="484" t="str">
        <f>IFERROR(IF($D149="","",VLOOKUP($D149,CUADRO!$D:$AK,24,FALSE)),"")</f>
        <v/>
      </c>
      <c r="AC149" s="484" t="str">
        <f>IFERROR(IF($D149="","",VLOOKUP($D149,CUADRO!$D:$AK,25,FALSE)),"")</f>
        <v/>
      </c>
      <c r="AD149" s="484" t="str">
        <f>IFERROR(IF($D149="","",VLOOKUP($D149,CUADRO!$D:$AK,26,FALSE)),"")</f>
        <v/>
      </c>
      <c r="AE149" s="484" t="str">
        <f>IFERROR(IF($D149="","",VLOOKUP($D149,CUADRO!$D:$AK,27,FALSE)),"")</f>
        <v/>
      </c>
      <c r="AF149" s="484" t="str">
        <f>IFERROR(IF($D149="","",VLOOKUP($D149,CUADRO!$D:$AK,28,FALSE)),"")</f>
        <v/>
      </c>
      <c r="AG149" s="484" t="str">
        <f>IFERROR(IF($D149="","",VLOOKUP($D149,CUADRO!$D:$AK,29,FALSE)),"")</f>
        <v/>
      </c>
      <c r="AH149" s="484" t="str">
        <f>IFERROR(IF($D149="","",VLOOKUP($D149,CUADRO!$D:$AK,30,FALSE)),"")</f>
        <v/>
      </c>
      <c r="AI149" s="484" t="str">
        <f>IFERROR(IF($D149="","",VLOOKUP($D149,CUADRO!$D:$AK,31,FALSE)),"")</f>
        <v/>
      </c>
      <c r="AJ149" s="484" t="str">
        <f>IFERROR(IF($D149="","",VLOOKUP($D149,CUADRO!$D:$AK,32,FALSE)),"")</f>
        <v/>
      </c>
      <c r="AK149" s="484" t="str">
        <f>IFERROR(IF($D149="","",VLOOKUP($D149,CUADRO!$D:$AK,33,FALSE)),"")</f>
        <v/>
      </c>
      <c r="AL149" s="484" t="str">
        <f>IFERROR(IF($D149="","",VLOOKUP($D149,CUADRO!$D:$AK,34,FALSE)),"")</f>
        <v/>
      </c>
    </row>
    <row r="150" spans="1:38" ht="15">
      <c r="A150" s="435" t="str">
        <f>IF(G150="","",MAX($A$5:$A149)+1)</f>
        <v/>
      </c>
      <c r="B150" s="369">
        <v>146</v>
      </c>
      <c r="C150" s="228" t="str">
        <f>VLOOKUP(D150,CONDUCTORES!C:E,3,FALSE)</f>
        <v/>
      </c>
      <c r="D150" s="228" t="str">
        <f>IFERROR(IF(C146="SELECCIONE EMPRESA","",VLOOKUP(E150,CONDUCTORES!V:AM,18,FALSE)),"")</f>
        <v/>
      </c>
      <c r="E150" s="228" t="str">
        <f t="shared" si="6"/>
        <v>SELECCIONE EMPRESA146</v>
      </c>
      <c r="F150" s="228" t="str">
        <f t="shared" si="7"/>
        <v/>
      </c>
      <c r="G150" s="228" t="str">
        <f>IFERROR(IF($D150="","",VLOOKUP($D150,CUADRO!D149:AK298,3,FALSE)),"")</f>
        <v/>
      </c>
      <c r="H150" s="484" t="str">
        <f>IFERROR(IF($D150="","",VLOOKUP($D150,CUADRO!$D:$AK,4,FALSE)),"")</f>
        <v/>
      </c>
      <c r="I150" s="484" t="str">
        <f>IFERROR(IF($D150="","",VLOOKUP($D150,CUADRO!$D:$AK,5,FALSE)),"")</f>
        <v/>
      </c>
      <c r="J150" s="484" t="str">
        <f>IFERROR(IF($D150="","",VLOOKUP($D150,CUADRO!$D:$AK,6,FALSE)),"")</f>
        <v/>
      </c>
      <c r="K150" s="484" t="str">
        <f>IFERROR(IF($D150="","",VLOOKUP($D150,CUADRO!$D:$AK,7,FALSE)),"")</f>
        <v/>
      </c>
      <c r="L150" s="484" t="str">
        <f>IFERROR(IF($D150="","",VLOOKUP($D150,CUADRO!$D:$AK,8,FALSE)),"")</f>
        <v/>
      </c>
      <c r="M150" s="484" t="str">
        <f>IFERROR(IF($D150="","",VLOOKUP($D150,CUADRO!$D:$AK,9,FALSE)),"")</f>
        <v/>
      </c>
      <c r="N150" s="484" t="str">
        <f>IFERROR(IF($D150="","",VLOOKUP($D150,CUADRO!$D:$AK,10,FALSE)),"")</f>
        <v/>
      </c>
      <c r="O150" s="484" t="str">
        <f>IFERROR(IF($D150="","",VLOOKUP($D150,CUADRO!$D:$AK,11,FALSE)),"")</f>
        <v/>
      </c>
      <c r="P150" s="484" t="str">
        <f>IFERROR(IF($D150="","",VLOOKUP($D150,CUADRO!$D:$AK,12,FALSE)),"")</f>
        <v/>
      </c>
      <c r="Q150" s="484" t="str">
        <f>IFERROR(IF($D150="","",VLOOKUP($D150,CUADRO!$D:$AK,13,FALSE)),"")</f>
        <v/>
      </c>
      <c r="R150" s="484" t="str">
        <f>IFERROR(IF($D150="","",VLOOKUP($D150,CUADRO!$D:$AK,14,FALSE)),"")</f>
        <v/>
      </c>
      <c r="S150" s="484" t="str">
        <f>IFERROR(IF($D150="","",VLOOKUP($D150,CUADRO!$D:$AK,15,FALSE)),"")</f>
        <v/>
      </c>
      <c r="T150" s="484" t="str">
        <f>IFERROR(IF($D150="","",VLOOKUP($D150,CUADRO!$D:$AK,16,FALSE)),"")</f>
        <v/>
      </c>
      <c r="U150" s="484" t="str">
        <f>IFERROR(IF($D150="","",VLOOKUP($D150,CUADRO!$D:$AK,17,FALSE)),"")</f>
        <v/>
      </c>
      <c r="V150" s="484" t="str">
        <f>IFERROR(IF($D150="","",VLOOKUP($D150,CUADRO!$D:$AK,18,FALSE)),"")</f>
        <v/>
      </c>
      <c r="W150" s="484" t="str">
        <f>IFERROR(IF($D150="","",VLOOKUP($D150,CUADRO!$D:$AK,19,FALSE)),"")</f>
        <v/>
      </c>
      <c r="X150" s="484" t="str">
        <f>IFERROR(IF($D150="","",VLOOKUP($D150,CUADRO!$D:$AK,20,FALSE)),"")</f>
        <v/>
      </c>
      <c r="Y150" s="484" t="str">
        <f>IFERROR(IF($D150="","",VLOOKUP($D150,CUADRO!$D:$AK,21,FALSE)),"")</f>
        <v/>
      </c>
      <c r="Z150" s="484" t="str">
        <f>IFERROR(IF($D150="","",VLOOKUP($D150,CUADRO!$D:$AK,22,FALSE)),"")</f>
        <v/>
      </c>
      <c r="AA150" s="484" t="str">
        <f>IFERROR(IF($D150="","",VLOOKUP($D150,CUADRO!$D:$AK,23,FALSE)),"")</f>
        <v/>
      </c>
      <c r="AB150" s="484" t="str">
        <f>IFERROR(IF($D150="","",VLOOKUP($D150,CUADRO!$D:$AK,24,FALSE)),"")</f>
        <v/>
      </c>
      <c r="AC150" s="484" t="str">
        <f>IFERROR(IF($D150="","",VLOOKUP($D150,CUADRO!$D:$AK,25,FALSE)),"")</f>
        <v/>
      </c>
      <c r="AD150" s="484" t="str">
        <f>IFERROR(IF($D150="","",VLOOKUP($D150,CUADRO!$D:$AK,26,FALSE)),"")</f>
        <v/>
      </c>
      <c r="AE150" s="484" t="str">
        <f>IFERROR(IF($D150="","",VLOOKUP($D150,CUADRO!$D:$AK,27,FALSE)),"")</f>
        <v/>
      </c>
      <c r="AF150" s="484" t="str">
        <f>IFERROR(IF($D150="","",VLOOKUP($D150,CUADRO!$D:$AK,28,FALSE)),"")</f>
        <v/>
      </c>
      <c r="AG150" s="484" t="str">
        <f>IFERROR(IF($D150="","",VLOOKUP($D150,CUADRO!$D:$AK,29,FALSE)),"")</f>
        <v/>
      </c>
      <c r="AH150" s="484" t="str">
        <f>IFERROR(IF($D150="","",VLOOKUP($D150,CUADRO!$D:$AK,30,FALSE)),"")</f>
        <v/>
      </c>
      <c r="AI150" s="484" t="str">
        <f>IFERROR(IF($D150="","",VLOOKUP($D150,CUADRO!$D:$AK,31,FALSE)),"")</f>
        <v/>
      </c>
      <c r="AJ150" s="484" t="str">
        <f>IFERROR(IF($D150="","",VLOOKUP($D150,CUADRO!$D:$AK,32,FALSE)),"")</f>
        <v/>
      </c>
      <c r="AK150" s="484" t="str">
        <f>IFERROR(IF($D150="","",VLOOKUP($D150,CUADRO!$D:$AK,33,FALSE)),"")</f>
        <v/>
      </c>
      <c r="AL150" s="484" t="str">
        <f>IFERROR(IF($D150="","",VLOOKUP($D150,CUADRO!$D:$AK,34,FALSE)),"")</f>
        <v/>
      </c>
    </row>
    <row r="151" spans="1:38" ht="15">
      <c r="A151" s="435" t="str">
        <f>IF(G151="","",MAX($A$5:$A150)+1)</f>
        <v/>
      </c>
      <c r="B151" s="369">
        <v>147</v>
      </c>
      <c r="C151" s="228" t="str">
        <f>VLOOKUP(D151,CONDUCTORES!C:E,3,FALSE)</f>
        <v/>
      </c>
      <c r="D151" s="228" t="str">
        <f>IFERROR(IF(C147="SELECCIONE EMPRESA","",VLOOKUP(E151,CONDUCTORES!V:AM,18,FALSE)),"")</f>
        <v/>
      </c>
      <c r="E151" s="228" t="str">
        <f t="shared" si="6"/>
        <v>SELECCIONE EMPRESA147</v>
      </c>
      <c r="F151" s="228" t="str">
        <f t="shared" si="7"/>
        <v/>
      </c>
      <c r="G151" s="228" t="str">
        <f>IFERROR(IF($D151="","",VLOOKUP($D151,CUADRO!D150:AK299,3,FALSE)),"")</f>
        <v/>
      </c>
      <c r="H151" s="484" t="str">
        <f>IFERROR(IF($D151="","",VLOOKUP($D151,CUADRO!$D:$AK,4,FALSE)),"")</f>
        <v/>
      </c>
      <c r="I151" s="484" t="str">
        <f>IFERROR(IF($D151="","",VLOOKUP($D151,CUADRO!$D:$AK,5,FALSE)),"")</f>
        <v/>
      </c>
      <c r="J151" s="484" t="str">
        <f>IFERROR(IF($D151="","",VLOOKUP($D151,CUADRO!$D:$AK,6,FALSE)),"")</f>
        <v/>
      </c>
      <c r="K151" s="484" t="str">
        <f>IFERROR(IF($D151="","",VLOOKUP($D151,CUADRO!$D:$AK,7,FALSE)),"")</f>
        <v/>
      </c>
      <c r="L151" s="484" t="str">
        <f>IFERROR(IF($D151="","",VLOOKUP($D151,CUADRO!$D:$AK,8,FALSE)),"")</f>
        <v/>
      </c>
      <c r="M151" s="484" t="str">
        <f>IFERROR(IF($D151="","",VLOOKUP($D151,CUADRO!$D:$AK,9,FALSE)),"")</f>
        <v/>
      </c>
      <c r="N151" s="484" t="str">
        <f>IFERROR(IF($D151="","",VLOOKUP($D151,CUADRO!$D:$AK,10,FALSE)),"")</f>
        <v/>
      </c>
      <c r="O151" s="484" t="str">
        <f>IFERROR(IF($D151="","",VLOOKUP($D151,CUADRO!$D:$AK,11,FALSE)),"")</f>
        <v/>
      </c>
      <c r="P151" s="484" t="str">
        <f>IFERROR(IF($D151="","",VLOOKUP($D151,CUADRO!$D:$AK,12,FALSE)),"")</f>
        <v/>
      </c>
      <c r="Q151" s="484" t="str">
        <f>IFERROR(IF($D151="","",VLOOKUP($D151,CUADRO!$D:$AK,13,FALSE)),"")</f>
        <v/>
      </c>
      <c r="R151" s="484" t="str">
        <f>IFERROR(IF($D151="","",VLOOKUP($D151,CUADRO!$D:$AK,14,FALSE)),"")</f>
        <v/>
      </c>
      <c r="S151" s="484" t="str">
        <f>IFERROR(IF($D151="","",VLOOKUP($D151,CUADRO!$D:$AK,15,FALSE)),"")</f>
        <v/>
      </c>
      <c r="T151" s="484" t="str">
        <f>IFERROR(IF($D151="","",VLOOKUP($D151,CUADRO!$D:$AK,16,FALSE)),"")</f>
        <v/>
      </c>
      <c r="U151" s="484" t="str">
        <f>IFERROR(IF($D151="","",VLOOKUP($D151,CUADRO!$D:$AK,17,FALSE)),"")</f>
        <v/>
      </c>
      <c r="V151" s="484" t="str">
        <f>IFERROR(IF($D151="","",VLOOKUP($D151,CUADRO!$D:$AK,18,FALSE)),"")</f>
        <v/>
      </c>
      <c r="W151" s="484" t="str">
        <f>IFERROR(IF($D151="","",VLOOKUP($D151,CUADRO!$D:$AK,19,FALSE)),"")</f>
        <v/>
      </c>
      <c r="X151" s="484" t="str">
        <f>IFERROR(IF($D151="","",VLOOKUP($D151,CUADRO!$D:$AK,20,FALSE)),"")</f>
        <v/>
      </c>
      <c r="Y151" s="484" t="str">
        <f>IFERROR(IF($D151="","",VLOOKUP($D151,CUADRO!$D:$AK,21,FALSE)),"")</f>
        <v/>
      </c>
      <c r="Z151" s="484" t="str">
        <f>IFERROR(IF($D151="","",VLOOKUP($D151,CUADRO!$D:$AK,22,FALSE)),"")</f>
        <v/>
      </c>
      <c r="AA151" s="484" t="str">
        <f>IFERROR(IF($D151="","",VLOOKUP($D151,CUADRO!$D:$AK,23,FALSE)),"")</f>
        <v/>
      </c>
      <c r="AB151" s="484" t="str">
        <f>IFERROR(IF($D151="","",VLOOKUP($D151,CUADRO!$D:$AK,24,FALSE)),"")</f>
        <v/>
      </c>
      <c r="AC151" s="484" t="str">
        <f>IFERROR(IF($D151="","",VLOOKUP($D151,CUADRO!$D:$AK,25,FALSE)),"")</f>
        <v/>
      </c>
      <c r="AD151" s="484" t="str">
        <f>IFERROR(IF($D151="","",VLOOKUP($D151,CUADRO!$D:$AK,26,FALSE)),"")</f>
        <v/>
      </c>
      <c r="AE151" s="484" t="str">
        <f>IFERROR(IF($D151="","",VLOOKUP($D151,CUADRO!$D:$AK,27,FALSE)),"")</f>
        <v/>
      </c>
      <c r="AF151" s="484" t="str">
        <f>IFERROR(IF($D151="","",VLOOKUP($D151,CUADRO!$D:$AK,28,FALSE)),"")</f>
        <v/>
      </c>
      <c r="AG151" s="484" t="str">
        <f>IFERROR(IF($D151="","",VLOOKUP($D151,CUADRO!$D:$AK,29,FALSE)),"")</f>
        <v/>
      </c>
      <c r="AH151" s="484" t="str">
        <f>IFERROR(IF($D151="","",VLOOKUP($D151,CUADRO!$D:$AK,30,FALSE)),"")</f>
        <v/>
      </c>
      <c r="AI151" s="484" t="str">
        <f>IFERROR(IF($D151="","",VLOOKUP($D151,CUADRO!$D:$AK,31,FALSE)),"")</f>
        <v/>
      </c>
      <c r="AJ151" s="484" t="str">
        <f>IFERROR(IF($D151="","",VLOOKUP($D151,CUADRO!$D:$AK,32,FALSE)),"")</f>
        <v/>
      </c>
      <c r="AK151" s="484" t="str">
        <f>IFERROR(IF($D151="","",VLOOKUP($D151,CUADRO!$D:$AK,33,FALSE)),"")</f>
        <v/>
      </c>
      <c r="AL151" s="484" t="str">
        <f>IFERROR(IF($D151="","",VLOOKUP($D151,CUADRO!$D:$AK,34,FALSE)),"")</f>
        <v/>
      </c>
    </row>
    <row r="152" spans="1:38" ht="15">
      <c r="A152" s="435" t="str">
        <f>IF(G152="","",MAX($A$5:$A151)+1)</f>
        <v/>
      </c>
      <c r="B152" s="369">
        <v>148</v>
      </c>
      <c r="C152" s="228" t="str">
        <f>VLOOKUP(D152,CONDUCTORES!C:E,3,FALSE)</f>
        <v/>
      </c>
      <c r="D152" s="228" t="str">
        <f>IFERROR(IF(C148="SELECCIONE EMPRESA","",VLOOKUP(E152,CONDUCTORES!V:AM,18,FALSE)),"")</f>
        <v/>
      </c>
      <c r="E152" s="228" t="str">
        <f t="shared" si="6"/>
        <v>SELECCIONE EMPRESA148</v>
      </c>
      <c r="F152" s="228" t="str">
        <f t="shared" si="7"/>
        <v/>
      </c>
      <c r="G152" s="228" t="str">
        <f>IFERROR(IF($D152="","",VLOOKUP($D152,CUADRO!D151:AK300,3,FALSE)),"")</f>
        <v/>
      </c>
      <c r="H152" s="484" t="str">
        <f>IFERROR(IF($D152="","",VLOOKUP($D152,CUADRO!$D:$AK,4,FALSE)),"")</f>
        <v/>
      </c>
      <c r="I152" s="484" t="str">
        <f>IFERROR(IF($D152="","",VLOOKUP($D152,CUADRO!$D:$AK,5,FALSE)),"")</f>
        <v/>
      </c>
      <c r="J152" s="484" t="str">
        <f>IFERROR(IF($D152="","",VLOOKUP($D152,CUADRO!$D:$AK,6,FALSE)),"")</f>
        <v/>
      </c>
      <c r="K152" s="484" t="str">
        <f>IFERROR(IF($D152="","",VLOOKUP($D152,CUADRO!$D:$AK,7,FALSE)),"")</f>
        <v/>
      </c>
      <c r="L152" s="484" t="str">
        <f>IFERROR(IF($D152="","",VLOOKUP($D152,CUADRO!$D:$AK,8,FALSE)),"")</f>
        <v/>
      </c>
      <c r="M152" s="484" t="str">
        <f>IFERROR(IF($D152="","",VLOOKUP($D152,CUADRO!$D:$AK,9,FALSE)),"")</f>
        <v/>
      </c>
      <c r="N152" s="484" t="str">
        <f>IFERROR(IF($D152="","",VLOOKUP($D152,CUADRO!$D:$AK,10,FALSE)),"")</f>
        <v/>
      </c>
      <c r="O152" s="484" t="str">
        <f>IFERROR(IF($D152="","",VLOOKUP($D152,CUADRO!$D:$AK,11,FALSE)),"")</f>
        <v/>
      </c>
      <c r="P152" s="484" t="str">
        <f>IFERROR(IF($D152="","",VLOOKUP($D152,CUADRO!$D:$AK,12,FALSE)),"")</f>
        <v/>
      </c>
      <c r="Q152" s="484" t="str">
        <f>IFERROR(IF($D152="","",VLOOKUP($D152,CUADRO!$D:$AK,13,FALSE)),"")</f>
        <v/>
      </c>
      <c r="R152" s="484" t="str">
        <f>IFERROR(IF($D152="","",VLOOKUP($D152,CUADRO!$D:$AK,14,FALSE)),"")</f>
        <v/>
      </c>
      <c r="S152" s="484" t="str">
        <f>IFERROR(IF($D152="","",VLOOKUP($D152,CUADRO!$D:$AK,15,FALSE)),"")</f>
        <v/>
      </c>
      <c r="T152" s="484" t="str">
        <f>IFERROR(IF($D152="","",VLOOKUP($D152,CUADRO!$D:$AK,16,FALSE)),"")</f>
        <v/>
      </c>
      <c r="U152" s="484" t="str">
        <f>IFERROR(IF($D152="","",VLOOKUP($D152,CUADRO!$D:$AK,17,FALSE)),"")</f>
        <v/>
      </c>
      <c r="V152" s="484" t="str">
        <f>IFERROR(IF($D152="","",VLOOKUP($D152,CUADRO!$D:$AK,18,FALSE)),"")</f>
        <v/>
      </c>
      <c r="W152" s="484" t="str">
        <f>IFERROR(IF($D152="","",VLOOKUP($D152,CUADRO!$D:$AK,19,FALSE)),"")</f>
        <v/>
      </c>
      <c r="X152" s="484" t="str">
        <f>IFERROR(IF($D152="","",VLOOKUP($D152,CUADRO!$D:$AK,20,FALSE)),"")</f>
        <v/>
      </c>
      <c r="Y152" s="484" t="str">
        <f>IFERROR(IF($D152="","",VLOOKUP($D152,CUADRO!$D:$AK,21,FALSE)),"")</f>
        <v/>
      </c>
      <c r="Z152" s="484" t="str">
        <f>IFERROR(IF($D152="","",VLOOKUP($D152,CUADRO!$D:$AK,22,FALSE)),"")</f>
        <v/>
      </c>
      <c r="AA152" s="484" t="str">
        <f>IFERROR(IF($D152="","",VLOOKUP($D152,CUADRO!$D:$AK,23,FALSE)),"")</f>
        <v/>
      </c>
      <c r="AB152" s="484" t="str">
        <f>IFERROR(IF($D152="","",VLOOKUP($D152,CUADRO!$D:$AK,24,FALSE)),"")</f>
        <v/>
      </c>
      <c r="AC152" s="484" t="str">
        <f>IFERROR(IF($D152="","",VLOOKUP($D152,CUADRO!$D:$AK,25,FALSE)),"")</f>
        <v/>
      </c>
      <c r="AD152" s="484" t="str">
        <f>IFERROR(IF($D152="","",VLOOKUP($D152,CUADRO!$D:$AK,26,FALSE)),"")</f>
        <v/>
      </c>
      <c r="AE152" s="484" t="str">
        <f>IFERROR(IF($D152="","",VLOOKUP($D152,CUADRO!$D:$AK,27,FALSE)),"")</f>
        <v/>
      </c>
      <c r="AF152" s="484" t="str">
        <f>IFERROR(IF($D152="","",VLOOKUP($D152,CUADRO!$D:$AK,28,FALSE)),"")</f>
        <v/>
      </c>
      <c r="AG152" s="484" t="str">
        <f>IFERROR(IF($D152="","",VLOOKUP($D152,CUADRO!$D:$AK,29,FALSE)),"")</f>
        <v/>
      </c>
      <c r="AH152" s="484" t="str">
        <f>IFERROR(IF($D152="","",VLOOKUP($D152,CUADRO!$D:$AK,30,FALSE)),"")</f>
        <v/>
      </c>
      <c r="AI152" s="484" t="str">
        <f>IFERROR(IF($D152="","",VLOOKUP($D152,CUADRO!$D:$AK,31,FALSE)),"")</f>
        <v/>
      </c>
      <c r="AJ152" s="484" t="str">
        <f>IFERROR(IF($D152="","",VLOOKUP($D152,CUADRO!$D:$AK,32,FALSE)),"")</f>
        <v/>
      </c>
      <c r="AK152" s="484" t="str">
        <f>IFERROR(IF($D152="","",VLOOKUP($D152,CUADRO!$D:$AK,33,FALSE)),"")</f>
        <v/>
      </c>
      <c r="AL152" s="484" t="str">
        <f>IFERROR(IF($D152="","",VLOOKUP($D152,CUADRO!$D:$AK,34,FALSE)),"")</f>
        <v/>
      </c>
    </row>
    <row r="153" spans="1:38" ht="15">
      <c r="A153" s="435" t="str">
        <f>IF(G153="","",MAX($A$5:$A152)+1)</f>
        <v/>
      </c>
      <c r="B153" s="369">
        <v>149</v>
      </c>
      <c r="C153" s="228" t="str">
        <f>VLOOKUP(D153,CONDUCTORES!C:E,3,FALSE)</f>
        <v/>
      </c>
      <c r="D153" s="228" t="str">
        <f>IFERROR(IF(C149="SELECCIONE EMPRESA","",VLOOKUP(E153,CONDUCTORES!V:AM,18,FALSE)),"")</f>
        <v/>
      </c>
      <c r="E153" s="228" t="str">
        <f t="shared" si="6"/>
        <v>SELECCIONE EMPRESA149</v>
      </c>
      <c r="F153" s="228" t="str">
        <f t="shared" si="7"/>
        <v/>
      </c>
      <c r="G153" s="228" t="str">
        <f>IFERROR(IF($D153="","",VLOOKUP($D153,CUADRO!D152:AK301,3,FALSE)),"")</f>
        <v/>
      </c>
      <c r="H153" s="484" t="str">
        <f>IFERROR(IF($D153="","",VLOOKUP($D153,CUADRO!$D:$AK,4,FALSE)),"")</f>
        <v/>
      </c>
      <c r="I153" s="484" t="str">
        <f>IFERROR(IF($D153="","",VLOOKUP($D153,CUADRO!$D:$AK,5,FALSE)),"")</f>
        <v/>
      </c>
      <c r="J153" s="484" t="str">
        <f>IFERROR(IF($D153="","",VLOOKUP($D153,CUADRO!$D:$AK,6,FALSE)),"")</f>
        <v/>
      </c>
      <c r="K153" s="484" t="str">
        <f>IFERROR(IF($D153="","",VLOOKUP($D153,CUADRO!$D:$AK,7,FALSE)),"")</f>
        <v/>
      </c>
      <c r="L153" s="484" t="str">
        <f>IFERROR(IF($D153="","",VLOOKUP($D153,CUADRO!$D:$AK,8,FALSE)),"")</f>
        <v/>
      </c>
      <c r="M153" s="484" t="str">
        <f>IFERROR(IF($D153="","",VLOOKUP($D153,CUADRO!$D:$AK,9,FALSE)),"")</f>
        <v/>
      </c>
      <c r="N153" s="484" t="str">
        <f>IFERROR(IF($D153="","",VLOOKUP($D153,CUADRO!$D:$AK,10,FALSE)),"")</f>
        <v/>
      </c>
      <c r="O153" s="484" t="str">
        <f>IFERROR(IF($D153="","",VLOOKUP($D153,CUADRO!$D:$AK,11,FALSE)),"")</f>
        <v/>
      </c>
      <c r="P153" s="484" t="str">
        <f>IFERROR(IF($D153="","",VLOOKUP($D153,CUADRO!$D:$AK,12,FALSE)),"")</f>
        <v/>
      </c>
      <c r="Q153" s="484" t="str">
        <f>IFERROR(IF($D153="","",VLOOKUP($D153,CUADRO!$D:$AK,13,FALSE)),"")</f>
        <v/>
      </c>
      <c r="R153" s="484" t="str">
        <f>IFERROR(IF($D153="","",VLOOKUP($D153,CUADRO!$D:$AK,14,FALSE)),"")</f>
        <v/>
      </c>
      <c r="S153" s="484" t="str">
        <f>IFERROR(IF($D153="","",VLOOKUP($D153,CUADRO!$D:$AK,15,FALSE)),"")</f>
        <v/>
      </c>
      <c r="T153" s="484" t="str">
        <f>IFERROR(IF($D153="","",VLOOKUP($D153,CUADRO!$D:$AK,16,FALSE)),"")</f>
        <v/>
      </c>
      <c r="U153" s="484" t="str">
        <f>IFERROR(IF($D153="","",VLOOKUP($D153,CUADRO!$D:$AK,17,FALSE)),"")</f>
        <v/>
      </c>
      <c r="V153" s="484" t="str">
        <f>IFERROR(IF($D153="","",VLOOKUP($D153,CUADRO!$D:$AK,18,FALSE)),"")</f>
        <v/>
      </c>
      <c r="W153" s="484" t="str">
        <f>IFERROR(IF($D153="","",VLOOKUP($D153,CUADRO!$D:$AK,19,FALSE)),"")</f>
        <v/>
      </c>
      <c r="X153" s="484" t="str">
        <f>IFERROR(IF($D153="","",VLOOKUP($D153,CUADRO!$D:$AK,20,FALSE)),"")</f>
        <v/>
      </c>
      <c r="Y153" s="484" t="str">
        <f>IFERROR(IF($D153="","",VLOOKUP($D153,CUADRO!$D:$AK,21,FALSE)),"")</f>
        <v/>
      </c>
      <c r="Z153" s="484" t="str">
        <f>IFERROR(IF($D153="","",VLOOKUP($D153,CUADRO!$D:$AK,22,FALSE)),"")</f>
        <v/>
      </c>
      <c r="AA153" s="484" t="str">
        <f>IFERROR(IF($D153="","",VLOOKUP($D153,CUADRO!$D:$AK,23,FALSE)),"")</f>
        <v/>
      </c>
      <c r="AB153" s="484" t="str">
        <f>IFERROR(IF($D153="","",VLOOKUP($D153,CUADRO!$D:$AK,24,FALSE)),"")</f>
        <v/>
      </c>
      <c r="AC153" s="484" t="str">
        <f>IFERROR(IF($D153="","",VLOOKUP($D153,CUADRO!$D:$AK,25,FALSE)),"")</f>
        <v/>
      </c>
      <c r="AD153" s="484" t="str">
        <f>IFERROR(IF($D153="","",VLOOKUP($D153,CUADRO!$D:$AK,26,FALSE)),"")</f>
        <v/>
      </c>
      <c r="AE153" s="484" t="str">
        <f>IFERROR(IF($D153="","",VLOOKUP($D153,CUADRO!$D:$AK,27,FALSE)),"")</f>
        <v/>
      </c>
      <c r="AF153" s="484" t="str">
        <f>IFERROR(IF($D153="","",VLOOKUP($D153,CUADRO!$D:$AK,28,FALSE)),"")</f>
        <v/>
      </c>
      <c r="AG153" s="484" t="str">
        <f>IFERROR(IF($D153="","",VLOOKUP($D153,CUADRO!$D:$AK,29,FALSE)),"")</f>
        <v/>
      </c>
      <c r="AH153" s="484" t="str">
        <f>IFERROR(IF($D153="","",VLOOKUP($D153,CUADRO!$D:$AK,30,FALSE)),"")</f>
        <v/>
      </c>
      <c r="AI153" s="484" t="str">
        <f>IFERROR(IF($D153="","",VLOOKUP($D153,CUADRO!$D:$AK,31,FALSE)),"")</f>
        <v/>
      </c>
      <c r="AJ153" s="484" t="str">
        <f>IFERROR(IF($D153="","",VLOOKUP($D153,CUADRO!$D:$AK,32,FALSE)),"")</f>
        <v/>
      </c>
      <c r="AK153" s="484" t="str">
        <f>IFERROR(IF($D153="","",VLOOKUP($D153,CUADRO!$D:$AK,33,FALSE)),"")</f>
        <v/>
      </c>
      <c r="AL153" s="484" t="str">
        <f>IFERROR(IF($D153="","",VLOOKUP($D153,CUADRO!$D:$AK,34,FALSE)),"")</f>
        <v/>
      </c>
    </row>
    <row r="154" spans="1:38" ht="15">
      <c r="A154" s="435" t="str">
        <f>IF(G154="","",MAX($A$5:$A153)+1)</f>
        <v/>
      </c>
      <c r="B154" s="369">
        <v>150</v>
      </c>
      <c r="C154" s="228" t="str">
        <f>VLOOKUP(D154,CONDUCTORES!C:E,3,FALSE)</f>
        <v/>
      </c>
      <c r="D154" s="228" t="str">
        <f>IFERROR(IF(C150="SELECCIONE EMPRESA","",VLOOKUP(E154,CONDUCTORES!V:AM,18,FALSE)),"")</f>
        <v/>
      </c>
      <c r="E154" s="228" t="str">
        <f t="shared" si="6"/>
        <v>SELECCIONE EMPRESA150</v>
      </c>
      <c r="F154" s="228" t="str">
        <f t="shared" si="7"/>
        <v/>
      </c>
      <c r="G154" s="228" t="str">
        <f>IFERROR(IF($D154="","",VLOOKUP($D154,CUADRO!D153:AK302,3,FALSE)),"")</f>
        <v/>
      </c>
      <c r="H154" s="484" t="str">
        <f>IFERROR(IF($D154="","",VLOOKUP($D154,CUADRO!$D:$AK,4,FALSE)),"")</f>
        <v/>
      </c>
      <c r="I154" s="484" t="str">
        <f>IFERROR(IF($D154="","",VLOOKUP($D154,CUADRO!$D:$AK,5,FALSE)),"")</f>
        <v/>
      </c>
      <c r="J154" s="484" t="str">
        <f>IFERROR(IF($D154="","",VLOOKUP($D154,CUADRO!$D:$AK,6,FALSE)),"")</f>
        <v/>
      </c>
      <c r="K154" s="484" t="str">
        <f>IFERROR(IF($D154="","",VLOOKUP($D154,CUADRO!$D:$AK,7,FALSE)),"")</f>
        <v/>
      </c>
      <c r="L154" s="484" t="str">
        <f>IFERROR(IF($D154="","",VLOOKUP($D154,CUADRO!$D:$AK,8,FALSE)),"")</f>
        <v/>
      </c>
      <c r="M154" s="484" t="str">
        <f>IFERROR(IF($D154="","",VLOOKUP($D154,CUADRO!$D:$AK,9,FALSE)),"")</f>
        <v/>
      </c>
      <c r="N154" s="484" t="str">
        <f>IFERROR(IF($D154="","",VLOOKUP($D154,CUADRO!$D:$AK,10,FALSE)),"")</f>
        <v/>
      </c>
      <c r="O154" s="484" t="str">
        <f>IFERROR(IF($D154="","",VLOOKUP($D154,CUADRO!$D:$AK,11,FALSE)),"")</f>
        <v/>
      </c>
      <c r="P154" s="484" t="str">
        <f>IFERROR(IF($D154="","",VLOOKUP($D154,CUADRO!$D:$AK,12,FALSE)),"")</f>
        <v/>
      </c>
      <c r="Q154" s="484" t="str">
        <f>IFERROR(IF($D154="","",VLOOKUP($D154,CUADRO!$D:$AK,13,FALSE)),"")</f>
        <v/>
      </c>
      <c r="R154" s="484" t="str">
        <f>IFERROR(IF($D154="","",VLOOKUP($D154,CUADRO!$D:$AK,14,FALSE)),"")</f>
        <v/>
      </c>
      <c r="S154" s="484" t="str">
        <f>IFERROR(IF($D154="","",VLOOKUP($D154,CUADRO!$D:$AK,15,FALSE)),"")</f>
        <v/>
      </c>
      <c r="T154" s="484" t="str">
        <f>IFERROR(IF($D154="","",VLOOKUP($D154,CUADRO!$D:$AK,16,FALSE)),"")</f>
        <v/>
      </c>
      <c r="U154" s="484" t="str">
        <f>IFERROR(IF($D154="","",VLOOKUP($D154,CUADRO!$D:$AK,17,FALSE)),"")</f>
        <v/>
      </c>
      <c r="V154" s="484" t="str">
        <f>IFERROR(IF($D154="","",VLOOKUP($D154,CUADRO!$D:$AK,18,FALSE)),"")</f>
        <v/>
      </c>
      <c r="W154" s="484" t="str">
        <f>IFERROR(IF($D154="","",VLOOKUP($D154,CUADRO!$D:$AK,19,FALSE)),"")</f>
        <v/>
      </c>
      <c r="X154" s="484" t="str">
        <f>IFERROR(IF($D154="","",VLOOKUP($D154,CUADRO!$D:$AK,20,FALSE)),"")</f>
        <v/>
      </c>
      <c r="Y154" s="484" t="str">
        <f>IFERROR(IF($D154="","",VLOOKUP($D154,CUADRO!$D:$AK,21,FALSE)),"")</f>
        <v/>
      </c>
      <c r="Z154" s="484" t="str">
        <f>IFERROR(IF($D154="","",VLOOKUP($D154,CUADRO!$D:$AK,22,FALSE)),"")</f>
        <v/>
      </c>
      <c r="AA154" s="484" t="str">
        <f>IFERROR(IF($D154="","",VLOOKUP($D154,CUADRO!$D:$AK,23,FALSE)),"")</f>
        <v/>
      </c>
      <c r="AB154" s="484" t="str">
        <f>IFERROR(IF($D154="","",VLOOKUP($D154,CUADRO!$D:$AK,24,FALSE)),"")</f>
        <v/>
      </c>
      <c r="AC154" s="484" t="str">
        <f>IFERROR(IF($D154="","",VLOOKUP($D154,CUADRO!$D:$AK,25,FALSE)),"")</f>
        <v/>
      </c>
      <c r="AD154" s="484" t="str">
        <f>IFERROR(IF($D154="","",VLOOKUP($D154,CUADRO!$D:$AK,26,FALSE)),"")</f>
        <v/>
      </c>
      <c r="AE154" s="484" t="str">
        <f>IFERROR(IF($D154="","",VLOOKUP($D154,CUADRO!$D:$AK,27,FALSE)),"")</f>
        <v/>
      </c>
      <c r="AF154" s="484" t="str">
        <f>IFERROR(IF($D154="","",VLOOKUP($D154,CUADRO!$D:$AK,28,FALSE)),"")</f>
        <v/>
      </c>
      <c r="AG154" s="484" t="str">
        <f>IFERROR(IF($D154="","",VLOOKUP($D154,CUADRO!$D:$AK,29,FALSE)),"")</f>
        <v/>
      </c>
      <c r="AH154" s="484" t="str">
        <f>IFERROR(IF($D154="","",VLOOKUP($D154,CUADRO!$D:$AK,30,FALSE)),"")</f>
        <v/>
      </c>
      <c r="AI154" s="484" t="str">
        <f>IFERROR(IF($D154="","",VLOOKUP($D154,CUADRO!$D:$AK,31,FALSE)),"")</f>
        <v/>
      </c>
      <c r="AJ154" s="484" t="str">
        <f>IFERROR(IF($D154="","",VLOOKUP($D154,CUADRO!$D:$AK,32,FALSE)),"")</f>
        <v/>
      </c>
      <c r="AK154" s="484" t="str">
        <f>IFERROR(IF($D154="","",VLOOKUP($D154,CUADRO!$D:$AK,33,FALSE)),"")</f>
        <v/>
      </c>
      <c r="AL154" s="484" t="str">
        <f>IFERROR(IF($D154="","",VLOOKUP($D154,CUADRO!$D:$AK,34,FALSE)),"")</f>
        <v/>
      </c>
    </row>
    <row r="155" spans="1:38" ht="15">
      <c r="A155" s="435"/>
      <c r="C155" s="228" t="str">
        <f t="shared" ref="C155:D155" si="8">C4</f>
        <v>NOMBRES</v>
      </c>
      <c r="D155" s="228" t="str">
        <f t="shared" si="8"/>
        <v>TGT</v>
      </c>
      <c r="E155" s="228"/>
      <c r="F155" s="228" t="str">
        <f>F4</f>
        <v>Nº ORDEN</v>
      </c>
      <c r="G155" s="228" t="s">
        <v>1</v>
      </c>
      <c r="H155" s="451">
        <f>H4</f>
        <v>44927</v>
      </c>
      <c r="I155" s="451">
        <f t="shared" ref="I155:AL155" si="9">I4</f>
        <v>44928</v>
      </c>
      <c r="J155" s="451">
        <f t="shared" si="9"/>
        <v>44929</v>
      </c>
      <c r="K155" s="451">
        <f t="shared" si="9"/>
        <v>44930</v>
      </c>
      <c r="L155" s="451">
        <f t="shared" si="9"/>
        <v>44931</v>
      </c>
      <c r="M155" s="451">
        <f t="shared" si="9"/>
        <v>44932</v>
      </c>
      <c r="N155" s="451">
        <f t="shared" si="9"/>
        <v>44933</v>
      </c>
      <c r="O155" s="451">
        <f t="shared" si="9"/>
        <v>44934</v>
      </c>
      <c r="P155" s="451">
        <f t="shared" si="9"/>
        <v>44935</v>
      </c>
      <c r="Q155" s="451">
        <f t="shared" si="9"/>
        <v>44936</v>
      </c>
      <c r="R155" s="451">
        <f t="shared" si="9"/>
        <v>44937</v>
      </c>
      <c r="S155" s="451">
        <f t="shared" si="9"/>
        <v>44938</v>
      </c>
      <c r="T155" s="451">
        <f t="shared" si="9"/>
        <v>44939</v>
      </c>
      <c r="U155" s="451">
        <f t="shared" si="9"/>
        <v>44940</v>
      </c>
      <c r="V155" s="451">
        <f t="shared" si="9"/>
        <v>44941</v>
      </c>
      <c r="W155" s="451">
        <f t="shared" si="9"/>
        <v>44942</v>
      </c>
      <c r="X155" s="451">
        <f t="shared" si="9"/>
        <v>44943</v>
      </c>
      <c r="Y155" s="451">
        <f t="shared" si="9"/>
        <v>44944</v>
      </c>
      <c r="Z155" s="451">
        <f t="shared" si="9"/>
        <v>44945</v>
      </c>
      <c r="AA155" s="451">
        <f t="shared" si="9"/>
        <v>44946</v>
      </c>
      <c r="AB155" s="451">
        <f t="shared" si="9"/>
        <v>44947</v>
      </c>
      <c r="AC155" s="451">
        <f t="shared" si="9"/>
        <v>44948</v>
      </c>
      <c r="AD155" s="451">
        <f t="shared" si="9"/>
        <v>44949</v>
      </c>
      <c r="AE155" s="451">
        <f t="shared" si="9"/>
        <v>44950</v>
      </c>
      <c r="AF155" s="451">
        <f t="shared" si="9"/>
        <v>44951</v>
      </c>
      <c r="AG155" s="451">
        <f t="shared" si="9"/>
        <v>44952</v>
      </c>
      <c r="AH155" s="451">
        <f t="shared" si="9"/>
        <v>44953</v>
      </c>
      <c r="AI155" s="451">
        <f t="shared" si="9"/>
        <v>44954</v>
      </c>
      <c r="AJ155" s="451">
        <f t="shared" si="9"/>
        <v>44955</v>
      </c>
      <c r="AK155" s="451">
        <f t="shared" si="9"/>
        <v>44956</v>
      </c>
      <c r="AL155" s="451">
        <f t="shared" si="9"/>
        <v>44957</v>
      </c>
    </row>
  </sheetData>
  <sheetProtection password="A667" sheet="1" objects="1" scenarios="1" formatColumns="0" formatRows="0"/>
  <mergeCells count="4">
    <mergeCell ref="C2:V2"/>
    <mergeCell ref="W2:Z2"/>
    <mergeCell ref="AA2:AD2"/>
    <mergeCell ref="A1:B1"/>
  </mergeCells>
  <conditionalFormatting sqref="C5:E154">
    <cfRule type="expression" dxfId="31" priority="1">
      <formula>F5=""</formula>
    </cfRule>
  </conditionalFormatting>
  <conditionalFormatting sqref="H4:AL4">
    <cfRule type="expression" dxfId="30" priority="5" stopIfTrue="1">
      <formula>MODE(H4,$AZ$5:$AZ$17)</formula>
    </cfRule>
    <cfRule type="expression" dxfId="29" priority="6" stopIfTrue="1">
      <formula>H3="S"</formula>
    </cfRule>
    <cfRule type="expression" dxfId="28" priority="7" stopIfTrue="1">
      <formula>H3="D"</formula>
    </cfRule>
  </conditionalFormatting>
  <conditionalFormatting sqref="H155:AL155">
    <cfRule type="expression" dxfId="27" priority="2" stopIfTrue="1">
      <formula>MODE(H155,$AZ$5:$AZ$17)</formula>
    </cfRule>
    <cfRule type="expression" dxfId="26" priority="3" stopIfTrue="1">
      <formula>H3="S"</formula>
    </cfRule>
    <cfRule type="expression" dxfId="25" priority="4" stopIfTrue="1">
      <formula>H3="D"</formula>
    </cfRule>
  </conditionalFormatting>
  <dataValidations count="2">
    <dataValidation allowBlank="1" showDropDown="1" showInputMessage="1" showErrorMessage="1" sqref="H5:AL154"/>
    <dataValidation type="list" allowBlank="1" showInputMessage="1" showErrorMessage="1" sqref="C1">
      <formula1>CONDUCTORES!$X$1:$AB$1</formula1>
    </dataValidation>
  </dataValidations>
  <pageMargins left="0.23622047244094491" right="0.23622047244094491" top="0.74803149606299213" bottom="0.74803149606299213" header="0.31496062992125984" footer="0.31496062992125984"/>
  <pageSetup paperSize="8" scale="70" orientation="portrait" r:id="rId1"/>
  <legacyDrawing r:id="rId2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1000000}">
          <x14:formula1>
            <xm:f>CONDUCTORES!$X$1:$AB$1</xm:f>
          </x14:formula1>
          <xm:sqref>C1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K155"/>
  <sheetViews>
    <sheetView workbookViewId="0">
      <selection activeCell="C1" sqref="C1"/>
    </sheetView>
  </sheetViews>
  <sheetFormatPr baseColWidth="10" defaultRowHeight="12.75"/>
  <cols>
    <col min="1" max="1" width="16.42578125" style="369" customWidth="1"/>
    <col min="2" max="2" width="4.85546875" style="369" customWidth="1"/>
    <col min="3" max="3" width="33.5703125" customWidth="1"/>
    <col min="4" max="4" width="9.28515625" customWidth="1"/>
    <col min="5" max="5" width="10.5703125" customWidth="1"/>
    <col min="6" max="6" width="8.85546875" customWidth="1"/>
    <col min="7" max="37" width="4.7109375" customWidth="1"/>
  </cols>
  <sheetData>
    <row r="1" spans="1:37" ht="22.15" customHeight="1">
      <c r="A1" s="730" t="s">
        <v>439</v>
      </c>
      <c r="B1" s="730"/>
      <c r="C1" s="446" t="s">
        <v>383</v>
      </c>
    </row>
    <row r="2" spans="1:37" ht="15.75" customHeight="1">
      <c r="A2" s="504" t="s">
        <v>437</v>
      </c>
      <c r="B2" s="505">
        <f>COUNTA(D5:D154)-COUNTBLANK(D5:D154)</f>
        <v>0</v>
      </c>
      <c r="C2" s="728" t="str">
        <f>CUADRO!C1</f>
        <v>CUADRO DE DESCANSOS DE CONDUCTORES CORRESPONDIENTE AL MES:</v>
      </c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 t="str">
        <f>CUADRO!V1</f>
        <v>ENERO</v>
      </c>
      <c r="W2" s="729"/>
      <c r="X2" s="729"/>
      <c r="Y2" s="729"/>
      <c r="Z2" s="729">
        <f>CUADRO!Z1</f>
        <v>2023</v>
      </c>
      <c r="AA2" s="729"/>
      <c r="AB2" s="729"/>
      <c r="AC2" s="729"/>
      <c r="AD2" s="219"/>
      <c r="AE2" s="219"/>
      <c r="AF2" s="219"/>
      <c r="AG2" s="219"/>
      <c r="AH2" s="219"/>
      <c r="AI2" s="227"/>
      <c r="AJ2" s="227"/>
    </row>
    <row r="3" spans="1:37" ht="15.75">
      <c r="A3" s="504" t="s">
        <v>438</v>
      </c>
      <c r="B3" s="505">
        <f>COUNTA(A5:A154)-COUNTBLANK(A5:A154)</f>
        <v>0</v>
      </c>
      <c r="C3" s="9"/>
      <c r="D3" s="9"/>
      <c r="E3" s="9"/>
      <c r="F3" s="9"/>
      <c r="G3" s="230" t="str">
        <f>IF(IF(ISNA(MODE(G4,$AY$5:$AY$17)),IF(G4="","",IF(WEEKDAY(G4)=1,"D",IF(WEEKDAY(G4)=7,"S","L"))),"D")=0," ",IF(ISNA(MODE(G4,$AY$5:$AY$17)),IF(G4="","",IF(WEEKDAY(G4)=1,"D",IF(WEEKDAY(G4)=7,"S","L"))),"D"))</f>
        <v>D</v>
      </c>
      <c r="H3" s="230" t="str">
        <f t="shared" ref="H3:AK3" si="0">IF(IF(ISNA(MODE(H4,$AY$5:$AY$17)),IF(H4="","",IF(WEEKDAY(H4)=1,"D",IF(WEEKDAY(H4)=7,"S","L"))),"D")=0," ",IF(ISNA(MODE(H4,$AY$5:$AY$17)),IF(H4="","",IF(WEEKDAY(H4)=1,"D",IF(WEEKDAY(H4)=7,"S","L"))),"D"))</f>
        <v>L</v>
      </c>
      <c r="I3" s="230" t="str">
        <f t="shared" si="0"/>
        <v>L</v>
      </c>
      <c r="J3" s="230" t="str">
        <f t="shared" si="0"/>
        <v>L</v>
      </c>
      <c r="K3" s="230" t="str">
        <f t="shared" si="0"/>
        <v>L</v>
      </c>
      <c r="L3" s="230" t="str">
        <f t="shared" si="0"/>
        <v>L</v>
      </c>
      <c r="M3" s="230" t="str">
        <f t="shared" si="0"/>
        <v>S</v>
      </c>
      <c r="N3" s="230" t="str">
        <f t="shared" si="0"/>
        <v>D</v>
      </c>
      <c r="O3" s="230" t="str">
        <f t="shared" si="0"/>
        <v>L</v>
      </c>
      <c r="P3" s="230" t="str">
        <f t="shared" si="0"/>
        <v>L</v>
      </c>
      <c r="Q3" s="230" t="str">
        <f t="shared" si="0"/>
        <v>L</v>
      </c>
      <c r="R3" s="230" t="str">
        <f t="shared" si="0"/>
        <v>L</v>
      </c>
      <c r="S3" s="230" t="str">
        <f t="shared" si="0"/>
        <v>L</v>
      </c>
      <c r="T3" s="230" t="str">
        <f t="shared" si="0"/>
        <v>S</v>
      </c>
      <c r="U3" s="230" t="str">
        <f t="shared" si="0"/>
        <v>D</v>
      </c>
      <c r="V3" s="230" t="str">
        <f t="shared" si="0"/>
        <v>L</v>
      </c>
      <c r="W3" s="230" t="str">
        <f t="shared" si="0"/>
        <v>L</v>
      </c>
      <c r="X3" s="230" t="str">
        <f t="shared" si="0"/>
        <v>L</v>
      </c>
      <c r="Y3" s="230" t="str">
        <f t="shared" si="0"/>
        <v>L</v>
      </c>
      <c r="Z3" s="230" t="str">
        <f t="shared" si="0"/>
        <v>L</v>
      </c>
      <c r="AA3" s="230" t="str">
        <f t="shared" si="0"/>
        <v>S</v>
      </c>
      <c r="AB3" s="230" t="str">
        <f t="shared" si="0"/>
        <v>D</v>
      </c>
      <c r="AC3" s="230" t="str">
        <f t="shared" si="0"/>
        <v>L</v>
      </c>
      <c r="AD3" s="230" t="str">
        <f t="shared" si="0"/>
        <v>L</v>
      </c>
      <c r="AE3" s="230" t="str">
        <f t="shared" si="0"/>
        <v>L</v>
      </c>
      <c r="AF3" s="230" t="str">
        <f t="shared" si="0"/>
        <v>L</v>
      </c>
      <c r="AG3" s="230" t="str">
        <f t="shared" si="0"/>
        <v>L</v>
      </c>
      <c r="AH3" s="230" t="str">
        <f t="shared" si="0"/>
        <v>S</v>
      </c>
      <c r="AI3" s="230" t="str">
        <f t="shared" si="0"/>
        <v>D</v>
      </c>
      <c r="AJ3" s="230" t="str">
        <f t="shared" si="0"/>
        <v>L</v>
      </c>
      <c r="AK3" s="230" t="str">
        <f t="shared" si="0"/>
        <v>L</v>
      </c>
    </row>
    <row r="4" spans="1:37" ht="15">
      <c r="A4" s="435" t="s">
        <v>429</v>
      </c>
      <c r="B4" s="485" t="s">
        <v>430</v>
      </c>
      <c r="C4" s="228" t="str">
        <f>CUADRO!C3</f>
        <v>NOMBRES</v>
      </c>
      <c r="D4" s="228" t="str">
        <f>CUADRO!D3</f>
        <v>TGT</v>
      </c>
      <c r="E4" s="228" t="str">
        <f>CUADRO!E3</f>
        <v>Nº ORDEN</v>
      </c>
      <c r="F4" s="228" t="str">
        <f>CUADRO!F3</f>
        <v>TURNOS</v>
      </c>
      <c r="G4" s="451">
        <f>CUADRO!G3</f>
        <v>44927</v>
      </c>
      <c r="H4" s="451">
        <f>G4+1</f>
        <v>44928</v>
      </c>
      <c r="I4" s="451">
        <f t="shared" ref="I4:AH4" si="1">H4+1</f>
        <v>44929</v>
      </c>
      <c r="J4" s="451">
        <f t="shared" si="1"/>
        <v>44930</v>
      </c>
      <c r="K4" s="451">
        <f t="shared" si="1"/>
        <v>44931</v>
      </c>
      <c r="L4" s="451">
        <f t="shared" si="1"/>
        <v>44932</v>
      </c>
      <c r="M4" s="451">
        <f t="shared" si="1"/>
        <v>44933</v>
      </c>
      <c r="N4" s="451">
        <f t="shared" si="1"/>
        <v>44934</v>
      </c>
      <c r="O4" s="451">
        <f t="shared" si="1"/>
        <v>44935</v>
      </c>
      <c r="P4" s="451">
        <f t="shared" si="1"/>
        <v>44936</v>
      </c>
      <c r="Q4" s="451">
        <f t="shared" si="1"/>
        <v>44937</v>
      </c>
      <c r="R4" s="451">
        <f t="shared" si="1"/>
        <v>44938</v>
      </c>
      <c r="S4" s="451">
        <f t="shared" si="1"/>
        <v>44939</v>
      </c>
      <c r="T4" s="451">
        <f t="shared" si="1"/>
        <v>44940</v>
      </c>
      <c r="U4" s="451">
        <f t="shared" si="1"/>
        <v>44941</v>
      </c>
      <c r="V4" s="451">
        <f t="shared" si="1"/>
        <v>44942</v>
      </c>
      <c r="W4" s="451">
        <f t="shared" si="1"/>
        <v>44943</v>
      </c>
      <c r="X4" s="451">
        <f t="shared" si="1"/>
        <v>44944</v>
      </c>
      <c r="Y4" s="451">
        <f t="shared" si="1"/>
        <v>44945</v>
      </c>
      <c r="Z4" s="451">
        <f t="shared" si="1"/>
        <v>44946</v>
      </c>
      <c r="AA4" s="451">
        <f t="shared" si="1"/>
        <v>44947</v>
      </c>
      <c r="AB4" s="451">
        <f t="shared" si="1"/>
        <v>44948</v>
      </c>
      <c r="AC4" s="451">
        <f t="shared" si="1"/>
        <v>44949</v>
      </c>
      <c r="AD4" s="451">
        <f t="shared" si="1"/>
        <v>44950</v>
      </c>
      <c r="AE4" s="451">
        <f t="shared" si="1"/>
        <v>44951</v>
      </c>
      <c r="AF4" s="451">
        <f t="shared" si="1"/>
        <v>44952</v>
      </c>
      <c r="AG4" s="451">
        <f t="shared" si="1"/>
        <v>44953</v>
      </c>
      <c r="AH4" s="451">
        <f t="shared" si="1"/>
        <v>44954</v>
      </c>
      <c r="AI4" s="451">
        <f>IF(AH4="","",IF(AH4+1&gt;BORRADOR!$AM$17,"",AH4+1))</f>
        <v>44955</v>
      </c>
      <c r="AJ4" s="451">
        <f>IF(AI4="","",IF(AI4+1&gt;BORRADOR!$AM$17,"",AI4+1))</f>
        <v>44956</v>
      </c>
      <c r="AK4" s="451">
        <f>IF(AJ4="","",IF(AJ4+1&gt;BORRADOR!$AM$17,"",AJ4+1))</f>
        <v>44957</v>
      </c>
    </row>
    <row r="5" spans="1:37" ht="15">
      <c r="A5" s="435" t="str">
        <f>IF(F5="","",1)</f>
        <v/>
      </c>
      <c r="B5" s="369">
        <v>1</v>
      </c>
      <c r="C5" s="228" t="str">
        <f>VLOOKUP(D5,CONDUCTORES!C:E,3,FALSE)</f>
        <v/>
      </c>
      <c r="D5" s="228" t="str">
        <f>IFERROR(IF($C$1="SELECCIONE EMPRESA","",IF($C$1=CONDUCTORES!$Y$1,VLOOKUP(B5,CONDUCTORES!AH4:AM443,6,FALSE),IF($C$1=CONDUCTORES!$Z$1,VLOOKUP(B5,CONDUCTORES!$AI$4:AM443,5,FALSE),IF($C$1=CONDUCTORES!$AA$1,VLOOKUP(B5,CONDUCTORES!AJ4:AM443,4,FALSE),VLOOKUP(B5,CONDUCTORES!AK4:AM443,3,FALSE))))),"")</f>
        <v/>
      </c>
      <c r="E5" s="228" t="str">
        <f>IF(IFERROR(IF($D5="","",VLOOKUP($D5,CUADRO!D4:AK153,2,FALSE)),"")=0,B5,IFERROR(IF($D5="","",VLOOKUP($D5,CUADRO!D4:AK153,2,FALSE)),""))</f>
        <v/>
      </c>
      <c r="F5" s="228" t="str">
        <f>IFERROR(IF($D5="","",VLOOKUP($D5,CUADRO!D4:AK153,3,FALSE)),"")</f>
        <v/>
      </c>
      <c r="G5" s="484" t="str">
        <f>IFERROR(IF($D5="","",VLOOKUP($D5,CUADRO!$D:$AK,4,FALSE)),"")</f>
        <v/>
      </c>
      <c r="H5" s="484" t="str">
        <f>IFERROR(IF($D5="","",VLOOKUP($D5,CUADRO!$D:$AK,5,FALSE)),"")</f>
        <v/>
      </c>
      <c r="I5" s="484" t="str">
        <f>IFERROR(IF($D5="","",VLOOKUP($D5,CUADRO!$D:$AK,6,FALSE)),"")</f>
        <v/>
      </c>
      <c r="J5" s="484" t="str">
        <f>IFERROR(IF($D5="","",VLOOKUP($D5,CUADRO!$D:$AK,7,FALSE)),"")</f>
        <v/>
      </c>
      <c r="K5" s="484" t="str">
        <f>IFERROR(IF($D5="","",VLOOKUP($D5,CUADRO!$D:$AK,8,FALSE)),"")</f>
        <v/>
      </c>
      <c r="L5" s="484" t="str">
        <f>IFERROR(IF($D5="","",VLOOKUP($D5,CUADRO!$D:$AK,9,FALSE)),"")</f>
        <v/>
      </c>
      <c r="M5" s="484" t="str">
        <f>IFERROR(IF($D5="","",VLOOKUP($D5,CUADRO!$D:$AK,10,FALSE)),"")</f>
        <v/>
      </c>
      <c r="N5" s="484" t="str">
        <f>IFERROR(IF($D5="","",VLOOKUP($D5,CUADRO!$D:$AK,11,FALSE)),"")</f>
        <v/>
      </c>
      <c r="O5" s="484" t="str">
        <f>IFERROR(IF($D5="","",VLOOKUP($D5,CUADRO!$D:$AK,12,FALSE)),"")</f>
        <v/>
      </c>
      <c r="P5" s="484" t="str">
        <f>IFERROR(IF($D5="","",VLOOKUP($D5,CUADRO!$D:$AK,13,FALSE)),"")</f>
        <v/>
      </c>
      <c r="Q5" s="484" t="str">
        <f>IFERROR(IF($D5="","",VLOOKUP($D5,CUADRO!$D:$AK,14,FALSE)),"")</f>
        <v/>
      </c>
      <c r="R5" s="484" t="str">
        <f>IFERROR(IF($D5="","",VLOOKUP($D5,CUADRO!$D:$AK,15,FALSE)),"")</f>
        <v/>
      </c>
      <c r="S5" s="484" t="str">
        <f>IFERROR(IF($D5="","",VLOOKUP($D5,CUADRO!$D:$AK,16,FALSE)),"")</f>
        <v/>
      </c>
      <c r="T5" s="484" t="str">
        <f>IFERROR(IF($D5="","",VLOOKUP($D5,CUADRO!$D:$AK,17,FALSE)),"")</f>
        <v/>
      </c>
      <c r="U5" s="484" t="str">
        <f>IFERROR(IF($D5="","",VLOOKUP($D5,CUADRO!$D:$AK,18,FALSE)),"")</f>
        <v/>
      </c>
      <c r="V5" s="484" t="str">
        <f>IFERROR(IF($D5="","",VLOOKUP($D5,CUADRO!$D:$AK,19,FALSE)),"")</f>
        <v/>
      </c>
      <c r="W5" s="484" t="str">
        <f>IFERROR(IF($D5="","",VLOOKUP($D5,CUADRO!$D:$AK,20,FALSE)),"")</f>
        <v/>
      </c>
      <c r="X5" s="484" t="str">
        <f>IFERROR(IF($D5="","",VLOOKUP($D5,CUADRO!$D:$AK,21,FALSE)),"")</f>
        <v/>
      </c>
      <c r="Y5" s="484" t="str">
        <f>IFERROR(IF($D5="","",VLOOKUP($D5,CUADRO!$D:$AK,22,FALSE)),"")</f>
        <v/>
      </c>
      <c r="Z5" s="484" t="str">
        <f>IFERROR(IF($D5="","",VLOOKUP($D5,CUADRO!$D:$AK,23,FALSE)),"")</f>
        <v/>
      </c>
      <c r="AA5" s="484" t="str">
        <f>IFERROR(IF($D5="","",VLOOKUP($D5,CUADRO!$D:$AK,24,FALSE)),"")</f>
        <v/>
      </c>
      <c r="AB5" s="484" t="str">
        <f>IFERROR(IF($D5="","",VLOOKUP($D5,CUADRO!$D:$AK,25,FALSE)),"")</f>
        <v/>
      </c>
      <c r="AC5" s="484" t="str">
        <f>IFERROR(IF($D5="","",VLOOKUP($D5,CUADRO!$D:$AK,26,FALSE)),"")</f>
        <v/>
      </c>
      <c r="AD5" s="484" t="str">
        <f>IFERROR(IF($D5="","",VLOOKUP($D5,CUADRO!$D:$AK,27,FALSE)),"")</f>
        <v/>
      </c>
      <c r="AE5" s="484" t="str">
        <f>IFERROR(IF($D5="","",VLOOKUP($D5,CUADRO!$D:$AK,28,FALSE)),"")</f>
        <v/>
      </c>
      <c r="AF5" s="484" t="str">
        <f>IFERROR(IF($D5="","",VLOOKUP($D5,CUADRO!$D:$AK,29,FALSE)),"")</f>
        <v/>
      </c>
      <c r="AG5" s="484" t="str">
        <f>IFERROR(IF($D5="","",VLOOKUP($D5,CUADRO!$D:$AK,30,FALSE)),"")</f>
        <v/>
      </c>
      <c r="AH5" s="484" t="str">
        <f>IFERROR(IF($D5="","",VLOOKUP($D5,CUADRO!$D:$AK,31,FALSE)),"")</f>
        <v/>
      </c>
      <c r="AI5" s="484" t="str">
        <f>IFERROR(IF($D5="","",VLOOKUP($D5,CUADRO!$D:$AK,32,FALSE)),"")</f>
        <v/>
      </c>
      <c r="AJ5" s="484" t="str">
        <f>IFERROR(IF($D5="","",VLOOKUP($D5,CUADRO!$D:$AK,33,FALSE)),"")</f>
        <v/>
      </c>
      <c r="AK5" s="484" t="str">
        <f>IFERROR(IF($D5="","",VLOOKUP($D5,CUADRO!$D:$AK,34,FALSE)),"")</f>
        <v/>
      </c>
    </row>
    <row r="6" spans="1:37" ht="15">
      <c r="A6" s="435" t="str">
        <f>IF(F6="","",MAX($A$5:$A5)+1)</f>
        <v/>
      </c>
      <c r="B6" s="369">
        <v>2</v>
      </c>
      <c r="C6" s="228" t="str">
        <f>VLOOKUP(D6,CONDUCTORES!C:E,3,FALSE)</f>
        <v/>
      </c>
      <c r="D6" s="228" t="str">
        <f>IFERROR(IF($C$1="SELECCIONE EMPRESA","",IF($C$1=CONDUCTORES!$Y$1,VLOOKUP(B6,CONDUCTORES!AH5:AM444,6,FALSE),IF($C$1=CONDUCTORES!$Z$1,VLOOKUP(B6,CONDUCTORES!$AI$4:AM444,5,FALSE),IF($C$1=CONDUCTORES!$AA$1,VLOOKUP(B6,CONDUCTORES!AJ5:AM444,4,FALSE),VLOOKUP(B6,CONDUCTORES!AK5:AM444,3,FALSE))))),"")</f>
        <v/>
      </c>
      <c r="E6" s="228" t="str">
        <f>IF(IFERROR(IF($D6="","",VLOOKUP($D6,CUADRO!D5:AK154,2,FALSE)),"")=0,B6,IFERROR(IF($D6="","",VLOOKUP($D6,CUADRO!D5:AK154,2,FALSE)),""))</f>
        <v/>
      </c>
      <c r="F6" s="228" t="str">
        <f>IFERROR(IF($D6="","",VLOOKUP($D6,CUADRO!D5:AK154,3,FALSE)),"")</f>
        <v/>
      </c>
      <c r="G6" s="484" t="str">
        <f>IFERROR(IF($D6="","",VLOOKUP($D6,CUADRO!$D:$AK,4,FALSE)),"")</f>
        <v/>
      </c>
      <c r="H6" s="484" t="str">
        <f>IFERROR(IF($D6="","",VLOOKUP($D6,CUADRO!$D:$AK,5,FALSE)),"")</f>
        <v/>
      </c>
      <c r="I6" s="484" t="str">
        <f>IFERROR(IF($D6="","",VLOOKUP($D6,CUADRO!$D:$AK,6,FALSE)),"")</f>
        <v/>
      </c>
      <c r="J6" s="484" t="str">
        <f>IFERROR(IF($D6="","",VLOOKUP($D6,CUADRO!$D:$AK,7,FALSE)),"")</f>
        <v/>
      </c>
      <c r="K6" s="484" t="str">
        <f>IFERROR(IF($D6="","",VLOOKUP($D6,CUADRO!$D:$AK,8,FALSE)),"")</f>
        <v/>
      </c>
      <c r="L6" s="484" t="str">
        <f>IFERROR(IF($D6="","",VLOOKUP($D6,CUADRO!$D:$AK,9,FALSE)),"")</f>
        <v/>
      </c>
      <c r="M6" s="484" t="str">
        <f>IFERROR(IF($D6="","",VLOOKUP($D6,CUADRO!$D:$AK,10,FALSE)),"")</f>
        <v/>
      </c>
      <c r="N6" s="484" t="str">
        <f>IFERROR(IF($D6="","",VLOOKUP($D6,CUADRO!$D:$AK,11,FALSE)),"")</f>
        <v/>
      </c>
      <c r="O6" s="484" t="str">
        <f>IFERROR(IF($D6="","",VLOOKUP($D6,CUADRO!$D:$AK,12,FALSE)),"")</f>
        <v/>
      </c>
      <c r="P6" s="484" t="str">
        <f>IFERROR(IF($D6="","",VLOOKUP($D6,CUADRO!$D:$AK,13,FALSE)),"")</f>
        <v/>
      </c>
      <c r="Q6" s="484" t="str">
        <f>IFERROR(IF($D6="","",VLOOKUP($D6,CUADRO!$D:$AK,14,FALSE)),"")</f>
        <v/>
      </c>
      <c r="R6" s="484" t="str">
        <f>IFERROR(IF($D6="","",VLOOKUP($D6,CUADRO!$D:$AK,15,FALSE)),"")</f>
        <v/>
      </c>
      <c r="S6" s="484" t="str">
        <f>IFERROR(IF($D6="","",VLOOKUP($D6,CUADRO!$D:$AK,16,FALSE)),"")</f>
        <v/>
      </c>
      <c r="T6" s="484" t="str">
        <f>IFERROR(IF($D6="","",VLOOKUP($D6,CUADRO!$D:$AK,17,FALSE)),"")</f>
        <v/>
      </c>
      <c r="U6" s="484" t="str">
        <f>IFERROR(IF($D6="","",VLOOKUP($D6,CUADRO!$D:$AK,18,FALSE)),"")</f>
        <v/>
      </c>
      <c r="V6" s="484" t="str">
        <f>IFERROR(IF($D6="","",VLOOKUP($D6,CUADRO!$D:$AK,19,FALSE)),"")</f>
        <v/>
      </c>
      <c r="W6" s="484" t="str">
        <f>IFERROR(IF($D6="","",VLOOKUP($D6,CUADRO!$D:$AK,20,FALSE)),"")</f>
        <v/>
      </c>
      <c r="X6" s="484" t="str">
        <f>IFERROR(IF($D6="","",VLOOKUP($D6,CUADRO!$D:$AK,21,FALSE)),"")</f>
        <v/>
      </c>
      <c r="Y6" s="484" t="str">
        <f>IFERROR(IF($D6="","",VLOOKUP($D6,CUADRO!$D:$AK,22,FALSE)),"")</f>
        <v/>
      </c>
      <c r="Z6" s="484" t="str">
        <f>IFERROR(IF($D6="","",VLOOKUP($D6,CUADRO!$D:$AK,23,FALSE)),"")</f>
        <v/>
      </c>
      <c r="AA6" s="484" t="str">
        <f>IFERROR(IF($D6="","",VLOOKUP($D6,CUADRO!$D:$AK,24,FALSE)),"")</f>
        <v/>
      </c>
      <c r="AB6" s="484" t="str">
        <f>IFERROR(IF($D6="","",VLOOKUP($D6,CUADRO!$D:$AK,25,FALSE)),"")</f>
        <v/>
      </c>
      <c r="AC6" s="484" t="str">
        <f>IFERROR(IF($D6="","",VLOOKUP($D6,CUADRO!$D:$AK,26,FALSE)),"")</f>
        <v/>
      </c>
      <c r="AD6" s="484" t="str">
        <f>IFERROR(IF($D6="","",VLOOKUP($D6,CUADRO!$D:$AK,27,FALSE)),"")</f>
        <v/>
      </c>
      <c r="AE6" s="484" t="str">
        <f>IFERROR(IF($D6="","",VLOOKUP($D6,CUADRO!$D:$AK,28,FALSE)),"")</f>
        <v/>
      </c>
      <c r="AF6" s="484" t="str">
        <f>IFERROR(IF($D6="","",VLOOKUP($D6,CUADRO!$D:$AK,29,FALSE)),"")</f>
        <v/>
      </c>
      <c r="AG6" s="484" t="str">
        <f>IFERROR(IF($D6="","",VLOOKUP($D6,CUADRO!$D:$AK,30,FALSE)),"")</f>
        <v/>
      </c>
      <c r="AH6" s="484" t="str">
        <f>IFERROR(IF($D6="","",VLOOKUP($D6,CUADRO!$D:$AK,31,FALSE)),"")</f>
        <v/>
      </c>
      <c r="AI6" s="484" t="str">
        <f>IFERROR(IF($D6="","",VLOOKUP($D6,CUADRO!$D:$AK,32,FALSE)),"")</f>
        <v/>
      </c>
      <c r="AJ6" s="484" t="str">
        <f>IFERROR(IF($D6="","",VLOOKUP($D6,CUADRO!$D:$AK,33,FALSE)),"")</f>
        <v/>
      </c>
      <c r="AK6" s="484" t="str">
        <f>IFERROR(IF($D6="","",VLOOKUP($D6,CUADRO!$D:$AK,34,FALSE)),"")</f>
        <v/>
      </c>
    </row>
    <row r="7" spans="1:37" ht="15">
      <c r="A7" s="435" t="str">
        <f>IF(F7="","",MAX($A$5:$A6)+1)</f>
        <v/>
      </c>
      <c r="B7" s="369">
        <v>3</v>
      </c>
      <c r="C7" s="228" t="str">
        <f>VLOOKUP(D7,CONDUCTORES!C:E,3,FALSE)</f>
        <v/>
      </c>
      <c r="D7" s="228" t="str">
        <f>IFERROR(IF($C$1="SELECCIONE EMPRESA","",IF($C$1=CONDUCTORES!$Y$1,VLOOKUP(B7,CONDUCTORES!AH6:AM445,6,FALSE),IF($C$1=CONDUCTORES!$Z$1,VLOOKUP(B7,CONDUCTORES!$AI$4:AM445,5,FALSE),IF($C$1=CONDUCTORES!$AA$1,VLOOKUP(B7,CONDUCTORES!AJ6:AM445,4,FALSE),VLOOKUP(B7,CONDUCTORES!AK6:AM445,3,FALSE))))),"")</f>
        <v/>
      </c>
      <c r="E7" s="228" t="str">
        <f>IF(IFERROR(IF($D7="","",VLOOKUP($D7,CUADRO!D6:AK155,2,FALSE)),"")=0,B7,IFERROR(IF($D7="","",VLOOKUP($D7,CUADRO!D6:AK155,2,FALSE)),""))</f>
        <v/>
      </c>
      <c r="F7" s="228" t="str">
        <f>IFERROR(IF($D7="","",VLOOKUP($D7,CUADRO!D6:AK155,3,FALSE)),"")</f>
        <v/>
      </c>
      <c r="G7" s="484" t="str">
        <f>IFERROR(IF($D7="","",VLOOKUP($D7,CUADRO!$D:$AK,4,FALSE)),"")</f>
        <v/>
      </c>
      <c r="H7" s="484" t="str">
        <f>IFERROR(IF($D7="","",VLOOKUP($D7,CUADRO!$D:$AK,5,FALSE)),"")</f>
        <v/>
      </c>
      <c r="I7" s="484" t="str">
        <f>IFERROR(IF($D7="","",VLOOKUP($D7,CUADRO!$D:$AK,6,FALSE)),"")</f>
        <v/>
      </c>
      <c r="J7" s="484" t="str">
        <f>IFERROR(IF($D7="","",VLOOKUP($D7,CUADRO!$D:$AK,7,FALSE)),"")</f>
        <v/>
      </c>
      <c r="K7" s="484" t="str">
        <f>IFERROR(IF($D7="","",VLOOKUP($D7,CUADRO!$D:$AK,8,FALSE)),"")</f>
        <v/>
      </c>
      <c r="L7" s="484" t="str">
        <f>IFERROR(IF($D7="","",VLOOKUP($D7,CUADRO!$D:$AK,9,FALSE)),"")</f>
        <v/>
      </c>
      <c r="M7" s="484" t="str">
        <f>IFERROR(IF($D7="","",VLOOKUP($D7,CUADRO!$D:$AK,10,FALSE)),"")</f>
        <v/>
      </c>
      <c r="N7" s="484" t="str">
        <f>IFERROR(IF($D7="","",VLOOKUP($D7,CUADRO!$D:$AK,11,FALSE)),"")</f>
        <v/>
      </c>
      <c r="O7" s="484" t="str">
        <f>IFERROR(IF($D7="","",VLOOKUP($D7,CUADRO!$D:$AK,12,FALSE)),"")</f>
        <v/>
      </c>
      <c r="P7" s="484" t="str">
        <f>IFERROR(IF($D7="","",VLOOKUP($D7,CUADRO!$D:$AK,13,FALSE)),"")</f>
        <v/>
      </c>
      <c r="Q7" s="484" t="str">
        <f>IFERROR(IF($D7="","",VLOOKUP($D7,CUADRO!$D:$AK,14,FALSE)),"")</f>
        <v/>
      </c>
      <c r="R7" s="484" t="str">
        <f>IFERROR(IF($D7="","",VLOOKUP($D7,CUADRO!$D:$AK,15,FALSE)),"")</f>
        <v/>
      </c>
      <c r="S7" s="484" t="str">
        <f>IFERROR(IF($D7="","",VLOOKUP($D7,CUADRO!$D:$AK,16,FALSE)),"")</f>
        <v/>
      </c>
      <c r="T7" s="484" t="str">
        <f>IFERROR(IF($D7="","",VLOOKUP($D7,CUADRO!$D:$AK,17,FALSE)),"")</f>
        <v/>
      </c>
      <c r="U7" s="484" t="str">
        <f>IFERROR(IF($D7="","",VLOOKUP($D7,CUADRO!$D:$AK,18,FALSE)),"")</f>
        <v/>
      </c>
      <c r="V7" s="484" t="str">
        <f>IFERROR(IF($D7="","",VLOOKUP($D7,CUADRO!$D:$AK,19,FALSE)),"")</f>
        <v/>
      </c>
      <c r="W7" s="484" t="str">
        <f>IFERROR(IF($D7="","",VLOOKUP($D7,CUADRO!$D:$AK,20,FALSE)),"")</f>
        <v/>
      </c>
      <c r="X7" s="484" t="str">
        <f>IFERROR(IF($D7="","",VLOOKUP($D7,CUADRO!$D:$AK,21,FALSE)),"")</f>
        <v/>
      </c>
      <c r="Y7" s="484" t="str">
        <f>IFERROR(IF($D7="","",VLOOKUP($D7,CUADRO!$D:$AK,22,FALSE)),"")</f>
        <v/>
      </c>
      <c r="Z7" s="484" t="str">
        <f>IFERROR(IF($D7="","",VLOOKUP($D7,CUADRO!$D:$AK,23,FALSE)),"")</f>
        <v/>
      </c>
      <c r="AA7" s="484" t="str">
        <f>IFERROR(IF($D7="","",VLOOKUP($D7,CUADRO!$D:$AK,24,FALSE)),"")</f>
        <v/>
      </c>
      <c r="AB7" s="484" t="str">
        <f>IFERROR(IF($D7="","",VLOOKUP($D7,CUADRO!$D:$AK,25,FALSE)),"")</f>
        <v/>
      </c>
      <c r="AC7" s="484" t="str">
        <f>IFERROR(IF($D7="","",VLOOKUP($D7,CUADRO!$D:$AK,26,FALSE)),"")</f>
        <v/>
      </c>
      <c r="AD7" s="484" t="str">
        <f>IFERROR(IF($D7="","",VLOOKUP($D7,CUADRO!$D:$AK,27,FALSE)),"")</f>
        <v/>
      </c>
      <c r="AE7" s="484" t="str">
        <f>IFERROR(IF($D7="","",VLOOKUP($D7,CUADRO!$D:$AK,28,FALSE)),"")</f>
        <v/>
      </c>
      <c r="AF7" s="484" t="str">
        <f>IFERROR(IF($D7="","",VLOOKUP($D7,CUADRO!$D:$AK,29,FALSE)),"")</f>
        <v/>
      </c>
      <c r="AG7" s="484" t="str">
        <f>IFERROR(IF($D7="","",VLOOKUP($D7,CUADRO!$D:$AK,30,FALSE)),"")</f>
        <v/>
      </c>
      <c r="AH7" s="484" t="str">
        <f>IFERROR(IF($D7="","",VLOOKUP($D7,CUADRO!$D:$AK,31,FALSE)),"")</f>
        <v/>
      </c>
      <c r="AI7" s="484" t="str">
        <f>IFERROR(IF($D7="","",VLOOKUP($D7,CUADRO!$D:$AK,32,FALSE)),"")</f>
        <v/>
      </c>
      <c r="AJ7" s="484" t="str">
        <f>IFERROR(IF($D7="","",VLOOKUP($D7,CUADRO!$D:$AK,33,FALSE)),"")</f>
        <v/>
      </c>
      <c r="AK7" s="484" t="str">
        <f>IFERROR(IF($D7="","",VLOOKUP($D7,CUADRO!$D:$AK,34,FALSE)),"")</f>
        <v/>
      </c>
    </row>
    <row r="8" spans="1:37" ht="15">
      <c r="A8" s="435" t="str">
        <f>IF(F8="","",MAX($A$5:$A7)+1)</f>
        <v/>
      </c>
      <c r="B8" s="369">
        <v>4</v>
      </c>
      <c r="C8" s="228" t="str">
        <f>VLOOKUP(D8,CONDUCTORES!C:E,3,FALSE)</f>
        <v/>
      </c>
      <c r="D8" s="228" t="str">
        <f>IFERROR(IF($C$1="SELECCIONE EMPRESA","",IF($C$1=CONDUCTORES!$Y$1,VLOOKUP(B8,CONDUCTORES!AH7:AM446,6,FALSE),IF($C$1=CONDUCTORES!$Z$1,VLOOKUP(B8,CONDUCTORES!$AI$4:AM446,5,FALSE),IF($C$1=CONDUCTORES!$AA$1,VLOOKUP(B8,CONDUCTORES!AJ7:AM446,4,FALSE),VLOOKUP(B8,CONDUCTORES!AK7:AM446,3,FALSE))))),"")</f>
        <v/>
      </c>
      <c r="E8" s="228" t="str">
        <f>IF(IFERROR(IF($D8="","",VLOOKUP($D8,CUADRO!D7:AK156,2,FALSE)),"")=0,B8,IFERROR(IF($D8="","",VLOOKUP($D8,CUADRO!D7:AK156,2,FALSE)),""))</f>
        <v/>
      </c>
      <c r="F8" s="228" t="str">
        <f>IFERROR(IF($D8="","",VLOOKUP($D8,CUADRO!D7:AK156,3,FALSE)),"")</f>
        <v/>
      </c>
      <c r="G8" s="484" t="str">
        <f>IFERROR(IF($D8="","",VLOOKUP($D8,CUADRO!$D:$AK,4,FALSE)),"")</f>
        <v/>
      </c>
      <c r="H8" s="484" t="str">
        <f>IFERROR(IF($D8="","",VLOOKUP($D8,CUADRO!$D:$AK,5,FALSE)),"")</f>
        <v/>
      </c>
      <c r="I8" s="484" t="str">
        <f>IFERROR(IF($D8="","",VLOOKUP($D8,CUADRO!$D:$AK,6,FALSE)),"")</f>
        <v/>
      </c>
      <c r="J8" s="484" t="str">
        <f>IFERROR(IF($D8="","",VLOOKUP($D8,CUADRO!$D:$AK,7,FALSE)),"")</f>
        <v/>
      </c>
      <c r="K8" s="484" t="str">
        <f>IFERROR(IF($D8="","",VLOOKUP($D8,CUADRO!$D:$AK,8,FALSE)),"")</f>
        <v/>
      </c>
      <c r="L8" s="484" t="str">
        <f>IFERROR(IF($D8="","",VLOOKUP($D8,CUADRO!$D:$AK,9,FALSE)),"")</f>
        <v/>
      </c>
      <c r="M8" s="484" t="str">
        <f>IFERROR(IF($D8="","",VLOOKUP($D8,CUADRO!$D:$AK,10,FALSE)),"")</f>
        <v/>
      </c>
      <c r="N8" s="484" t="str">
        <f>IFERROR(IF($D8="","",VLOOKUP($D8,CUADRO!$D:$AK,11,FALSE)),"")</f>
        <v/>
      </c>
      <c r="O8" s="484" t="str">
        <f>IFERROR(IF($D8="","",VLOOKUP($D8,CUADRO!$D:$AK,12,FALSE)),"")</f>
        <v/>
      </c>
      <c r="P8" s="484" t="str">
        <f>IFERROR(IF($D8="","",VLOOKUP($D8,CUADRO!$D:$AK,13,FALSE)),"")</f>
        <v/>
      </c>
      <c r="Q8" s="484" t="str">
        <f>IFERROR(IF($D8="","",VLOOKUP($D8,CUADRO!$D:$AK,14,FALSE)),"")</f>
        <v/>
      </c>
      <c r="R8" s="484" t="str">
        <f>IFERROR(IF($D8="","",VLOOKUP($D8,CUADRO!$D:$AK,15,FALSE)),"")</f>
        <v/>
      </c>
      <c r="S8" s="484" t="str">
        <f>IFERROR(IF($D8="","",VLOOKUP($D8,CUADRO!$D:$AK,16,FALSE)),"")</f>
        <v/>
      </c>
      <c r="T8" s="484" t="str">
        <f>IFERROR(IF($D8="","",VLOOKUP($D8,CUADRO!$D:$AK,17,FALSE)),"")</f>
        <v/>
      </c>
      <c r="U8" s="484" t="str">
        <f>IFERROR(IF($D8="","",VLOOKUP($D8,CUADRO!$D:$AK,18,FALSE)),"")</f>
        <v/>
      </c>
      <c r="V8" s="484" t="str">
        <f>IFERROR(IF($D8="","",VLOOKUP($D8,CUADRO!$D:$AK,19,FALSE)),"")</f>
        <v/>
      </c>
      <c r="W8" s="484" t="str">
        <f>IFERROR(IF($D8="","",VLOOKUP($D8,CUADRO!$D:$AK,20,FALSE)),"")</f>
        <v/>
      </c>
      <c r="X8" s="484" t="str">
        <f>IFERROR(IF($D8="","",VLOOKUP($D8,CUADRO!$D:$AK,21,FALSE)),"")</f>
        <v/>
      </c>
      <c r="Y8" s="484" t="str">
        <f>IFERROR(IF($D8="","",VLOOKUP($D8,CUADRO!$D:$AK,22,FALSE)),"")</f>
        <v/>
      </c>
      <c r="Z8" s="484" t="str">
        <f>IFERROR(IF($D8="","",VLOOKUP($D8,CUADRO!$D:$AK,23,FALSE)),"")</f>
        <v/>
      </c>
      <c r="AA8" s="484" t="str">
        <f>IFERROR(IF($D8="","",VLOOKUP($D8,CUADRO!$D:$AK,24,FALSE)),"")</f>
        <v/>
      </c>
      <c r="AB8" s="484" t="str">
        <f>IFERROR(IF($D8="","",VLOOKUP($D8,CUADRO!$D:$AK,25,FALSE)),"")</f>
        <v/>
      </c>
      <c r="AC8" s="484" t="str">
        <f>IFERROR(IF($D8="","",VLOOKUP($D8,CUADRO!$D:$AK,26,FALSE)),"")</f>
        <v/>
      </c>
      <c r="AD8" s="484" t="str">
        <f>IFERROR(IF($D8="","",VLOOKUP($D8,CUADRO!$D:$AK,27,FALSE)),"")</f>
        <v/>
      </c>
      <c r="AE8" s="484" t="str">
        <f>IFERROR(IF($D8="","",VLOOKUP($D8,CUADRO!$D:$AK,28,FALSE)),"")</f>
        <v/>
      </c>
      <c r="AF8" s="484" t="str">
        <f>IFERROR(IF($D8="","",VLOOKUP($D8,CUADRO!$D:$AK,29,FALSE)),"")</f>
        <v/>
      </c>
      <c r="AG8" s="484" t="str">
        <f>IFERROR(IF($D8="","",VLOOKUP($D8,CUADRO!$D:$AK,30,FALSE)),"")</f>
        <v/>
      </c>
      <c r="AH8" s="484" t="str">
        <f>IFERROR(IF($D8="","",VLOOKUP($D8,CUADRO!$D:$AK,31,FALSE)),"")</f>
        <v/>
      </c>
      <c r="AI8" s="484" t="str">
        <f>IFERROR(IF($D8="","",VLOOKUP($D8,CUADRO!$D:$AK,32,FALSE)),"")</f>
        <v/>
      </c>
      <c r="AJ8" s="484" t="str">
        <f>IFERROR(IF($D8="","",VLOOKUP($D8,CUADRO!$D:$AK,33,FALSE)),"")</f>
        <v/>
      </c>
      <c r="AK8" s="484" t="str">
        <f>IFERROR(IF($D8="","",VLOOKUP($D8,CUADRO!$D:$AK,34,FALSE)),"")</f>
        <v/>
      </c>
    </row>
    <row r="9" spans="1:37" ht="15">
      <c r="A9" s="435" t="str">
        <f>IF(F9="","",MAX($A$5:$A8)+1)</f>
        <v/>
      </c>
      <c r="B9" s="369">
        <v>5</v>
      </c>
      <c r="C9" s="228" t="str">
        <f>VLOOKUP(D9,CONDUCTORES!C:E,3,FALSE)</f>
        <v/>
      </c>
      <c r="D9" s="228" t="str">
        <f>IFERROR(IF($C$1="SELECCIONE EMPRESA","",IF($C$1=CONDUCTORES!$Y$1,VLOOKUP(B9,CONDUCTORES!AH8:AM447,6,FALSE),IF($C$1=CONDUCTORES!$Z$1,VLOOKUP(B9,CONDUCTORES!$AI$4:AM447,5,FALSE),IF($C$1=CONDUCTORES!$AA$1,VLOOKUP(B9,CONDUCTORES!AJ8:AM447,4,FALSE),VLOOKUP(B9,CONDUCTORES!AK8:AM447,3,FALSE))))),"")</f>
        <v/>
      </c>
      <c r="E9" s="228" t="str">
        <f>IF(IFERROR(IF($D9="","",VLOOKUP($D9,CUADRO!D8:AK157,2,FALSE)),"")=0,B9,IFERROR(IF($D9="","",VLOOKUP($D9,CUADRO!D8:AK157,2,FALSE)),""))</f>
        <v/>
      </c>
      <c r="F9" s="228" t="str">
        <f>IFERROR(IF($D9="","",VLOOKUP($D9,CUADRO!D8:AK157,3,FALSE)),"")</f>
        <v/>
      </c>
      <c r="G9" s="484" t="str">
        <f>IFERROR(IF($D9="","",VLOOKUP($D9,CUADRO!$D:$AK,4,FALSE)),"")</f>
        <v/>
      </c>
      <c r="H9" s="484" t="str">
        <f>IFERROR(IF($D9="","",VLOOKUP($D9,CUADRO!$D:$AK,5,FALSE)),"")</f>
        <v/>
      </c>
      <c r="I9" s="484" t="str">
        <f>IFERROR(IF($D9="","",VLOOKUP($D9,CUADRO!$D:$AK,6,FALSE)),"")</f>
        <v/>
      </c>
      <c r="J9" s="484" t="str">
        <f>IFERROR(IF($D9="","",VLOOKUP($D9,CUADRO!$D:$AK,7,FALSE)),"")</f>
        <v/>
      </c>
      <c r="K9" s="484" t="str">
        <f>IFERROR(IF($D9="","",VLOOKUP($D9,CUADRO!$D:$AK,8,FALSE)),"")</f>
        <v/>
      </c>
      <c r="L9" s="484" t="str">
        <f>IFERROR(IF($D9="","",VLOOKUP($D9,CUADRO!$D:$AK,9,FALSE)),"")</f>
        <v/>
      </c>
      <c r="M9" s="484" t="str">
        <f>IFERROR(IF($D9="","",VLOOKUP($D9,CUADRO!$D:$AK,10,FALSE)),"")</f>
        <v/>
      </c>
      <c r="N9" s="484" t="str">
        <f>IFERROR(IF($D9="","",VLOOKUP($D9,CUADRO!$D:$AK,11,FALSE)),"")</f>
        <v/>
      </c>
      <c r="O9" s="484" t="str">
        <f>IFERROR(IF($D9="","",VLOOKUP($D9,CUADRO!$D:$AK,12,FALSE)),"")</f>
        <v/>
      </c>
      <c r="P9" s="484" t="str">
        <f>IFERROR(IF($D9="","",VLOOKUP($D9,CUADRO!$D:$AK,13,FALSE)),"")</f>
        <v/>
      </c>
      <c r="Q9" s="484" t="str">
        <f>IFERROR(IF($D9="","",VLOOKUP($D9,CUADRO!$D:$AK,14,FALSE)),"")</f>
        <v/>
      </c>
      <c r="R9" s="484" t="str">
        <f>IFERROR(IF($D9="","",VLOOKUP($D9,CUADRO!$D:$AK,15,FALSE)),"")</f>
        <v/>
      </c>
      <c r="S9" s="484" t="str">
        <f>IFERROR(IF($D9="","",VLOOKUP($D9,CUADRO!$D:$AK,16,FALSE)),"")</f>
        <v/>
      </c>
      <c r="T9" s="484" t="str">
        <f>IFERROR(IF($D9="","",VLOOKUP($D9,CUADRO!$D:$AK,17,FALSE)),"")</f>
        <v/>
      </c>
      <c r="U9" s="484" t="str">
        <f>IFERROR(IF($D9="","",VLOOKUP($D9,CUADRO!$D:$AK,18,FALSE)),"")</f>
        <v/>
      </c>
      <c r="V9" s="484" t="str">
        <f>IFERROR(IF($D9="","",VLOOKUP($D9,CUADRO!$D:$AK,19,FALSE)),"")</f>
        <v/>
      </c>
      <c r="W9" s="484" t="str">
        <f>IFERROR(IF($D9="","",VLOOKUP($D9,CUADRO!$D:$AK,20,FALSE)),"")</f>
        <v/>
      </c>
      <c r="X9" s="484" t="str">
        <f>IFERROR(IF($D9="","",VLOOKUP($D9,CUADRO!$D:$AK,21,FALSE)),"")</f>
        <v/>
      </c>
      <c r="Y9" s="484" t="str">
        <f>IFERROR(IF($D9="","",VLOOKUP($D9,CUADRO!$D:$AK,22,FALSE)),"")</f>
        <v/>
      </c>
      <c r="Z9" s="484" t="str">
        <f>IFERROR(IF($D9="","",VLOOKUP($D9,CUADRO!$D:$AK,23,FALSE)),"")</f>
        <v/>
      </c>
      <c r="AA9" s="484" t="str">
        <f>IFERROR(IF($D9="","",VLOOKUP($D9,CUADRO!$D:$AK,24,FALSE)),"")</f>
        <v/>
      </c>
      <c r="AB9" s="484" t="str">
        <f>IFERROR(IF($D9="","",VLOOKUP($D9,CUADRO!$D:$AK,25,FALSE)),"")</f>
        <v/>
      </c>
      <c r="AC9" s="484" t="str">
        <f>IFERROR(IF($D9="","",VLOOKUP($D9,CUADRO!$D:$AK,26,FALSE)),"")</f>
        <v/>
      </c>
      <c r="AD9" s="484" t="str">
        <f>IFERROR(IF($D9="","",VLOOKUP($D9,CUADRO!$D:$AK,27,FALSE)),"")</f>
        <v/>
      </c>
      <c r="AE9" s="484" t="str">
        <f>IFERROR(IF($D9="","",VLOOKUP($D9,CUADRO!$D:$AK,28,FALSE)),"")</f>
        <v/>
      </c>
      <c r="AF9" s="484" t="str">
        <f>IFERROR(IF($D9="","",VLOOKUP($D9,CUADRO!$D:$AK,29,FALSE)),"")</f>
        <v/>
      </c>
      <c r="AG9" s="484" t="str">
        <f>IFERROR(IF($D9="","",VLOOKUP($D9,CUADRO!$D:$AK,30,FALSE)),"")</f>
        <v/>
      </c>
      <c r="AH9" s="484" t="str">
        <f>IFERROR(IF($D9="","",VLOOKUP($D9,CUADRO!$D:$AK,31,FALSE)),"")</f>
        <v/>
      </c>
      <c r="AI9" s="484" t="str">
        <f>IFERROR(IF($D9="","",VLOOKUP($D9,CUADRO!$D:$AK,32,FALSE)),"")</f>
        <v/>
      </c>
      <c r="AJ9" s="484" t="str">
        <f>IFERROR(IF($D9="","",VLOOKUP($D9,CUADRO!$D:$AK,33,FALSE)),"")</f>
        <v/>
      </c>
      <c r="AK9" s="484" t="str">
        <f>IFERROR(IF($D9="","",VLOOKUP($D9,CUADRO!$D:$AK,34,FALSE)),"")</f>
        <v/>
      </c>
    </row>
    <row r="10" spans="1:37" ht="15">
      <c r="A10" s="435" t="str">
        <f>IF(F10="","",MAX($A$5:$A9)+1)</f>
        <v/>
      </c>
      <c r="B10" s="369">
        <v>6</v>
      </c>
      <c r="C10" s="228" t="str">
        <f>VLOOKUP(D10,CONDUCTORES!C:E,3,FALSE)</f>
        <v/>
      </c>
      <c r="D10" s="228" t="str">
        <f>IFERROR(IF($C$1="SELECCIONE EMPRESA","",IF($C$1=CONDUCTORES!$Y$1,VLOOKUP(B10,CONDUCTORES!AH9:AM448,6,FALSE),IF($C$1=CONDUCTORES!$Z$1,VLOOKUP(B10,CONDUCTORES!$AI$4:AM448,5,FALSE),IF($C$1=CONDUCTORES!$AA$1,VLOOKUP(B10,CONDUCTORES!AJ9:AM448,4,FALSE),VLOOKUP(B10,CONDUCTORES!AK9:AM448,3,FALSE))))),"")</f>
        <v/>
      </c>
      <c r="E10" s="228" t="str">
        <f>IF(IFERROR(IF($D10="","",VLOOKUP($D10,CUADRO!D9:AK158,2,FALSE)),"")=0,B10,IFERROR(IF($D10="","",VLOOKUP($D10,CUADRO!D9:AK158,2,FALSE)),""))</f>
        <v/>
      </c>
      <c r="F10" s="228" t="str">
        <f>IFERROR(IF($D10="","",VLOOKUP($D10,CUADRO!D9:AK158,3,FALSE)),"")</f>
        <v/>
      </c>
      <c r="G10" s="484" t="str">
        <f>IFERROR(IF($D10="","",VLOOKUP($D10,CUADRO!$D:$AK,4,FALSE)),"")</f>
        <v/>
      </c>
      <c r="H10" s="484" t="str">
        <f>IFERROR(IF($D10="","",VLOOKUP($D10,CUADRO!$D:$AK,5,FALSE)),"")</f>
        <v/>
      </c>
      <c r="I10" s="484" t="str">
        <f>IFERROR(IF($D10="","",VLOOKUP($D10,CUADRO!$D:$AK,6,FALSE)),"")</f>
        <v/>
      </c>
      <c r="J10" s="484" t="str">
        <f>IFERROR(IF($D10="","",VLOOKUP($D10,CUADRO!$D:$AK,7,FALSE)),"")</f>
        <v/>
      </c>
      <c r="K10" s="484" t="str">
        <f>IFERROR(IF($D10="","",VLOOKUP($D10,CUADRO!$D:$AK,8,FALSE)),"")</f>
        <v/>
      </c>
      <c r="L10" s="484" t="str">
        <f>IFERROR(IF($D10="","",VLOOKUP($D10,CUADRO!$D:$AK,9,FALSE)),"")</f>
        <v/>
      </c>
      <c r="M10" s="484" t="str">
        <f>IFERROR(IF($D10="","",VLOOKUP($D10,CUADRO!$D:$AK,10,FALSE)),"")</f>
        <v/>
      </c>
      <c r="N10" s="484" t="str">
        <f>IFERROR(IF($D10="","",VLOOKUP($D10,CUADRO!$D:$AK,11,FALSE)),"")</f>
        <v/>
      </c>
      <c r="O10" s="484" t="str">
        <f>IFERROR(IF($D10="","",VLOOKUP($D10,CUADRO!$D:$AK,12,FALSE)),"")</f>
        <v/>
      </c>
      <c r="P10" s="484" t="str">
        <f>IFERROR(IF($D10="","",VLOOKUP($D10,CUADRO!$D:$AK,13,FALSE)),"")</f>
        <v/>
      </c>
      <c r="Q10" s="484" t="str">
        <f>IFERROR(IF($D10="","",VLOOKUP($D10,CUADRO!$D:$AK,14,FALSE)),"")</f>
        <v/>
      </c>
      <c r="R10" s="484" t="str">
        <f>IFERROR(IF($D10="","",VLOOKUP($D10,CUADRO!$D:$AK,15,FALSE)),"")</f>
        <v/>
      </c>
      <c r="S10" s="484" t="str">
        <f>IFERROR(IF($D10="","",VLOOKUP($D10,CUADRO!$D:$AK,16,FALSE)),"")</f>
        <v/>
      </c>
      <c r="T10" s="484" t="str">
        <f>IFERROR(IF($D10="","",VLOOKUP($D10,CUADRO!$D:$AK,17,FALSE)),"")</f>
        <v/>
      </c>
      <c r="U10" s="484" t="str">
        <f>IFERROR(IF($D10="","",VLOOKUP($D10,CUADRO!$D:$AK,18,FALSE)),"")</f>
        <v/>
      </c>
      <c r="V10" s="484" t="str">
        <f>IFERROR(IF($D10="","",VLOOKUP($D10,CUADRO!$D:$AK,19,FALSE)),"")</f>
        <v/>
      </c>
      <c r="W10" s="484" t="str">
        <f>IFERROR(IF($D10="","",VLOOKUP($D10,CUADRO!$D:$AK,20,FALSE)),"")</f>
        <v/>
      </c>
      <c r="X10" s="484" t="str">
        <f>IFERROR(IF($D10="","",VLOOKUP($D10,CUADRO!$D:$AK,21,FALSE)),"")</f>
        <v/>
      </c>
      <c r="Y10" s="484" t="str">
        <f>IFERROR(IF($D10="","",VLOOKUP($D10,CUADRO!$D:$AK,22,FALSE)),"")</f>
        <v/>
      </c>
      <c r="Z10" s="484" t="str">
        <f>IFERROR(IF($D10="","",VLOOKUP($D10,CUADRO!$D:$AK,23,FALSE)),"")</f>
        <v/>
      </c>
      <c r="AA10" s="484" t="str">
        <f>IFERROR(IF($D10="","",VLOOKUP($D10,CUADRO!$D:$AK,24,FALSE)),"")</f>
        <v/>
      </c>
      <c r="AB10" s="484" t="str">
        <f>IFERROR(IF($D10="","",VLOOKUP($D10,CUADRO!$D:$AK,25,FALSE)),"")</f>
        <v/>
      </c>
      <c r="AC10" s="484" t="str">
        <f>IFERROR(IF($D10="","",VLOOKUP($D10,CUADRO!$D:$AK,26,FALSE)),"")</f>
        <v/>
      </c>
      <c r="AD10" s="484" t="str">
        <f>IFERROR(IF($D10="","",VLOOKUP($D10,CUADRO!$D:$AK,27,FALSE)),"")</f>
        <v/>
      </c>
      <c r="AE10" s="484" t="str">
        <f>IFERROR(IF($D10="","",VLOOKUP($D10,CUADRO!$D:$AK,28,FALSE)),"")</f>
        <v/>
      </c>
      <c r="AF10" s="484" t="str">
        <f>IFERROR(IF($D10="","",VLOOKUP($D10,CUADRO!$D:$AK,29,FALSE)),"")</f>
        <v/>
      </c>
      <c r="AG10" s="484" t="str">
        <f>IFERROR(IF($D10="","",VLOOKUP($D10,CUADRO!$D:$AK,30,FALSE)),"")</f>
        <v/>
      </c>
      <c r="AH10" s="484" t="str">
        <f>IFERROR(IF($D10="","",VLOOKUP($D10,CUADRO!$D:$AK,31,FALSE)),"")</f>
        <v/>
      </c>
      <c r="AI10" s="484" t="str">
        <f>IFERROR(IF($D10="","",VLOOKUP($D10,CUADRO!$D:$AK,32,FALSE)),"")</f>
        <v/>
      </c>
      <c r="AJ10" s="484" t="str">
        <f>IFERROR(IF($D10="","",VLOOKUP($D10,CUADRO!$D:$AK,33,FALSE)),"")</f>
        <v/>
      </c>
      <c r="AK10" s="484" t="str">
        <f>IFERROR(IF($D10="","",VLOOKUP($D10,CUADRO!$D:$AK,34,FALSE)),"")</f>
        <v/>
      </c>
    </row>
    <row r="11" spans="1:37" ht="15">
      <c r="A11" s="435" t="str">
        <f>IF(F11="","",MAX($A$5:$A10)+1)</f>
        <v/>
      </c>
      <c r="B11" s="369">
        <v>7</v>
      </c>
      <c r="C11" s="228" t="str">
        <f>VLOOKUP(D11,CONDUCTORES!C:E,3,FALSE)</f>
        <v/>
      </c>
      <c r="D11" s="228" t="str">
        <f>IFERROR(IF($C$1="SELECCIONE EMPRESA","",IF($C$1=CONDUCTORES!$Y$1,VLOOKUP(B11,CONDUCTORES!AH10:AM449,6,FALSE),IF($C$1=CONDUCTORES!$Z$1,VLOOKUP(B11,CONDUCTORES!$AI$4:AM449,5,FALSE),IF($C$1=CONDUCTORES!$AA$1,VLOOKUP(B11,CONDUCTORES!AJ10:AM449,4,FALSE),VLOOKUP(B11,CONDUCTORES!AK10:AM449,3,FALSE))))),"")</f>
        <v/>
      </c>
      <c r="E11" s="228" t="str">
        <f>IF(IFERROR(IF($D11="","",VLOOKUP($D11,CUADRO!D10:AK159,2,FALSE)),"")=0,B11,IFERROR(IF($D11="","",VLOOKUP($D11,CUADRO!D10:AK159,2,FALSE)),""))</f>
        <v/>
      </c>
      <c r="F11" s="228" t="str">
        <f>IFERROR(IF($D11="","",VLOOKUP($D11,CUADRO!D10:AK159,3,FALSE)),"")</f>
        <v/>
      </c>
      <c r="G11" s="484" t="str">
        <f>IFERROR(IF($D11="","",VLOOKUP($D11,CUADRO!$D:$AK,4,FALSE)),"")</f>
        <v/>
      </c>
      <c r="H11" s="484" t="str">
        <f>IFERROR(IF($D11="","",VLOOKUP($D11,CUADRO!$D:$AK,5,FALSE)),"")</f>
        <v/>
      </c>
      <c r="I11" s="484" t="str">
        <f>IFERROR(IF($D11="","",VLOOKUP($D11,CUADRO!$D:$AK,6,FALSE)),"")</f>
        <v/>
      </c>
      <c r="J11" s="484" t="str">
        <f>IFERROR(IF($D11="","",VLOOKUP($D11,CUADRO!$D:$AK,7,FALSE)),"")</f>
        <v/>
      </c>
      <c r="K11" s="484" t="str">
        <f>IFERROR(IF($D11="","",VLOOKUP($D11,CUADRO!$D:$AK,8,FALSE)),"")</f>
        <v/>
      </c>
      <c r="L11" s="484" t="str">
        <f>IFERROR(IF($D11="","",VLOOKUP($D11,CUADRO!$D:$AK,9,FALSE)),"")</f>
        <v/>
      </c>
      <c r="M11" s="484" t="str">
        <f>IFERROR(IF($D11="","",VLOOKUP($D11,CUADRO!$D:$AK,10,FALSE)),"")</f>
        <v/>
      </c>
      <c r="N11" s="484" t="str">
        <f>IFERROR(IF($D11="","",VLOOKUP($D11,CUADRO!$D:$AK,11,FALSE)),"")</f>
        <v/>
      </c>
      <c r="O11" s="484" t="str">
        <f>IFERROR(IF($D11="","",VLOOKUP($D11,CUADRO!$D:$AK,12,FALSE)),"")</f>
        <v/>
      </c>
      <c r="P11" s="484" t="str">
        <f>IFERROR(IF($D11="","",VLOOKUP($D11,CUADRO!$D:$AK,13,FALSE)),"")</f>
        <v/>
      </c>
      <c r="Q11" s="484" t="str">
        <f>IFERROR(IF($D11="","",VLOOKUP($D11,CUADRO!$D:$AK,14,FALSE)),"")</f>
        <v/>
      </c>
      <c r="R11" s="484" t="str">
        <f>IFERROR(IF($D11="","",VLOOKUP($D11,CUADRO!$D:$AK,15,FALSE)),"")</f>
        <v/>
      </c>
      <c r="S11" s="484" t="str">
        <f>IFERROR(IF($D11="","",VLOOKUP($D11,CUADRO!$D:$AK,16,FALSE)),"")</f>
        <v/>
      </c>
      <c r="T11" s="484" t="str">
        <f>IFERROR(IF($D11="","",VLOOKUP($D11,CUADRO!$D:$AK,17,FALSE)),"")</f>
        <v/>
      </c>
      <c r="U11" s="484" t="str">
        <f>IFERROR(IF($D11="","",VLOOKUP($D11,CUADRO!$D:$AK,18,FALSE)),"")</f>
        <v/>
      </c>
      <c r="V11" s="484" t="str">
        <f>IFERROR(IF($D11="","",VLOOKUP($D11,CUADRO!$D:$AK,19,FALSE)),"")</f>
        <v/>
      </c>
      <c r="W11" s="484" t="str">
        <f>IFERROR(IF($D11="","",VLOOKUP($D11,CUADRO!$D:$AK,20,FALSE)),"")</f>
        <v/>
      </c>
      <c r="X11" s="484" t="str">
        <f>IFERROR(IF($D11="","",VLOOKUP($D11,CUADRO!$D:$AK,21,FALSE)),"")</f>
        <v/>
      </c>
      <c r="Y11" s="484" t="str">
        <f>IFERROR(IF($D11="","",VLOOKUP($D11,CUADRO!$D:$AK,22,FALSE)),"")</f>
        <v/>
      </c>
      <c r="Z11" s="484" t="str">
        <f>IFERROR(IF($D11="","",VLOOKUP($D11,CUADRO!$D:$AK,23,FALSE)),"")</f>
        <v/>
      </c>
      <c r="AA11" s="484" t="str">
        <f>IFERROR(IF($D11="","",VLOOKUP($D11,CUADRO!$D:$AK,24,FALSE)),"")</f>
        <v/>
      </c>
      <c r="AB11" s="484" t="str">
        <f>IFERROR(IF($D11="","",VLOOKUP($D11,CUADRO!$D:$AK,25,FALSE)),"")</f>
        <v/>
      </c>
      <c r="AC11" s="484" t="str">
        <f>IFERROR(IF($D11="","",VLOOKUP($D11,CUADRO!$D:$AK,26,FALSE)),"")</f>
        <v/>
      </c>
      <c r="AD11" s="484" t="str">
        <f>IFERROR(IF($D11="","",VLOOKUP($D11,CUADRO!$D:$AK,27,FALSE)),"")</f>
        <v/>
      </c>
      <c r="AE11" s="484" t="str">
        <f>IFERROR(IF($D11="","",VLOOKUP($D11,CUADRO!$D:$AK,28,FALSE)),"")</f>
        <v/>
      </c>
      <c r="AF11" s="484" t="str">
        <f>IFERROR(IF($D11="","",VLOOKUP($D11,CUADRO!$D:$AK,29,FALSE)),"")</f>
        <v/>
      </c>
      <c r="AG11" s="484" t="str">
        <f>IFERROR(IF($D11="","",VLOOKUP($D11,CUADRO!$D:$AK,30,FALSE)),"")</f>
        <v/>
      </c>
      <c r="AH11" s="484" t="str">
        <f>IFERROR(IF($D11="","",VLOOKUP($D11,CUADRO!$D:$AK,31,FALSE)),"")</f>
        <v/>
      </c>
      <c r="AI11" s="484" t="str">
        <f>IFERROR(IF($D11="","",VLOOKUP($D11,CUADRO!$D:$AK,32,FALSE)),"")</f>
        <v/>
      </c>
      <c r="AJ11" s="484" t="str">
        <f>IFERROR(IF($D11="","",VLOOKUP($D11,CUADRO!$D:$AK,33,FALSE)),"")</f>
        <v/>
      </c>
      <c r="AK11" s="484" t="str">
        <f>IFERROR(IF($D11="","",VLOOKUP($D11,CUADRO!$D:$AK,34,FALSE)),"")</f>
        <v/>
      </c>
    </row>
    <row r="12" spans="1:37" ht="15">
      <c r="A12" s="435" t="str">
        <f>IF(F12="","",MAX($A$5:$A11)+1)</f>
        <v/>
      </c>
      <c r="B12" s="369">
        <v>8</v>
      </c>
      <c r="C12" s="228" t="str">
        <f>VLOOKUP(D12,CONDUCTORES!C:E,3,FALSE)</f>
        <v/>
      </c>
      <c r="D12" s="228" t="str">
        <f>IFERROR(IF($C$1="SELECCIONE EMPRESA","",IF($C$1=CONDUCTORES!$Y$1,VLOOKUP(B12,CONDUCTORES!AH11:AM450,6,FALSE),IF($C$1=CONDUCTORES!$Z$1,VLOOKUP(B12,CONDUCTORES!$AI$4:AM450,5,FALSE),IF($C$1=CONDUCTORES!$AA$1,VLOOKUP(B12,CONDUCTORES!AJ11:AM450,4,FALSE),VLOOKUP(B12,CONDUCTORES!AK11:AM450,3,FALSE))))),"")</f>
        <v/>
      </c>
      <c r="E12" s="228" t="str">
        <f>IF(IFERROR(IF($D12="","",VLOOKUP($D12,CUADRO!D11:AK160,2,FALSE)),"")=0,B12,IFERROR(IF($D12="","",VLOOKUP($D12,CUADRO!D11:AK160,2,FALSE)),""))</f>
        <v/>
      </c>
      <c r="F12" s="228" t="str">
        <f>IFERROR(IF($D12="","",VLOOKUP($D12,CUADRO!D11:AK160,3,FALSE)),"")</f>
        <v/>
      </c>
      <c r="G12" s="484" t="str">
        <f>IFERROR(IF($D12="","",VLOOKUP($D12,CUADRO!$D:$AK,4,FALSE)),"")</f>
        <v/>
      </c>
      <c r="H12" s="484" t="str">
        <f>IFERROR(IF($D12="","",VLOOKUP($D12,CUADRO!$D:$AK,5,FALSE)),"")</f>
        <v/>
      </c>
      <c r="I12" s="484" t="str">
        <f>IFERROR(IF($D12="","",VLOOKUP($D12,CUADRO!$D:$AK,6,FALSE)),"")</f>
        <v/>
      </c>
      <c r="J12" s="484" t="str">
        <f>IFERROR(IF($D12="","",VLOOKUP($D12,CUADRO!$D:$AK,7,FALSE)),"")</f>
        <v/>
      </c>
      <c r="K12" s="484" t="str">
        <f>IFERROR(IF($D12="","",VLOOKUP($D12,CUADRO!$D:$AK,8,FALSE)),"")</f>
        <v/>
      </c>
      <c r="L12" s="484" t="str">
        <f>IFERROR(IF($D12="","",VLOOKUP($D12,CUADRO!$D:$AK,9,FALSE)),"")</f>
        <v/>
      </c>
      <c r="M12" s="484" t="str">
        <f>IFERROR(IF($D12="","",VLOOKUP($D12,CUADRO!$D:$AK,10,FALSE)),"")</f>
        <v/>
      </c>
      <c r="N12" s="484" t="str">
        <f>IFERROR(IF($D12="","",VLOOKUP($D12,CUADRO!$D:$AK,11,FALSE)),"")</f>
        <v/>
      </c>
      <c r="O12" s="484" t="str">
        <f>IFERROR(IF($D12="","",VLOOKUP($D12,CUADRO!$D:$AK,12,FALSE)),"")</f>
        <v/>
      </c>
      <c r="P12" s="484" t="str">
        <f>IFERROR(IF($D12="","",VLOOKUP($D12,CUADRO!$D:$AK,13,FALSE)),"")</f>
        <v/>
      </c>
      <c r="Q12" s="484" t="str">
        <f>IFERROR(IF($D12="","",VLOOKUP($D12,CUADRO!$D:$AK,14,FALSE)),"")</f>
        <v/>
      </c>
      <c r="R12" s="484" t="str">
        <f>IFERROR(IF($D12="","",VLOOKUP($D12,CUADRO!$D:$AK,15,FALSE)),"")</f>
        <v/>
      </c>
      <c r="S12" s="484" t="str">
        <f>IFERROR(IF($D12="","",VLOOKUP($D12,CUADRO!$D:$AK,16,FALSE)),"")</f>
        <v/>
      </c>
      <c r="T12" s="484" t="str">
        <f>IFERROR(IF($D12="","",VLOOKUP($D12,CUADRO!$D:$AK,17,FALSE)),"")</f>
        <v/>
      </c>
      <c r="U12" s="484" t="str">
        <f>IFERROR(IF($D12="","",VLOOKUP($D12,CUADRO!$D:$AK,18,FALSE)),"")</f>
        <v/>
      </c>
      <c r="V12" s="484" t="str">
        <f>IFERROR(IF($D12="","",VLOOKUP($D12,CUADRO!$D:$AK,19,FALSE)),"")</f>
        <v/>
      </c>
      <c r="W12" s="484" t="str">
        <f>IFERROR(IF($D12="","",VLOOKUP($D12,CUADRO!$D:$AK,20,FALSE)),"")</f>
        <v/>
      </c>
      <c r="X12" s="484" t="str">
        <f>IFERROR(IF($D12="","",VLOOKUP($D12,CUADRO!$D:$AK,21,FALSE)),"")</f>
        <v/>
      </c>
      <c r="Y12" s="484" t="str">
        <f>IFERROR(IF($D12="","",VLOOKUP($D12,CUADRO!$D:$AK,22,FALSE)),"")</f>
        <v/>
      </c>
      <c r="Z12" s="484" t="str">
        <f>IFERROR(IF($D12="","",VLOOKUP($D12,CUADRO!$D:$AK,23,FALSE)),"")</f>
        <v/>
      </c>
      <c r="AA12" s="484" t="str">
        <f>IFERROR(IF($D12="","",VLOOKUP($D12,CUADRO!$D:$AK,24,FALSE)),"")</f>
        <v/>
      </c>
      <c r="AB12" s="484" t="str">
        <f>IFERROR(IF($D12="","",VLOOKUP($D12,CUADRO!$D:$AK,25,FALSE)),"")</f>
        <v/>
      </c>
      <c r="AC12" s="484" t="str">
        <f>IFERROR(IF($D12="","",VLOOKUP($D12,CUADRO!$D:$AK,26,FALSE)),"")</f>
        <v/>
      </c>
      <c r="AD12" s="484" t="str">
        <f>IFERROR(IF($D12="","",VLOOKUP($D12,CUADRO!$D:$AK,27,FALSE)),"")</f>
        <v/>
      </c>
      <c r="AE12" s="484" t="str">
        <f>IFERROR(IF($D12="","",VLOOKUP($D12,CUADRO!$D:$AK,28,FALSE)),"")</f>
        <v/>
      </c>
      <c r="AF12" s="484" t="str">
        <f>IFERROR(IF($D12="","",VLOOKUP($D12,CUADRO!$D:$AK,29,FALSE)),"")</f>
        <v/>
      </c>
      <c r="AG12" s="484" t="str">
        <f>IFERROR(IF($D12="","",VLOOKUP($D12,CUADRO!$D:$AK,30,FALSE)),"")</f>
        <v/>
      </c>
      <c r="AH12" s="484" t="str">
        <f>IFERROR(IF($D12="","",VLOOKUP($D12,CUADRO!$D:$AK,31,FALSE)),"")</f>
        <v/>
      </c>
      <c r="AI12" s="484" t="str">
        <f>IFERROR(IF($D12="","",VLOOKUP($D12,CUADRO!$D:$AK,32,FALSE)),"")</f>
        <v/>
      </c>
      <c r="AJ12" s="484" t="str">
        <f>IFERROR(IF($D12="","",VLOOKUP($D12,CUADRO!$D:$AK,33,FALSE)),"")</f>
        <v/>
      </c>
      <c r="AK12" s="484" t="str">
        <f>IFERROR(IF($D12="","",VLOOKUP($D12,CUADRO!$D:$AK,34,FALSE)),"")</f>
        <v/>
      </c>
    </row>
    <row r="13" spans="1:37" ht="15">
      <c r="A13" s="435" t="str">
        <f>IF(F13="","",MAX($A$5:$A12)+1)</f>
        <v/>
      </c>
      <c r="B13" s="369">
        <v>9</v>
      </c>
      <c r="C13" s="228" t="str">
        <f>VLOOKUP(D13,CONDUCTORES!C:E,3,FALSE)</f>
        <v/>
      </c>
      <c r="D13" s="228" t="str">
        <f>IFERROR(IF($C$1="SELECCIONE EMPRESA","",IF($C$1=CONDUCTORES!$Y$1,VLOOKUP(B13,CONDUCTORES!AH12:AM451,6,FALSE),IF($C$1=CONDUCTORES!$Z$1,VLOOKUP(B13,CONDUCTORES!$AI$4:AM451,5,FALSE),IF($C$1=CONDUCTORES!$AA$1,VLOOKUP(B13,CONDUCTORES!AJ12:AM451,4,FALSE),VLOOKUP(B13,CONDUCTORES!AK12:AM451,3,FALSE))))),"")</f>
        <v/>
      </c>
      <c r="E13" s="228" t="str">
        <f>IF(IFERROR(IF($D13="","",VLOOKUP($D13,CUADRO!D12:AK161,2,FALSE)),"")=0,B13,IFERROR(IF($D13="","",VLOOKUP($D13,CUADRO!D12:AK161,2,FALSE)),""))</f>
        <v/>
      </c>
      <c r="F13" s="228" t="str">
        <f>IFERROR(IF($D13="","",VLOOKUP($D13,CUADRO!D12:AK161,3,FALSE)),"")</f>
        <v/>
      </c>
      <c r="G13" s="484" t="str">
        <f>IFERROR(IF($D13="","",VLOOKUP($D13,CUADRO!$D:$AK,4,FALSE)),"")</f>
        <v/>
      </c>
      <c r="H13" s="484" t="str">
        <f>IFERROR(IF($D13="","",VLOOKUP($D13,CUADRO!$D:$AK,5,FALSE)),"")</f>
        <v/>
      </c>
      <c r="I13" s="484" t="str">
        <f>IFERROR(IF($D13="","",VLOOKUP($D13,CUADRO!$D:$AK,6,FALSE)),"")</f>
        <v/>
      </c>
      <c r="J13" s="484" t="str">
        <f>IFERROR(IF($D13="","",VLOOKUP($D13,CUADRO!$D:$AK,7,FALSE)),"")</f>
        <v/>
      </c>
      <c r="K13" s="484" t="str">
        <f>IFERROR(IF($D13="","",VLOOKUP($D13,CUADRO!$D:$AK,8,FALSE)),"")</f>
        <v/>
      </c>
      <c r="L13" s="484" t="str">
        <f>IFERROR(IF($D13="","",VLOOKUP($D13,CUADRO!$D:$AK,9,FALSE)),"")</f>
        <v/>
      </c>
      <c r="M13" s="484" t="str">
        <f>IFERROR(IF($D13="","",VLOOKUP($D13,CUADRO!$D:$AK,10,FALSE)),"")</f>
        <v/>
      </c>
      <c r="N13" s="484" t="str">
        <f>IFERROR(IF($D13="","",VLOOKUP($D13,CUADRO!$D:$AK,11,FALSE)),"")</f>
        <v/>
      </c>
      <c r="O13" s="484" t="str">
        <f>IFERROR(IF($D13="","",VLOOKUP($D13,CUADRO!$D:$AK,12,FALSE)),"")</f>
        <v/>
      </c>
      <c r="P13" s="484" t="str">
        <f>IFERROR(IF($D13="","",VLOOKUP($D13,CUADRO!$D:$AK,13,FALSE)),"")</f>
        <v/>
      </c>
      <c r="Q13" s="484" t="str">
        <f>IFERROR(IF($D13="","",VLOOKUP($D13,CUADRO!$D:$AK,14,FALSE)),"")</f>
        <v/>
      </c>
      <c r="R13" s="484" t="str">
        <f>IFERROR(IF($D13="","",VLOOKUP($D13,CUADRO!$D:$AK,15,FALSE)),"")</f>
        <v/>
      </c>
      <c r="S13" s="484" t="str">
        <f>IFERROR(IF($D13="","",VLOOKUP($D13,CUADRO!$D:$AK,16,FALSE)),"")</f>
        <v/>
      </c>
      <c r="T13" s="484" t="str">
        <f>IFERROR(IF($D13="","",VLOOKUP($D13,CUADRO!$D:$AK,17,FALSE)),"")</f>
        <v/>
      </c>
      <c r="U13" s="484" t="str">
        <f>IFERROR(IF($D13="","",VLOOKUP($D13,CUADRO!$D:$AK,18,FALSE)),"")</f>
        <v/>
      </c>
      <c r="V13" s="484" t="str">
        <f>IFERROR(IF($D13="","",VLOOKUP($D13,CUADRO!$D:$AK,19,FALSE)),"")</f>
        <v/>
      </c>
      <c r="W13" s="484" t="str">
        <f>IFERROR(IF($D13="","",VLOOKUP($D13,CUADRO!$D:$AK,20,FALSE)),"")</f>
        <v/>
      </c>
      <c r="X13" s="484" t="str">
        <f>IFERROR(IF($D13="","",VLOOKUP($D13,CUADRO!$D:$AK,21,FALSE)),"")</f>
        <v/>
      </c>
      <c r="Y13" s="484" t="str">
        <f>IFERROR(IF($D13="","",VLOOKUP($D13,CUADRO!$D:$AK,22,FALSE)),"")</f>
        <v/>
      </c>
      <c r="Z13" s="484" t="str">
        <f>IFERROR(IF($D13="","",VLOOKUP($D13,CUADRO!$D:$AK,23,FALSE)),"")</f>
        <v/>
      </c>
      <c r="AA13" s="484" t="str">
        <f>IFERROR(IF($D13="","",VLOOKUP($D13,CUADRO!$D:$AK,24,FALSE)),"")</f>
        <v/>
      </c>
      <c r="AB13" s="484" t="str">
        <f>IFERROR(IF($D13="","",VLOOKUP($D13,CUADRO!$D:$AK,25,FALSE)),"")</f>
        <v/>
      </c>
      <c r="AC13" s="484" t="str">
        <f>IFERROR(IF($D13="","",VLOOKUP($D13,CUADRO!$D:$AK,26,FALSE)),"")</f>
        <v/>
      </c>
      <c r="AD13" s="484" t="str">
        <f>IFERROR(IF($D13="","",VLOOKUP($D13,CUADRO!$D:$AK,27,FALSE)),"")</f>
        <v/>
      </c>
      <c r="AE13" s="484" t="str">
        <f>IFERROR(IF($D13="","",VLOOKUP($D13,CUADRO!$D:$AK,28,FALSE)),"")</f>
        <v/>
      </c>
      <c r="AF13" s="484" t="str">
        <f>IFERROR(IF($D13="","",VLOOKUP($D13,CUADRO!$D:$AK,29,FALSE)),"")</f>
        <v/>
      </c>
      <c r="AG13" s="484" t="str">
        <f>IFERROR(IF($D13="","",VLOOKUP($D13,CUADRO!$D:$AK,30,FALSE)),"")</f>
        <v/>
      </c>
      <c r="AH13" s="484" t="str">
        <f>IFERROR(IF($D13="","",VLOOKUP($D13,CUADRO!$D:$AK,31,FALSE)),"")</f>
        <v/>
      </c>
      <c r="AI13" s="484" t="str">
        <f>IFERROR(IF($D13="","",VLOOKUP($D13,CUADRO!$D:$AK,32,FALSE)),"")</f>
        <v/>
      </c>
      <c r="AJ13" s="484" t="str">
        <f>IFERROR(IF($D13="","",VLOOKUP($D13,CUADRO!$D:$AK,33,FALSE)),"")</f>
        <v/>
      </c>
      <c r="AK13" s="484" t="str">
        <f>IFERROR(IF($D13="","",VLOOKUP($D13,CUADRO!$D:$AK,34,FALSE)),"")</f>
        <v/>
      </c>
    </row>
    <row r="14" spans="1:37" ht="15">
      <c r="A14" s="435" t="str">
        <f>IF(F14="","",MAX($A$5:$A13)+1)</f>
        <v/>
      </c>
      <c r="B14" s="369">
        <v>10</v>
      </c>
      <c r="C14" s="228" t="str">
        <f>VLOOKUP(D14,CONDUCTORES!C:E,3,FALSE)</f>
        <v/>
      </c>
      <c r="D14" s="228" t="str">
        <f>IFERROR(IF($C$1="SELECCIONE EMPRESA","",IF($C$1=CONDUCTORES!$Y$1,VLOOKUP(B14,CONDUCTORES!AH13:AM452,6,FALSE),IF($C$1=CONDUCTORES!$Z$1,VLOOKUP(B14,CONDUCTORES!$AI$4:AM452,5,FALSE),IF($C$1=CONDUCTORES!$AA$1,VLOOKUP(B14,CONDUCTORES!AJ13:AM452,4,FALSE),VLOOKUP(B14,CONDUCTORES!AK13:AM452,3,FALSE))))),"")</f>
        <v/>
      </c>
      <c r="E14" s="228" t="str">
        <f>IF(IFERROR(IF($D14="","",VLOOKUP($D14,CUADRO!D13:AK162,2,FALSE)),"")=0,B14,IFERROR(IF($D14="","",VLOOKUP($D14,CUADRO!D13:AK162,2,FALSE)),""))</f>
        <v/>
      </c>
      <c r="F14" s="228" t="str">
        <f>IFERROR(IF($D14="","",VLOOKUP($D14,CUADRO!D13:AK162,3,FALSE)),"")</f>
        <v/>
      </c>
      <c r="G14" s="484" t="str">
        <f>IFERROR(IF($D14="","",VLOOKUP($D14,CUADRO!$D:$AK,4,FALSE)),"")</f>
        <v/>
      </c>
      <c r="H14" s="484" t="str">
        <f>IFERROR(IF($D14="","",VLOOKUP($D14,CUADRO!$D:$AK,5,FALSE)),"")</f>
        <v/>
      </c>
      <c r="I14" s="484" t="str">
        <f>IFERROR(IF($D14="","",VLOOKUP($D14,CUADRO!$D:$AK,6,FALSE)),"")</f>
        <v/>
      </c>
      <c r="J14" s="484" t="str">
        <f>IFERROR(IF($D14="","",VLOOKUP($D14,CUADRO!$D:$AK,7,FALSE)),"")</f>
        <v/>
      </c>
      <c r="K14" s="484" t="str">
        <f>IFERROR(IF($D14="","",VLOOKUP($D14,CUADRO!$D:$AK,8,FALSE)),"")</f>
        <v/>
      </c>
      <c r="L14" s="484" t="str">
        <f>IFERROR(IF($D14="","",VLOOKUP($D14,CUADRO!$D:$AK,9,FALSE)),"")</f>
        <v/>
      </c>
      <c r="M14" s="484" t="str">
        <f>IFERROR(IF($D14="","",VLOOKUP($D14,CUADRO!$D:$AK,10,FALSE)),"")</f>
        <v/>
      </c>
      <c r="N14" s="484" t="str">
        <f>IFERROR(IF($D14="","",VLOOKUP($D14,CUADRO!$D:$AK,11,FALSE)),"")</f>
        <v/>
      </c>
      <c r="O14" s="484" t="str">
        <f>IFERROR(IF($D14="","",VLOOKUP($D14,CUADRO!$D:$AK,12,FALSE)),"")</f>
        <v/>
      </c>
      <c r="P14" s="484" t="str">
        <f>IFERROR(IF($D14="","",VLOOKUP($D14,CUADRO!$D:$AK,13,FALSE)),"")</f>
        <v/>
      </c>
      <c r="Q14" s="484" t="str">
        <f>IFERROR(IF($D14="","",VLOOKUP($D14,CUADRO!$D:$AK,14,FALSE)),"")</f>
        <v/>
      </c>
      <c r="R14" s="484" t="str">
        <f>IFERROR(IF($D14="","",VLOOKUP($D14,CUADRO!$D:$AK,15,FALSE)),"")</f>
        <v/>
      </c>
      <c r="S14" s="484" t="str">
        <f>IFERROR(IF($D14="","",VLOOKUP($D14,CUADRO!$D:$AK,16,FALSE)),"")</f>
        <v/>
      </c>
      <c r="T14" s="484" t="str">
        <f>IFERROR(IF($D14="","",VLOOKUP($D14,CUADRO!$D:$AK,17,FALSE)),"")</f>
        <v/>
      </c>
      <c r="U14" s="484" t="str">
        <f>IFERROR(IF($D14="","",VLOOKUP($D14,CUADRO!$D:$AK,18,FALSE)),"")</f>
        <v/>
      </c>
      <c r="V14" s="484" t="str">
        <f>IFERROR(IF($D14="","",VLOOKUP($D14,CUADRO!$D:$AK,19,FALSE)),"")</f>
        <v/>
      </c>
      <c r="W14" s="484" t="str">
        <f>IFERROR(IF($D14="","",VLOOKUP($D14,CUADRO!$D:$AK,20,FALSE)),"")</f>
        <v/>
      </c>
      <c r="X14" s="484" t="str">
        <f>IFERROR(IF($D14="","",VLOOKUP($D14,CUADRO!$D:$AK,21,FALSE)),"")</f>
        <v/>
      </c>
      <c r="Y14" s="484" t="str">
        <f>IFERROR(IF($D14="","",VLOOKUP($D14,CUADRO!$D:$AK,22,FALSE)),"")</f>
        <v/>
      </c>
      <c r="Z14" s="484" t="str">
        <f>IFERROR(IF($D14="","",VLOOKUP($D14,CUADRO!$D:$AK,23,FALSE)),"")</f>
        <v/>
      </c>
      <c r="AA14" s="484" t="str">
        <f>IFERROR(IF($D14="","",VLOOKUP($D14,CUADRO!$D:$AK,24,FALSE)),"")</f>
        <v/>
      </c>
      <c r="AB14" s="484" t="str">
        <f>IFERROR(IF($D14="","",VLOOKUP($D14,CUADRO!$D:$AK,25,FALSE)),"")</f>
        <v/>
      </c>
      <c r="AC14" s="484" t="str">
        <f>IFERROR(IF($D14="","",VLOOKUP($D14,CUADRO!$D:$AK,26,FALSE)),"")</f>
        <v/>
      </c>
      <c r="AD14" s="484" t="str">
        <f>IFERROR(IF($D14="","",VLOOKUP($D14,CUADRO!$D:$AK,27,FALSE)),"")</f>
        <v/>
      </c>
      <c r="AE14" s="484" t="str">
        <f>IFERROR(IF($D14="","",VLOOKUP($D14,CUADRO!$D:$AK,28,FALSE)),"")</f>
        <v/>
      </c>
      <c r="AF14" s="484" t="str">
        <f>IFERROR(IF($D14="","",VLOOKUP($D14,CUADRO!$D:$AK,29,FALSE)),"")</f>
        <v/>
      </c>
      <c r="AG14" s="484" t="str">
        <f>IFERROR(IF($D14="","",VLOOKUP($D14,CUADRO!$D:$AK,30,FALSE)),"")</f>
        <v/>
      </c>
      <c r="AH14" s="484" t="str">
        <f>IFERROR(IF($D14="","",VLOOKUP($D14,CUADRO!$D:$AK,31,FALSE)),"")</f>
        <v/>
      </c>
      <c r="AI14" s="484" t="str">
        <f>IFERROR(IF($D14="","",VLOOKUP($D14,CUADRO!$D:$AK,32,FALSE)),"")</f>
        <v/>
      </c>
      <c r="AJ14" s="484" t="str">
        <f>IFERROR(IF($D14="","",VLOOKUP($D14,CUADRO!$D:$AK,33,FALSE)),"")</f>
        <v/>
      </c>
      <c r="AK14" s="484" t="str">
        <f>IFERROR(IF($D14="","",VLOOKUP($D14,CUADRO!$D:$AK,34,FALSE)),"")</f>
        <v/>
      </c>
    </row>
    <row r="15" spans="1:37" ht="15">
      <c r="A15" s="435" t="str">
        <f>IF(F15="","",MAX($A$5:$A14)+1)</f>
        <v/>
      </c>
      <c r="B15" s="369">
        <v>11</v>
      </c>
      <c r="C15" s="228" t="str">
        <f>VLOOKUP(D15,CONDUCTORES!C:E,3,FALSE)</f>
        <v/>
      </c>
      <c r="D15" s="228" t="str">
        <f>IFERROR(IF($C$1="SELECCIONE EMPRESA","",IF($C$1=CONDUCTORES!$Y$1,VLOOKUP(B15,CONDUCTORES!AH14:AM453,6,FALSE),IF($C$1=CONDUCTORES!$Z$1,VLOOKUP(B15,CONDUCTORES!$AI$4:AM453,5,FALSE),IF($C$1=CONDUCTORES!$AA$1,VLOOKUP(B15,CONDUCTORES!AJ14:AM453,4,FALSE),VLOOKUP(B15,CONDUCTORES!AK14:AM453,3,FALSE))))),"")</f>
        <v/>
      </c>
      <c r="E15" s="228" t="str">
        <f>IF(IFERROR(IF($D15="","",VLOOKUP($D15,CUADRO!D14:AK163,2,FALSE)),"")=0,B15,IFERROR(IF($D15="","",VLOOKUP($D15,CUADRO!D14:AK163,2,FALSE)),""))</f>
        <v/>
      </c>
      <c r="F15" s="228" t="str">
        <f>IFERROR(IF($D15="","",VLOOKUP($D15,CUADRO!D14:AK163,3,FALSE)),"")</f>
        <v/>
      </c>
      <c r="G15" s="484" t="str">
        <f>IFERROR(IF($D15="","",VLOOKUP($D15,CUADRO!$D:$AK,4,FALSE)),"")</f>
        <v/>
      </c>
      <c r="H15" s="484" t="str">
        <f>IFERROR(IF($D15="","",VLOOKUP($D15,CUADRO!$D:$AK,5,FALSE)),"")</f>
        <v/>
      </c>
      <c r="I15" s="484" t="str">
        <f>IFERROR(IF($D15="","",VLOOKUP($D15,CUADRO!$D:$AK,6,FALSE)),"")</f>
        <v/>
      </c>
      <c r="J15" s="484" t="str">
        <f>IFERROR(IF($D15="","",VLOOKUP($D15,CUADRO!$D:$AK,7,FALSE)),"")</f>
        <v/>
      </c>
      <c r="K15" s="484" t="str">
        <f>IFERROR(IF($D15="","",VLOOKUP($D15,CUADRO!$D:$AK,8,FALSE)),"")</f>
        <v/>
      </c>
      <c r="L15" s="484" t="str">
        <f>IFERROR(IF($D15="","",VLOOKUP($D15,CUADRO!$D:$AK,9,FALSE)),"")</f>
        <v/>
      </c>
      <c r="M15" s="484" t="str">
        <f>IFERROR(IF($D15="","",VLOOKUP($D15,CUADRO!$D:$AK,10,FALSE)),"")</f>
        <v/>
      </c>
      <c r="N15" s="484" t="str">
        <f>IFERROR(IF($D15="","",VLOOKUP($D15,CUADRO!$D:$AK,11,FALSE)),"")</f>
        <v/>
      </c>
      <c r="O15" s="484" t="str">
        <f>IFERROR(IF($D15="","",VLOOKUP($D15,CUADRO!$D:$AK,12,FALSE)),"")</f>
        <v/>
      </c>
      <c r="P15" s="484" t="str">
        <f>IFERROR(IF($D15="","",VLOOKUP($D15,CUADRO!$D:$AK,13,FALSE)),"")</f>
        <v/>
      </c>
      <c r="Q15" s="484" t="str">
        <f>IFERROR(IF($D15="","",VLOOKUP($D15,CUADRO!$D:$AK,14,FALSE)),"")</f>
        <v/>
      </c>
      <c r="R15" s="484" t="str">
        <f>IFERROR(IF($D15="","",VLOOKUP($D15,CUADRO!$D:$AK,15,FALSE)),"")</f>
        <v/>
      </c>
      <c r="S15" s="484" t="str">
        <f>IFERROR(IF($D15="","",VLOOKUP($D15,CUADRO!$D:$AK,16,FALSE)),"")</f>
        <v/>
      </c>
      <c r="T15" s="484" t="str">
        <f>IFERROR(IF($D15="","",VLOOKUP($D15,CUADRO!$D:$AK,17,FALSE)),"")</f>
        <v/>
      </c>
      <c r="U15" s="484" t="str">
        <f>IFERROR(IF($D15="","",VLOOKUP($D15,CUADRO!$D:$AK,18,FALSE)),"")</f>
        <v/>
      </c>
      <c r="V15" s="484" t="str">
        <f>IFERROR(IF($D15="","",VLOOKUP($D15,CUADRO!$D:$AK,19,FALSE)),"")</f>
        <v/>
      </c>
      <c r="W15" s="484" t="str">
        <f>IFERROR(IF($D15="","",VLOOKUP($D15,CUADRO!$D:$AK,20,FALSE)),"")</f>
        <v/>
      </c>
      <c r="X15" s="484" t="str">
        <f>IFERROR(IF($D15="","",VLOOKUP($D15,CUADRO!$D:$AK,21,FALSE)),"")</f>
        <v/>
      </c>
      <c r="Y15" s="484" t="str">
        <f>IFERROR(IF($D15="","",VLOOKUP($D15,CUADRO!$D:$AK,22,FALSE)),"")</f>
        <v/>
      </c>
      <c r="Z15" s="484" t="str">
        <f>IFERROR(IF($D15="","",VLOOKUP($D15,CUADRO!$D:$AK,23,FALSE)),"")</f>
        <v/>
      </c>
      <c r="AA15" s="484" t="str">
        <f>IFERROR(IF($D15="","",VLOOKUP($D15,CUADRO!$D:$AK,24,FALSE)),"")</f>
        <v/>
      </c>
      <c r="AB15" s="484" t="str">
        <f>IFERROR(IF($D15="","",VLOOKUP($D15,CUADRO!$D:$AK,25,FALSE)),"")</f>
        <v/>
      </c>
      <c r="AC15" s="484" t="str">
        <f>IFERROR(IF($D15="","",VLOOKUP($D15,CUADRO!$D:$AK,26,FALSE)),"")</f>
        <v/>
      </c>
      <c r="AD15" s="484" t="str">
        <f>IFERROR(IF($D15="","",VLOOKUP($D15,CUADRO!$D:$AK,27,FALSE)),"")</f>
        <v/>
      </c>
      <c r="AE15" s="484" t="str">
        <f>IFERROR(IF($D15="","",VLOOKUP($D15,CUADRO!$D:$AK,28,FALSE)),"")</f>
        <v/>
      </c>
      <c r="AF15" s="484" t="str">
        <f>IFERROR(IF($D15="","",VLOOKUP($D15,CUADRO!$D:$AK,29,FALSE)),"")</f>
        <v/>
      </c>
      <c r="AG15" s="484" t="str">
        <f>IFERROR(IF($D15="","",VLOOKUP($D15,CUADRO!$D:$AK,30,FALSE)),"")</f>
        <v/>
      </c>
      <c r="AH15" s="484" t="str">
        <f>IFERROR(IF($D15="","",VLOOKUP($D15,CUADRO!$D:$AK,31,FALSE)),"")</f>
        <v/>
      </c>
      <c r="AI15" s="484" t="str">
        <f>IFERROR(IF($D15="","",VLOOKUP($D15,CUADRO!$D:$AK,32,FALSE)),"")</f>
        <v/>
      </c>
      <c r="AJ15" s="484" t="str">
        <f>IFERROR(IF($D15="","",VLOOKUP($D15,CUADRO!$D:$AK,33,FALSE)),"")</f>
        <v/>
      </c>
      <c r="AK15" s="484" t="str">
        <f>IFERROR(IF($D15="","",VLOOKUP($D15,CUADRO!$D:$AK,34,FALSE)),"")</f>
        <v/>
      </c>
    </row>
    <row r="16" spans="1:37" ht="15">
      <c r="A16" s="435" t="str">
        <f>IF(F16="","",MAX($A$5:$A15)+1)</f>
        <v/>
      </c>
      <c r="B16" s="369">
        <v>12</v>
      </c>
      <c r="C16" s="228" t="str">
        <f>VLOOKUP(D16,CONDUCTORES!C:E,3,FALSE)</f>
        <v/>
      </c>
      <c r="D16" s="228" t="str">
        <f>IFERROR(IF($C$1="SELECCIONE EMPRESA","",IF($C$1=CONDUCTORES!$Y$1,VLOOKUP(B16,CONDUCTORES!AH15:AM454,6,FALSE),IF($C$1=CONDUCTORES!$Z$1,VLOOKUP(B16,CONDUCTORES!$AI$4:AM454,5,FALSE),IF($C$1=CONDUCTORES!$AA$1,VLOOKUP(B16,CONDUCTORES!AJ15:AM454,4,FALSE),VLOOKUP(B16,CONDUCTORES!AK15:AM454,3,FALSE))))),"")</f>
        <v/>
      </c>
      <c r="E16" s="228" t="str">
        <f>IF(IFERROR(IF($D16="","",VLOOKUP($D16,CUADRO!D15:AK164,2,FALSE)),"")=0,B16,IFERROR(IF($D16="","",VLOOKUP($D16,CUADRO!D15:AK164,2,FALSE)),""))</f>
        <v/>
      </c>
      <c r="F16" s="228" t="str">
        <f>IFERROR(IF($D16="","",VLOOKUP($D16,CUADRO!D15:AK164,3,FALSE)),"")</f>
        <v/>
      </c>
      <c r="G16" s="484" t="str">
        <f>IFERROR(IF($D16="","",VLOOKUP($D16,CUADRO!$D:$AK,4,FALSE)),"")</f>
        <v/>
      </c>
      <c r="H16" s="484" t="str">
        <f>IFERROR(IF($D16="","",VLOOKUP($D16,CUADRO!$D:$AK,5,FALSE)),"")</f>
        <v/>
      </c>
      <c r="I16" s="484" t="str">
        <f>IFERROR(IF($D16="","",VLOOKUP($D16,CUADRO!$D:$AK,6,FALSE)),"")</f>
        <v/>
      </c>
      <c r="J16" s="484" t="str">
        <f>IFERROR(IF($D16="","",VLOOKUP($D16,CUADRO!$D:$AK,7,FALSE)),"")</f>
        <v/>
      </c>
      <c r="K16" s="484" t="str">
        <f>IFERROR(IF($D16="","",VLOOKUP($D16,CUADRO!$D:$AK,8,FALSE)),"")</f>
        <v/>
      </c>
      <c r="L16" s="484" t="str">
        <f>IFERROR(IF($D16="","",VLOOKUP($D16,CUADRO!$D:$AK,9,FALSE)),"")</f>
        <v/>
      </c>
      <c r="M16" s="484" t="str">
        <f>IFERROR(IF($D16="","",VLOOKUP($D16,CUADRO!$D:$AK,10,FALSE)),"")</f>
        <v/>
      </c>
      <c r="N16" s="484" t="str">
        <f>IFERROR(IF($D16="","",VLOOKUP($D16,CUADRO!$D:$AK,11,FALSE)),"")</f>
        <v/>
      </c>
      <c r="O16" s="484" t="str">
        <f>IFERROR(IF($D16="","",VLOOKUP($D16,CUADRO!$D:$AK,12,FALSE)),"")</f>
        <v/>
      </c>
      <c r="P16" s="484" t="str">
        <f>IFERROR(IF($D16="","",VLOOKUP($D16,CUADRO!$D:$AK,13,FALSE)),"")</f>
        <v/>
      </c>
      <c r="Q16" s="484" t="str">
        <f>IFERROR(IF($D16="","",VLOOKUP($D16,CUADRO!$D:$AK,14,FALSE)),"")</f>
        <v/>
      </c>
      <c r="R16" s="484" t="str">
        <f>IFERROR(IF($D16="","",VLOOKUP($D16,CUADRO!$D:$AK,15,FALSE)),"")</f>
        <v/>
      </c>
      <c r="S16" s="484" t="str">
        <f>IFERROR(IF($D16="","",VLOOKUP($D16,CUADRO!$D:$AK,16,FALSE)),"")</f>
        <v/>
      </c>
      <c r="T16" s="484" t="str">
        <f>IFERROR(IF($D16="","",VLOOKUP($D16,CUADRO!$D:$AK,17,FALSE)),"")</f>
        <v/>
      </c>
      <c r="U16" s="484" t="str">
        <f>IFERROR(IF($D16="","",VLOOKUP($D16,CUADRO!$D:$AK,18,FALSE)),"")</f>
        <v/>
      </c>
      <c r="V16" s="484" t="str">
        <f>IFERROR(IF($D16="","",VLOOKUP($D16,CUADRO!$D:$AK,19,FALSE)),"")</f>
        <v/>
      </c>
      <c r="W16" s="484" t="str">
        <f>IFERROR(IF($D16="","",VLOOKUP($D16,CUADRO!$D:$AK,20,FALSE)),"")</f>
        <v/>
      </c>
      <c r="X16" s="484" t="str">
        <f>IFERROR(IF($D16="","",VLOOKUP($D16,CUADRO!$D:$AK,21,FALSE)),"")</f>
        <v/>
      </c>
      <c r="Y16" s="484" t="str">
        <f>IFERROR(IF($D16="","",VLOOKUP($D16,CUADRO!$D:$AK,22,FALSE)),"")</f>
        <v/>
      </c>
      <c r="Z16" s="484" t="str">
        <f>IFERROR(IF($D16="","",VLOOKUP($D16,CUADRO!$D:$AK,23,FALSE)),"")</f>
        <v/>
      </c>
      <c r="AA16" s="484" t="str">
        <f>IFERROR(IF($D16="","",VLOOKUP($D16,CUADRO!$D:$AK,24,FALSE)),"")</f>
        <v/>
      </c>
      <c r="AB16" s="484" t="str">
        <f>IFERROR(IF($D16="","",VLOOKUP($D16,CUADRO!$D:$AK,25,FALSE)),"")</f>
        <v/>
      </c>
      <c r="AC16" s="484" t="str">
        <f>IFERROR(IF($D16="","",VLOOKUP($D16,CUADRO!$D:$AK,26,FALSE)),"")</f>
        <v/>
      </c>
      <c r="AD16" s="484" t="str">
        <f>IFERROR(IF($D16="","",VLOOKUP($D16,CUADRO!$D:$AK,27,FALSE)),"")</f>
        <v/>
      </c>
      <c r="AE16" s="484" t="str">
        <f>IFERROR(IF($D16="","",VLOOKUP($D16,CUADRO!$D:$AK,28,FALSE)),"")</f>
        <v/>
      </c>
      <c r="AF16" s="484" t="str">
        <f>IFERROR(IF($D16="","",VLOOKUP($D16,CUADRO!$D:$AK,29,FALSE)),"")</f>
        <v/>
      </c>
      <c r="AG16" s="484" t="str">
        <f>IFERROR(IF($D16="","",VLOOKUP($D16,CUADRO!$D:$AK,30,FALSE)),"")</f>
        <v/>
      </c>
      <c r="AH16" s="484" t="str">
        <f>IFERROR(IF($D16="","",VLOOKUP($D16,CUADRO!$D:$AK,31,FALSE)),"")</f>
        <v/>
      </c>
      <c r="AI16" s="484" t="str">
        <f>IFERROR(IF($D16="","",VLOOKUP($D16,CUADRO!$D:$AK,32,FALSE)),"")</f>
        <v/>
      </c>
      <c r="AJ16" s="484" t="str">
        <f>IFERROR(IF($D16="","",VLOOKUP($D16,CUADRO!$D:$AK,33,FALSE)),"")</f>
        <v/>
      </c>
      <c r="AK16" s="484" t="str">
        <f>IFERROR(IF($D16="","",VLOOKUP($D16,CUADRO!$D:$AK,34,FALSE)),"")</f>
        <v/>
      </c>
    </row>
    <row r="17" spans="1:37" ht="15">
      <c r="A17" s="435" t="str">
        <f>IF(F17="","",MAX($A$5:$A16)+1)</f>
        <v/>
      </c>
      <c r="B17" s="369">
        <v>13</v>
      </c>
      <c r="C17" s="228" t="str">
        <f>VLOOKUP(D17,CONDUCTORES!C:E,3,FALSE)</f>
        <v/>
      </c>
      <c r="D17" s="228" t="str">
        <f>IFERROR(IF($C$1="SELECCIONE EMPRESA","",IF($C$1=CONDUCTORES!$Y$1,VLOOKUP(B17,CONDUCTORES!AH16:AM455,6,FALSE),IF($C$1=CONDUCTORES!$Z$1,VLOOKUP(B17,CONDUCTORES!$AI$4:AM455,5,FALSE),IF($C$1=CONDUCTORES!$AA$1,VLOOKUP(B17,CONDUCTORES!AJ16:AM455,4,FALSE),VLOOKUP(B17,CONDUCTORES!AK16:AM455,3,FALSE))))),"")</f>
        <v/>
      </c>
      <c r="E17" s="228" t="str">
        <f>IF(IFERROR(IF($D17="","",VLOOKUP($D17,CUADRO!D16:AK165,2,FALSE)),"")=0,B17,IFERROR(IF($D17="","",VLOOKUP($D17,CUADRO!D16:AK165,2,FALSE)),""))</f>
        <v/>
      </c>
      <c r="F17" s="228" t="str">
        <f>IFERROR(IF($D17="","",VLOOKUP($D17,CUADRO!D16:AK165,3,FALSE)),"")</f>
        <v/>
      </c>
      <c r="G17" s="484" t="str">
        <f>IFERROR(IF($D17="","",VLOOKUP($D17,CUADRO!$D:$AK,4,FALSE)),"")</f>
        <v/>
      </c>
      <c r="H17" s="484" t="str">
        <f>IFERROR(IF($D17="","",VLOOKUP($D17,CUADRO!$D:$AK,5,FALSE)),"")</f>
        <v/>
      </c>
      <c r="I17" s="484" t="str">
        <f>IFERROR(IF($D17="","",VLOOKUP($D17,CUADRO!$D:$AK,6,FALSE)),"")</f>
        <v/>
      </c>
      <c r="J17" s="484" t="str">
        <f>IFERROR(IF($D17="","",VLOOKUP($D17,CUADRO!$D:$AK,7,FALSE)),"")</f>
        <v/>
      </c>
      <c r="K17" s="484" t="str">
        <f>IFERROR(IF($D17="","",VLOOKUP($D17,CUADRO!$D:$AK,8,FALSE)),"")</f>
        <v/>
      </c>
      <c r="L17" s="484" t="str">
        <f>IFERROR(IF($D17="","",VLOOKUP($D17,CUADRO!$D:$AK,9,FALSE)),"")</f>
        <v/>
      </c>
      <c r="M17" s="484" t="str">
        <f>IFERROR(IF($D17="","",VLOOKUP($D17,CUADRO!$D:$AK,10,FALSE)),"")</f>
        <v/>
      </c>
      <c r="N17" s="484" t="str">
        <f>IFERROR(IF($D17="","",VLOOKUP($D17,CUADRO!$D:$AK,11,FALSE)),"")</f>
        <v/>
      </c>
      <c r="O17" s="484" t="str">
        <f>IFERROR(IF($D17="","",VLOOKUP($D17,CUADRO!$D:$AK,12,FALSE)),"")</f>
        <v/>
      </c>
      <c r="P17" s="484" t="str">
        <f>IFERROR(IF($D17="","",VLOOKUP($D17,CUADRO!$D:$AK,13,FALSE)),"")</f>
        <v/>
      </c>
      <c r="Q17" s="484" t="str">
        <f>IFERROR(IF($D17="","",VLOOKUP($D17,CUADRO!$D:$AK,14,FALSE)),"")</f>
        <v/>
      </c>
      <c r="R17" s="484" t="str">
        <f>IFERROR(IF($D17="","",VLOOKUP($D17,CUADRO!$D:$AK,15,FALSE)),"")</f>
        <v/>
      </c>
      <c r="S17" s="484" t="str">
        <f>IFERROR(IF($D17="","",VLOOKUP($D17,CUADRO!$D:$AK,16,FALSE)),"")</f>
        <v/>
      </c>
      <c r="T17" s="484" t="str">
        <f>IFERROR(IF($D17="","",VLOOKUP($D17,CUADRO!$D:$AK,17,FALSE)),"")</f>
        <v/>
      </c>
      <c r="U17" s="484" t="str">
        <f>IFERROR(IF($D17="","",VLOOKUP($D17,CUADRO!$D:$AK,18,FALSE)),"")</f>
        <v/>
      </c>
      <c r="V17" s="484" t="str">
        <f>IFERROR(IF($D17="","",VLOOKUP($D17,CUADRO!$D:$AK,19,FALSE)),"")</f>
        <v/>
      </c>
      <c r="W17" s="484" t="str">
        <f>IFERROR(IF($D17="","",VLOOKUP($D17,CUADRO!$D:$AK,20,FALSE)),"")</f>
        <v/>
      </c>
      <c r="X17" s="484" t="str">
        <f>IFERROR(IF($D17="","",VLOOKUP($D17,CUADRO!$D:$AK,21,FALSE)),"")</f>
        <v/>
      </c>
      <c r="Y17" s="484" t="str">
        <f>IFERROR(IF($D17="","",VLOOKUP($D17,CUADRO!$D:$AK,22,FALSE)),"")</f>
        <v/>
      </c>
      <c r="Z17" s="484" t="str">
        <f>IFERROR(IF($D17="","",VLOOKUP($D17,CUADRO!$D:$AK,23,FALSE)),"")</f>
        <v/>
      </c>
      <c r="AA17" s="484" t="str">
        <f>IFERROR(IF($D17="","",VLOOKUP($D17,CUADRO!$D:$AK,24,FALSE)),"")</f>
        <v/>
      </c>
      <c r="AB17" s="484" t="str">
        <f>IFERROR(IF($D17="","",VLOOKUP($D17,CUADRO!$D:$AK,25,FALSE)),"")</f>
        <v/>
      </c>
      <c r="AC17" s="484" t="str">
        <f>IFERROR(IF($D17="","",VLOOKUP($D17,CUADRO!$D:$AK,26,FALSE)),"")</f>
        <v/>
      </c>
      <c r="AD17" s="484" t="str">
        <f>IFERROR(IF($D17="","",VLOOKUP($D17,CUADRO!$D:$AK,27,FALSE)),"")</f>
        <v/>
      </c>
      <c r="AE17" s="484" t="str">
        <f>IFERROR(IF($D17="","",VLOOKUP($D17,CUADRO!$D:$AK,28,FALSE)),"")</f>
        <v/>
      </c>
      <c r="AF17" s="484" t="str">
        <f>IFERROR(IF($D17="","",VLOOKUP($D17,CUADRO!$D:$AK,29,FALSE)),"")</f>
        <v/>
      </c>
      <c r="AG17" s="484" t="str">
        <f>IFERROR(IF($D17="","",VLOOKUP($D17,CUADRO!$D:$AK,30,FALSE)),"")</f>
        <v/>
      </c>
      <c r="AH17" s="484" t="str">
        <f>IFERROR(IF($D17="","",VLOOKUP($D17,CUADRO!$D:$AK,31,FALSE)),"")</f>
        <v/>
      </c>
      <c r="AI17" s="484" t="str">
        <f>IFERROR(IF($D17="","",VLOOKUP($D17,CUADRO!$D:$AK,32,FALSE)),"")</f>
        <v/>
      </c>
      <c r="AJ17" s="484" t="str">
        <f>IFERROR(IF($D17="","",VLOOKUP($D17,CUADRO!$D:$AK,33,FALSE)),"")</f>
        <v/>
      </c>
      <c r="AK17" s="484" t="str">
        <f>IFERROR(IF($D17="","",VLOOKUP($D17,CUADRO!$D:$AK,34,FALSE)),"")</f>
        <v/>
      </c>
    </row>
    <row r="18" spans="1:37" ht="15">
      <c r="A18" s="435" t="str">
        <f>IF(F18="","",MAX($A$5:$A17)+1)</f>
        <v/>
      </c>
      <c r="B18" s="369">
        <v>14</v>
      </c>
      <c r="C18" s="228" t="str">
        <f>VLOOKUP(D18,CONDUCTORES!C:E,3,FALSE)</f>
        <v/>
      </c>
      <c r="D18" s="228" t="str">
        <f>IFERROR(IF($C$1="SELECCIONE EMPRESA","",IF($C$1=CONDUCTORES!$Y$1,VLOOKUP(B18,CONDUCTORES!AH17:AM456,6,FALSE),IF($C$1=CONDUCTORES!$Z$1,VLOOKUP(B18,CONDUCTORES!$AI$4:AM456,5,FALSE),IF($C$1=CONDUCTORES!$AA$1,VLOOKUP(B18,CONDUCTORES!AJ17:AM456,4,FALSE),VLOOKUP(B18,CONDUCTORES!AK17:AM456,3,FALSE))))),"")</f>
        <v/>
      </c>
      <c r="E18" s="228" t="str">
        <f>IF(IFERROR(IF($D18="","",VLOOKUP($D18,CUADRO!D17:AK166,2,FALSE)),"")=0,B18,IFERROR(IF($D18="","",VLOOKUP($D18,CUADRO!D17:AK166,2,FALSE)),""))</f>
        <v/>
      </c>
      <c r="F18" s="228" t="str">
        <f>IFERROR(IF($D18="","",VLOOKUP($D18,CUADRO!D17:AK166,3,FALSE)),"")</f>
        <v/>
      </c>
      <c r="G18" s="484" t="str">
        <f>IFERROR(IF($D18="","",VLOOKUP($D18,CUADRO!$D:$AK,4,FALSE)),"")</f>
        <v/>
      </c>
      <c r="H18" s="484" t="str">
        <f>IFERROR(IF($D18="","",VLOOKUP($D18,CUADRO!$D:$AK,5,FALSE)),"")</f>
        <v/>
      </c>
      <c r="I18" s="484" t="str">
        <f>IFERROR(IF($D18="","",VLOOKUP($D18,CUADRO!$D:$AK,6,FALSE)),"")</f>
        <v/>
      </c>
      <c r="J18" s="484" t="str">
        <f>IFERROR(IF($D18="","",VLOOKUP($D18,CUADRO!$D:$AK,7,FALSE)),"")</f>
        <v/>
      </c>
      <c r="K18" s="484" t="str">
        <f>IFERROR(IF($D18="","",VLOOKUP($D18,CUADRO!$D:$AK,8,FALSE)),"")</f>
        <v/>
      </c>
      <c r="L18" s="484" t="str">
        <f>IFERROR(IF($D18="","",VLOOKUP($D18,CUADRO!$D:$AK,9,FALSE)),"")</f>
        <v/>
      </c>
      <c r="M18" s="484" t="str">
        <f>IFERROR(IF($D18="","",VLOOKUP($D18,CUADRO!$D:$AK,10,FALSE)),"")</f>
        <v/>
      </c>
      <c r="N18" s="484" t="str">
        <f>IFERROR(IF($D18="","",VLOOKUP($D18,CUADRO!$D:$AK,11,FALSE)),"")</f>
        <v/>
      </c>
      <c r="O18" s="484" t="str">
        <f>IFERROR(IF($D18="","",VLOOKUP($D18,CUADRO!$D:$AK,12,FALSE)),"")</f>
        <v/>
      </c>
      <c r="P18" s="484" t="str">
        <f>IFERROR(IF($D18="","",VLOOKUP($D18,CUADRO!$D:$AK,13,FALSE)),"")</f>
        <v/>
      </c>
      <c r="Q18" s="484" t="str">
        <f>IFERROR(IF($D18="","",VLOOKUP($D18,CUADRO!$D:$AK,14,FALSE)),"")</f>
        <v/>
      </c>
      <c r="R18" s="484" t="str">
        <f>IFERROR(IF($D18="","",VLOOKUP($D18,CUADRO!$D:$AK,15,FALSE)),"")</f>
        <v/>
      </c>
      <c r="S18" s="484" t="str">
        <f>IFERROR(IF($D18="","",VLOOKUP($D18,CUADRO!$D:$AK,16,FALSE)),"")</f>
        <v/>
      </c>
      <c r="T18" s="484" t="str">
        <f>IFERROR(IF($D18="","",VLOOKUP($D18,CUADRO!$D:$AK,17,FALSE)),"")</f>
        <v/>
      </c>
      <c r="U18" s="484" t="str">
        <f>IFERROR(IF($D18="","",VLOOKUP($D18,CUADRO!$D:$AK,18,FALSE)),"")</f>
        <v/>
      </c>
      <c r="V18" s="484" t="str">
        <f>IFERROR(IF($D18="","",VLOOKUP($D18,CUADRO!$D:$AK,19,FALSE)),"")</f>
        <v/>
      </c>
      <c r="W18" s="484" t="str">
        <f>IFERROR(IF($D18="","",VLOOKUP($D18,CUADRO!$D:$AK,20,FALSE)),"")</f>
        <v/>
      </c>
      <c r="X18" s="484" t="str">
        <f>IFERROR(IF($D18="","",VLOOKUP($D18,CUADRO!$D:$AK,21,FALSE)),"")</f>
        <v/>
      </c>
      <c r="Y18" s="484" t="str">
        <f>IFERROR(IF($D18="","",VLOOKUP($D18,CUADRO!$D:$AK,22,FALSE)),"")</f>
        <v/>
      </c>
      <c r="Z18" s="484" t="str">
        <f>IFERROR(IF($D18="","",VLOOKUP($D18,CUADRO!$D:$AK,23,FALSE)),"")</f>
        <v/>
      </c>
      <c r="AA18" s="484" t="str">
        <f>IFERROR(IF($D18="","",VLOOKUP($D18,CUADRO!$D:$AK,24,FALSE)),"")</f>
        <v/>
      </c>
      <c r="AB18" s="484" t="str">
        <f>IFERROR(IF($D18="","",VLOOKUP($D18,CUADRO!$D:$AK,25,FALSE)),"")</f>
        <v/>
      </c>
      <c r="AC18" s="484" t="str">
        <f>IFERROR(IF($D18="","",VLOOKUP($D18,CUADRO!$D:$AK,26,FALSE)),"")</f>
        <v/>
      </c>
      <c r="AD18" s="484" t="str">
        <f>IFERROR(IF($D18="","",VLOOKUP($D18,CUADRO!$D:$AK,27,FALSE)),"")</f>
        <v/>
      </c>
      <c r="AE18" s="484" t="str">
        <f>IFERROR(IF($D18="","",VLOOKUP($D18,CUADRO!$D:$AK,28,FALSE)),"")</f>
        <v/>
      </c>
      <c r="AF18" s="484" t="str">
        <f>IFERROR(IF($D18="","",VLOOKUP($D18,CUADRO!$D:$AK,29,FALSE)),"")</f>
        <v/>
      </c>
      <c r="AG18" s="484" t="str">
        <f>IFERROR(IF($D18="","",VLOOKUP($D18,CUADRO!$D:$AK,30,FALSE)),"")</f>
        <v/>
      </c>
      <c r="AH18" s="484" t="str">
        <f>IFERROR(IF($D18="","",VLOOKUP($D18,CUADRO!$D:$AK,31,FALSE)),"")</f>
        <v/>
      </c>
      <c r="AI18" s="484" t="str">
        <f>IFERROR(IF($D18="","",VLOOKUP($D18,CUADRO!$D:$AK,32,FALSE)),"")</f>
        <v/>
      </c>
      <c r="AJ18" s="484" t="str">
        <f>IFERROR(IF($D18="","",VLOOKUP($D18,CUADRO!$D:$AK,33,FALSE)),"")</f>
        <v/>
      </c>
      <c r="AK18" s="484" t="str">
        <f>IFERROR(IF($D18="","",VLOOKUP($D18,CUADRO!$D:$AK,34,FALSE)),"")</f>
        <v/>
      </c>
    </row>
    <row r="19" spans="1:37" ht="15">
      <c r="A19" s="435" t="str">
        <f>IF(F19="","",MAX($A$5:$A18)+1)</f>
        <v/>
      </c>
      <c r="B19" s="369">
        <v>15</v>
      </c>
      <c r="C19" s="228" t="str">
        <f>VLOOKUP(D19,CONDUCTORES!C:E,3,FALSE)</f>
        <v/>
      </c>
      <c r="D19" s="228" t="str">
        <f>IFERROR(IF($C$1="SELECCIONE EMPRESA","",IF($C$1=CONDUCTORES!$Y$1,VLOOKUP(B19,CONDUCTORES!AH18:AM457,6,FALSE),IF($C$1=CONDUCTORES!$Z$1,VLOOKUP(B19,CONDUCTORES!$AI$4:AM457,5,FALSE),IF($C$1=CONDUCTORES!$AA$1,VLOOKUP(B19,CONDUCTORES!AJ18:AM457,4,FALSE),VLOOKUP(B19,CONDUCTORES!AK18:AM457,3,FALSE))))),"")</f>
        <v/>
      </c>
      <c r="E19" s="228" t="str">
        <f>IF(IFERROR(IF($D19="","",VLOOKUP($D19,CUADRO!D18:AK167,2,FALSE)),"")=0,B19,IFERROR(IF($D19="","",VLOOKUP($D19,CUADRO!D18:AK167,2,FALSE)),""))</f>
        <v/>
      </c>
      <c r="F19" s="228" t="str">
        <f>IFERROR(IF($D19="","",VLOOKUP($D19,CUADRO!D18:AK167,3,FALSE)),"")</f>
        <v/>
      </c>
      <c r="G19" s="484" t="str">
        <f>IFERROR(IF($D19="","",VLOOKUP($D19,CUADRO!$D:$AK,4,FALSE)),"")</f>
        <v/>
      </c>
      <c r="H19" s="484" t="str">
        <f>IFERROR(IF($D19="","",VLOOKUP($D19,CUADRO!$D:$AK,5,FALSE)),"")</f>
        <v/>
      </c>
      <c r="I19" s="484" t="str">
        <f>IFERROR(IF($D19="","",VLOOKUP($D19,CUADRO!$D:$AK,6,FALSE)),"")</f>
        <v/>
      </c>
      <c r="J19" s="484" t="str">
        <f>IFERROR(IF($D19="","",VLOOKUP($D19,CUADRO!$D:$AK,7,FALSE)),"")</f>
        <v/>
      </c>
      <c r="K19" s="484" t="str">
        <f>IFERROR(IF($D19="","",VLOOKUP($D19,CUADRO!$D:$AK,8,FALSE)),"")</f>
        <v/>
      </c>
      <c r="L19" s="484" t="str">
        <f>IFERROR(IF($D19="","",VLOOKUP($D19,CUADRO!$D:$AK,9,FALSE)),"")</f>
        <v/>
      </c>
      <c r="M19" s="484" t="str">
        <f>IFERROR(IF($D19="","",VLOOKUP($D19,CUADRO!$D:$AK,10,FALSE)),"")</f>
        <v/>
      </c>
      <c r="N19" s="484" t="str">
        <f>IFERROR(IF($D19="","",VLOOKUP($D19,CUADRO!$D:$AK,11,FALSE)),"")</f>
        <v/>
      </c>
      <c r="O19" s="484" t="str">
        <f>IFERROR(IF($D19="","",VLOOKUP($D19,CUADRO!$D:$AK,12,FALSE)),"")</f>
        <v/>
      </c>
      <c r="P19" s="484" t="str">
        <f>IFERROR(IF($D19="","",VLOOKUP($D19,CUADRO!$D:$AK,13,FALSE)),"")</f>
        <v/>
      </c>
      <c r="Q19" s="484" t="str">
        <f>IFERROR(IF($D19="","",VLOOKUP($D19,CUADRO!$D:$AK,14,FALSE)),"")</f>
        <v/>
      </c>
      <c r="R19" s="484" t="str">
        <f>IFERROR(IF($D19="","",VLOOKUP($D19,CUADRO!$D:$AK,15,FALSE)),"")</f>
        <v/>
      </c>
      <c r="S19" s="484" t="str">
        <f>IFERROR(IF($D19="","",VLOOKUP($D19,CUADRO!$D:$AK,16,FALSE)),"")</f>
        <v/>
      </c>
      <c r="T19" s="484" t="str">
        <f>IFERROR(IF($D19="","",VLOOKUP($D19,CUADRO!$D:$AK,17,FALSE)),"")</f>
        <v/>
      </c>
      <c r="U19" s="484" t="str">
        <f>IFERROR(IF($D19="","",VLOOKUP($D19,CUADRO!$D:$AK,18,FALSE)),"")</f>
        <v/>
      </c>
      <c r="V19" s="484" t="str">
        <f>IFERROR(IF($D19="","",VLOOKUP($D19,CUADRO!$D:$AK,19,FALSE)),"")</f>
        <v/>
      </c>
      <c r="W19" s="484" t="str">
        <f>IFERROR(IF($D19="","",VLOOKUP($D19,CUADRO!$D:$AK,20,FALSE)),"")</f>
        <v/>
      </c>
      <c r="X19" s="484" t="str">
        <f>IFERROR(IF($D19="","",VLOOKUP($D19,CUADRO!$D:$AK,21,FALSE)),"")</f>
        <v/>
      </c>
      <c r="Y19" s="484" t="str">
        <f>IFERROR(IF($D19="","",VLOOKUP($D19,CUADRO!$D:$AK,22,FALSE)),"")</f>
        <v/>
      </c>
      <c r="Z19" s="484" t="str">
        <f>IFERROR(IF($D19="","",VLOOKUP($D19,CUADRO!$D:$AK,23,FALSE)),"")</f>
        <v/>
      </c>
      <c r="AA19" s="484" t="str">
        <f>IFERROR(IF($D19="","",VLOOKUP($D19,CUADRO!$D:$AK,24,FALSE)),"")</f>
        <v/>
      </c>
      <c r="AB19" s="484" t="str">
        <f>IFERROR(IF($D19="","",VLOOKUP($D19,CUADRO!$D:$AK,25,FALSE)),"")</f>
        <v/>
      </c>
      <c r="AC19" s="484" t="str">
        <f>IFERROR(IF($D19="","",VLOOKUP($D19,CUADRO!$D:$AK,26,FALSE)),"")</f>
        <v/>
      </c>
      <c r="AD19" s="484" t="str">
        <f>IFERROR(IF($D19="","",VLOOKUP($D19,CUADRO!$D:$AK,27,FALSE)),"")</f>
        <v/>
      </c>
      <c r="AE19" s="484" t="str">
        <f>IFERROR(IF($D19="","",VLOOKUP($D19,CUADRO!$D:$AK,28,FALSE)),"")</f>
        <v/>
      </c>
      <c r="AF19" s="484" t="str">
        <f>IFERROR(IF($D19="","",VLOOKUP($D19,CUADRO!$D:$AK,29,FALSE)),"")</f>
        <v/>
      </c>
      <c r="AG19" s="484" t="str">
        <f>IFERROR(IF($D19="","",VLOOKUP($D19,CUADRO!$D:$AK,30,FALSE)),"")</f>
        <v/>
      </c>
      <c r="AH19" s="484" t="str">
        <f>IFERROR(IF($D19="","",VLOOKUP($D19,CUADRO!$D:$AK,31,FALSE)),"")</f>
        <v/>
      </c>
      <c r="AI19" s="484" t="str">
        <f>IFERROR(IF($D19="","",VLOOKUP($D19,CUADRO!$D:$AK,32,FALSE)),"")</f>
        <v/>
      </c>
      <c r="AJ19" s="484" t="str">
        <f>IFERROR(IF($D19="","",VLOOKUP($D19,CUADRO!$D:$AK,33,FALSE)),"")</f>
        <v/>
      </c>
      <c r="AK19" s="484" t="str">
        <f>IFERROR(IF($D19="","",VLOOKUP($D19,CUADRO!$D:$AK,34,FALSE)),"")</f>
        <v/>
      </c>
    </row>
    <row r="20" spans="1:37" ht="15">
      <c r="A20" s="435" t="str">
        <f>IF(F20="","",MAX($A$5:$A19)+1)</f>
        <v/>
      </c>
      <c r="B20" s="369">
        <v>16</v>
      </c>
      <c r="C20" s="228" t="str">
        <f>VLOOKUP(D20,CONDUCTORES!C:E,3,FALSE)</f>
        <v/>
      </c>
      <c r="D20" s="228" t="str">
        <f>IFERROR(IF($C$1="SELECCIONE EMPRESA","",IF($C$1=CONDUCTORES!$Y$1,VLOOKUP(B20,CONDUCTORES!AH19:AM458,6,FALSE),IF($C$1=CONDUCTORES!$Z$1,VLOOKUP(B20,CONDUCTORES!$AI$4:AM458,5,FALSE),IF($C$1=CONDUCTORES!$AA$1,VLOOKUP(B20,CONDUCTORES!AJ19:AM458,4,FALSE),VLOOKUP(B20,CONDUCTORES!AK19:AM458,3,FALSE))))),"")</f>
        <v/>
      </c>
      <c r="E20" s="228" t="str">
        <f>IF(IFERROR(IF($D20="","",VLOOKUP($D20,CUADRO!D19:AK168,2,FALSE)),"")=0,B20,IFERROR(IF($D20="","",VLOOKUP($D20,CUADRO!D19:AK168,2,FALSE)),""))</f>
        <v/>
      </c>
      <c r="F20" s="228" t="str">
        <f>IFERROR(IF($D20="","",VLOOKUP($D20,CUADRO!D19:AK168,3,FALSE)),"")</f>
        <v/>
      </c>
      <c r="G20" s="484" t="str">
        <f>IFERROR(IF($D20="","",VLOOKUP($D20,CUADRO!$D:$AK,4,FALSE)),"")</f>
        <v/>
      </c>
      <c r="H20" s="484" t="str">
        <f>IFERROR(IF($D20="","",VLOOKUP($D20,CUADRO!$D:$AK,5,FALSE)),"")</f>
        <v/>
      </c>
      <c r="I20" s="484" t="str">
        <f>IFERROR(IF($D20="","",VLOOKUP($D20,CUADRO!$D:$AK,6,FALSE)),"")</f>
        <v/>
      </c>
      <c r="J20" s="484" t="str">
        <f>IFERROR(IF($D20="","",VLOOKUP($D20,CUADRO!$D:$AK,7,FALSE)),"")</f>
        <v/>
      </c>
      <c r="K20" s="484" t="str">
        <f>IFERROR(IF($D20="","",VLOOKUP($D20,CUADRO!$D:$AK,8,FALSE)),"")</f>
        <v/>
      </c>
      <c r="L20" s="484" t="str">
        <f>IFERROR(IF($D20="","",VLOOKUP($D20,CUADRO!$D:$AK,9,FALSE)),"")</f>
        <v/>
      </c>
      <c r="M20" s="484" t="str">
        <f>IFERROR(IF($D20="","",VLOOKUP($D20,CUADRO!$D:$AK,10,FALSE)),"")</f>
        <v/>
      </c>
      <c r="N20" s="484" t="str">
        <f>IFERROR(IF($D20="","",VLOOKUP($D20,CUADRO!$D:$AK,11,FALSE)),"")</f>
        <v/>
      </c>
      <c r="O20" s="484" t="str">
        <f>IFERROR(IF($D20="","",VLOOKUP($D20,CUADRO!$D:$AK,12,FALSE)),"")</f>
        <v/>
      </c>
      <c r="P20" s="484" t="str">
        <f>IFERROR(IF($D20="","",VLOOKUP($D20,CUADRO!$D:$AK,13,FALSE)),"")</f>
        <v/>
      </c>
      <c r="Q20" s="484" t="str">
        <f>IFERROR(IF($D20="","",VLOOKUP($D20,CUADRO!$D:$AK,14,FALSE)),"")</f>
        <v/>
      </c>
      <c r="R20" s="484" t="str">
        <f>IFERROR(IF($D20="","",VLOOKUP($D20,CUADRO!$D:$AK,15,FALSE)),"")</f>
        <v/>
      </c>
      <c r="S20" s="484" t="str">
        <f>IFERROR(IF($D20="","",VLOOKUP($D20,CUADRO!$D:$AK,16,FALSE)),"")</f>
        <v/>
      </c>
      <c r="T20" s="484" t="str">
        <f>IFERROR(IF($D20="","",VLOOKUP($D20,CUADRO!$D:$AK,17,FALSE)),"")</f>
        <v/>
      </c>
      <c r="U20" s="484" t="str">
        <f>IFERROR(IF($D20="","",VLOOKUP($D20,CUADRO!$D:$AK,18,FALSE)),"")</f>
        <v/>
      </c>
      <c r="V20" s="484" t="str">
        <f>IFERROR(IF($D20="","",VLOOKUP($D20,CUADRO!$D:$AK,19,FALSE)),"")</f>
        <v/>
      </c>
      <c r="W20" s="484" t="str">
        <f>IFERROR(IF($D20="","",VLOOKUP($D20,CUADRO!$D:$AK,20,FALSE)),"")</f>
        <v/>
      </c>
      <c r="X20" s="484" t="str">
        <f>IFERROR(IF($D20="","",VLOOKUP($D20,CUADRO!$D:$AK,21,FALSE)),"")</f>
        <v/>
      </c>
      <c r="Y20" s="484" t="str">
        <f>IFERROR(IF($D20="","",VLOOKUP($D20,CUADRO!$D:$AK,22,FALSE)),"")</f>
        <v/>
      </c>
      <c r="Z20" s="484" t="str">
        <f>IFERROR(IF($D20="","",VLOOKUP($D20,CUADRO!$D:$AK,23,FALSE)),"")</f>
        <v/>
      </c>
      <c r="AA20" s="484" t="str">
        <f>IFERROR(IF($D20="","",VLOOKUP($D20,CUADRO!$D:$AK,24,FALSE)),"")</f>
        <v/>
      </c>
      <c r="AB20" s="484" t="str">
        <f>IFERROR(IF($D20="","",VLOOKUP($D20,CUADRO!$D:$AK,25,FALSE)),"")</f>
        <v/>
      </c>
      <c r="AC20" s="484" t="str">
        <f>IFERROR(IF($D20="","",VLOOKUP($D20,CUADRO!$D:$AK,26,FALSE)),"")</f>
        <v/>
      </c>
      <c r="AD20" s="484" t="str">
        <f>IFERROR(IF($D20="","",VLOOKUP($D20,CUADRO!$D:$AK,27,FALSE)),"")</f>
        <v/>
      </c>
      <c r="AE20" s="484" t="str">
        <f>IFERROR(IF($D20="","",VLOOKUP($D20,CUADRO!$D:$AK,28,FALSE)),"")</f>
        <v/>
      </c>
      <c r="AF20" s="484" t="str">
        <f>IFERROR(IF($D20="","",VLOOKUP($D20,CUADRO!$D:$AK,29,FALSE)),"")</f>
        <v/>
      </c>
      <c r="AG20" s="484" t="str">
        <f>IFERROR(IF($D20="","",VLOOKUP($D20,CUADRO!$D:$AK,30,FALSE)),"")</f>
        <v/>
      </c>
      <c r="AH20" s="484" t="str">
        <f>IFERROR(IF($D20="","",VLOOKUP($D20,CUADRO!$D:$AK,31,FALSE)),"")</f>
        <v/>
      </c>
      <c r="AI20" s="484" t="str">
        <f>IFERROR(IF($D20="","",VLOOKUP($D20,CUADRO!$D:$AK,32,FALSE)),"")</f>
        <v/>
      </c>
      <c r="AJ20" s="484" t="str">
        <f>IFERROR(IF($D20="","",VLOOKUP($D20,CUADRO!$D:$AK,33,FALSE)),"")</f>
        <v/>
      </c>
      <c r="AK20" s="484" t="str">
        <f>IFERROR(IF($D20="","",VLOOKUP($D20,CUADRO!$D:$AK,34,FALSE)),"")</f>
        <v/>
      </c>
    </row>
    <row r="21" spans="1:37" ht="15">
      <c r="A21" s="435" t="str">
        <f>IF(F21="","",MAX($A$5:$A20)+1)</f>
        <v/>
      </c>
      <c r="B21" s="369">
        <v>17</v>
      </c>
      <c r="C21" s="228" t="str">
        <f>VLOOKUP(D21,CONDUCTORES!C:E,3,FALSE)</f>
        <v/>
      </c>
      <c r="D21" s="228" t="str">
        <f>IFERROR(IF($C$1="SELECCIONE EMPRESA","",IF($C$1=CONDUCTORES!$Y$1,VLOOKUP(B21,CONDUCTORES!AH20:AM459,6,FALSE),IF($C$1=CONDUCTORES!$Z$1,VLOOKUP(B21,CONDUCTORES!$AI$4:AM459,5,FALSE),IF($C$1=CONDUCTORES!$AA$1,VLOOKUP(B21,CONDUCTORES!AJ20:AM459,4,FALSE),VLOOKUP(B21,CONDUCTORES!AK20:AM459,3,FALSE))))),"")</f>
        <v/>
      </c>
      <c r="E21" s="228" t="str">
        <f>IF(IFERROR(IF($D21="","",VLOOKUP($D21,CUADRO!D20:AK169,2,FALSE)),"")=0,B21,IFERROR(IF($D21="","",VLOOKUP($D21,CUADRO!D20:AK169,2,FALSE)),""))</f>
        <v/>
      </c>
      <c r="F21" s="228" t="str">
        <f>IFERROR(IF($D21="","",VLOOKUP($D21,CUADRO!D20:AK169,3,FALSE)),"")</f>
        <v/>
      </c>
      <c r="G21" s="484" t="str">
        <f>IFERROR(IF($D21="","",VLOOKUP($D21,CUADRO!$D:$AK,4,FALSE)),"")</f>
        <v/>
      </c>
      <c r="H21" s="484" t="str">
        <f>IFERROR(IF($D21="","",VLOOKUP($D21,CUADRO!$D:$AK,5,FALSE)),"")</f>
        <v/>
      </c>
      <c r="I21" s="484" t="str">
        <f>IFERROR(IF($D21="","",VLOOKUP($D21,CUADRO!$D:$AK,6,FALSE)),"")</f>
        <v/>
      </c>
      <c r="J21" s="484" t="str">
        <f>IFERROR(IF($D21="","",VLOOKUP($D21,CUADRO!$D:$AK,7,FALSE)),"")</f>
        <v/>
      </c>
      <c r="K21" s="484" t="str">
        <f>IFERROR(IF($D21="","",VLOOKUP($D21,CUADRO!$D:$AK,8,FALSE)),"")</f>
        <v/>
      </c>
      <c r="L21" s="484" t="str">
        <f>IFERROR(IF($D21="","",VLOOKUP($D21,CUADRO!$D:$AK,9,FALSE)),"")</f>
        <v/>
      </c>
      <c r="M21" s="484" t="str">
        <f>IFERROR(IF($D21="","",VLOOKUP($D21,CUADRO!$D:$AK,10,FALSE)),"")</f>
        <v/>
      </c>
      <c r="N21" s="484" t="str">
        <f>IFERROR(IF($D21="","",VLOOKUP($D21,CUADRO!$D:$AK,11,FALSE)),"")</f>
        <v/>
      </c>
      <c r="O21" s="484" t="str">
        <f>IFERROR(IF($D21="","",VLOOKUP($D21,CUADRO!$D:$AK,12,FALSE)),"")</f>
        <v/>
      </c>
      <c r="P21" s="484" t="str">
        <f>IFERROR(IF($D21="","",VLOOKUP($D21,CUADRO!$D:$AK,13,FALSE)),"")</f>
        <v/>
      </c>
      <c r="Q21" s="484" t="str">
        <f>IFERROR(IF($D21="","",VLOOKUP($D21,CUADRO!$D:$AK,14,FALSE)),"")</f>
        <v/>
      </c>
      <c r="R21" s="484" t="str">
        <f>IFERROR(IF($D21="","",VLOOKUP($D21,CUADRO!$D:$AK,15,FALSE)),"")</f>
        <v/>
      </c>
      <c r="S21" s="484" t="str">
        <f>IFERROR(IF($D21="","",VLOOKUP($D21,CUADRO!$D:$AK,16,FALSE)),"")</f>
        <v/>
      </c>
      <c r="T21" s="484" t="str">
        <f>IFERROR(IF($D21="","",VLOOKUP($D21,CUADRO!$D:$AK,17,FALSE)),"")</f>
        <v/>
      </c>
      <c r="U21" s="484" t="str">
        <f>IFERROR(IF($D21="","",VLOOKUP($D21,CUADRO!$D:$AK,18,FALSE)),"")</f>
        <v/>
      </c>
      <c r="V21" s="484" t="str">
        <f>IFERROR(IF($D21="","",VLOOKUP($D21,CUADRO!$D:$AK,19,FALSE)),"")</f>
        <v/>
      </c>
      <c r="W21" s="484" t="str">
        <f>IFERROR(IF($D21="","",VLOOKUP($D21,CUADRO!$D:$AK,20,FALSE)),"")</f>
        <v/>
      </c>
      <c r="X21" s="484" t="str">
        <f>IFERROR(IF($D21="","",VLOOKUP($D21,CUADRO!$D:$AK,21,FALSE)),"")</f>
        <v/>
      </c>
      <c r="Y21" s="484" t="str">
        <f>IFERROR(IF($D21="","",VLOOKUP($D21,CUADRO!$D:$AK,22,FALSE)),"")</f>
        <v/>
      </c>
      <c r="Z21" s="484" t="str">
        <f>IFERROR(IF($D21="","",VLOOKUP($D21,CUADRO!$D:$AK,23,FALSE)),"")</f>
        <v/>
      </c>
      <c r="AA21" s="484" t="str">
        <f>IFERROR(IF($D21="","",VLOOKUP($D21,CUADRO!$D:$AK,24,FALSE)),"")</f>
        <v/>
      </c>
      <c r="AB21" s="484" t="str">
        <f>IFERROR(IF($D21="","",VLOOKUP($D21,CUADRO!$D:$AK,25,FALSE)),"")</f>
        <v/>
      </c>
      <c r="AC21" s="484" t="str">
        <f>IFERROR(IF($D21="","",VLOOKUP($D21,CUADRO!$D:$AK,26,FALSE)),"")</f>
        <v/>
      </c>
      <c r="AD21" s="484" t="str">
        <f>IFERROR(IF($D21="","",VLOOKUP($D21,CUADRO!$D:$AK,27,FALSE)),"")</f>
        <v/>
      </c>
      <c r="AE21" s="484" t="str">
        <f>IFERROR(IF($D21="","",VLOOKUP($D21,CUADRO!$D:$AK,28,FALSE)),"")</f>
        <v/>
      </c>
      <c r="AF21" s="484" t="str">
        <f>IFERROR(IF($D21="","",VLOOKUP($D21,CUADRO!$D:$AK,29,FALSE)),"")</f>
        <v/>
      </c>
      <c r="AG21" s="484" t="str">
        <f>IFERROR(IF($D21="","",VLOOKUP($D21,CUADRO!$D:$AK,30,FALSE)),"")</f>
        <v/>
      </c>
      <c r="AH21" s="484" t="str">
        <f>IFERROR(IF($D21="","",VLOOKUP($D21,CUADRO!$D:$AK,31,FALSE)),"")</f>
        <v/>
      </c>
      <c r="AI21" s="484" t="str">
        <f>IFERROR(IF($D21="","",VLOOKUP($D21,CUADRO!$D:$AK,32,FALSE)),"")</f>
        <v/>
      </c>
      <c r="AJ21" s="484" t="str">
        <f>IFERROR(IF($D21="","",VLOOKUP($D21,CUADRO!$D:$AK,33,FALSE)),"")</f>
        <v/>
      </c>
      <c r="AK21" s="484" t="str">
        <f>IFERROR(IF($D21="","",VLOOKUP($D21,CUADRO!$D:$AK,34,FALSE)),"")</f>
        <v/>
      </c>
    </row>
    <row r="22" spans="1:37" ht="15">
      <c r="A22" s="435" t="str">
        <f>IF(F22="","",MAX($A$5:$A21)+1)</f>
        <v/>
      </c>
      <c r="B22" s="369">
        <v>18</v>
      </c>
      <c r="C22" s="228" t="str">
        <f>VLOOKUP(D22,CONDUCTORES!C:E,3,FALSE)</f>
        <v/>
      </c>
      <c r="D22" s="228" t="str">
        <f>IFERROR(IF($C$1="SELECCIONE EMPRESA","",IF($C$1=CONDUCTORES!$Y$1,VLOOKUP(B22,CONDUCTORES!AH21:AM460,6,FALSE),IF($C$1=CONDUCTORES!$Z$1,VLOOKUP(B22,CONDUCTORES!$AI$4:AM460,5,FALSE),IF($C$1=CONDUCTORES!$AA$1,VLOOKUP(B22,CONDUCTORES!AJ21:AM460,4,FALSE),VLOOKUP(B22,CONDUCTORES!AK21:AM460,3,FALSE))))),"")</f>
        <v/>
      </c>
      <c r="E22" s="228" t="str">
        <f>IF(IFERROR(IF($D22="","",VLOOKUP($D22,CUADRO!D21:AK170,2,FALSE)),"")=0,B22,IFERROR(IF($D22="","",VLOOKUP($D22,CUADRO!D21:AK170,2,FALSE)),""))</f>
        <v/>
      </c>
      <c r="F22" s="228" t="str">
        <f>IFERROR(IF($D22="","",VLOOKUP($D22,CUADRO!D21:AK170,3,FALSE)),"")</f>
        <v/>
      </c>
      <c r="G22" s="484" t="str">
        <f>IFERROR(IF($D22="","",VLOOKUP($D22,CUADRO!$D:$AK,4,FALSE)),"")</f>
        <v/>
      </c>
      <c r="H22" s="484" t="str">
        <f>IFERROR(IF($D22="","",VLOOKUP($D22,CUADRO!$D:$AK,5,FALSE)),"")</f>
        <v/>
      </c>
      <c r="I22" s="484" t="str">
        <f>IFERROR(IF($D22="","",VLOOKUP($D22,CUADRO!$D:$AK,6,FALSE)),"")</f>
        <v/>
      </c>
      <c r="J22" s="484" t="str">
        <f>IFERROR(IF($D22="","",VLOOKUP($D22,CUADRO!$D:$AK,7,FALSE)),"")</f>
        <v/>
      </c>
      <c r="K22" s="484" t="str">
        <f>IFERROR(IF($D22="","",VLOOKUP($D22,CUADRO!$D:$AK,8,FALSE)),"")</f>
        <v/>
      </c>
      <c r="L22" s="484" t="str">
        <f>IFERROR(IF($D22="","",VLOOKUP($D22,CUADRO!$D:$AK,9,FALSE)),"")</f>
        <v/>
      </c>
      <c r="M22" s="484" t="str">
        <f>IFERROR(IF($D22="","",VLOOKUP($D22,CUADRO!$D:$AK,10,FALSE)),"")</f>
        <v/>
      </c>
      <c r="N22" s="484" t="str">
        <f>IFERROR(IF($D22="","",VLOOKUP($D22,CUADRO!$D:$AK,11,FALSE)),"")</f>
        <v/>
      </c>
      <c r="O22" s="484" t="str">
        <f>IFERROR(IF($D22="","",VLOOKUP($D22,CUADRO!$D:$AK,12,FALSE)),"")</f>
        <v/>
      </c>
      <c r="P22" s="484" t="str">
        <f>IFERROR(IF($D22="","",VLOOKUP($D22,CUADRO!$D:$AK,13,FALSE)),"")</f>
        <v/>
      </c>
      <c r="Q22" s="484" t="str">
        <f>IFERROR(IF($D22="","",VLOOKUP($D22,CUADRO!$D:$AK,14,FALSE)),"")</f>
        <v/>
      </c>
      <c r="R22" s="484" t="str">
        <f>IFERROR(IF($D22="","",VLOOKUP($D22,CUADRO!$D:$AK,15,FALSE)),"")</f>
        <v/>
      </c>
      <c r="S22" s="484" t="str">
        <f>IFERROR(IF($D22="","",VLOOKUP($D22,CUADRO!$D:$AK,16,FALSE)),"")</f>
        <v/>
      </c>
      <c r="T22" s="484" t="str">
        <f>IFERROR(IF($D22="","",VLOOKUP($D22,CUADRO!$D:$AK,17,FALSE)),"")</f>
        <v/>
      </c>
      <c r="U22" s="484" t="str">
        <f>IFERROR(IF($D22="","",VLOOKUP($D22,CUADRO!$D:$AK,18,FALSE)),"")</f>
        <v/>
      </c>
      <c r="V22" s="484" t="str">
        <f>IFERROR(IF($D22="","",VLOOKUP($D22,CUADRO!$D:$AK,19,FALSE)),"")</f>
        <v/>
      </c>
      <c r="W22" s="484" t="str">
        <f>IFERROR(IF($D22="","",VLOOKUP($D22,CUADRO!$D:$AK,20,FALSE)),"")</f>
        <v/>
      </c>
      <c r="X22" s="484" t="str">
        <f>IFERROR(IF($D22="","",VLOOKUP($D22,CUADRO!$D:$AK,21,FALSE)),"")</f>
        <v/>
      </c>
      <c r="Y22" s="484" t="str">
        <f>IFERROR(IF($D22="","",VLOOKUP($D22,CUADRO!$D:$AK,22,FALSE)),"")</f>
        <v/>
      </c>
      <c r="Z22" s="484" t="str">
        <f>IFERROR(IF($D22="","",VLOOKUP($D22,CUADRO!$D:$AK,23,FALSE)),"")</f>
        <v/>
      </c>
      <c r="AA22" s="484" t="str">
        <f>IFERROR(IF($D22="","",VLOOKUP($D22,CUADRO!$D:$AK,24,FALSE)),"")</f>
        <v/>
      </c>
      <c r="AB22" s="484" t="str">
        <f>IFERROR(IF($D22="","",VLOOKUP($D22,CUADRO!$D:$AK,25,FALSE)),"")</f>
        <v/>
      </c>
      <c r="AC22" s="484" t="str">
        <f>IFERROR(IF($D22="","",VLOOKUP($D22,CUADRO!$D:$AK,26,FALSE)),"")</f>
        <v/>
      </c>
      <c r="AD22" s="484" t="str">
        <f>IFERROR(IF($D22="","",VLOOKUP($D22,CUADRO!$D:$AK,27,FALSE)),"")</f>
        <v/>
      </c>
      <c r="AE22" s="484" t="str">
        <f>IFERROR(IF($D22="","",VLOOKUP($D22,CUADRO!$D:$AK,28,FALSE)),"")</f>
        <v/>
      </c>
      <c r="AF22" s="484" t="str">
        <f>IFERROR(IF($D22="","",VLOOKUP($D22,CUADRO!$D:$AK,29,FALSE)),"")</f>
        <v/>
      </c>
      <c r="AG22" s="484" t="str">
        <f>IFERROR(IF($D22="","",VLOOKUP($D22,CUADRO!$D:$AK,30,FALSE)),"")</f>
        <v/>
      </c>
      <c r="AH22" s="484" t="str">
        <f>IFERROR(IF($D22="","",VLOOKUP($D22,CUADRO!$D:$AK,31,FALSE)),"")</f>
        <v/>
      </c>
      <c r="AI22" s="484" t="str">
        <f>IFERROR(IF($D22="","",VLOOKUP($D22,CUADRO!$D:$AK,32,FALSE)),"")</f>
        <v/>
      </c>
      <c r="AJ22" s="484" t="str">
        <f>IFERROR(IF($D22="","",VLOOKUP($D22,CUADRO!$D:$AK,33,FALSE)),"")</f>
        <v/>
      </c>
      <c r="AK22" s="484" t="str">
        <f>IFERROR(IF($D22="","",VLOOKUP($D22,CUADRO!$D:$AK,34,FALSE)),"")</f>
        <v/>
      </c>
    </row>
    <row r="23" spans="1:37" ht="15">
      <c r="A23" s="435" t="str">
        <f>IF(F23="","",MAX($A$5:$A22)+1)</f>
        <v/>
      </c>
      <c r="B23" s="369">
        <v>19</v>
      </c>
      <c r="C23" s="228" t="str">
        <f>VLOOKUP(D23,CONDUCTORES!C:E,3,FALSE)</f>
        <v/>
      </c>
      <c r="D23" s="228" t="str">
        <f>IFERROR(IF($C$1="SELECCIONE EMPRESA","",IF($C$1=CONDUCTORES!$Y$1,VLOOKUP(B23,CONDUCTORES!AH22:AM461,6,FALSE),IF($C$1=CONDUCTORES!$Z$1,VLOOKUP(B23,CONDUCTORES!$AI$4:AM461,5,FALSE),IF($C$1=CONDUCTORES!$AA$1,VLOOKUP(B23,CONDUCTORES!AJ22:AM461,4,FALSE),VLOOKUP(B23,CONDUCTORES!AK22:AM461,3,FALSE))))),"")</f>
        <v/>
      </c>
      <c r="E23" s="228" t="str">
        <f>IF(IFERROR(IF($D23="","",VLOOKUP($D23,CUADRO!D22:AK171,2,FALSE)),"")=0,B23,IFERROR(IF($D23="","",VLOOKUP($D23,CUADRO!D22:AK171,2,FALSE)),""))</f>
        <v/>
      </c>
      <c r="F23" s="228" t="str">
        <f>IFERROR(IF($D23="","",VLOOKUP($D23,CUADRO!D22:AK171,3,FALSE)),"")</f>
        <v/>
      </c>
      <c r="G23" s="484" t="str">
        <f>IFERROR(IF($D23="","",VLOOKUP($D23,CUADRO!$D:$AK,4,FALSE)),"")</f>
        <v/>
      </c>
      <c r="H23" s="484" t="str">
        <f>IFERROR(IF($D23="","",VLOOKUP($D23,CUADRO!$D:$AK,5,FALSE)),"")</f>
        <v/>
      </c>
      <c r="I23" s="484" t="str">
        <f>IFERROR(IF($D23="","",VLOOKUP($D23,CUADRO!$D:$AK,6,FALSE)),"")</f>
        <v/>
      </c>
      <c r="J23" s="484" t="str">
        <f>IFERROR(IF($D23="","",VLOOKUP($D23,CUADRO!$D:$AK,7,FALSE)),"")</f>
        <v/>
      </c>
      <c r="K23" s="484" t="str">
        <f>IFERROR(IF($D23="","",VLOOKUP($D23,CUADRO!$D:$AK,8,FALSE)),"")</f>
        <v/>
      </c>
      <c r="L23" s="484" t="str">
        <f>IFERROR(IF($D23="","",VLOOKUP($D23,CUADRO!$D:$AK,9,FALSE)),"")</f>
        <v/>
      </c>
      <c r="M23" s="484" t="str">
        <f>IFERROR(IF($D23="","",VLOOKUP($D23,CUADRO!$D:$AK,10,FALSE)),"")</f>
        <v/>
      </c>
      <c r="N23" s="484" t="str">
        <f>IFERROR(IF($D23="","",VLOOKUP($D23,CUADRO!$D:$AK,11,FALSE)),"")</f>
        <v/>
      </c>
      <c r="O23" s="484" t="str">
        <f>IFERROR(IF($D23="","",VLOOKUP($D23,CUADRO!$D:$AK,12,FALSE)),"")</f>
        <v/>
      </c>
      <c r="P23" s="484" t="str">
        <f>IFERROR(IF($D23="","",VLOOKUP($D23,CUADRO!$D:$AK,13,FALSE)),"")</f>
        <v/>
      </c>
      <c r="Q23" s="484" t="str">
        <f>IFERROR(IF($D23="","",VLOOKUP($D23,CUADRO!$D:$AK,14,FALSE)),"")</f>
        <v/>
      </c>
      <c r="R23" s="484" t="str">
        <f>IFERROR(IF($D23="","",VLOOKUP($D23,CUADRO!$D:$AK,15,FALSE)),"")</f>
        <v/>
      </c>
      <c r="S23" s="484" t="str">
        <f>IFERROR(IF($D23="","",VLOOKUP($D23,CUADRO!$D:$AK,16,FALSE)),"")</f>
        <v/>
      </c>
      <c r="T23" s="484" t="str">
        <f>IFERROR(IF($D23="","",VLOOKUP($D23,CUADRO!$D:$AK,17,FALSE)),"")</f>
        <v/>
      </c>
      <c r="U23" s="484" t="str">
        <f>IFERROR(IF($D23="","",VLOOKUP($D23,CUADRO!$D:$AK,18,FALSE)),"")</f>
        <v/>
      </c>
      <c r="V23" s="484" t="str">
        <f>IFERROR(IF($D23="","",VLOOKUP($D23,CUADRO!$D:$AK,19,FALSE)),"")</f>
        <v/>
      </c>
      <c r="W23" s="484" t="str">
        <f>IFERROR(IF($D23="","",VLOOKUP($D23,CUADRO!$D:$AK,20,FALSE)),"")</f>
        <v/>
      </c>
      <c r="X23" s="484" t="str">
        <f>IFERROR(IF($D23="","",VLOOKUP($D23,CUADRO!$D:$AK,21,FALSE)),"")</f>
        <v/>
      </c>
      <c r="Y23" s="484" t="str">
        <f>IFERROR(IF($D23="","",VLOOKUP($D23,CUADRO!$D:$AK,22,FALSE)),"")</f>
        <v/>
      </c>
      <c r="Z23" s="484" t="str">
        <f>IFERROR(IF($D23="","",VLOOKUP($D23,CUADRO!$D:$AK,23,FALSE)),"")</f>
        <v/>
      </c>
      <c r="AA23" s="484" t="str">
        <f>IFERROR(IF($D23="","",VLOOKUP($D23,CUADRO!$D:$AK,24,FALSE)),"")</f>
        <v/>
      </c>
      <c r="AB23" s="484" t="str">
        <f>IFERROR(IF($D23="","",VLOOKUP($D23,CUADRO!$D:$AK,25,FALSE)),"")</f>
        <v/>
      </c>
      <c r="AC23" s="484" t="str">
        <f>IFERROR(IF($D23="","",VLOOKUP($D23,CUADRO!$D:$AK,26,FALSE)),"")</f>
        <v/>
      </c>
      <c r="AD23" s="484" t="str">
        <f>IFERROR(IF($D23="","",VLOOKUP($D23,CUADRO!$D:$AK,27,FALSE)),"")</f>
        <v/>
      </c>
      <c r="AE23" s="484" t="str">
        <f>IFERROR(IF($D23="","",VLOOKUP($D23,CUADRO!$D:$AK,28,FALSE)),"")</f>
        <v/>
      </c>
      <c r="AF23" s="484" t="str">
        <f>IFERROR(IF($D23="","",VLOOKUP($D23,CUADRO!$D:$AK,29,FALSE)),"")</f>
        <v/>
      </c>
      <c r="AG23" s="484" t="str">
        <f>IFERROR(IF($D23="","",VLOOKUP($D23,CUADRO!$D:$AK,30,FALSE)),"")</f>
        <v/>
      </c>
      <c r="AH23" s="484" t="str">
        <f>IFERROR(IF($D23="","",VLOOKUP($D23,CUADRO!$D:$AK,31,FALSE)),"")</f>
        <v/>
      </c>
      <c r="AI23" s="484" t="str">
        <f>IFERROR(IF($D23="","",VLOOKUP($D23,CUADRO!$D:$AK,32,FALSE)),"")</f>
        <v/>
      </c>
      <c r="AJ23" s="484" t="str">
        <f>IFERROR(IF($D23="","",VLOOKUP($D23,CUADRO!$D:$AK,33,FALSE)),"")</f>
        <v/>
      </c>
      <c r="AK23" s="484" t="str">
        <f>IFERROR(IF($D23="","",VLOOKUP($D23,CUADRO!$D:$AK,34,FALSE)),"")</f>
        <v/>
      </c>
    </row>
    <row r="24" spans="1:37" ht="15">
      <c r="A24" s="435" t="str">
        <f>IF(F24="","",MAX($A$5:$A23)+1)</f>
        <v/>
      </c>
      <c r="B24" s="369">
        <v>20</v>
      </c>
      <c r="C24" s="228" t="str">
        <f>VLOOKUP(D24,CONDUCTORES!C:E,3,FALSE)</f>
        <v/>
      </c>
      <c r="D24" s="228" t="str">
        <f>IFERROR(IF($C$1="SELECCIONE EMPRESA","",IF($C$1=CONDUCTORES!$Y$1,VLOOKUP(B24,CONDUCTORES!AH23:AM462,6,FALSE),IF($C$1=CONDUCTORES!$Z$1,VLOOKUP(B24,CONDUCTORES!$AI$4:AM462,5,FALSE),IF($C$1=CONDUCTORES!$AA$1,VLOOKUP(B24,CONDUCTORES!AJ23:AM462,4,FALSE),VLOOKUP(B24,CONDUCTORES!AK23:AM462,3,FALSE))))),"")</f>
        <v/>
      </c>
      <c r="E24" s="228" t="str">
        <f>IF(IFERROR(IF($D24="","",VLOOKUP($D24,CUADRO!D23:AK172,2,FALSE)),"")=0,B24,IFERROR(IF($D24="","",VLOOKUP($D24,CUADRO!D23:AK172,2,FALSE)),""))</f>
        <v/>
      </c>
      <c r="F24" s="228" t="str">
        <f>IFERROR(IF($D24="","",VLOOKUP($D24,CUADRO!D23:AK172,3,FALSE)),"")</f>
        <v/>
      </c>
      <c r="G24" s="484" t="str">
        <f>IFERROR(IF($D24="","",VLOOKUP($D24,CUADRO!$D:$AK,4,FALSE)),"")</f>
        <v/>
      </c>
      <c r="H24" s="484" t="str">
        <f>IFERROR(IF($D24="","",VLOOKUP($D24,CUADRO!$D:$AK,5,FALSE)),"")</f>
        <v/>
      </c>
      <c r="I24" s="484" t="str">
        <f>IFERROR(IF($D24="","",VLOOKUP($D24,CUADRO!$D:$AK,6,FALSE)),"")</f>
        <v/>
      </c>
      <c r="J24" s="484" t="str">
        <f>IFERROR(IF($D24="","",VLOOKUP($D24,CUADRO!$D:$AK,7,FALSE)),"")</f>
        <v/>
      </c>
      <c r="K24" s="484" t="str">
        <f>IFERROR(IF($D24="","",VLOOKUP($D24,CUADRO!$D:$AK,8,FALSE)),"")</f>
        <v/>
      </c>
      <c r="L24" s="484" t="str">
        <f>IFERROR(IF($D24="","",VLOOKUP($D24,CUADRO!$D:$AK,9,FALSE)),"")</f>
        <v/>
      </c>
      <c r="M24" s="484" t="str">
        <f>IFERROR(IF($D24="","",VLOOKUP($D24,CUADRO!$D:$AK,10,FALSE)),"")</f>
        <v/>
      </c>
      <c r="N24" s="484" t="str">
        <f>IFERROR(IF($D24="","",VLOOKUP($D24,CUADRO!$D:$AK,11,FALSE)),"")</f>
        <v/>
      </c>
      <c r="O24" s="484" t="str">
        <f>IFERROR(IF($D24="","",VLOOKUP($D24,CUADRO!$D:$AK,12,FALSE)),"")</f>
        <v/>
      </c>
      <c r="P24" s="484" t="str">
        <f>IFERROR(IF($D24="","",VLOOKUP($D24,CUADRO!$D:$AK,13,FALSE)),"")</f>
        <v/>
      </c>
      <c r="Q24" s="484" t="str">
        <f>IFERROR(IF($D24="","",VLOOKUP($D24,CUADRO!$D:$AK,14,FALSE)),"")</f>
        <v/>
      </c>
      <c r="R24" s="484" t="str">
        <f>IFERROR(IF($D24="","",VLOOKUP($D24,CUADRO!$D:$AK,15,FALSE)),"")</f>
        <v/>
      </c>
      <c r="S24" s="484" t="str">
        <f>IFERROR(IF($D24="","",VLOOKUP($D24,CUADRO!$D:$AK,16,FALSE)),"")</f>
        <v/>
      </c>
      <c r="T24" s="484" t="str">
        <f>IFERROR(IF($D24="","",VLOOKUP($D24,CUADRO!$D:$AK,17,FALSE)),"")</f>
        <v/>
      </c>
      <c r="U24" s="484" t="str">
        <f>IFERROR(IF($D24="","",VLOOKUP($D24,CUADRO!$D:$AK,18,FALSE)),"")</f>
        <v/>
      </c>
      <c r="V24" s="484" t="str">
        <f>IFERROR(IF($D24="","",VLOOKUP($D24,CUADRO!$D:$AK,19,FALSE)),"")</f>
        <v/>
      </c>
      <c r="W24" s="484" t="str">
        <f>IFERROR(IF($D24="","",VLOOKUP($D24,CUADRO!$D:$AK,20,FALSE)),"")</f>
        <v/>
      </c>
      <c r="X24" s="484" t="str">
        <f>IFERROR(IF($D24="","",VLOOKUP($D24,CUADRO!$D:$AK,21,FALSE)),"")</f>
        <v/>
      </c>
      <c r="Y24" s="484" t="str">
        <f>IFERROR(IF($D24="","",VLOOKUP($D24,CUADRO!$D:$AK,22,FALSE)),"")</f>
        <v/>
      </c>
      <c r="Z24" s="484" t="str">
        <f>IFERROR(IF($D24="","",VLOOKUP($D24,CUADRO!$D:$AK,23,FALSE)),"")</f>
        <v/>
      </c>
      <c r="AA24" s="484" t="str">
        <f>IFERROR(IF($D24="","",VLOOKUP($D24,CUADRO!$D:$AK,24,FALSE)),"")</f>
        <v/>
      </c>
      <c r="AB24" s="484" t="str">
        <f>IFERROR(IF($D24="","",VLOOKUP($D24,CUADRO!$D:$AK,25,FALSE)),"")</f>
        <v/>
      </c>
      <c r="AC24" s="484" t="str">
        <f>IFERROR(IF($D24="","",VLOOKUP($D24,CUADRO!$D:$AK,26,FALSE)),"")</f>
        <v/>
      </c>
      <c r="AD24" s="484" t="str">
        <f>IFERROR(IF($D24="","",VLOOKUP($D24,CUADRO!$D:$AK,27,FALSE)),"")</f>
        <v/>
      </c>
      <c r="AE24" s="484" t="str">
        <f>IFERROR(IF($D24="","",VLOOKUP($D24,CUADRO!$D:$AK,28,FALSE)),"")</f>
        <v/>
      </c>
      <c r="AF24" s="484" t="str">
        <f>IFERROR(IF($D24="","",VLOOKUP($D24,CUADRO!$D:$AK,29,FALSE)),"")</f>
        <v/>
      </c>
      <c r="AG24" s="484" t="str">
        <f>IFERROR(IF($D24="","",VLOOKUP($D24,CUADRO!$D:$AK,30,FALSE)),"")</f>
        <v/>
      </c>
      <c r="AH24" s="484" t="str">
        <f>IFERROR(IF($D24="","",VLOOKUP($D24,CUADRO!$D:$AK,31,FALSE)),"")</f>
        <v/>
      </c>
      <c r="AI24" s="484" t="str">
        <f>IFERROR(IF($D24="","",VLOOKUP($D24,CUADRO!$D:$AK,32,FALSE)),"")</f>
        <v/>
      </c>
      <c r="AJ24" s="484" t="str">
        <f>IFERROR(IF($D24="","",VLOOKUP($D24,CUADRO!$D:$AK,33,FALSE)),"")</f>
        <v/>
      </c>
      <c r="AK24" s="484" t="str">
        <f>IFERROR(IF($D24="","",VLOOKUP($D24,CUADRO!$D:$AK,34,FALSE)),"")</f>
        <v/>
      </c>
    </row>
    <row r="25" spans="1:37" ht="15">
      <c r="A25" s="435" t="str">
        <f>IF(F25="","",MAX($A$5:$A24)+1)</f>
        <v/>
      </c>
      <c r="B25" s="369">
        <v>21</v>
      </c>
      <c r="C25" s="228" t="str">
        <f>VLOOKUP(D25,CONDUCTORES!C:E,3,FALSE)</f>
        <v/>
      </c>
      <c r="D25" s="228" t="str">
        <f>IFERROR(IF($C$1="SELECCIONE EMPRESA","",IF($C$1=CONDUCTORES!$Y$1,VLOOKUP(B25,CONDUCTORES!AH24:AM463,6,FALSE),IF($C$1=CONDUCTORES!$Z$1,VLOOKUP(B25,CONDUCTORES!$AI$4:AM463,5,FALSE),IF($C$1=CONDUCTORES!$AA$1,VLOOKUP(B25,CONDUCTORES!AJ24:AM463,4,FALSE),VLOOKUP(B25,CONDUCTORES!AK24:AM463,3,FALSE))))),"")</f>
        <v/>
      </c>
      <c r="E25" s="228" t="str">
        <f>IF(IFERROR(IF($D25="","",VLOOKUP($D25,CUADRO!D24:AK173,2,FALSE)),"")=0,B25,IFERROR(IF($D25="","",VLOOKUP($D25,CUADRO!D24:AK173,2,FALSE)),""))</f>
        <v/>
      </c>
      <c r="F25" s="228" t="str">
        <f>IFERROR(IF($D25="","",VLOOKUP($D25,CUADRO!D24:AK173,3,FALSE)),"")</f>
        <v/>
      </c>
      <c r="G25" s="484" t="str">
        <f>IFERROR(IF($D25="","",VLOOKUP($D25,CUADRO!$D:$AK,4,FALSE)),"")</f>
        <v/>
      </c>
      <c r="H25" s="484" t="str">
        <f>IFERROR(IF($D25="","",VLOOKUP($D25,CUADRO!$D:$AK,5,FALSE)),"")</f>
        <v/>
      </c>
      <c r="I25" s="484" t="str">
        <f>IFERROR(IF($D25="","",VLOOKUP($D25,CUADRO!$D:$AK,6,FALSE)),"")</f>
        <v/>
      </c>
      <c r="J25" s="484" t="str">
        <f>IFERROR(IF($D25="","",VLOOKUP($D25,CUADRO!$D:$AK,7,FALSE)),"")</f>
        <v/>
      </c>
      <c r="K25" s="484" t="str">
        <f>IFERROR(IF($D25="","",VLOOKUP($D25,CUADRO!$D:$AK,8,FALSE)),"")</f>
        <v/>
      </c>
      <c r="L25" s="484" t="str">
        <f>IFERROR(IF($D25="","",VLOOKUP($D25,CUADRO!$D:$AK,9,FALSE)),"")</f>
        <v/>
      </c>
      <c r="M25" s="484" t="str">
        <f>IFERROR(IF($D25="","",VLOOKUP($D25,CUADRO!$D:$AK,10,FALSE)),"")</f>
        <v/>
      </c>
      <c r="N25" s="484" t="str">
        <f>IFERROR(IF($D25="","",VLOOKUP($D25,CUADRO!$D:$AK,11,FALSE)),"")</f>
        <v/>
      </c>
      <c r="O25" s="484" t="str">
        <f>IFERROR(IF($D25="","",VLOOKUP($D25,CUADRO!$D:$AK,12,FALSE)),"")</f>
        <v/>
      </c>
      <c r="P25" s="484" t="str">
        <f>IFERROR(IF($D25="","",VLOOKUP($D25,CUADRO!$D:$AK,13,FALSE)),"")</f>
        <v/>
      </c>
      <c r="Q25" s="484" t="str">
        <f>IFERROR(IF($D25="","",VLOOKUP($D25,CUADRO!$D:$AK,14,FALSE)),"")</f>
        <v/>
      </c>
      <c r="R25" s="484" t="str">
        <f>IFERROR(IF($D25="","",VLOOKUP($D25,CUADRO!$D:$AK,15,FALSE)),"")</f>
        <v/>
      </c>
      <c r="S25" s="484" t="str">
        <f>IFERROR(IF($D25="","",VLOOKUP($D25,CUADRO!$D:$AK,16,FALSE)),"")</f>
        <v/>
      </c>
      <c r="T25" s="484" t="str">
        <f>IFERROR(IF($D25="","",VLOOKUP($D25,CUADRO!$D:$AK,17,FALSE)),"")</f>
        <v/>
      </c>
      <c r="U25" s="484" t="str">
        <f>IFERROR(IF($D25="","",VLOOKUP($D25,CUADRO!$D:$AK,18,FALSE)),"")</f>
        <v/>
      </c>
      <c r="V25" s="484" t="str">
        <f>IFERROR(IF($D25="","",VLOOKUP($D25,CUADRO!$D:$AK,19,FALSE)),"")</f>
        <v/>
      </c>
      <c r="W25" s="484" t="str">
        <f>IFERROR(IF($D25="","",VLOOKUP($D25,CUADRO!$D:$AK,20,FALSE)),"")</f>
        <v/>
      </c>
      <c r="X25" s="484" t="str">
        <f>IFERROR(IF($D25="","",VLOOKUP($D25,CUADRO!$D:$AK,21,FALSE)),"")</f>
        <v/>
      </c>
      <c r="Y25" s="484" t="str">
        <f>IFERROR(IF($D25="","",VLOOKUP($D25,CUADRO!$D:$AK,22,FALSE)),"")</f>
        <v/>
      </c>
      <c r="Z25" s="484" t="str">
        <f>IFERROR(IF($D25="","",VLOOKUP($D25,CUADRO!$D:$AK,23,FALSE)),"")</f>
        <v/>
      </c>
      <c r="AA25" s="484" t="str">
        <f>IFERROR(IF($D25="","",VLOOKUP($D25,CUADRO!$D:$AK,24,FALSE)),"")</f>
        <v/>
      </c>
      <c r="AB25" s="484" t="str">
        <f>IFERROR(IF($D25="","",VLOOKUP($D25,CUADRO!$D:$AK,25,FALSE)),"")</f>
        <v/>
      </c>
      <c r="AC25" s="484" t="str">
        <f>IFERROR(IF($D25="","",VLOOKUP($D25,CUADRO!$D:$AK,26,FALSE)),"")</f>
        <v/>
      </c>
      <c r="AD25" s="484" t="str">
        <f>IFERROR(IF($D25="","",VLOOKUP($D25,CUADRO!$D:$AK,27,FALSE)),"")</f>
        <v/>
      </c>
      <c r="AE25" s="484" t="str">
        <f>IFERROR(IF($D25="","",VLOOKUP($D25,CUADRO!$D:$AK,28,FALSE)),"")</f>
        <v/>
      </c>
      <c r="AF25" s="484" t="str">
        <f>IFERROR(IF($D25="","",VLOOKUP($D25,CUADRO!$D:$AK,29,FALSE)),"")</f>
        <v/>
      </c>
      <c r="AG25" s="484" t="str">
        <f>IFERROR(IF($D25="","",VLOOKUP($D25,CUADRO!$D:$AK,30,FALSE)),"")</f>
        <v/>
      </c>
      <c r="AH25" s="484" t="str">
        <f>IFERROR(IF($D25="","",VLOOKUP($D25,CUADRO!$D:$AK,31,FALSE)),"")</f>
        <v/>
      </c>
      <c r="AI25" s="484" t="str">
        <f>IFERROR(IF($D25="","",VLOOKUP($D25,CUADRO!$D:$AK,32,FALSE)),"")</f>
        <v/>
      </c>
      <c r="AJ25" s="484" t="str">
        <f>IFERROR(IF($D25="","",VLOOKUP($D25,CUADRO!$D:$AK,33,FALSE)),"")</f>
        <v/>
      </c>
      <c r="AK25" s="484" t="str">
        <f>IFERROR(IF($D25="","",VLOOKUP($D25,CUADRO!$D:$AK,34,FALSE)),"")</f>
        <v/>
      </c>
    </row>
    <row r="26" spans="1:37" ht="15">
      <c r="A26" s="435" t="str">
        <f>IF(F26="","",MAX($A$5:$A25)+1)</f>
        <v/>
      </c>
      <c r="B26" s="369">
        <v>22</v>
      </c>
      <c r="C26" s="228" t="str">
        <f>VLOOKUP(D26,CONDUCTORES!C:E,3,FALSE)</f>
        <v/>
      </c>
      <c r="D26" s="228" t="str">
        <f>IFERROR(IF($C$1="SELECCIONE EMPRESA","",IF($C$1=CONDUCTORES!$Y$1,VLOOKUP(B26,CONDUCTORES!AH25:AM464,6,FALSE),IF($C$1=CONDUCTORES!$Z$1,VLOOKUP(B26,CONDUCTORES!$AI$4:AM464,5,FALSE),IF($C$1=CONDUCTORES!$AA$1,VLOOKUP(B26,CONDUCTORES!AJ25:AM464,4,FALSE),VLOOKUP(B26,CONDUCTORES!AK25:AM464,3,FALSE))))),"")</f>
        <v/>
      </c>
      <c r="E26" s="228" t="str">
        <f>IF(IFERROR(IF($D26="","",VLOOKUP($D26,CUADRO!D25:AK174,2,FALSE)),"")=0,B26,IFERROR(IF($D26="","",VLOOKUP($D26,CUADRO!D25:AK174,2,FALSE)),""))</f>
        <v/>
      </c>
      <c r="F26" s="228" t="str">
        <f>IFERROR(IF($D26="","",VLOOKUP($D26,CUADRO!D25:AK174,3,FALSE)),"")</f>
        <v/>
      </c>
      <c r="G26" s="484" t="str">
        <f>IFERROR(IF($D26="","",VLOOKUP($D26,CUADRO!$D:$AK,4,FALSE)),"")</f>
        <v/>
      </c>
      <c r="H26" s="484" t="str">
        <f>IFERROR(IF($D26="","",VLOOKUP($D26,CUADRO!$D:$AK,5,FALSE)),"")</f>
        <v/>
      </c>
      <c r="I26" s="484" t="str">
        <f>IFERROR(IF($D26="","",VLOOKUP($D26,CUADRO!$D:$AK,6,FALSE)),"")</f>
        <v/>
      </c>
      <c r="J26" s="484" t="str">
        <f>IFERROR(IF($D26="","",VLOOKUP($D26,CUADRO!$D:$AK,7,FALSE)),"")</f>
        <v/>
      </c>
      <c r="K26" s="484" t="str">
        <f>IFERROR(IF($D26="","",VLOOKUP($D26,CUADRO!$D:$AK,8,FALSE)),"")</f>
        <v/>
      </c>
      <c r="L26" s="484" t="str">
        <f>IFERROR(IF($D26="","",VLOOKUP($D26,CUADRO!$D:$AK,9,FALSE)),"")</f>
        <v/>
      </c>
      <c r="M26" s="484" t="str">
        <f>IFERROR(IF($D26="","",VLOOKUP($D26,CUADRO!$D:$AK,10,FALSE)),"")</f>
        <v/>
      </c>
      <c r="N26" s="484" t="str">
        <f>IFERROR(IF($D26="","",VLOOKUP($D26,CUADRO!$D:$AK,11,FALSE)),"")</f>
        <v/>
      </c>
      <c r="O26" s="484" t="str">
        <f>IFERROR(IF($D26="","",VLOOKUP($D26,CUADRO!$D:$AK,12,FALSE)),"")</f>
        <v/>
      </c>
      <c r="P26" s="484" t="str">
        <f>IFERROR(IF($D26="","",VLOOKUP($D26,CUADRO!$D:$AK,13,FALSE)),"")</f>
        <v/>
      </c>
      <c r="Q26" s="484" t="str">
        <f>IFERROR(IF($D26="","",VLOOKUP($D26,CUADRO!$D:$AK,14,FALSE)),"")</f>
        <v/>
      </c>
      <c r="R26" s="484" t="str">
        <f>IFERROR(IF($D26="","",VLOOKUP($D26,CUADRO!$D:$AK,15,FALSE)),"")</f>
        <v/>
      </c>
      <c r="S26" s="484" t="str">
        <f>IFERROR(IF($D26="","",VLOOKUP($D26,CUADRO!$D:$AK,16,FALSE)),"")</f>
        <v/>
      </c>
      <c r="T26" s="484" t="str">
        <f>IFERROR(IF($D26="","",VLOOKUP($D26,CUADRO!$D:$AK,17,FALSE)),"")</f>
        <v/>
      </c>
      <c r="U26" s="484" t="str">
        <f>IFERROR(IF($D26="","",VLOOKUP($D26,CUADRO!$D:$AK,18,FALSE)),"")</f>
        <v/>
      </c>
      <c r="V26" s="484" t="str">
        <f>IFERROR(IF($D26="","",VLOOKUP($D26,CUADRO!$D:$AK,19,FALSE)),"")</f>
        <v/>
      </c>
      <c r="W26" s="484" t="str">
        <f>IFERROR(IF($D26="","",VLOOKUP($D26,CUADRO!$D:$AK,20,FALSE)),"")</f>
        <v/>
      </c>
      <c r="X26" s="484" t="str">
        <f>IFERROR(IF($D26="","",VLOOKUP($D26,CUADRO!$D:$AK,21,FALSE)),"")</f>
        <v/>
      </c>
      <c r="Y26" s="484" t="str">
        <f>IFERROR(IF($D26="","",VLOOKUP($D26,CUADRO!$D:$AK,22,FALSE)),"")</f>
        <v/>
      </c>
      <c r="Z26" s="484" t="str">
        <f>IFERROR(IF($D26="","",VLOOKUP($D26,CUADRO!$D:$AK,23,FALSE)),"")</f>
        <v/>
      </c>
      <c r="AA26" s="484" t="str">
        <f>IFERROR(IF($D26="","",VLOOKUP($D26,CUADRO!$D:$AK,24,FALSE)),"")</f>
        <v/>
      </c>
      <c r="AB26" s="484" t="str">
        <f>IFERROR(IF($D26="","",VLOOKUP($D26,CUADRO!$D:$AK,25,FALSE)),"")</f>
        <v/>
      </c>
      <c r="AC26" s="484" t="str">
        <f>IFERROR(IF($D26="","",VLOOKUP($D26,CUADRO!$D:$AK,26,FALSE)),"")</f>
        <v/>
      </c>
      <c r="AD26" s="484" t="str">
        <f>IFERROR(IF($D26="","",VLOOKUP($D26,CUADRO!$D:$AK,27,FALSE)),"")</f>
        <v/>
      </c>
      <c r="AE26" s="484" t="str">
        <f>IFERROR(IF($D26="","",VLOOKUP($D26,CUADRO!$D:$AK,28,FALSE)),"")</f>
        <v/>
      </c>
      <c r="AF26" s="484" t="str">
        <f>IFERROR(IF($D26="","",VLOOKUP($D26,CUADRO!$D:$AK,29,FALSE)),"")</f>
        <v/>
      </c>
      <c r="AG26" s="484" t="str">
        <f>IFERROR(IF($D26="","",VLOOKUP($D26,CUADRO!$D:$AK,30,FALSE)),"")</f>
        <v/>
      </c>
      <c r="AH26" s="484" t="str">
        <f>IFERROR(IF($D26="","",VLOOKUP($D26,CUADRO!$D:$AK,31,FALSE)),"")</f>
        <v/>
      </c>
      <c r="AI26" s="484" t="str">
        <f>IFERROR(IF($D26="","",VLOOKUP($D26,CUADRO!$D:$AK,32,FALSE)),"")</f>
        <v/>
      </c>
      <c r="AJ26" s="484" t="str">
        <f>IFERROR(IF($D26="","",VLOOKUP($D26,CUADRO!$D:$AK,33,FALSE)),"")</f>
        <v/>
      </c>
      <c r="AK26" s="484" t="str">
        <f>IFERROR(IF($D26="","",VLOOKUP($D26,CUADRO!$D:$AK,34,FALSE)),"")</f>
        <v/>
      </c>
    </row>
    <row r="27" spans="1:37" ht="15">
      <c r="A27" s="435" t="str">
        <f>IF(F27="","",MAX($A$5:$A26)+1)</f>
        <v/>
      </c>
      <c r="B27" s="369">
        <v>23</v>
      </c>
      <c r="C27" s="228" t="str">
        <f>VLOOKUP(D27,CONDUCTORES!C:E,3,FALSE)</f>
        <v/>
      </c>
      <c r="D27" s="228" t="str">
        <f>IFERROR(IF($C$1="SELECCIONE EMPRESA","",IF($C$1=CONDUCTORES!$Y$1,VLOOKUP(B27,CONDUCTORES!AH26:AM465,6,FALSE),IF($C$1=CONDUCTORES!$Z$1,VLOOKUP(B27,CONDUCTORES!$AI$4:AM465,5,FALSE),IF($C$1=CONDUCTORES!$AA$1,VLOOKUP(B27,CONDUCTORES!AJ26:AM465,4,FALSE),VLOOKUP(B27,CONDUCTORES!AK26:AM465,3,FALSE))))),"")</f>
        <v/>
      </c>
      <c r="E27" s="228" t="str">
        <f>IF(IFERROR(IF($D27="","",VLOOKUP($D27,CUADRO!D26:AK175,2,FALSE)),"")=0,B27,IFERROR(IF($D27="","",VLOOKUP($D27,CUADRO!D26:AK175,2,FALSE)),""))</f>
        <v/>
      </c>
      <c r="F27" s="228" t="str">
        <f>IFERROR(IF($D27="","",VLOOKUP($D27,CUADRO!D26:AK175,3,FALSE)),"")</f>
        <v/>
      </c>
      <c r="G27" s="484" t="str">
        <f>IFERROR(IF($D27="","",VLOOKUP($D27,CUADRO!$D:$AK,4,FALSE)),"")</f>
        <v/>
      </c>
      <c r="H27" s="484" t="str">
        <f>IFERROR(IF($D27="","",VLOOKUP($D27,CUADRO!$D:$AK,5,FALSE)),"")</f>
        <v/>
      </c>
      <c r="I27" s="484" t="str">
        <f>IFERROR(IF($D27="","",VLOOKUP($D27,CUADRO!$D:$AK,6,FALSE)),"")</f>
        <v/>
      </c>
      <c r="J27" s="484" t="str">
        <f>IFERROR(IF($D27="","",VLOOKUP($D27,CUADRO!$D:$AK,7,FALSE)),"")</f>
        <v/>
      </c>
      <c r="K27" s="484" t="str">
        <f>IFERROR(IF($D27="","",VLOOKUP($D27,CUADRO!$D:$AK,8,FALSE)),"")</f>
        <v/>
      </c>
      <c r="L27" s="484" t="str">
        <f>IFERROR(IF($D27="","",VLOOKUP($D27,CUADRO!$D:$AK,9,FALSE)),"")</f>
        <v/>
      </c>
      <c r="M27" s="484" t="str">
        <f>IFERROR(IF($D27="","",VLOOKUP($D27,CUADRO!$D:$AK,10,FALSE)),"")</f>
        <v/>
      </c>
      <c r="N27" s="484" t="str">
        <f>IFERROR(IF($D27="","",VLOOKUP($D27,CUADRO!$D:$AK,11,FALSE)),"")</f>
        <v/>
      </c>
      <c r="O27" s="484" t="str">
        <f>IFERROR(IF($D27="","",VLOOKUP($D27,CUADRO!$D:$AK,12,FALSE)),"")</f>
        <v/>
      </c>
      <c r="P27" s="484" t="str">
        <f>IFERROR(IF($D27="","",VLOOKUP($D27,CUADRO!$D:$AK,13,FALSE)),"")</f>
        <v/>
      </c>
      <c r="Q27" s="484" t="str">
        <f>IFERROR(IF($D27="","",VLOOKUP($D27,CUADRO!$D:$AK,14,FALSE)),"")</f>
        <v/>
      </c>
      <c r="R27" s="484" t="str">
        <f>IFERROR(IF($D27="","",VLOOKUP($D27,CUADRO!$D:$AK,15,FALSE)),"")</f>
        <v/>
      </c>
      <c r="S27" s="484" t="str">
        <f>IFERROR(IF($D27="","",VLOOKUP($D27,CUADRO!$D:$AK,16,FALSE)),"")</f>
        <v/>
      </c>
      <c r="T27" s="484" t="str">
        <f>IFERROR(IF($D27="","",VLOOKUP($D27,CUADRO!$D:$AK,17,FALSE)),"")</f>
        <v/>
      </c>
      <c r="U27" s="484" t="str">
        <f>IFERROR(IF($D27="","",VLOOKUP($D27,CUADRO!$D:$AK,18,FALSE)),"")</f>
        <v/>
      </c>
      <c r="V27" s="484" t="str">
        <f>IFERROR(IF($D27="","",VLOOKUP($D27,CUADRO!$D:$AK,19,FALSE)),"")</f>
        <v/>
      </c>
      <c r="W27" s="484" t="str">
        <f>IFERROR(IF($D27="","",VLOOKUP($D27,CUADRO!$D:$AK,20,FALSE)),"")</f>
        <v/>
      </c>
      <c r="X27" s="484" t="str">
        <f>IFERROR(IF($D27="","",VLOOKUP($D27,CUADRO!$D:$AK,21,FALSE)),"")</f>
        <v/>
      </c>
      <c r="Y27" s="484" t="str">
        <f>IFERROR(IF($D27="","",VLOOKUP($D27,CUADRO!$D:$AK,22,FALSE)),"")</f>
        <v/>
      </c>
      <c r="Z27" s="484" t="str">
        <f>IFERROR(IF($D27="","",VLOOKUP($D27,CUADRO!$D:$AK,23,FALSE)),"")</f>
        <v/>
      </c>
      <c r="AA27" s="484" t="str">
        <f>IFERROR(IF($D27="","",VLOOKUP($D27,CUADRO!$D:$AK,24,FALSE)),"")</f>
        <v/>
      </c>
      <c r="AB27" s="484" t="str">
        <f>IFERROR(IF($D27="","",VLOOKUP($D27,CUADRO!$D:$AK,25,FALSE)),"")</f>
        <v/>
      </c>
      <c r="AC27" s="484" t="str">
        <f>IFERROR(IF($D27="","",VLOOKUP($D27,CUADRO!$D:$AK,26,FALSE)),"")</f>
        <v/>
      </c>
      <c r="AD27" s="484" t="str">
        <f>IFERROR(IF($D27="","",VLOOKUP($D27,CUADRO!$D:$AK,27,FALSE)),"")</f>
        <v/>
      </c>
      <c r="AE27" s="484" t="str">
        <f>IFERROR(IF($D27="","",VLOOKUP($D27,CUADRO!$D:$AK,28,FALSE)),"")</f>
        <v/>
      </c>
      <c r="AF27" s="484" t="str">
        <f>IFERROR(IF($D27="","",VLOOKUP($D27,CUADRO!$D:$AK,29,FALSE)),"")</f>
        <v/>
      </c>
      <c r="AG27" s="484" t="str">
        <f>IFERROR(IF($D27="","",VLOOKUP($D27,CUADRO!$D:$AK,30,FALSE)),"")</f>
        <v/>
      </c>
      <c r="AH27" s="484" t="str">
        <f>IFERROR(IF($D27="","",VLOOKUP($D27,CUADRO!$D:$AK,31,FALSE)),"")</f>
        <v/>
      </c>
      <c r="AI27" s="484" t="str">
        <f>IFERROR(IF($D27="","",VLOOKUP($D27,CUADRO!$D:$AK,32,FALSE)),"")</f>
        <v/>
      </c>
      <c r="AJ27" s="484" t="str">
        <f>IFERROR(IF($D27="","",VLOOKUP($D27,CUADRO!$D:$AK,33,FALSE)),"")</f>
        <v/>
      </c>
      <c r="AK27" s="484" t="str">
        <f>IFERROR(IF($D27="","",VLOOKUP($D27,CUADRO!$D:$AK,34,FALSE)),"")</f>
        <v/>
      </c>
    </row>
    <row r="28" spans="1:37" ht="15">
      <c r="A28" s="435" t="str">
        <f>IF(F28="","",MAX($A$5:$A27)+1)</f>
        <v/>
      </c>
      <c r="B28" s="369">
        <v>24</v>
      </c>
      <c r="C28" s="228" t="str">
        <f>VLOOKUP(D28,CONDUCTORES!C:E,3,FALSE)</f>
        <v/>
      </c>
      <c r="D28" s="228" t="str">
        <f>IFERROR(IF($C$1="SELECCIONE EMPRESA","",IF($C$1=CONDUCTORES!$Y$1,VLOOKUP(B28,CONDUCTORES!AH27:AM466,6,FALSE),IF($C$1=CONDUCTORES!$Z$1,VLOOKUP(B28,CONDUCTORES!$AI$4:AM466,5,FALSE),IF($C$1=CONDUCTORES!$AA$1,VLOOKUP(B28,CONDUCTORES!AJ27:AM466,4,FALSE),VLOOKUP(B28,CONDUCTORES!AK27:AM466,3,FALSE))))),"")</f>
        <v/>
      </c>
      <c r="E28" s="228" t="str">
        <f>IF(IFERROR(IF($D28="","",VLOOKUP($D28,CUADRO!D27:AK176,2,FALSE)),"")=0,B28,IFERROR(IF($D28="","",VLOOKUP($D28,CUADRO!D27:AK176,2,FALSE)),""))</f>
        <v/>
      </c>
      <c r="F28" s="228" t="str">
        <f>IFERROR(IF($D28="","",VLOOKUP($D28,CUADRO!D27:AK176,3,FALSE)),"")</f>
        <v/>
      </c>
      <c r="G28" s="484" t="str">
        <f>IFERROR(IF($D28="","",VLOOKUP($D28,CUADRO!$D:$AK,4,FALSE)),"")</f>
        <v/>
      </c>
      <c r="H28" s="484" t="str">
        <f>IFERROR(IF($D28="","",VLOOKUP($D28,CUADRO!$D:$AK,5,FALSE)),"")</f>
        <v/>
      </c>
      <c r="I28" s="484" t="str">
        <f>IFERROR(IF($D28="","",VLOOKUP($D28,CUADRO!$D:$AK,6,FALSE)),"")</f>
        <v/>
      </c>
      <c r="J28" s="484" t="str">
        <f>IFERROR(IF($D28="","",VLOOKUP($D28,CUADRO!$D:$AK,7,FALSE)),"")</f>
        <v/>
      </c>
      <c r="K28" s="484" t="str">
        <f>IFERROR(IF($D28="","",VLOOKUP($D28,CUADRO!$D:$AK,8,FALSE)),"")</f>
        <v/>
      </c>
      <c r="L28" s="484" t="str">
        <f>IFERROR(IF($D28="","",VLOOKUP($D28,CUADRO!$D:$AK,9,FALSE)),"")</f>
        <v/>
      </c>
      <c r="M28" s="484" t="str">
        <f>IFERROR(IF($D28="","",VLOOKUP($D28,CUADRO!$D:$AK,10,FALSE)),"")</f>
        <v/>
      </c>
      <c r="N28" s="484" t="str">
        <f>IFERROR(IF($D28="","",VLOOKUP($D28,CUADRO!$D:$AK,11,FALSE)),"")</f>
        <v/>
      </c>
      <c r="O28" s="484" t="str">
        <f>IFERROR(IF($D28="","",VLOOKUP($D28,CUADRO!$D:$AK,12,FALSE)),"")</f>
        <v/>
      </c>
      <c r="P28" s="484" t="str">
        <f>IFERROR(IF($D28="","",VLOOKUP($D28,CUADRO!$D:$AK,13,FALSE)),"")</f>
        <v/>
      </c>
      <c r="Q28" s="484" t="str">
        <f>IFERROR(IF($D28="","",VLOOKUP($D28,CUADRO!$D:$AK,14,FALSE)),"")</f>
        <v/>
      </c>
      <c r="R28" s="484" t="str">
        <f>IFERROR(IF($D28="","",VLOOKUP($D28,CUADRO!$D:$AK,15,FALSE)),"")</f>
        <v/>
      </c>
      <c r="S28" s="484" t="str">
        <f>IFERROR(IF($D28="","",VLOOKUP($D28,CUADRO!$D:$AK,16,FALSE)),"")</f>
        <v/>
      </c>
      <c r="T28" s="484" t="str">
        <f>IFERROR(IF($D28="","",VLOOKUP($D28,CUADRO!$D:$AK,17,FALSE)),"")</f>
        <v/>
      </c>
      <c r="U28" s="484" t="str">
        <f>IFERROR(IF($D28="","",VLOOKUP($D28,CUADRO!$D:$AK,18,FALSE)),"")</f>
        <v/>
      </c>
      <c r="V28" s="484" t="str">
        <f>IFERROR(IF($D28="","",VLOOKUP($D28,CUADRO!$D:$AK,19,FALSE)),"")</f>
        <v/>
      </c>
      <c r="W28" s="484" t="str">
        <f>IFERROR(IF($D28="","",VLOOKUP($D28,CUADRO!$D:$AK,20,FALSE)),"")</f>
        <v/>
      </c>
      <c r="X28" s="484" t="str">
        <f>IFERROR(IF($D28="","",VLOOKUP($D28,CUADRO!$D:$AK,21,FALSE)),"")</f>
        <v/>
      </c>
      <c r="Y28" s="484" t="str">
        <f>IFERROR(IF($D28="","",VLOOKUP($D28,CUADRO!$D:$AK,22,FALSE)),"")</f>
        <v/>
      </c>
      <c r="Z28" s="484" t="str">
        <f>IFERROR(IF($D28="","",VLOOKUP($D28,CUADRO!$D:$AK,23,FALSE)),"")</f>
        <v/>
      </c>
      <c r="AA28" s="484" t="str">
        <f>IFERROR(IF($D28="","",VLOOKUP($D28,CUADRO!$D:$AK,24,FALSE)),"")</f>
        <v/>
      </c>
      <c r="AB28" s="484" t="str">
        <f>IFERROR(IF($D28="","",VLOOKUP($D28,CUADRO!$D:$AK,25,FALSE)),"")</f>
        <v/>
      </c>
      <c r="AC28" s="484" t="str">
        <f>IFERROR(IF($D28="","",VLOOKUP($D28,CUADRO!$D:$AK,26,FALSE)),"")</f>
        <v/>
      </c>
      <c r="AD28" s="484" t="str">
        <f>IFERROR(IF($D28="","",VLOOKUP($D28,CUADRO!$D:$AK,27,FALSE)),"")</f>
        <v/>
      </c>
      <c r="AE28" s="484" t="str">
        <f>IFERROR(IF($D28="","",VLOOKUP($D28,CUADRO!$D:$AK,28,FALSE)),"")</f>
        <v/>
      </c>
      <c r="AF28" s="484" t="str">
        <f>IFERROR(IF($D28="","",VLOOKUP($D28,CUADRO!$D:$AK,29,FALSE)),"")</f>
        <v/>
      </c>
      <c r="AG28" s="484" t="str">
        <f>IFERROR(IF($D28="","",VLOOKUP($D28,CUADRO!$D:$AK,30,FALSE)),"")</f>
        <v/>
      </c>
      <c r="AH28" s="484" t="str">
        <f>IFERROR(IF($D28="","",VLOOKUP($D28,CUADRO!$D:$AK,31,FALSE)),"")</f>
        <v/>
      </c>
      <c r="AI28" s="484" t="str">
        <f>IFERROR(IF($D28="","",VLOOKUP($D28,CUADRO!$D:$AK,32,FALSE)),"")</f>
        <v/>
      </c>
      <c r="AJ28" s="484" t="str">
        <f>IFERROR(IF($D28="","",VLOOKUP($D28,CUADRO!$D:$AK,33,FALSE)),"")</f>
        <v/>
      </c>
      <c r="AK28" s="484" t="str">
        <f>IFERROR(IF($D28="","",VLOOKUP($D28,CUADRO!$D:$AK,34,FALSE)),"")</f>
        <v/>
      </c>
    </row>
    <row r="29" spans="1:37" ht="15">
      <c r="A29" s="435" t="str">
        <f>IF(F29="","",MAX($A$5:$A28)+1)</f>
        <v/>
      </c>
      <c r="B29" s="369">
        <v>25</v>
      </c>
      <c r="C29" s="228" t="str">
        <f>VLOOKUP(D29,CONDUCTORES!C:E,3,FALSE)</f>
        <v/>
      </c>
      <c r="D29" s="228" t="str">
        <f>IFERROR(IF($C$1="SELECCIONE EMPRESA","",IF($C$1=CONDUCTORES!$Y$1,VLOOKUP(B29,CONDUCTORES!AH28:AM467,6,FALSE),IF($C$1=CONDUCTORES!$Z$1,VLOOKUP(B29,CONDUCTORES!$AI$4:AM467,5,FALSE),IF($C$1=CONDUCTORES!$AA$1,VLOOKUP(B29,CONDUCTORES!AJ28:AM467,4,FALSE),VLOOKUP(B29,CONDUCTORES!AK28:AM467,3,FALSE))))),"")</f>
        <v/>
      </c>
      <c r="E29" s="228" t="str">
        <f>IF(IFERROR(IF($D29="","",VLOOKUP($D29,CUADRO!D28:AK177,2,FALSE)),"")=0,B29,IFERROR(IF($D29="","",VLOOKUP($D29,CUADRO!D28:AK177,2,FALSE)),""))</f>
        <v/>
      </c>
      <c r="F29" s="228" t="str">
        <f>IFERROR(IF($D29="","",VLOOKUP($D29,CUADRO!D28:AK177,3,FALSE)),"")</f>
        <v/>
      </c>
      <c r="G29" s="484" t="str">
        <f>IFERROR(IF($D29="","",VLOOKUP($D29,CUADRO!$D:$AK,4,FALSE)),"")</f>
        <v/>
      </c>
      <c r="H29" s="484" t="str">
        <f>IFERROR(IF($D29="","",VLOOKUP($D29,CUADRO!$D:$AK,5,FALSE)),"")</f>
        <v/>
      </c>
      <c r="I29" s="484" t="str">
        <f>IFERROR(IF($D29="","",VLOOKUP($D29,CUADRO!$D:$AK,6,FALSE)),"")</f>
        <v/>
      </c>
      <c r="J29" s="484" t="str">
        <f>IFERROR(IF($D29="","",VLOOKUP($D29,CUADRO!$D:$AK,7,FALSE)),"")</f>
        <v/>
      </c>
      <c r="K29" s="484" t="str">
        <f>IFERROR(IF($D29="","",VLOOKUP($D29,CUADRO!$D:$AK,8,FALSE)),"")</f>
        <v/>
      </c>
      <c r="L29" s="484" t="str">
        <f>IFERROR(IF($D29="","",VLOOKUP($D29,CUADRO!$D:$AK,9,FALSE)),"")</f>
        <v/>
      </c>
      <c r="M29" s="484" t="str">
        <f>IFERROR(IF($D29="","",VLOOKUP($D29,CUADRO!$D:$AK,10,FALSE)),"")</f>
        <v/>
      </c>
      <c r="N29" s="484" t="str">
        <f>IFERROR(IF($D29="","",VLOOKUP($D29,CUADRO!$D:$AK,11,FALSE)),"")</f>
        <v/>
      </c>
      <c r="O29" s="484" t="str">
        <f>IFERROR(IF($D29="","",VLOOKUP($D29,CUADRO!$D:$AK,12,FALSE)),"")</f>
        <v/>
      </c>
      <c r="P29" s="484" t="str">
        <f>IFERROR(IF($D29="","",VLOOKUP($D29,CUADRO!$D:$AK,13,FALSE)),"")</f>
        <v/>
      </c>
      <c r="Q29" s="484" t="str">
        <f>IFERROR(IF($D29="","",VLOOKUP($D29,CUADRO!$D:$AK,14,FALSE)),"")</f>
        <v/>
      </c>
      <c r="R29" s="484" t="str">
        <f>IFERROR(IF($D29="","",VLOOKUP($D29,CUADRO!$D:$AK,15,FALSE)),"")</f>
        <v/>
      </c>
      <c r="S29" s="484" t="str">
        <f>IFERROR(IF($D29="","",VLOOKUP($D29,CUADRO!$D:$AK,16,FALSE)),"")</f>
        <v/>
      </c>
      <c r="T29" s="484" t="str">
        <f>IFERROR(IF($D29="","",VLOOKUP($D29,CUADRO!$D:$AK,17,FALSE)),"")</f>
        <v/>
      </c>
      <c r="U29" s="484" t="str">
        <f>IFERROR(IF($D29="","",VLOOKUP($D29,CUADRO!$D:$AK,18,FALSE)),"")</f>
        <v/>
      </c>
      <c r="V29" s="484" t="str">
        <f>IFERROR(IF($D29="","",VLOOKUP($D29,CUADRO!$D:$AK,19,FALSE)),"")</f>
        <v/>
      </c>
      <c r="W29" s="484" t="str">
        <f>IFERROR(IF($D29="","",VLOOKUP($D29,CUADRO!$D:$AK,20,FALSE)),"")</f>
        <v/>
      </c>
      <c r="X29" s="484" t="str">
        <f>IFERROR(IF($D29="","",VLOOKUP($D29,CUADRO!$D:$AK,21,FALSE)),"")</f>
        <v/>
      </c>
      <c r="Y29" s="484" t="str">
        <f>IFERROR(IF($D29="","",VLOOKUP($D29,CUADRO!$D:$AK,22,FALSE)),"")</f>
        <v/>
      </c>
      <c r="Z29" s="484" t="str">
        <f>IFERROR(IF($D29="","",VLOOKUP($D29,CUADRO!$D:$AK,23,FALSE)),"")</f>
        <v/>
      </c>
      <c r="AA29" s="484" t="str">
        <f>IFERROR(IF($D29="","",VLOOKUP($D29,CUADRO!$D:$AK,24,FALSE)),"")</f>
        <v/>
      </c>
      <c r="AB29" s="484" t="str">
        <f>IFERROR(IF($D29="","",VLOOKUP($D29,CUADRO!$D:$AK,25,FALSE)),"")</f>
        <v/>
      </c>
      <c r="AC29" s="484" t="str">
        <f>IFERROR(IF($D29="","",VLOOKUP($D29,CUADRO!$D:$AK,26,FALSE)),"")</f>
        <v/>
      </c>
      <c r="AD29" s="484" t="str">
        <f>IFERROR(IF($D29="","",VLOOKUP($D29,CUADRO!$D:$AK,27,FALSE)),"")</f>
        <v/>
      </c>
      <c r="AE29" s="484" t="str">
        <f>IFERROR(IF($D29="","",VLOOKUP($D29,CUADRO!$D:$AK,28,FALSE)),"")</f>
        <v/>
      </c>
      <c r="AF29" s="484" t="str">
        <f>IFERROR(IF($D29="","",VLOOKUP($D29,CUADRO!$D:$AK,29,FALSE)),"")</f>
        <v/>
      </c>
      <c r="AG29" s="484" t="str">
        <f>IFERROR(IF($D29="","",VLOOKUP($D29,CUADRO!$D:$AK,30,FALSE)),"")</f>
        <v/>
      </c>
      <c r="AH29" s="484" t="str">
        <f>IFERROR(IF($D29="","",VLOOKUP($D29,CUADRO!$D:$AK,31,FALSE)),"")</f>
        <v/>
      </c>
      <c r="AI29" s="484" t="str">
        <f>IFERROR(IF($D29="","",VLOOKUP($D29,CUADRO!$D:$AK,32,FALSE)),"")</f>
        <v/>
      </c>
      <c r="AJ29" s="484" t="str">
        <f>IFERROR(IF($D29="","",VLOOKUP($D29,CUADRO!$D:$AK,33,FALSE)),"")</f>
        <v/>
      </c>
      <c r="AK29" s="484" t="str">
        <f>IFERROR(IF($D29="","",VLOOKUP($D29,CUADRO!$D:$AK,34,FALSE)),"")</f>
        <v/>
      </c>
    </row>
    <row r="30" spans="1:37" ht="15">
      <c r="A30" s="435" t="str">
        <f>IF(F30="","",MAX($A$5:$A29)+1)</f>
        <v/>
      </c>
      <c r="B30" s="369">
        <v>26</v>
      </c>
      <c r="C30" s="228" t="str">
        <f>VLOOKUP(D30,CONDUCTORES!C:E,3,FALSE)</f>
        <v/>
      </c>
      <c r="D30" s="228" t="str">
        <f>IFERROR(IF($C$1="SELECCIONE EMPRESA","",IF($C$1=CONDUCTORES!$Y$1,VLOOKUP(B30,CONDUCTORES!AH29:AM468,6,FALSE),IF($C$1=CONDUCTORES!$Z$1,VLOOKUP(B30,CONDUCTORES!$AI$4:AM468,5,FALSE),IF($C$1=CONDUCTORES!$AA$1,VLOOKUP(B30,CONDUCTORES!AJ29:AM468,4,FALSE),VLOOKUP(B30,CONDUCTORES!AK29:AM468,3,FALSE))))),"")</f>
        <v/>
      </c>
      <c r="E30" s="228" t="str">
        <f>IF(IFERROR(IF($D30="","",VLOOKUP($D30,CUADRO!D29:AK178,2,FALSE)),"")=0,B30,IFERROR(IF($D30="","",VLOOKUP($D30,CUADRO!D29:AK178,2,FALSE)),""))</f>
        <v/>
      </c>
      <c r="F30" s="228" t="str">
        <f>IFERROR(IF($D30="","",VLOOKUP($D30,CUADRO!D29:AK178,3,FALSE)),"")</f>
        <v/>
      </c>
      <c r="G30" s="484" t="str">
        <f>IFERROR(IF($D30="","",VLOOKUP($D30,CUADRO!$D:$AK,4,FALSE)),"")</f>
        <v/>
      </c>
      <c r="H30" s="484" t="str">
        <f>IFERROR(IF($D30="","",VLOOKUP($D30,CUADRO!$D:$AK,5,FALSE)),"")</f>
        <v/>
      </c>
      <c r="I30" s="484" t="str">
        <f>IFERROR(IF($D30="","",VLOOKUP($D30,CUADRO!$D:$AK,6,FALSE)),"")</f>
        <v/>
      </c>
      <c r="J30" s="484" t="str">
        <f>IFERROR(IF($D30="","",VLOOKUP($D30,CUADRO!$D:$AK,7,FALSE)),"")</f>
        <v/>
      </c>
      <c r="K30" s="484" t="str">
        <f>IFERROR(IF($D30="","",VLOOKUP($D30,CUADRO!$D:$AK,8,FALSE)),"")</f>
        <v/>
      </c>
      <c r="L30" s="484" t="str">
        <f>IFERROR(IF($D30="","",VLOOKUP($D30,CUADRO!$D:$AK,9,FALSE)),"")</f>
        <v/>
      </c>
      <c r="M30" s="484" t="str">
        <f>IFERROR(IF($D30="","",VLOOKUP($D30,CUADRO!$D:$AK,10,FALSE)),"")</f>
        <v/>
      </c>
      <c r="N30" s="484" t="str">
        <f>IFERROR(IF($D30="","",VLOOKUP($D30,CUADRO!$D:$AK,11,FALSE)),"")</f>
        <v/>
      </c>
      <c r="O30" s="484" t="str">
        <f>IFERROR(IF($D30="","",VLOOKUP($D30,CUADRO!$D:$AK,12,FALSE)),"")</f>
        <v/>
      </c>
      <c r="P30" s="484" t="str">
        <f>IFERROR(IF($D30="","",VLOOKUP($D30,CUADRO!$D:$AK,13,FALSE)),"")</f>
        <v/>
      </c>
      <c r="Q30" s="484" t="str">
        <f>IFERROR(IF($D30="","",VLOOKUP($D30,CUADRO!$D:$AK,14,FALSE)),"")</f>
        <v/>
      </c>
      <c r="R30" s="484" t="str">
        <f>IFERROR(IF($D30="","",VLOOKUP($D30,CUADRO!$D:$AK,15,FALSE)),"")</f>
        <v/>
      </c>
      <c r="S30" s="484" t="str">
        <f>IFERROR(IF($D30="","",VLOOKUP($D30,CUADRO!$D:$AK,16,FALSE)),"")</f>
        <v/>
      </c>
      <c r="T30" s="484" t="str">
        <f>IFERROR(IF($D30="","",VLOOKUP($D30,CUADRO!$D:$AK,17,FALSE)),"")</f>
        <v/>
      </c>
      <c r="U30" s="484" t="str">
        <f>IFERROR(IF($D30="","",VLOOKUP($D30,CUADRO!$D:$AK,18,FALSE)),"")</f>
        <v/>
      </c>
      <c r="V30" s="484" t="str">
        <f>IFERROR(IF($D30="","",VLOOKUP($D30,CUADRO!$D:$AK,19,FALSE)),"")</f>
        <v/>
      </c>
      <c r="W30" s="484" t="str">
        <f>IFERROR(IF($D30="","",VLOOKUP($D30,CUADRO!$D:$AK,20,FALSE)),"")</f>
        <v/>
      </c>
      <c r="X30" s="484" t="str">
        <f>IFERROR(IF($D30="","",VLOOKUP($D30,CUADRO!$D:$AK,21,FALSE)),"")</f>
        <v/>
      </c>
      <c r="Y30" s="484" t="str">
        <f>IFERROR(IF($D30="","",VLOOKUP($D30,CUADRO!$D:$AK,22,FALSE)),"")</f>
        <v/>
      </c>
      <c r="Z30" s="484" t="str">
        <f>IFERROR(IF($D30="","",VLOOKUP($D30,CUADRO!$D:$AK,23,FALSE)),"")</f>
        <v/>
      </c>
      <c r="AA30" s="484" t="str">
        <f>IFERROR(IF($D30="","",VLOOKUP($D30,CUADRO!$D:$AK,24,FALSE)),"")</f>
        <v/>
      </c>
      <c r="AB30" s="484" t="str">
        <f>IFERROR(IF($D30="","",VLOOKUP($D30,CUADRO!$D:$AK,25,FALSE)),"")</f>
        <v/>
      </c>
      <c r="AC30" s="484" t="str">
        <f>IFERROR(IF($D30="","",VLOOKUP($D30,CUADRO!$D:$AK,26,FALSE)),"")</f>
        <v/>
      </c>
      <c r="AD30" s="484" t="str">
        <f>IFERROR(IF($D30="","",VLOOKUP($D30,CUADRO!$D:$AK,27,FALSE)),"")</f>
        <v/>
      </c>
      <c r="AE30" s="484" t="str">
        <f>IFERROR(IF($D30="","",VLOOKUP($D30,CUADRO!$D:$AK,28,FALSE)),"")</f>
        <v/>
      </c>
      <c r="AF30" s="484" t="str">
        <f>IFERROR(IF($D30="","",VLOOKUP($D30,CUADRO!$D:$AK,29,FALSE)),"")</f>
        <v/>
      </c>
      <c r="AG30" s="484" t="str">
        <f>IFERROR(IF($D30="","",VLOOKUP($D30,CUADRO!$D:$AK,30,FALSE)),"")</f>
        <v/>
      </c>
      <c r="AH30" s="484" t="str">
        <f>IFERROR(IF($D30="","",VLOOKUP($D30,CUADRO!$D:$AK,31,FALSE)),"")</f>
        <v/>
      </c>
      <c r="AI30" s="484" t="str">
        <f>IFERROR(IF($D30="","",VLOOKUP($D30,CUADRO!$D:$AK,32,FALSE)),"")</f>
        <v/>
      </c>
      <c r="AJ30" s="484" t="str">
        <f>IFERROR(IF($D30="","",VLOOKUP($D30,CUADRO!$D:$AK,33,FALSE)),"")</f>
        <v/>
      </c>
      <c r="AK30" s="484" t="str">
        <f>IFERROR(IF($D30="","",VLOOKUP($D30,CUADRO!$D:$AK,34,FALSE)),"")</f>
        <v/>
      </c>
    </row>
    <row r="31" spans="1:37" ht="15">
      <c r="A31" s="435" t="str">
        <f>IF(F31="","",MAX($A$5:$A30)+1)</f>
        <v/>
      </c>
      <c r="B31" s="369">
        <v>27</v>
      </c>
      <c r="C31" s="228" t="str">
        <f>VLOOKUP(D31,CONDUCTORES!C:E,3,FALSE)</f>
        <v/>
      </c>
      <c r="D31" s="228" t="str">
        <f>IFERROR(IF($C$1="SELECCIONE EMPRESA","",IF($C$1=CONDUCTORES!$Y$1,VLOOKUP(B31,CONDUCTORES!AH30:AM469,6,FALSE),IF($C$1=CONDUCTORES!$Z$1,VLOOKUP(B31,CONDUCTORES!$AI$4:AM469,5,FALSE),IF($C$1=CONDUCTORES!$AA$1,VLOOKUP(B31,CONDUCTORES!AJ30:AM469,4,FALSE),VLOOKUP(B31,CONDUCTORES!AK30:AM469,3,FALSE))))),"")</f>
        <v/>
      </c>
      <c r="E31" s="228" t="str">
        <f>IF(IFERROR(IF($D31="","",VLOOKUP($D31,CUADRO!D30:AK179,2,FALSE)),"")=0,B31,IFERROR(IF($D31="","",VLOOKUP($D31,CUADRO!D30:AK179,2,FALSE)),""))</f>
        <v/>
      </c>
      <c r="F31" s="228" t="str">
        <f>IFERROR(IF($D31="","",VLOOKUP($D31,CUADRO!D30:AK179,3,FALSE)),"")</f>
        <v/>
      </c>
      <c r="G31" s="484" t="str">
        <f>IFERROR(IF($D31="","",VLOOKUP($D31,CUADRO!$D:$AK,4,FALSE)),"")</f>
        <v/>
      </c>
      <c r="H31" s="484" t="str">
        <f>IFERROR(IF($D31="","",VLOOKUP($D31,CUADRO!$D:$AK,5,FALSE)),"")</f>
        <v/>
      </c>
      <c r="I31" s="484" t="str">
        <f>IFERROR(IF($D31="","",VLOOKUP($D31,CUADRO!$D:$AK,6,FALSE)),"")</f>
        <v/>
      </c>
      <c r="J31" s="484" t="str">
        <f>IFERROR(IF($D31="","",VLOOKUP($D31,CUADRO!$D:$AK,7,FALSE)),"")</f>
        <v/>
      </c>
      <c r="K31" s="484" t="str">
        <f>IFERROR(IF($D31="","",VLOOKUP($D31,CUADRO!$D:$AK,8,FALSE)),"")</f>
        <v/>
      </c>
      <c r="L31" s="484" t="str">
        <f>IFERROR(IF($D31="","",VLOOKUP($D31,CUADRO!$D:$AK,9,FALSE)),"")</f>
        <v/>
      </c>
      <c r="M31" s="484" t="str">
        <f>IFERROR(IF($D31="","",VLOOKUP($D31,CUADRO!$D:$AK,10,FALSE)),"")</f>
        <v/>
      </c>
      <c r="N31" s="484" t="str">
        <f>IFERROR(IF($D31="","",VLOOKUP($D31,CUADRO!$D:$AK,11,FALSE)),"")</f>
        <v/>
      </c>
      <c r="O31" s="484" t="str">
        <f>IFERROR(IF($D31="","",VLOOKUP($D31,CUADRO!$D:$AK,12,FALSE)),"")</f>
        <v/>
      </c>
      <c r="P31" s="484" t="str">
        <f>IFERROR(IF($D31="","",VLOOKUP($D31,CUADRO!$D:$AK,13,FALSE)),"")</f>
        <v/>
      </c>
      <c r="Q31" s="484" t="str">
        <f>IFERROR(IF($D31="","",VLOOKUP($D31,CUADRO!$D:$AK,14,FALSE)),"")</f>
        <v/>
      </c>
      <c r="R31" s="484" t="str">
        <f>IFERROR(IF($D31="","",VLOOKUP($D31,CUADRO!$D:$AK,15,FALSE)),"")</f>
        <v/>
      </c>
      <c r="S31" s="484" t="str">
        <f>IFERROR(IF($D31="","",VLOOKUP($D31,CUADRO!$D:$AK,16,FALSE)),"")</f>
        <v/>
      </c>
      <c r="T31" s="484" t="str">
        <f>IFERROR(IF($D31="","",VLOOKUP($D31,CUADRO!$D:$AK,17,FALSE)),"")</f>
        <v/>
      </c>
      <c r="U31" s="484" t="str">
        <f>IFERROR(IF($D31="","",VLOOKUP($D31,CUADRO!$D:$AK,18,FALSE)),"")</f>
        <v/>
      </c>
      <c r="V31" s="484" t="str">
        <f>IFERROR(IF($D31="","",VLOOKUP($D31,CUADRO!$D:$AK,19,FALSE)),"")</f>
        <v/>
      </c>
      <c r="W31" s="484" t="str">
        <f>IFERROR(IF($D31="","",VLOOKUP($D31,CUADRO!$D:$AK,20,FALSE)),"")</f>
        <v/>
      </c>
      <c r="X31" s="484" t="str">
        <f>IFERROR(IF($D31="","",VLOOKUP($D31,CUADRO!$D:$AK,21,FALSE)),"")</f>
        <v/>
      </c>
      <c r="Y31" s="484" t="str">
        <f>IFERROR(IF($D31="","",VLOOKUP($D31,CUADRO!$D:$AK,22,FALSE)),"")</f>
        <v/>
      </c>
      <c r="Z31" s="484" t="str">
        <f>IFERROR(IF($D31="","",VLOOKUP($D31,CUADRO!$D:$AK,23,FALSE)),"")</f>
        <v/>
      </c>
      <c r="AA31" s="484" t="str">
        <f>IFERROR(IF($D31="","",VLOOKUP($D31,CUADRO!$D:$AK,24,FALSE)),"")</f>
        <v/>
      </c>
      <c r="AB31" s="484" t="str">
        <f>IFERROR(IF($D31="","",VLOOKUP($D31,CUADRO!$D:$AK,25,FALSE)),"")</f>
        <v/>
      </c>
      <c r="AC31" s="484" t="str">
        <f>IFERROR(IF($D31="","",VLOOKUP($D31,CUADRO!$D:$AK,26,FALSE)),"")</f>
        <v/>
      </c>
      <c r="AD31" s="484" t="str">
        <f>IFERROR(IF($D31="","",VLOOKUP($D31,CUADRO!$D:$AK,27,FALSE)),"")</f>
        <v/>
      </c>
      <c r="AE31" s="484" t="str">
        <f>IFERROR(IF($D31="","",VLOOKUP($D31,CUADRO!$D:$AK,28,FALSE)),"")</f>
        <v/>
      </c>
      <c r="AF31" s="484" t="str">
        <f>IFERROR(IF($D31="","",VLOOKUP($D31,CUADRO!$D:$AK,29,FALSE)),"")</f>
        <v/>
      </c>
      <c r="AG31" s="484" t="str">
        <f>IFERROR(IF($D31="","",VLOOKUP($D31,CUADRO!$D:$AK,30,FALSE)),"")</f>
        <v/>
      </c>
      <c r="AH31" s="484" t="str">
        <f>IFERROR(IF($D31="","",VLOOKUP($D31,CUADRO!$D:$AK,31,FALSE)),"")</f>
        <v/>
      </c>
      <c r="AI31" s="484" t="str">
        <f>IFERROR(IF($D31="","",VLOOKUP($D31,CUADRO!$D:$AK,32,FALSE)),"")</f>
        <v/>
      </c>
      <c r="AJ31" s="484" t="str">
        <f>IFERROR(IF($D31="","",VLOOKUP($D31,CUADRO!$D:$AK,33,FALSE)),"")</f>
        <v/>
      </c>
      <c r="AK31" s="484" t="str">
        <f>IFERROR(IF($D31="","",VLOOKUP($D31,CUADRO!$D:$AK,34,FALSE)),"")</f>
        <v/>
      </c>
    </row>
    <row r="32" spans="1:37" ht="15">
      <c r="A32" s="435" t="str">
        <f>IF(F32="","",MAX($A$5:$A31)+1)</f>
        <v/>
      </c>
      <c r="B32" s="369">
        <v>28</v>
      </c>
      <c r="C32" s="228" t="str">
        <f>VLOOKUP(D32,CONDUCTORES!C:E,3,FALSE)</f>
        <v/>
      </c>
      <c r="D32" s="228" t="str">
        <f>IFERROR(IF($C$1="SELECCIONE EMPRESA","",IF($C$1=CONDUCTORES!$Y$1,VLOOKUP(B32,CONDUCTORES!AH31:AM470,6,FALSE),IF($C$1=CONDUCTORES!$Z$1,VLOOKUP(B32,CONDUCTORES!$AI$4:AM470,5,FALSE),IF($C$1=CONDUCTORES!$AA$1,VLOOKUP(B32,CONDUCTORES!AJ31:AM470,4,FALSE),VLOOKUP(B32,CONDUCTORES!AK31:AM470,3,FALSE))))),"")</f>
        <v/>
      </c>
      <c r="E32" s="228" t="str">
        <f>IF(IFERROR(IF($D32="","",VLOOKUP($D32,CUADRO!D31:AK180,2,FALSE)),"")=0,B32,IFERROR(IF($D32="","",VLOOKUP($D32,CUADRO!D31:AK180,2,FALSE)),""))</f>
        <v/>
      </c>
      <c r="F32" s="228" t="str">
        <f>IFERROR(IF($D32="","",VLOOKUP($D32,CUADRO!D31:AK180,3,FALSE)),"")</f>
        <v/>
      </c>
      <c r="G32" s="484" t="str">
        <f>IFERROR(IF($D32="","",VLOOKUP($D32,CUADRO!$D:$AK,4,FALSE)),"")</f>
        <v/>
      </c>
      <c r="H32" s="484" t="str">
        <f>IFERROR(IF($D32="","",VLOOKUP($D32,CUADRO!$D:$AK,5,FALSE)),"")</f>
        <v/>
      </c>
      <c r="I32" s="484" t="str">
        <f>IFERROR(IF($D32="","",VLOOKUP($D32,CUADRO!$D:$AK,6,FALSE)),"")</f>
        <v/>
      </c>
      <c r="J32" s="484" t="str">
        <f>IFERROR(IF($D32="","",VLOOKUP($D32,CUADRO!$D:$AK,7,FALSE)),"")</f>
        <v/>
      </c>
      <c r="K32" s="484" t="str">
        <f>IFERROR(IF($D32="","",VLOOKUP($D32,CUADRO!$D:$AK,8,FALSE)),"")</f>
        <v/>
      </c>
      <c r="L32" s="484" t="str">
        <f>IFERROR(IF($D32="","",VLOOKUP($D32,CUADRO!$D:$AK,9,FALSE)),"")</f>
        <v/>
      </c>
      <c r="M32" s="484" t="str">
        <f>IFERROR(IF($D32="","",VLOOKUP($D32,CUADRO!$D:$AK,10,FALSE)),"")</f>
        <v/>
      </c>
      <c r="N32" s="484" t="str">
        <f>IFERROR(IF($D32="","",VLOOKUP($D32,CUADRO!$D:$AK,11,FALSE)),"")</f>
        <v/>
      </c>
      <c r="O32" s="484" t="str">
        <f>IFERROR(IF($D32="","",VLOOKUP($D32,CUADRO!$D:$AK,12,FALSE)),"")</f>
        <v/>
      </c>
      <c r="P32" s="484" t="str">
        <f>IFERROR(IF($D32="","",VLOOKUP($D32,CUADRO!$D:$AK,13,FALSE)),"")</f>
        <v/>
      </c>
      <c r="Q32" s="484" t="str">
        <f>IFERROR(IF($D32="","",VLOOKUP($D32,CUADRO!$D:$AK,14,FALSE)),"")</f>
        <v/>
      </c>
      <c r="R32" s="484" t="str">
        <f>IFERROR(IF($D32="","",VLOOKUP($D32,CUADRO!$D:$AK,15,FALSE)),"")</f>
        <v/>
      </c>
      <c r="S32" s="484" t="str">
        <f>IFERROR(IF($D32="","",VLOOKUP($D32,CUADRO!$D:$AK,16,FALSE)),"")</f>
        <v/>
      </c>
      <c r="T32" s="484" t="str">
        <f>IFERROR(IF($D32="","",VLOOKUP($D32,CUADRO!$D:$AK,17,FALSE)),"")</f>
        <v/>
      </c>
      <c r="U32" s="484" t="str">
        <f>IFERROR(IF($D32="","",VLOOKUP($D32,CUADRO!$D:$AK,18,FALSE)),"")</f>
        <v/>
      </c>
      <c r="V32" s="484" t="str">
        <f>IFERROR(IF($D32="","",VLOOKUP($D32,CUADRO!$D:$AK,19,FALSE)),"")</f>
        <v/>
      </c>
      <c r="W32" s="484" t="str">
        <f>IFERROR(IF($D32="","",VLOOKUP($D32,CUADRO!$D:$AK,20,FALSE)),"")</f>
        <v/>
      </c>
      <c r="X32" s="484" t="str">
        <f>IFERROR(IF($D32="","",VLOOKUP($D32,CUADRO!$D:$AK,21,FALSE)),"")</f>
        <v/>
      </c>
      <c r="Y32" s="484" t="str">
        <f>IFERROR(IF($D32="","",VLOOKUP($D32,CUADRO!$D:$AK,22,FALSE)),"")</f>
        <v/>
      </c>
      <c r="Z32" s="484" t="str">
        <f>IFERROR(IF($D32="","",VLOOKUP($D32,CUADRO!$D:$AK,23,FALSE)),"")</f>
        <v/>
      </c>
      <c r="AA32" s="484" t="str">
        <f>IFERROR(IF($D32="","",VLOOKUP($D32,CUADRO!$D:$AK,24,FALSE)),"")</f>
        <v/>
      </c>
      <c r="AB32" s="484" t="str">
        <f>IFERROR(IF($D32="","",VLOOKUP($D32,CUADRO!$D:$AK,25,FALSE)),"")</f>
        <v/>
      </c>
      <c r="AC32" s="484" t="str">
        <f>IFERROR(IF($D32="","",VLOOKUP($D32,CUADRO!$D:$AK,26,FALSE)),"")</f>
        <v/>
      </c>
      <c r="AD32" s="484" t="str">
        <f>IFERROR(IF($D32="","",VLOOKUP($D32,CUADRO!$D:$AK,27,FALSE)),"")</f>
        <v/>
      </c>
      <c r="AE32" s="484" t="str">
        <f>IFERROR(IF($D32="","",VLOOKUP($D32,CUADRO!$D:$AK,28,FALSE)),"")</f>
        <v/>
      </c>
      <c r="AF32" s="484" t="str">
        <f>IFERROR(IF($D32="","",VLOOKUP($D32,CUADRO!$D:$AK,29,FALSE)),"")</f>
        <v/>
      </c>
      <c r="AG32" s="484" t="str">
        <f>IFERROR(IF($D32="","",VLOOKUP($D32,CUADRO!$D:$AK,30,FALSE)),"")</f>
        <v/>
      </c>
      <c r="AH32" s="484" t="str">
        <f>IFERROR(IF($D32="","",VLOOKUP($D32,CUADRO!$D:$AK,31,FALSE)),"")</f>
        <v/>
      </c>
      <c r="AI32" s="484" t="str">
        <f>IFERROR(IF($D32="","",VLOOKUP($D32,CUADRO!$D:$AK,32,FALSE)),"")</f>
        <v/>
      </c>
      <c r="AJ32" s="484" t="str">
        <f>IFERROR(IF($D32="","",VLOOKUP($D32,CUADRO!$D:$AK,33,FALSE)),"")</f>
        <v/>
      </c>
      <c r="AK32" s="484" t="str">
        <f>IFERROR(IF($D32="","",VLOOKUP($D32,CUADRO!$D:$AK,34,FALSE)),"")</f>
        <v/>
      </c>
    </row>
    <row r="33" spans="1:37" ht="15">
      <c r="A33" s="435" t="str">
        <f>IF(F33="","",MAX($A$5:$A32)+1)</f>
        <v/>
      </c>
      <c r="B33" s="369">
        <v>29</v>
      </c>
      <c r="C33" s="228" t="str">
        <f>VLOOKUP(D33,CONDUCTORES!C:E,3,FALSE)</f>
        <v/>
      </c>
      <c r="D33" s="228" t="str">
        <f>IFERROR(IF($C$1="SELECCIONE EMPRESA","",IF($C$1=CONDUCTORES!$Y$1,VLOOKUP(B33,CONDUCTORES!AH32:AM471,6,FALSE),IF($C$1=CONDUCTORES!$Z$1,VLOOKUP(B33,CONDUCTORES!$AI$4:AM471,5,FALSE),IF($C$1=CONDUCTORES!$AA$1,VLOOKUP(B33,CONDUCTORES!AJ32:AM471,4,FALSE),VLOOKUP(B33,CONDUCTORES!AK32:AM471,3,FALSE))))),"")</f>
        <v/>
      </c>
      <c r="E33" s="228" t="str">
        <f>IF(IFERROR(IF($D33="","",VLOOKUP($D33,CUADRO!D32:AK181,2,FALSE)),"")=0,B33,IFERROR(IF($D33="","",VLOOKUP($D33,CUADRO!D32:AK181,2,FALSE)),""))</f>
        <v/>
      </c>
      <c r="F33" s="228" t="str">
        <f>IFERROR(IF($D33="","",VLOOKUP($D33,CUADRO!D32:AK181,3,FALSE)),"")</f>
        <v/>
      </c>
      <c r="G33" s="484" t="str">
        <f>IFERROR(IF($D33="","",VLOOKUP($D33,CUADRO!$D:$AK,4,FALSE)),"")</f>
        <v/>
      </c>
      <c r="H33" s="484" t="str">
        <f>IFERROR(IF($D33="","",VLOOKUP($D33,CUADRO!$D:$AK,5,FALSE)),"")</f>
        <v/>
      </c>
      <c r="I33" s="484" t="str">
        <f>IFERROR(IF($D33="","",VLOOKUP($D33,CUADRO!$D:$AK,6,FALSE)),"")</f>
        <v/>
      </c>
      <c r="J33" s="484" t="str">
        <f>IFERROR(IF($D33="","",VLOOKUP($D33,CUADRO!$D:$AK,7,FALSE)),"")</f>
        <v/>
      </c>
      <c r="K33" s="484" t="str">
        <f>IFERROR(IF($D33="","",VLOOKUP($D33,CUADRO!$D:$AK,8,FALSE)),"")</f>
        <v/>
      </c>
      <c r="L33" s="484" t="str">
        <f>IFERROR(IF($D33="","",VLOOKUP($D33,CUADRO!$D:$AK,9,FALSE)),"")</f>
        <v/>
      </c>
      <c r="M33" s="484" t="str">
        <f>IFERROR(IF($D33="","",VLOOKUP($D33,CUADRO!$D:$AK,10,FALSE)),"")</f>
        <v/>
      </c>
      <c r="N33" s="484" t="str">
        <f>IFERROR(IF($D33="","",VLOOKUP($D33,CUADRO!$D:$AK,11,FALSE)),"")</f>
        <v/>
      </c>
      <c r="O33" s="484" t="str">
        <f>IFERROR(IF($D33="","",VLOOKUP($D33,CUADRO!$D:$AK,12,FALSE)),"")</f>
        <v/>
      </c>
      <c r="P33" s="484" t="str">
        <f>IFERROR(IF($D33="","",VLOOKUP($D33,CUADRO!$D:$AK,13,FALSE)),"")</f>
        <v/>
      </c>
      <c r="Q33" s="484" t="str">
        <f>IFERROR(IF($D33="","",VLOOKUP($D33,CUADRO!$D:$AK,14,FALSE)),"")</f>
        <v/>
      </c>
      <c r="R33" s="484" t="str">
        <f>IFERROR(IF($D33="","",VLOOKUP($D33,CUADRO!$D:$AK,15,FALSE)),"")</f>
        <v/>
      </c>
      <c r="S33" s="484" t="str">
        <f>IFERROR(IF($D33="","",VLOOKUP($D33,CUADRO!$D:$AK,16,FALSE)),"")</f>
        <v/>
      </c>
      <c r="T33" s="484" t="str">
        <f>IFERROR(IF($D33="","",VLOOKUP($D33,CUADRO!$D:$AK,17,FALSE)),"")</f>
        <v/>
      </c>
      <c r="U33" s="484" t="str">
        <f>IFERROR(IF($D33="","",VLOOKUP($D33,CUADRO!$D:$AK,18,FALSE)),"")</f>
        <v/>
      </c>
      <c r="V33" s="484" t="str">
        <f>IFERROR(IF($D33="","",VLOOKUP($D33,CUADRO!$D:$AK,19,FALSE)),"")</f>
        <v/>
      </c>
      <c r="W33" s="484" t="str">
        <f>IFERROR(IF($D33="","",VLOOKUP($D33,CUADRO!$D:$AK,20,FALSE)),"")</f>
        <v/>
      </c>
      <c r="X33" s="484" t="str">
        <f>IFERROR(IF($D33="","",VLOOKUP($D33,CUADRO!$D:$AK,21,FALSE)),"")</f>
        <v/>
      </c>
      <c r="Y33" s="484" t="str">
        <f>IFERROR(IF($D33="","",VLOOKUP($D33,CUADRO!$D:$AK,22,FALSE)),"")</f>
        <v/>
      </c>
      <c r="Z33" s="484" t="str">
        <f>IFERROR(IF($D33="","",VLOOKUP($D33,CUADRO!$D:$AK,23,FALSE)),"")</f>
        <v/>
      </c>
      <c r="AA33" s="484" t="str">
        <f>IFERROR(IF($D33="","",VLOOKUP($D33,CUADRO!$D:$AK,24,FALSE)),"")</f>
        <v/>
      </c>
      <c r="AB33" s="484" t="str">
        <f>IFERROR(IF($D33="","",VLOOKUP($D33,CUADRO!$D:$AK,25,FALSE)),"")</f>
        <v/>
      </c>
      <c r="AC33" s="484" t="str">
        <f>IFERROR(IF($D33="","",VLOOKUP($D33,CUADRO!$D:$AK,26,FALSE)),"")</f>
        <v/>
      </c>
      <c r="AD33" s="484" t="str">
        <f>IFERROR(IF($D33="","",VLOOKUP($D33,CUADRO!$D:$AK,27,FALSE)),"")</f>
        <v/>
      </c>
      <c r="AE33" s="484" t="str">
        <f>IFERROR(IF($D33="","",VLOOKUP($D33,CUADRO!$D:$AK,28,FALSE)),"")</f>
        <v/>
      </c>
      <c r="AF33" s="484" t="str">
        <f>IFERROR(IF($D33="","",VLOOKUP($D33,CUADRO!$D:$AK,29,FALSE)),"")</f>
        <v/>
      </c>
      <c r="AG33" s="484" t="str">
        <f>IFERROR(IF($D33="","",VLOOKUP($D33,CUADRO!$D:$AK,30,FALSE)),"")</f>
        <v/>
      </c>
      <c r="AH33" s="484" t="str">
        <f>IFERROR(IF($D33="","",VLOOKUP($D33,CUADRO!$D:$AK,31,FALSE)),"")</f>
        <v/>
      </c>
      <c r="AI33" s="484" t="str">
        <f>IFERROR(IF($D33="","",VLOOKUP($D33,CUADRO!$D:$AK,32,FALSE)),"")</f>
        <v/>
      </c>
      <c r="AJ33" s="484" t="str">
        <f>IFERROR(IF($D33="","",VLOOKUP($D33,CUADRO!$D:$AK,33,FALSE)),"")</f>
        <v/>
      </c>
      <c r="AK33" s="484" t="str">
        <f>IFERROR(IF($D33="","",VLOOKUP($D33,CUADRO!$D:$AK,34,FALSE)),"")</f>
        <v/>
      </c>
    </row>
    <row r="34" spans="1:37" ht="15">
      <c r="A34" s="435" t="str">
        <f>IF(F34="","",MAX($A$5:$A33)+1)</f>
        <v/>
      </c>
      <c r="B34" s="369">
        <v>30</v>
      </c>
      <c r="C34" s="228" t="str">
        <f>VLOOKUP(D34,CONDUCTORES!C:E,3,FALSE)</f>
        <v/>
      </c>
      <c r="D34" s="228" t="str">
        <f>IFERROR(IF($C$1="SELECCIONE EMPRESA","",IF($C$1=CONDUCTORES!$Y$1,VLOOKUP(B34,CONDUCTORES!AH33:AM472,6,FALSE),IF($C$1=CONDUCTORES!$Z$1,VLOOKUP(B34,CONDUCTORES!$AI$4:AM472,5,FALSE),IF($C$1=CONDUCTORES!$AA$1,VLOOKUP(B34,CONDUCTORES!AJ33:AM472,4,FALSE),VLOOKUP(B34,CONDUCTORES!AK33:AM472,3,FALSE))))),"")</f>
        <v/>
      </c>
      <c r="E34" s="228" t="str">
        <f>IF(IFERROR(IF($D34="","",VLOOKUP($D34,CUADRO!D33:AK182,2,FALSE)),"")=0,B34,IFERROR(IF($D34="","",VLOOKUP($D34,CUADRO!D33:AK182,2,FALSE)),""))</f>
        <v/>
      </c>
      <c r="F34" s="228" t="str">
        <f>IFERROR(IF($D34="","",VLOOKUP($D34,CUADRO!D33:AK182,3,FALSE)),"")</f>
        <v/>
      </c>
      <c r="G34" s="484" t="str">
        <f>IFERROR(IF($D34="","",VLOOKUP($D34,CUADRO!$D:$AK,4,FALSE)),"")</f>
        <v/>
      </c>
      <c r="H34" s="484" t="str">
        <f>IFERROR(IF($D34="","",VLOOKUP($D34,CUADRO!$D:$AK,5,FALSE)),"")</f>
        <v/>
      </c>
      <c r="I34" s="484" t="str">
        <f>IFERROR(IF($D34="","",VLOOKUP($D34,CUADRO!$D:$AK,6,FALSE)),"")</f>
        <v/>
      </c>
      <c r="J34" s="484" t="str">
        <f>IFERROR(IF($D34="","",VLOOKUP($D34,CUADRO!$D:$AK,7,FALSE)),"")</f>
        <v/>
      </c>
      <c r="K34" s="484" t="str">
        <f>IFERROR(IF($D34="","",VLOOKUP($D34,CUADRO!$D:$AK,8,FALSE)),"")</f>
        <v/>
      </c>
      <c r="L34" s="484" t="str">
        <f>IFERROR(IF($D34="","",VLOOKUP($D34,CUADRO!$D:$AK,9,FALSE)),"")</f>
        <v/>
      </c>
      <c r="M34" s="484" t="str">
        <f>IFERROR(IF($D34="","",VLOOKUP($D34,CUADRO!$D:$AK,10,FALSE)),"")</f>
        <v/>
      </c>
      <c r="N34" s="484" t="str">
        <f>IFERROR(IF($D34="","",VLOOKUP($D34,CUADRO!$D:$AK,11,FALSE)),"")</f>
        <v/>
      </c>
      <c r="O34" s="484" t="str">
        <f>IFERROR(IF($D34="","",VLOOKUP($D34,CUADRO!$D:$AK,12,FALSE)),"")</f>
        <v/>
      </c>
      <c r="P34" s="484" t="str">
        <f>IFERROR(IF($D34="","",VLOOKUP($D34,CUADRO!$D:$AK,13,FALSE)),"")</f>
        <v/>
      </c>
      <c r="Q34" s="484" t="str">
        <f>IFERROR(IF($D34="","",VLOOKUP($D34,CUADRO!$D:$AK,14,FALSE)),"")</f>
        <v/>
      </c>
      <c r="R34" s="484" t="str">
        <f>IFERROR(IF($D34="","",VLOOKUP($D34,CUADRO!$D:$AK,15,FALSE)),"")</f>
        <v/>
      </c>
      <c r="S34" s="484" t="str">
        <f>IFERROR(IF($D34="","",VLOOKUP($D34,CUADRO!$D:$AK,16,FALSE)),"")</f>
        <v/>
      </c>
      <c r="T34" s="484" t="str">
        <f>IFERROR(IF($D34="","",VLOOKUP($D34,CUADRO!$D:$AK,17,FALSE)),"")</f>
        <v/>
      </c>
      <c r="U34" s="484" t="str">
        <f>IFERROR(IF($D34="","",VLOOKUP($D34,CUADRO!$D:$AK,18,FALSE)),"")</f>
        <v/>
      </c>
      <c r="V34" s="484" t="str">
        <f>IFERROR(IF($D34="","",VLOOKUP($D34,CUADRO!$D:$AK,19,FALSE)),"")</f>
        <v/>
      </c>
      <c r="W34" s="484" t="str">
        <f>IFERROR(IF($D34="","",VLOOKUP($D34,CUADRO!$D:$AK,20,FALSE)),"")</f>
        <v/>
      </c>
      <c r="X34" s="484" t="str">
        <f>IFERROR(IF($D34="","",VLOOKUP($D34,CUADRO!$D:$AK,21,FALSE)),"")</f>
        <v/>
      </c>
      <c r="Y34" s="484" t="str">
        <f>IFERROR(IF($D34="","",VLOOKUP($D34,CUADRO!$D:$AK,22,FALSE)),"")</f>
        <v/>
      </c>
      <c r="Z34" s="484" t="str">
        <f>IFERROR(IF($D34="","",VLOOKUP($D34,CUADRO!$D:$AK,23,FALSE)),"")</f>
        <v/>
      </c>
      <c r="AA34" s="484" t="str">
        <f>IFERROR(IF($D34="","",VLOOKUP($D34,CUADRO!$D:$AK,24,FALSE)),"")</f>
        <v/>
      </c>
      <c r="AB34" s="484" t="str">
        <f>IFERROR(IF($D34="","",VLOOKUP($D34,CUADRO!$D:$AK,25,FALSE)),"")</f>
        <v/>
      </c>
      <c r="AC34" s="484" t="str">
        <f>IFERROR(IF($D34="","",VLOOKUP($D34,CUADRO!$D:$AK,26,FALSE)),"")</f>
        <v/>
      </c>
      <c r="AD34" s="484" t="str">
        <f>IFERROR(IF($D34="","",VLOOKUP($D34,CUADRO!$D:$AK,27,FALSE)),"")</f>
        <v/>
      </c>
      <c r="AE34" s="484" t="str">
        <f>IFERROR(IF($D34="","",VLOOKUP($D34,CUADRO!$D:$AK,28,FALSE)),"")</f>
        <v/>
      </c>
      <c r="AF34" s="484" t="str">
        <f>IFERROR(IF($D34="","",VLOOKUP($D34,CUADRO!$D:$AK,29,FALSE)),"")</f>
        <v/>
      </c>
      <c r="AG34" s="484" t="str">
        <f>IFERROR(IF($D34="","",VLOOKUP($D34,CUADRO!$D:$AK,30,FALSE)),"")</f>
        <v/>
      </c>
      <c r="AH34" s="484" t="str">
        <f>IFERROR(IF($D34="","",VLOOKUP($D34,CUADRO!$D:$AK,31,FALSE)),"")</f>
        <v/>
      </c>
      <c r="AI34" s="484" t="str">
        <f>IFERROR(IF($D34="","",VLOOKUP($D34,CUADRO!$D:$AK,32,FALSE)),"")</f>
        <v/>
      </c>
      <c r="AJ34" s="484" t="str">
        <f>IFERROR(IF($D34="","",VLOOKUP($D34,CUADRO!$D:$AK,33,FALSE)),"")</f>
        <v/>
      </c>
      <c r="AK34" s="484" t="str">
        <f>IFERROR(IF($D34="","",VLOOKUP($D34,CUADRO!$D:$AK,34,FALSE)),"")</f>
        <v/>
      </c>
    </row>
    <row r="35" spans="1:37" ht="15">
      <c r="A35" s="435" t="str">
        <f>IF(F35="","",MAX($A$5:$A34)+1)</f>
        <v/>
      </c>
      <c r="B35" s="369">
        <v>31</v>
      </c>
      <c r="C35" s="228" t="str">
        <f>VLOOKUP(D35,CONDUCTORES!C:E,3,FALSE)</f>
        <v/>
      </c>
      <c r="D35" s="228" t="str">
        <f>IFERROR(IF($C$1="SELECCIONE EMPRESA","",IF($C$1=CONDUCTORES!$Y$1,VLOOKUP(B35,CONDUCTORES!AH34:AM473,6,FALSE),IF($C$1=CONDUCTORES!$Z$1,VLOOKUP(B35,CONDUCTORES!$AI$4:AM473,5,FALSE),IF($C$1=CONDUCTORES!$AA$1,VLOOKUP(B35,CONDUCTORES!AJ34:AM473,4,FALSE),VLOOKUP(B35,CONDUCTORES!AK34:AM473,3,FALSE))))),"")</f>
        <v/>
      </c>
      <c r="E35" s="228" t="str">
        <f>IF(IFERROR(IF($D35="","",VLOOKUP($D35,CUADRO!D34:AK183,2,FALSE)),"")=0,B35,IFERROR(IF($D35="","",VLOOKUP($D35,CUADRO!D34:AK183,2,FALSE)),""))</f>
        <v/>
      </c>
      <c r="F35" s="228" t="str">
        <f>IFERROR(IF($D35="","",VLOOKUP($D35,CUADRO!D34:AK183,3,FALSE)),"")</f>
        <v/>
      </c>
      <c r="G35" s="484" t="str">
        <f>IFERROR(IF($D35="","",VLOOKUP($D35,CUADRO!$D:$AK,4,FALSE)),"")</f>
        <v/>
      </c>
      <c r="H35" s="484" t="str">
        <f>IFERROR(IF($D35="","",VLOOKUP($D35,CUADRO!$D:$AK,5,FALSE)),"")</f>
        <v/>
      </c>
      <c r="I35" s="484" t="str">
        <f>IFERROR(IF($D35="","",VLOOKUP($D35,CUADRO!$D:$AK,6,FALSE)),"")</f>
        <v/>
      </c>
      <c r="J35" s="484" t="str">
        <f>IFERROR(IF($D35="","",VLOOKUP($D35,CUADRO!$D:$AK,7,FALSE)),"")</f>
        <v/>
      </c>
      <c r="K35" s="484" t="str">
        <f>IFERROR(IF($D35="","",VLOOKUP($D35,CUADRO!$D:$AK,8,FALSE)),"")</f>
        <v/>
      </c>
      <c r="L35" s="484" t="str">
        <f>IFERROR(IF($D35="","",VLOOKUP($D35,CUADRO!$D:$AK,9,FALSE)),"")</f>
        <v/>
      </c>
      <c r="M35" s="484" t="str">
        <f>IFERROR(IF($D35="","",VLOOKUP($D35,CUADRO!$D:$AK,10,FALSE)),"")</f>
        <v/>
      </c>
      <c r="N35" s="484" t="str">
        <f>IFERROR(IF($D35="","",VLOOKUP($D35,CUADRO!$D:$AK,11,FALSE)),"")</f>
        <v/>
      </c>
      <c r="O35" s="484" t="str">
        <f>IFERROR(IF($D35="","",VLOOKUP($D35,CUADRO!$D:$AK,12,FALSE)),"")</f>
        <v/>
      </c>
      <c r="P35" s="484" t="str">
        <f>IFERROR(IF($D35="","",VLOOKUP($D35,CUADRO!$D:$AK,13,FALSE)),"")</f>
        <v/>
      </c>
      <c r="Q35" s="484" t="str">
        <f>IFERROR(IF($D35="","",VLOOKUP($D35,CUADRO!$D:$AK,14,FALSE)),"")</f>
        <v/>
      </c>
      <c r="R35" s="484" t="str">
        <f>IFERROR(IF($D35="","",VLOOKUP($D35,CUADRO!$D:$AK,15,FALSE)),"")</f>
        <v/>
      </c>
      <c r="S35" s="484" t="str">
        <f>IFERROR(IF($D35="","",VLOOKUP($D35,CUADRO!$D:$AK,16,FALSE)),"")</f>
        <v/>
      </c>
      <c r="T35" s="484" t="str">
        <f>IFERROR(IF($D35="","",VLOOKUP($D35,CUADRO!$D:$AK,17,FALSE)),"")</f>
        <v/>
      </c>
      <c r="U35" s="484" t="str">
        <f>IFERROR(IF($D35="","",VLOOKUP($D35,CUADRO!$D:$AK,18,FALSE)),"")</f>
        <v/>
      </c>
      <c r="V35" s="484" t="str">
        <f>IFERROR(IF($D35="","",VLOOKUP($D35,CUADRO!$D:$AK,19,FALSE)),"")</f>
        <v/>
      </c>
      <c r="W35" s="484" t="str">
        <f>IFERROR(IF($D35="","",VLOOKUP($D35,CUADRO!$D:$AK,20,FALSE)),"")</f>
        <v/>
      </c>
      <c r="X35" s="484" t="str">
        <f>IFERROR(IF($D35="","",VLOOKUP($D35,CUADRO!$D:$AK,21,FALSE)),"")</f>
        <v/>
      </c>
      <c r="Y35" s="484" t="str">
        <f>IFERROR(IF($D35="","",VLOOKUP($D35,CUADRO!$D:$AK,22,FALSE)),"")</f>
        <v/>
      </c>
      <c r="Z35" s="484" t="str">
        <f>IFERROR(IF($D35="","",VLOOKUP($D35,CUADRO!$D:$AK,23,FALSE)),"")</f>
        <v/>
      </c>
      <c r="AA35" s="484" t="str">
        <f>IFERROR(IF($D35="","",VLOOKUP($D35,CUADRO!$D:$AK,24,FALSE)),"")</f>
        <v/>
      </c>
      <c r="AB35" s="484" t="str">
        <f>IFERROR(IF($D35="","",VLOOKUP($D35,CUADRO!$D:$AK,25,FALSE)),"")</f>
        <v/>
      </c>
      <c r="AC35" s="484" t="str">
        <f>IFERROR(IF($D35="","",VLOOKUP($D35,CUADRO!$D:$AK,26,FALSE)),"")</f>
        <v/>
      </c>
      <c r="AD35" s="484" t="str">
        <f>IFERROR(IF($D35="","",VLOOKUP($D35,CUADRO!$D:$AK,27,FALSE)),"")</f>
        <v/>
      </c>
      <c r="AE35" s="484" t="str">
        <f>IFERROR(IF($D35="","",VLOOKUP($D35,CUADRO!$D:$AK,28,FALSE)),"")</f>
        <v/>
      </c>
      <c r="AF35" s="484" t="str">
        <f>IFERROR(IF($D35="","",VLOOKUP($D35,CUADRO!$D:$AK,29,FALSE)),"")</f>
        <v/>
      </c>
      <c r="AG35" s="484" t="str">
        <f>IFERROR(IF($D35="","",VLOOKUP($D35,CUADRO!$D:$AK,30,FALSE)),"")</f>
        <v/>
      </c>
      <c r="AH35" s="484" t="str">
        <f>IFERROR(IF($D35="","",VLOOKUP($D35,CUADRO!$D:$AK,31,FALSE)),"")</f>
        <v/>
      </c>
      <c r="AI35" s="484" t="str">
        <f>IFERROR(IF($D35="","",VLOOKUP($D35,CUADRO!$D:$AK,32,FALSE)),"")</f>
        <v/>
      </c>
      <c r="AJ35" s="484" t="str">
        <f>IFERROR(IF($D35="","",VLOOKUP($D35,CUADRO!$D:$AK,33,FALSE)),"")</f>
        <v/>
      </c>
      <c r="AK35" s="484" t="str">
        <f>IFERROR(IF($D35="","",VLOOKUP($D35,CUADRO!$D:$AK,34,FALSE)),"")</f>
        <v/>
      </c>
    </row>
    <row r="36" spans="1:37" ht="15">
      <c r="A36" s="435" t="str">
        <f>IF(F36="","",MAX($A$5:$A35)+1)</f>
        <v/>
      </c>
      <c r="B36" s="369">
        <v>32</v>
      </c>
      <c r="C36" s="228" t="str">
        <f>VLOOKUP(D36,CONDUCTORES!C:E,3,FALSE)</f>
        <v/>
      </c>
      <c r="D36" s="228" t="str">
        <f>IFERROR(IF($C$1="SELECCIONE EMPRESA","",IF($C$1=CONDUCTORES!$Y$1,VLOOKUP(B36,CONDUCTORES!AH35:AM474,6,FALSE),IF($C$1=CONDUCTORES!$Z$1,VLOOKUP(B36,CONDUCTORES!$AI$4:AM474,5,FALSE),IF($C$1=CONDUCTORES!$AA$1,VLOOKUP(B36,CONDUCTORES!AJ35:AM474,4,FALSE),VLOOKUP(B36,CONDUCTORES!AK35:AM474,3,FALSE))))),"")</f>
        <v/>
      </c>
      <c r="E36" s="228" t="str">
        <f>IF(IFERROR(IF($D36="","",VLOOKUP($D36,CUADRO!D35:AK184,2,FALSE)),"")=0,B36,IFERROR(IF($D36="","",VLOOKUP($D36,CUADRO!D35:AK184,2,FALSE)),""))</f>
        <v/>
      </c>
      <c r="F36" s="228" t="str">
        <f>IFERROR(IF($D36="","",VLOOKUP($D36,CUADRO!D35:AK184,3,FALSE)),"")</f>
        <v/>
      </c>
      <c r="G36" s="484" t="str">
        <f>IFERROR(IF($D36="","",VLOOKUP($D36,CUADRO!$D:$AK,4,FALSE)),"")</f>
        <v/>
      </c>
      <c r="H36" s="484" t="str">
        <f>IFERROR(IF($D36="","",VLOOKUP($D36,CUADRO!$D:$AK,5,FALSE)),"")</f>
        <v/>
      </c>
      <c r="I36" s="484" t="str">
        <f>IFERROR(IF($D36="","",VLOOKUP($D36,CUADRO!$D:$AK,6,FALSE)),"")</f>
        <v/>
      </c>
      <c r="J36" s="484" t="str">
        <f>IFERROR(IF($D36="","",VLOOKUP($D36,CUADRO!$D:$AK,7,FALSE)),"")</f>
        <v/>
      </c>
      <c r="K36" s="484" t="str">
        <f>IFERROR(IF($D36="","",VLOOKUP($D36,CUADRO!$D:$AK,8,FALSE)),"")</f>
        <v/>
      </c>
      <c r="L36" s="484" t="str">
        <f>IFERROR(IF($D36="","",VLOOKUP($D36,CUADRO!$D:$AK,9,FALSE)),"")</f>
        <v/>
      </c>
      <c r="M36" s="484" t="str">
        <f>IFERROR(IF($D36="","",VLOOKUP($D36,CUADRO!$D:$AK,10,FALSE)),"")</f>
        <v/>
      </c>
      <c r="N36" s="484" t="str">
        <f>IFERROR(IF($D36="","",VLOOKUP($D36,CUADRO!$D:$AK,11,FALSE)),"")</f>
        <v/>
      </c>
      <c r="O36" s="484" t="str">
        <f>IFERROR(IF($D36="","",VLOOKUP($D36,CUADRO!$D:$AK,12,FALSE)),"")</f>
        <v/>
      </c>
      <c r="P36" s="484" t="str">
        <f>IFERROR(IF($D36="","",VLOOKUP($D36,CUADRO!$D:$AK,13,FALSE)),"")</f>
        <v/>
      </c>
      <c r="Q36" s="484" t="str">
        <f>IFERROR(IF($D36="","",VLOOKUP($D36,CUADRO!$D:$AK,14,FALSE)),"")</f>
        <v/>
      </c>
      <c r="R36" s="484" t="str">
        <f>IFERROR(IF($D36="","",VLOOKUP($D36,CUADRO!$D:$AK,15,FALSE)),"")</f>
        <v/>
      </c>
      <c r="S36" s="484" t="str">
        <f>IFERROR(IF($D36="","",VLOOKUP($D36,CUADRO!$D:$AK,16,FALSE)),"")</f>
        <v/>
      </c>
      <c r="T36" s="484" t="str">
        <f>IFERROR(IF($D36="","",VLOOKUP($D36,CUADRO!$D:$AK,17,FALSE)),"")</f>
        <v/>
      </c>
      <c r="U36" s="484" t="str">
        <f>IFERROR(IF($D36="","",VLOOKUP($D36,CUADRO!$D:$AK,18,FALSE)),"")</f>
        <v/>
      </c>
      <c r="V36" s="484" t="str">
        <f>IFERROR(IF($D36="","",VLOOKUP($D36,CUADRO!$D:$AK,19,FALSE)),"")</f>
        <v/>
      </c>
      <c r="W36" s="484" t="str">
        <f>IFERROR(IF($D36="","",VLOOKUP($D36,CUADRO!$D:$AK,20,FALSE)),"")</f>
        <v/>
      </c>
      <c r="X36" s="484" t="str">
        <f>IFERROR(IF($D36="","",VLOOKUP($D36,CUADRO!$D:$AK,21,FALSE)),"")</f>
        <v/>
      </c>
      <c r="Y36" s="484" t="str">
        <f>IFERROR(IF($D36="","",VLOOKUP($D36,CUADRO!$D:$AK,22,FALSE)),"")</f>
        <v/>
      </c>
      <c r="Z36" s="484" t="str">
        <f>IFERROR(IF($D36="","",VLOOKUP($D36,CUADRO!$D:$AK,23,FALSE)),"")</f>
        <v/>
      </c>
      <c r="AA36" s="484" t="str">
        <f>IFERROR(IF($D36="","",VLOOKUP($D36,CUADRO!$D:$AK,24,FALSE)),"")</f>
        <v/>
      </c>
      <c r="AB36" s="484" t="str">
        <f>IFERROR(IF($D36="","",VLOOKUP($D36,CUADRO!$D:$AK,25,FALSE)),"")</f>
        <v/>
      </c>
      <c r="AC36" s="484" t="str">
        <f>IFERROR(IF($D36="","",VLOOKUP($D36,CUADRO!$D:$AK,26,FALSE)),"")</f>
        <v/>
      </c>
      <c r="AD36" s="484" t="str">
        <f>IFERROR(IF($D36="","",VLOOKUP($D36,CUADRO!$D:$AK,27,FALSE)),"")</f>
        <v/>
      </c>
      <c r="AE36" s="484" t="str">
        <f>IFERROR(IF($D36="","",VLOOKUP($D36,CUADRO!$D:$AK,28,FALSE)),"")</f>
        <v/>
      </c>
      <c r="AF36" s="484" t="str">
        <f>IFERROR(IF($D36="","",VLOOKUP($D36,CUADRO!$D:$AK,29,FALSE)),"")</f>
        <v/>
      </c>
      <c r="AG36" s="484" t="str">
        <f>IFERROR(IF($D36="","",VLOOKUP($D36,CUADRO!$D:$AK,30,FALSE)),"")</f>
        <v/>
      </c>
      <c r="AH36" s="484" t="str">
        <f>IFERROR(IF($D36="","",VLOOKUP($D36,CUADRO!$D:$AK,31,FALSE)),"")</f>
        <v/>
      </c>
      <c r="AI36" s="484" t="str">
        <f>IFERROR(IF($D36="","",VLOOKUP($D36,CUADRO!$D:$AK,32,FALSE)),"")</f>
        <v/>
      </c>
      <c r="AJ36" s="484" t="str">
        <f>IFERROR(IF($D36="","",VLOOKUP($D36,CUADRO!$D:$AK,33,FALSE)),"")</f>
        <v/>
      </c>
      <c r="AK36" s="484" t="str">
        <f>IFERROR(IF($D36="","",VLOOKUP($D36,CUADRO!$D:$AK,34,FALSE)),"")</f>
        <v/>
      </c>
    </row>
    <row r="37" spans="1:37" ht="15">
      <c r="A37" s="435" t="str">
        <f>IF(F37="","",MAX($A$5:$A36)+1)</f>
        <v/>
      </c>
      <c r="B37" s="369">
        <v>33</v>
      </c>
      <c r="C37" s="228" t="str">
        <f>VLOOKUP(D37,CONDUCTORES!C:E,3,FALSE)</f>
        <v/>
      </c>
      <c r="D37" s="228" t="str">
        <f>IFERROR(IF($C$1="SELECCIONE EMPRESA","",IF($C$1=CONDUCTORES!$Y$1,VLOOKUP(B37,CONDUCTORES!AH36:AM475,6,FALSE),IF($C$1=CONDUCTORES!$Z$1,VLOOKUP(B37,CONDUCTORES!$AI$4:AM475,5,FALSE),IF($C$1=CONDUCTORES!$AA$1,VLOOKUP(B37,CONDUCTORES!AJ36:AM475,4,FALSE),VLOOKUP(B37,CONDUCTORES!AK36:AM475,3,FALSE))))),"")</f>
        <v/>
      </c>
      <c r="E37" s="228" t="str">
        <f>IF(IFERROR(IF($D37="","",VLOOKUP($D37,CUADRO!D36:AK185,2,FALSE)),"")=0,B37,IFERROR(IF($D37="","",VLOOKUP($D37,CUADRO!D36:AK185,2,FALSE)),""))</f>
        <v/>
      </c>
      <c r="F37" s="228" t="str">
        <f>IFERROR(IF($D37="","",VLOOKUP($D37,CUADRO!D36:AK185,3,FALSE)),"")</f>
        <v/>
      </c>
      <c r="G37" s="484" t="str">
        <f>IFERROR(IF($D37="","",VLOOKUP($D37,CUADRO!$D:$AK,4,FALSE)),"")</f>
        <v/>
      </c>
      <c r="H37" s="484" t="str">
        <f>IFERROR(IF($D37="","",VLOOKUP($D37,CUADRO!$D:$AK,5,FALSE)),"")</f>
        <v/>
      </c>
      <c r="I37" s="484" t="str">
        <f>IFERROR(IF($D37="","",VLOOKUP($D37,CUADRO!$D:$AK,6,FALSE)),"")</f>
        <v/>
      </c>
      <c r="J37" s="484" t="str">
        <f>IFERROR(IF($D37="","",VLOOKUP($D37,CUADRO!$D:$AK,7,FALSE)),"")</f>
        <v/>
      </c>
      <c r="K37" s="484" t="str">
        <f>IFERROR(IF($D37="","",VLOOKUP($D37,CUADRO!$D:$AK,8,FALSE)),"")</f>
        <v/>
      </c>
      <c r="L37" s="484" t="str">
        <f>IFERROR(IF($D37="","",VLOOKUP($D37,CUADRO!$D:$AK,9,FALSE)),"")</f>
        <v/>
      </c>
      <c r="M37" s="484" t="str">
        <f>IFERROR(IF($D37="","",VLOOKUP($D37,CUADRO!$D:$AK,10,FALSE)),"")</f>
        <v/>
      </c>
      <c r="N37" s="484" t="str">
        <f>IFERROR(IF($D37="","",VLOOKUP($D37,CUADRO!$D:$AK,11,FALSE)),"")</f>
        <v/>
      </c>
      <c r="O37" s="484" t="str">
        <f>IFERROR(IF($D37="","",VLOOKUP($D37,CUADRO!$D:$AK,12,FALSE)),"")</f>
        <v/>
      </c>
      <c r="P37" s="484" t="str">
        <f>IFERROR(IF($D37="","",VLOOKUP($D37,CUADRO!$D:$AK,13,FALSE)),"")</f>
        <v/>
      </c>
      <c r="Q37" s="484" t="str">
        <f>IFERROR(IF($D37="","",VLOOKUP($D37,CUADRO!$D:$AK,14,FALSE)),"")</f>
        <v/>
      </c>
      <c r="R37" s="484" t="str">
        <f>IFERROR(IF($D37="","",VLOOKUP($D37,CUADRO!$D:$AK,15,FALSE)),"")</f>
        <v/>
      </c>
      <c r="S37" s="484" t="str">
        <f>IFERROR(IF($D37="","",VLOOKUP($D37,CUADRO!$D:$AK,16,FALSE)),"")</f>
        <v/>
      </c>
      <c r="T37" s="484" t="str">
        <f>IFERROR(IF($D37="","",VLOOKUP($D37,CUADRO!$D:$AK,17,FALSE)),"")</f>
        <v/>
      </c>
      <c r="U37" s="484" t="str">
        <f>IFERROR(IF($D37="","",VLOOKUP($D37,CUADRO!$D:$AK,18,FALSE)),"")</f>
        <v/>
      </c>
      <c r="V37" s="484" t="str">
        <f>IFERROR(IF($D37="","",VLOOKUP($D37,CUADRO!$D:$AK,19,FALSE)),"")</f>
        <v/>
      </c>
      <c r="W37" s="484" t="str">
        <f>IFERROR(IF($D37="","",VLOOKUP($D37,CUADRO!$D:$AK,20,FALSE)),"")</f>
        <v/>
      </c>
      <c r="X37" s="484" t="str">
        <f>IFERROR(IF($D37="","",VLOOKUP($D37,CUADRO!$D:$AK,21,FALSE)),"")</f>
        <v/>
      </c>
      <c r="Y37" s="484" t="str">
        <f>IFERROR(IF($D37="","",VLOOKUP($D37,CUADRO!$D:$AK,22,FALSE)),"")</f>
        <v/>
      </c>
      <c r="Z37" s="484" t="str">
        <f>IFERROR(IF($D37="","",VLOOKUP($D37,CUADRO!$D:$AK,23,FALSE)),"")</f>
        <v/>
      </c>
      <c r="AA37" s="484" t="str">
        <f>IFERROR(IF($D37="","",VLOOKUP($D37,CUADRO!$D:$AK,24,FALSE)),"")</f>
        <v/>
      </c>
      <c r="AB37" s="484" t="str">
        <f>IFERROR(IF($D37="","",VLOOKUP($D37,CUADRO!$D:$AK,25,FALSE)),"")</f>
        <v/>
      </c>
      <c r="AC37" s="484" t="str">
        <f>IFERROR(IF($D37="","",VLOOKUP($D37,CUADRO!$D:$AK,26,FALSE)),"")</f>
        <v/>
      </c>
      <c r="AD37" s="484" t="str">
        <f>IFERROR(IF($D37="","",VLOOKUP($D37,CUADRO!$D:$AK,27,FALSE)),"")</f>
        <v/>
      </c>
      <c r="AE37" s="484" t="str">
        <f>IFERROR(IF($D37="","",VLOOKUP($D37,CUADRO!$D:$AK,28,FALSE)),"")</f>
        <v/>
      </c>
      <c r="AF37" s="484" t="str">
        <f>IFERROR(IF($D37="","",VLOOKUP($D37,CUADRO!$D:$AK,29,FALSE)),"")</f>
        <v/>
      </c>
      <c r="AG37" s="484" t="str">
        <f>IFERROR(IF($D37="","",VLOOKUP($D37,CUADRO!$D:$AK,30,FALSE)),"")</f>
        <v/>
      </c>
      <c r="AH37" s="484" t="str">
        <f>IFERROR(IF($D37="","",VLOOKUP($D37,CUADRO!$D:$AK,31,FALSE)),"")</f>
        <v/>
      </c>
      <c r="AI37" s="484" t="str">
        <f>IFERROR(IF($D37="","",VLOOKUP($D37,CUADRO!$D:$AK,32,FALSE)),"")</f>
        <v/>
      </c>
      <c r="AJ37" s="484" t="str">
        <f>IFERROR(IF($D37="","",VLOOKUP($D37,CUADRO!$D:$AK,33,FALSE)),"")</f>
        <v/>
      </c>
      <c r="AK37" s="484" t="str">
        <f>IFERROR(IF($D37="","",VLOOKUP($D37,CUADRO!$D:$AK,34,FALSE)),"")</f>
        <v/>
      </c>
    </row>
    <row r="38" spans="1:37" ht="15">
      <c r="A38" s="435" t="str">
        <f>IF(F38="","",MAX($A$5:$A37)+1)</f>
        <v/>
      </c>
      <c r="B38" s="369">
        <v>34</v>
      </c>
      <c r="C38" s="228" t="str">
        <f>VLOOKUP(D38,CONDUCTORES!C:E,3,FALSE)</f>
        <v/>
      </c>
      <c r="D38" s="228" t="str">
        <f>IFERROR(IF($C$1="SELECCIONE EMPRESA","",IF($C$1=CONDUCTORES!$Y$1,VLOOKUP(B38,CONDUCTORES!AH37:AM476,6,FALSE),IF($C$1=CONDUCTORES!$Z$1,VLOOKUP(B38,CONDUCTORES!$AI$4:AM476,5,FALSE),IF($C$1=CONDUCTORES!$AA$1,VLOOKUP(B38,CONDUCTORES!AJ37:AM476,4,FALSE),VLOOKUP(B38,CONDUCTORES!AK37:AM476,3,FALSE))))),"")</f>
        <v/>
      </c>
      <c r="E38" s="228" t="str">
        <f>IF(IFERROR(IF($D38="","",VLOOKUP($D38,CUADRO!D37:AK186,2,FALSE)),"")=0,B38,IFERROR(IF($D38="","",VLOOKUP($D38,CUADRO!D37:AK186,2,FALSE)),""))</f>
        <v/>
      </c>
      <c r="F38" s="228" t="str">
        <f>IFERROR(IF($D38="","",VLOOKUP($D38,CUADRO!D37:AK186,3,FALSE)),"")</f>
        <v/>
      </c>
      <c r="G38" s="484" t="str">
        <f>IFERROR(IF($D38="","",VLOOKUP($D38,CUADRO!$D:$AK,4,FALSE)),"")</f>
        <v/>
      </c>
      <c r="H38" s="484" t="str">
        <f>IFERROR(IF($D38="","",VLOOKUP($D38,CUADRO!$D:$AK,5,FALSE)),"")</f>
        <v/>
      </c>
      <c r="I38" s="484" t="str">
        <f>IFERROR(IF($D38="","",VLOOKUP($D38,CUADRO!$D:$AK,6,FALSE)),"")</f>
        <v/>
      </c>
      <c r="J38" s="484" t="str">
        <f>IFERROR(IF($D38="","",VLOOKUP($D38,CUADRO!$D:$AK,7,FALSE)),"")</f>
        <v/>
      </c>
      <c r="K38" s="484" t="str">
        <f>IFERROR(IF($D38="","",VLOOKUP($D38,CUADRO!$D:$AK,8,FALSE)),"")</f>
        <v/>
      </c>
      <c r="L38" s="484" t="str">
        <f>IFERROR(IF($D38="","",VLOOKUP($D38,CUADRO!$D:$AK,9,FALSE)),"")</f>
        <v/>
      </c>
      <c r="M38" s="484" t="str">
        <f>IFERROR(IF($D38="","",VLOOKUP($D38,CUADRO!$D:$AK,10,FALSE)),"")</f>
        <v/>
      </c>
      <c r="N38" s="484" t="str">
        <f>IFERROR(IF($D38="","",VLOOKUP($D38,CUADRO!$D:$AK,11,FALSE)),"")</f>
        <v/>
      </c>
      <c r="O38" s="484" t="str">
        <f>IFERROR(IF($D38="","",VLOOKUP($D38,CUADRO!$D:$AK,12,FALSE)),"")</f>
        <v/>
      </c>
      <c r="P38" s="484" t="str">
        <f>IFERROR(IF($D38="","",VLOOKUP($D38,CUADRO!$D:$AK,13,FALSE)),"")</f>
        <v/>
      </c>
      <c r="Q38" s="484" t="str">
        <f>IFERROR(IF($D38="","",VLOOKUP($D38,CUADRO!$D:$AK,14,FALSE)),"")</f>
        <v/>
      </c>
      <c r="R38" s="484" t="str">
        <f>IFERROR(IF($D38="","",VLOOKUP($D38,CUADRO!$D:$AK,15,FALSE)),"")</f>
        <v/>
      </c>
      <c r="S38" s="484" t="str">
        <f>IFERROR(IF($D38="","",VLOOKUP($D38,CUADRO!$D:$AK,16,FALSE)),"")</f>
        <v/>
      </c>
      <c r="T38" s="484" t="str">
        <f>IFERROR(IF($D38="","",VLOOKUP($D38,CUADRO!$D:$AK,17,FALSE)),"")</f>
        <v/>
      </c>
      <c r="U38" s="484" t="str">
        <f>IFERROR(IF($D38="","",VLOOKUP($D38,CUADRO!$D:$AK,18,FALSE)),"")</f>
        <v/>
      </c>
      <c r="V38" s="484" t="str">
        <f>IFERROR(IF($D38="","",VLOOKUP($D38,CUADRO!$D:$AK,19,FALSE)),"")</f>
        <v/>
      </c>
      <c r="W38" s="484" t="str">
        <f>IFERROR(IF($D38="","",VLOOKUP($D38,CUADRO!$D:$AK,20,FALSE)),"")</f>
        <v/>
      </c>
      <c r="X38" s="484" t="str">
        <f>IFERROR(IF($D38="","",VLOOKUP($D38,CUADRO!$D:$AK,21,FALSE)),"")</f>
        <v/>
      </c>
      <c r="Y38" s="484" t="str">
        <f>IFERROR(IF($D38="","",VLOOKUP($D38,CUADRO!$D:$AK,22,FALSE)),"")</f>
        <v/>
      </c>
      <c r="Z38" s="484" t="str">
        <f>IFERROR(IF($D38="","",VLOOKUP($D38,CUADRO!$D:$AK,23,FALSE)),"")</f>
        <v/>
      </c>
      <c r="AA38" s="484" t="str">
        <f>IFERROR(IF($D38="","",VLOOKUP($D38,CUADRO!$D:$AK,24,FALSE)),"")</f>
        <v/>
      </c>
      <c r="AB38" s="484" t="str">
        <f>IFERROR(IF($D38="","",VLOOKUP($D38,CUADRO!$D:$AK,25,FALSE)),"")</f>
        <v/>
      </c>
      <c r="AC38" s="484" t="str">
        <f>IFERROR(IF($D38="","",VLOOKUP($D38,CUADRO!$D:$AK,26,FALSE)),"")</f>
        <v/>
      </c>
      <c r="AD38" s="484" t="str">
        <f>IFERROR(IF($D38="","",VLOOKUP($D38,CUADRO!$D:$AK,27,FALSE)),"")</f>
        <v/>
      </c>
      <c r="AE38" s="484" t="str">
        <f>IFERROR(IF($D38="","",VLOOKUP($D38,CUADRO!$D:$AK,28,FALSE)),"")</f>
        <v/>
      </c>
      <c r="AF38" s="484" t="str">
        <f>IFERROR(IF($D38="","",VLOOKUP($D38,CUADRO!$D:$AK,29,FALSE)),"")</f>
        <v/>
      </c>
      <c r="AG38" s="484" t="str">
        <f>IFERROR(IF($D38="","",VLOOKUP($D38,CUADRO!$D:$AK,30,FALSE)),"")</f>
        <v/>
      </c>
      <c r="AH38" s="484" t="str">
        <f>IFERROR(IF($D38="","",VLOOKUP($D38,CUADRO!$D:$AK,31,FALSE)),"")</f>
        <v/>
      </c>
      <c r="AI38" s="484" t="str">
        <f>IFERROR(IF($D38="","",VLOOKUP($D38,CUADRO!$D:$AK,32,FALSE)),"")</f>
        <v/>
      </c>
      <c r="AJ38" s="484" t="str">
        <f>IFERROR(IF($D38="","",VLOOKUP($D38,CUADRO!$D:$AK,33,FALSE)),"")</f>
        <v/>
      </c>
      <c r="AK38" s="484" t="str">
        <f>IFERROR(IF($D38="","",VLOOKUP($D38,CUADRO!$D:$AK,34,FALSE)),"")</f>
        <v/>
      </c>
    </row>
    <row r="39" spans="1:37" ht="15">
      <c r="A39" s="435" t="str">
        <f>IF(F39="","",MAX($A$5:$A38)+1)</f>
        <v/>
      </c>
      <c r="B39" s="369">
        <v>35</v>
      </c>
      <c r="C39" s="228" t="str">
        <f>VLOOKUP(D39,CONDUCTORES!C:E,3,FALSE)</f>
        <v/>
      </c>
      <c r="D39" s="228" t="str">
        <f>IFERROR(IF($C$1="SELECCIONE EMPRESA","",IF($C$1=CONDUCTORES!$Y$1,VLOOKUP(B39,CONDUCTORES!AH38:AM477,6,FALSE),IF($C$1=CONDUCTORES!$Z$1,VLOOKUP(B39,CONDUCTORES!$AI$4:AM477,5,FALSE),IF($C$1=CONDUCTORES!$AA$1,VLOOKUP(B39,CONDUCTORES!AJ38:AM477,4,FALSE),VLOOKUP(B39,CONDUCTORES!AK38:AM477,3,FALSE))))),"")</f>
        <v/>
      </c>
      <c r="E39" s="228" t="str">
        <f>IF(IFERROR(IF($D39="","",VLOOKUP($D39,CUADRO!D38:AK187,2,FALSE)),"")=0,B39,IFERROR(IF($D39="","",VLOOKUP($D39,CUADRO!D38:AK187,2,FALSE)),""))</f>
        <v/>
      </c>
      <c r="F39" s="228" t="str">
        <f>IFERROR(IF($D39="","",VLOOKUP($D39,CUADRO!D38:AK187,3,FALSE)),"")</f>
        <v/>
      </c>
      <c r="G39" s="484" t="str">
        <f>IFERROR(IF($D39="","",VLOOKUP($D39,CUADRO!$D:$AK,4,FALSE)),"")</f>
        <v/>
      </c>
      <c r="H39" s="484" t="str">
        <f>IFERROR(IF($D39="","",VLOOKUP($D39,CUADRO!$D:$AK,5,FALSE)),"")</f>
        <v/>
      </c>
      <c r="I39" s="484" t="str">
        <f>IFERROR(IF($D39="","",VLOOKUP($D39,CUADRO!$D:$AK,6,FALSE)),"")</f>
        <v/>
      </c>
      <c r="J39" s="484" t="str">
        <f>IFERROR(IF($D39="","",VLOOKUP($D39,CUADRO!$D:$AK,7,FALSE)),"")</f>
        <v/>
      </c>
      <c r="K39" s="484" t="str">
        <f>IFERROR(IF($D39="","",VLOOKUP($D39,CUADRO!$D:$AK,8,FALSE)),"")</f>
        <v/>
      </c>
      <c r="L39" s="484" t="str">
        <f>IFERROR(IF($D39="","",VLOOKUP($D39,CUADRO!$D:$AK,9,FALSE)),"")</f>
        <v/>
      </c>
      <c r="M39" s="484" t="str">
        <f>IFERROR(IF($D39="","",VLOOKUP($D39,CUADRO!$D:$AK,10,FALSE)),"")</f>
        <v/>
      </c>
      <c r="N39" s="484" t="str">
        <f>IFERROR(IF($D39="","",VLOOKUP($D39,CUADRO!$D:$AK,11,FALSE)),"")</f>
        <v/>
      </c>
      <c r="O39" s="484" t="str">
        <f>IFERROR(IF($D39="","",VLOOKUP($D39,CUADRO!$D:$AK,12,FALSE)),"")</f>
        <v/>
      </c>
      <c r="P39" s="484" t="str">
        <f>IFERROR(IF($D39="","",VLOOKUP($D39,CUADRO!$D:$AK,13,FALSE)),"")</f>
        <v/>
      </c>
      <c r="Q39" s="484" t="str">
        <f>IFERROR(IF($D39="","",VLOOKUP($D39,CUADRO!$D:$AK,14,FALSE)),"")</f>
        <v/>
      </c>
      <c r="R39" s="484" t="str">
        <f>IFERROR(IF($D39="","",VLOOKUP($D39,CUADRO!$D:$AK,15,FALSE)),"")</f>
        <v/>
      </c>
      <c r="S39" s="484" t="str">
        <f>IFERROR(IF($D39="","",VLOOKUP($D39,CUADRO!$D:$AK,16,FALSE)),"")</f>
        <v/>
      </c>
      <c r="T39" s="484" t="str">
        <f>IFERROR(IF($D39="","",VLOOKUP($D39,CUADRO!$D:$AK,17,FALSE)),"")</f>
        <v/>
      </c>
      <c r="U39" s="484" t="str">
        <f>IFERROR(IF($D39="","",VLOOKUP($D39,CUADRO!$D:$AK,18,FALSE)),"")</f>
        <v/>
      </c>
      <c r="V39" s="484" t="str">
        <f>IFERROR(IF($D39="","",VLOOKUP($D39,CUADRO!$D:$AK,19,FALSE)),"")</f>
        <v/>
      </c>
      <c r="W39" s="484" t="str">
        <f>IFERROR(IF($D39="","",VLOOKUP($D39,CUADRO!$D:$AK,20,FALSE)),"")</f>
        <v/>
      </c>
      <c r="X39" s="484" t="str">
        <f>IFERROR(IF($D39="","",VLOOKUP($D39,CUADRO!$D:$AK,21,FALSE)),"")</f>
        <v/>
      </c>
      <c r="Y39" s="484" t="str">
        <f>IFERROR(IF($D39="","",VLOOKUP($D39,CUADRO!$D:$AK,22,FALSE)),"")</f>
        <v/>
      </c>
      <c r="Z39" s="484" t="str">
        <f>IFERROR(IF($D39="","",VLOOKUP($D39,CUADRO!$D:$AK,23,FALSE)),"")</f>
        <v/>
      </c>
      <c r="AA39" s="484" t="str">
        <f>IFERROR(IF($D39="","",VLOOKUP($D39,CUADRO!$D:$AK,24,FALSE)),"")</f>
        <v/>
      </c>
      <c r="AB39" s="484" t="str">
        <f>IFERROR(IF($D39="","",VLOOKUP($D39,CUADRO!$D:$AK,25,FALSE)),"")</f>
        <v/>
      </c>
      <c r="AC39" s="484" t="str">
        <f>IFERROR(IF($D39="","",VLOOKUP($D39,CUADRO!$D:$AK,26,FALSE)),"")</f>
        <v/>
      </c>
      <c r="AD39" s="484" t="str">
        <f>IFERROR(IF($D39="","",VLOOKUP($D39,CUADRO!$D:$AK,27,FALSE)),"")</f>
        <v/>
      </c>
      <c r="AE39" s="484" t="str">
        <f>IFERROR(IF($D39="","",VLOOKUP($D39,CUADRO!$D:$AK,28,FALSE)),"")</f>
        <v/>
      </c>
      <c r="AF39" s="484" t="str">
        <f>IFERROR(IF($D39="","",VLOOKUP($D39,CUADRO!$D:$AK,29,FALSE)),"")</f>
        <v/>
      </c>
      <c r="AG39" s="484" t="str">
        <f>IFERROR(IF($D39="","",VLOOKUP($D39,CUADRO!$D:$AK,30,FALSE)),"")</f>
        <v/>
      </c>
      <c r="AH39" s="484" t="str">
        <f>IFERROR(IF($D39="","",VLOOKUP($D39,CUADRO!$D:$AK,31,FALSE)),"")</f>
        <v/>
      </c>
      <c r="AI39" s="484" t="str">
        <f>IFERROR(IF($D39="","",VLOOKUP($D39,CUADRO!$D:$AK,32,FALSE)),"")</f>
        <v/>
      </c>
      <c r="AJ39" s="484" t="str">
        <f>IFERROR(IF($D39="","",VLOOKUP($D39,CUADRO!$D:$AK,33,FALSE)),"")</f>
        <v/>
      </c>
      <c r="AK39" s="484" t="str">
        <f>IFERROR(IF($D39="","",VLOOKUP($D39,CUADRO!$D:$AK,34,FALSE)),"")</f>
        <v/>
      </c>
    </row>
    <row r="40" spans="1:37" ht="15">
      <c r="A40" s="435" t="str">
        <f>IF(F40="","",MAX($A$5:$A39)+1)</f>
        <v/>
      </c>
      <c r="B40" s="369">
        <v>36</v>
      </c>
      <c r="C40" s="228" t="str">
        <f>VLOOKUP(D40,CONDUCTORES!C:E,3,FALSE)</f>
        <v/>
      </c>
      <c r="D40" s="228" t="str">
        <f>IFERROR(IF($C$1="SELECCIONE EMPRESA","",IF($C$1=CONDUCTORES!$Y$1,VLOOKUP(B40,CONDUCTORES!AH39:AM478,6,FALSE),IF($C$1=CONDUCTORES!$Z$1,VLOOKUP(B40,CONDUCTORES!$AI$4:AM478,5,FALSE),IF($C$1=CONDUCTORES!$AA$1,VLOOKUP(B40,CONDUCTORES!AJ39:AM478,4,FALSE),VLOOKUP(B40,CONDUCTORES!AK39:AM478,3,FALSE))))),"")</f>
        <v/>
      </c>
      <c r="E40" s="228" t="str">
        <f>IF(IFERROR(IF($D40="","",VLOOKUP($D40,CUADRO!D39:AK188,2,FALSE)),"")=0,B40,IFERROR(IF($D40="","",VLOOKUP($D40,CUADRO!D39:AK188,2,FALSE)),""))</f>
        <v/>
      </c>
      <c r="F40" s="228" t="str">
        <f>IFERROR(IF($D40="","",VLOOKUP($D40,CUADRO!D39:AK188,3,FALSE)),"")</f>
        <v/>
      </c>
      <c r="G40" s="484" t="str">
        <f>IFERROR(IF($D40="","",VLOOKUP($D40,CUADRO!$D:$AK,4,FALSE)),"")</f>
        <v/>
      </c>
      <c r="H40" s="484" t="str">
        <f>IFERROR(IF($D40="","",VLOOKUP($D40,CUADRO!$D:$AK,5,FALSE)),"")</f>
        <v/>
      </c>
      <c r="I40" s="484" t="str">
        <f>IFERROR(IF($D40="","",VLOOKUP($D40,CUADRO!$D:$AK,6,FALSE)),"")</f>
        <v/>
      </c>
      <c r="J40" s="484" t="str">
        <f>IFERROR(IF($D40="","",VLOOKUP($D40,CUADRO!$D:$AK,7,FALSE)),"")</f>
        <v/>
      </c>
      <c r="K40" s="484" t="str">
        <f>IFERROR(IF($D40="","",VLOOKUP($D40,CUADRO!$D:$AK,8,FALSE)),"")</f>
        <v/>
      </c>
      <c r="L40" s="484" t="str">
        <f>IFERROR(IF($D40="","",VLOOKUP($D40,CUADRO!$D:$AK,9,FALSE)),"")</f>
        <v/>
      </c>
      <c r="M40" s="484" t="str">
        <f>IFERROR(IF($D40="","",VLOOKUP($D40,CUADRO!$D:$AK,10,FALSE)),"")</f>
        <v/>
      </c>
      <c r="N40" s="484" t="str">
        <f>IFERROR(IF($D40="","",VLOOKUP($D40,CUADRO!$D:$AK,11,FALSE)),"")</f>
        <v/>
      </c>
      <c r="O40" s="484" t="str">
        <f>IFERROR(IF($D40="","",VLOOKUP($D40,CUADRO!$D:$AK,12,FALSE)),"")</f>
        <v/>
      </c>
      <c r="P40" s="484" t="str">
        <f>IFERROR(IF($D40="","",VLOOKUP($D40,CUADRO!$D:$AK,13,FALSE)),"")</f>
        <v/>
      </c>
      <c r="Q40" s="484" t="str">
        <f>IFERROR(IF($D40="","",VLOOKUP($D40,CUADRO!$D:$AK,14,FALSE)),"")</f>
        <v/>
      </c>
      <c r="R40" s="484" t="str">
        <f>IFERROR(IF($D40="","",VLOOKUP($D40,CUADRO!$D:$AK,15,FALSE)),"")</f>
        <v/>
      </c>
      <c r="S40" s="484" t="str">
        <f>IFERROR(IF($D40="","",VLOOKUP($D40,CUADRO!$D:$AK,16,FALSE)),"")</f>
        <v/>
      </c>
      <c r="T40" s="484" t="str">
        <f>IFERROR(IF($D40="","",VLOOKUP($D40,CUADRO!$D:$AK,17,FALSE)),"")</f>
        <v/>
      </c>
      <c r="U40" s="484" t="str">
        <f>IFERROR(IF($D40="","",VLOOKUP($D40,CUADRO!$D:$AK,18,FALSE)),"")</f>
        <v/>
      </c>
      <c r="V40" s="484" t="str">
        <f>IFERROR(IF($D40="","",VLOOKUP($D40,CUADRO!$D:$AK,19,FALSE)),"")</f>
        <v/>
      </c>
      <c r="W40" s="484" t="str">
        <f>IFERROR(IF($D40="","",VLOOKUP($D40,CUADRO!$D:$AK,20,FALSE)),"")</f>
        <v/>
      </c>
      <c r="X40" s="484" t="str">
        <f>IFERROR(IF($D40="","",VLOOKUP($D40,CUADRO!$D:$AK,21,FALSE)),"")</f>
        <v/>
      </c>
      <c r="Y40" s="484" t="str">
        <f>IFERROR(IF($D40="","",VLOOKUP($D40,CUADRO!$D:$AK,22,FALSE)),"")</f>
        <v/>
      </c>
      <c r="Z40" s="484" t="str">
        <f>IFERROR(IF($D40="","",VLOOKUP($D40,CUADRO!$D:$AK,23,FALSE)),"")</f>
        <v/>
      </c>
      <c r="AA40" s="484" t="str">
        <f>IFERROR(IF($D40="","",VLOOKUP($D40,CUADRO!$D:$AK,24,FALSE)),"")</f>
        <v/>
      </c>
      <c r="AB40" s="484" t="str">
        <f>IFERROR(IF($D40="","",VLOOKUP($D40,CUADRO!$D:$AK,25,FALSE)),"")</f>
        <v/>
      </c>
      <c r="AC40" s="484" t="str">
        <f>IFERROR(IF($D40="","",VLOOKUP($D40,CUADRO!$D:$AK,26,FALSE)),"")</f>
        <v/>
      </c>
      <c r="AD40" s="484" t="str">
        <f>IFERROR(IF($D40="","",VLOOKUP($D40,CUADRO!$D:$AK,27,FALSE)),"")</f>
        <v/>
      </c>
      <c r="AE40" s="484" t="str">
        <f>IFERROR(IF($D40="","",VLOOKUP($D40,CUADRO!$D:$AK,28,FALSE)),"")</f>
        <v/>
      </c>
      <c r="AF40" s="484" t="str">
        <f>IFERROR(IF($D40="","",VLOOKUP($D40,CUADRO!$D:$AK,29,FALSE)),"")</f>
        <v/>
      </c>
      <c r="AG40" s="484" t="str">
        <f>IFERROR(IF($D40="","",VLOOKUP($D40,CUADRO!$D:$AK,30,FALSE)),"")</f>
        <v/>
      </c>
      <c r="AH40" s="484" t="str">
        <f>IFERROR(IF($D40="","",VLOOKUP($D40,CUADRO!$D:$AK,31,FALSE)),"")</f>
        <v/>
      </c>
      <c r="AI40" s="484" t="str">
        <f>IFERROR(IF($D40="","",VLOOKUP($D40,CUADRO!$D:$AK,32,FALSE)),"")</f>
        <v/>
      </c>
      <c r="AJ40" s="484" t="str">
        <f>IFERROR(IF($D40="","",VLOOKUP($D40,CUADRO!$D:$AK,33,FALSE)),"")</f>
        <v/>
      </c>
      <c r="AK40" s="484" t="str">
        <f>IFERROR(IF($D40="","",VLOOKUP($D40,CUADRO!$D:$AK,34,FALSE)),"")</f>
        <v/>
      </c>
    </row>
    <row r="41" spans="1:37" ht="15">
      <c r="A41" s="435" t="str">
        <f>IF(F41="","",MAX($A$5:$A40)+1)</f>
        <v/>
      </c>
      <c r="B41" s="369">
        <v>37</v>
      </c>
      <c r="C41" s="228" t="str">
        <f>VLOOKUP(D41,CONDUCTORES!C:E,3,FALSE)</f>
        <v/>
      </c>
      <c r="D41" s="228" t="str">
        <f>IFERROR(IF($C$1="SELECCIONE EMPRESA","",IF($C$1=CONDUCTORES!$Y$1,VLOOKUP(B41,CONDUCTORES!AH40:AM479,6,FALSE),IF($C$1=CONDUCTORES!$Z$1,VLOOKUP(B41,CONDUCTORES!$AI$4:AM479,5,FALSE),IF($C$1=CONDUCTORES!$AA$1,VLOOKUP(B41,CONDUCTORES!AJ40:AM479,4,FALSE),VLOOKUP(B41,CONDUCTORES!AK40:AM479,3,FALSE))))),"")</f>
        <v/>
      </c>
      <c r="E41" s="228" t="str">
        <f>IF(IFERROR(IF($D41="","",VLOOKUP($D41,CUADRO!D40:AK189,2,FALSE)),"")=0,B41,IFERROR(IF($D41="","",VLOOKUP($D41,CUADRO!D40:AK189,2,FALSE)),""))</f>
        <v/>
      </c>
      <c r="F41" s="228" t="str">
        <f>IFERROR(IF($D41="","",VLOOKUP($D41,CUADRO!D40:AK189,3,FALSE)),"")</f>
        <v/>
      </c>
      <c r="G41" s="484" t="str">
        <f>IFERROR(IF($D41="","",VLOOKUP($D41,CUADRO!$D:$AK,4,FALSE)),"")</f>
        <v/>
      </c>
      <c r="H41" s="484" t="str">
        <f>IFERROR(IF($D41="","",VLOOKUP($D41,CUADRO!$D:$AK,5,FALSE)),"")</f>
        <v/>
      </c>
      <c r="I41" s="484" t="str">
        <f>IFERROR(IF($D41="","",VLOOKUP($D41,CUADRO!$D:$AK,6,FALSE)),"")</f>
        <v/>
      </c>
      <c r="J41" s="484" t="str">
        <f>IFERROR(IF($D41="","",VLOOKUP($D41,CUADRO!$D:$AK,7,FALSE)),"")</f>
        <v/>
      </c>
      <c r="K41" s="484" t="str">
        <f>IFERROR(IF($D41="","",VLOOKUP($D41,CUADRO!$D:$AK,8,FALSE)),"")</f>
        <v/>
      </c>
      <c r="L41" s="484" t="str">
        <f>IFERROR(IF($D41="","",VLOOKUP($D41,CUADRO!$D:$AK,9,FALSE)),"")</f>
        <v/>
      </c>
      <c r="M41" s="484" t="str">
        <f>IFERROR(IF($D41="","",VLOOKUP($D41,CUADRO!$D:$AK,10,FALSE)),"")</f>
        <v/>
      </c>
      <c r="N41" s="484" t="str">
        <f>IFERROR(IF($D41="","",VLOOKUP($D41,CUADRO!$D:$AK,11,FALSE)),"")</f>
        <v/>
      </c>
      <c r="O41" s="484" t="str">
        <f>IFERROR(IF($D41="","",VLOOKUP($D41,CUADRO!$D:$AK,12,FALSE)),"")</f>
        <v/>
      </c>
      <c r="P41" s="484" t="str">
        <f>IFERROR(IF($D41="","",VLOOKUP($D41,CUADRO!$D:$AK,13,FALSE)),"")</f>
        <v/>
      </c>
      <c r="Q41" s="484" t="str">
        <f>IFERROR(IF($D41="","",VLOOKUP($D41,CUADRO!$D:$AK,14,FALSE)),"")</f>
        <v/>
      </c>
      <c r="R41" s="484" t="str">
        <f>IFERROR(IF($D41="","",VLOOKUP($D41,CUADRO!$D:$AK,15,FALSE)),"")</f>
        <v/>
      </c>
      <c r="S41" s="484" t="str">
        <f>IFERROR(IF($D41="","",VLOOKUP($D41,CUADRO!$D:$AK,16,FALSE)),"")</f>
        <v/>
      </c>
      <c r="T41" s="484" t="str">
        <f>IFERROR(IF($D41="","",VLOOKUP($D41,CUADRO!$D:$AK,17,FALSE)),"")</f>
        <v/>
      </c>
      <c r="U41" s="484" t="str">
        <f>IFERROR(IF($D41="","",VLOOKUP($D41,CUADRO!$D:$AK,18,FALSE)),"")</f>
        <v/>
      </c>
      <c r="V41" s="484" t="str">
        <f>IFERROR(IF($D41="","",VLOOKUP($D41,CUADRO!$D:$AK,19,FALSE)),"")</f>
        <v/>
      </c>
      <c r="W41" s="484" t="str">
        <f>IFERROR(IF($D41="","",VLOOKUP($D41,CUADRO!$D:$AK,20,FALSE)),"")</f>
        <v/>
      </c>
      <c r="X41" s="484" t="str">
        <f>IFERROR(IF($D41="","",VLOOKUP($D41,CUADRO!$D:$AK,21,FALSE)),"")</f>
        <v/>
      </c>
      <c r="Y41" s="484" t="str">
        <f>IFERROR(IF($D41="","",VLOOKUP($D41,CUADRO!$D:$AK,22,FALSE)),"")</f>
        <v/>
      </c>
      <c r="Z41" s="484" t="str">
        <f>IFERROR(IF($D41="","",VLOOKUP($D41,CUADRO!$D:$AK,23,FALSE)),"")</f>
        <v/>
      </c>
      <c r="AA41" s="484" t="str">
        <f>IFERROR(IF($D41="","",VLOOKUP($D41,CUADRO!$D:$AK,24,FALSE)),"")</f>
        <v/>
      </c>
      <c r="AB41" s="484" t="str">
        <f>IFERROR(IF($D41="","",VLOOKUP($D41,CUADRO!$D:$AK,25,FALSE)),"")</f>
        <v/>
      </c>
      <c r="AC41" s="484" t="str">
        <f>IFERROR(IF($D41="","",VLOOKUP($D41,CUADRO!$D:$AK,26,FALSE)),"")</f>
        <v/>
      </c>
      <c r="AD41" s="484" t="str">
        <f>IFERROR(IF($D41="","",VLOOKUP($D41,CUADRO!$D:$AK,27,FALSE)),"")</f>
        <v/>
      </c>
      <c r="AE41" s="484" t="str">
        <f>IFERROR(IF($D41="","",VLOOKUP($D41,CUADRO!$D:$AK,28,FALSE)),"")</f>
        <v/>
      </c>
      <c r="AF41" s="484" t="str">
        <f>IFERROR(IF($D41="","",VLOOKUP($D41,CUADRO!$D:$AK,29,FALSE)),"")</f>
        <v/>
      </c>
      <c r="AG41" s="484" t="str">
        <f>IFERROR(IF($D41="","",VLOOKUP($D41,CUADRO!$D:$AK,30,FALSE)),"")</f>
        <v/>
      </c>
      <c r="AH41" s="484" t="str">
        <f>IFERROR(IF($D41="","",VLOOKUP($D41,CUADRO!$D:$AK,31,FALSE)),"")</f>
        <v/>
      </c>
      <c r="AI41" s="484" t="str">
        <f>IFERROR(IF($D41="","",VLOOKUP($D41,CUADRO!$D:$AK,32,FALSE)),"")</f>
        <v/>
      </c>
      <c r="AJ41" s="484" t="str">
        <f>IFERROR(IF($D41="","",VLOOKUP($D41,CUADRO!$D:$AK,33,FALSE)),"")</f>
        <v/>
      </c>
      <c r="AK41" s="484" t="str">
        <f>IFERROR(IF($D41="","",VLOOKUP($D41,CUADRO!$D:$AK,34,FALSE)),"")</f>
        <v/>
      </c>
    </row>
    <row r="42" spans="1:37" ht="15">
      <c r="A42" s="435" t="str">
        <f>IF(F42="","",MAX($A$5:$A41)+1)</f>
        <v/>
      </c>
      <c r="B42" s="369">
        <v>38</v>
      </c>
      <c r="C42" s="228" t="str">
        <f>VLOOKUP(D42,CONDUCTORES!C:E,3,FALSE)</f>
        <v/>
      </c>
      <c r="D42" s="228" t="str">
        <f>IFERROR(IF($C$1="SELECCIONE EMPRESA","",IF($C$1=CONDUCTORES!$Y$1,VLOOKUP(B42,CONDUCTORES!AH41:AM480,6,FALSE),IF($C$1=CONDUCTORES!$Z$1,VLOOKUP(B42,CONDUCTORES!$AI$4:AM480,5,FALSE),IF($C$1=CONDUCTORES!$AA$1,VLOOKUP(B42,CONDUCTORES!AJ41:AM480,4,FALSE),VLOOKUP(B42,CONDUCTORES!AK41:AM480,3,FALSE))))),"")</f>
        <v/>
      </c>
      <c r="E42" s="228" t="str">
        <f>IF(IFERROR(IF($D42="","",VLOOKUP($D42,CUADRO!D41:AK190,2,FALSE)),"")=0,B42,IFERROR(IF($D42="","",VLOOKUP($D42,CUADRO!D41:AK190,2,FALSE)),""))</f>
        <v/>
      </c>
      <c r="F42" s="228" t="str">
        <f>IFERROR(IF($D42="","",VLOOKUP($D42,CUADRO!D41:AK190,3,FALSE)),"")</f>
        <v/>
      </c>
      <c r="G42" s="484" t="str">
        <f>IFERROR(IF($D42="","",VLOOKUP($D42,CUADRO!$D:$AK,4,FALSE)),"")</f>
        <v/>
      </c>
      <c r="H42" s="484" t="str">
        <f>IFERROR(IF($D42="","",VLOOKUP($D42,CUADRO!$D:$AK,5,FALSE)),"")</f>
        <v/>
      </c>
      <c r="I42" s="484" t="str">
        <f>IFERROR(IF($D42="","",VLOOKUP($D42,CUADRO!$D:$AK,6,FALSE)),"")</f>
        <v/>
      </c>
      <c r="J42" s="484" t="str">
        <f>IFERROR(IF($D42="","",VLOOKUP($D42,CUADRO!$D:$AK,7,FALSE)),"")</f>
        <v/>
      </c>
      <c r="K42" s="484" t="str">
        <f>IFERROR(IF($D42="","",VLOOKUP($D42,CUADRO!$D:$AK,8,FALSE)),"")</f>
        <v/>
      </c>
      <c r="L42" s="484" t="str">
        <f>IFERROR(IF($D42="","",VLOOKUP($D42,CUADRO!$D:$AK,9,FALSE)),"")</f>
        <v/>
      </c>
      <c r="M42" s="484" t="str">
        <f>IFERROR(IF($D42="","",VLOOKUP($D42,CUADRO!$D:$AK,10,FALSE)),"")</f>
        <v/>
      </c>
      <c r="N42" s="484" t="str">
        <f>IFERROR(IF($D42="","",VLOOKUP($D42,CUADRO!$D:$AK,11,FALSE)),"")</f>
        <v/>
      </c>
      <c r="O42" s="484" t="str">
        <f>IFERROR(IF($D42="","",VLOOKUP($D42,CUADRO!$D:$AK,12,FALSE)),"")</f>
        <v/>
      </c>
      <c r="P42" s="484" t="str">
        <f>IFERROR(IF($D42="","",VLOOKUP($D42,CUADRO!$D:$AK,13,FALSE)),"")</f>
        <v/>
      </c>
      <c r="Q42" s="484" t="str">
        <f>IFERROR(IF($D42="","",VLOOKUP($D42,CUADRO!$D:$AK,14,FALSE)),"")</f>
        <v/>
      </c>
      <c r="R42" s="484" t="str">
        <f>IFERROR(IF($D42="","",VLOOKUP($D42,CUADRO!$D:$AK,15,FALSE)),"")</f>
        <v/>
      </c>
      <c r="S42" s="484" t="str">
        <f>IFERROR(IF($D42="","",VLOOKUP($D42,CUADRO!$D:$AK,16,FALSE)),"")</f>
        <v/>
      </c>
      <c r="T42" s="484" t="str">
        <f>IFERROR(IF($D42="","",VLOOKUP($D42,CUADRO!$D:$AK,17,FALSE)),"")</f>
        <v/>
      </c>
      <c r="U42" s="484" t="str">
        <f>IFERROR(IF($D42="","",VLOOKUP($D42,CUADRO!$D:$AK,18,FALSE)),"")</f>
        <v/>
      </c>
      <c r="V42" s="484" t="str">
        <f>IFERROR(IF($D42="","",VLOOKUP($D42,CUADRO!$D:$AK,19,FALSE)),"")</f>
        <v/>
      </c>
      <c r="W42" s="484" t="str">
        <f>IFERROR(IF($D42="","",VLOOKUP($D42,CUADRO!$D:$AK,20,FALSE)),"")</f>
        <v/>
      </c>
      <c r="X42" s="484" t="str">
        <f>IFERROR(IF($D42="","",VLOOKUP($D42,CUADRO!$D:$AK,21,FALSE)),"")</f>
        <v/>
      </c>
      <c r="Y42" s="484" t="str">
        <f>IFERROR(IF($D42="","",VLOOKUP($D42,CUADRO!$D:$AK,22,FALSE)),"")</f>
        <v/>
      </c>
      <c r="Z42" s="484" t="str">
        <f>IFERROR(IF($D42="","",VLOOKUP($D42,CUADRO!$D:$AK,23,FALSE)),"")</f>
        <v/>
      </c>
      <c r="AA42" s="484" t="str">
        <f>IFERROR(IF($D42="","",VLOOKUP($D42,CUADRO!$D:$AK,24,FALSE)),"")</f>
        <v/>
      </c>
      <c r="AB42" s="484" t="str">
        <f>IFERROR(IF($D42="","",VLOOKUP($D42,CUADRO!$D:$AK,25,FALSE)),"")</f>
        <v/>
      </c>
      <c r="AC42" s="484" t="str">
        <f>IFERROR(IF($D42="","",VLOOKUP($D42,CUADRO!$D:$AK,26,FALSE)),"")</f>
        <v/>
      </c>
      <c r="AD42" s="484" t="str">
        <f>IFERROR(IF($D42="","",VLOOKUP($D42,CUADRO!$D:$AK,27,FALSE)),"")</f>
        <v/>
      </c>
      <c r="AE42" s="484" t="str">
        <f>IFERROR(IF($D42="","",VLOOKUP($D42,CUADRO!$D:$AK,28,FALSE)),"")</f>
        <v/>
      </c>
      <c r="AF42" s="484" t="str">
        <f>IFERROR(IF($D42="","",VLOOKUP($D42,CUADRO!$D:$AK,29,FALSE)),"")</f>
        <v/>
      </c>
      <c r="AG42" s="484" t="str">
        <f>IFERROR(IF($D42="","",VLOOKUP($D42,CUADRO!$D:$AK,30,FALSE)),"")</f>
        <v/>
      </c>
      <c r="AH42" s="484" t="str">
        <f>IFERROR(IF($D42="","",VLOOKUP($D42,CUADRO!$D:$AK,31,FALSE)),"")</f>
        <v/>
      </c>
      <c r="AI42" s="484" t="str">
        <f>IFERROR(IF($D42="","",VLOOKUP($D42,CUADRO!$D:$AK,32,FALSE)),"")</f>
        <v/>
      </c>
      <c r="AJ42" s="484" t="str">
        <f>IFERROR(IF($D42="","",VLOOKUP($D42,CUADRO!$D:$AK,33,FALSE)),"")</f>
        <v/>
      </c>
      <c r="AK42" s="484" t="str">
        <f>IFERROR(IF($D42="","",VLOOKUP($D42,CUADRO!$D:$AK,34,FALSE)),"")</f>
        <v/>
      </c>
    </row>
    <row r="43" spans="1:37" ht="15">
      <c r="A43" s="435" t="str">
        <f>IF(F43="","",MAX($A$5:$A42)+1)</f>
        <v/>
      </c>
      <c r="B43" s="369">
        <v>39</v>
      </c>
      <c r="C43" s="228" t="str">
        <f>VLOOKUP(D43,CONDUCTORES!C:E,3,FALSE)</f>
        <v/>
      </c>
      <c r="D43" s="228" t="str">
        <f>IFERROR(IF($C$1="SELECCIONE EMPRESA","",IF($C$1=CONDUCTORES!$Y$1,VLOOKUP(B43,CONDUCTORES!AH42:AM481,6,FALSE),IF($C$1=CONDUCTORES!$Z$1,VLOOKUP(B43,CONDUCTORES!$AI$4:AM481,5,FALSE),IF($C$1=CONDUCTORES!$AA$1,VLOOKUP(B43,CONDUCTORES!AJ42:AM481,4,FALSE),VLOOKUP(B43,CONDUCTORES!AK42:AM481,3,FALSE))))),"")</f>
        <v/>
      </c>
      <c r="E43" s="228" t="str">
        <f>IF(IFERROR(IF($D43="","",VLOOKUP($D43,CUADRO!D42:AK191,2,FALSE)),"")=0,B43,IFERROR(IF($D43="","",VLOOKUP($D43,CUADRO!D42:AK191,2,FALSE)),""))</f>
        <v/>
      </c>
      <c r="F43" s="228" t="str">
        <f>IFERROR(IF($D43="","",VLOOKUP($D43,CUADRO!D42:AK191,3,FALSE)),"")</f>
        <v/>
      </c>
      <c r="G43" s="484" t="str">
        <f>IFERROR(IF($D43="","",VLOOKUP($D43,CUADRO!$D:$AK,4,FALSE)),"")</f>
        <v/>
      </c>
      <c r="H43" s="484" t="str">
        <f>IFERROR(IF($D43="","",VLOOKUP($D43,CUADRO!$D:$AK,5,FALSE)),"")</f>
        <v/>
      </c>
      <c r="I43" s="484" t="str">
        <f>IFERROR(IF($D43="","",VLOOKUP($D43,CUADRO!$D:$AK,6,FALSE)),"")</f>
        <v/>
      </c>
      <c r="J43" s="484" t="str">
        <f>IFERROR(IF($D43="","",VLOOKUP($D43,CUADRO!$D:$AK,7,FALSE)),"")</f>
        <v/>
      </c>
      <c r="K43" s="484" t="str">
        <f>IFERROR(IF($D43="","",VLOOKUP($D43,CUADRO!$D:$AK,8,FALSE)),"")</f>
        <v/>
      </c>
      <c r="L43" s="484" t="str">
        <f>IFERROR(IF($D43="","",VLOOKUP($D43,CUADRO!$D:$AK,9,FALSE)),"")</f>
        <v/>
      </c>
      <c r="M43" s="484" t="str">
        <f>IFERROR(IF($D43="","",VLOOKUP($D43,CUADRO!$D:$AK,10,FALSE)),"")</f>
        <v/>
      </c>
      <c r="N43" s="484" t="str">
        <f>IFERROR(IF($D43="","",VLOOKUP($D43,CUADRO!$D:$AK,11,FALSE)),"")</f>
        <v/>
      </c>
      <c r="O43" s="484" t="str">
        <f>IFERROR(IF($D43="","",VLOOKUP($D43,CUADRO!$D:$AK,12,FALSE)),"")</f>
        <v/>
      </c>
      <c r="P43" s="484" t="str">
        <f>IFERROR(IF($D43="","",VLOOKUP($D43,CUADRO!$D:$AK,13,FALSE)),"")</f>
        <v/>
      </c>
      <c r="Q43" s="484" t="str">
        <f>IFERROR(IF($D43="","",VLOOKUP($D43,CUADRO!$D:$AK,14,FALSE)),"")</f>
        <v/>
      </c>
      <c r="R43" s="484" t="str">
        <f>IFERROR(IF($D43="","",VLOOKUP($D43,CUADRO!$D:$AK,15,FALSE)),"")</f>
        <v/>
      </c>
      <c r="S43" s="484" t="str">
        <f>IFERROR(IF($D43="","",VLOOKUP($D43,CUADRO!$D:$AK,16,FALSE)),"")</f>
        <v/>
      </c>
      <c r="T43" s="484" t="str">
        <f>IFERROR(IF($D43="","",VLOOKUP($D43,CUADRO!$D:$AK,17,FALSE)),"")</f>
        <v/>
      </c>
      <c r="U43" s="484" t="str">
        <f>IFERROR(IF($D43="","",VLOOKUP($D43,CUADRO!$D:$AK,18,FALSE)),"")</f>
        <v/>
      </c>
      <c r="V43" s="484" t="str">
        <f>IFERROR(IF($D43="","",VLOOKUP($D43,CUADRO!$D:$AK,19,FALSE)),"")</f>
        <v/>
      </c>
      <c r="W43" s="484" t="str">
        <f>IFERROR(IF($D43="","",VLOOKUP($D43,CUADRO!$D:$AK,20,FALSE)),"")</f>
        <v/>
      </c>
      <c r="X43" s="484" t="str">
        <f>IFERROR(IF($D43="","",VLOOKUP($D43,CUADRO!$D:$AK,21,FALSE)),"")</f>
        <v/>
      </c>
      <c r="Y43" s="484" t="str">
        <f>IFERROR(IF($D43="","",VLOOKUP($D43,CUADRO!$D:$AK,22,FALSE)),"")</f>
        <v/>
      </c>
      <c r="Z43" s="484" t="str">
        <f>IFERROR(IF($D43="","",VLOOKUP($D43,CUADRO!$D:$AK,23,FALSE)),"")</f>
        <v/>
      </c>
      <c r="AA43" s="484" t="str">
        <f>IFERROR(IF($D43="","",VLOOKUP($D43,CUADRO!$D:$AK,24,FALSE)),"")</f>
        <v/>
      </c>
      <c r="AB43" s="484" t="str">
        <f>IFERROR(IF($D43="","",VLOOKUP($D43,CUADRO!$D:$AK,25,FALSE)),"")</f>
        <v/>
      </c>
      <c r="AC43" s="484" t="str">
        <f>IFERROR(IF($D43="","",VLOOKUP($D43,CUADRO!$D:$AK,26,FALSE)),"")</f>
        <v/>
      </c>
      <c r="AD43" s="484" t="str">
        <f>IFERROR(IF($D43="","",VLOOKUP($D43,CUADRO!$D:$AK,27,FALSE)),"")</f>
        <v/>
      </c>
      <c r="AE43" s="484" t="str">
        <f>IFERROR(IF($D43="","",VLOOKUP($D43,CUADRO!$D:$AK,28,FALSE)),"")</f>
        <v/>
      </c>
      <c r="AF43" s="484" t="str">
        <f>IFERROR(IF($D43="","",VLOOKUP($D43,CUADRO!$D:$AK,29,FALSE)),"")</f>
        <v/>
      </c>
      <c r="AG43" s="484" t="str">
        <f>IFERROR(IF($D43="","",VLOOKUP($D43,CUADRO!$D:$AK,30,FALSE)),"")</f>
        <v/>
      </c>
      <c r="AH43" s="484" t="str">
        <f>IFERROR(IF($D43="","",VLOOKUP($D43,CUADRO!$D:$AK,31,FALSE)),"")</f>
        <v/>
      </c>
      <c r="AI43" s="484" t="str">
        <f>IFERROR(IF($D43="","",VLOOKUP($D43,CUADRO!$D:$AK,32,FALSE)),"")</f>
        <v/>
      </c>
      <c r="AJ43" s="484" t="str">
        <f>IFERROR(IF($D43="","",VLOOKUP($D43,CUADRO!$D:$AK,33,FALSE)),"")</f>
        <v/>
      </c>
      <c r="AK43" s="484" t="str">
        <f>IFERROR(IF($D43="","",VLOOKUP($D43,CUADRO!$D:$AK,34,FALSE)),"")</f>
        <v/>
      </c>
    </row>
    <row r="44" spans="1:37" ht="15">
      <c r="A44" s="435" t="str">
        <f>IF(F44="","",MAX($A$5:$A43)+1)</f>
        <v/>
      </c>
      <c r="B44" s="369">
        <v>40</v>
      </c>
      <c r="C44" s="228" t="str">
        <f>VLOOKUP(D44,CONDUCTORES!C:E,3,FALSE)</f>
        <v/>
      </c>
      <c r="D44" s="228" t="str">
        <f>IFERROR(IF($C$1="SELECCIONE EMPRESA","",IF($C$1=CONDUCTORES!$Y$1,VLOOKUP(B44,CONDUCTORES!AH43:AM482,6,FALSE),IF($C$1=CONDUCTORES!$Z$1,VLOOKUP(B44,CONDUCTORES!$AI$4:AM482,5,FALSE),IF($C$1=CONDUCTORES!$AA$1,VLOOKUP(B44,CONDUCTORES!AJ43:AM482,4,FALSE),VLOOKUP(B44,CONDUCTORES!AK43:AM482,3,FALSE))))),"")</f>
        <v/>
      </c>
      <c r="E44" s="228" t="str">
        <f>IF(IFERROR(IF($D44="","",VLOOKUP($D44,CUADRO!D43:AK192,2,FALSE)),"")=0,B44,IFERROR(IF($D44="","",VLOOKUP($D44,CUADRO!D43:AK192,2,FALSE)),""))</f>
        <v/>
      </c>
      <c r="F44" s="228" t="str">
        <f>IFERROR(IF($D44="","",VLOOKUP($D44,CUADRO!D43:AK192,3,FALSE)),"")</f>
        <v/>
      </c>
      <c r="G44" s="484" t="str">
        <f>IFERROR(IF($D44="","",VLOOKUP($D44,CUADRO!$D:$AK,4,FALSE)),"")</f>
        <v/>
      </c>
      <c r="H44" s="484" t="str">
        <f>IFERROR(IF($D44="","",VLOOKUP($D44,CUADRO!$D:$AK,5,FALSE)),"")</f>
        <v/>
      </c>
      <c r="I44" s="484" t="str">
        <f>IFERROR(IF($D44="","",VLOOKUP($D44,CUADRO!$D:$AK,6,FALSE)),"")</f>
        <v/>
      </c>
      <c r="J44" s="484" t="str">
        <f>IFERROR(IF($D44="","",VLOOKUP($D44,CUADRO!$D:$AK,7,FALSE)),"")</f>
        <v/>
      </c>
      <c r="K44" s="484" t="str">
        <f>IFERROR(IF($D44="","",VLOOKUP($D44,CUADRO!$D:$AK,8,FALSE)),"")</f>
        <v/>
      </c>
      <c r="L44" s="484" t="str">
        <f>IFERROR(IF($D44="","",VLOOKUP($D44,CUADRO!$D:$AK,9,FALSE)),"")</f>
        <v/>
      </c>
      <c r="M44" s="484" t="str">
        <f>IFERROR(IF($D44="","",VLOOKUP($D44,CUADRO!$D:$AK,10,FALSE)),"")</f>
        <v/>
      </c>
      <c r="N44" s="484" t="str">
        <f>IFERROR(IF($D44="","",VLOOKUP($D44,CUADRO!$D:$AK,11,FALSE)),"")</f>
        <v/>
      </c>
      <c r="O44" s="484" t="str">
        <f>IFERROR(IF($D44="","",VLOOKUP($D44,CUADRO!$D:$AK,12,FALSE)),"")</f>
        <v/>
      </c>
      <c r="P44" s="484" t="str">
        <f>IFERROR(IF($D44="","",VLOOKUP($D44,CUADRO!$D:$AK,13,FALSE)),"")</f>
        <v/>
      </c>
      <c r="Q44" s="484" t="str">
        <f>IFERROR(IF($D44="","",VLOOKUP($D44,CUADRO!$D:$AK,14,FALSE)),"")</f>
        <v/>
      </c>
      <c r="R44" s="484" t="str">
        <f>IFERROR(IF($D44="","",VLOOKUP($D44,CUADRO!$D:$AK,15,FALSE)),"")</f>
        <v/>
      </c>
      <c r="S44" s="484" t="str">
        <f>IFERROR(IF($D44="","",VLOOKUP($D44,CUADRO!$D:$AK,16,FALSE)),"")</f>
        <v/>
      </c>
      <c r="T44" s="484" t="str">
        <f>IFERROR(IF($D44="","",VLOOKUP($D44,CUADRO!$D:$AK,17,FALSE)),"")</f>
        <v/>
      </c>
      <c r="U44" s="484" t="str">
        <f>IFERROR(IF($D44="","",VLOOKUP($D44,CUADRO!$D:$AK,18,FALSE)),"")</f>
        <v/>
      </c>
      <c r="V44" s="484" t="str">
        <f>IFERROR(IF($D44="","",VLOOKUP($D44,CUADRO!$D:$AK,19,FALSE)),"")</f>
        <v/>
      </c>
      <c r="W44" s="484" t="str">
        <f>IFERROR(IF($D44="","",VLOOKUP($D44,CUADRO!$D:$AK,20,FALSE)),"")</f>
        <v/>
      </c>
      <c r="X44" s="484" t="str">
        <f>IFERROR(IF($D44="","",VLOOKUP($D44,CUADRO!$D:$AK,21,FALSE)),"")</f>
        <v/>
      </c>
      <c r="Y44" s="484" t="str">
        <f>IFERROR(IF($D44="","",VLOOKUP($D44,CUADRO!$D:$AK,22,FALSE)),"")</f>
        <v/>
      </c>
      <c r="Z44" s="484" t="str">
        <f>IFERROR(IF($D44="","",VLOOKUP($D44,CUADRO!$D:$AK,23,FALSE)),"")</f>
        <v/>
      </c>
      <c r="AA44" s="484" t="str">
        <f>IFERROR(IF($D44="","",VLOOKUP($D44,CUADRO!$D:$AK,24,FALSE)),"")</f>
        <v/>
      </c>
      <c r="AB44" s="484" t="str">
        <f>IFERROR(IF($D44="","",VLOOKUP($D44,CUADRO!$D:$AK,25,FALSE)),"")</f>
        <v/>
      </c>
      <c r="AC44" s="484" t="str">
        <f>IFERROR(IF($D44="","",VLOOKUP($D44,CUADRO!$D:$AK,26,FALSE)),"")</f>
        <v/>
      </c>
      <c r="AD44" s="484" t="str">
        <f>IFERROR(IF($D44="","",VLOOKUP($D44,CUADRO!$D:$AK,27,FALSE)),"")</f>
        <v/>
      </c>
      <c r="AE44" s="484" t="str">
        <f>IFERROR(IF($D44="","",VLOOKUP($D44,CUADRO!$D:$AK,28,FALSE)),"")</f>
        <v/>
      </c>
      <c r="AF44" s="484" t="str">
        <f>IFERROR(IF($D44="","",VLOOKUP($D44,CUADRO!$D:$AK,29,FALSE)),"")</f>
        <v/>
      </c>
      <c r="AG44" s="484" t="str">
        <f>IFERROR(IF($D44="","",VLOOKUP($D44,CUADRO!$D:$AK,30,FALSE)),"")</f>
        <v/>
      </c>
      <c r="AH44" s="484" t="str">
        <f>IFERROR(IF($D44="","",VLOOKUP($D44,CUADRO!$D:$AK,31,FALSE)),"")</f>
        <v/>
      </c>
      <c r="AI44" s="484" t="str">
        <f>IFERROR(IF($D44="","",VLOOKUP($D44,CUADRO!$D:$AK,32,FALSE)),"")</f>
        <v/>
      </c>
      <c r="AJ44" s="484" t="str">
        <f>IFERROR(IF($D44="","",VLOOKUP($D44,CUADRO!$D:$AK,33,FALSE)),"")</f>
        <v/>
      </c>
      <c r="AK44" s="484" t="str">
        <f>IFERROR(IF($D44="","",VLOOKUP($D44,CUADRO!$D:$AK,34,FALSE)),"")</f>
        <v/>
      </c>
    </row>
    <row r="45" spans="1:37" ht="15">
      <c r="A45" s="435" t="str">
        <f>IF(F45="","",MAX($A$5:$A44)+1)</f>
        <v/>
      </c>
      <c r="B45" s="369">
        <v>41</v>
      </c>
      <c r="C45" s="228" t="str">
        <f>VLOOKUP(D45,CONDUCTORES!C:E,3,FALSE)</f>
        <v/>
      </c>
      <c r="D45" s="228" t="str">
        <f>IFERROR(IF($C$1="SELECCIONE EMPRESA","",IF($C$1=CONDUCTORES!$Y$1,VLOOKUP(B45,CONDUCTORES!AH44:AM483,6,FALSE),IF($C$1=CONDUCTORES!$Z$1,VLOOKUP(B45,CONDUCTORES!$AI$4:AM483,5,FALSE),IF($C$1=CONDUCTORES!$AA$1,VLOOKUP(B45,CONDUCTORES!AJ44:AM483,4,FALSE),VLOOKUP(B45,CONDUCTORES!AK44:AM483,3,FALSE))))),"")</f>
        <v/>
      </c>
      <c r="E45" s="228" t="str">
        <f>IF(IFERROR(IF($D45="","",VLOOKUP($D45,CUADRO!D44:AK193,2,FALSE)),"")=0,B45,IFERROR(IF($D45="","",VLOOKUP($D45,CUADRO!D44:AK193,2,FALSE)),""))</f>
        <v/>
      </c>
      <c r="F45" s="228" t="str">
        <f>IFERROR(IF($D45="","",VLOOKUP($D45,CUADRO!D44:AK193,3,FALSE)),"")</f>
        <v/>
      </c>
      <c r="G45" s="484" t="str">
        <f>IFERROR(IF($D45="","",VLOOKUP($D45,CUADRO!$D:$AK,4,FALSE)),"")</f>
        <v/>
      </c>
      <c r="H45" s="484" t="str">
        <f>IFERROR(IF($D45="","",VLOOKUP($D45,CUADRO!$D:$AK,5,FALSE)),"")</f>
        <v/>
      </c>
      <c r="I45" s="484" t="str">
        <f>IFERROR(IF($D45="","",VLOOKUP($D45,CUADRO!$D:$AK,6,FALSE)),"")</f>
        <v/>
      </c>
      <c r="J45" s="484" t="str">
        <f>IFERROR(IF($D45="","",VLOOKUP($D45,CUADRO!$D:$AK,7,FALSE)),"")</f>
        <v/>
      </c>
      <c r="K45" s="484" t="str">
        <f>IFERROR(IF($D45="","",VLOOKUP($D45,CUADRO!$D:$AK,8,FALSE)),"")</f>
        <v/>
      </c>
      <c r="L45" s="484" t="str">
        <f>IFERROR(IF($D45="","",VLOOKUP($D45,CUADRO!$D:$AK,9,FALSE)),"")</f>
        <v/>
      </c>
      <c r="M45" s="484" t="str">
        <f>IFERROR(IF($D45="","",VLOOKUP($D45,CUADRO!$D:$AK,10,FALSE)),"")</f>
        <v/>
      </c>
      <c r="N45" s="484" t="str">
        <f>IFERROR(IF($D45="","",VLOOKUP($D45,CUADRO!$D:$AK,11,FALSE)),"")</f>
        <v/>
      </c>
      <c r="O45" s="484" t="str">
        <f>IFERROR(IF($D45="","",VLOOKUP($D45,CUADRO!$D:$AK,12,FALSE)),"")</f>
        <v/>
      </c>
      <c r="P45" s="484" t="str">
        <f>IFERROR(IF($D45="","",VLOOKUP($D45,CUADRO!$D:$AK,13,FALSE)),"")</f>
        <v/>
      </c>
      <c r="Q45" s="484" t="str">
        <f>IFERROR(IF($D45="","",VLOOKUP($D45,CUADRO!$D:$AK,14,FALSE)),"")</f>
        <v/>
      </c>
      <c r="R45" s="484" t="str">
        <f>IFERROR(IF($D45="","",VLOOKUP($D45,CUADRO!$D:$AK,15,FALSE)),"")</f>
        <v/>
      </c>
      <c r="S45" s="484" t="str">
        <f>IFERROR(IF($D45="","",VLOOKUP($D45,CUADRO!$D:$AK,16,FALSE)),"")</f>
        <v/>
      </c>
      <c r="T45" s="484" t="str">
        <f>IFERROR(IF($D45="","",VLOOKUP($D45,CUADRO!$D:$AK,17,FALSE)),"")</f>
        <v/>
      </c>
      <c r="U45" s="484" t="str">
        <f>IFERROR(IF($D45="","",VLOOKUP($D45,CUADRO!$D:$AK,18,FALSE)),"")</f>
        <v/>
      </c>
      <c r="V45" s="484" t="str">
        <f>IFERROR(IF($D45="","",VLOOKUP($D45,CUADRO!$D:$AK,19,FALSE)),"")</f>
        <v/>
      </c>
      <c r="W45" s="484" t="str">
        <f>IFERROR(IF($D45="","",VLOOKUP($D45,CUADRO!$D:$AK,20,FALSE)),"")</f>
        <v/>
      </c>
      <c r="X45" s="484" t="str">
        <f>IFERROR(IF($D45="","",VLOOKUP($D45,CUADRO!$D:$AK,21,FALSE)),"")</f>
        <v/>
      </c>
      <c r="Y45" s="484" t="str">
        <f>IFERROR(IF($D45="","",VLOOKUP($D45,CUADRO!$D:$AK,22,FALSE)),"")</f>
        <v/>
      </c>
      <c r="Z45" s="484" t="str">
        <f>IFERROR(IF($D45="","",VLOOKUP($D45,CUADRO!$D:$AK,23,FALSE)),"")</f>
        <v/>
      </c>
      <c r="AA45" s="484" t="str">
        <f>IFERROR(IF($D45="","",VLOOKUP($D45,CUADRO!$D:$AK,24,FALSE)),"")</f>
        <v/>
      </c>
      <c r="AB45" s="484" t="str">
        <f>IFERROR(IF($D45="","",VLOOKUP($D45,CUADRO!$D:$AK,25,FALSE)),"")</f>
        <v/>
      </c>
      <c r="AC45" s="484" t="str">
        <f>IFERROR(IF($D45="","",VLOOKUP($D45,CUADRO!$D:$AK,26,FALSE)),"")</f>
        <v/>
      </c>
      <c r="AD45" s="484" t="str">
        <f>IFERROR(IF($D45="","",VLOOKUP($D45,CUADRO!$D:$AK,27,FALSE)),"")</f>
        <v/>
      </c>
      <c r="AE45" s="484" t="str">
        <f>IFERROR(IF($D45="","",VLOOKUP($D45,CUADRO!$D:$AK,28,FALSE)),"")</f>
        <v/>
      </c>
      <c r="AF45" s="484" t="str">
        <f>IFERROR(IF($D45="","",VLOOKUP($D45,CUADRO!$D:$AK,29,FALSE)),"")</f>
        <v/>
      </c>
      <c r="AG45" s="484" t="str">
        <f>IFERROR(IF($D45="","",VLOOKUP($D45,CUADRO!$D:$AK,30,FALSE)),"")</f>
        <v/>
      </c>
      <c r="AH45" s="484" t="str">
        <f>IFERROR(IF($D45="","",VLOOKUP($D45,CUADRO!$D:$AK,31,FALSE)),"")</f>
        <v/>
      </c>
      <c r="AI45" s="484" t="str">
        <f>IFERROR(IF($D45="","",VLOOKUP($D45,CUADRO!$D:$AK,32,FALSE)),"")</f>
        <v/>
      </c>
      <c r="AJ45" s="484" t="str">
        <f>IFERROR(IF($D45="","",VLOOKUP($D45,CUADRO!$D:$AK,33,FALSE)),"")</f>
        <v/>
      </c>
      <c r="AK45" s="484" t="str">
        <f>IFERROR(IF($D45="","",VLOOKUP($D45,CUADRO!$D:$AK,34,FALSE)),"")</f>
        <v/>
      </c>
    </row>
    <row r="46" spans="1:37" ht="15">
      <c r="A46" s="435" t="str">
        <f>IF(F46="","",MAX($A$5:$A45)+1)</f>
        <v/>
      </c>
      <c r="B46" s="369">
        <v>42</v>
      </c>
      <c r="C46" s="228" t="str">
        <f>VLOOKUP(D46,CONDUCTORES!C:E,3,FALSE)</f>
        <v/>
      </c>
      <c r="D46" s="228" t="str">
        <f>IFERROR(IF($C$1="SELECCIONE EMPRESA","",IF($C$1=CONDUCTORES!$Y$1,VLOOKUP(B46,CONDUCTORES!AH45:AM484,6,FALSE),IF($C$1=CONDUCTORES!$Z$1,VLOOKUP(B46,CONDUCTORES!$AI$4:AM484,5,FALSE),IF($C$1=CONDUCTORES!$AA$1,VLOOKUP(B46,CONDUCTORES!AJ45:AM484,4,FALSE),VLOOKUP(B46,CONDUCTORES!AK45:AM484,3,FALSE))))),"")</f>
        <v/>
      </c>
      <c r="E46" s="228" t="str">
        <f>IF(IFERROR(IF($D46="","",VLOOKUP($D46,CUADRO!D45:AK194,2,FALSE)),"")=0,B46,IFERROR(IF($D46="","",VLOOKUP($D46,CUADRO!D45:AK194,2,FALSE)),""))</f>
        <v/>
      </c>
      <c r="F46" s="228" t="str">
        <f>IFERROR(IF($D46="","",VLOOKUP($D46,CUADRO!D45:AK194,3,FALSE)),"")</f>
        <v/>
      </c>
      <c r="G46" s="484" t="str">
        <f>IFERROR(IF($D46="","",VLOOKUP($D46,CUADRO!$D:$AK,4,FALSE)),"")</f>
        <v/>
      </c>
      <c r="H46" s="484" t="str">
        <f>IFERROR(IF($D46="","",VLOOKUP($D46,CUADRO!$D:$AK,5,FALSE)),"")</f>
        <v/>
      </c>
      <c r="I46" s="484" t="str">
        <f>IFERROR(IF($D46="","",VLOOKUP($D46,CUADRO!$D:$AK,6,FALSE)),"")</f>
        <v/>
      </c>
      <c r="J46" s="484" t="str">
        <f>IFERROR(IF($D46="","",VLOOKUP($D46,CUADRO!$D:$AK,7,FALSE)),"")</f>
        <v/>
      </c>
      <c r="K46" s="484" t="str">
        <f>IFERROR(IF($D46="","",VLOOKUP($D46,CUADRO!$D:$AK,8,FALSE)),"")</f>
        <v/>
      </c>
      <c r="L46" s="484" t="str">
        <f>IFERROR(IF($D46="","",VLOOKUP($D46,CUADRO!$D:$AK,9,FALSE)),"")</f>
        <v/>
      </c>
      <c r="M46" s="484" t="str">
        <f>IFERROR(IF($D46="","",VLOOKUP($D46,CUADRO!$D:$AK,10,FALSE)),"")</f>
        <v/>
      </c>
      <c r="N46" s="484" t="str">
        <f>IFERROR(IF($D46="","",VLOOKUP($D46,CUADRO!$D:$AK,11,FALSE)),"")</f>
        <v/>
      </c>
      <c r="O46" s="484" t="str">
        <f>IFERROR(IF($D46="","",VLOOKUP($D46,CUADRO!$D:$AK,12,FALSE)),"")</f>
        <v/>
      </c>
      <c r="P46" s="484" t="str">
        <f>IFERROR(IF($D46="","",VLOOKUP($D46,CUADRO!$D:$AK,13,FALSE)),"")</f>
        <v/>
      </c>
      <c r="Q46" s="484" t="str">
        <f>IFERROR(IF($D46="","",VLOOKUP($D46,CUADRO!$D:$AK,14,FALSE)),"")</f>
        <v/>
      </c>
      <c r="R46" s="484" t="str">
        <f>IFERROR(IF($D46="","",VLOOKUP($D46,CUADRO!$D:$AK,15,FALSE)),"")</f>
        <v/>
      </c>
      <c r="S46" s="484" t="str">
        <f>IFERROR(IF($D46="","",VLOOKUP($D46,CUADRO!$D:$AK,16,FALSE)),"")</f>
        <v/>
      </c>
      <c r="T46" s="484" t="str">
        <f>IFERROR(IF($D46="","",VLOOKUP($D46,CUADRO!$D:$AK,17,FALSE)),"")</f>
        <v/>
      </c>
      <c r="U46" s="484" t="str">
        <f>IFERROR(IF($D46="","",VLOOKUP($D46,CUADRO!$D:$AK,18,FALSE)),"")</f>
        <v/>
      </c>
      <c r="V46" s="484" t="str">
        <f>IFERROR(IF($D46="","",VLOOKUP($D46,CUADRO!$D:$AK,19,FALSE)),"")</f>
        <v/>
      </c>
      <c r="W46" s="484" t="str">
        <f>IFERROR(IF($D46="","",VLOOKUP($D46,CUADRO!$D:$AK,20,FALSE)),"")</f>
        <v/>
      </c>
      <c r="X46" s="484" t="str">
        <f>IFERROR(IF($D46="","",VLOOKUP($D46,CUADRO!$D:$AK,21,FALSE)),"")</f>
        <v/>
      </c>
      <c r="Y46" s="484" t="str">
        <f>IFERROR(IF($D46="","",VLOOKUP($D46,CUADRO!$D:$AK,22,FALSE)),"")</f>
        <v/>
      </c>
      <c r="Z46" s="484" t="str">
        <f>IFERROR(IF($D46="","",VLOOKUP($D46,CUADRO!$D:$AK,23,FALSE)),"")</f>
        <v/>
      </c>
      <c r="AA46" s="484" t="str">
        <f>IFERROR(IF($D46="","",VLOOKUP($D46,CUADRO!$D:$AK,24,FALSE)),"")</f>
        <v/>
      </c>
      <c r="AB46" s="484" t="str">
        <f>IFERROR(IF($D46="","",VLOOKUP($D46,CUADRO!$D:$AK,25,FALSE)),"")</f>
        <v/>
      </c>
      <c r="AC46" s="484" t="str">
        <f>IFERROR(IF($D46="","",VLOOKUP($D46,CUADRO!$D:$AK,26,FALSE)),"")</f>
        <v/>
      </c>
      <c r="AD46" s="484" t="str">
        <f>IFERROR(IF($D46="","",VLOOKUP($D46,CUADRO!$D:$AK,27,FALSE)),"")</f>
        <v/>
      </c>
      <c r="AE46" s="484" t="str">
        <f>IFERROR(IF($D46="","",VLOOKUP($D46,CUADRO!$D:$AK,28,FALSE)),"")</f>
        <v/>
      </c>
      <c r="AF46" s="484" t="str">
        <f>IFERROR(IF($D46="","",VLOOKUP($D46,CUADRO!$D:$AK,29,FALSE)),"")</f>
        <v/>
      </c>
      <c r="AG46" s="484" t="str">
        <f>IFERROR(IF($D46="","",VLOOKUP($D46,CUADRO!$D:$AK,30,FALSE)),"")</f>
        <v/>
      </c>
      <c r="AH46" s="484" t="str">
        <f>IFERROR(IF($D46="","",VLOOKUP($D46,CUADRO!$D:$AK,31,FALSE)),"")</f>
        <v/>
      </c>
      <c r="AI46" s="484" t="str">
        <f>IFERROR(IF($D46="","",VLOOKUP($D46,CUADRO!$D:$AK,32,FALSE)),"")</f>
        <v/>
      </c>
      <c r="AJ46" s="484" t="str">
        <f>IFERROR(IF($D46="","",VLOOKUP($D46,CUADRO!$D:$AK,33,FALSE)),"")</f>
        <v/>
      </c>
      <c r="AK46" s="484" t="str">
        <f>IFERROR(IF($D46="","",VLOOKUP($D46,CUADRO!$D:$AK,34,FALSE)),"")</f>
        <v/>
      </c>
    </row>
    <row r="47" spans="1:37" ht="15">
      <c r="A47" s="435" t="str">
        <f>IF(F47="","",MAX($A$5:$A46)+1)</f>
        <v/>
      </c>
      <c r="B47" s="369">
        <v>43</v>
      </c>
      <c r="C47" s="228" t="str">
        <f>VLOOKUP(D47,CONDUCTORES!C:E,3,FALSE)</f>
        <v/>
      </c>
      <c r="D47" s="228" t="str">
        <f>IFERROR(IF($C$1="SELECCIONE EMPRESA","",IF($C$1=CONDUCTORES!$Y$1,VLOOKUP(B47,CONDUCTORES!AH46:AM485,6,FALSE),IF($C$1=CONDUCTORES!$Z$1,VLOOKUP(B47,CONDUCTORES!$AI$4:AM485,5,FALSE),IF($C$1=CONDUCTORES!$AA$1,VLOOKUP(B47,CONDUCTORES!AJ46:AM485,4,FALSE),VLOOKUP(B47,CONDUCTORES!AK46:AM485,3,FALSE))))),"")</f>
        <v/>
      </c>
      <c r="E47" s="228" t="str">
        <f>IF(IFERROR(IF($D47="","",VLOOKUP($D47,CUADRO!D46:AK195,2,FALSE)),"")=0,B47,IFERROR(IF($D47="","",VLOOKUP($D47,CUADRO!D46:AK195,2,FALSE)),""))</f>
        <v/>
      </c>
      <c r="F47" s="228" t="str">
        <f>IFERROR(IF($D47="","",VLOOKUP($D47,CUADRO!D46:AK195,3,FALSE)),"")</f>
        <v/>
      </c>
      <c r="G47" s="484" t="str">
        <f>IFERROR(IF($D47="","",VLOOKUP($D47,CUADRO!$D:$AK,4,FALSE)),"")</f>
        <v/>
      </c>
      <c r="H47" s="484" t="str">
        <f>IFERROR(IF($D47="","",VLOOKUP($D47,CUADRO!$D:$AK,5,FALSE)),"")</f>
        <v/>
      </c>
      <c r="I47" s="484" t="str">
        <f>IFERROR(IF($D47="","",VLOOKUP($D47,CUADRO!$D:$AK,6,FALSE)),"")</f>
        <v/>
      </c>
      <c r="J47" s="484" t="str">
        <f>IFERROR(IF($D47="","",VLOOKUP($D47,CUADRO!$D:$AK,7,FALSE)),"")</f>
        <v/>
      </c>
      <c r="K47" s="484" t="str">
        <f>IFERROR(IF($D47="","",VLOOKUP($D47,CUADRO!$D:$AK,8,FALSE)),"")</f>
        <v/>
      </c>
      <c r="L47" s="484" t="str">
        <f>IFERROR(IF($D47="","",VLOOKUP($D47,CUADRO!$D:$AK,9,FALSE)),"")</f>
        <v/>
      </c>
      <c r="M47" s="484" t="str">
        <f>IFERROR(IF($D47="","",VLOOKUP($D47,CUADRO!$D:$AK,10,FALSE)),"")</f>
        <v/>
      </c>
      <c r="N47" s="484" t="str">
        <f>IFERROR(IF($D47="","",VLOOKUP($D47,CUADRO!$D:$AK,11,FALSE)),"")</f>
        <v/>
      </c>
      <c r="O47" s="484" t="str">
        <f>IFERROR(IF($D47="","",VLOOKUP($D47,CUADRO!$D:$AK,12,FALSE)),"")</f>
        <v/>
      </c>
      <c r="P47" s="484" t="str">
        <f>IFERROR(IF($D47="","",VLOOKUP($D47,CUADRO!$D:$AK,13,FALSE)),"")</f>
        <v/>
      </c>
      <c r="Q47" s="484" t="str">
        <f>IFERROR(IF($D47="","",VLOOKUP($D47,CUADRO!$D:$AK,14,FALSE)),"")</f>
        <v/>
      </c>
      <c r="R47" s="484" t="str">
        <f>IFERROR(IF($D47="","",VLOOKUP($D47,CUADRO!$D:$AK,15,FALSE)),"")</f>
        <v/>
      </c>
      <c r="S47" s="484" t="str">
        <f>IFERROR(IF($D47="","",VLOOKUP($D47,CUADRO!$D:$AK,16,FALSE)),"")</f>
        <v/>
      </c>
      <c r="T47" s="484" t="str">
        <f>IFERROR(IF($D47="","",VLOOKUP($D47,CUADRO!$D:$AK,17,FALSE)),"")</f>
        <v/>
      </c>
      <c r="U47" s="484" t="str">
        <f>IFERROR(IF($D47="","",VLOOKUP($D47,CUADRO!$D:$AK,18,FALSE)),"")</f>
        <v/>
      </c>
      <c r="V47" s="484" t="str">
        <f>IFERROR(IF($D47="","",VLOOKUP($D47,CUADRO!$D:$AK,19,FALSE)),"")</f>
        <v/>
      </c>
      <c r="W47" s="484" t="str">
        <f>IFERROR(IF($D47="","",VLOOKUP($D47,CUADRO!$D:$AK,20,FALSE)),"")</f>
        <v/>
      </c>
      <c r="X47" s="484" t="str">
        <f>IFERROR(IF($D47="","",VLOOKUP($D47,CUADRO!$D:$AK,21,FALSE)),"")</f>
        <v/>
      </c>
      <c r="Y47" s="484" t="str">
        <f>IFERROR(IF($D47="","",VLOOKUP($D47,CUADRO!$D:$AK,22,FALSE)),"")</f>
        <v/>
      </c>
      <c r="Z47" s="484" t="str">
        <f>IFERROR(IF($D47="","",VLOOKUP($D47,CUADRO!$D:$AK,23,FALSE)),"")</f>
        <v/>
      </c>
      <c r="AA47" s="484" t="str">
        <f>IFERROR(IF($D47="","",VLOOKUP($D47,CUADRO!$D:$AK,24,FALSE)),"")</f>
        <v/>
      </c>
      <c r="AB47" s="484" t="str">
        <f>IFERROR(IF($D47="","",VLOOKUP($D47,CUADRO!$D:$AK,25,FALSE)),"")</f>
        <v/>
      </c>
      <c r="AC47" s="484" t="str">
        <f>IFERROR(IF($D47="","",VLOOKUP($D47,CUADRO!$D:$AK,26,FALSE)),"")</f>
        <v/>
      </c>
      <c r="AD47" s="484" t="str">
        <f>IFERROR(IF($D47="","",VLOOKUP($D47,CUADRO!$D:$AK,27,FALSE)),"")</f>
        <v/>
      </c>
      <c r="AE47" s="484" t="str">
        <f>IFERROR(IF($D47="","",VLOOKUP($D47,CUADRO!$D:$AK,28,FALSE)),"")</f>
        <v/>
      </c>
      <c r="AF47" s="484" t="str">
        <f>IFERROR(IF($D47="","",VLOOKUP($D47,CUADRO!$D:$AK,29,FALSE)),"")</f>
        <v/>
      </c>
      <c r="AG47" s="484" t="str">
        <f>IFERROR(IF($D47="","",VLOOKUP($D47,CUADRO!$D:$AK,30,FALSE)),"")</f>
        <v/>
      </c>
      <c r="AH47" s="484" t="str">
        <f>IFERROR(IF($D47="","",VLOOKUP($D47,CUADRO!$D:$AK,31,FALSE)),"")</f>
        <v/>
      </c>
      <c r="AI47" s="484" t="str">
        <f>IFERROR(IF($D47="","",VLOOKUP($D47,CUADRO!$D:$AK,32,FALSE)),"")</f>
        <v/>
      </c>
      <c r="AJ47" s="484" t="str">
        <f>IFERROR(IF($D47="","",VLOOKUP($D47,CUADRO!$D:$AK,33,FALSE)),"")</f>
        <v/>
      </c>
      <c r="AK47" s="484" t="str">
        <f>IFERROR(IF($D47="","",VLOOKUP($D47,CUADRO!$D:$AK,34,FALSE)),"")</f>
        <v/>
      </c>
    </row>
    <row r="48" spans="1:37" ht="15">
      <c r="A48" s="435" t="str">
        <f>IF(F48="","",MAX($A$5:$A47)+1)</f>
        <v/>
      </c>
      <c r="B48" s="369">
        <v>44</v>
      </c>
      <c r="C48" s="228" t="str">
        <f>VLOOKUP(D48,CONDUCTORES!C:E,3,FALSE)</f>
        <v/>
      </c>
      <c r="D48" s="228" t="str">
        <f>IFERROR(IF($C$1="SELECCIONE EMPRESA","",IF($C$1=CONDUCTORES!$Y$1,VLOOKUP(B48,CONDUCTORES!AH47:AM486,6,FALSE),IF($C$1=CONDUCTORES!$Z$1,VLOOKUP(B48,CONDUCTORES!$AI$4:AM486,5,FALSE),IF($C$1=CONDUCTORES!$AA$1,VLOOKUP(B48,CONDUCTORES!AJ47:AM486,4,FALSE),VLOOKUP(B48,CONDUCTORES!AK47:AM486,3,FALSE))))),"")</f>
        <v/>
      </c>
      <c r="E48" s="228" t="str">
        <f>IF(IFERROR(IF($D48="","",VLOOKUP($D48,CUADRO!D47:AK196,2,FALSE)),"")=0,B48,IFERROR(IF($D48="","",VLOOKUP($D48,CUADRO!D47:AK196,2,FALSE)),""))</f>
        <v/>
      </c>
      <c r="F48" s="228" t="str">
        <f>IFERROR(IF($D48="","",VLOOKUP($D48,CUADRO!D47:AK196,3,FALSE)),"")</f>
        <v/>
      </c>
      <c r="G48" s="484" t="str">
        <f>IFERROR(IF($D48="","",VLOOKUP($D48,CUADRO!$D:$AK,4,FALSE)),"")</f>
        <v/>
      </c>
      <c r="H48" s="484" t="str">
        <f>IFERROR(IF($D48="","",VLOOKUP($D48,CUADRO!$D:$AK,5,FALSE)),"")</f>
        <v/>
      </c>
      <c r="I48" s="484" t="str">
        <f>IFERROR(IF($D48="","",VLOOKUP($D48,CUADRO!$D:$AK,6,FALSE)),"")</f>
        <v/>
      </c>
      <c r="J48" s="484" t="str">
        <f>IFERROR(IF($D48="","",VLOOKUP($D48,CUADRO!$D:$AK,7,FALSE)),"")</f>
        <v/>
      </c>
      <c r="K48" s="484" t="str">
        <f>IFERROR(IF($D48="","",VLOOKUP($D48,CUADRO!$D:$AK,8,FALSE)),"")</f>
        <v/>
      </c>
      <c r="L48" s="484" t="str">
        <f>IFERROR(IF($D48="","",VLOOKUP($D48,CUADRO!$D:$AK,9,FALSE)),"")</f>
        <v/>
      </c>
      <c r="M48" s="484" t="str">
        <f>IFERROR(IF($D48="","",VLOOKUP($D48,CUADRO!$D:$AK,10,FALSE)),"")</f>
        <v/>
      </c>
      <c r="N48" s="484" t="str">
        <f>IFERROR(IF($D48="","",VLOOKUP($D48,CUADRO!$D:$AK,11,FALSE)),"")</f>
        <v/>
      </c>
      <c r="O48" s="484" t="str">
        <f>IFERROR(IF($D48="","",VLOOKUP($D48,CUADRO!$D:$AK,12,FALSE)),"")</f>
        <v/>
      </c>
      <c r="P48" s="484" t="str">
        <f>IFERROR(IF($D48="","",VLOOKUP($D48,CUADRO!$D:$AK,13,FALSE)),"")</f>
        <v/>
      </c>
      <c r="Q48" s="484" t="str">
        <f>IFERROR(IF($D48="","",VLOOKUP($D48,CUADRO!$D:$AK,14,FALSE)),"")</f>
        <v/>
      </c>
      <c r="R48" s="484" t="str">
        <f>IFERROR(IF($D48="","",VLOOKUP($D48,CUADRO!$D:$AK,15,FALSE)),"")</f>
        <v/>
      </c>
      <c r="S48" s="484" t="str">
        <f>IFERROR(IF($D48="","",VLOOKUP($D48,CUADRO!$D:$AK,16,FALSE)),"")</f>
        <v/>
      </c>
      <c r="T48" s="484" t="str">
        <f>IFERROR(IF($D48="","",VLOOKUP($D48,CUADRO!$D:$AK,17,FALSE)),"")</f>
        <v/>
      </c>
      <c r="U48" s="484" t="str">
        <f>IFERROR(IF($D48="","",VLOOKUP($D48,CUADRO!$D:$AK,18,FALSE)),"")</f>
        <v/>
      </c>
      <c r="V48" s="484" t="str">
        <f>IFERROR(IF($D48="","",VLOOKUP($D48,CUADRO!$D:$AK,19,FALSE)),"")</f>
        <v/>
      </c>
      <c r="W48" s="484" t="str">
        <f>IFERROR(IF($D48="","",VLOOKUP($D48,CUADRO!$D:$AK,20,FALSE)),"")</f>
        <v/>
      </c>
      <c r="X48" s="484" t="str">
        <f>IFERROR(IF($D48="","",VLOOKUP($D48,CUADRO!$D:$AK,21,FALSE)),"")</f>
        <v/>
      </c>
      <c r="Y48" s="484" t="str">
        <f>IFERROR(IF($D48="","",VLOOKUP($D48,CUADRO!$D:$AK,22,FALSE)),"")</f>
        <v/>
      </c>
      <c r="Z48" s="484" t="str">
        <f>IFERROR(IF($D48="","",VLOOKUP($D48,CUADRO!$D:$AK,23,FALSE)),"")</f>
        <v/>
      </c>
      <c r="AA48" s="484" t="str">
        <f>IFERROR(IF($D48="","",VLOOKUP($D48,CUADRO!$D:$AK,24,FALSE)),"")</f>
        <v/>
      </c>
      <c r="AB48" s="484" t="str">
        <f>IFERROR(IF($D48="","",VLOOKUP($D48,CUADRO!$D:$AK,25,FALSE)),"")</f>
        <v/>
      </c>
      <c r="AC48" s="484" t="str">
        <f>IFERROR(IF($D48="","",VLOOKUP($D48,CUADRO!$D:$AK,26,FALSE)),"")</f>
        <v/>
      </c>
      <c r="AD48" s="484" t="str">
        <f>IFERROR(IF($D48="","",VLOOKUP($D48,CUADRO!$D:$AK,27,FALSE)),"")</f>
        <v/>
      </c>
      <c r="AE48" s="484" t="str">
        <f>IFERROR(IF($D48="","",VLOOKUP($D48,CUADRO!$D:$AK,28,FALSE)),"")</f>
        <v/>
      </c>
      <c r="AF48" s="484" t="str">
        <f>IFERROR(IF($D48="","",VLOOKUP($D48,CUADRO!$D:$AK,29,FALSE)),"")</f>
        <v/>
      </c>
      <c r="AG48" s="484" t="str">
        <f>IFERROR(IF($D48="","",VLOOKUP($D48,CUADRO!$D:$AK,30,FALSE)),"")</f>
        <v/>
      </c>
      <c r="AH48" s="484" t="str">
        <f>IFERROR(IF($D48="","",VLOOKUP($D48,CUADRO!$D:$AK,31,FALSE)),"")</f>
        <v/>
      </c>
      <c r="AI48" s="484" t="str">
        <f>IFERROR(IF($D48="","",VLOOKUP($D48,CUADRO!$D:$AK,32,FALSE)),"")</f>
        <v/>
      </c>
      <c r="AJ48" s="484" t="str">
        <f>IFERROR(IF($D48="","",VLOOKUP($D48,CUADRO!$D:$AK,33,FALSE)),"")</f>
        <v/>
      </c>
      <c r="AK48" s="484" t="str">
        <f>IFERROR(IF($D48="","",VLOOKUP($D48,CUADRO!$D:$AK,34,FALSE)),"")</f>
        <v/>
      </c>
    </row>
    <row r="49" spans="1:37" ht="15">
      <c r="A49" s="435" t="str">
        <f>IF(F49="","",MAX($A$5:$A48)+1)</f>
        <v/>
      </c>
      <c r="B49" s="369">
        <v>45</v>
      </c>
      <c r="C49" s="228" t="str">
        <f>VLOOKUP(D49,CONDUCTORES!C:E,3,FALSE)</f>
        <v/>
      </c>
      <c r="D49" s="228" t="str">
        <f>IFERROR(IF($C$1="SELECCIONE EMPRESA","",IF($C$1=CONDUCTORES!$Y$1,VLOOKUP(B49,CONDUCTORES!AH48:AM487,6,FALSE),IF($C$1=CONDUCTORES!$Z$1,VLOOKUP(B49,CONDUCTORES!$AI$4:AM487,5,FALSE),IF($C$1=CONDUCTORES!$AA$1,VLOOKUP(B49,CONDUCTORES!AJ48:AM487,4,FALSE),VLOOKUP(B49,CONDUCTORES!AK48:AM487,3,FALSE))))),"")</f>
        <v/>
      </c>
      <c r="E49" s="228" t="str">
        <f>IF(IFERROR(IF($D49="","",VLOOKUP($D49,CUADRO!D48:AK197,2,FALSE)),"")=0,B49,IFERROR(IF($D49="","",VLOOKUP($D49,CUADRO!D48:AK197,2,FALSE)),""))</f>
        <v/>
      </c>
      <c r="F49" s="228" t="str">
        <f>IFERROR(IF($D49="","",VLOOKUP($D49,CUADRO!D48:AK197,3,FALSE)),"")</f>
        <v/>
      </c>
      <c r="G49" s="484" t="str">
        <f>IFERROR(IF($D49="","",VLOOKUP($D49,CUADRO!$D:$AK,4,FALSE)),"")</f>
        <v/>
      </c>
      <c r="H49" s="484" t="str">
        <f>IFERROR(IF($D49="","",VLOOKUP($D49,CUADRO!$D:$AK,5,FALSE)),"")</f>
        <v/>
      </c>
      <c r="I49" s="484" t="str">
        <f>IFERROR(IF($D49="","",VLOOKUP($D49,CUADRO!$D:$AK,6,FALSE)),"")</f>
        <v/>
      </c>
      <c r="J49" s="484" t="str">
        <f>IFERROR(IF($D49="","",VLOOKUP($D49,CUADRO!$D:$AK,7,FALSE)),"")</f>
        <v/>
      </c>
      <c r="K49" s="484" t="str">
        <f>IFERROR(IF($D49="","",VLOOKUP($D49,CUADRO!$D:$AK,8,FALSE)),"")</f>
        <v/>
      </c>
      <c r="L49" s="484" t="str">
        <f>IFERROR(IF($D49="","",VLOOKUP($D49,CUADRO!$D:$AK,9,FALSE)),"")</f>
        <v/>
      </c>
      <c r="M49" s="484" t="str">
        <f>IFERROR(IF($D49="","",VLOOKUP($D49,CUADRO!$D:$AK,10,FALSE)),"")</f>
        <v/>
      </c>
      <c r="N49" s="484" t="str">
        <f>IFERROR(IF($D49="","",VLOOKUP($D49,CUADRO!$D:$AK,11,FALSE)),"")</f>
        <v/>
      </c>
      <c r="O49" s="484" t="str">
        <f>IFERROR(IF($D49="","",VLOOKUP($D49,CUADRO!$D:$AK,12,FALSE)),"")</f>
        <v/>
      </c>
      <c r="P49" s="484" t="str">
        <f>IFERROR(IF($D49="","",VLOOKUP($D49,CUADRO!$D:$AK,13,FALSE)),"")</f>
        <v/>
      </c>
      <c r="Q49" s="484" t="str">
        <f>IFERROR(IF($D49="","",VLOOKUP($D49,CUADRO!$D:$AK,14,FALSE)),"")</f>
        <v/>
      </c>
      <c r="R49" s="484" t="str">
        <f>IFERROR(IF($D49="","",VLOOKUP($D49,CUADRO!$D:$AK,15,FALSE)),"")</f>
        <v/>
      </c>
      <c r="S49" s="484" t="str">
        <f>IFERROR(IF($D49="","",VLOOKUP($D49,CUADRO!$D:$AK,16,FALSE)),"")</f>
        <v/>
      </c>
      <c r="T49" s="484" t="str">
        <f>IFERROR(IF($D49="","",VLOOKUP($D49,CUADRO!$D:$AK,17,FALSE)),"")</f>
        <v/>
      </c>
      <c r="U49" s="484" t="str">
        <f>IFERROR(IF($D49="","",VLOOKUP($D49,CUADRO!$D:$AK,18,FALSE)),"")</f>
        <v/>
      </c>
      <c r="V49" s="484" t="str">
        <f>IFERROR(IF($D49="","",VLOOKUP($D49,CUADRO!$D:$AK,19,FALSE)),"")</f>
        <v/>
      </c>
      <c r="W49" s="484" t="str">
        <f>IFERROR(IF($D49="","",VLOOKUP($D49,CUADRO!$D:$AK,20,FALSE)),"")</f>
        <v/>
      </c>
      <c r="X49" s="484" t="str">
        <f>IFERROR(IF($D49="","",VLOOKUP($D49,CUADRO!$D:$AK,21,FALSE)),"")</f>
        <v/>
      </c>
      <c r="Y49" s="484" t="str">
        <f>IFERROR(IF($D49="","",VLOOKUP($D49,CUADRO!$D:$AK,22,FALSE)),"")</f>
        <v/>
      </c>
      <c r="Z49" s="484" t="str">
        <f>IFERROR(IF($D49="","",VLOOKUP($D49,CUADRO!$D:$AK,23,FALSE)),"")</f>
        <v/>
      </c>
      <c r="AA49" s="484" t="str">
        <f>IFERROR(IF($D49="","",VLOOKUP($D49,CUADRO!$D:$AK,24,FALSE)),"")</f>
        <v/>
      </c>
      <c r="AB49" s="484" t="str">
        <f>IFERROR(IF($D49="","",VLOOKUP($D49,CUADRO!$D:$AK,25,FALSE)),"")</f>
        <v/>
      </c>
      <c r="AC49" s="484" t="str">
        <f>IFERROR(IF($D49="","",VLOOKUP($D49,CUADRO!$D:$AK,26,FALSE)),"")</f>
        <v/>
      </c>
      <c r="AD49" s="484" t="str">
        <f>IFERROR(IF($D49="","",VLOOKUP($D49,CUADRO!$D:$AK,27,FALSE)),"")</f>
        <v/>
      </c>
      <c r="AE49" s="484" t="str">
        <f>IFERROR(IF($D49="","",VLOOKUP($D49,CUADRO!$D:$AK,28,FALSE)),"")</f>
        <v/>
      </c>
      <c r="AF49" s="484" t="str">
        <f>IFERROR(IF($D49="","",VLOOKUP($D49,CUADRO!$D:$AK,29,FALSE)),"")</f>
        <v/>
      </c>
      <c r="AG49" s="484" t="str">
        <f>IFERROR(IF($D49="","",VLOOKUP($D49,CUADRO!$D:$AK,30,FALSE)),"")</f>
        <v/>
      </c>
      <c r="AH49" s="484" t="str">
        <f>IFERROR(IF($D49="","",VLOOKUP($D49,CUADRO!$D:$AK,31,FALSE)),"")</f>
        <v/>
      </c>
      <c r="AI49" s="484" t="str">
        <f>IFERROR(IF($D49="","",VLOOKUP($D49,CUADRO!$D:$AK,32,FALSE)),"")</f>
        <v/>
      </c>
      <c r="AJ49" s="484" t="str">
        <f>IFERROR(IF($D49="","",VLOOKUP($D49,CUADRO!$D:$AK,33,FALSE)),"")</f>
        <v/>
      </c>
      <c r="AK49" s="484" t="str">
        <f>IFERROR(IF($D49="","",VLOOKUP($D49,CUADRO!$D:$AK,34,FALSE)),"")</f>
        <v/>
      </c>
    </row>
    <row r="50" spans="1:37" ht="15">
      <c r="A50" s="435" t="str">
        <f>IF(F50="","",MAX($A$5:$A49)+1)</f>
        <v/>
      </c>
      <c r="B50" s="369">
        <v>46</v>
      </c>
      <c r="C50" s="228" t="str">
        <f>VLOOKUP(D50,CONDUCTORES!C:E,3,FALSE)</f>
        <v/>
      </c>
      <c r="D50" s="228" t="str">
        <f>IFERROR(IF($C$1="SELECCIONE EMPRESA","",IF($C$1=CONDUCTORES!$Y$1,VLOOKUP(B50,CONDUCTORES!AH49:AM488,6,FALSE),IF($C$1=CONDUCTORES!$Z$1,VLOOKUP(B50,CONDUCTORES!$AI$4:AM488,5,FALSE),IF($C$1=CONDUCTORES!$AA$1,VLOOKUP(B50,CONDUCTORES!AJ49:AM488,4,FALSE),VLOOKUP(B50,CONDUCTORES!AK49:AM488,3,FALSE))))),"")</f>
        <v/>
      </c>
      <c r="E50" s="228" t="str">
        <f>IF(IFERROR(IF($D50="","",VLOOKUP($D50,CUADRO!D49:AK198,2,FALSE)),"")=0,B50,IFERROR(IF($D50="","",VLOOKUP($D50,CUADRO!D49:AK198,2,FALSE)),""))</f>
        <v/>
      </c>
      <c r="F50" s="228" t="str">
        <f>IFERROR(IF($D50="","",VLOOKUP($D50,CUADRO!D49:AK198,3,FALSE)),"")</f>
        <v/>
      </c>
      <c r="G50" s="484" t="str">
        <f>IFERROR(IF($D50="","",VLOOKUP($D50,CUADRO!$D:$AK,4,FALSE)),"")</f>
        <v/>
      </c>
      <c r="H50" s="484" t="str">
        <f>IFERROR(IF($D50="","",VLOOKUP($D50,CUADRO!$D:$AK,5,FALSE)),"")</f>
        <v/>
      </c>
      <c r="I50" s="484" t="str">
        <f>IFERROR(IF($D50="","",VLOOKUP($D50,CUADRO!$D:$AK,6,FALSE)),"")</f>
        <v/>
      </c>
      <c r="J50" s="484" t="str">
        <f>IFERROR(IF($D50="","",VLOOKUP($D50,CUADRO!$D:$AK,7,FALSE)),"")</f>
        <v/>
      </c>
      <c r="K50" s="484" t="str">
        <f>IFERROR(IF($D50="","",VLOOKUP($D50,CUADRO!$D:$AK,8,FALSE)),"")</f>
        <v/>
      </c>
      <c r="L50" s="484" t="str">
        <f>IFERROR(IF($D50="","",VLOOKUP($D50,CUADRO!$D:$AK,9,FALSE)),"")</f>
        <v/>
      </c>
      <c r="M50" s="484" t="str">
        <f>IFERROR(IF($D50="","",VLOOKUP($D50,CUADRO!$D:$AK,10,FALSE)),"")</f>
        <v/>
      </c>
      <c r="N50" s="484" t="str">
        <f>IFERROR(IF($D50="","",VLOOKUP($D50,CUADRO!$D:$AK,11,FALSE)),"")</f>
        <v/>
      </c>
      <c r="O50" s="484" t="str">
        <f>IFERROR(IF($D50="","",VLOOKUP($D50,CUADRO!$D:$AK,12,FALSE)),"")</f>
        <v/>
      </c>
      <c r="P50" s="484" t="str">
        <f>IFERROR(IF($D50="","",VLOOKUP($D50,CUADRO!$D:$AK,13,FALSE)),"")</f>
        <v/>
      </c>
      <c r="Q50" s="484" t="str">
        <f>IFERROR(IF($D50="","",VLOOKUP($D50,CUADRO!$D:$AK,14,FALSE)),"")</f>
        <v/>
      </c>
      <c r="R50" s="484" t="str">
        <f>IFERROR(IF($D50="","",VLOOKUP($D50,CUADRO!$D:$AK,15,FALSE)),"")</f>
        <v/>
      </c>
      <c r="S50" s="484" t="str">
        <f>IFERROR(IF($D50="","",VLOOKUP($D50,CUADRO!$D:$AK,16,FALSE)),"")</f>
        <v/>
      </c>
      <c r="T50" s="484" t="str">
        <f>IFERROR(IF($D50="","",VLOOKUP($D50,CUADRO!$D:$AK,17,FALSE)),"")</f>
        <v/>
      </c>
      <c r="U50" s="484" t="str">
        <f>IFERROR(IF($D50="","",VLOOKUP($D50,CUADRO!$D:$AK,18,FALSE)),"")</f>
        <v/>
      </c>
      <c r="V50" s="484" t="str">
        <f>IFERROR(IF($D50="","",VLOOKUP($D50,CUADRO!$D:$AK,19,FALSE)),"")</f>
        <v/>
      </c>
      <c r="W50" s="484" t="str">
        <f>IFERROR(IF($D50="","",VLOOKUP($D50,CUADRO!$D:$AK,20,FALSE)),"")</f>
        <v/>
      </c>
      <c r="X50" s="484" t="str">
        <f>IFERROR(IF($D50="","",VLOOKUP($D50,CUADRO!$D:$AK,21,FALSE)),"")</f>
        <v/>
      </c>
      <c r="Y50" s="484" t="str">
        <f>IFERROR(IF($D50="","",VLOOKUP($D50,CUADRO!$D:$AK,22,FALSE)),"")</f>
        <v/>
      </c>
      <c r="Z50" s="484" t="str">
        <f>IFERROR(IF($D50="","",VLOOKUP($D50,CUADRO!$D:$AK,23,FALSE)),"")</f>
        <v/>
      </c>
      <c r="AA50" s="484" t="str">
        <f>IFERROR(IF($D50="","",VLOOKUP($D50,CUADRO!$D:$AK,24,FALSE)),"")</f>
        <v/>
      </c>
      <c r="AB50" s="484" t="str">
        <f>IFERROR(IF($D50="","",VLOOKUP($D50,CUADRO!$D:$AK,25,FALSE)),"")</f>
        <v/>
      </c>
      <c r="AC50" s="484" t="str">
        <f>IFERROR(IF($D50="","",VLOOKUP($D50,CUADRO!$D:$AK,26,FALSE)),"")</f>
        <v/>
      </c>
      <c r="AD50" s="484" t="str">
        <f>IFERROR(IF($D50="","",VLOOKUP($D50,CUADRO!$D:$AK,27,FALSE)),"")</f>
        <v/>
      </c>
      <c r="AE50" s="484" t="str">
        <f>IFERROR(IF($D50="","",VLOOKUP($D50,CUADRO!$D:$AK,28,FALSE)),"")</f>
        <v/>
      </c>
      <c r="AF50" s="484" t="str">
        <f>IFERROR(IF($D50="","",VLOOKUP($D50,CUADRO!$D:$AK,29,FALSE)),"")</f>
        <v/>
      </c>
      <c r="AG50" s="484" t="str">
        <f>IFERROR(IF($D50="","",VLOOKUP($D50,CUADRO!$D:$AK,30,FALSE)),"")</f>
        <v/>
      </c>
      <c r="AH50" s="484" t="str">
        <f>IFERROR(IF($D50="","",VLOOKUP($D50,CUADRO!$D:$AK,31,FALSE)),"")</f>
        <v/>
      </c>
      <c r="AI50" s="484" t="str">
        <f>IFERROR(IF($D50="","",VLOOKUP($D50,CUADRO!$D:$AK,32,FALSE)),"")</f>
        <v/>
      </c>
      <c r="AJ50" s="484" t="str">
        <f>IFERROR(IF($D50="","",VLOOKUP($D50,CUADRO!$D:$AK,33,FALSE)),"")</f>
        <v/>
      </c>
      <c r="AK50" s="484" t="str">
        <f>IFERROR(IF($D50="","",VLOOKUP($D50,CUADRO!$D:$AK,34,FALSE)),"")</f>
        <v/>
      </c>
    </row>
    <row r="51" spans="1:37" ht="15">
      <c r="A51" s="435" t="str">
        <f>IF(F51="","",MAX($A$5:$A50)+1)</f>
        <v/>
      </c>
      <c r="B51" s="369">
        <v>47</v>
      </c>
      <c r="C51" s="228" t="str">
        <f>VLOOKUP(D51,CONDUCTORES!C:E,3,FALSE)</f>
        <v/>
      </c>
      <c r="D51" s="228" t="str">
        <f>IFERROR(IF($C$1="SELECCIONE EMPRESA","",IF($C$1=CONDUCTORES!$Y$1,VLOOKUP(B51,CONDUCTORES!AH50:AM489,6,FALSE),IF($C$1=CONDUCTORES!$Z$1,VLOOKUP(B51,CONDUCTORES!$AI$4:AM489,5,FALSE),IF($C$1=CONDUCTORES!$AA$1,VLOOKUP(B51,CONDUCTORES!AJ50:AM489,4,FALSE),VLOOKUP(B51,CONDUCTORES!AK50:AM489,3,FALSE))))),"")</f>
        <v/>
      </c>
      <c r="E51" s="228" t="str">
        <f>IF(IFERROR(IF($D51="","",VLOOKUP($D51,CUADRO!D50:AK199,2,FALSE)),"")=0,B51,IFERROR(IF($D51="","",VLOOKUP($D51,CUADRO!D50:AK199,2,FALSE)),""))</f>
        <v/>
      </c>
      <c r="F51" s="228" t="str">
        <f>IFERROR(IF($D51="","",VLOOKUP($D51,CUADRO!D50:AK199,3,FALSE)),"")</f>
        <v/>
      </c>
      <c r="G51" s="484" t="str">
        <f>IFERROR(IF($D51="","",VLOOKUP($D51,CUADRO!$D:$AK,4,FALSE)),"")</f>
        <v/>
      </c>
      <c r="H51" s="484" t="str">
        <f>IFERROR(IF($D51="","",VLOOKUP($D51,CUADRO!$D:$AK,5,FALSE)),"")</f>
        <v/>
      </c>
      <c r="I51" s="484" t="str">
        <f>IFERROR(IF($D51="","",VLOOKUP($D51,CUADRO!$D:$AK,6,FALSE)),"")</f>
        <v/>
      </c>
      <c r="J51" s="484" t="str">
        <f>IFERROR(IF($D51="","",VLOOKUP($D51,CUADRO!$D:$AK,7,FALSE)),"")</f>
        <v/>
      </c>
      <c r="K51" s="484" t="str">
        <f>IFERROR(IF($D51="","",VLOOKUP($D51,CUADRO!$D:$AK,8,FALSE)),"")</f>
        <v/>
      </c>
      <c r="L51" s="484" t="str">
        <f>IFERROR(IF($D51="","",VLOOKUP($D51,CUADRO!$D:$AK,9,FALSE)),"")</f>
        <v/>
      </c>
      <c r="M51" s="484" t="str">
        <f>IFERROR(IF($D51="","",VLOOKUP($D51,CUADRO!$D:$AK,10,FALSE)),"")</f>
        <v/>
      </c>
      <c r="N51" s="484" t="str">
        <f>IFERROR(IF($D51="","",VLOOKUP($D51,CUADRO!$D:$AK,11,FALSE)),"")</f>
        <v/>
      </c>
      <c r="O51" s="484" t="str">
        <f>IFERROR(IF($D51="","",VLOOKUP($D51,CUADRO!$D:$AK,12,FALSE)),"")</f>
        <v/>
      </c>
      <c r="P51" s="484" t="str">
        <f>IFERROR(IF($D51="","",VLOOKUP($D51,CUADRO!$D:$AK,13,FALSE)),"")</f>
        <v/>
      </c>
      <c r="Q51" s="484" t="str">
        <f>IFERROR(IF($D51="","",VLOOKUP($D51,CUADRO!$D:$AK,14,FALSE)),"")</f>
        <v/>
      </c>
      <c r="R51" s="484" t="str">
        <f>IFERROR(IF($D51="","",VLOOKUP($D51,CUADRO!$D:$AK,15,FALSE)),"")</f>
        <v/>
      </c>
      <c r="S51" s="484" t="str">
        <f>IFERROR(IF($D51="","",VLOOKUP($D51,CUADRO!$D:$AK,16,FALSE)),"")</f>
        <v/>
      </c>
      <c r="T51" s="484" t="str">
        <f>IFERROR(IF($D51="","",VLOOKUP($D51,CUADRO!$D:$AK,17,FALSE)),"")</f>
        <v/>
      </c>
      <c r="U51" s="484" t="str">
        <f>IFERROR(IF($D51="","",VLOOKUP($D51,CUADRO!$D:$AK,18,FALSE)),"")</f>
        <v/>
      </c>
      <c r="V51" s="484" t="str">
        <f>IFERROR(IF($D51="","",VLOOKUP($D51,CUADRO!$D:$AK,19,FALSE)),"")</f>
        <v/>
      </c>
      <c r="W51" s="484" t="str">
        <f>IFERROR(IF($D51="","",VLOOKUP($D51,CUADRO!$D:$AK,20,FALSE)),"")</f>
        <v/>
      </c>
      <c r="X51" s="484" t="str">
        <f>IFERROR(IF($D51="","",VLOOKUP($D51,CUADRO!$D:$AK,21,FALSE)),"")</f>
        <v/>
      </c>
      <c r="Y51" s="484" t="str">
        <f>IFERROR(IF($D51="","",VLOOKUP($D51,CUADRO!$D:$AK,22,FALSE)),"")</f>
        <v/>
      </c>
      <c r="Z51" s="484" t="str">
        <f>IFERROR(IF($D51="","",VLOOKUP($D51,CUADRO!$D:$AK,23,FALSE)),"")</f>
        <v/>
      </c>
      <c r="AA51" s="484" t="str">
        <f>IFERROR(IF($D51="","",VLOOKUP($D51,CUADRO!$D:$AK,24,FALSE)),"")</f>
        <v/>
      </c>
      <c r="AB51" s="484" t="str">
        <f>IFERROR(IF($D51="","",VLOOKUP($D51,CUADRO!$D:$AK,25,FALSE)),"")</f>
        <v/>
      </c>
      <c r="AC51" s="484" t="str">
        <f>IFERROR(IF($D51="","",VLOOKUP($D51,CUADRO!$D:$AK,26,FALSE)),"")</f>
        <v/>
      </c>
      <c r="AD51" s="484" t="str">
        <f>IFERROR(IF($D51="","",VLOOKUP($D51,CUADRO!$D:$AK,27,FALSE)),"")</f>
        <v/>
      </c>
      <c r="AE51" s="484" t="str">
        <f>IFERROR(IF($D51="","",VLOOKUP($D51,CUADRO!$D:$AK,28,FALSE)),"")</f>
        <v/>
      </c>
      <c r="AF51" s="484" t="str">
        <f>IFERROR(IF($D51="","",VLOOKUP($D51,CUADRO!$D:$AK,29,FALSE)),"")</f>
        <v/>
      </c>
      <c r="AG51" s="484" t="str">
        <f>IFERROR(IF($D51="","",VLOOKUP($D51,CUADRO!$D:$AK,30,FALSE)),"")</f>
        <v/>
      </c>
      <c r="AH51" s="484" t="str">
        <f>IFERROR(IF($D51="","",VLOOKUP($D51,CUADRO!$D:$AK,31,FALSE)),"")</f>
        <v/>
      </c>
      <c r="AI51" s="484" t="str">
        <f>IFERROR(IF($D51="","",VLOOKUP($D51,CUADRO!$D:$AK,32,FALSE)),"")</f>
        <v/>
      </c>
      <c r="AJ51" s="484" t="str">
        <f>IFERROR(IF($D51="","",VLOOKUP($D51,CUADRO!$D:$AK,33,FALSE)),"")</f>
        <v/>
      </c>
      <c r="AK51" s="484" t="str">
        <f>IFERROR(IF($D51="","",VLOOKUP($D51,CUADRO!$D:$AK,34,FALSE)),"")</f>
        <v/>
      </c>
    </row>
    <row r="52" spans="1:37" ht="15">
      <c r="A52" s="435" t="str">
        <f>IF(F52="","",MAX($A$5:$A51)+1)</f>
        <v/>
      </c>
      <c r="B52" s="369">
        <v>48</v>
      </c>
      <c r="C52" s="228" t="str">
        <f>VLOOKUP(D52,CONDUCTORES!C:E,3,FALSE)</f>
        <v/>
      </c>
      <c r="D52" s="228" t="str">
        <f>IFERROR(IF($C$1="SELECCIONE EMPRESA","",IF($C$1=CONDUCTORES!$Y$1,VLOOKUP(B52,CONDUCTORES!AH51:AM490,6,FALSE),IF($C$1=CONDUCTORES!$Z$1,VLOOKUP(B52,CONDUCTORES!$AI$4:AM490,5,FALSE),IF($C$1=CONDUCTORES!$AA$1,VLOOKUP(B52,CONDUCTORES!AJ51:AM490,4,FALSE),VLOOKUP(B52,CONDUCTORES!AK51:AM490,3,FALSE))))),"")</f>
        <v/>
      </c>
      <c r="E52" s="228" t="str">
        <f>IF(IFERROR(IF($D52="","",VLOOKUP($D52,CUADRO!D51:AK200,2,FALSE)),"")=0,B52,IFERROR(IF($D52="","",VLOOKUP($D52,CUADRO!D51:AK200,2,FALSE)),""))</f>
        <v/>
      </c>
      <c r="F52" s="228" t="str">
        <f>IFERROR(IF($D52="","",VLOOKUP($D52,CUADRO!D51:AK200,3,FALSE)),"")</f>
        <v/>
      </c>
      <c r="G52" s="484" t="str">
        <f>IFERROR(IF($D52="","",VLOOKUP($D52,CUADRO!$D:$AK,4,FALSE)),"")</f>
        <v/>
      </c>
      <c r="H52" s="484" t="str">
        <f>IFERROR(IF($D52="","",VLOOKUP($D52,CUADRO!$D:$AK,5,FALSE)),"")</f>
        <v/>
      </c>
      <c r="I52" s="484" t="str">
        <f>IFERROR(IF($D52="","",VLOOKUP($D52,CUADRO!$D:$AK,6,FALSE)),"")</f>
        <v/>
      </c>
      <c r="J52" s="484" t="str">
        <f>IFERROR(IF($D52="","",VLOOKUP($D52,CUADRO!$D:$AK,7,FALSE)),"")</f>
        <v/>
      </c>
      <c r="K52" s="484" t="str">
        <f>IFERROR(IF($D52="","",VLOOKUP($D52,CUADRO!$D:$AK,8,FALSE)),"")</f>
        <v/>
      </c>
      <c r="L52" s="484" t="str">
        <f>IFERROR(IF($D52="","",VLOOKUP($D52,CUADRO!$D:$AK,9,FALSE)),"")</f>
        <v/>
      </c>
      <c r="M52" s="484" t="str">
        <f>IFERROR(IF($D52="","",VLOOKUP($D52,CUADRO!$D:$AK,10,FALSE)),"")</f>
        <v/>
      </c>
      <c r="N52" s="484" t="str">
        <f>IFERROR(IF($D52="","",VLOOKUP($D52,CUADRO!$D:$AK,11,FALSE)),"")</f>
        <v/>
      </c>
      <c r="O52" s="484" t="str">
        <f>IFERROR(IF($D52="","",VLOOKUP($D52,CUADRO!$D:$AK,12,FALSE)),"")</f>
        <v/>
      </c>
      <c r="P52" s="484" t="str">
        <f>IFERROR(IF($D52="","",VLOOKUP($D52,CUADRO!$D:$AK,13,FALSE)),"")</f>
        <v/>
      </c>
      <c r="Q52" s="484" t="str">
        <f>IFERROR(IF($D52="","",VLOOKUP($D52,CUADRO!$D:$AK,14,FALSE)),"")</f>
        <v/>
      </c>
      <c r="R52" s="484" t="str">
        <f>IFERROR(IF($D52="","",VLOOKUP($D52,CUADRO!$D:$AK,15,FALSE)),"")</f>
        <v/>
      </c>
      <c r="S52" s="484" t="str">
        <f>IFERROR(IF($D52="","",VLOOKUP($D52,CUADRO!$D:$AK,16,FALSE)),"")</f>
        <v/>
      </c>
      <c r="T52" s="484" t="str">
        <f>IFERROR(IF($D52="","",VLOOKUP($D52,CUADRO!$D:$AK,17,FALSE)),"")</f>
        <v/>
      </c>
      <c r="U52" s="484" t="str">
        <f>IFERROR(IF($D52="","",VLOOKUP($D52,CUADRO!$D:$AK,18,FALSE)),"")</f>
        <v/>
      </c>
      <c r="V52" s="484" t="str">
        <f>IFERROR(IF($D52="","",VLOOKUP($D52,CUADRO!$D:$AK,19,FALSE)),"")</f>
        <v/>
      </c>
      <c r="W52" s="484" t="str">
        <f>IFERROR(IF($D52="","",VLOOKUP($D52,CUADRO!$D:$AK,20,FALSE)),"")</f>
        <v/>
      </c>
      <c r="X52" s="484" t="str">
        <f>IFERROR(IF($D52="","",VLOOKUP($D52,CUADRO!$D:$AK,21,FALSE)),"")</f>
        <v/>
      </c>
      <c r="Y52" s="484" t="str">
        <f>IFERROR(IF($D52="","",VLOOKUP($D52,CUADRO!$D:$AK,22,FALSE)),"")</f>
        <v/>
      </c>
      <c r="Z52" s="484" t="str">
        <f>IFERROR(IF($D52="","",VLOOKUP($D52,CUADRO!$D:$AK,23,FALSE)),"")</f>
        <v/>
      </c>
      <c r="AA52" s="484" t="str">
        <f>IFERROR(IF($D52="","",VLOOKUP($D52,CUADRO!$D:$AK,24,FALSE)),"")</f>
        <v/>
      </c>
      <c r="AB52" s="484" t="str">
        <f>IFERROR(IF($D52="","",VLOOKUP($D52,CUADRO!$D:$AK,25,FALSE)),"")</f>
        <v/>
      </c>
      <c r="AC52" s="484" t="str">
        <f>IFERROR(IF($D52="","",VLOOKUP($D52,CUADRO!$D:$AK,26,FALSE)),"")</f>
        <v/>
      </c>
      <c r="AD52" s="484" t="str">
        <f>IFERROR(IF($D52="","",VLOOKUP($D52,CUADRO!$D:$AK,27,FALSE)),"")</f>
        <v/>
      </c>
      <c r="AE52" s="484" t="str">
        <f>IFERROR(IF($D52="","",VLOOKUP($D52,CUADRO!$D:$AK,28,FALSE)),"")</f>
        <v/>
      </c>
      <c r="AF52" s="484" t="str">
        <f>IFERROR(IF($D52="","",VLOOKUP($D52,CUADRO!$D:$AK,29,FALSE)),"")</f>
        <v/>
      </c>
      <c r="AG52" s="484" t="str">
        <f>IFERROR(IF($D52="","",VLOOKUP($D52,CUADRO!$D:$AK,30,FALSE)),"")</f>
        <v/>
      </c>
      <c r="AH52" s="484" t="str">
        <f>IFERROR(IF($D52="","",VLOOKUP($D52,CUADRO!$D:$AK,31,FALSE)),"")</f>
        <v/>
      </c>
      <c r="AI52" s="484" t="str">
        <f>IFERROR(IF($D52="","",VLOOKUP($D52,CUADRO!$D:$AK,32,FALSE)),"")</f>
        <v/>
      </c>
      <c r="AJ52" s="484" t="str">
        <f>IFERROR(IF($D52="","",VLOOKUP($D52,CUADRO!$D:$AK,33,FALSE)),"")</f>
        <v/>
      </c>
      <c r="AK52" s="484" t="str">
        <f>IFERROR(IF($D52="","",VLOOKUP($D52,CUADRO!$D:$AK,34,FALSE)),"")</f>
        <v/>
      </c>
    </row>
    <row r="53" spans="1:37" ht="15">
      <c r="A53" s="435" t="str">
        <f>IF(F53="","",MAX($A$5:$A52)+1)</f>
        <v/>
      </c>
      <c r="B53" s="369">
        <v>49</v>
      </c>
      <c r="C53" s="228" t="str">
        <f>VLOOKUP(D53,CONDUCTORES!C:E,3,FALSE)</f>
        <v/>
      </c>
      <c r="D53" s="228" t="str">
        <f>IFERROR(IF($C$1="SELECCIONE EMPRESA","",IF($C$1=CONDUCTORES!$Y$1,VLOOKUP(B53,CONDUCTORES!AH52:AM491,6,FALSE),IF($C$1=CONDUCTORES!$Z$1,VLOOKUP(B53,CONDUCTORES!$AI$4:AM491,5,FALSE),IF($C$1=CONDUCTORES!$AA$1,VLOOKUP(B53,CONDUCTORES!AJ52:AM491,4,FALSE),VLOOKUP(B53,CONDUCTORES!AK52:AM491,3,FALSE))))),"")</f>
        <v/>
      </c>
      <c r="E53" s="228" t="str">
        <f>IF(IFERROR(IF($D53="","",VLOOKUP($D53,CUADRO!D52:AK201,2,FALSE)),"")=0,B53,IFERROR(IF($D53="","",VLOOKUP($D53,CUADRO!D52:AK201,2,FALSE)),""))</f>
        <v/>
      </c>
      <c r="F53" s="228" t="str">
        <f>IFERROR(IF($D53="","",VLOOKUP($D53,CUADRO!D52:AK201,3,FALSE)),"")</f>
        <v/>
      </c>
      <c r="G53" s="484" t="str">
        <f>IFERROR(IF($D53="","",VLOOKUP($D53,CUADRO!$D:$AK,4,FALSE)),"")</f>
        <v/>
      </c>
      <c r="H53" s="484" t="str">
        <f>IFERROR(IF($D53="","",VLOOKUP($D53,CUADRO!$D:$AK,5,FALSE)),"")</f>
        <v/>
      </c>
      <c r="I53" s="484" t="str">
        <f>IFERROR(IF($D53="","",VLOOKUP($D53,CUADRO!$D:$AK,6,FALSE)),"")</f>
        <v/>
      </c>
      <c r="J53" s="484" t="str">
        <f>IFERROR(IF($D53="","",VLOOKUP($D53,CUADRO!$D:$AK,7,FALSE)),"")</f>
        <v/>
      </c>
      <c r="K53" s="484" t="str">
        <f>IFERROR(IF($D53="","",VLOOKUP($D53,CUADRO!$D:$AK,8,FALSE)),"")</f>
        <v/>
      </c>
      <c r="L53" s="484" t="str">
        <f>IFERROR(IF($D53="","",VLOOKUP($D53,CUADRO!$D:$AK,9,FALSE)),"")</f>
        <v/>
      </c>
      <c r="M53" s="484" t="str">
        <f>IFERROR(IF($D53="","",VLOOKUP($D53,CUADRO!$D:$AK,10,FALSE)),"")</f>
        <v/>
      </c>
      <c r="N53" s="484" t="str">
        <f>IFERROR(IF($D53="","",VLOOKUP($D53,CUADRO!$D:$AK,11,FALSE)),"")</f>
        <v/>
      </c>
      <c r="O53" s="484" t="str">
        <f>IFERROR(IF($D53="","",VLOOKUP($D53,CUADRO!$D:$AK,12,FALSE)),"")</f>
        <v/>
      </c>
      <c r="P53" s="484" t="str">
        <f>IFERROR(IF($D53="","",VLOOKUP($D53,CUADRO!$D:$AK,13,FALSE)),"")</f>
        <v/>
      </c>
      <c r="Q53" s="484" t="str">
        <f>IFERROR(IF($D53="","",VLOOKUP($D53,CUADRO!$D:$AK,14,FALSE)),"")</f>
        <v/>
      </c>
      <c r="R53" s="484" t="str">
        <f>IFERROR(IF($D53="","",VLOOKUP($D53,CUADRO!$D:$AK,15,FALSE)),"")</f>
        <v/>
      </c>
      <c r="S53" s="484" t="str">
        <f>IFERROR(IF($D53="","",VLOOKUP($D53,CUADRO!$D:$AK,16,FALSE)),"")</f>
        <v/>
      </c>
      <c r="T53" s="484" t="str">
        <f>IFERROR(IF($D53="","",VLOOKUP($D53,CUADRO!$D:$AK,17,FALSE)),"")</f>
        <v/>
      </c>
      <c r="U53" s="484" t="str">
        <f>IFERROR(IF($D53="","",VLOOKUP($D53,CUADRO!$D:$AK,18,FALSE)),"")</f>
        <v/>
      </c>
      <c r="V53" s="484" t="str">
        <f>IFERROR(IF($D53="","",VLOOKUP($D53,CUADRO!$D:$AK,19,FALSE)),"")</f>
        <v/>
      </c>
      <c r="W53" s="484" t="str">
        <f>IFERROR(IF($D53="","",VLOOKUP($D53,CUADRO!$D:$AK,20,FALSE)),"")</f>
        <v/>
      </c>
      <c r="X53" s="484" t="str">
        <f>IFERROR(IF($D53="","",VLOOKUP($D53,CUADRO!$D:$AK,21,FALSE)),"")</f>
        <v/>
      </c>
      <c r="Y53" s="484" t="str">
        <f>IFERROR(IF($D53="","",VLOOKUP($D53,CUADRO!$D:$AK,22,FALSE)),"")</f>
        <v/>
      </c>
      <c r="Z53" s="484" t="str">
        <f>IFERROR(IF($D53="","",VLOOKUP($D53,CUADRO!$D:$AK,23,FALSE)),"")</f>
        <v/>
      </c>
      <c r="AA53" s="484" t="str">
        <f>IFERROR(IF($D53="","",VLOOKUP($D53,CUADRO!$D:$AK,24,FALSE)),"")</f>
        <v/>
      </c>
      <c r="AB53" s="484" t="str">
        <f>IFERROR(IF($D53="","",VLOOKUP($D53,CUADRO!$D:$AK,25,FALSE)),"")</f>
        <v/>
      </c>
      <c r="AC53" s="484" t="str">
        <f>IFERROR(IF($D53="","",VLOOKUP($D53,CUADRO!$D:$AK,26,FALSE)),"")</f>
        <v/>
      </c>
      <c r="AD53" s="484" t="str">
        <f>IFERROR(IF($D53="","",VLOOKUP($D53,CUADRO!$D:$AK,27,FALSE)),"")</f>
        <v/>
      </c>
      <c r="AE53" s="484" t="str">
        <f>IFERROR(IF($D53="","",VLOOKUP($D53,CUADRO!$D:$AK,28,FALSE)),"")</f>
        <v/>
      </c>
      <c r="AF53" s="484" t="str">
        <f>IFERROR(IF($D53="","",VLOOKUP($D53,CUADRO!$D:$AK,29,FALSE)),"")</f>
        <v/>
      </c>
      <c r="AG53" s="484" t="str">
        <f>IFERROR(IF($D53="","",VLOOKUP($D53,CUADRO!$D:$AK,30,FALSE)),"")</f>
        <v/>
      </c>
      <c r="AH53" s="484" t="str">
        <f>IFERROR(IF($D53="","",VLOOKUP($D53,CUADRO!$D:$AK,31,FALSE)),"")</f>
        <v/>
      </c>
      <c r="AI53" s="484" t="str">
        <f>IFERROR(IF($D53="","",VLOOKUP($D53,CUADRO!$D:$AK,32,FALSE)),"")</f>
        <v/>
      </c>
      <c r="AJ53" s="484" t="str">
        <f>IFERROR(IF($D53="","",VLOOKUP($D53,CUADRO!$D:$AK,33,FALSE)),"")</f>
        <v/>
      </c>
      <c r="AK53" s="484" t="str">
        <f>IFERROR(IF($D53="","",VLOOKUP($D53,CUADRO!$D:$AK,34,FALSE)),"")</f>
        <v/>
      </c>
    </row>
    <row r="54" spans="1:37" ht="15">
      <c r="A54" s="435" t="str">
        <f>IF(F54="","",MAX($A$5:$A53)+1)</f>
        <v/>
      </c>
      <c r="B54" s="369">
        <v>50</v>
      </c>
      <c r="C54" s="228" t="str">
        <f>VLOOKUP(D54,CONDUCTORES!C:E,3,FALSE)</f>
        <v/>
      </c>
      <c r="D54" s="228" t="str">
        <f>IFERROR(IF($C$1="SELECCIONE EMPRESA","",IF($C$1=CONDUCTORES!$Y$1,VLOOKUP(B54,CONDUCTORES!AH53:AM492,6,FALSE),IF($C$1=CONDUCTORES!$Z$1,VLOOKUP(B54,CONDUCTORES!$AI$4:AM492,5,FALSE),IF($C$1=CONDUCTORES!$AA$1,VLOOKUP(B54,CONDUCTORES!AJ53:AM492,4,FALSE),VLOOKUP(B54,CONDUCTORES!AK53:AM492,3,FALSE))))),"")</f>
        <v/>
      </c>
      <c r="E54" s="228" t="str">
        <f>IF(IFERROR(IF($D54="","",VLOOKUP($D54,CUADRO!D53:AK202,2,FALSE)),"")=0,B54,IFERROR(IF($D54="","",VLOOKUP($D54,CUADRO!D53:AK202,2,FALSE)),""))</f>
        <v/>
      </c>
      <c r="F54" s="228" t="str">
        <f>IFERROR(IF($D54="","",VLOOKUP($D54,CUADRO!D53:AK202,3,FALSE)),"")</f>
        <v/>
      </c>
      <c r="G54" s="484" t="str">
        <f>IFERROR(IF($D54="","",VLOOKUP($D54,CUADRO!$D:$AK,4,FALSE)),"")</f>
        <v/>
      </c>
      <c r="H54" s="484" t="str">
        <f>IFERROR(IF($D54="","",VLOOKUP($D54,CUADRO!$D:$AK,5,FALSE)),"")</f>
        <v/>
      </c>
      <c r="I54" s="484" t="str">
        <f>IFERROR(IF($D54="","",VLOOKUP($D54,CUADRO!$D:$AK,6,FALSE)),"")</f>
        <v/>
      </c>
      <c r="J54" s="484" t="str">
        <f>IFERROR(IF($D54="","",VLOOKUP($D54,CUADRO!$D:$AK,7,FALSE)),"")</f>
        <v/>
      </c>
      <c r="K54" s="484" t="str">
        <f>IFERROR(IF($D54="","",VLOOKUP($D54,CUADRO!$D:$AK,8,FALSE)),"")</f>
        <v/>
      </c>
      <c r="L54" s="484" t="str">
        <f>IFERROR(IF($D54="","",VLOOKUP($D54,CUADRO!$D:$AK,9,FALSE)),"")</f>
        <v/>
      </c>
      <c r="M54" s="484" t="str">
        <f>IFERROR(IF($D54="","",VLOOKUP($D54,CUADRO!$D:$AK,10,FALSE)),"")</f>
        <v/>
      </c>
      <c r="N54" s="484" t="str">
        <f>IFERROR(IF($D54="","",VLOOKUP($D54,CUADRO!$D:$AK,11,FALSE)),"")</f>
        <v/>
      </c>
      <c r="O54" s="484" t="str">
        <f>IFERROR(IF($D54="","",VLOOKUP($D54,CUADRO!$D:$AK,12,FALSE)),"")</f>
        <v/>
      </c>
      <c r="P54" s="484" t="str">
        <f>IFERROR(IF($D54="","",VLOOKUP($D54,CUADRO!$D:$AK,13,FALSE)),"")</f>
        <v/>
      </c>
      <c r="Q54" s="484" t="str">
        <f>IFERROR(IF($D54="","",VLOOKUP($D54,CUADRO!$D:$AK,14,FALSE)),"")</f>
        <v/>
      </c>
      <c r="R54" s="484" t="str">
        <f>IFERROR(IF($D54="","",VLOOKUP($D54,CUADRO!$D:$AK,15,FALSE)),"")</f>
        <v/>
      </c>
      <c r="S54" s="484" t="str">
        <f>IFERROR(IF($D54="","",VLOOKUP($D54,CUADRO!$D:$AK,16,FALSE)),"")</f>
        <v/>
      </c>
      <c r="T54" s="484" t="str">
        <f>IFERROR(IF($D54="","",VLOOKUP($D54,CUADRO!$D:$AK,17,FALSE)),"")</f>
        <v/>
      </c>
      <c r="U54" s="484" t="str">
        <f>IFERROR(IF($D54="","",VLOOKUP($D54,CUADRO!$D:$AK,18,FALSE)),"")</f>
        <v/>
      </c>
      <c r="V54" s="484" t="str">
        <f>IFERROR(IF($D54="","",VLOOKUP($D54,CUADRO!$D:$AK,19,FALSE)),"")</f>
        <v/>
      </c>
      <c r="W54" s="484" t="str">
        <f>IFERROR(IF($D54="","",VLOOKUP($D54,CUADRO!$D:$AK,20,FALSE)),"")</f>
        <v/>
      </c>
      <c r="X54" s="484" t="str">
        <f>IFERROR(IF($D54="","",VLOOKUP($D54,CUADRO!$D:$AK,21,FALSE)),"")</f>
        <v/>
      </c>
      <c r="Y54" s="484" t="str">
        <f>IFERROR(IF($D54="","",VLOOKUP($D54,CUADRO!$D:$AK,22,FALSE)),"")</f>
        <v/>
      </c>
      <c r="Z54" s="484" t="str">
        <f>IFERROR(IF($D54="","",VLOOKUP($D54,CUADRO!$D:$AK,23,FALSE)),"")</f>
        <v/>
      </c>
      <c r="AA54" s="484" t="str">
        <f>IFERROR(IF($D54="","",VLOOKUP($D54,CUADRO!$D:$AK,24,FALSE)),"")</f>
        <v/>
      </c>
      <c r="AB54" s="484" t="str">
        <f>IFERROR(IF($D54="","",VLOOKUP($D54,CUADRO!$D:$AK,25,FALSE)),"")</f>
        <v/>
      </c>
      <c r="AC54" s="484" t="str">
        <f>IFERROR(IF($D54="","",VLOOKUP($D54,CUADRO!$D:$AK,26,FALSE)),"")</f>
        <v/>
      </c>
      <c r="AD54" s="484" t="str">
        <f>IFERROR(IF($D54="","",VLOOKUP($D54,CUADRO!$D:$AK,27,FALSE)),"")</f>
        <v/>
      </c>
      <c r="AE54" s="484" t="str">
        <f>IFERROR(IF($D54="","",VLOOKUP($D54,CUADRO!$D:$AK,28,FALSE)),"")</f>
        <v/>
      </c>
      <c r="AF54" s="484" t="str">
        <f>IFERROR(IF($D54="","",VLOOKUP($D54,CUADRO!$D:$AK,29,FALSE)),"")</f>
        <v/>
      </c>
      <c r="AG54" s="484" t="str">
        <f>IFERROR(IF($D54="","",VLOOKUP($D54,CUADRO!$D:$AK,30,FALSE)),"")</f>
        <v/>
      </c>
      <c r="AH54" s="484" t="str">
        <f>IFERROR(IF($D54="","",VLOOKUP($D54,CUADRO!$D:$AK,31,FALSE)),"")</f>
        <v/>
      </c>
      <c r="AI54" s="484" t="str">
        <f>IFERROR(IF($D54="","",VLOOKUP($D54,CUADRO!$D:$AK,32,FALSE)),"")</f>
        <v/>
      </c>
      <c r="AJ54" s="484" t="str">
        <f>IFERROR(IF($D54="","",VLOOKUP($D54,CUADRO!$D:$AK,33,FALSE)),"")</f>
        <v/>
      </c>
      <c r="AK54" s="484" t="str">
        <f>IFERROR(IF($D54="","",VLOOKUP($D54,CUADRO!$D:$AK,34,FALSE)),"")</f>
        <v/>
      </c>
    </row>
    <row r="55" spans="1:37" ht="15">
      <c r="A55" s="435" t="str">
        <f>IF(F55="","",MAX($A$5:$A54)+1)</f>
        <v/>
      </c>
      <c r="B55" s="369">
        <v>51</v>
      </c>
      <c r="C55" s="228" t="str">
        <f>VLOOKUP(D55,CONDUCTORES!C:E,3,FALSE)</f>
        <v/>
      </c>
      <c r="D55" s="228" t="str">
        <f>IFERROR(IF($C$1="SELECCIONE EMPRESA","",IF($C$1=CONDUCTORES!$Y$1,VLOOKUP(B55,CONDUCTORES!AH54:AM493,6,FALSE),IF($C$1=CONDUCTORES!$Z$1,VLOOKUP(B55,CONDUCTORES!$AI$4:AM493,5,FALSE),IF($C$1=CONDUCTORES!$AA$1,VLOOKUP(B55,CONDUCTORES!AJ54:AM493,4,FALSE),VLOOKUP(B55,CONDUCTORES!AK54:AM493,3,FALSE))))),"")</f>
        <v/>
      </c>
      <c r="E55" s="228" t="str">
        <f>IF(IFERROR(IF($D55="","",VLOOKUP($D55,CUADRO!D54:AK203,2,FALSE)),"")=0,B55,IFERROR(IF($D55="","",VLOOKUP($D55,CUADRO!D54:AK203,2,FALSE)),""))</f>
        <v/>
      </c>
      <c r="F55" s="228" t="str">
        <f>IFERROR(IF($D55="","",VLOOKUP($D55,CUADRO!D54:AK203,3,FALSE)),"")</f>
        <v/>
      </c>
      <c r="G55" s="484" t="str">
        <f>IFERROR(IF($D55="","",VLOOKUP($D55,CUADRO!$D:$AK,4,FALSE)),"")</f>
        <v/>
      </c>
      <c r="H55" s="484" t="str">
        <f>IFERROR(IF($D55="","",VLOOKUP($D55,CUADRO!$D:$AK,5,FALSE)),"")</f>
        <v/>
      </c>
      <c r="I55" s="484" t="str">
        <f>IFERROR(IF($D55="","",VLOOKUP($D55,CUADRO!$D:$AK,6,FALSE)),"")</f>
        <v/>
      </c>
      <c r="J55" s="484" t="str">
        <f>IFERROR(IF($D55="","",VLOOKUP($D55,CUADRO!$D:$AK,7,FALSE)),"")</f>
        <v/>
      </c>
      <c r="K55" s="484" t="str">
        <f>IFERROR(IF($D55="","",VLOOKUP($D55,CUADRO!$D:$AK,8,FALSE)),"")</f>
        <v/>
      </c>
      <c r="L55" s="484" t="str">
        <f>IFERROR(IF($D55="","",VLOOKUP($D55,CUADRO!$D:$AK,9,FALSE)),"")</f>
        <v/>
      </c>
      <c r="M55" s="484" t="str">
        <f>IFERROR(IF($D55="","",VLOOKUP($D55,CUADRO!$D:$AK,10,FALSE)),"")</f>
        <v/>
      </c>
      <c r="N55" s="484" t="str">
        <f>IFERROR(IF($D55="","",VLOOKUP($D55,CUADRO!$D:$AK,11,FALSE)),"")</f>
        <v/>
      </c>
      <c r="O55" s="484" t="str">
        <f>IFERROR(IF($D55="","",VLOOKUP($D55,CUADRO!$D:$AK,12,FALSE)),"")</f>
        <v/>
      </c>
      <c r="P55" s="484" t="str">
        <f>IFERROR(IF($D55="","",VLOOKUP($D55,CUADRO!$D:$AK,13,FALSE)),"")</f>
        <v/>
      </c>
      <c r="Q55" s="484" t="str">
        <f>IFERROR(IF($D55="","",VLOOKUP($D55,CUADRO!$D:$AK,14,FALSE)),"")</f>
        <v/>
      </c>
      <c r="R55" s="484" t="str">
        <f>IFERROR(IF($D55="","",VLOOKUP($D55,CUADRO!$D:$AK,15,FALSE)),"")</f>
        <v/>
      </c>
      <c r="S55" s="484" t="str">
        <f>IFERROR(IF($D55="","",VLOOKUP($D55,CUADRO!$D:$AK,16,FALSE)),"")</f>
        <v/>
      </c>
      <c r="T55" s="484" t="str">
        <f>IFERROR(IF($D55="","",VLOOKUP($D55,CUADRO!$D:$AK,17,FALSE)),"")</f>
        <v/>
      </c>
      <c r="U55" s="484" t="str">
        <f>IFERROR(IF($D55="","",VLOOKUP($D55,CUADRO!$D:$AK,18,FALSE)),"")</f>
        <v/>
      </c>
      <c r="V55" s="484" t="str">
        <f>IFERROR(IF($D55="","",VLOOKUP($D55,CUADRO!$D:$AK,19,FALSE)),"")</f>
        <v/>
      </c>
      <c r="W55" s="484" t="str">
        <f>IFERROR(IF($D55="","",VLOOKUP($D55,CUADRO!$D:$AK,20,FALSE)),"")</f>
        <v/>
      </c>
      <c r="X55" s="484" t="str">
        <f>IFERROR(IF($D55="","",VLOOKUP($D55,CUADRO!$D:$AK,21,FALSE)),"")</f>
        <v/>
      </c>
      <c r="Y55" s="484" t="str">
        <f>IFERROR(IF($D55="","",VLOOKUP($D55,CUADRO!$D:$AK,22,FALSE)),"")</f>
        <v/>
      </c>
      <c r="Z55" s="484" t="str">
        <f>IFERROR(IF($D55="","",VLOOKUP($D55,CUADRO!$D:$AK,23,FALSE)),"")</f>
        <v/>
      </c>
      <c r="AA55" s="484" t="str">
        <f>IFERROR(IF($D55="","",VLOOKUP($D55,CUADRO!$D:$AK,24,FALSE)),"")</f>
        <v/>
      </c>
      <c r="AB55" s="484" t="str">
        <f>IFERROR(IF($D55="","",VLOOKUP($D55,CUADRO!$D:$AK,25,FALSE)),"")</f>
        <v/>
      </c>
      <c r="AC55" s="484" t="str">
        <f>IFERROR(IF($D55="","",VLOOKUP($D55,CUADRO!$D:$AK,26,FALSE)),"")</f>
        <v/>
      </c>
      <c r="AD55" s="484" t="str">
        <f>IFERROR(IF($D55="","",VLOOKUP($D55,CUADRO!$D:$AK,27,FALSE)),"")</f>
        <v/>
      </c>
      <c r="AE55" s="484" t="str">
        <f>IFERROR(IF($D55="","",VLOOKUP($D55,CUADRO!$D:$AK,28,FALSE)),"")</f>
        <v/>
      </c>
      <c r="AF55" s="484" t="str">
        <f>IFERROR(IF($D55="","",VLOOKUP($D55,CUADRO!$D:$AK,29,FALSE)),"")</f>
        <v/>
      </c>
      <c r="AG55" s="484" t="str">
        <f>IFERROR(IF($D55="","",VLOOKUP($D55,CUADRO!$D:$AK,30,FALSE)),"")</f>
        <v/>
      </c>
      <c r="AH55" s="484" t="str">
        <f>IFERROR(IF($D55="","",VLOOKUP($D55,CUADRO!$D:$AK,31,FALSE)),"")</f>
        <v/>
      </c>
      <c r="AI55" s="484" t="str">
        <f>IFERROR(IF($D55="","",VLOOKUP($D55,CUADRO!$D:$AK,32,FALSE)),"")</f>
        <v/>
      </c>
      <c r="AJ55" s="484" t="str">
        <f>IFERROR(IF($D55="","",VLOOKUP($D55,CUADRO!$D:$AK,33,FALSE)),"")</f>
        <v/>
      </c>
      <c r="AK55" s="484" t="str">
        <f>IFERROR(IF($D55="","",VLOOKUP($D55,CUADRO!$D:$AK,34,FALSE)),"")</f>
        <v/>
      </c>
    </row>
    <row r="56" spans="1:37" ht="15">
      <c r="A56" s="435" t="str">
        <f>IF(F56="","",MAX($A$5:$A55)+1)</f>
        <v/>
      </c>
      <c r="B56" s="369">
        <v>52</v>
      </c>
      <c r="C56" s="228" t="str">
        <f>VLOOKUP(D56,CONDUCTORES!C:E,3,FALSE)</f>
        <v/>
      </c>
      <c r="D56" s="228" t="str">
        <f>IFERROR(IF($C$1="SELECCIONE EMPRESA","",IF($C$1=CONDUCTORES!$Y$1,VLOOKUP(B56,CONDUCTORES!AH55:AM494,6,FALSE),IF($C$1=CONDUCTORES!$Z$1,VLOOKUP(B56,CONDUCTORES!$AI$4:AM494,5,FALSE),IF($C$1=CONDUCTORES!$AA$1,VLOOKUP(B56,CONDUCTORES!AJ55:AM494,4,FALSE),VLOOKUP(B56,CONDUCTORES!AK55:AM494,3,FALSE))))),"")</f>
        <v/>
      </c>
      <c r="E56" s="228" t="str">
        <f>IF(IFERROR(IF($D56="","",VLOOKUP($D56,CUADRO!D55:AK204,2,FALSE)),"")=0,B56,IFERROR(IF($D56="","",VLOOKUP($D56,CUADRO!D55:AK204,2,FALSE)),""))</f>
        <v/>
      </c>
      <c r="F56" s="228" t="str">
        <f>IFERROR(IF($D56="","",VLOOKUP($D56,CUADRO!D55:AK204,3,FALSE)),"")</f>
        <v/>
      </c>
      <c r="G56" s="484" t="str">
        <f>IFERROR(IF($D56="","",VLOOKUP($D56,CUADRO!$D:$AK,4,FALSE)),"")</f>
        <v/>
      </c>
      <c r="H56" s="484" t="str">
        <f>IFERROR(IF($D56="","",VLOOKUP($D56,CUADRO!$D:$AK,5,FALSE)),"")</f>
        <v/>
      </c>
      <c r="I56" s="484" t="str">
        <f>IFERROR(IF($D56="","",VLOOKUP($D56,CUADRO!$D:$AK,6,FALSE)),"")</f>
        <v/>
      </c>
      <c r="J56" s="484" t="str">
        <f>IFERROR(IF($D56="","",VLOOKUP($D56,CUADRO!$D:$AK,7,FALSE)),"")</f>
        <v/>
      </c>
      <c r="K56" s="484" t="str">
        <f>IFERROR(IF($D56="","",VLOOKUP($D56,CUADRO!$D:$AK,8,FALSE)),"")</f>
        <v/>
      </c>
      <c r="L56" s="484" t="str">
        <f>IFERROR(IF($D56="","",VLOOKUP($D56,CUADRO!$D:$AK,9,FALSE)),"")</f>
        <v/>
      </c>
      <c r="M56" s="484" t="str">
        <f>IFERROR(IF($D56="","",VLOOKUP($D56,CUADRO!$D:$AK,10,FALSE)),"")</f>
        <v/>
      </c>
      <c r="N56" s="484" t="str">
        <f>IFERROR(IF($D56="","",VLOOKUP($D56,CUADRO!$D:$AK,11,FALSE)),"")</f>
        <v/>
      </c>
      <c r="O56" s="484" t="str">
        <f>IFERROR(IF($D56="","",VLOOKUP($D56,CUADRO!$D:$AK,12,FALSE)),"")</f>
        <v/>
      </c>
      <c r="P56" s="484" t="str">
        <f>IFERROR(IF($D56="","",VLOOKUP($D56,CUADRO!$D:$AK,13,FALSE)),"")</f>
        <v/>
      </c>
      <c r="Q56" s="484" t="str">
        <f>IFERROR(IF($D56="","",VLOOKUP($D56,CUADRO!$D:$AK,14,FALSE)),"")</f>
        <v/>
      </c>
      <c r="R56" s="484" t="str">
        <f>IFERROR(IF($D56="","",VLOOKUP($D56,CUADRO!$D:$AK,15,FALSE)),"")</f>
        <v/>
      </c>
      <c r="S56" s="484" t="str">
        <f>IFERROR(IF($D56="","",VLOOKUP($D56,CUADRO!$D:$AK,16,FALSE)),"")</f>
        <v/>
      </c>
      <c r="T56" s="484" t="str">
        <f>IFERROR(IF($D56="","",VLOOKUP($D56,CUADRO!$D:$AK,17,FALSE)),"")</f>
        <v/>
      </c>
      <c r="U56" s="484" t="str">
        <f>IFERROR(IF($D56="","",VLOOKUP($D56,CUADRO!$D:$AK,18,FALSE)),"")</f>
        <v/>
      </c>
      <c r="V56" s="484" t="str">
        <f>IFERROR(IF($D56="","",VLOOKUP($D56,CUADRO!$D:$AK,19,FALSE)),"")</f>
        <v/>
      </c>
      <c r="W56" s="484" t="str">
        <f>IFERROR(IF($D56="","",VLOOKUP($D56,CUADRO!$D:$AK,20,FALSE)),"")</f>
        <v/>
      </c>
      <c r="X56" s="484" t="str">
        <f>IFERROR(IF($D56="","",VLOOKUP($D56,CUADRO!$D:$AK,21,FALSE)),"")</f>
        <v/>
      </c>
      <c r="Y56" s="484" t="str">
        <f>IFERROR(IF($D56="","",VLOOKUP($D56,CUADRO!$D:$AK,22,FALSE)),"")</f>
        <v/>
      </c>
      <c r="Z56" s="484" t="str">
        <f>IFERROR(IF($D56="","",VLOOKUP($D56,CUADRO!$D:$AK,23,FALSE)),"")</f>
        <v/>
      </c>
      <c r="AA56" s="484" t="str">
        <f>IFERROR(IF($D56="","",VLOOKUP($D56,CUADRO!$D:$AK,24,FALSE)),"")</f>
        <v/>
      </c>
      <c r="AB56" s="484" t="str">
        <f>IFERROR(IF($D56="","",VLOOKUP($D56,CUADRO!$D:$AK,25,FALSE)),"")</f>
        <v/>
      </c>
      <c r="AC56" s="484" t="str">
        <f>IFERROR(IF($D56="","",VLOOKUP($D56,CUADRO!$D:$AK,26,FALSE)),"")</f>
        <v/>
      </c>
      <c r="AD56" s="484" t="str">
        <f>IFERROR(IF($D56="","",VLOOKUP($D56,CUADRO!$D:$AK,27,FALSE)),"")</f>
        <v/>
      </c>
      <c r="AE56" s="484" t="str">
        <f>IFERROR(IF($D56="","",VLOOKUP($D56,CUADRO!$D:$AK,28,FALSE)),"")</f>
        <v/>
      </c>
      <c r="AF56" s="484" t="str">
        <f>IFERROR(IF($D56="","",VLOOKUP($D56,CUADRO!$D:$AK,29,FALSE)),"")</f>
        <v/>
      </c>
      <c r="AG56" s="484" t="str">
        <f>IFERROR(IF($D56="","",VLOOKUP($D56,CUADRO!$D:$AK,30,FALSE)),"")</f>
        <v/>
      </c>
      <c r="AH56" s="484" t="str">
        <f>IFERROR(IF($D56="","",VLOOKUP($D56,CUADRO!$D:$AK,31,FALSE)),"")</f>
        <v/>
      </c>
      <c r="AI56" s="484" t="str">
        <f>IFERROR(IF($D56="","",VLOOKUP($D56,CUADRO!$D:$AK,32,FALSE)),"")</f>
        <v/>
      </c>
      <c r="AJ56" s="484" t="str">
        <f>IFERROR(IF($D56="","",VLOOKUP($D56,CUADRO!$D:$AK,33,FALSE)),"")</f>
        <v/>
      </c>
      <c r="AK56" s="484" t="str">
        <f>IFERROR(IF($D56="","",VLOOKUP($D56,CUADRO!$D:$AK,34,FALSE)),"")</f>
        <v/>
      </c>
    </row>
    <row r="57" spans="1:37" ht="15">
      <c r="A57" s="435" t="str">
        <f>IF(F57="","",MAX($A$5:$A56)+1)</f>
        <v/>
      </c>
      <c r="B57" s="369">
        <v>53</v>
      </c>
      <c r="C57" s="228" t="str">
        <f>VLOOKUP(D57,CONDUCTORES!C:E,3,FALSE)</f>
        <v/>
      </c>
      <c r="D57" s="228" t="str">
        <f>IFERROR(IF($C$1="SELECCIONE EMPRESA","",IF($C$1=CONDUCTORES!$Y$1,VLOOKUP(B57,CONDUCTORES!AH56:AM495,6,FALSE),IF($C$1=CONDUCTORES!$Z$1,VLOOKUP(B57,CONDUCTORES!$AI$4:AM495,5,FALSE),IF($C$1=CONDUCTORES!$AA$1,VLOOKUP(B57,CONDUCTORES!AJ56:AM495,4,FALSE),VLOOKUP(B57,CONDUCTORES!AK56:AM495,3,FALSE))))),"")</f>
        <v/>
      </c>
      <c r="E57" s="228" t="str">
        <f>IF(IFERROR(IF($D57="","",VLOOKUP($D57,CUADRO!D56:AK205,2,FALSE)),"")=0,B57,IFERROR(IF($D57="","",VLOOKUP($D57,CUADRO!D56:AK205,2,FALSE)),""))</f>
        <v/>
      </c>
      <c r="F57" s="228" t="str">
        <f>IFERROR(IF($D57="","",VLOOKUP($D57,CUADRO!D56:AK205,3,FALSE)),"")</f>
        <v/>
      </c>
      <c r="G57" s="484" t="str">
        <f>IFERROR(IF($D57="","",VLOOKUP($D57,CUADRO!$D:$AK,4,FALSE)),"")</f>
        <v/>
      </c>
      <c r="H57" s="484" t="str">
        <f>IFERROR(IF($D57="","",VLOOKUP($D57,CUADRO!$D:$AK,5,FALSE)),"")</f>
        <v/>
      </c>
      <c r="I57" s="484" t="str">
        <f>IFERROR(IF($D57="","",VLOOKUP($D57,CUADRO!$D:$AK,6,FALSE)),"")</f>
        <v/>
      </c>
      <c r="J57" s="484" t="str">
        <f>IFERROR(IF($D57="","",VLOOKUP($D57,CUADRO!$D:$AK,7,FALSE)),"")</f>
        <v/>
      </c>
      <c r="K57" s="484" t="str">
        <f>IFERROR(IF($D57="","",VLOOKUP($D57,CUADRO!$D:$AK,8,FALSE)),"")</f>
        <v/>
      </c>
      <c r="L57" s="484" t="str">
        <f>IFERROR(IF($D57="","",VLOOKUP($D57,CUADRO!$D:$AK,9,FALSE)),"")</f>
        <v/>
      </c>
      <c r="M57" s="484" t="str">
        <f>IFERROR(IF($D57="","",VLOOKUP($D57,CUADRO!$D:$AK,10,FALSE)),"")</f>
        <v/>
      </c>
      <c r="N57" s="484" t="str">
        <f>IFERROR(IF($D57="","",VLOOKUP($D57,CUADRO!$D:$AK,11,FALSE)),"")</f>
        <v/>
      </c>
      <c r="O57" s="484" t="str">
        <f>IFERROR(IF($D57="","",VLOOKUP($D57,CUADRO!$D:$AK,12,FALSE)),"")</f>
        <v/>
      </c>
      <c r="P57" s="484" t="str">
        <f>IFERROR(IF($D57="","",VLOOKUP($D57,CUADRO!$D:$AK,13,FALSE)),"")</f>
        <v/>
      </c>
      <c r="Q57" s="484" t="str">
        <f>IFERROR(IF($D57="","",VLOOKUP($D57,CUADRO!$D:$AK,14,FALSE)),"")</f>
        <v/>
      </c>
      <c r="R57" s="484" t="str">
        <f>IFERROR(IF($D57="","",VLOOKUP($D57,CUADRO!$D:$AK,15,FALSE)),"")</f>
        <v/>
      </c>
      <c r="S57" s="484" t="str">
        <f>IFERROR(IF($D57="","",VLOOKUP($D57,CUADRO!$D:$AK,16,FALSE)),"")</f>
        <v/>
      </c>
      <c r="T57" s="484" t="str">
        <f>IFERROR(IF($D57="","",VLOOKUP($D57,CUADRO!$D:$AK,17,FALSE)),"")</f>
        <v/>
      </c>
      <c r="U57" s="484" t="str">
        <f>IFERROR(IF($D57="","",VLOOKUP($D57,CUADRO!$D:$AK,18,FALSE)),"")</f>
        <v/>
      </c>
      <c r="V57" s="484" t="str">
        <f>IFERROR(IF($D57="","",VLOOKUP($D57,CUADRO!$D:$AK,19,FALSE)),"")</f>
        <v/>
      </c>
      <c r="W57" s="484" t="str">
        <f>IFERROR(IF($D57="","",VLOOKUP($D57,CUADRO!$D:$AK,20,FALSE)),"")</f>
        <v/>
      </c>
      <c r="X57" s="484" t="str">
        <f>IFERROR(IF($D57="","",VLOOKUP($D57,CUADRO!$D:$AK,21,FALSE)),"")</f>
        <v/>
      </c>
      <c r="Y57" s="484" t="str">
        <f>IFERROR(IF($D57="","",VLOOKUP($D57,CUADRO!$D:$AK,22,FALSE)),"")</f>
        <v/>
      </c>
      <c r="Z57" s="484" t="str">
        <f>IFERROR(IF($D57="","",VLOOKUP($D57,CUADRO!$D:$AK,23,FALSE)),"")</f>
        <v/>
      </c>
      <c r="AA57" s="484" t="str">
        <f>IFERROR(IF($D57="","",VLOOKUP($D57,CUADRO!$D:$AK,24,FALSE)),"")</f>
        <v/>
      </c>
      <c r="AB57" s="484" t="str">
        <f>IFERROR(IF($D57="","",VLOOKUP($D57,CUADRO!$D:$AK,25,FALSE)),"")</f>
        <v/>
      </c>
      <c r="AC57" s="484" t="str">
        <f>IFERROR(IF($D57="","",VLOOKUP($D57,CUADRO!$D:$AK,26,FALSE)),"")</f>
        <v/>
      </c>
      <c r="AD57" s="484" t="str">
        <f>IFERROR(IF($D57="","",VLOOKUP($D57,CUADRO!$D:$AK,27,FALSE)),"")</f>
        <v/>
      </c>
      <c r="AE57" s="484" t="str">
        <f>IFERROR(IF($D57="","",VLOOKUP($D57,CUADRO!$D:$AK,28,FALSE)),"")</f>
        <v/>
      </c>
      <c r="AF57" s="484" t="str">
        <f>IFERROR(IF($D57="","",VLOOKUP($D57,CUADRO!$D:$AK,29,FALSE)),"")</f>
        <v/>
      </c>
      <c r="AG57" s="484" t="str">
        <f>IFERROR(IF($D57="","",VLOOKUP($D57,CUADRO!$D:$AK,30,FALSE)),"")</f>
        <v/>
      </c>
      <c r="AH57" s="484" t="str">
        <f>IFERROR(IF($D57="","",VLOOKUP($D57,CUADRO!$D:$AK,31,FALSE)),"")</f>
        <v/>
      </c>
      <c r="AI57" s="484" t="str">
        <f>IFERROR(IF($D57="","",VLOOKUP($D57,CUADRO!$D:$AK,32,FALSE)),"")</f>
        <v/>
      </c>
      <c r="AJ57" s="484" t="str">
        <f>IFERROR(IF($D57="","",VLOOKUP($D57,CUADRO!$D:$AK,33,FALSE)),"")</f>
        <v/>
      </c>
      <c r="AK57" s="484" t="str">
        <f>IFERROR(IF($D57="","",VLOOKUP($D57,CUADRO!$D:$AK,34,FALSE)),"")</f>
        <v/>
      </c>
    </row>
    <row r="58" spans="1:37" ht="15">
      <c r="A58" s="435" t="str">
        <f>IF(F58="","",MAX($A$5:$A57)+1)</f>
        <v/>
      </c>
      <c r="B58" s="369">
        <v>54</v>
      </c>
      <c r="C58" s="228" t="str">
        <f>VLOOKUP(D58,CONDUCTORES!C:E,3,FALSE)</f>
        <v/>
      </c>
      <c r="D58" s="228" t="str">
        <f>IFERROR(IF($C$1="SELECCIONE EMPRESA","",IF($C$1=CONDUCTORES!$Y$1,VLOOKUP(B58,CONDUCTORES!AH57:AM496,6,FALSE),IF($C$1=CONDUCTORES!$Z$1,VLOOKUP(B58,CONDUCTORES!$AI$4:AM496,5,FALSE),IF($C$1=CONDUCTORES!$AA$1,VLOOKUP(B58,CONDUCTORES!AJ57:AM496,4,FALSE),VLOOKUP(B58,CONDUCTORES!AK57:AM496,3,FALSE))))),"")</f>
        <v/>
      </c>
      <c r="E58" s="228" t="str">
        <f>IF(IFERROR(IF($D58="","",VLOOKUP($D58,CUADRO!D57:AK206,2,FALSE)),"")=0,B58,IFERROR(IF($D58="","",VLOOKUP($D58,CUADRO!D57:AK206,2,FALSE)),""))</f>
        <v/>
      </c>
      <c r="F58" s="228" t="str">
        <f>IFERROR(IF($D58="","",VLOOKUP($D58,CUADRO!D57:AK206,3,FALSE)),"")</f>
        <v/>
      </c>
      <c r="G58" s="484" t="str">
        <f>IFERROR(IF($D58="","",VLOOKUP($D58,CUADRO!$D:$AK,4,FALSE)),"")</f>
        <v/>
      </c>
      <c r="H58" s="484" t="str">
        <f>IFERROR(IF($D58="","",VLOOKUP($D58,CUADRO!$D:$AK,5,FALSE)),"")</f>
        <v/>
      </c>
      <c r="I58" s="484" t="str">
        <f>IFERROR(IF($D58="","",VLOOKUP($D58,CUADRO!$D:$AK,6,FALSE)),"")</f>
        <v/>
      </c>
      <c r="J58" s="484" t="str">
        <f>IFERROR(IF($D58="","",VLOOKUP($D58,CUADRO!$D:$AK,7,FALSE)),"")</f>
        <v/>
      </c>
      <c r="K58" s="484" t="str">
        <f>IFERROR(IF($D58="","",VLOOKUP($D58,CUADRO!$D:$AK,8,FALSE)),"")</f>
        <v/>
      </c>
      <c r="L58" s="484" t="str">
        <f>IFERROR(IF($D58="","",VLOOKUP($D58,CUADRO!$D:$AK,9,FALSE)),"")</f>
        <v/>
      </c>
      <c r="M58" s="484" t="str">
        <f>IFERROR(IF($D58="","",VLOOKUP($D58,CUADRO!$D:$AK,10,FALSE)),"")</f>
        <v/>
      </c>
      <c r="N58" s="484" t="str">
        <f>IFERROR(IF($D58="","",VLOOKUP($D58,CUADRO!$D:$AK,11,FALSE)),"")</f>
        <v/>
      </c>
      <c r="O58" s="484" t="str">
        <f>IFERROR(IF($D58="","",VLOOKUP($D58,CUADRO!$D:$AK,12,FALSE)),"")</f>
        <v/>
      </c>
      <c r="P58" s="484" t="str">
        <f>IFERROR(IF($D58="","",VLOOKUP($D58,CUADRO!$D:$AK,13,FALSE)),"")</f>
        <v/>
      </c>
      <c r="Q58" s="484" t="str">
        <f>IFERROR(IF($D58="","",VLOOKUP($D58,CUADRO!$D:$AK,14,FALSE)),"")</f>
        <v/>
      </c>
      <c r="R58" s="484" t="str">
        <f>IFERROR(IF($D58="","",VLOOKUP($D58,CUADRO!$D:$AK,15,FALSE)),"")</f>
        <v/>
      </c>
      <c r="S58" s="484" t="str">
        <f>IFERROR(IF($D58="","",VLOOKUP($D58,CUADRO!$D:$AK,16,FALSE)),"")</f>
        <v/>
      </c>
      <c r="T58" s="484" t="str">
        <f>IFERROR(IF($D58="","",VLOOKUP($D58,CUADRO!$D:$AK,17,FALSE)),"")</f>
        <v/>
      </c>
      <c r="U58" s="484" t="str">
        <f>IFERROR(IF($D58="","",VLOOKUP($D58,CUADRO!$D:$AK,18,FALSE)),"")</f>
        <v/>
      </c>
      <c r="V58" s="484" t="str">
        <f>IFERROR(IF($D58="","",VLOOKUP($D58,CUADRO!$D:$AK,19,FALSE)),"")</f>
        <v/>
      </c>
      <c r="W58" s="484" t="str">
        <f>IFERROR(IF($D58="","",VLOOKUP($D58,CUADRO!$D:$AK,20,FALSE)),"")</f>
        <v/>
      </c>
      <c r="X58" s="484" t="str">
        <f>IFERROR(IF($D58="","",VLOOKUP($D58,CUADRO!$D:$AK,21,FALSE)),"")</f>
        <v/>
      </c>
      <c r="Y58" s="484" t="str">
        <f>IFERROR(IF($D58="","",VLOOKUP($D58,CUADRO!$D:$AK,22,FALSE)),"")</f>
        <v/>
      </c>
      <c r="Z58" s="484" t="str">
        <f>IFERROR(IF($D58="","",VLOOKUP($D58,CUADRO!$D:$AK,23,FALSE)),"")</f>
        <v/>
      </c>
      <c r="AA58" s="484" t="str">
        <f>IFERROR(IF($D58="","",VLOOKUP($D58,CUADRO!$D:$AK,24,FALSE)),"")</f>
        <v/>
      </c>
      <c r="AB58" s="484" t="str">
        <f>IFERROR(IF($D58="","",VLOOKUP($D58,CUADRO!$D:$AK,25,FALSE)),"")</f>
        <v/>
      </c>
      <c r="AC58" s="484" t="str">
        <f>IFERROR(IF($D58="","",VLOOKUP($D58,CUADRO!$D:$AK,26,FALSE)),"")</f>
        <v/>
      </c>
      <c r="AD58" s="484" t="str">
        <f>IFERROR(IF($D58="","",VLOOKUP($D58,CUADRO!$D:$AK,27,FALSE)),"")</f>
        <v/>
      </c>
      <c r="AE58" s="484" t="str">
        <f>IFERROR(IF($D58="","",VLOOKUP($D58,CUADRO!$D:$AK,28,FALSE)),"")</f>
        <v/>
      </c>
      <c r="AF58" s="484" t="str">
        <f>IFERROR(IF($D58="","",VLOOKUP($D58,CUADRO!$D:$AK,29,FALSE)),"")</f>
        <v/>
      </c>
      <c r="AG58" s="484" t="str">
        <f>IFERROR(IF($D58="","",VLOOKUP($D58,CUADRO!$D:$AK,30,FALSE)),"")</f>
        <v/>
      </c>
      <c r="AH58" s="484" t="str">
        <f>IFERROR(IF($D58="","",VLOOKUP($D58,CUADRO!$D:$AK,31,FALSE)),"")</f>
        <v/>
      </c>
      <c r="AI58" s="484" t="str">
        <f>IFERROR(IF($D58="","",VLOOKUP($D58,CUADRO!$D:$AK,32,FALSE)),"")</f>
        <v/>
      </c>
      <c r="AJ58" s="484" t="str">
        <f>IFERROR(IF($D58="","",VLOOKUP($D58,CUADRO!$D:$AK,33,FALSE)),"")</f>
        <v/>
      </c>
      <c r="AK58" s="484" t="str">
        <f>IFERROR(IF($D58="","",VLOOKUP($D58,CUADRO!$D:$AK,34,FALSE)),"")</f>
        <v/>
      </c>
    </row>
    <row r="59" spans="1:37" ht="15">
      <c r="A59" s="435" t="str">
        <f>IF(F59="","",MAX($A$5:$A58)+1)</f>
        <v/>
      </c>
      <c r="B59" s="369">
        <v>55</v>
      </c>
      <c r="C59" s="228" t="str">
        <f>VLOOKUP(D59,CONDUCTORES!C:E,3,FALSE)</f>
        <v/>
      </c>
      <c r="D59" s="228" t="str">
        <f>IFERROR(IF($C$1="SELECCIONE EMPRESA","",IF($C$1=CONDUCTORES!$Y$1,VLOOKUP(B59,CONDUCTORES!AH58:AM497,6,FALSE),IF($C$1=CONDUCTORES!$Z$1,VLOOKUP(B59,CONDUCTORES!$AI$4:AM497,5,FALSE),IF($C$1=CONDUCTORES!$AA$1,VLOOKUP(B59,CONDUCTORES!AJ58:AM497,4,FALSE),VLOOKUP(B59,CONDUCTORES!AK58:AM497,3,FALSE))))),"")</f>
        <v/>
      </c>
      <c r="E59" s="228" t="str">
        <f>IF(IFERROR(IF($D59="","",VLOOKUP($D59,CUADRO!D58:AK207,2,FALSE)),"")=0,B59,IFERROR(IF($D59="","",VLOOKUP($D59,CUADRO!D58:AK207,2,FALSE)),""))</f>
        <v/>
      </c>
      <c r="F59" s="228" t="str">
        <f>IFERROR(IF($D59="","",VLOOKUP($D59,CUADRO!D58:AK207,3,FALSE)),"")</f>
        <v/>
      </c>
      <c r="G59" s="484" t="str">
        <f>IFERROR(IF($D59="","",VLOOKUP($D59,CUADRO!$D:$AK,4,FALSE)),"")</f>
        <v/>
      </c>
      <c r="H59" s="484" t="str">
        <f>IFERROR(IF($D59="","",VLOOKUP($D59,CUADRO!$D:$AK,5,FALSE)),"")</f>
        <v/>
      </c>
      <c r="I59" s="484" t="str">
        <f>IFERROR(IF($D59="","",VLOOKUP($D59,CUADRO!$D:$AK,6,FALSE)),"")</f>
        <v/>
      </c>
      <c r="J59" s="484" t="str">
        <f>IFERROR(IF($D59="","",VLOOKUP($D59,CUADRO!$D:$AK,7,FALSE)),"")</f>
        <v/>
      </c>
      <c r="K59" s="484" t="str">
        <f>IFERROR(IF($D59="","",VLOOKUP($D59,CUADRO!$D:$AK,8,FALSE)),"")</f>
        <v/>
      </c>
      <c r="L59" s="484" t="str">
        <f>IFERROR(IF($D59="","",VLOOKUP($D59,CUADRO!$D:$AK,9,FALSE)),"")</f>
        <v/>
      </c>
      <c r="M59" s="484" t="str">
        <f>IFERROR(IF($D59="","",VLOOKUP($D59,CUADRO!$D:$AK,10,FALSE)),"")</f>
        <v/>
      </c>
      <c r="N59" s="484" t="str">
        <f>IFERROR(IF($D59="","",VLOOKUP($D59,CUADRO!$D:$AK,11,FALSE)),"")</f>
        <v/>
      </c>
      <c r="O59" s="484" t="str">
        <f>IFERROR(IF($D59="","",VLOOKUP($D59,CUADRO!$D:$AK,12,FALSE)),"")</f>
        <v/>
      </c>
      <c r="P59" s="484" t="str">
        <f>IFERROR(IF($D59="","",VLOOKUP($D59,CUADRO!$D:$AK,13,FALSE)),"")</f>
        <v/>
      </c>
      <c r="Q59" s="484" t="str">
        <f>IFERROR(IF($D59="","",VLOOKUP($D59,CUADRO!$D:$AK,14,FALSE)),"")</f>
        <v/>
      </c>
      <c r="R59" s="484" t="str">
        <f>IFERROR(IF($D59="","",VLOOKUP($D59,CUADRO!$D:$AK,15,FALSE)),"")</f>
        <v/>
      </c>
      <c r="S59" s="484" t="str">
        <f>IFERROR(IF($D59="","",VLOOKUP($D59,CUADRO!$D:$AK,16,FALSE)),"")</f>
        <v/>
      </c>
      <c r="T59" s="484" t="str">
        <f>IFERROR(IF($D59="","",VLOOKUP($D59,CUADRO!$D:$AK,17,FALSE)),"")</f>
        <v/>
      </c>
      <c r="U59" s="484" t="str">
        <f>IFERROR(IF($D59="","",VLOOKUP($D59,CUADRO!$D:$AK,18,FALSE)),"")</f>
        <v/>
      </c>
      <c r="V59" s="484" t="str">
        <f>IFERROR(IF($D59="","",VLOOKUP($D59,CUADRO!$D:$AK,19,FALSE)),"")</f>
        <v/>
      </c>
      <c r="W59" s="484" t="str">
        <f>IFERROR(IF($D59="","",VLOOKUP($D59,CUADRO!$D:$AK,20,FALSE)),"")</f>
        <v/>
      </c>
      <c r="X59" s="484" t="str">
        <f>IFERROR(IF($D59="","",VLOOKUP($D59,CUADRO!$D:$AK,21,FALSE)),"")</f>
        <v/>
      </c>
      <c r="Y59" s="484" t="str">
        <f>IFERROR(IF($D59="","",VLOOKUP($D59,CUADRO!$D:$AK,22,FALSE)),"")</f>
        <v/>
      </c>
      <c r="Z59" s="484" t="str">
        <f>IFERROR(IF($D59="","",VLOOKUP($D59,CUADRO!$D:$AK,23,FALSE)),"")</f>
        <v/>
      </c>
      <c r="AA59" s="484" t="str">
        <f>IFERROR(IF($D59="","",VLOOKUP($D59,CUADRO!$D:$AK,24,FALSE)),"")</f>
        <v/>
      </c>
      <c r="AB59" s="484" t="str">
        <f>IFERROR(IF($D59="","",VLOOKUP($D59,CUADRO!$D:$AK,25,FALSE)),"")</f>
        <v/>
      </c>
      <c r="AC59" s="484" t="str">
        <f>IFERROR(IF($D59="","",VLOOKUP($D59,CUADRO!$D:$AK,26,FALSE)),"")</f>
        <v/>
      </c>
      <c r="AD59" s="484" t="str">
        <f>IFERROR(IF($D59="","",VLOOKUP($D59,CUADRO!$D:$AK,27,FALSE)),"")</f>
        <v/>
      </c>
      <c r="AE59" s="484" t="str">
        <f>IFERROR(IF($D59="","",VLOOKUP($D59,CUADRO!$D:$AK,28,FALSE)),"")</f>
        <v/>
      </c>
      <c r="AF59" s="484" t="str">
        <f>IFERROR(IF($D59="","",VLOOKUP($D59,CUADRO!$D:$AK,29,FALSE)),"")</f>
        <v/>
      </c>
      <c r="AG59" s="484" t="str">
        <f>IFERROR(IF($D59="","",VLOOKUP($D59,CUADRO!$D:$AK,30,FALSE)),"")</f>
        <v/>
      </c>
      <c r="AH59" s="484" t="str">
        <f>IFERROR(IF($D59="","",VLOOKUP($D59,CUADRO!$D:$AK,31,FALSE)),"")</f>
        <v/>
      </c>
      <c r="AI59" s="484" t="str">
        <f>IFERROR(IF($D59="","",VLOOKUP($D59,CUADRO!$D:$AK,32,FALSE)),"")</f>
        <v/>
      </c>
      <c r="AJ59" s="484" t="str">
        <f>IFERROR(IF($D59="","",VLOOKUP($D59,CUADRO!$D:$AK,33,FALSE)),"")</f>
        <v/>
      </c>
      <c r="AK59" s="484" t="str">
        <f>IFERROR(IF($D59="","",VLOOKUP($D59,CUADRO!$D:$AK,34,FALSE)),"")</f>
        <v/>
      </c>
    </row>
    <row r="60" spans="1:37" ht="15">
      <c r="A60" s="435" t="str">
        <f>IF(F60="","",MAX($A$5:$A59)+1)</f>
        <v/>
      </c>
      <c r="B60" s="369">
        <v>56</v>
      </c>
      <c r="C60" s="228" t="str">
        <f>VLOOKUP(D60,CONDUCTORES!C:E,3,FALSE)</f>
        <v/>
      </c>
      <c r="D60" s="228" t="str">
        <f>IFERROR(IF($C$1="SELECCIONE EMPRESA","",IF($C$1=CONDUCTORES!$Y$1,VLOOKUP(B60,CONDUCTORES!AH59:AM498,6,FALSE),IF($C$1=CONDUCTORES!$Z$1,VLOOKUP(B60,CONDUCTORES!$AI$4:AM498,5,FALSE),IF($C$1=CONDUCTORES!$AA$1,VLOOKUP(B60,CONDUCTORES!AJ59:AM498,4,FALSE),VLOOKUP(B60,CONDUCTORES!AK59:AM498,3,FALSE))))),"")</f>
        <v/>
      </c>
      <c r="E60" s="228" t="str">
        <f>IF(IFERROR(IF($D60="","",VLOOKUP($D60,CUADRO!D59:AK208,2,FALSE)),"")=0,B60,IFERROR(IF($D60="","",VLOOKUP($D60,CUADRO!D59:AK208,2,FALSE)),""))</f>
        <v/>
      </c>
      <c r="F60" s="228" t="str">
        <f>IFERROR(IF($D60="","",VLOOKUP($D60,CUADRO!D59:AK208,3,FALSE)),"")</f>
        <v/>
      </c>
      <c r="G60" s="484" t="str">
        <f>IFERROR(IF($D60="","",VLOOKUP($D60,CUADRO!$D:$AK,4,FALSE)),"")</f>
        <v/>
      </c>
      <c r="H60" s="484" t="str">
        <f>IFERROR(IF($D60="","",VLOOKUP($D60,CUADRO!$D:$AK,5,FALSE)),"")</f>
        <v/>
      </c>
      <c r="I60" s="484" t="str">
        <f>IFERROR(IF($D60="","",VLOOKUP($D60,CUADRO!$D:$AK,6,FALSE)),"")</f>
        <v/>
      </c>
      <c r="J60" s="484" t="str">
        <f>IFERROR(IF($D60="","",VLOOKUP($D60,CUADRO!$D:$AK,7,FALSE)),"")</f>
        <v/>
      </c>
      <c r="K60" s="484" t="str">
        <f>IFERROR(IF($D60="","",VLOOKUP($D60,CUADRO!$D:$AK,8,FALSE)),"")</f>
        <v/>
      </c>
      <c r="L60" s="484" t="str">
        <f>IFERROR(IF($D60="","",VLOOKUP($D60,CUADRO!$D:$AK,9,FALSE)),"")</f>
        <v/>
      </c>
      <c r="M60" s="484" t="str">
        <f>IFERROR(IF($D60="","",VLOOKUP($D60,CUADRO!$D:$AK,10,FALSE)),"")</f>
        <v/>
      </c>
      <c r="N60" s="484" t="str">
        <f>IFERROR(IF($D60="","",VLOOKUP($D60,CUADRO!$D:$AK,11,FALSE)),"")</f>
        <v/>
      </c>
      <c r="O60" s="484" t="str">
        <f>IFERROR(IF($D60="","",VLOOKUP($D60,CUADRO!$D:$AK,12,FALSE)),"")</f>
        <v/>
      </c>
      <c r="P60" s="484" t="str">
        <f>IFERROR(IF($D60="","",VLOOKUP($D60,CUADRO!$D:$AK,13,FALSE)),"")</f>
        <v/>
      </c>
      <c r="Q60" s="484" t="str">
        <f>IFERROR(IF($D60="","",VLOOKUP($D60,CUADRO!$D:$AK,14,FALSE)),"")</f>
        <v/>
      </c>
      <c r="R60" s="484" t="str">
        <f>IFERROR(IF($D60="","",VLOOKUP($D60,CUADRO!$D:$AK,15,FALSE)),"")</f>
        <v/>
      </c>
      <c r="S60" s="484" t="str">
        <f>IFERROR(IF($D60="","",VLOOKUP($D60,CUADRO!$D:$AK,16,FALSE)),"")</f>
        <v/>
      </c>
      <c r="T60" s="484" t="str">
        <f>IFERROR(IF($D60="","",VLOOKUP($D60,CUADRO!$D:$AK,17,FALSE)),"")</f>
        <v/>
      </c>
      <c r="U60" s="484" t="str">
        <f>IFERROR(IF($D60="","",VLOOKUP($D60,CUADRO!$D:$AK,18,FALSE)),"")</f>
        <v/>
      </c>
      <c r="V60" s="484" t="str">
        <f>IFERROR(IF($D60="","",VLOOKUP($D60,CUADRO!$D:$AK,19,FALSE)),"")</f>
        <v/>
      </c>
      <c r="W60" s="484" t="str">
        <f>IFERROR(IF($D60="","",VLOOKUP($D60,CUADRO!$D:$AK,20,FALSE)),"")</f>
        <v/>
      </c>
      <c r="X60" s="484" t="str">
        <f>IFERROR(IF($D60="","",VLOOKUP($D60,CUADRO!$D:$AK,21,FALSE)),"")</f>
        <v/>
      </c>
      <c r="Y60" s="484" t="str">
        <f>IFERROR(IF($D60="","",VLOOKUP($D60,CUADRO!$D:$AK,22,FALSE)),"")</f>
        <v/>
      </c>
      <c r="Z60" s="484" t="str">
        <f>IFERROR(IF($D60="","",VLOOKUP($D60,CUADRO!$D:$AK,23,FALSE)),"")</f>
        <v/>
      </c>
      <c r="AA60" s="484" t="str">
        <f>IFERROR(IF($D60="","",VLOOKUP($D60,CUADRO!$D:$AK,24,FALSE)),"")</f>
        <v/>
      </c>
      <c r="AB60" s="484" t="str">
        <f>IFERROR(IF($D60="","",VLOOKUP($D60,CUADRO!$D:$AK,25,FALSE)),"")</f>
        <v/>
      </c>
      <c r="AC60" s="484" t="str">
        <f>IFERROR(IF($D60="","",VLOOKUP($D60,CUADRO!$D:$AK,26,FALSE)),"")</f>
        <v/>
      </c>
      <c r="AD60" s="484" t="str">
        <f>IFERROR(IF($D60="","",VLOOKUP($D60,CUADRO!$D:$AK,27,FALSE)),"")</f>
        <v/>
      </c>
      <c r="AE60" s="484" t="str">
        <f>IFERROR(IF($D60="","",VLOOKUP($D60,CUADRO!$D:$AK,28,FALSE)),"")</f>
        <v/>
      </c>
      <c r="AF60" s="484" t="str">
        <f>IFERROR(IF($D60="","",VLOOKUP($D60,CUADRO!$D:$AK,29,FALSE)),"")</f>
        <v/>
      </c>
      <c r="AG60" s="484" t="str">
        <f>IFERROR(IF($D60="","",VLOOKUP($D60,CUADRO!$D:$AK,30,FALSE)),"")</f>
        <v/>
      </c>
      <c r="AH60" s="484" t="str">
        <f>IFERROR(IF($D60="","",VLOOKUP($D60,CUADRO!$D:$AK,31,FALSE)),"")</f>
        <v/>
      </c>
      <c r="AI60" s="484" t="str">
        <f>IFERROR(IF($D60="","",VLOOKUP($D60,CUADRO!$D:$AK,32,FALSE)),"")</f>
        <v/>
      </c>
      <c r="AJ60" s="484" t="str">
        <f>IFERROR(IF($D60="","",VLOOKUP($D60,CUADRO!$D:$AK,33,FALSE)),"")</f>
        <v/>
      </c>
      <c r="AK60" s="484" t="str">
        <f>IFERROR(IF($D60="","",VLOOKUP($D60,CUADRO!$D:$AK,34,FALSE)),"")</f>
        <v/>
      </c>
    </row>
    <row r="61" spans="1:37" ht="15">
      <c r="A61" s="435" t="str">
        <f>IF(F61="","",MAX($A$5:$A60)+1)</f>
        <v/>
      </c>
      <c r="B61" s="369">
        <v>57</v>
      </c>
      <c r="C61" s="228" t="str">
        <f>VLOOKUP(D61,CONDUCTORES!C:E,3,FALSE)</f>
        <v/>
      </c>
      <c r="D61" s="228" t="str">
        <f>IFERROR(IF($C$1="SELECCIONE EMPRESA","",IF($C$1=CONDUCTORES!$Y$1,VLOOKUP(B61,CONDUCTORES!AH60:AM499,6,FALSE),IF($C$1=CONDUCTORES!$Z$1,VLOOKUP(B61,CONDUCTORES!$AI$4:AM499,5,FALSE),IF($C$1=CONDUCTORES!$AA$1,VLOOKUP(B61,CONDUCTORES!AJ60:AM499,4,FALSE),VLOOKUP(B61,CONDUCTORES!AK60:AM499,3,FALSE))))),"")</f>
        <v/>
      </c>
      <c r="E61" s="228" t="str">
        <f>IF(IFERROR(IF($D61="","",VLOOKUP($D61,CUADRO!D60:AK209,2,FALSE)),"")=0,B61,IFERROR(IF($D61="","",VLOOKUP($D61,CUADRO!D60:AK209,2,FALSE)),""))</f>
        <v/>
      </c>
      <c r="F61" s="228" t="str">
        <f>IFERROR(IF($D61="","",VLOOKUP($D61,CUADRO!D60:AK209,3,FALSE)),"")</f>
        <v/>
      </c>
      <c r="G61" s="484" t="str">
        <f>IFERROR(IF($D61="","",VLOOKUP($D61,CUADRO!$D:$AK,4,FALSE)),"")</f>
        <v/>
      </c>
      <c r="H61" s="484" t="str">
        <f>IFERROR(IF($D61="","",VLOOKUP($D61,CUADRO!$D:$AK,5,FALSE)),"")</f>
        <v/>
      </c>
      <c r="I61" s="484" t="str">
        <f>IFERROR(IF($D61="","",VLOOKUP($D61,CUADRO!$D:$AK,6,FALSE)),"")</f>
        <v/>
      </c>
      <c r="J61" s="484" t="str">
        <f>IFERROR(IF($D61="","",VLOOKUP($D61,CUADRO!$D:$AK,7,FALSE)),"")</f>
        <v/>
      </c>
      <c r="K61" s="484" t="str">
        <f>IFERROR(IF($D61="","",VLOOKUP($D61,CUADRO!$D:$AK,8,FALSE)),"")</f>
        <v/>
      </c>
      <c r="L61" s="484" t="str">
        <f>IFERROR(IF($D61="","",VLOOKUP($D61,CUADRO!$D:$AK,9,FALSE)),"")</f>
        <v/>
      </c>
      <c r="M61" s="484" t="str">
        <f>IFERROR(IF($D61="","",VLOOKUP($D61,CUADRO!$D:$AK,10,FALSE)),"")</f>
        <v/>
      </c>
      <c r="N61" s="484" t="str">
        <f>IFERROR(IF($D61="","",VLOOKUP($D61,CUADRO!$D:$AK,11,FALSE)),"")</f>
        <v/>
      </c>
      <c r="O61" s="484" t="str">
        <f>IFERROR(IF($D61="","",VLOOKUP($D61,CUADRO!$D:$AK,12,FALSE)),"")</f>
        <v/>
      </c>
      <c r="P61" s="484" t="str">
        <f>IFERROR(IF($D61="","",VLOOKUP($D61,CUADRO!$D:$AK,13,FALSE)),"")</f>
        <v/>
      </c>
      <c r="Q61" s="484" t="str">
        <f>IFERROR(IF($D61="","",VLOOKUP($D61,CUADRO!$D:$AK,14,FALSE)),"")</f>
        <v/>
      </c>
      <c r="R61" s="484" t="str">
        <f>IFERROR(IF($D61="","",VLOOKUP($D61,CUADRO!$D:$AK,15,FALSE)),"")</f>
        <v/>
      </c>
      <c r="S61" s="484" t="str">
        <f>IFERROR(IF($D61="","",VLOOKUP($D61,CUADRO!$D:$AK,16,FALSE)),"")</f>
        <v/>
      </c>
      <c r="T61" s="484" t="str">
        <f>IFERROR(IF($D61="","",VLOOKUP($D61,CUADRO!$D:$AK,17,FALSE)),"")</f>
        <v/>
      </c>
      <c r="U61" s="484" t="str">
        <f>IFERROR(IF($D61="","",VLOOKUP($D61,CUADRO!$D:$AK,18,FALSE)),"")</f>
        <v/>
      </c>
      <c r="V61" s="484" t="str">
        <f>IFERROR(IF($D61="","",VLOOKUP($D61,CUADRO!$D:$AK,19,FALSE)),"")</f>
        <v/>
      </c>
      <c r="W61" s="484" t="str">
        <f>IFERROR(IF($D61="","",VLOOKUP($D61,CUADRO!$D:$AK,20,FALSE)),"")</f>
        <v/>
      </c>
      <c r="X61" s="484" t="str">
        <f>IFERROR(IF($D61="","",VLOOKUP($D61,CUADRO!$D:$AK,21,FALSE)),"")</f>
        <v/>
      </c>
      <c r="Y61" s="484" t="str">
        <f>IFERROR(IF($D61="","",VLOOKUP($D61,CUADRO!$D:$AK,22,FALSE)),"")</f>
        <v/>
      </c>
      <c r="Z61" s="484" t="str">
        <f>IFERROR(IF($D61="","",VLOOKUP($D61,CUADRO!$D:$AK,23,FALSE)),"")</f>
        <v/>
      </c>
      <c r="AA61" s="484" t="str">
        <f>IFERROR(IF($D61="","",VLOOKUP($D61,CUADRO!$D:$AK,24,FALSE)),"")</f>
        <v/>
      </c>
      <c r="AB61" s="484" t="str">
        <f>IFERROR(IF($D61="","",VLOOKUP($D61,CUADRO!$D:$AK,25,FALSE)),"")</f>
        <v/>
      </c>
      <c r="AC61" s="484" t="str">
        <f>IFERROR(IF($D61="","",VLOOKUP($D61,CUADRO!$D:$AK,26,FALSE)),"")</f>
        <v/>
      </c>
      <c r="AD61" s="484" t="str">
        <f>IFERROR(IF($D61="","",VLOOKUP($D61,CUADRO!$D:$AK,27,FALSE)),"")</f>
        <v/>
      </c>
      <c r="AE61" s="484" t="str">
        <f>IFERROR(IF($D61="","",VLOOKUP($D61,CUADRO!$D:$AK,28,FALSE)),"")</f>
        <v/>
      </c>
      <c r="AF61" s="484" t="str">
        <f>IFERROR(IF($D61="","",VLOOKUP($D61,CUADRO!$D:$AK,29,FALSE)),"")</f>
        <v/>
      </c>
      <c r="AG61" s="484" t="str">
        <f>IFERROR(IF($D61="","",VLOOKUP($D61,CUADRO!$D:$AK,30,FALSE)),"")</f>
        <v/>
      </c>
      <c r="AH61" s="484" t="str">
        <f>IFERROR(IF($D61="","",VLOOKUP($D61,CUADRO!$D:$AK,31,FALSE)),"")</f>
        <v/>
      </c>
      <c r="AI61" s="484" t="str">
        <f>IFERROR(IF($D61="","",VLOOKUP($D61,CUADRO!$D:$AK,32,FALSE)),"")</f>
        <v/>
      </c>
      <c r="AJ61" s="484" t="str">
        <f>IFERROR(IF($D61="","",VLOOKUP($D61,CUADRO!$D:$AK,33,FALSE)),"")</f>
        <v/>
      </c>
      <c r="AK61" s="484" t="str">
        <f>IFERROR(IF($D61="","",VLOOKUP($D61,CUADRO!$D:$AK,34,FALSE)),"")</f>
        <v/>
      </c>
    </row>
    <row r="62" spans="1:37" ht="15">
      <c r="A62" s="435" t="str">
        <f>IF(F62="","",MAX($A$5:$A61)+1)</f>
        <v/>
      </c>
      <c r="B62" s="369">
        <v>58</v>
      </c>
      <c r="C62" s="228" t="str">
        <f>VLOOKUP(D62,CONDUCTORES!C:E,3,FALSE)</f>
        <v/>
      </c>
      <c r="D62" s="228" t="str">
        <f>IFERROR(IF($C$1="SELECCIONE EMPRESA","",IF($C$1=CONDUCTORES!$Y$1,VLOOKUP(B62,CONDUCTORES!AH61:AM500,6,FALSE),IF($C$1=CONDUCTORES!$Z$1,VLOOKUP(B62,CONDUCTORES!$AI$4:AM500,5,FALSE),IF($C$1=CONDUCTORES!$AA$1,VLOOKUP(B62,CONDUCTORES!AJ61:AM500,4,FALSE),VLOOKUP(B62,CONDUCTORES!AK61:AM500,3,FALSE))))),"")</f>
        <v/>
      </c>
      <c r="E62" s="228" t="str">
        <f>IF(IFERROR(IF($D62="","",VLOOKUP($D62,CUADRO!D61:AK210,2,FALSE)),"")=0,B62,IFERROR(IF($D62="","",VLOOKUP($D62,CUADRO!D61:AK210,2,FALSE)),""))</f>
        <v/>
      </c>
      <c r="F62" s="228" t="str">
        <f>IFERROR(IF($D62="","",VLOOKUP($D62,CUADRO!D61:AK210,3,FALSE)),"")</f>
        <v/>
      </c>
      <c r="G62" s="484" t="str">
        <f>IFERROR(IF($D62="","",VLOOKUP($D62,CUADRO!$D:$AK,4,FALSE)),"")</f>
        <v/>
      </c>
      <c r="H62" s="484" t="str">
        <f>IFERROR(IF($D62="","",VLOOKUP($D62,CUADRO!$D:$AK,5,FALSE)),"")</f>
        <v/>
      </c>
      <c r="I62" s="484" t="str">
        <f>IFERROR(IF($D62="","",VLOOKUP($D62,CUADRO!$D:$AK,6,FALSE)),"")</f>
        <v/>
      </c>
      <c r="J62" s="484" t="str">
        <f>IFERROR(IF($D62="","",VLOOKUP($D62,CUADRO!$D:$AK,7,FALSE)),"")</f>
        <v/>
      </c>
      <c r="K62" s="484" t="str">
        <f>IFERROR(IF($D62="","",VLOOKUP($D62,CUADRO!$D:$AK,8,FALSE)),"")</f>
        <v/>
      </c>
      <c r="L62" s="484" t="str">
        <f>IFERROR(IF($D62="","",VLOOKUP($D62,CUADRO!$D:$AK,9,FALSE)),"")</f>
        <v/>
      </c>
      <c r="M62" s="484" t="str">
        <f>IFERROR(IF($D62="","",VLOOKUP($D62,CUADRO!$D:$AK,10,FALSE)),"")</f>
        <v/>
      </c>
      <c r="N62" s="484" t="str">
        <f>IFERROR(IF($D62="","",VLOOKUP($D62,CUADRO!$D:$AK,11,FALSE)),"")</f>
        <v/>
      </c>
      <c r="O62" s="484" t="str">
        <f>IFERROR(IF($D62="","",VLOOKUP($D62,CUADRO!$D:$AK,12,FALSE)),"")</f>
        <v/>
      </c>
      <c r="P62" s="484" t="str">
        <f>IFERROR(IF($D62="","",VLOOKUP($D62,CUADRO!$D:$AK,13,FALSE)),"")</f>
        <v/>
      </c>
      <c r="Q62" s="484" t="str">
        <f>IFERROR(IF($D62="","",VLOOKUP($D62,CUADRO!$D:$AK,14,FALSE)),"")</f>
        <v/>
      </c>
      <c r="R62" s="484" t="str">
        <f>IFERROR(IF($D62="","",VLOOKUP($D62,CUADRO!$D:$AK,15,FALSE)),"")</f>
        <v/>
      </c>
      <c r="S62" s="484" t="str">
        <f>IFERROR(IF($D62="","",VLOOKUP($D62,CUADRO!$D:$AK,16,FALSE)),"")</f>
        <v/>
      </c>
      <c r="T62" s="484" t="str">
        <f>IFERROR(IF($D62="","",VLOOKUP($D62,CUADRO!$D:$AK,17,FALSE)),"")</f>
        <v/>
      </c>
      <c r="U62" s="484" t="str">
        <f>IFERROR(IF($D62="","",VLOOKUP($D62,CUADRO!$D:$AK,18,FALSE)),"")</f>
        <v/>
      </c>
      <c r="V62" s="484" t="str">
        <f>IFERROR(IF($D62="","",VLOOKUP($D62,CUADRO!$D:$AK,19,FALSE)),"")</f>
        <v/>
      </c>
      <c r="W62" s="484" t="str">
        <f>IFERROR(IF($D62="","",VLOOKUP($D62,CUADRO!$D:$AK,20,FALSE)),"")</f>
        <v/>
      </c>
      <c r="X62" s="484" t="str">
        <f>IFERROR(IF($D62="","",VLOOKUP($D62,CUADRO!$D:$AK,21,FALSE)),"")</f>
        <v/>
      </c>
      <c r="Y62" s="484" t="str">
        <f>IFERROR(IF($D62="","",VLOOKUP($D62,CUADRO!$D:$AK,22,FALSE)),"")</f>
        <v/>
      </c>
      <c r="Z62" s="484" t="str">
        <f>IFERROR(IF($D62="","",VLOOKUP($D62,CUADRO!$D:$AK,23,FALSE)),"")</f>
        <v/>
      </c>
      <c r="AA62" s="484" t="str">
        <f>IFERROR(IF($D62="","",VLOOKUP($D62,CUADRO!$D:$AK,24,FALSE)),"")</f>
        <v/>
      </c>
      <c r="AB62" s="484" t="str">
        <f>IFERROR(IF($D62="","",VLOOKUP($D62,CUADRO!$D:$AK,25,FALSE)),"")</f>
        <v/>
      </c>
      <c r="AC62" s="484" t="str">
        <f>IFERROR(IF($D62="","",VLOOKUP($D62,CUADRO!$D:$AK,26,FALSE)),"")</f>
        <v/>
      </c>
      <c r="AD62" s="484" t="str">
        <f>IFERROR(IF($D62="","",VLOOKUP($D62,CUADRO!$D:$AK,27,FALSE)),"")</f>
        <v/>
      </c>
      <c r="AE62" s="484" t="str">
        <f>IFERROR(IF($D62="","",VLOOKUP($D62,CUADRO!$D:$AK,28,FALSE)),"")</f>
        <v/>
      </c>
      <c r="AF62" s="484" t="str">
        <f>IFERROR(IF($D62="","",VLOOKUP($D62,CUADRO!$D:$AK,29,FALSE)),"")</f>
        <v/>
      </c>
      <c r="AG62" s="484" t="str">
        <f>IFERROR(IF($D62="","",VLOOKUP($D62,CUADRO!$D:$AK,30,FALSE)),"")</f>
        <v/>
      </c>
      <c r="AH62" s="484" t="str">
        <f>IFERROR(IF($D62="","",VLOOKUP($D62,CUADRO!$D:$AK,31,FALSE)),"")</f>
        <v/>
      </c>
      <c r="AI62" s="484" t="str">
        <f>IFERROR(IF($D62="","",VLOOKUP($D62,CUADRO!$D:$AK,32,FALSE)),"")</f>
        <v/>
      </c>
      <c r="AJ62" s="484" t="str">
        <f>IFERROR(IF($D62="","",VLOOKUP($D62,CUADRO!$D:$AK,33,FALSE)),"")</f>
        <v/>
      </c>
      <c r="AK62" s="484" t="str">
        <f>IFERROR(IF($D62="","",VLOOKUP($D62,CUADRO!$D:$AK,34,FALSE)),"")</f>
        <v/>
      </c>
    </row>
    <row r="63" spans="1:37" ht="15">
      <c r="A63" s="435" t="str">
        <f>IF(F63="","",MAX($A$5:$A62)+1)</f>
        <v/>
      </c>
      <c r="B63" s="369">
        <v>59</v>
      </c>
      <c r="C63" s="228" t="str">
        <f>VLOOKUP(D63,CONDUCTORES!C:E,3,FALSE)</f>
        <v/>
      </c>
      <c r="D63" s="228" t="str">
        <f>IFERROR(IF($C$1="SELECCIONE EMPRESA","",IF($C$1=CONDUCTORES!$Y$1,VLOOKUP(B63,CONDUCTORES!AH62:AM501,6,FALSE),IF($C$1=CONDUCTORES!$Z$1,VLOOKUP(B63,CONDUCTORES!$AI$4:AM501,5,FALSE),IF($C$1=CONDUCTORES!$AA$1,VLOOKUP(B63,CONDUCTORES!AJ62:AM501,4,FALSE),VLOOKUP(B63,CONDUCTORES!AK62:AM501,3,FALSE))))),"")</f>
        <v/>
      </c>
      <c r="E63" s="228" t="str">
        <f>IF(IFERROR(IF($D63="","",VLOOKUP($D63,CUADRO!D62:AK211,2,FALSE)),"")=0,B63,IFERROR(IF($D63="","",VLOOKUP($D63,CUADRO!D62:AK211,2,FALSE)),""))</f>
        <v/>
      </c>
      <c r="F63" s="228" t="str">
        <f>IFERROR(IF($D63="","",VLOOKUP($D63,CUADRO!D62:AK211,3,FALSE)),"")</f>
        <v/>
      </c>
      <c r="G63" s="484" t="str">
        <f>IFERROR(IF($D63="","",VLOOKUP($D63,CUADRO!$D:$AK,4,FALSE)),"")</f>
        <v/>
      </c>
      <c r="H63" s="484" t="str">
        <f>IFERROR(IF($D63="","",VLOOKUP($D63,CUADRO!$D:$AK,5,FALSE)),"")</f>
        <v/>
      </c>
      <c r="I63" s="484" t="str">
        <f>IFERROR(IF($D63="","",VLOOKUP($D63,CUADRO!$D:$AK,6,FALSE)),"")</f>
        <v/>
      </c>
      <c r="J63" s="484" t="str">
        <f>IFERROR(IF($D63="","",VLOOKUP($D63,CUADRO!$D:$AK,7,FALSE)),"")</f>
        <v/>
      </c>
      <c r="K63" s="484" t="str">
        <f>IFERROR(IF($D63="","",VLOOKUP($D63,CUADRO!$D:$AK,8,FALSE)),"")</f>
        <v/>
      </c>
      <c r="L63" s="484" t="str">
        <f>IFERROR(IF($D63="","",VLOOKUP($D63,CUADRO!$D:$AK,9,FALSE)),"")</f>
        <v/>
      </c>
      <c r="M63" s="484" t="str">
        <f>IFERROR(IF($D63="","",VLOOKUP($D63,CUADRO!$D:$AK,10,FALSE)),"")</f>
        <v/>
      </c>
      <c r="N63" s="484" t="str">
        <f>IFERROR(IF($D63="","",VLOOKUP($D63,CUADRO!$D:$AK,11,FALSE)),"")</f>
        <v/>
      </c>
      <c r="O63" s="484" t="str">
        <f>IFERROR(IF($D63="","",VLOOKUP($D63,CUADRO!$D:$AK,12,FALSE)),"")</f>
        <v/>
      </c>
      <c r="P63" s="484" t="str">
        <f>IFERROR(IF($D63="","",VLOOKUP($D63,CUADRO!$D:$AK,13,FALSE)),"")</f>
        <v/>
      </c>
      <c r="Q63" s="484" t="str">
        <f>IFERROR(IF($D63="","",VLOOKUP($D63,CUADRO!$D:$AK,14,FALSE)),"")</f>
        <v/>
      </c>
      <c r="R63" s="484" t="str">
        <f>IFERROR(IF($D63="","",VLOOKUP($D63,CUADRO!$D:$AK,15,FALSE)),"")</f>
        <v/>
      </c>
      <c r="S63" s="484" t="str">
        <f>IFERROR(IF($D63="","",VLOOKUP($D63,CUADRO!$D:$AK,16,FALSE)),"")</f>
        <v/>
      </c>
      <c r="T63" s="484" t="str">
        <f>IFERROR(IF($D63="","",VLOOKUP($D63,CUADRO!$D:$AK,17,FALSE)),"")</f>
        <v/>
      </c>
      <c r="U63" s="484" t="str">
        <f>IFERROR(IF($D63="","",VLOOKUP($D63,CUADRO!$D:$AK,18,FALSE)),"")</f>
        <v/>
      </c>
      <c r="V63" s="484" t="str">
        <f>IFERROR(IF($D63="","",VLOOKUP($D63,CUADRO!$D:$AK,19,FALSE)),"")</f>
        <v/>
      </c>
      <c r="W63" s="484" t="str">
        <f>IFERROR(IF($D63="","",VLOOKUP($D63,CUADRO!$D:$AK,20,FALSE)),"")</f>
        <v/>
      </c>
      <c r="X63" s="484" t="str">
        <f>IFERROR(IF($D63="","",VLOOKUP($D63,CUADRO!$D:$AK,21,FALSE)),"")</f>
        <v/>
      </c>
      <c r="Y63" s="484" t="str">
        <f>IFERROR(IF($D63="","",VLOOKUP($D63,CUADRO!$D:$AK,22,FALSE)),"")</f>
        <v/>
      </c>
      <c r="Z63" s="484" t="str">
        <f>IFERROR(IF($D63="","",VLOOKUP($D63,CUADRO!$D:$AK,23,FALSE)),"")</f>
        <v/>
      </c>
      <c r="AA63" s="484" t="str">
        <f>IFERROR(IF($D63="","",VLOOKUP($D63,CUADRO!$D:$AK,24,FALSE)),"")</f>
        <v/>
      </c>
      <c r="AB63" s="484" t="str">
        <f>IFERROR(IF($D63="","",VLOOKUP($D63,CUADRO!$D:$AK,25,FALSE)),"")</f>
        <v/>
      </c>
      <c r="AC63" s="484" t="str">
        <f>IFERROR(IF($D63="","",VLOOKUP($D63,CUADRO!$D:$AK,26,FALSE)),"")</f>
        <v/>
      </c>
      <c r="AD63" s="484" t="str">
        <f>IFERROR(IF($D63="","",VLOOKUP($D63,CUADRO!$D:$AK,27,FALSE)),"")</f>
        <v/>
      </c>
      <c r="AE63" s="484" t="str">
        <f>IFERROR(IF($D63="","",VLOOKUP($D63,CUADRO!$D:$AK,28,FALSE)),"")</f>
        <v/>
      </c>
      <c r="AF63" s="484" t="str">
        <f>IFERROR(IF($D63="","",VLOOKUP($D63,CUADRO!$D:$AK,29,FALSE)),"")</f>
        <v/>
      </c>
      <c r="AG63" s="484" t="str">
        <f>IFERROR(IF($D63="","",VLOOKUP($D63,CUADRO!$D:$AK,30,FALSE)),"")</f>
        <v/>
      </c>
      <c r="AH63" s="484" t="str">
        <f>IFERROR(IF($D63="","",VLOOKUP($D63,CUADRO!$D:$AK,31,FALSE)),"")</f>
        <v/>
      </c>
      <c r="AI63" s="484" t="str">
        <f>IFERROR(IF($D63="","",VLOOKUP($D63,CUADRO!$D:$AK,32,FALSE)),"")</f>
        <v/>
      </c>
      <c r="AJ63" s="484" t="str">
        <f>IFERROR(IF($D63="","",VLOOKUP($D63,CUADRO!$D:$AK,33,FALSE)),"")</f>
        <v/>
      </c>
      <c r="AK63" s="484" t="str">
        <f>IFERROR(IF($D63="","",VLOOKUP($D63,CUADRO!$D:$AK,34,FALSE)),"")</f>
        <v/>
      </c>
    </row>
    <row r="64" spans="1:37" ht="15">
      <c r="A64" s="435" t="str">
        <f>IF(F64="","",MAX($A$5:$A63)+1)</f>
        <v/>
      </c>
      <c r="B64" s="369">
        <v>60</v>
      </c>
      <c r="C64" s="228" t="str">
        <f>VLOOKUP(D64,CONDUCTORES!C:E,3,FALSE)</f>
        <v/>
      </c>
      <c r="D64" s="228" t="str">
        <f>IFERROR(IF($C$1="SELECCIONE EMPRESA","",IF($C$1=CONDUCTORES!$Y$1,VLOOKUP(B64,CONDUCTORES!AH63:AM502,6,FALSE),IF($C$1=CONDUCTORES!$Z$1,VLOOKUP(B64,CONDUCTORES!$AI$4:AM502,5,FALSE),IF($C$1=CONDUCTORES!$AA$1,VLOOKUP(B64,CONDUCTORES!AJ63:AM502,4,FALSE),VLOOKUP(B64,CONDUCTORES!AK63:AM502,3,FALSE))))),"")</f>
        <v/>
      </c>
      <c r="E64" s="228" t="str">
        <f>IF(IFERROR(IF($D64="","",VLOOKUP($D64,CUADRO!D63:AK212,2,FALSE)),"")=0,B64,IFERROR(IF($D64="","",VLOOKUP($D64,CUADRO!D63:AK212,2,FALSE)),""))</f>
        <v/>
      </c>
      <c r="F64" s="228" t="str">
        <f>IFERROR(IF($D64="","",VLOOKUP($D64,CUADRO!D63:AK212,3,FALSE)),"")</f>
        <v/>
      </c>
      <c r="G64" s="484" t="str">
        <f>IFERROR(IF($D64="","",VLOOKUP($D64,CUADRO!$D:$AK,4,FALSE)),"")</f>
        <v/>
      </c>
      <c r="H64" s="484" t="str">
        <f>IFERROR(IF($D64="","",VLOOKUP($D64,CUADRO!$D:$AK,5,FALSE)),"")</f>
        <v/>
      </c>
      <c r="I64" s="484" t="str">
        <f>IFERROR(IF($D64="","",VLOOKUP($D64,CUADRO!$D:$AK,6,FALSE)),"")</f>
        <v/>
      </c>
      <c r="J64" s="484" t="str">
        <f>IFERROR(IF($D64="","",VLOOKUP($D64,CUADRO!$D:$AK,7,FALSE)),"")</f>
        <v/>
      </c>
      <c r="K64" s="484" t="str">
        <f>IFERROR(IF($D64="","",VLOOKUP($D64,CUADRO!$D:$AK,8,FALSE)),"")</f>
        <v/>
      </c>
      <c r="L64" s="484" t="str">
        <f>IFERROR(IF($D64="","",VLOOKUP($D64,CUADRO!$D:$AK,9,FALSE)),"")</f>
        <v/>
      </c>
      <c r="M64" s="484" t="str">
        <f>IFERROR(IF($D64="","",VLOOKUP($D64,CUADRO!$D:$AK,10,FALSE)),"")</f>
        <v/>
      </c>
      <c r="N64" s="484" t="str">
        <f>IFERROR(IF($D64="","",VLOOKUP($D64,CUADRO!$D:$AK,11,FALSE)),"")</f>
        <v/>
      </c>
      <c r="O64" s="484" t="str">
        <f>IFERROR(IF($D64="","",VLOOKUP($D64,CUADRO!$D:$AK,12,FALSE)),"")</f>
        <v/>
      </c>
      <c r="P64" s="484" t="str">
        <f>IFERROR(IF($D64="","",VLOOKUP($D64,CUADRO!$D:$AK,13,FALSE)),"")</f>
        <v/>
      </c>
      <c r="Q64" s="484" t="str">
        <f>IFERROR(IF($D64="","",VLOOKUP($D64,CUADRO!$D:$AK,14,FALSE)),"")</f>
        <v/>
      </c>
      <c r="R64" s="484" t="str">
        <f>IFERROR(IF($D64="","",VLOOKUP($D64,CUADRO!$D:$AK,15,FALSE)),"")</f>
        <v/>
      </c>
      <c r="S64" s="484" t="str">
        <f>IFERROR(IF($D64="","",VLOOKUP($D64,CUADRO!$D:$AK,16,FALSE)),"")</f>
        <v/>
      </c>
      <c r="T64" s="484" t="str">
        <f>IFERROR(IF($D64="","",VLOOKUP($D64,CUADRO!$D:$AK,17,FALSE)),"")</f>
        <v/>
      </c>
      <c r="U64" s="484" t="str">
        <f>IFERROR(IF($D64="","",VLOOKUP($D64,CUADRO!$D:$AK,18,FALSE)),"")</f>
        <v/>
      </c>
      <c r="V64" s="484" t="str">
        <f>IFERROR(IF($D64="","",VLOOKUP($D64,CUADRO!$D:$AK,19,FALSE)),"")</f>
        <v/>
      </c>
      <c r="W64" s="484" t="str">
        <f>IFERROR(IF($D64="","",VLOOKUP($D64,CUADRO!$D:$AK,20,FALSE)),"")</f>
        <v/>
      </c>
      <c r="X64" s="484" t="str">
        <f>IFERROR(IF($D64="","",VLOOKUP($D64,CUADRO!$D:$AK,21,FALSE)),"")</f>
        <v/>
      </c>
      <c r="Y64" s="484" t="str">
        <f>IFERROR(IF($D64="","",VLOOKUP($D64,CUADRO!$D:$AK,22,FALSE)),"")</f>
        <v/>
      </c>
      <c r="Z64" s="484" t="str">
        <f>IFERROR(IF($D64="","",VLOOKUP($D64,CUADRO!$D:$AK,23,FALSE)),"")</f>
        <v/>
      </c>
      <c r="AA64" s="484" t="str">
        <f>IFERROR(IF($D64="","",VLOOKUP($D64,CUADRO!$D:$AK,24,FALSE)),"")</f>
        <v/>
      </c>
      <c r="AB64" s="484" t="str">
        <f>IFERROR(IF($D64="","",VLOOKUP($D64,CUADRO!$D:$AK,25,FALSE)),"")</f>
        <v/>
      </c>
      <c r="AC64" s="484" t="str">
        <f>IFERROR(IF($D64="","",VLOOKUP($D64,CUADRO!$D:$AK,26,FALSE)),"")</f>
        <v/>
      </c>
      <c r="AD64" s="484" t="str">
        <f>IFERROR(IF($D64="","",VLOOKUP($D64,CUADRO!$D:$AK,27,FALSE)),"")</f>
        <v/>
      </c>
      <c r="AE64" s="484" t="str">
        <f>IFERROR(IF($D64="","",VLOOKUP($D64,CUADRO!$D:$AK,28,FALSE)),"")</f>
        <v/>
      </c>
      <c r="AF64" s="484" t="str">
        <f>IFERROR(IF($D64="","",VLOOKUP($D64,CUADRO!$D:$AK,29,FALSE)),"")</f>
        <v/>
      </c>
      <c r="AG64" s="484" t="str">
        <f>IFERROR(IF($D64="","",VLOOKUP($D64,CUADRO!$D:$AK,30,FALSE)),"")</f>
        <v/>
      </c>
      <c r="AH64" s="484" t="str">
        <f>IFERROR(IF($D64="","",VLOOKUP($D64,CUADRO!$D:$AK,31,FALSE)),"")</f>
        <v/>
      </c>
      <c r="AI64" s="484" t="str">
        <f>IFERROR(IF($D64="","",VLOOKUP($D64,CUADRO!$D:$AK,32,FALSE)),"")</f>
        <v/>
      </c>
      <c r="AJ64" s="484" t="str">
        <f>IFERROR(IF($D64="","",VLOOKUP($D64,CUADRO!$D:$AK,33,FALSE)),"")</f>
        <v/>
      </c>
      <c r="AK64" s="484" t="str">
        <f>IFERROR(IF($D64="","",VLOOKUP($D64,CUADRO!$D:$AK,34,FALSE)),"")</f>
        <v/>
      </c>
    </row>
    <row r="65" spans="1:37" ht="15">
      <c r="A65" s="435" t="str">
        <f>IF(F65="","",MAX($A$5:$A64)+1)</f>
        <v/>
      </c>
      <c r="B65" s="369">
        <v>61</v>
      </c>
      <c r="C65" s="228" t="str">
        <f>VLOOKUP(D65,CONDUCTORES!C:E,3,FALSE)</f>
        <v/>
      </c>
      <c r="D65" s="228" t="str">
        <f>IFERROR(IF($C$1="SELECCIONE EMPRESA","",IF($C$1=CONDUCTORES!$Y$1,VLOOKUP(B65,CONDUCTORES!AH64:AM503,6,FALSE),IF($C$1=CONDUCTORES!$Z$1,VLOOKUP(B65,CONDUCTORES!$AI$4:AM503,5,FALSE),IF($C$1=CONDUCTORES!$AA$1,VLOOKUP(B65,CONDUCTORES!AJ64:AM503,4,FALSE),VLOOKUP(B65,CONDUCTORES!AK64:AM503,3,FALSE))))),"")</f>
        <v/>
      </c>
      <c r="E65" s="228" t="str">
        <f>IF(IFERROR(IF($D65="","",VLOOKUP($D65,CUADRO!D64:AK213,2,FALSE)),"")=0,B65,IFERROR(IF($D65="","",VLOOKUP($D65,CUADRO!D64:AK213,2,FALSE)),""))</f>
        <v/>
      </c>
      <c r="F65" s="228" t="str">
        <f>IFERROR(IF($D65="","",VLOOKUP($D65,CUADRO!D64:AK213,3,FALSE)),"")</f>
        <v/>
      </c>
      <c r="G65" s="484" t="str">
        <f>IFERROR(IF($D65="","",VLOOKUP($D65,CUADRO!$D:$AK,4,FALSE)),"")</f>
        <v/>
      </c>
      <c r="H65" s="484" t="str">
        <f>IFERROR(IF($D65="","",VLOOKUP($D65,CUADRO!$D:$AK,5,FALSE)),"")</f>
        <v/>
      </c>
      <c r="I65" s="484" t="str">
        <f>IFERROR(IF($D65="","",VLOOKUP($D65,CUADRO!$D:$AK,6,FALSE)),"")</f>
        <v/>
      </c>
      <c r="J65" s="484" t="str">
        <f>IFERROR(IF($D65="","",VLOOKUP($D65,CUADRO!$D:$AK,7,FALSE)),"")</f>
        <v/>
      </c>
      <c r="K65" s="484" t="str">
        <f>IFERROR(IF($D65="","",VLOOKUP($D65,CUADRO!$D:$AK,8,FALSE)),"")</f>
        <v/>
      </c>
      <c r="L65" s="484" t="str">
        <f>IFERROR(IF($D65="","",VLOOKUP($D65,CUADRO!$D:$AK,9,FALSE)),"")</f>
        <v/>
      </c>
      <c r="M65" s="484" t="str">
        <f>IFERROR(IF($D65="","",VLOOKUP($D65,CUADRO!$D:$AK,10,FALSE)),"")</f>
        <v/>
      </c>
      <c r="N65" s="484" t="str">
        <f>IFERROR(IF($D65="","",VLOOKUP($D65,CUADRO!$D:$AK,11,FALSE)),"")</f>
        <v/>
      </c>
      <c r="O65" s="484" t="str">
        <f>IFERROR(IF($D65="","",VLOOKUP($D65,CUADRO!$D:$AK,12,FALSE)),"")</f>
        <v/>
      </c>
      <c r="P65" s="484" t="str">
        <f>IFERROR(IF($D65="","",VLOOKUP($D65,CUADRO!$D:$AK,13,FALSE)),"")</f>
        <v/>
      </c>
      <c r="Q65" s="484" t="str">
        <f>IFERROR(IF($D65="","",VLOOKUP($D65,CUADRO!$D:$AK,14,FALSE)),"")</f>
        <v/>
      </c>
      <c r="R65" s="484" t="str">
        <f>IFERROR(IF($D65="","",VLOOKUP($D65,CUADRO!$D:$AK,15,FALSE)),"")</f>
        <v/>
      </c>
      <c r="S65" s="484" t="str">
        <f>IFERROR(IF($D65="","",VLOOKUP($D65,CUADRO!$D:$AK,16,FALSE)),"")</f>
        <v/>
      </c>
      <c r="T65" s="484" t="str">
        <f>IFERROR(IF($D65="","",VLOOKUP($D65,CUADRO!$D:$AK,17,FALSE)),"")</f>
        <v/>
      </c>
      <c r="U65" s="484" t="str">
        <f>IFERROR(IF($D65="","",VLOOKUP($D65,CUADRO!$D:$AK,18,FALSE)),"")</f>
        <v/>
      </c>
      <c r="V65" s="484" t="str">
        <f>IFERROR(IF($D65="","",VLOOKUP($D65,CUADRO!$D:$AK,19,FALSE)),"")</f>
        <v/>
      </c>
      <c r="W65" s="484" t="str">
        <f>IFERROR(IF($D65="","",VLOOKUP($D65,CUADRO!$D:$AK,20,FALSE)),"")</f>
        <v/>
      </c>
      <c r="X65" s="484" t="str">
        <f>IFERROR(IF($D65="","",VLOOKUP($D65,CUADRO!$D:$AK,21,FALSE)),"")</f>
        <v/>
      </c>
      <c r="Y65" s="484" t="str">
        <f>IFERROR(IF($D65="","",VLOOKUP($D65,CUADRO!$D:$AK,22,FALSE)),"")</f>
        <v/>
      </c>
      <c r="Z65" s="484" t="str">
        <f>IFERROR(IF($D65="","",VLOOKUP($D65,CUADRO!$D:$AK,23,FALSE)),"")</f>
        <v/>
      </c>
      <c r="AA65" s="484" t="str">
        <f>IFERROR(IF($D65="","",VLOOKUP($D65,CUADRO!$D:$AK,24,FALSE)),"")</f>
        <v/>
      </c>
      <c r="AB65" s="484" t="str">
        <f>IFERROR(IF($D65="","",VLOOKUP($D65,CUADRO!$D:$AK,25,FALSE)),"")</f>
        <v/>
      </c>
      <c r="AC65" s="484" t="str">
        <f>IFERROR(IF($D65="","",VLOOKUP($D65,CUADRO!$D:$AK,26,FALSE)),"")</f>
        <v/>
      </c>
      <c r="AD65" s="484" t="str">
        <f>IFERROR(IF($D65="","",VLOOKUP($D65,CUADRO!$D:$AK,27,FALSE)),"")</f>
        <v/>
      </c>
      <c r="AE65" s="484" t="str">
        <f>IFERROR(IF($D65="","",VLOOKUP($D65,CUADRO!$D:$AK,28,FALSE)),"")</f>
        <v/>
      </c>
      <c r="AF65" s="484" t="str">
        <f>IFERROR(IF($D65="","",VLOOKUP($D65,CUADRO!$D:$AK,29,FALSE)),"")</f>
        <v/>
      </c>
      <c r="AG65" s="484" t="str">
        <f>IFERROR(IF($D65="","",VLOOKUP($D65,CUADRO!$D:$AK,30,FALSE)),"")</f>
        <v/>
      </c>
      <c r="AH65" s="484" t="str">
        <f>IFERROR(IF($D65="","",VLOOKUP($D65,CUADRO!$D:$AK,31,FALSE)),"")</f>
        <v/>
      </c>
      <c r="AI65" s="484" t="str">
        <f>IFERROR(IF($D65="","",VLOOKUP($D65,CUADRO!$D:$AK,32,FALSE)),"")</f>
        <v/>
      </c>
      <c r="AJ65" s="484" t="str">
        <f>IFERROR(IF($D65="","",VLOOKUP($D65,CUADRO!$D:$AK,33,FALSE)),"")</f>
        <v/>
      </c>
      <c r="AK65" s="484" t="str">
        <f>IFERROR(IF($D65="","",VLOOKUP($D65,CUADRO!$D:$AK,34,FALSE)),"")</f>
        <v/>
      </c>
    </row>
    <row r="66" spans="1:37" ht="15">
      <c r="A66" s="435" t="str">
        <f>IF(F66="","",MAX($A$5:$A65)+1)</f>
        <v/>
      </c>
      <c r="B66" s="369">
        <v>62</v>
      </c>
      <c r="C66" s="228" t="str">
        <f>VLOOKUP(D66,CONDUCTORES!C:E,3,FALSE)</f>
        <v/>
      </c>
      <c r="D66" s="228" t="str">
        <f>IFERROR(IF($C$1="SELECCIONE EMPRESA","",IF($C$1=CONDUCTORES!$Y$1,VLOOKUP(B66,CONDUCTORES!AH65:AM504,6,FALSE),IF($C$1=CONDUCTORES!$Z$1,VLOOKUP(B66,CONDUCTORES!$AI$4:AM504,5,FALSE),IF($C$1=CONDUCTORES!$AA$1,VLOOKUP(B66,CONDUCTORES!AJ65:AM504,4,FALSE),VLOOKUP(B66,CONDUCTORES!AK65:AM504,3,FALSE))))),"")</f>
        <v/>
      </c>
      <c r="E66" s="228" t="str">
        <f>IF(IFERROR(IF($D66="","",VLOOKUP($D66,CUADRO!D65:AK214,2,FALSE)),"")=0,B66,IFERROR(IF($D66="","",VLOOKUP($D66,CUADRO!D65:AK214,2,FALSE)),""))</f>
        <v/>
      </c>
      <c r="F66" s="228" t="str">
        <f>IFERROR(IF($D66="","",VLOOKUP($D66,CUADRO!D65:AK214,3,FALSE)),"")</f>
        <v/>
      </c>
      <c r="G66" s="484" t="str">
        <f>IFERROR(IF($D66="","",VLOOKUP($D66,CUADRO!$D:$AK,4,FALSE)),"")</f>
        <v/>
      </c>
      <c r="H66" s="484" t="str">
        <f>IFERROR(IF($D66="","",VLOOKUP($D66,CUADRO!$D:$AK,5,FALSE)),"")</f>
        <v/>
      </c>
      <c r="I66" s="484" t="str">
        <f>IFERROR(IF($D66="","",VLOOKUP($D66,CUADRO!$D:$AK,6,FALSE)),"")</f>
        <v/>
      </c>
      <c r="J66" s="484" t="str">
        <f>IFERROR(IF($D66="","",VLOOKUP($D66,CUADRO!$D:$AK,7,FALSE)),"")</f>
        <v/>
      </c>
      <c r="K66" s="484" t="str">
        <f>IFERROR(IF($D66="","",VLOOKUP($D66,CUADRO!$D:$AK,8,FALSE)),"")</f>
        <v/>
      </c>
      <c r="L66" s="484" t="str">
        <f>IFERROR(IF($D66="","",VLOOKUP($D66,CUADRO!$D:$AK,9,FALSE)),"")</f>
        <v/>
      </c>
      <c r="M66" s="484" t="str">
        <f>IFERROR(IF($D66="","",VLOOKUP($D66,CUADRO!$D:$AK,10,FALSE)),"")</f>
        <v/>
      </c>
      <c r="N66" s="484" t="str">
        <f>IFERROR(IF($D66="","",VLOOKUP($D66,CUADRO!$D:$AK,11,FALSE)),"")</f>
        <v/>
      </c>
      <c r="O66" s="484" t="str">
        <f>IFERROR(IF($D66="","",VLOOKUP($D66,CUADRO!$D:$AK,12,FALSE)),"")</f>
        <v/>
      </c>
      <c r="P66" s="484" t="str">
        <f>IFERROR(IF($D66="","",VLOOKUP($D66,CUADRO!$D:$AK,13,FALSE)),"")</f>
        <v/>
      </c>
      <c r="Q66" s="484" t="str">
        <f>IFERROR(IF($D66="","",VLOOKUP($D66,CUADRO!$D:$AK,14,FALSE)),"")</f>
        <v/>
      </c>
      <c r="R66" s="484" t="str">
        <f>IFERROR(IF($D66="","",VLOOKUP($D66,CUADRO!$D:$AK,15,FALSE)),"")</f>
        <v/>
      </c>
      <c r="S66" s="484" t="str">
        <f>IFERROR(IF($D66="","",VLOOKUP($D66,CUADRO!$D:$AK,16,FALSE)),"")</f>
        <v/>
      </c>
      <c r="T66" s="484" t="str">
        <f>IFERROR(IF($D66="","",VLOOKUP($D66,CUADRO!$D:$AK,17,FALSE)),"")</f>
        <v/>
      </c>
      <c r="U66" s="484" t="str">
        <f>IFERROR(IF($D66="","",VLOOKUP($D66,CUADRO!$D:$AK,18,FALSE)),"")</f>
        <v/>
      </c>
      <c r="V66" s="484" t="str">
        <f>IFERROR(IF($D66="","",VLOOKUP($D66,CUADRO!$D:$AK,19,FALSE)),"")</f>
        <v/>
      </c>
      <c r="W66" s="484" t="str">
        <f>IFERROR(IF($D66="","",VLOOKUP($D66,CUADRO!$D:$AK,20,FALSE)),"")</f>
        <v/>
      </c>
      <c r="X66" s="484" t="str">
        <f>IFERROR(IF($D66="","",VLOOKUP($D66,CUADRO!$D:$AK,21,FALSE)),"")</f>
        <v/>
      </c>
      <c r="Y66" s="484" t="str">
        <f>IFERROR(IF($D66="","",VLOOKUP($D66,CUADRO!$D:$AK,22,FALSE)),"")</f>
        <v/>
      </c>
      <c r="Z66" s="484" t="str">
        <f>IFERROR(IF($D66="","",VLOOKUP($D66,CUADRO!$D:$AK,23,FALSE)),"")</f>
        <v/>
      </c>
      <c r="AA66" s="484" t="str">
        <f>IFERROR(IF($D66="","",VLOOKUP($D66,CUADRO!$D:$AK,24,FALSE)),"")</f>
        <v/>
      </c>
      <c r="AB66" s="484" t="str">
        <f>IFERROR(IF($D66="","",VLOOKUP($D66,CUADRO!$D:$AK,25,FALSE)),"")</f>
        <v/>
      </c>
      <c r="AC66" s="484" t="str">
        <f>IFERROR(IF($D66="","",VLOOKUP($D66,CUADRO!$D:$AK,26,FALSE)),"")</f>
        <v/>
      </c>
      <c r="AD66" s="484" t="str">
        <f>IFERROR(IF($D66="","",VLOOKUP($D66,CUADRO!$D:$AK,27,FALSE)),"")</f>
        <v/>
      </c>
      <c r="AE66" s="484" t="str">
        <f>IFERROR(IF($D66="","",VLOOKUP($D66,CUADRO!$D:$AK,28,FALSE)),"")</f>
        <v/>
      </c>
      <c r="AF66" s="484" t="str">
        <f>IFERROR(IF($D66="","",VLOOKUP($D66,CUADRO!$D:$AK,29,FALSE)),"")</f>
        <v/>
      </c>
      <c r="AG66" s="484" t="str">
        <f>IFERROR(IF($D66="","",VLOOKUP($D66,CUADRO!$D:$AK,30,FALSE)),"")</f>
        <v/>
      </c>
      <c r="AH66" s="484" t="str">
        <f>IFERROR(IF($D66="","",VLOOKUP($D66,CUADRO!$D:$AK,31,FALSE)),"")</f>
        <v/>
      </c>
      <c r="AI66" s="484" t="str">
        <f>IFERROR(IF($D66="","",VLOOKUP($D66,CUADRO!$D:$AK,32,FALSE)),"")</f>
        <v/>
      </c>
      <c r="AJ66" s="484" t="str">
        <f>IFERROR(IF($D66="","",VLOOKUP($D66,CUADRO!$D:$AK,33,FALSE)),"")</f>
        <v/>
      </c>
      <c r="AK66" s="484" t="str">
        <f>IFERROR(IF($D66="","",VLOOKUP($D66,CUADRO!$D:$AK,34,FALSE)),"")</f>
        <v/>
      </c>
    </row>
    <row r="67" spans="1:37" ht="15">
      <c r="A67" s="435" t="str">
        <f>IF(F67="","",MAX($A$5:$A66)+1)</f>
        <v/>
      </c>
      <c r="B67" s="369">
        <v>63</v>
      </c>
      <c r="C67" s="228" t="str">
        <f>VLOOKUP(D67,CONDUCTORES!C:E,3,FALSE)</f>
        <v/>
      </c>
      <c r="D67" s="228" t="str">
        <f>IFERROR(IF($C$1="SELECCIONE EMPRESA","",IF($C$1=CONDUCTORES!$Y$1,VLOOKUP(B67,CONDUCTORES!AH66:AM505,6,FALSE),IF($C$1=CONDUCTORES!$Z$1,VLOOKUP(B67,CONDUCTORES!$AI$4:AM505,5,FALSE),IF($C$1=CONDUCTORES!$AA$1,VLOOKUP(B67,CONDUCTORES!AJ66:AM505,4,FALSE),VLOOKUP(B67,CONDUCTORES!AK66:AM505,3,FALSE))))),"")</f>
        <v/>
      </c>
      <c r="E67" s="228" t="str">
        <f>IF(IFERROR(IF($D67="","",VLOOKUP($D67,CUADRO!D66:AK215,2,FALSE)),"")=0,B67,IFERROR(IF($D67="","",VLOOKUP($D67,CUADRO!D66:AK215,2,FALSE)),""))</f>
        <v/>
      </c>
      <c r="F67" s="228" t="str">
        <f>IFERROR(IF($D67="","",VLOOKUP($D67,CUADRO!D66:AK215,3,FALSE)),"")</f>
        <v/>
      </c>
      <c r="G67" s="484" t="str">
        <f>IFERROR(IF($D67="","",VLOOKUP($D67,CUADRO!$D:$AK,4,FALSE)),"")</f>
        <v/>
      </c>
      <c r="H67" s="484" t="str">
        <f>IFERROR(IF($D67="","",VLOOKUP($D67,CUADRO!$D:$AK,5,FALSE)),"")</f>
        <v/>
      </c>
      <c r="I67" s="484" t="str">
        <f>IFERROR(IF($D67="","",VLOOKUP($D67,CUADRO!$D:$AK,6,FALSE)),"")</f>
        <v/>
      </c>
      <c r="J67" s="484" t="str">
        <f>IFERROR(IF($D67="","",VLOOKUP($D67,CUADRO!$D:$AK,7,FALSE)),"")</f>
        <v/>
      </c>
      <c r="K67" s="484" t="str">
        <f>IFERROR(IF($D67="","",VLOOKUP($D67,CUADRO!$D:$AK,8,FALSE)),"")</f>
        <v/>
      </c>
      <c r="L67" s="484" t="str">
        <f>IFERROR(IF($D67="","",VLOOKUP($D67,CUADRO!$D:$AK,9,FALSE)),"")</f>
        <v/>
      </c>
      <c r="M67" s="484" t="str">
        <f>IFERROR(IF($D67="","",VLOOKUP($D67,CUADRO!$D:$AK,10,FALSE)),"")</f>
        <v/>
      </c>
      <c r="N67" s="484" t="str">
        <f>IFERROR(IF($D67="","",VLOOKUP($D67,CUADRO!$D:$AK,11,FALSE)),"")</f>
        <v/>
      </c>
      <c r="O67" s="484" t="str">
        <f>IFERROR(IF($D67="","",VLOOKUP($D67,CUADRO!$D:$AK,12,FALSE)),"")</f>
        <v/>
      </c>
      <c r="P67" s="484" t="str">
        <f>IFERROR(IF($D67="","",VLOOKUP($D67,CUADRO!$D:$AK,13,FALSE)),"")</f>
        <v/>
      </c>
      <c r="Q67" s="484" t="str">
        <f>IFERROR(IF($D67="","",VLOOKUP($D67,CUADRO!$D:$AK,14,FALSE)),"")</f>
        <v/>
      </c>
      <c r="R67" s="484" t="str">
        <f>IFERROR(IF($D67="","",VLOOKUP($D67,CUADRO!$D:$AK,15,FALSE)),"")</f>
        <v/>
      </c>
      <c r="S67" s="484" t="str">
        <f>IFERROR(IF($D67="","",VLOOKUP($D67,CUADRO!$D:$AK,16,FALSE)),"")</f>
        <v/>
      </c>
      <c r="T67" s="484" t="str">
        <f>IFERROR(IF($D67="","",VLOOKUP($D67,CUADRO!$D:$AK,17,FALSE)),"")</f>
        <v/>
      </c>
      <c r="U67" s="484" t="str">
        <f>IFERROR(IF($D67="","",VLOOKUP($D67,CUADRO!$D:$AK,18,FALSE)),"")</f>
        <v/>
      </c>
      <c r="V67" s="484" t="str">
        <f>IFERROR(IF($D67="","",VLOOKUP($D67,CUADRO!$D:$AK,19,FALSE)),"")</f>
        <v/>
      </c>
      <c r="W67" s="484" t="str">
        <f>IFERROR(IF($D67="","",VLOOKUP($D67,CUADRO!$D:$AK,20,FALSE)),"")</f>
        <v/>
      </c>
      <c r="X67" s="484" t="str">
        <f>IFERROR(IF($D67="","",VLOOKUP($D67,CUADRO!$D:$AK,21,FALSE)),"")</f>
        <v/>
      </c>
      <c r="Y67" s="484" t="str">
        <f>IFERROR(IF($D67="","",VLOOKUP($D67,CUADRO!$D:$AK,22,FALSE)),"")</f>
        <v/>
      </c>
      <c r="Z67" s="484" t="str">
        <f>IFERROR(IF($D67="","",VLOOKUP($D67,CUADRO!$D:$AK,23,FALSE)),"")</f>
        <v/>
      </c>
      <c r="AA67" s="484" t="str">
        <f>IFERROR(IF($D67="","",VLOOKUP($D67,CUADRO!$D:$AK,24,FALSE)),"")</f>
        <v/>
      </c>
      <c r="AB67" s="484" t="str">
        <f>IFERROR(IF($D67="","",VLOOKUP($D67,CUADRO!$D:$AK,25,FALSE)),"")</f>
        <v/>
      </c>
      <c r="AC67" s="484" t="str">
        <f>IFERROR(IF($D67="","",VLOOKUP($D67,CUADRO!$D:$AK,26,FALSE)),"")</f>
        <v/>
      </c>
      <c r="AD67" s="484" t="str">
        <f>IFERROR(IF($D67="","",VLOOKUP($D67,CUADRO!$D:$AK,27,FALSE)),"")</f>
        <v/>
      </c>
      <c r="AE67" s="484" t="str">
        <f>IFERROR(IF($D67="","",VLOOKUP($D67,CUADRO!$D:$AK,28,FALSE)),"")</f>
        <v/>
      </c>
      <c r="AF67" s="484" t="str">
        <f>IFERROR(IF($D67="","",VLOOKUP($D67,CUADRO!$D:$AK,29,FALSE)),"")</f>
        <v/>
      </c>
      <c r="AG67" s="484" t="str">
        <f>IFERROR(IF($D67="","",VLOOKUP($D67,CUADRO!$D:$AK,30,FALSE)),"")</f>
        <v/>
      </c>
      <c r="AH67" s="484" t="str">
        <f>IFERROR(IF($D67="","",VLOOKUP($D67,CUADRO!$D:$AK,31,FALSE)),"")</f>
        <v/>
      </c>
      <c r="AI67" s="484" t="str">
        <f>IFERROR(IF($D67="","",VLOOKUP($D67,CUADRO!$D:$AK,32,FALSE)),"")</f>
        <v/>
      </c>
      <c r="AJ67" s="484" t="str">
        <f>IFERROR(IF($D67="","",VLOOKUP($D67,CUADRO!$D:$AK,33,FALSE)),"")</f>
        <v/>
      </c>
      <c r="AK67" s="484" t="str">
        <f>IFERROR(IF($D67="","",VLOOKUP($D67,CUADRO!$D:$AK,34,FALSE)),"")</f>
        <v/>
      </c>
    </row>
    <row r="68" spans="1:37" ht="15">
      <c r="A68" s="435" t="str">
        <f>IF(F68="","",MAX($A$5:$A67)+1)</f>
        <v/>
      </c>
      <c r="B68" s="369">
        <v>64</v>
      </c>
      <c r="C68" s="228" t="str">
        <f>VLOOKUP(D68,CONDUCTORES!C:E,3,FALSE)</f>
        <v/>
      </c>
      <c r="D68" s="228" t="str">
        <f>IFERROR(IF($C$1="SELECCIONE EMPRESA","",IF($C$1=CONDUCTORES!$Y$1,VLOOKUP(B68,CONDUCTORES!AH67:AM506,6,FALSE),IF($C$1=CONDUCTORES!$Z$1,VLOOKUP(B68,CONDUCTORES!$AI$4:AM506,5,FALSE),IF($C$1=CONDUCTORES!$AA$1,VLOOKUP(B68,CONDUCTORES!AJ67:AM506,4,FALSE),VLOOKUP(B68,CONDUCTORES!AK67:AM506,3,FALSE))))),"")</f>
        <v/>
      </c>
      <c r="E68" s="228" t="str">
        <f>IF(IFERROR(IF($D68="","",VLOOKUP($D68,CUADRO!D67:AK216,2,FALSE)),"")=0,B68,IFERROR(IF($D68="","",VLOOKUP($D68,CUADRO!D67:AK216,2,FALSE)),""))</f>
        <v/>
      </c>
      <c r="F68" s="228" t="str">
        <f>IFERROR(IF($D68="","",VLOOKUP($D68,CUADRO!D67:AK216,3,FALSE)),"")</f>
        <v/>
      </c>
      <c r="G68" s="484" t="str">
        <f>IFERROR(IF($D68="","",VLOOKUP($D68,CUADRO!$D:$AK,4,FALSE)),"")</f>
        <v/>
      </c>
      <c r="H68" s="484" t="str">
        <f>IFERROR(IF($D68="","",VLOOKUP($D68,CUADRO!$D:$AK,5,FALSE)),"")</f>
        <v/>
      </c>
      <c r="I68" s="484" t="str">
        <f>IFERROR(IF($D68="","",VLOOKUP($D68,CUADRO!$D:$AK,6,FALSE)),"")</f>
        <v/>
      </c>
      <c r="J68" s="484" t="str">
        <f>IFERROR(IF($D68="","",VLOOKUP($D68,CUADRO!$D:$AK,7,FALSE)),"")</f>
        <v/>
      </c>
      <c r="K68" s="484" t="str">
        <f>IFERROR(IF($D68="","",VLOOKUP($D68,CUADRO!$D:$AK,8,FALSE)),"")</f>
        <v/>
      </c>
      <c r="L68" s="484" t="str">
        <f>IFERROR(IF($D68="","",VLOOKUP($D68,CUADRO!$D:$AK,9,FALSE)),"")</f>
        <v/>
      </c>
      <c r="M68" s="484" t="str">
        <f>IFERROR(IF($D68="","",VLOOKUP($D68,CUADRO!$D:$AK,10,FALSE)),"")</f>
        <v/>
      </c>
      <c r="N68" s="484" t="str">
        <f>IFERROR(IF($D68="","",VLOOKUP($D68,CUADRO!$D:$AK,11,FALSE)),"")</f>
        <v/>
      </c>
      <c r="O68" s="484" t="str">
        <f>IFERROR(IF($D68="","",VLOOKUP($D68,CUADRO!$D:$AK,12,FALSE)),"")</f>
        <v/>
      </c>
      <c r="P68" s="484" t="str">
        <f>IFERROR(IF($D68="","",VLOOKUP($D68,CUADRO!$D:$AK,13,FALSE)),"")</f>
        <v/>
      </c>
      <c r="Q68" s="484" t="str">
        <f>IFERROR(IF($D68="","",VLOOKUP($D68,CUADRO!$D:$AK,14,FALSE)),"")</f>
        <v/>
      </c>
      <c r="R68" s="484" t="str">
        <f>IFERROR(IF($D68="","",VLOOKUP($D68,CUADRO!$D:$AK,15,FALSE)),"")</f>
        <v/>
      </c>
      <c r="S68" s="484" t="str">
        <f>IFERROR(IF($D68="","",VLOOKUP($D68,CUADRO!$D:$AK,16,FALSE)),"")</f>
        <v/>
      </c>
      <c r="T68" s="484" t="str">
        <f>IFERROR(IF($D68="","",VLOOKUP($D68,CUADRO!$D:$AK,17,FALSE)),"")</f>
        <v/>
      </c>
      <c r="U68" s="484" t="str">
        <f>IFERROR(IF($D68="","",VLOOKUP($D68,CUADRO!$D:$AK,18,FALSE)),"")</f>
        <v/>
      </c>
      <c r="V68" s="484" t="str">
        <f>IFERROR(IF($D68="","",VLOOKUP($D68,CUADRO!$D:$AK,19,FALSE)),"")</f>
        <v/>
      </c>
      <c r="W68" s="484" t="str">
        <f>IFERROR(IF($D68="","",VLOOKUP($D68,CUADRO!$D:$AK,20,FALSE)),"")</f>
        <v/>
      </c>
      <c r="X68" s="484" t="str">
        <f>IFERROR(IF($D68="","",VLOOKUP($D68,CUADRO!$D:$AK,21,FALSE)),"")</f>
        <v/>
      </c>
      <c r="Y68" s="484" t="str">
        <f>IFERROR(IF($D68="","",VLOOKUP($D68,CUADRO!$D:$AK,22,FALSE)),"")</f>
        <v/>
      </c>
      <c r="Z68" s="484" t="str">
        <f>IFERROR(IF($D68="","",VLOOKUP($D68,CUADRO!$D:$AK,23,FALSE)),"")</f>
        <v/>
      </c>
      <c r="AA68" s="484" t="str">
        <f>IFERROR(IF($D68="","",VLOOKUP($D68,CUADRO!$D:$AK,24,FALSE)),"")</f>
        <v/>
      </c>
      <c r="AB68" s="484" t="str">
        <f>IFERROR(IF($D68="","",VLOOKUP($D68,CUADRO!$D:$AK,25,FALSE)),"")</f>
        <v/>
      </c>
      <c r="AC68" s="484" t="str">
        <f>IFERROR(IF($D68="","",VLOOKUP($D68,CUADRO!$D:$AK,26,FALSE)),"")</f>
        <v/>
      </c>
      <c r="AD68" s="484" t="str">
        <f>IFERROR(IF($D68="","",VLOOKUP($D68,CUADRO!$D:$AK,27,FALSE)),"")</f>
        <v/>
      </c>
      <c r="AE68" s="484" t="str">
        <f>IFERROR(IF($D68="","",VLOOKUP($D68,CUADRO!$D:$AK,28,FALSE)),"")</f>
        <v/>
      </c>
      <c r="AF68" s="484" t="str">
        <f>IFERROR(IF($D68="","",VLOOKUP($D68,CUADRO!$D:$AK,29,FALSE)),"")</f>
        <v/>
      </c>
      <c r="AG68" s="484" t="str">
        <f>IFERROR(IF($D68="","",VLOOKUP($D68,CUADRO!$D:$AK,30,FALSE)),"")</f>
        <v/>
      </c>
      <c r="AH68" s="484" t="str">
        <f>IFERROR(IF($D68="","",VLOOKUP($D68,CUADRO!$D:$AK,31,FALSE)),"")</f>
        <v/>
      </c>
      <c r="AI68" s="484" t="str">
        <f>IFERROR(IF($D68="","",VLOOKUP($D68,CUADRO!$D:$AK,32,FALSE)),"")</f>
        <v/>
      </c>
      <c r="AJ68" s="484" t="str">
        <f>IFERROR(IF($D68="","",VLOOKUP($D68,CUADRO!$D:$AK,33,FALSE)),"")</f>
        <v/>
      </c>
      <c r="AK68" s="484" t="str">
        <f>IFERROR(IF($D68="","",VLOOKUP($D68,CUADRO!$D:$AK,34,FALSE)),"")</f>
        <v/>
      </c>
    </row>
    <row r="69" spans="1:37" ht="15">
      <c r="A69" s="435" t="str">
        <f>IF(F69="","",MAX($A$5:$A68)+1)</f>
        <v/>
      </c>
      <c r="B69" s="369">
        <v>65</v>
      </c>
      <c r="C69" s="228" t="str">
        <f>VLOOKUP(D69,CONDUCTORES!C:E,3,FALSE)</f>
        <v/>
      </c>
      <c r="D69" s="228" t="str">
        <f>IFERROR(IF($C$1="SELECCIONE EMPRESA","",IF($C$1=CONDUCTORES!$Y$1,VLOOKUP(B69,CONDUCTORES!AH68:AM507,6,FALSE),IF($C$1=CONDUCTORES!$Z$1,VLOOKUP(B69,CONDUCTORES!$AI$4:AM507,5,FALSE),IF($C$1=CONDUCTORES!$AA$1,VLOOKUP(B69,CONDUCTORES!AJ68:AM507,4,FALSE),VLOOKUP(B69,CONDUCTORES!AK68:AM507,3,FALSE))))),"")</f>
        <v/>
      </c>
      <c r="E69" s="228" t="str">
        <f>IF(IFERROR(IF($D69="","",VLOOKUP($D69,CUADRO!D68:AK217,2,FALSE)),"")=0,B69,IFERROR(IF($D69="","",VLOOKUP($D69,CUADRO!D68:AK217,2,FALSE)),""))</f>
        <v/>
      </c>
      <c r="F69" s="228" t="str">
        <f>IFERROR(IF($D69="","",VLOOKUP($D69,CUADRO!D68:AK217,3,FALSE)),"")</f>
        <v/>
      </c>
      <c r="G69" s="484" t="str">
        <f>IFERROR(IF($D69="","",VLOOKUP($D69,CUADRO!$D:$AK,4,FALSE)),"")</f>
        <v/>
      </c>
      <c r="H69" s="484" t="str">
        <f>IFERROR(IF($D69="","",VLOOKUP($D69,CUADRO!$D:$AK,5,FALSE)),"")</f>
        <v/>
      </c>
      <c r="I69" s="484" t="str">
        <f>IFERROR(IF($D69="","",VLOOKUP($D69,CUADRO!$D:$AK,6,FALSE)),"")</f>
        <v/>
      </c>
      <c r="J69" s="484" t="str">
        <f>IFERROR(IF($D69="","",VLOOKUP($D69,CUADRO!$D:$AK,7,FALSE)),"")</f>
        <v/>
      </c>
      <c r="K69" s="484" t="str">
        <f>IFERROR(IF($D69="","",VLOOKUP($D69,CUADRO!$D:$AK,8,FALSE)),"")</f>
        <v/>
      </c>
      <c r="L69" s="484" t="str">
        <f>IFERROR(IF($D69="","",VLOOKUP($D69,CUADRO!$D:$AK,9,FALSE)),"")</f>
        <v/>
      </c>
      <c r="M69" s="484" t="str">
        <f>IFERROR(IF($D69="","",VLOOKUP($D69,CUADRO!$D:$AK,10,FALSE)),"")</f>
        <v/>
      </c>
      <c r="N69" s="484" t="str">
        <f>IFERROR(IF($D69="","",VLOOKUP($D69,CUADRO!$D:$AK,11,FALSE)),"")</f>
        <v/>
      </c>
      <c r="O69" s="484" t="str">
        <f>IFERROR(IF($D69="","",VLOOKUP($D69,CUADRO!$D:$AK,12,FALSE)),"")</f>
        <v/>
      </c>
      <c r="P69" s="484" t="str">
        <f>IFERROR(IF($D69="","",VLOOKUP($D69,CUADRO!$D:$AK,13,FALSE)),"")</f>
        <v/>
      </c>
      <c r="Q69" s="484" t="str">
        <f>IFERROR(IF($D69="","",VLOOKUP($D69,CUADRO!$D:$AK,14,FALSE)),"")</f>
        <v/>
      </c>
      <c r="R69" s="484" t="str">
        <f>IFERROR(IF($D69="","",VLOOKUP($D69,CUADRO!$D:$AK,15,FALSE)),"")</f>
        <v/>
      </c>
      <c r="S69" s="484" t="str">
        <f>IFERROR(IF($D69="","",VLOOKUP($D69,CUADRO!$D:$AK,16,FALSE)),"")</f>
        <v/>
      </c>
      <c r="T69" s="484" t="str">
        <f>IFERROR(IF($D69="","",VLOOKUP($D69,CUADRO!$D:$AK,17,FALSE)),"")</f>
        <v/>
      </c>
      <c r="U69" s="484" t="str">
        <f>IFERROR(IF($D69="","",VLOOKUP($D69,CUADRO!$D:$AK,18,FALSE)),"")</f>
        <v/>
      </c>
      <c r="V69" s="484" t="str">
        <f>IFERROR(IF($D69="","",VLOOKUP($D69,CUADRO!$D:$AK,19,FALSE)),"")</f>
        <v/>
      </c>
      <c r="W69" s="484" t="str">
        <f>IFERROR(IF($D69="","",VLOOKUP($D69,CUADRO!$D:$AK,20,FALSE)),"")</f>
        <v/>
      </c>
      <c r="X69" s="484" t="str">
        <f>IFERROR(IF($D69="","",VLOOKUP($D69,CUADRO!$D:$AK,21,FALSE)),"")</f>
        <v/>
      </c>
      <c r="Y69" s="484" t="str">
        <f>IFERROR(IF($D69="","",VLOOKUP($D69,CUADRO!$D:$AK,22,FALSE)),"")</f>
        <v/>
      </c>
      <c r="Z69" s="484" t="str">
        <f>IFERROR(IF($D69="","",VLOOKUP($D69,CUADRO!$D:$AK,23,FALSE)),"")</f>
        <v/>
      </c>
      <c r="AA69" s="484" t="str">
        <f>IFERROR(IF($D69="","",VLOOKUP($D69,CUADRO!$D:$AK,24,FALSE)),"")</f>
        <v/>
      </c>
      <c r="AB69" s="484" t="str">
        <f>IFERROR(IF($D69="","",VLOOKUP($D69,CUADRO!$D:$AK,25,FALSE)),"")</f>
        <v/>
      </c>
      <c r="AC69" s="484" t="str">
        <f>IFERROR(IF($D69="","",VLOOKUP($D69,CUADRO!$D:$AK,26,FALSE)),"")</f>
        <v/>
      </c>
      <c r="AD69" s="484" t="str">
        <f>IFERROR(IF($D69="","",VLOOKUP($D69,CUADRO!$D:$AK,27,FALSE)),"")</f>
        <v/>
      </c>
      <c r="AE69" s="484" t="str">
        <f>IFERROR(IF($D69="","",VLOOKUP($D69,CUADRO!$D:$AK,28,FALSE)),"")</f>
        <v/>
      </c>
      <c r="AF69" s="484" t="str">
        <f>IFERROR(IF($D69="","",VLOOKUP($D69,CUADRO!$D:$AK,29,FALSE)),"")</f>
        <v/>
      </c>
      <c r="AG69" s="484" t="str">
        <f>IFERROR(IF($D69="","",VLOOKUP($D69,CUADRO!$D:$AK,30,FALSE)),"")</f>
        <v/>
      </c>
      <c r="AH69" s="484" t="str">
        <f>IFERROR(IF($D69="","",VLOOKUP($D69,CUADRO!$D:$AK,31,FALSE)),"")</f>
        <v/>
      </c>
      <c r="AI69" s="484" t="str">
        <f>IFERROR(IF($D69="","",VLOOKUP($D69,CUADRO!$D:$AK,32,FALSE)),"")</f>
        <v/>
      </c>
      <c r="AJ69" s="484" t="str">
        <f>IFERROR(IF($D69="","",VLOOKUP($D69,CUADRO!$D:$AK,33,FALSE)),"")</f>
        <v/>
      </c>
      <c r="AK69" s="484" t="str">
        <f>IFERROR(IF($D69="","",VLOOKUP($D69,CUADRO!$D:$AK,34,FALSE)),"")</f>
        <v/>
      </c>
    </row>
    <row r="70" spans="1:37" ht="15">
      <c r="A70" s="435" t="str">
        <f>IF(F70="","",MAX($A$5:$A69)+1)</f>
        <v/>
      </c>
      <c r="B70" s="369">
        <v>66</v>
      </c>
      <c r="C70" s="228" t="str">
        <f>VLOOKUP(D70,CONDUCTORES!C:E,3,FALSE)</f>
        <v/>
      </c>
      <c r="D70" s="228" t="str">
        <f>IFERROR(IF($C$1="SELECCIONE EMPRESA","",IF($C$1=CONDUCTORES!$Y$1,VLOOKUP(B70,CONDUCTORES!AH69:AM508,6,FALSE),IF($C$1=CONDUCTORES!$Z$1,VLOOKUP(B70,CONDUCTORES!$AI$4:AM508,5,FALSE),IF($C$1=CONDUCTORES!$AA$1,VLOOKUP(B70,CONDUCTORES!AJ69:AM508,4,FALSE),VLOOKUP(B70,CONDUCTORES!AK69:AM508,3,FALSE))))),"")</f>
        <v/>
      </c>
      <c r="E70" s="228" t="str">
        <f>IF(IFERROR(IF($D70="","",VLOOKUP($D70,CUADRO!D69:AK218,2,FALSE)),"")=0,B70,IFERROR(IF($D70="","",VLOOKUP($D70,CUADRO!D69:AK218,2,FALSE)),""))</f>
        <v/>
      </c>
      <c r="F70" s="228" t="str">
        <f>IFERROR(IF($D70="","",VLOOKUP($D70,CUADRO!D69:AK218,3,FALSE)),"")</f>
        <v/>
      </c>
      <c r="G70" s="484" t="str">
        <f>IFERROR(IF($D70="","",VLOOKUP($D70,CUADRO!$D:$AK,4,FALSE)),"")</f>
        <v/>
      </c>
      <c r="H70" s="484" t="str">
        <f>IFERROR(IF($D70="","",VLOOKUP($D70,CUADRO!$D:$AK,5,FALSE)),"")</f>
        <v/>
      </c>
      <c r="I70" s="484" t="str">
        <f>IFERROR(IF($D70="","",VLOOKUP($D70,CUADRO!$D:$AK,6,FALSE)),"")</f>
        <v/>
      </c>
      <c r="J70" s="484" t="str">
        <f>IFERROR(IF($D70="","",VLOOKUP($D70,CUADRO!$D:$AK,7,FALSE)),"")</f>
        <v/>
      </c>
      <c r="K70" s="484" t="str">
        <f>IFERROR(IF($D70="","",VLOOKUP($D70,CUADRO!$D:$AK,8,FALSE)),"")</f>
        <v/>
      </c>
      <c r="L70" s="484" t="str">
        <f>IFERROR(IF($D70="","",VLOOKUP($D70,CUADRO!$D:$AK,9,FALSE)),"")</f>
        <v/>
      </c>
      <c r="M70" s="484" t="str">
        <f>IFERROR(IF($D70="","",VLOOKUP($D70,CUADRO!$D:$AK,10,FALSE)),"")</f>
        <v/>
      </c>
      <c r="N70" s="484" t="str">
        <f>IFERROR(IF($D70="","",VLOOKUP($D70,CUADRO!$D:$AK,11,FALSE)),"")</f>
        <v/>
      </c>
      <c r="O70" s="484" t="str">
        <f>IFERROR(IF($D70="","",VLOOKUP($D70,CUADRO!$D:$AK,12,FALSE)),"")</f>
        <v/>
      </c>
      <c r="P70" s="484" t="str">
        <f>IFERROR(IF($D70="","",VLOOKUP($D70,CUADRO!$D:$AK,13,FALSE)),"")</f>
        <v/>
      </c>
      <c r="Q70" s="484" t="str">
        <f>IFERROR(IF($D70="","",VLOOKUP($D70,CUADRO!$D:$AK,14,FALSE)),"")</f>
        <v/>
      </c>
      <c r="R70" s="484" t="str">
        <f>IFERROR(IF($D70="","",VLOOKUP($D70,CUADRO!$D:$AK,15,FALSE)),"")</f>
        <v/>
      </c>
      <c r="S70" s="484" t="str">
        <f>IFERROR(IF($D70="","",VLOOKUP($D70,CUADRO!$D:$AK,16,FALSE)),"")</f>
        <v/>
      </c>
      <c r="T70" s="484" t="str">
        <f>IFERROR(IF($D70="","",VLOOKUP($D70,CUADRO!$D:$AK,17,FALSE)),"")</f>
        <v/>
      </c>
      <c r="U70" s="484" t="str">
        <f>IFERROR(IF($D70="","",VLOOKUP($D70,CUADRO!$D:$AK,18,FALSE)),"")</f>
        <v/>
      </c>
      <c r="V70" s="484" t="str">
        <f>IFERROR(IF($D70="","",VLOOKUP($D70,CUADRO!$D:$AK,19,FALSE)),"")</f>
        <v/>
      </c>
      <c r="W70" s="484" t="str">
        <f>IFERROR(IF($D70="","",VLOOKUP($D70,CUADRO!$D:$AK,20,FALSE)),"")</f>
        <v/>
      </c>
      <c r="X70" s="484" t="str">
        <f>IFERROR(IF($D70="","",VLOOKUP($D70,CUADRO!$D:$AK,21,FALSE)),"")</f>
        <v/>
      </c>
      <c r="Y70" s="484" t="str">
        <f>IFERROR(IF($D70="","",VLOOKUP($D70,CUADRO!$D:$AK,22,FALSE)),"")</f>
        <v/>
      </c>
      <c r="Z70" s="484" t="str">
        <f>IFERROR(IF($D70="","",VLOOKUP($D70,CUADRO!$D:$AK,23,FALSE)),"")</f>
        <v/>
      </c>
      <c r="AA70" s="484" t="str">
        <f>IFERROR(IF($D70="","",VLOOKUP($D70,CUADRO!$D:$AK,24,FALSE)),"")</f>
        <v/>
      </c>
      <c r="AB70" s="484" t="str">
        <f>IFERROR(IF($D70="","",VLOOKUP($D70,CUADRO!$D:$AK,25,FALSE)),"")</f>
        <v/>
      </c>
      <c r="AC70" s="484" t="str">
        <f>IFERROR(IF($D70="","",VLOOKUP($D70,CUADRO!$D:$AK,26,FALSE)),"")</f>
        <v/>
      </c>
      <c r="AD70" s="484" t="str">
        <f>IFERROR(IF($D70="","",VLOOKUP($D70,CUADRO!$D:$AK,27,FALSE)),"")</f>
        <v/>
      </c>
      <c r="AE70" s="484" t="str">
        <f>IFERROR(IF($D70="","",VLOOKUP($D70,CUADRO!$D:$AK,28,FALSE)),"")</f>
        <v/>
      </c>
      <c r="AF70" s="484" t="str">
        <f>IFERROR(IF($D70="","",VLOOKUP($D70,CUADRO!$D:$AK,29,FALSE)),"")</f>
        <v/>
      </c>
      <c r="AG70" s="484" t="str">
        <f>IFERROR(IF($D70="","",VLOOKUP($D70,CUADRO!$D:$AK,30,FALSE)),"")</f>
        <v/>
      </c>
      <c r="AH70" s="484" t="str">
        <f>IFERROR(IF($D70="","",VLOOKUP($D70,CUADRO!$D:$AK,31,FALSE)),"")</f>
        <v/>
      </c>
      <c r="AI70" s="484" t="str">
        <f>IFERROR(IF($D70="","",VLOOKUP($D70,CUADRO!$D:$AK,32,FALSE)),"")</f>
        <v/>
      </c>
      <c r="AJ70" s="484" t="str">
        <f>IFERROR(IF($D70="","",VLOOKUP($D70,CUADRO!$D:$AK,33,FALSE)),"")</f>
        <v/>
      </c>
      <c r="AK70" s="484" t="str">
        <f>IFERROR(IF($D70="","",VLOOKUP($D70,CUADRO!$D:$AK,34,FALSE)),"")</f>
        <v/>
      </c>
    </row>
    <row r="71" spans="1:37" ht="15">
      <c r="A71" s="435" t="str">
        <f>IF(F71="","",MAX($A$5:$A70)+1)</f>
        <v/>
      </c>
      <c r="B71" s="369">
        <v>67</v>
      </c>
      <c r="C71" s="228" t="str">
        <f>VLOOKUP(D71,CONDUCTORES!C:E,3,FALSE)</f>
        <v/>
      </c>
      <c r="D71" s="228" t="str">
        <f>IFERROR(IF($C$1="SELECCIONE EMPRESA","",IF($C$1=CONDUCTORES!$Y$1,VLOOKUP(B71,CONDUCTORES!AH70:AM509,6,FALSE),IF($C$1=CONDUCTORES!$Z$1,VLOOKUP(B71,CONDUCTORES!$AI$4:AM509,5,FALSE),IF($C$1=CONDUCTORES!$AA$1,VLOOKUP(B71,CONDUCTORES!AJ70:AM509,4,FALSE),VLOOKUP(B71,CONDUCTORES!AK70:AM509,3,FALSE))))),"")</f>
        <v/>
      </c>
      <c r="E71" s="228" t="str">
        <f>IF(IFERROR(IF($D71="","",VLOOKUP($D71,CUADRO!D70:AK219,2,FALSE)),"")=0,B71,IFERROR(IF($D71="","",VLOOKUP($D71,CUADRO!D70:AK219,2,FALSE)),""))</f>
        <v/>
      </c>
      <c r="F71" s="228" t="str">
        <f>IFERROR(IF($D71="","",VLOOKUP($D71,CUADRO!D70:AK219,3,FALSE)),"")</f>
        <v/>
      </c>
      <c r="G71" s="484" t="str">
        <f>IFERROR(IF($D71="","",VLOOKUP($D71,CUADRO!$D:$AK,4,FALSE)),"")</f>
        <v/>
      </c>
      <c r="H71" s="484" t="str">
        <f>IFERROR(IF($D71="","",VLOOKUP($D71,CUADRO!$D:$AK,5,FALSE)),"")</f>
        <v/>
      </c>
      <c r="I71" s="484" t="str">
        <f>IFERROR(IF($D71="","",VLOOKUP($D71,CUADRO!$D:$AK,6,FALSE)),"")</f>
        <v/>
      </c>
      <c r="J71" s="484" t="str">
        <f>IFERROR(IF($D71="","",VLOOKUP($D71,CUADRO!$D:$AK,7,FALSE)),"")</f>
        <v/>
      </c>
      <c r="K71" s="484" t="str">
        <f>IFERROR(IF($D71="","",VLOOKUP($D71,CUADRO!$D:$AK,8,FALSE)),"")</f>
        <v/>
      </c>
      <c r="L71" s="484" t="str">
        <f>IFERROR(IF($D71="","",VLOOKUP($D71,CUADRO!$D:$AK,9,FALSE)),"")</f>
        <v/>
      </c>
      <c r="M71" s="484" t="str">
        <f>IFERROR(IF($D71="","",VLOOKUP($D71,CUADRO!$D:$AK,10,FALSE)),"")</f>
        <v/>
      </c>
      <c r="N71" s="484" t="str">
        <f>IFERROR(IF($D71="","",VLOOKUP($D71,CUADRO!$D:$AK,11,FALSE)),"")</f>
        <v/>
      </c>
      <c r="O71" s="484" t="str">
        <f>IFERROR(IF($D71="","",VLOOKUP($D71,CUADRO!$D:$AK,12,FALSE)),"")</f>
        <v/>
      </c>
      <c r="P71" s="484" t="str">
        <f>IFERROR(IF($D71="","",VLOOKUP($D71,CUADRO!$D:$AK,13,FALSE)),"")</f>
        <v/>
      </c>
      <c r="Q71" s="484" t="str">
        <f>IFERROR(IF($D71="","",VLOOKUP($D71,CUADRO!$D:$AK,14,FALSE)),"")</f>
        <v/>
      </c>
      <c r="R71" s="484" t="str">
        <f>IFERROR(IF($D71="","",VLOOKUP($D71,CUADRO!$D:$AK,15,FALSE)),"")</f>
        <v/>
      </c>
      <c r="S71" s="484" t="str">
        <f>IFERROR(IF($D71="","",VLOOKUP($D71,CUADRO!$D:$AK,16,FALSE)),"")</f>
        <v/>
      </c>
      <c r="T71" s="484" t="str">
        <f>IFERROR(IF($D71="","",VLOOKUP($D71,CUADRO!$D:$AK,17,FALSE)),"")</f>
        <v/>
      </c>
      <c r="U71" s="484" t="str">
        <f>IFERROR(IF($D71="","",VLOOKUP($D71,CUADRO!$D:$AK,18,FALSE)),"")</f>
        <v/>
      </c>
      <c r="V71" s="484" t="str">
        <f>IFERROR(IF($D71="","",VLOOKUP($D71,CUADRO!$D:$AK,19,FALSE)),"")</f>
        <v/>
      </c>
      <c r="W71" s="484" t="str">
        <f>IFERROR(IF($D71="","",VLOOKUP($D71,CUADRO!$D:$AK,20,FALSE)),"")</f>
        <v/>
      </c>
      <c r="X71" s="484" t="str">
        <f>IFERROR(IF($D71="","",VLOOKUP($D71,CUADRO!$D:$AK,21,FALSE)),"")</f>
        <v/>
      </c>
      <c r="Y71" s="484" t="str">
        <f>IFERROR(IF($D71="","",VLOOKUP($D71,CUADRO!$D:$AK,22,FALSE)),"")</f>
        <v/>
      </c>
      <c r="Z71" s="484" t="str">
        <f>IFERROR(IF($D71="","",VLOOKUP($D71,CUADRO!$D:$AK,23,FALSE)),"")</f>
        <v/>
      </c>
      <c r="AA71" s="484" t="str">
        <f>IFERROR(IF($D71="","",VLOOKUP($D71,CUADRO!$D:$AK,24,FALSE)),"")</f>
        <v/>
      </c>
      <c r="AB71" s="484" t="str">
        <f>IFERROR(IF($D71="","",VLOOKUP($D71,CUADRO!$D:$AK,25,FALSE)),"")</f>
        <v/>
      </c>
      <c r="AC71" s="484" t="str">
        <f>IFERROR(IF($D71="","",VLOOKUP($D71,CUADRO!$D:$AK,26,FALSE)),"")</f>
        <v/>
      </c>
      <c r="AD71" s="484" t="str">
        <f>IFERROR(IF($D71="","",VLOOKUP($D71,CUADRO!$D:$AK,27,FALSE)),"")</f>
        <v/>
      </c>
      <c r="AE71" s="484" t="str">
        <f>IFERROR(IF($D71="","",VLOOKUP($D71,CUADRO!$D:$AK,28,FALSE)),"")</f>
        <v/>
      </c>
      <c r="AF71" s="484" t="str">
        <f>IFERROR(IF($D71="","",VLOOKUP($D71,CUADRO!$D:$AK,29,FALSE)),"")</f>
        <v/>
      </c>
      <c r="AG71" s="484" t="str">
        <f>IFERROR(IF($D71="","",VLOOKUP($D71,CUADRO!$D:$AK,30,FALSE)),"")</f>
        <v/>
      </c>
      <c r="AH71" s="484" t="str">
        <f>IFERROR(IF($D71="","",VLOOKUP($D71,CUADRO!$D:$AK,31,FALSE)),"")</f>
        <v/>
      </c>
      <c r="AI71" s="484" t="str">
        <f>IFERROR(IF($D71="","",VLOOKUP($D71,CUADRO!$D:$AK,32,FALSE)),"")</f>
        <v/>
      </c>
      <c r="AJ71" s="484" t="str">
        <f>IFERROR(IF($D71="","",VLOOKUP($D71,CUADRO!$D:$AK,33,FALSE)),"")</f>
        <v/>
      </c>
      <c r="AK71" s="484" t="str">
        <f>IFERROR(IF($D71="","",VLOOKUP($D71,CUADRO!$D:$AK,34,FALSE)),"")</f>
        <v/>
      </c>
    </row>
    <row r="72" spans="1:37" ht="15">
      <c r="A72" s="435" t="str">
        <f>IF(F72="","",MAX($A$5:$A71)+1)</f>
        <v/>
      </c>
      <c r="B72" s="369">
        <v>68</v>
      </c>
      <c r="C72" s="228" t="str">
        <f>VLOOKUP(D72,CONDUCTORES!C:E,3,FALSE)</f>
        <v/>
      </c>
      <c r="D72" s="228" t="str">
        <f>IFERROR(IF($C$1="SELECCIONE EMPRESA","",IF($C$1=CONDUCTORES!$Y$1,VLOOKUP(B72,CONDUCTORES!AH71:AM510,6,FALSE),IF($C$1=CONDUCTORES!$Z$1,VLOOKUP(B72,CONDUCTORES!$AI$4:AM510,5,FALSE),IF($C$1=CONDUCTORES!$AA$1,VLOOKUP(B72,CONDUCTORES!AJ71:AM510,4,FALSE),VLOOKUP(B72,CONDUCTORES!AK71:AM510,3,FALSE))))),"")</f>
        <v/>
      </c>
      <c r="E72" s="228" t="str">
        <f>IF(IFERROR(IF($D72="","",VLOOKUP($D72,CUADRO!D71:AK220,2,FALSE)),"")=0,B72,IFERROR(IF($D72="","",VLOOKUP($D72,CUADRO!D71:AK220,2,FALSE)),""))</f>
        <v/>
      </c>
      <c r="F72" s="228" t="str">
        <f>IFERROR(IF($D72="","",VLOOKUP($D72,CUADRO!D71:AK220,3,FALSE)),"")</f>
        <v/>
      </c>
      <c r="G72" s="484" t="str">
        <f>IFERROR(IF($D72="","",VLOOKUP($D72,CUADRO!$D:$AK,4,FALSE)),"")</f>
        <v/>
      </c>
      <c r="H72" s="484" t="str">
        <f>IFERROR(IF($D72="","",VLOOKUP($D72,CUADRO!$D:$AK,5,FALSE)),"")</f>
        <v/>
      </c>
      <c r="I72" s="484" t="str">
        <f>IFERROR(IF($D72="","",VLOOKUP($D72,CUADRO!$D:$AK,6,FALSE)),"")</f>
        <v/>
      </c>
      <c r="J72" s="484" t="str">
        <f>IFERROR(IF($D72="","",VLOOKUP($D72,CUADRO!$D:$AK,7,FALSE)),"")</f>
        <v/>
      </c>
      <c r="K72" s="484" t="str">
        <f>IFERROR(IF($D72="","",VLOOKUP($D72,CUADRO!$D:$AK,8,FALSE)),"")</f>
        <v/>
      </c>
      <c r="L72" s="484" t="str">
        <f>IFERROR(IF($D72="","",VLOOKUP($D72,CUADRO!$D:$AK,9,FALSE)),"")</f>
        <v/>
      </c>
      <c r="M72" s="484" t="str">
        <f>IFERROR(IF($D72="","",VLOOKUP($D72,CUADRO!$D:$AK,10,FALSE)),"")</f>
        <v/>
      </c>
      <c r="N72" s="484" t="str">
        <f>IFERROR(IF($D72="","",VLOOKUP($D72,CUADRO!$D:$AK,11,FALSE)),"")</f>
        <v/>
      </c>
      <c r="O72" s="484" t="str">
        <f>IFERROR(IF($D72="","",VLOOKUP($D72,CUADRO!$D:$AK,12,FALSE)),"")</f>
        <v/>
      </c>
      <c r="P72" s="484" t="str">
        <f>IFERROR(IF($D72="","",VLOOKUP($D72,CUADRO!$D:$AK,13,FALSE)),"")</f>
        <v/>
      </c>
      <c r="Q72" s="484" t="str">
        <f>IFERROR(IF($D72="","",VLOOKUP($D72,CUADRO!$D:$AK,14,FALSE)),"")</f>
        <v/>
      </c>
      <c r="R72" s="484" t="str">
        <f>IFERROR(IF($D72="","",VLOOKUP($D72,CUADRO!$D:$AK,15,FALSE)),"")</f>
        <v/>
      </c>
      <c r="S72" s="484" t="str">
        <f>IFERROR(IF($D72="","",VLOOKUP($D72,CUADRO!$D:$AK,16,FALSE)),"")</f>
        <v/>
      </c>
      <c r="T72" s="484" t="str">
        <f>IFERROR(IF($D72="","",VLOOKUP($D72,CUADRO!$D:$AK,17,FALSE)),"")</f>
        <v/>
      </c>
      <c r="U72" s="484" t="str">
        <f>IFERROR(IF($D72="","",VLOOKUP($D72,CUADRO!$D:$AK,18,FALSE)),"")</f>
        <v/>
      </c>
      <c r="V72" s="484" t="str">
        <f>IFERROR(IF($D72="","",VLOOKUP($D72,CUADRO!$D:$AK,19,FALSE)),"")</f>
        <v/>
      </c>
      <c r="W72" s="484" t="str">
        <f>IFERROR(IF($D72="","",VLOOKUP($D72,CUADRO!$D:$AK,20,FALSE)),"")</f>
        <v/>
      </c>
      <c r="X72" s="484" t="str">
        <f>IFERROR(IF($D72="","",VLOOKUP($D72,CUADRO!$D:$AK,21,FALSE)),"")</f>
        <v/>
      </c>
      <c r="Y72" s="484" t="str">
        <f>IFERROR(IF($D72="","",VLOOKUP($D72,CUADRO!$D:$AK,22,FALSE)),"")</f>
        <v/>
      </c>
      <c r="Z72" s="484" t="str">
        <f>IFERROR(IF($D72="","",VLOOKUP($D72,CUADRO!$D:$AK,23,FALSE)),"")</f>
        <v/>
      </c>
      <c r="AA72" s="484" t="str">
        <f>IFERROR(IF($D72="","",VLOOKUP($D72,CUADRO!$D:$AK,24,FALSE)),"")</f>
        <v/>
      </c>
      <c r="AB72" s="484" t="str">
        <f>IFERROR(IF($D72="","",VLOOKUP($D72,CUADRO!$D:$AK,25,FALSE)),"")</f>
        <v/>
      </c>
      <c r="AC72" s="484" t="str">
        <f>IFERROR(IF($D72="","",VLOOKUP($D72,CUADRO!$D:$AK,26,FALSE)),"")</f>
        <v/>
      </c>
      <c r="AD72" s="484" t="str">
        <f>IFERROR(IF($D72="","",VLOOKUP($D72,CUADRO!$D:$AK,27,FALSE)),"")</f>
        <v/>
      </c>
      <c r="AE72" s="484" t="str">
        <f>IFERROR(IF($D72="","",VLOOKUP($D72,CUADRO!$D:$AK,28,FALSE)),"")</f>
        <v/>
      </c>
      <c r="AF72" s="484" t="str">
        <f>IFERROR(IF($D72="","",VLOOKUP($D72,CUADRO!$D:$AK,29,FALSE)),"")</f>
        <v/>
      </c>
      <c r="AG72" s="484" t="str">
        <f>IFERROR(IF($D72="","",VLOOKUP($D72,CUADRO!$D:$AK,30,FALSE)),"")</f>
        <v/>
      </c>
      <c r="AH72" s="484" t="str">
        <f>IFERROR(IF($D72="","",VLOOKUP($D72,CUADRO!$D:$AK,31,FALSE)),"")</f>
        <v/>
      </c>
      <c r="AI72" s="484" t="str">
        <f>IFERROR(IF($D72="","",VLOOKUP($D72,CUADRO!$D:$AK,32,FALSE)),"")</f>
        <v/>
      </c>
      <c r="AJ72" s="484" t="str">
        <f>IFERROR(IF($D72="","",VLOOKUP($D72,CUADRO!$D:$AK,33,FALSE)),"")</f>
        <v/>
      </c>
      <c r="AK72" s="484" t="str">
        <f>IFERROR(IF($D72="","",VLOOKUP($D72,CUADRO!$D:$AK,34,FALSE)),"")</f>
        <v/>
      </c>
    </row>
    <row r="73" spans="1:37" ht="15">
      <c r="A73" s="435" t="str">
        <f>IF(F73="","",MAX($A$5:$A72)+1)</f>
        <v/>
      </c>
      <c r="B73" s="369">
        <v>69</v>
      </c>
      <c r="C73" s="228" t="str">
        <f>VLOOKUP(D73,CONDUCTORES!C:E,3,FALSE)</f>
        <v/>
      </c>
      <c r="D73" s="228" t="str">
        <f>IFERROR(IF($C$1="SELECCIONE EMPRESA","",IF($C$1=CONDUCTORES!$Y$1,VLOOKUP(B73,CONDUCTORES!AH72:AM511,6,FALSE),IF($C$1=CONDUCTORES!$Z$1,VLOOKUP(B73,CONDUCTORES!$AI$4:AM511,5,FALSE),IF($C$1=CONDUCTORES!$AA$1,VLOOKUP(B73,CONDUCTORES!AJ72:AM511,4,FALSE),VLOOKUP(B73,CONDUCTORES!AK72:AM511,3,FALSE))))),"")</f>
        <v/>
      </c>
      <c r="E73" s="228" t="str">
        <f>IF(IFERROR(IF($D73="","",VLOOKUP($D73,CUADRO!D72:AK221,2,FALSE)),"")=0,B73,IFERROR(IF($D73="","",VLOOKUP($D73,CUADRO!D72:AK221,2,FALSE)),""))</f>
        <v/>
      </c>
      <c r="F73" s="228" t="str">
        <f>IFERROR(IF($D73="","",VLOOKUP($D73,CUADRO!D72:AK221,3,FALSE)),"")</f>
        <v/>
      </c>
      <c r="G73" s="484" t="str">
        <f>IFERROR(IF($D73="","",VLOOKUP($D73,CUADRO!$D:$AK,4,FALSE)),"")</f>
        <v/>
      </c>
      <c r="H73" s="484" t="str">
        <f>IFERROR(IF($D73="","",VLOOKUP($D73,CUADRO!$D:$AK,5,FALSE)),"")</f>
        <v/>
      </c>
      <c r="I73" s="484" t="str">
        <f>IFERROR(IF($D73="","",VLOOKUP($D73,CUADRO!$D:$AK,6,FALSE)),"")</f>
        <v/>
      </c>
      <c r="J73" s="484" t="str">
        <f>IFERROR(IF($D73="","",VLOOKUP($D73,CUADRO!$D:$AK,7,FALSE)),"")</f>
        <v/>
      </c>
      <c r="K73" s="484" t="str">
        <f>IFERROR(IF($D73="","",VLOOKUP($D73,CUADRO!$D:$AK,8,FALSE)),"")</f>
        <v/>
      </c>
      <c r="L73" s="484" t="str">
        <f>IFERROR(IF($D73="","",VLOOKUP($D73,CUADRO!$D:$AK,9,FALSE)),"")</f>
        <v/>
      </c>
      <c r="M73" s="484" t="str">
        <f>IFERROR(IF($D73="","",VLOOKUP($D73,CUADRO!$D:$AK,10,FALSE)),"")</f>
        <v/>
      </c>
      <c r="N73" s="484" t="str">
        <f>IFERROR(IF($D73="","",VLOOKUP($D73,CUADRO!$D:$AK,11,FALSE)),"")</f>
        <v/>
      </c>
      <c r="O73" s="484" t="str">
        <f>IFERROR(IF($D73="","",VLOOKUP($D73,CUADRO!$D:$AK,12,FALSE)),"")</f>
        <v/>
      </c>
      <c r="P73" s="484" t="str">
        <f>IFERROR(IF($D73="","",VLOOKUP($D73,CUADRO!$D:$AK,13,FALSE)),"")</f>
        <v/>
      </c>
      <c r="Q73" s="484" t="str">
        <f>IFERROR(IF($D73="","",VLOOKUP($D73,CUADRO!$D:$AK,14,FALSE)),"")</f>
        <v/>
      </c>
      <c r="R73" s="484" t="str">
        <f>IFERROR(IF($D73="","",VLOOKUP($D73,CUADRO!$D:$AK,15,FALSE)),"")</f>
        <v/>
      </c>
      <c r="S73" s="484" t="str">
        <f>IFERROR(IF($D73="","",VLOOKUP($D73,CUADRO!$D:$AK,16,FALSE)),"")</f>
        <v/>
      </c>
      <c r="T73" s="484" t="str">
        <f>IFERROR(IF($D73="","",VLOOKUP($D73,CUADRO!$D:$AK,17,FALSE)),"")</f>
        <v/>
      </c>
      <c r="U73" s="484" t="str">
        <f>IFERROR(IF($D73="","",VLOOKUP($D73,CUADRO!$D:$AK,18,FALSE)),"")</f>
        <v/>
      </c>
      <c r="V73" s="484" t="str">
        <f>IFERROR(IF($D73="","",VLOOKUP($D73,CUADRO!$D:$AK,19,FALSE)),"")</f>
        <v/>
      </c>
      <c r="W73" s="484" t="str">
        <f>IFERROR(IF($D73="","",VLOOKUP($D73,CUADRO!$D:$AK,20,FALSE)),"")</f>
        <v/>
      </c>
      <c r="X73" s="484" t="str">
        <f>IFERROR(IF($D73="","",VLOOKUP($D73,CUADRO!$D:$AK,21,FALSE)),"")</f>
        <v/>
      </c>
      <c r="Y73" s="484" t="str">
        <f>IFERROR(IF($D73="","",VLOOKUP($D73,CUADRO!$D:$AK,22,FALSE)),"")</f>
        <v/>
      </c>
      <c r="Z73" s="484" t="str">
        <f>IFERROR(IF($D73="","",VLOOKUP($D73,CUADRO!$D:$AK,23,FALSE)),"")</f>
        <v/>
      </c>
      <c r="AA73" s="484" t="str">
        <f>IFERROR(IF($D73="","",VLOOKUP($D73,CUADRO!$D:$AK,24,FALSE)),"")</f>
        <v/>
      </c>
      <c r="AB73" s="484" t="str">
        <f>IFERROR(IF($D73="","",VLOOKUP($D73,CUADRO!$D:$AK,25,FALSE)),"")</f>
        <v/>
      </c>
      <c r="AC73" s="484" t="str">
        <f>IFERROR(IF($D73="","",VLOOKUP($D73,CUADRO!$D:$AK,26,FALSE)),"")</f>
        <v/>
      </c>
      <c r="AD73" s="484" t="str">
        <f>IFERROR(IF($D73="","",VLOOKUP($D73,CUADRO!$D:$AK,27,FALSE)),"")</f>
        <v/>
      </c>
      <c r="AE73" s="484" t="str">
        <f>IFERROR(IF($D73="","",VLOOKUP($D73,CUADRO!$D:$AK,28,FALSE)),"")</f>
        <v/>
      </c>
      <c r="AF73" s="484" t="str">
        <f>IFERROR(IF($D73="","",VLOOKUP($D73,CUADRO!$D:$AK,29,FALSE)),"")</f>
        <v/>
      </c>
      <c r="AG73" s="484" t="str">
        <f>IFERROR(IF($D73="","",VLOOKUP($D73,CUADRO!$D:$AK,30,FALSE)),"")</f>
        <v/>
      </c>
      <c r="AH73" s="484" t="str">
        <f>IFERROR(IF($D73="","",VLOOKUP($D73,CUADRO!$D:$AK,31,FALSE)),"")</f>
        <v/>
      </c>
      <c r="AI73" s="484" t="str">
        <f>IFERROR(IF($D73="","",VLOOKUP($D73,CUADRO!$D:$AK,32,FALSE)),"")</f>
        <v/>
      </c>
      <c r="AJ73" s="484" t="str">
        <f>IFERROR(IF($D73="","",VLOOKUP($D73,CUADRO!$D:$AK,33,FALSE)),"")</f>
        <v/>
      </c>
      <c r="AK73" s="484" t="str">
        <f>IFERROR(IF($D73="","",VLOOKUP($D73,CUADRO!$D:$AK,34,FALSE)),"")</f>
        <v/>
      </c>
    </row>
    <row r="74" spans="1:37" ht="15">
      <c r="A74" s="435" t="str">
        <f>IF(F74="","",MAX($A$5:$A73)+1)</f>
        <v/>
      </c>
      <c r="B74" s="369">
        <v>70</v>
      </c>
      <c r="C74" s="228" t="str">
        <f>VLOOKUP(D74,CONDUCTORES!C:E,3,FALSE)</f>
        <v/>
      </c>
      <c r="D74" s="228" t="str">
        <f>IFERROR(IF($C$1="SELECCIONE EMPRESA","",IF($C$1=CONDUCTORES!$Y$1,VLOOKUP(B74,CONDUCTORES!AH73:AM512,6,FALSE),IF($C$1=CONDUCTORES!$Z$1,VLOOKUP(B74,CONDUCTORES!$AI$4:AM512,5,FALSE),IF($C$1=CONDUCTORES!$AA$1,VLOOKUP(B74,CONDUCTORES!AJ73:AM512,4,FALSE),VLOOKUP(B74,CONDUCTORES!AK73:AM512,3,FALSE))))),"")</f>
        <v/>
      </c>
      <c r="E74" s="228" t="str">
        <f>IF(IFERROR(IF($D74="","",VLOOKUP($D74,CUADRO!D73:AK222,2,FALSE)),"")=0,B74,IFERROR(IF($D74="","",VLOOKUP($D74,CUADRO!D73:AK222,2,FALSE)),""))</f>
        <v/>
      </c>
      <c r="F74" s="228" t="str">
        <f>IFERROR(IF($D74="","",VLOOKUP($D74,CUADRO!D73:AK222,3,FALSE)),"")</f>
        <v/>
      </c>
      <c r="G74" s="484" t="str">
        <f>IFERROR(IF($D74="","",VLOOKUP($D74,CUADRO!$D:$AK,4,FALSE)),"")</f>
        <v/>
      </c>
      <c r="H74" s="484" t="str">
        <f>IFERROR(IF($D74="","",VLOOKUP($D74,CUADRO!$D:$AK,5,FALSE)),"")</f>
        <v/>
      </c>
      <c r="I74" s="484" t="str">
        <f>IFERROR(IF($D74="","",VLOOKUP($D74,CUADRO!$D:$AK,6,FALSE)),"")</f>
        <v/>
      </c>
      <c r="J74" s="484" t="str">
        <f>IFERROR(IF($D74="","",VLOOKUP($D74,CUADRO!$D:$AK,7,FALSE)),"")</f>
        <v/>
      </c>
      <c r="K74" s="484" t="str">
        <f>IFERROR(IF($D74="","",VLOOKUP($D74,CUADRO!$D:$AK,8,FALSE)),"")</f>
        <v/>
      </c>
      <c r="L74" s="484" t="str">
        <f>IFERROR(IF($D74="","",VLOOKUP($D74,CUADRO!$D:$AK,9,FALSE)),"")</f>
        <v/>
      </c>
      <c r="M74" s="484" t="str">
        <f>IFERROR(IF($D74="","",VLOOKUP($D74,CUADRO!$D:$AK,10,FALSE)),"")</f>
        <v/>
      </c>
      <c r="N74" s="484" t="str">
        <f>IFERROR(IF($D74="","",VLOOKUP($D74,CUADRO!$D:$AK,11,FALSE)),"")</f>
        <v/>
      </c>
      <c r="O74" s="484" t="str">
        <f>IFERROR(IF($D74="","",VLOOKUP($D74,CUADRO!$D:$AK,12,FALSE)),"")</f>
        <v/>
      </c>
      <c r="P74" s="484" t="str">
        <f>IFERROR(IF($D74="","",VLOOKUP($D74,CUADRO!$D:$AK,13,FALSE)),"")</f>
        <v/>
      </c>
      <c r="Q74" s="484" t="str">
        <f>IFERROR(IF($D74="","",VLOOKUP($D74,CUADRO!$D:$AK,14,FALSE)),"")</f>
        <v/>
      </c>
      <c r="R74" s="484" t="str">
        <f>IFERROR(IF($D74="","",VLOOKUP($D74,CUADRO!$D:$AK,15,FALSE)),"")</f>
        <v/>
      </c>
      <c r="S74" s="484" t="str">
        <f>IFERROR(IF($D74="","",VLOOKUP($D74,CUADRO!$D:$AK,16,FALSE)),"")</f>
        <v/>
      </c>
      <c r="T74" s="484" t="str">
        <f>IFERROR(IF($D74="","",VLOOKUP($D74,CUADRO!$D:$AK,17,FALSE)),"")</f>
        <v/>
      </c>
      <c r="U74" s="484" t="str">
        <f>IFERROR(IF($D74="","",VLOOKUP($D74,CUADRO!$D:$AK,18,FALSE)),"")</f>
        <v/>
      </c>
      <c r="V74" s="484" t="str">
        <f>IFERROR(IF($D74="","",VLOOKUP($D74,CUADRO!$D:$AK,19,FALSE)),"")</f>
        <v/>
      </c>
      <c r="W74" s="484" t="str">
        <f>IFERROR(IF($D74="","",VLOOKUP($D74,CUADRO!$D:$AK,20,FALSE)),"")</f>
        <v/>
      </c>
      <c r="X74" s="484" t="str">
        <f>IFERROR(IF($D74="","",VLOOKUP($D74,CUADRO!$D:$AK,21,FALSE)),"")</f>
        <v/>
      </c>
      <c r="Y74" s="484" t="str">
        <f>IFERROR(IF($D74="","",VLOOKUP($D74,CUADRO!$D:$AK,22,FALSE)),"")</f>
        <v/>
      </c>
      <c r="Z74" s="484" t="str">
        <f>IFERROR(IF($D74="","",VLOOKUP($D74,CUADRO!$D:$AK,23,FALSE)),"")</f>
        <v/>
      </c>
      <c r="AA74" s="484" t="str">
        <f>IFERROR(IF($D74="","",VLOOKUP($D74,CUADRO!$D:$AK,24,FALSE)),"")</f>
        <v/>
      </c>
      <c r="AB74" s="484" t="str">
        <f>IFERROR(IF($D74="","",VLOOKUP($D74,CUADRO!$D:$AK,25,FALSE)),"")</f>
        <v/>
      </c>
      <c r="AC74" s="484" t="str">
        <f>IFERROR(IF($D74="","",VLOOKUP($D74,CUADRO!$D:$AK,26,FALSE)),"")</f>
        <v/>
      </c>
      <c r="AD74" s="484" t="str">
        <f>IFERROR(IF($D74="","",VLOOKUP($D74,CUADRO!$D:$AK,27,FALSE)),"")</f>
        <v/>
      </c>
      <c r="AE74" s="484" t="str">
        <f>IFERROR(IF($D74="","",VLOOKUP($D74,CUADRO!$D:$AK,28,FALSE)),"")</f>
        <v/>
      </c>
      <c r="AF74" s="484" t="str">
        <f>IFERROR(IF($D74="","",VLOOKUP($D74,CUADRO!$D:$AK,29,FALSE)),"")</f>
        <v/>
      </c>
      <c r="AG74" s="484" t="str">
        <f>IFERROR(IF($D74="","",VLOOKUP($D74,CUADRO!$D:$AK,30,FALSE)),"")</f>
        <v/>
      </c>
      <c r="AH74" s="484" t="str">
        <f>IFERROR(IF($D74="","",VLOOKUP($D74,CUADRO!$D:$AK,31,FALSE)),"")</f>
        <v/>
      </c>
      <c r="AI74" s="484" t="str">
        <f>IFERROR(IF($D74="","",VLOOKUP($D74,CUADRO!$D:$AK,32,FALSE)),"")</f>
        <v/>
      </c>
      <c r="AJ74" s="484" t="str">
        <f>IFERROR(IF($D74="","",VLOOKUP($D74,CUADRO!$D:$AK,33,FALSE)),"")</f>
        <v/>
      </c>
      <c r="AK74" s="484" t="str">
        <f>IFERROR(IF($D74="","",VLOOKUP($D74,CUADRO!$D:$AK,34,FALSE)),"")</f>
        <v/>
      </c>
    </row>
    <row r="75" spans="1:37" ht="15">
      <c r="A75" s="435" t="str">
        <f>IF(F75="","",MAX($A$5:$A74)+1)</f>
        <v/>
      </c>
      <c r="B75" s="369">
        <v>71</v>
      </c>
      <c r="C75" s="228" t="str">
        <f>VLOOKUP(D75,CONDUCTORES!C:E,3,FALSE)</f>
        <v/>
      </c>
      <c r="D75" s="228" t="str">
        <f>IFERROR(IF($C$1="SELECCIONE EMPRESA","",IF($C$1=CONDUCTORES!$Y$1,VLOOKUP(B75,CONDUCTORES!AH74:AM513,6,FALSE),IF($C$1=CONDUCTORES!$Z$1,VLOOKUP(B75,CONDUCTORES!$AI$4:AM513,5,FALSE),IF($C$1=CONDUCTORES!$AA$1,VLOOKUP(B75,CONDUCTORES!AJ74:AM513,4,FALSE),VLOOKUP(B75,CONDUCTORES!AK74:AM513,3,FALSE))))),"")</f>
        <v/>
      </c>
      <c r="E75" s="228" t="str">
        <f>IF(IFERROR(IF($D75="","",VLOOKUP($D75,CUADRO!D74:AK223,2,FALSE)),"")=0,B75,IFERROR(IF($D75="","",VLOOKUP($D75,CUADRO!D74:AK223,2,FALSE)),""))</f>
        <v/>
      </c>
      <c r="F75" s="228" t="str">
        <f>IFERROR(IF($D75="","",VLOOKUP($D75,CUADRO!D74:AK223,3,FALSE)),"")</f>
        <v/>
      </c>
      <c r="G75" s="484" t="str">
        <f>IFERROR(IF($D75="","",VLOOKUP($D75,CUADRO!$D:$AK,4,FALSE)),"")</f>
        <v/>
      </c>
      <c r="H75" s="484" t="str">
        <f>IFERROR(IF($D75="","",VLOOKUP($D75,CUADRO!$D:$AK,5,FALSE)),"")</f>
        <v/>
      </c>
      <c r="I75" s="484" t="str">
        <f>IFERROR(IF($D75="","",VLOOKUP($D75,CUADRO!$D:$AK,6,FALSE)),"")</f>
        <v/>
      </c>
      <c r="J75" s="484" t="str">
        <f>IFERROR(IF($D75="","",VLOOKUP($D75,CUADRO!$D:$AK,7,FALSE)),"")</f>
        <v/>
      </c>
      <c r="K75" s="484" t="str">
        <f>IFERROR(IF($D75="","",VLOOKUP($D75,CUADRO!$D:$AK,8,FALSE)),"")</f>
        <v/>
      </c>
      <c r="L75" s="484" t="str">
        <f>IFERROR(IF($D75="","",VLOOKUP($D75,CUADRO!$D:$AK,9,FALSE)),"")</f>
        <v/>
      </c>
      <c r="M75" s="484" t="str">
        <f>IFERROR(IF($D75="","",VLOOKUP($D75,CUADRO!$D:$AK,10,FALSE)),"")</f>
        <v/>
      </c>
      <c r="N75" s="484" t="str">
        <f>IFERROR(IF($D75="","",VLOOKUP($D75,CUADRO!$D:$AK,11,FALSE)),"")</f>
        <v/>
      </c>
      <c r="O75" s="484" t="str">
        <f>IFERROR(IF($D75="","",VLOOKUP($D75,CUADRO!$D:$AK,12,FALSE)),"")</f>
        <v/>
      </c>
      <c r="P75" s="484" t="str">
        <f>IFERROR(IF($D75="","",VLOOKUP($D75,CUADRO!$D:$AK,13,FALSE)),"")</f>
        <v/>
      </c>
      <c r="Q75" s="484" t="str">
        <f>IFERROR(IF($D75="","",VLOOKUP($D75,CUADRO!$D:$AK,14,FALSE)),"")</f>
        <v/>
      </c>
      <c r="R75" s="484" t="str">
        <f>IFERROR(IF($D75="","",VLOOKUP($D75,CUADRO!$D:$AK,15,FALSE)),"")</f>
        <v/>
      </c>
      <c r="S75" s="484" t="str">
        <f>IFERROR(IF($D75="","",VLOOKUP($D75,CUADRO!$D:$AK,16,FALSE)),"")</f>
        <v/>
      </c>
      <c r="T75" s="484" t="str">
        <f>IFERROR(IF($D75="","",VLOOKUP($D75,CUADRO!$D:$AK,17,FALSE)),"")</f>
        <v/>
      </c>
      <c r="U75" s="484" t="str">
        <f>IFERROR(IF($D75="","",VLOOKUP($D75,CUADRO!$D:$AK,18,FALSE)),"")</f>
        <v/>
      </c>
      <c r="V75" s="484" t="str">
        <f>IFERROR(IF($D75="","",VLOOKUP($D75,CUADRO!$D:$AK,19,FALSE)),"")</f>
        <v/>
      </c>
      <c r="W75" s="484" t="str">
        <f>IFERROR(IF($D75="","",VLOOKUP($D75,CUADRO!$D:$AK,20,FALSE)),"")</f>
        <v/>
      </c>
      <c r="X75" s="484" t="str">
        <f>IFERROR(IF($D75="","",VLOOKUP($D75,CUADRO!$D:$AK,21,FALSE)),"")</f>
        <v/>
      </c>
      <c r="Y75" s="484" t="str">
        <f>IFERROR(IF($D75="","",VLOOKUP($D75,CUADRO!$D:$AK,22,FALSE)),"")</f>
        <v/>
      </c>
      <c r="Z75" s="484" t="str">
        <f>IFERROR(IF($D75="","",VLOOKUP($D75,CUADRO!$D:$AK,23,FALSE)),"")</f>
        <v/>
      </c>
      <c r="AA75" s="484" t="str">
        <f>IFERROR(IF($D75="","",VLOOKUP($D75,CUADRO!$D:$AK,24,FALSE)),"")</f>
        <v/>
      </c>
      <c r="AB75" s="484" t="str">
        <f>IFERROR(IF($D75="","",VLOOKUP($D75,CUADRO!$D:$AK,25,FALSE)),"")</f>
        <v/>
      </c>
      <c r="AC75" s="484" t="str">
        <f>IFERROR(IF($D75="","",VLOOKUP($D75,CUADRO!$D:$AK,26,FALSE)),"")</f>
        <v/>
      </c>
      <c r="AD75" s="484" t="str">
        <f>IFERROR(IF($D75="","",VLOOKUP($D75,CUADRO!$D:$AK,27,FALSE)),"")</f>
        <v/>
      </c>
      <c r="AE75" s="484" t="str">
        <f>IFERROR(IF($D75="","",VLOOKUP($D75,CUADRO!$D:$AK,28,FALSE)),"")</f>
        <v/>
      </c>
      <c r="AF75" s="484" t="str">
        <f>IFERROR(IF($D75="","",VLOOKUP($D75,CUADRO!$D:$AK,29,FALSE)),"")</f>
        <v/>
      </c>
      <c r="AG75" s="484" t="str">
        <f>IFERROR(IF($D75="","",VLOOKUP($D75,CUADRO!$D:$AK,30,FALSE)),"")</f>
        <v/>
      </c>
      <c r="AH75" s="484" t="str">
        <f>IFERROR(IF($D75="","",VLOOKUP($D75,CUADRO!$D:$AK,31,FALSE)),"")</f>
        <v/>
      </c>
      <c r="AI75" s="484" t="str">
        <f>IFERROR(IF($D75="","",VLOOKUP($D75,CUADRO!$D:$AK,32,FALSE)),"")</f>
        <v/>
      </c>
      <c r="AJ75" s="484" t="str">
        <f>IFERROR(IF($D75="","",VLOOKUP($D75,CUADRO!$D:$AK,33,FALSE)),"")</f>
        <v/>
      </c>
      <c r="AK75" s="484" t="str">
        <f>IFERROR(IF($D75="","",VLOOKUP($D75,CUADRO!$D:$AK,34,FALSE)),"")</f>
        <v/>
      </c>
    </row>
    <row r="76" spans="1:37" ht="15">
      <c r="A76" s="435" t="str">
        <f>IF(F76="","",MAX($A$5:$A75)+1)</f>
        <v/>
      </c>
      <c r="B76" s="369">
        <v>72</v>
      </c>
      <c r="C76" s="228" t="str">
        <f>VLOOKUP(D76,CONDUCTORES!C:E,3,FALSE)</f>
        <v/>
      </c>
      <c r="D76" s="228" t="str">
        <f>IFERROR(IF($C$1="SELECCIONE EMPRESA","",IF($C$1=CONDUCTORES!$Y$1,VLOOKUP(B76,CONDUCTORES!AH75:AM514,6,FALSE),IF($C$1=CONDUCTORES!$Z$1,VLOOKUP(B76,CONDUCTORES!$AI$4:AM514,5,FALSE),IF($C$1=CONDUCTORES!$AA$1,VLOOKUP(B76,CONDUCTORES!AJ75:AM514,4,FALSE),VLOOKUP(B76,CONDUCTORES!AK75:AM514,3,FALSE))))),"")</f>
        <v/>
      </c>
      <c r="E76" s="228" t="str">
        <f>IF(IFERROR(IF($D76="","",VLOOKUP($D76,CUADRO!D75:AK224,2,FALSE)),"")=0,B76,IFERROR(IF($D76="","",VLOOKUP($D76,CUADRO!D75:AK224,2,FALSE)),""))</f>
        <v/>
      </c>
      <c r="F76" s="228" t="str">
        <f>IFERROR(IF($D76="","",VLOOKUP($D76,CUADRO!D75:AK224,3,FALSE)),"")</f>
        <v/>
      </c>
      <c r="G76" s="484" t="str">
        <f>IFERROR(IF($D76="","",VLOOKUP($D76,CUADRO!$D:$AK,4,FALSE)),"")</f>
        <v/>
      </c>
      <c r="H76" s="484" t="str">
        <f>IFERROR(IF($D76="","",VLOOKUP($D76,CUADRO!$D:$AK,5,FALSE)),"")</f>
        <v/>
      </c>
      <c r="I76" s="484" t="str">
        <f>IFERROR(IF($D76="","",VLOOKUP($D76,CUADRO!$D:$AK,6,FALSE)),"")</f>
        <v/>
      </c>
      <c r="J76" s="484" t="str">
        <f>IFERROR(IF($D76="","",VLOOKUP($D76,CUADRO!$D:$AK,7,FALSE)),"")</f>
        <v/>
      </c>
      <c r="K76" s="484" t="str">
        <f>IFERROR(IF($D76="","",VLOOKUP($D76,CUADRO!$D:$AK,8,FALSE)),"")</f>
        <v/>
      </c>
      <c r="L76" s="484" t="str">
        <f>IFERROR(IF($D76="","",VLOOKUP($D76,CUADRO!$D:$AK,9,FALSE)),"")</f>
        <v/>
      </c>
      <c r="M76" s="484" t="str">
        <f>IFERROR(IF($D76="","",VLOOKUP($D76,CUADRO!$D:$AK,10,FALSE)),"")</f>
        <v/>
      </c>
      <c r="N76" s="484" t="str">
        <f>IFERROR(IF($D76="","",VLOOKUP($D76,CUADRO!$D:$AK,11,FALSE)),"")</f>
        <v/>
      </c>
      <c r="O76" s="484" t="str">
        <f>IFERROR(IF($D76="","",VLOOKUP($D76,CUADRO!$D:$AK,12,FALSE)),"")</f>
        <v/>
      </c>
      <c r="P76" s="484" t="str">
        <f>IFERROR(IF($D76="","",VLOOKUP($D76,CUADRO!$D:$AK,13,FALSE)),"")</f>
        <v/>
      </c>
      <c r="Q76" s="484" t="str">
        <f>IFERROR(IF($D76="","",VLOOKUP($D76,CUADRO!$D:$AK,14,FALSE)),"")</f>
        <v/>
      </c>
      <c r="R76" s="484" t="str">
        <f>IFERROR(IF($D76="","",VLOOKUP($D76,CUADRO!$D:$AK,15,FALSE)),"")</f>
        <v/>
      </c>
      <c r="S76" s="484" t="str">
        <f>IFERROR(IF($D76="","",VLOOKUP($D76,CUADRO!$D:$AK,16,FALSE)),"")</f>
        <v/>
      </c>
      <c r="T76" s="484" t="str">
        <f>IFERROR(IF($D76="","",VLOOKUP($D76,CUADRO!$D:$AK,17,FALSE)),"")</f>
        <v/>
      </c>
      <c r="U76" s="484" t="str">
        <f>IFERROR(IF($D76="","",VLOOKUP($D76,CUADRO!$D:$AK,18,FALSE)),"")</f>
        <v/>
      </c>
      <c r="V76" s="484" t="str">
        <f>IFERROR(IF($D76="","",VLOOKUP($D76,CUADRO!$D:$AK,19,FALSE)),"")</f>
        <v/>
      </c>
      <c r="W76" s="484" t="str">
        <f>IFERROR(IF($D76="","",VLOOKUP($D76,CUADRO!$D:$AK,20,FALSE)),"")</f>
        <v/>
      </c>
      <c r="X76" s="484" t="str">
        <f>IFERROR(IF($D76="","",VLOOKUP($D76,CUADRO!$D:$AK,21,FALSE)),"")</f>
        <v/>
      </c>
      <c r="Y76" s="484" t="str">
        <f>IFERROR(IF($D76="","",VLOOKUP($D76,CUADRO!$D:$AK,22,FALSE)),"")</f>
        <v/>
      </c>
      <c r="Z76" s="484" t="str">
        <f>IFERROR(IF($D76="","",VLOOKUP($D76,CUADRO!$D:$AK,23,FALSE)),"")</f>
        <v/>
      </c>
      <c r="AA76" s="484" t="str">
        <f>IFERROR(IF($D76="","",VLOOKUP($D76,CUADRO!$D:$AK,24,FALSE)),"")</f>
        <v/>
      </c>
      <c r="AB76" s="484" t="str">
        <f>IFERROR(IF($D76="","",VLOOKUP($D76,CUADRO!$D:$AK,25,FALSE)),"")</f>
        <v/>
      </c>
      <c r="AC76" s="484" t="str">
        <f>IFERROR(IF($D76="","",VLOOKUP($D76,CUADRO!$D:$AK,26,FALSE)),"")</f>
        <v/>
      </c>
      <c r="AD76" s="484" t="str">
        <f>IFERROR(IF($D76="","",VLOOKUP($D76,CUADRO!$D:$AK,27,FALSE)),"")</f>
        <v/>
      </c>
      <c r="AE76" s="484" t="str">
        <f>IFERROR(IF($D76="","",VLOOKUP($D76,CUADRO!$D:$AK,28,FALSE)),"")</f>
        <v/>
      </c>
      <c r="AF76" s="484" t="str">
        <f>IFERROR(IF($D76="","",VLOOKUP($D76,CUADRO!$D:$AK,29,FALSE)),"")</f>
        <v/>
      </c>
      <c r="AG76" s="484" t="str">
        <f>IFERROR(IF($D76="","",VLOOKUP($D76,CUADRO!$D:$AK,30,FALSE)),"")</f>
        <v/>
      </c>
      <c r="AH76" s="484" t="str">
        <f>IFERROR(IF($D76="","",VLOOKUP($D76,CUADRO!$D:$AK,31,FALSE)),"")</f>
        <v/>
      </c>
      <c r="AI76" s="484" t="str">
        <f>IFERROR(IF($D76="","",VLOOKUP($D76,CUADRO!$D:$AK,32,FALSE)),"")</f>
        <v/>
      </c>
      <c r="AJ76" s="484" t="str">
        <f>IFERROR(IF($D76="","",VLOOKUP($D76,CUADRO!$D:$AK,33,FALSE)),"")</f>
        <v/>
      </c>
      <c r="AK76" s="484" t="str">
        <f>IFERROR(IF($D76="","",VLOOKUP($D76,CUADRO!$D:$AK,34,FALSE)),"")</f>
        <v/>
      </c>
    </row>
    <row r="77" spans="1:37" ht="15">
      <c r="A77" s="435" t="str">
        <f>IF(F77="","",MAX($A$5:$A76)+1)</f>
        <v/>
      </c>
      <c r="B77" s="369">
        <v>73</v>
      </c>
      <c r="C77" s="228" t="str">
        <f>VLOOKUP(D77,CONDUCTORES!C:E,3,FALSE)</f>
        <v/>
      </c>
      <c r="D77" s="228" t="str">
        <f>IFERROR(IF($C$1="SELECCIONE EMPRESA","",IF($C$1=CONDUCTORES!$Y$1,VLOOKUP(B77,CONDUCTORES!AH76:AM515,6,FALSE),IF($C$1=CONDUCTORES!$Z$1,VLOOKUP(B77,CONDUCTORES!$AI$4:AM515,5,FALSE),IF($C$1=CONDUCTORES!$AA$1,VLOOKUP(B77,CONDUCTORES!AJ76:AM515,4,FALSE),VLOOKUP(B77,CONDUCTORES!AK76:AM515,3,FALSE))))),"")</f>
        <v/>
      </c>
      <c r="E77" s="228" t="str">
        <f>IF(IFERROR(IF($D77="","",VLOOKUP($D77,CUADRO!D76:AK225,2,FALSE)),"")=0,B77,IFERROR(IF($D77="","",VLOOKUP($D77,CUADRO!D76:AK225,2,FALSE)),""))</f>
        <v/>
      </c>
      <c r="F77" s="228" t="str">
        <f>IFERROR(IF($D77="","",VLOOKUP($D77,CUADRO!D76:AK225,3,FALSE)),"")</f>
        <v/>
      </c>
      <c r="G77" s="484" t="str">
        <f>IFERROR(IF($D77="","",VLOOKUP($D77,CUADRO!$D:$AK,4,FALSE)),"")</f>
        <v/>
      </c>
      <c r="H77" s="484" t="str">
        <f>IFERROR(IF($D77="","",VLOOKUP($D77,CUADRO!$D:$AK,5,FALSE)),"")</f>
        <v/>
      </c>
      <c r="I77" s="484" t="str">
        <f>IFERROR(IF($D77="","",VLOOKUP($D77,CUADRO!$D:$AK,6,FALSE)),"")</f>
        <v/>
      </c>
      <c r="J77" s="484" t="str">
        <f>IFERROR(IF($D77="","",VLOOKUP($D77,CUADRO!$D:$AK,7,FALSE)),"")</f>
        <v/>
      </c>
      <c r="K77" s="484" t="str">
        <f>IFERROR(IF($D77="","",VLOOKUP($D77,CUADRO!$D:$AK,8,FALSE)),"")</f>
        <v/>
      </c>
      <c r="L77" s="484" t="str">
        <f>IFERROR(IF($D77="","",VLOOKUP($D77,CUADRO!$D:$AK,9,FALSE)),"")</f>
        <v/>
      </c>
      <c r="M77" s="484" t="str">
        <f>IFERROR(IF($D77="","",VLOOKUP($D77,CUADRO!$D:$AK,10,FALSE)),"")</f>
        <v/>
      </c>
      <c r="N77" s="484" t="str">
        <f>IFERROR(IF($D77="","",VLOOKUP($D77,CUADRO!$D:$AK,11,FALSE)),"")</f>
        <v/>
      </c>
      <c r="O77" s="484" t="str">
        <f>IFERROR(IF($D77="","",VLOOKUP($D77,CUADRO!$D:$AK,12,FALSE)),"")</f>
        <v/>
      </c>
      <c r="P77" s="484" t="str">
        <f>IFERROR(IF($D77="","",VLOOKUP($D77,CUADRO!$D:$AK,13,FALSE)),"")</f>
        <v/>
      </c>
      <c r="Q77" s="484" t="str">
        <f>IFERROR(IF($D77="","",VLOOKUP($D77,CUADRO!$D:$AK,14,FALSE)),"")</f>
        <v/>
      </c>
      <c r="R77" s="484" t="str">
        <f>IFERROR(IF($D77="","",VLOOKUP($D77,CUADRO!$D:$AK,15,FALSE)),"")</f>
        <v/>
      </c>
      <c r="S77" s="484" t="str">
        <f>IFERROR(IF($D77="","",VLOOKUP($D77,CUADRO!$D:$AK,16,FALSE)),"")</f>
        <v/>
      </c>
      <c r="T77" s="484" t="str">
        <f>IFERROR(IF($D77="","",VLOOKUP($D77,CUADRO!$D:$AK,17,FALSE)),"")</f>
        <v/>
      </c>
      <c r="U77" s="484" t="str">
        <f>IFERROR(IF($D77="","",VLOOKUP($D77,CUADRO!$D:$AK,18,FALSE)),"")</f>
        <v/>
      </c>
      <c r="V77" s="484" t="str">
        <f>IFERROR(IF($D77="","",VLOOKUP($D77,CUADRO!$D:$AK,19,FALSE)),"")</f>
        <v/>
      </c>
      <c r="W77" s="484" t="str">
        <f>IFERROR(IF($D77="","",VLOOKUP($D77,CUADRO!$D:$AK,20,FALSE)),"")</f>
        <v/>
      </c>
      <c r="X77" s="484" t="str">
        <f>IFERROR(IF($D77="","",VLOOKUP($D77,CUADRO!$D:$AK,21,FALSE)),"")</f>
        <v/>
      </c>
      <c r="Y77" s="484" t="str">
        <f>IFERROR(IF($D77="","",VLOOKUP($D77,CUADRO!$D:$AK,22,FALSE)),"")</f>
        <v/>
      </c>
      <c r="Z77" s="484" t="str">
        <f>IFERROR(IF($D77="","",VLOOKUP($D77,CUADRO!$D:$AK,23,FALSE)),"")</f>
        <v/>
      </c>
      <c r="AA77" s="484" t="str">
        <f>IFERROR(IF($D77="","",VLOOKUP($D77,CUADRO!$D:$AK,24,FALSE)),"")</f>
        <v/>
      </c>
      <c r="AB77" s="484" t="str">
        <f>IFERROR(IF($D77="","",VLOOKUP($D77,CUADRO!$D:$AK,25,FALSE)),"")</f>
        <v/>
      </c>
      <c r="AC77" s="484" t="str">
        <f>IFERROR(IF($D77="","",VLOOKUP($D77,CUADRO!$D:$AK,26,FALSE)),"")</f>
        <v/>
      </c>
      <c r="AD77" s="484" t="str">
        <f>IFERROR(IF($D77="","",VLOOKUP($D77,CUADRO!$D:$AK,27,FALSE)),"")</f>
        <v/>
      </c>
      <c r="AE77" s="484" t="str">
        <f>IFERROR(IF($D77="","",VLOOKUP($D77,CUADRO!$D:$AK,28,FALSE)),"")</f>
        <v/>
      </c>
      <c r="AF77" s="484" t="str">
        <f>IFERROR(IF($D77="","",VLOOKUP($D77,CUADRO!$D:$AK,29,FALSE)),"")</f>
        <v/>
      </c>
      <c r="AG77" s="484" t="str">
        <f>IFERROR(IF($D77="","",VLOOKUP($D77,CUADRO!$D:$AK,30,FALSE)),"")</f>
        <v/>
      </c>
      <c r="AH77" s="484" t="str">
        <f>IFERROR(IF($D77="","",VLOOKUP($D77,CUADRO!$D:$AK,31,FALSE)),"")</f>
        <v/>
      </c>
      <c r="AI77" s="484" t="str">
        <f>IFERROR(IF($D77="","",VLOOKUP($D77,CUADRO!$D:$AK,32,FALSE)),"")</f>
        <v/>
      </c>
      <c r="AJ77" s="484" t="str">
        <f>IFERROR(IF($D77="","",VLOOKUP($D77,CUADRO!$D:$AK,33,FALSE)),"")</f>
        <v/>
      </c>
      <c r="AK77" s="484" t="str">
        <f>IFERROR(IF($D77="","",VLOOKUP($D77,CUADRO!$D:$AK,34,FALSE)),"")</f>
        <v/>
      </c>
    </row>
    <row r="78" spans="1:37" ht="15">
      <c r="A78" s="435" t="str">
        <f>IF(F78="","",MAX($A$5:$A77)+1)</f>
        <v/>
      </c>
      <c r="B78" s="369">
        <v>74</v>
      </c>
      <c r="C78" s="228" t="str">
        <f>VLOOKUP(D78,CONDUCTORES!C:E,3,FALSE)</f>
        <v/>
      </c>
      <c r="D78" s="228" t="str">
        <f>IFERROR(IF($C$1="SELECCIONE EMPRESA","",IF($C$1=CONDUCTORES!$Y$1,VLOOKUP(B78,CONDUCTORES!AH77:AM516,6,FALSE),IF($C$1=CONDUCTORES!$Z$1,VLOOKUP(B78,CONDUCTORES!$AI$4:AM516,5,FALSE),IF($C$1=CONDUCTORES!$AA$1,VLOOKUP(B78,CONDUCTORES!AJ77:AM516,4,FALSE),VLOOKUP(B78,CONDUCTORES!AK77:AM516,3,FALSE))))),"")</f>
        <v/>
      </c>
      <c r="E78" s="228" t="str">
        <f>IF(IFERROR(IF($D78="","",VLOOKUP($D78,CUADRO!D77:AK226,2,FALSE)),"")=0,B78,IFERROR(IF($D78="","",VLOOKUP($D78,CUADRO!D77:AK226,2,FALSE)),""))</f>
        <v/>
      </c>
      <c r="F78" s="228" t="str">
        <f>IFERROR(IF($D78="","",VLOOKUP($D78,CUADRO!D77:AK226,3,FALSE)),"")</f>
        <v/>
      </c>
      <c r="G78" s="484" t="str">
        <f>IFERROR(IF($D78="","",VLOOKUP($D78,CUADRO!$D:$AK,4,FALSE)),"")</f>
        <v/>
      </c>
      <c r="H78" s="484" t="str">
        <f>IFERROR(IF($D78="","",VLOOKUP($D78,CUADRO!$D:$AK,5,FALSE)),"")</f>
        <v/>
      </c>
      <c r="I78" s="484" t="str">
        <f>IFERROR(IF($D78="","",VLOOKUP($D78,CUADRO!$D:$AK,6,FALSE)),"")</f>
        <v/>
      </c>
      <c r="J78" s="484" t="str">
        <f>IFERROR(IF($D78="","",VLOOKUP($D78,CUADRO!$D:$AK,7,FALSE)),"")</f>
        <v/>
      </c>
      <c r="K78" s="484" t="str">
        <f>IFERROR(IF($D78="","",VLOOKUP($D78,CUADRO!$D:$AK,8,FALSE)),"")</f>
        <v/>
      </c>
      <c r="L78" s="484" t="str">
        <f>IFERROR(IF($D78="","",VLOOKUP($D78,CUADRO!$D:$AK,9,FALSE)),"")</f>
        <v/>
      </c>
      <c r="M78" s="484" t="str">
        <f>IFERROR(IF($D78="","",VLOOKUP($D78,CUADRO!$D:$AK,10,FALSE)),"")</f>
        <v/>
      </c>
      <c r="N78" s="484" t="str">
        <f>IFERROR(IF($D78="","",VLOOKUP($D78,CUADRO!$D:$AK,11,FALSE)),"")</f>
        <v/>
      </c>
      <c r="O78" s="484" t="str">
        <f>IFERROR(IF($D78="","",VLOOKUP($D78,CUADRO!$D:$AK,12,FALSE)),"")</f>
        <v/>
      </c>
      <c r="P78" s="484" t="str">
        <f>IFERROR(IF($D78="","",VLOOKUP($D78,CUADRO!$D:$AK,13,FALSE)),"")</f>
        <v/>
      </c>
      <c r="Q78" s="484" t="str">
        <f>IFERROR(IF($D78="","",VLOOKUP($D78,CUADRO!$D:$AK,14,FALSE)),"")</f>
        <v/>
      </c>
      <c r="R78" s="484" t="str">
        <f>IFERROR(IF($D78="","",VLOOKUP($D78,CUADRO!$D:$AK,15,FALSE)),"")</f>
        <v/>
      </c>
      <c r="S78" s="484" t="str">
        <f>IFERROR(IF($D78="","",VLOOKUP($D78,CUADRO!$D:$AK,16,FALSE)),"")</f>
        <v/>
      </c>
      <c r="T78" s="484" t="str">
        <f>IFERROR(IF($D78="","",VLOOKUP($D78,CUADRO!$D:$AK,17,FALSE)),"")</f>
        <v/>
      </c>
      <c r="U78" s="484" t="str">
        <f>IFERROR(IF($D78="","",VLOOKUP($D78,CUADRO!$D:$AK,18,FALSE)),"")</f>
        <v/>
      </c>
      <c r="V78" s="484" t="str">
        <f>IFERROR(IF($D78="","",VLOOKUP($D78,CUADRO!$D:$AK,19,FALSE)),"")</f>
        <v/>
      </c>
      <c r="W78" s="484" t="str">
        <f>IFERROR(IF($D78="","",VLOOKUP($D78,CUADRO!$D:$AK,20,FALSE)),"")</f>
        <v/>
      </c>
      <c r="X78" s="484" t="str">
        <f>IFERROR(IF($D78="","",VLOOKUP($D78,CUADRO!$D:$AK,21,FALSE)),"")</f>
        <v/>
      </c>
      <c r="Y78" s="484" t="str">
        <f>IFERROR(IF($D78="","",VLOOKUP($D78,CUADRO!$D:$AK,22,FALSE)),"")</f>
        <v/>
      </c>
      <c r="Z78" s="484" t="str">
        <f>IFERROR(IF($D78="","",VLOOKUP($D78,CUADRO!$D:$AK,23,FALSE)),"")</f>
        <v/>
      </c>
      <c r="AA78" s="484" t="str">
        <f>IFERROR(IF($D78="","",VLOOKUP($D78,CUADRO!$D:$AK,24,FALSE)),"")</f>
        <v/>
      </c>
      <c r="AB78" s="484" t="str">
        <f>IFERROR(IF($D78="","",VLOOKUP($D78,CUADRO!$D:$AK,25,FALSE)),"")</f>
        <v/>
      </c>
      <c r="AC78" s="484" t="str">
        <f>IFERROR(IF($D78="","",VLOOKUP($D78,CUADRO!$D:$AK,26,FALSE)),"")</f>
        <v/>
      </c>
      <c r="AD78" s="484" t="str">
        <f>IFERROR(IF($D78="","",VLOOKUP($D78,CUADRO!$D:$AK,27,FALSE)),"")</f>
        <v/>
      </c>
      <c r="AE78" s="484" t="str">
        <f>IFERROR(IF($D78="","",VLOOKUP($D78,CUADRO!$D:$AK,28,FALSE)),"")</f>
        <v/>
      </c>
      <c r="AF78" s="484" t="str">
        <f>IFERROR(IF($D78="","",VLOOKUP($D78,CUADRO!$D:$AK,29,FALSE)),"")</f>
        <v/>
      </c>
      <c r="AG78" s="484" t="str">
        <f>IFERROR(IF($D78="","",VLOOKUP($D78,CUADRO!$D:$AK,30,FALSE)),"")</f>
        <v/>
      </c>
      <c r="AH78" s="484" t="str">
        <f>IFERROR(IF($D78="","",VLOOKUP($D78,CUADRO!$D:$AK,31,FALSE)),"")</f>
        <v/>
      </c>
      <c r="AI78" s="484" t="str">
        <f>IFERROR(IF($D78="","",VLOOKUP($D78,CUADRO!$D:$AK,32,FALSE)),"")</f>
        <v/>
      </c>
      <c r="AJ78" s="484" t="str">
        <f>IFERROR(IF($D78="","",VLOOKUP($D78,CUADRO!$D:$AK,33,FALSE)),"")</f>
        <v/>
      </c>
      <c r="AK78" s="484" t="str">
        <f>IFERROR(IF($D78="","",VLOOKUP($D78,CUADRO!$D:$AK,34,FALSE)),"")</f>
        <v/>
      </c>
    </row>
    <row r="79" spans="1:37" ht="15">
      <c r="A79" s="435" t="str">
        <f>IF(F79="","",MAX($A$5:$A78)+1)</f>
        <v/>
      </c>
      <c r="B79" s="369">
        <v>75</v>
      </c>
      <c r="C79" s="228" t="str">
        <f>VLOOKUP(D79,CONDUCTORES!C:E,3,FALSE)</f>
        <v/>
      </c>
      <c r="D79" s="228" t="str">
        <f>IFERROR(IF($C$1="SELECCIONE EMPRESA","",IF($C$1=CONDUCTORES!$Y$1,VLOOKUP(B79,CONDUCTORES!AH78:AM517,6,FALSE),IF($C$1=CONDUCTORES!$Z$1,VLOOKUP(B79,CONDUCTORES!$AI$4:AM517,5,FALSE),IF($C$1=CONDUCTORES!$AA$1,VLOOKUP(B79,CONDUCTORES!AJ78:AM517,4,FALSE),VLOOKUP(B79,CONDUCTORES!AK78:AM517,3,FALSE))))),"")</f>
        <v/>
      </c>
      <c r="E79" s="228" t="str">
        <f>IF(IFERROR(IF($D79="","",VLOOKUP($D79,CUADRO!D78:AK227,2,FALSE)),"")=0,B79,IFERROR(IF($D79="","",VLOOKUP($D79,CUADRO!D78:AK227,2,FALSE)),""))</f>
        <v/>
      </c>
      <c r="F79" s="228" t="str">
        <f>IFERROR(IF($D79="","",VLOOKUP($D79,CUADRO!D78:AK227,3,FALSE)),"")</f>
        <v/>
      </c>
      <c r="G79" s="484" t="str">
        <f>IFERROR(IF($D79="","",VLOOKUP($D79,CUADRO!$D:$AK,4,FALSE)),"")</f>
        <v/>
      </c>
      <c r="H79" s="484" t="str">
        <f>IFERROR(IF($D79="","",VLOOKUP($D79,CUADRO!$D:$AK,5,FALSE)),"")</f>
        <v/>
      </c>
      <c r="I79" s="484" t="str">
        <f>IFERROR(IF($D79="","",VLOOKUP($D79,CUADRO!$D:$AK,6,FALSE)),"")</f>
        <v/>
      </c>
      <c r="J79" s="484" t="str">
        <f>IFERROR(IF($D79="","",VLOOKUP($D79,CUADRO!$D:$AK,7,FALSE)),"")</f>
        <v/>
      </c>
      <c r="K79" s="484" t="str">
        <f>IFERROR(IF($D79="","",VLOOKUP($D79,CUADRO!$D:$AK,8,FALSE)),"")</f>
        <v/>
      </c>
      <c r="L79" s="484" t="str">
        <f>IFERROR(IF($D79="","",VLOOKUP($D79,CUADRO!$D:$AK,9,FALSE)),"")</f>
        <v/>
      </c>
      <c r="M79" s="484" t="str">
        <f>IFERROR(IF($D79="","",VLOOKUP($D79,CUADRO!$D:$AK,10,FALSE)),"")</f>
        <v/>
      </c>
      <c r="N79" s="484" t="str">
        <f>IFERROR(IF($D79="","",VLOOKUP($D79,CUADRO!$D:$AK,11,FALSE)),"")</f>
        <v/>
      </c>
      <c r="O79" s="484" t="str">
        <f>IFERROR(IF($D79="","",VLOOKUP($D79,CUADRO!$D:$AK,12,FALSE)),"")</f>
        <v/>
      </c>
      <c r="P79" s="484" t="str">
        <f>IFERROR(IF($D79="","",VLOOKUP($D79,CUADRO!$D:$AK,13,FALSE)),"")</f>
        <v/>
      </c>
      <c r="Q79" s="484" t="str">
        <f>IFERROR(IF($D79="","",VLOOKUP($D79,CUADRO!$D:$AK,14,FALSE)),"")</f>
        <v/>
      </c>
      <c r="R79" s="484" t="str">
        <f>IFERROR(IF($D79="","",VLOOKUP($D79,CUADRO!$D:$AK,15,FALSE)),"")</f>
        <v/>
      </c>
      <c r="S79" s="484" t="str">
        <f>IFERROR(IF($D79="","",VLOOKUP($D79,CUADRO!$D:$AK,16,FALSE)),"")</f>
        <v/>
      </c>
      <c r="T79" s="484" t="str">
        <f>IFERROR(IF($D79="","",VLOOKUP($D79,CUADRO!$D:$AK,17,FALSE)),"")</f>
        <v/>
      </c>
      <c r="U79" s="484" t="str">
        <f>IFERROR(IF($D79="","",VLOOKUP($D79,CUADRO!$D:$AK,18,FALSE)),"")</f>
        <v/>
      </c>
      <c r="V79" s="484" t="str">
        <f>IFERROR(IF($D79="","",VLOOKUP($D79,CUADRO!$D:$AK,19,FALSE)),"")</f>
        <v/>
      </c>
      <c r="W79" s="484" t="str">
        <f>IFERROR(IF($D79="","",VLOOKUP($D79,CUADRO!$D:$AK,20,FALSE)),"")</f>
        <v/>
      </c>
      <c r="X79" s="484" t="str">
        <f>IFERROR(IF($D79="","",VLOOKUP($D79,CUADRO!$D:$AK,21,FALSE)),"")</f>
        <v/>
      </c>
      <c r="Y79" s="484" t="str">
        <f>IFERROR(IF($D79="","",VLOOKUP($D79,CUADRO!$D:$AK,22,FALSE)),"")</f>
        <v/>
      </c>
      <c r="Z79" s="484" t="str">
        <f>IFERROR(IF($D79="","",VLOOKUP($D79,CUADRO!$D:$AK,23,FALSE)),"")</f>
        <v/>
      </c>
      <c r="AA79" s="484" t="str">
        <f>IFERROR(IF($D79="","",VLOOKUP($D79,CUADRO!$D:$AK,24,FALSE)),"")</f>
        <v/>
      </c>
      <c r="AB79" s="484" t="str">
        <f>IFERROR(IF($D79="","",VLOOKUP($D79,CUADRO!$D:$AK,25,FALSE)),"")</f>
        <v/>
      </c>
      <c r="AC79" s="484" t="str">
        <f>IFERROR(IF($D79="","",VLOOKUP($D79,CUADRO!$D:$AK,26,FALSE)),"")</f>
        <v/>
      </c>
      <c r="AD79" s="484" t="str">
        <f>IFERROR(IF($D79="","",VLOOKUP($D79,CUADRO!$D:$AK,27,FALSE)),"")</f>
        <v/>
      </c>
      <c r="AE79" s="484" t="str">
        <f>IFERROR(IF($D79="","",VLOOKUP($D79,CUADRO!$D:$AK,28,FALSE)),"")</f>
        <v/>
      </c>
      <c r="AF79" s="484" t="str">
        <f>IFERROR(IF($D79="","",VLOOKUP($D79,CUADRO!$D:$AK,29,FALSE)),"")</f>
        <v/>
      </c>
      <c r="AG79" s="484" t="str">
        <f>IFERROR(IF($D79="","",VLOOKUP($D79,CUADRO!$D:$AK,30,FALSE)),"")</f>
        <v/>
      </c>
      <c r="AH79" s="484" t="str">
        <f>IFERROR(IF($D79="","",VLOOKUP($D79,CUADRO!$D:$AK,31,FALSE)),"")</f>
        <v/>
      </c>
      <c r="AI79" s="484" t="str">
        <f>IFERROR(IF($D79="","",VLOOKUP($D79,CUADRO!$D:$AK,32,FALSE)),"")</f>
        <v/>
      </c>
      <c r="AJ79" s="484" t="str">
        <f>IFERROR(IF($D79="","",VLOOKUP($D79,CUADRO!$D:$AK,33,FALSE)),"")</f>
        <v/>
      </c>
      <c r="AK79" s="484" t="str">
        <f>IFERROR(IF($D79="","",VLOOKUP($D79,CUADRO!$D:$AK,34,FALSE)),"")</f>
        <v/>
      </c>
    </row>
    <row r="80" spans="1:37" ht="15">
      <c r="A80" s="435" t="str">
        <f>IF(F80="","",MAX($A$5:$A79)+1)</f>
        <v/>
      </c>
      <c r="B80" s="369">
        <v>76</v>
      </c>
      <c r="C80" s="228" t="str">
        <f>VLOOKUP(D80,CONDUCTORES!C:E,3,FALSE)</f>
        <v/>
      </c>
      <c r="D80" s="228" t="str">
        <f>IFERROR(IF($C$1="SELECCIONE EMPRESA","",IF($C$1=CONDUCTORES!$Y$1,VLOOKUP(B80,CONDUCTORES!AH79:AM518,6,FALSE),IF($C$1=CONDUCTORES!$Z$1,VLOOKUP(B80,CONDUCTORES!$AI$4:AM518,5,FALSE),IF($C$1=CONDUCTORES!$AA$1,VLOOKUP(B80,CONDUCTORES!AJ79:AM518,4,FALSE),VLOOKUP(B80,CONDUCTORES!AK79:AM518,3,FALSE))))),"")</f>
        <v/>
      </c>
      <c r="E80" s="228" t="str">
        <f>IF(IFERROR(IF($D80="","",VLOOKUP($D80,CUADRO!D79:AK228,2,FALSE)),"")=0,B80,IFERROR(IF($D80="","",VLOOKUP($D80,CUADRO!D79:AK228,2,FALSE)),""))</f>
        <v/>
      </c>
      <c r="F80" s="228" t="str">
        <f>IFERROR(IF($D80="","",VLOOKUP($D80,CUADRO!D79:AK228,3,FALSE)),"")</f>
        <v/>
      </c>
      <c r="G80" s="484" t="str">
        <f>IFERROR(IF($D80="","",VLOOKUP($D80,CUADRO!$D:$AK,4,FALSE)),"")</f>
        <v/>
      </c>
      <c r="H80" s="484" t="str">
        <f>IFERROR(IF($D80="","",VLOOKUP($D80,CUADRO!$D:$AK,5,FALSE)),"")</f>
        <v/>
      </c>
      <c r="I80" s="484" t="str">
        <f>IFERROR(IF($D80="","",VLOOKUP($D80,CUADRO!$D:$AK,6,FALSE)),"")</f>
        <v/>
      </c>
      <c r="J80" s="484" t="str">
        <f>IFERROR(IF($D80="","",VLOOKUP($D80,CUADRO!$D:$AK,7,FALSE)),"")</f>
        <v/>
      </c>
      <c r="K80" s="484" t="str">
        <f>IFERROR(IF($D80="","",VLOOKUP($D80,CUADRO!$D:$AK,8,FALSE)),"")</f>
        <v/>
      </c>
      <c r="L80" s="484" t="str">
        <f>IFERROR(IF($D80="","",VLOOKUP($D80,CUADRO!$D:$AK,9,FALSE)),"")</f>
        <v/>
      </c>
      <c r="M80" s="484" t="str">
        <f>IFERROR(IF($D80="","",VLOOKUP($D80,CUADRO!$D:$AK,10,FALSE)),"")</f>
        <v/>
      </c>
      <c r="N80" s="484" t="str">
        <f>IFERROR(IF($D80="","",VLOOKUP($D80,CUADRO!$D:$AK,11,FALSE)),"")</f>
        <v/>
      </c>
      <c r="O80" s="484" t="str">
        <f>IFERROR(IF($D80="","",VLOOKUP($D80,CUADRO!$D:$AK,12,FALSE)),"")</f>
        <v/>
      </c>
      <c r="P80" s="484" t="str">
        <f>IFERROR(IF($D80="","",VLOOKUP($D80,CUADRO!$D:$AK,13,FALSE)),"")</f>
        <v/>
      </c>
      <c r="Q80" s="484" t="str">
        <f>IFERROR(IF($D80="","",VLOOKUP($D80,CUADRO!$D:$AK,14,FALSE)),"")</f>
        <v/>
      </c>
      <c r="R80" s="484" t="str">
        <f>IFERROR(IF($D80="","",VLOOKUP($D80,CUADRO!$D:$AK,15,FALSE)),"")</f>
        <v/>
      </c>
      <c r="S80" s="484" t="str">
        <f>IFERROR(IF($D80="","",VLOOKUP($D80,CUADRO!$D:$AK,16,FALSE)),"")</f>
        <v/>
      </c>
      <c r="T80" s="484" t="str">
        <f>IFERROR(IF($D80="","",VLOOKUP($D80,CUADRO!$D:$AK,17,FALSE)),"")</f>
        <v/>
      </c>
      <c r="U80" s="484" t="str">
        <f>IFERROR(IF($D80="","",VLOOKUP($D80,CUADRO!$D:$AK,18,FALSE)),"")</f>
        <v/>
      </c>
      <c r="V80" s="484" t="str">
        <f>IFERROR(IF($D80="","",VLOOKUP($D80,CUADRO!$D:$AK,19,FALSE)),"")</f>
        <v/>
      </c>
      <c r="W80" s="484" t="str">
        <f>IFERROR(IF($D80="","",VLOOKUP($D80,CUADRO!$D:$AK,20,FALSE)),"")</f>
        <v/>
      </c>
      <c r="X80" s="484" t="str">
        <f>IFERROR(IF($D80="","",VLOOKUP($D80,CUADRO!$D:$AK,21,FALSE)),"")</f>
        <v/>
      </c>
      <c r="Y80" s="484" t="str">
        <f>IFERROR(IF($D80="","",VLOOKUP($D80,CUADRO!$D:$AK,22,FALSE)),"")</f>
        <v/>
      </c>
      <c r="Z80" s="484" t="str">
        <f>IFERROR(IF($D80="","",VLOOKUP($D80,CUADRO!$D:$AK,23,FALSE)),"")</f>
        <v/>
      </c>
      <c r="AA80" s="484" t="str">
        <f>IFERROR(IF($D80="","",VLOOKUP($D80,CUADRO!$D:$AK,24,FALSE)),"")</f>
        <v/>
      </c>
      <c r="AB80" s="484" t="str">
        <f>IFERROR(IF($D80="","",VLOOKUP($D80,CUADRO!$D:$AK,25,FALSE)),"")</f>
        <v/>
      </c>
      <c r="AC80" s="484" t="str">
        <f>IFERROR(IF($D80="","",VLOOKUP($D80,CUADRO!$D:$AK,26,FALSE)),"")</f>
        <v/>
      </c>
      <c r="AD80" s="484" t="str">
        <f>IFERROR(IF($D80="","",VLOOKUP($D80,CUADRO!$D:$AK,27,FALSE)),"")</f>
        <v/>
      </c>
      <c r="AE80" s="484" t="str">
        <f>IFERROR(IF($D80="","",VLOOKUP($D80,CUADRO!$D:$AK,28,FALSE)),"")</f>
        <v/>
      </c>
      <c r="AF80" s="484" t="str">
        <f>IFERROR(IF($D80="","",VLOOKUP($D80,CUADRO!$D:$AK,29,FALSE)),"")</f>
        <v/>
      </c>
      <c r="AG80" s="484" t="str">
        <f>IFERROR(IF($D80="","",VLOOKUP($D80,CUADRO!$D:$AK,30,FALSE)),"")</f>
        <v/>
      </c>
      <c r="AH80" s="484" t="str">
        <f>IFERROR(IF($D80="","",VLOOKUP($D80,CUADRO!$D:$AK,31,FALSE)),"")</f>
        <v/>
      </c>
      <c r="AI80" s="484" t="str">
        <f>IFERROR(IF($D80="","",VLOOKUP($D80,CUADRO!$D:$AK,32,FALSE)),"")</f>
        <v/>
      </c>
      <c r="AJ80" s="484" t="str">
        <f>IFERROR(IF($D80="","",VLOOKUP($D80,CUADRO!$D:$AK,33,FALSE)),"")</f>
        <v/>
      </c>
      <c r="AK80" s="484" t="str">
        <f>IFERROR(IF($D80="","",VLOOKUP($D80,CUADRO!$D:$AK,34,FALSE)),"")</f>
        <v/>
      </c>
    </row>
    <row r="81" spans="1:37" ht="15">
      <c r="A81" s="435" t="str">
        <f>IF(F81="","",MAX($A$5:$A80)+1)</f>
        <v/>
      </c>
      <c r="B81" s="369">
        <v>77</v>
      </c>
      <c r="C81" s="228" t="str">
        <f>VLOOKUP(D81,CONDUCTORES!C:E,3,FALSE)</f>
        <v/>
      </c>
      <c r="D81" s="228" t="str">
        <f>IFERROR(IF($C$1="SELECCIONE EMPRESA","",IF($C$1=CONDUCTORES!$Y$1,VLOOKUP(B81,CONDUCTORES!AH80:AM519,6,FALSE),IF($C$1=CONDUCTORES!$Z$1,VLOOKUP(B81,CONDUCTORES!$AI$4:AM519,5,FALSE),IF($C$1=CONDUCTORES!$AA$1,VLOOKUP(B81,CONDUCTORES!AJ80:AM519,4,FALSE),VLOOKUP(B81,CONDUCTORES!AK80:AM519,3,FALSE))))),"")</f>
        <v/>
      </c>
      <c r="E81" s="228" t="str">
        <f>IF(IFERROR(IF($D81="","",VLOOKUP($D81,CUADRO!D80:AK229,2,FALSE)),"")=0,B81,IFERROR(IF($D81="","",VLOOKUP($D81,CUADRO!D80:AK229,2,FALSE)),""))</f>
        <v/>
      </c>
      <c r="F81" s="228" t="str">
        <f>IFERROR(IF($D81="","",VLOOKUP($D81,CUADRO!D80:AK229,3,FALSE)),"")</f>
        <v/>
      </c>
      <c r="G81" s="484" t="str">
        <f>IFERROR(IF($D81="","",VLOOKUP($D81,CUADRO!$D:$AK,4,FALSE)),"")</f>
        <v/>
      </c>
      <c r="H81" s="484" t="str">
        <f>IFERROR(IF($D81="","",VLOOKUP($D81,CUADRO!$D:$AK,5,FALSE)),"")</f>
        <v/>
      </c>
      <c r="I81" s="484" t="str">
        <f>IFERROR(IF($D81="","",VLOOKUP($D81,CUADRO!$D:$AK,6,FALSE)),"")</f>
        <v/>
      </c>
      <c r="J81" s="484" t="str">
        <f>IFERROR(IF($D81="","",VLOOKUP($D81,CUADRO!$D:$AK,7,FALSE)),"")</f>
        <v/>
      </c>
      <c r="K81" s="484" t="str">
        <f>IFERROR(IF($D81="","",VLOOKUP($D81,CUADRO!$D:$AK,8,FALSE)),"")</f>
        <v/>
      </c>
      <c r="L81" s="484" t="str">
        <f>IFERROR(IF($D81="","",VLOOKUP($D81,CUADRO!$D:$AK,9,FALSE)),"")</f>
        <v/>
      </c>
      <c r="M81" s="484" t="str">
        <f>IFERROR(IF($D81="","",VLOOKUP($D81,CUADRO!$D:$AK,10,FALSE)),"")</f>
        <v/>
      </c>
      <c r="N81" s="484" t="str">
        <f>IFERROR(IF($D81="","",VLOOKUP($D81,CUADRO!$D:$AK,11,FALSE)),"")</f>
        <v/>
      </c>
      <c r="O81" s="484" t="str">
        <f>IFERROR(IF($D81="","",VLOOKUP($D81,CUADRO!$D:$AK,12,FALSE)),"")</f>
        <v/>
      </c>
      <c r="P81" s="484" t="str">
        <f>IFERROR(IF($D81="","",VLOOKUP($D81,CUADRO!$D:$AK,13,FALSE)),"")</f>
        <v/>
      </c>
      <c r="Q81" s="484" t="str">
        <f>IFERROR(IF($D81="","",VLOOKUP($D81,CUADRO!$D:$AK,14,FALSE)),"")</f>
        <v/>
      </c>
      <c r="R81" s="484" t="str">
        <f>IFERROR(IF($D81="","",VLOOKUP($D81,CUADRO!$D:$AK,15,FALSE)),"")</f>
        <v/>
      </c>
      <c r="S81" s="484" t="str">
        <f>IFERROR(IF($D81="","",VLOOKUP($D81,CUADRO!$D:$AK,16,FALSE)),"")</f>
        <v/>
      </c>
      <c r="T81" s="484" t="str">
        <f>IFERROR(IF($D81="","",VLOOKUP($D81,CUADRO!$D:$AK,17,FALSE)),"")</f>
        <v/>
      </c>
      <c r="U81" s="484" t="str">
        <f>IFERROR(IF($D81="","",VLOOKUP($D81,CUADRO!$D:$AK,18,FALSE)),"")</f>
        <v/>
      </c>
      <c r="V81" s="484" t="str">
        <f>IFERROR(IF($D81="","",VLOOKUP($D81,CUADRO!$D:$AK,19,FALSE)),"")</f>
        <v/>
      </c>
      <c r="W81" s="484" t="str">
        <f>IFERROR(IF($D81="","",VLOOKUP($D81,CUADRO!$D:$AK,20,FALSE)),"")</f>
        <v/>
      </c>
      <c r="X81" s="484" t="str">
        <f>IFERROR(IF($D81="","",VLOOKUP($D81,CUADRO!$D:$AK,21,FALSE)),"")</f>
        <v/>
      </c>
      <c r="Y81" s="484" t="str">
        <f>IFERROR(IF($D81="","",VLOOKUP($D81,CUADRO!$D:$AK,22,FALSE)),"")</f>
        <v/>
      </c>
      <c r="Z81" s="484" t="str">
        <f>IFERROR(IF($D81="","",VLOOKUP($D81,CUADRO!$D:$AK,23,FALSE)),"")</f>
        <v/>
      </c>
      <c r="AA81" s="484" t="str">
        <f>IFERROR(IF($D81="","",VLOOKUP($D81,CUADRO!$D:$AK,24,FALSE)),"")</f>
        <v/>
      </c>
      <c r="AB81" s="484" t="str">
        <f>IFERROR(IF($D81="","",VLOOKUP($D81,CUADRO!$D:$AK,25,FALSE)),"")</f>
        <v/>
      </c>
      <c r="AC81" s="484" t="str">
        <f>IFERROR(IF($D81="","",VLOOKUP($D81,CUADRO!$D:$AK,26,FALSE)),"")</f>
        <v/>
      </c>
      <c r="AD81" s="484" t="str">
        <f>IFERROR(IF($D81="","",VLOOKUP($D81,CUADRO!$D:$AK,27,FALSE)),"")</f>
        <v/>
      </c>
      <c r="AE81" s="484" t="str">
        <f>IFERROR(IF($D81="","",VLOOKUP($D81,CUADRO!$D:$AK,28,FALSE)),"")</f>
        <v/>
      </c>
      <c r="AF81" s="484" t="str">
        <f>IFERROR(IF($D81="","",VLOOKUP($D81,CUADRO!$D:$AK,29,FALSE)),"")</f>
        <v/>
      </c>
      <c r="AG81" s="484" t="str">
        <f>IFERROR(IF($D81="","",VLOOKUP($D81,CUADRO!$D:$AK,30,FALSE)),"")</f>
        <v/>
      </c>
      <c r="AH81" s="484" t="str">
        <f>IFERROR(IF($D81="","",VLOOKUP($D81,CUADRO!$D:$AK,31,FALSE)),"")</f>
        <v/>
      </c>
      <c r="AI81" s="484" t="str">
        <f>IFERROR(IF($D81="","",VLOOKUP($D81,CUADRO!$D:$AK,32,FALSE)),"")</f>
        <v/>
      </c>
      <c r="AJ81" s="484" t="str">
        <f>IFERROR(IF($D81="","",VLOOKUP($D81,CUADRO!$D:$AK,33,FALSE)),"")</f>
        <v/>
      </c>
      <c r="AK81" s="484" t="str">
        <f>IFERROR(IF($D81="","",VLOOKUP($D81,CUADRO!$D:$AK,34,FALSE)),"")</f>
        <v/>
      </c>
    </row>
    <row r="82" spans="1:37" ht="15">
      <c r="A82" s="435" t="str">
        <f>IF(F82="","",MAX($A$5:$A81)+1)</f>
        <v/>
      </c>
      <c r="B82" s="369">
        <v>78</v>
      </c>
      <c r="C82" s="228" t="str">
        <f>VLOOKUP(D82,CONDUCTORES!C:E,3,FALSE)</f>
        <v/>
      </c>
      <c r="D82" s="228" t="str">
        <f>IFERROR(IF($C$1="SELECCIONE EMPRESA","",IF($C$1=CONDUCTORES!$Y$1,VLOOKUP(B82,CONDUCTORES!AH81:AM520,6,FALSE),IF($C$1=CONDUCTORES!$Z$1,VLOOKUP(B82,CONDUCTORES!$AI$4:AM520,5,FALSE),IF($C$1=CONDUCTORES!$AA$1,VLOOKUP(B82,CONDUCTORES!AJ81:AM520,4,FALSE),VLOOKUP(B82,CONDUCTORES!AK81:AM520,3,FALSE))))),"")</f>
        <v/>
      </c>
      <c r="E82" s="228" t="str">
        <f>IF(IFERROR(IF($D82="","",VLOOKUP($D82,CUADRO!D81:AK230,2,FALSE)),"")=0,B82,IFERROR(IF($D82="","",VLOOKUP($D82,CUADRO!D81:AK230,2,FALSE)),""))</f>
        <v/>
      </c>
      <c r="F82" s="228" t="str">
        <f>IFERROR(IF($D82="","",VLOOKUP($D82,CUADRO!D81:AK230,3,FALSE)),"")</f>
        <v/>
      </c>
      <c r="G82" s="484" t="str">
        <f>IFERROR(IF($D82="","",VLOOKUP($D82,CUADRO!$D:$AK,4,FALSE)),"")</f>
        <v/>
      </c>
      <c r="H82" s="484" t="str">
        <f>IFERROR(IF($D82="","",VLOOKUP($D82,CUADRO!$D:$AK,5,FALSE)),"")</f>
        <v/>
      </c>
      <c r="I82" s="484" t="str">
        <f>IFERROR(IF($D82="","",VLOOKUP($D82,CUADRO!$D:$AK,6,FALSE)),"")</f>
        <v/>
      </c>
      <c r="J82" s="484" t="str">
        <f>IFERROR(IF($D82="","",VLOOKUP($D82,CUADRO!$D:$AK,7,FALSE)),"")</f>
        <v/>
      </c>
      <c r="K82" s="484" t="str">
        <f>IFERROR(IF($D82="","",VLOOKUP($D82,CUADRO!$D:$AK,8,FALSE)),"")</f>
        <v/>
      </c>
      <c r="L82" s="484" t="str">
        <f>IFERROR(IF($D82="","",VLOOKUP($D82,CUADRO!$D:$AK,9,FALSE)),"")</f>
        <v/>
      </c>
      <c r="M82" s="484" t="str">
        <f>IFERROR(IF($D82="","",VLOOKUP($D82,CUADRO!$D:$AK,10,FALSE)),"")</f>
        <v/>
      </c>
      <c r="N82" s="484" t="str">
        <f>IFERROR(IF($D82="","",VLOOKUP($D82,CUADRO!$D:$AK,11,FALSE)),"")</f>
        <v/>
      </c>
      <c r="O82" s="484" t="str">
        <f>IFERROR(IF($D82="","",VLOOKUP($D82,CUADRO!$D:$AK,12,FALSE)),"")</f>
        <v/>
      </c>
      <c r="P82" s="484" t="str">
        <f>IFERROR(IF($D82="","",VLOOKUP($D82,CUADRO!$D:$AK,13,FALSE)),"")</f>
        <v/>
      </c>
      <c r="Q82" s="484" t="str">
        <f>IFERROR(IF($D82="","",VLOOKUP($D82,CUADRO!$D:$AK,14,FALSE)),"")</f>
        <v/>
      </c>
      <c r="R82" s="484" t="str">
        <f>IFERROR(IF($D82="","",VLOOKUP($D82,CUADRO!$D:$AK,15,FALSE)),"")</f>
        <v/>
      </c>
      <c r="S82" s="484" t="str">
        <f>IFERROR(IF($D82="","",VLOOKUP($D82,CUADRO!$D:$AK,16,FALSE)),"")</f>
        <v/>
      </c>
      <c r="T82" s="484" t="str">
        <f>IFERROR(IF($D82="","",VLOOKUP($D82,CUADRO!$D:$AK,17,FALSE)),"")</f>
        <v/>
      </c>
      <c r="U82" s="484" t="str">
        <f>IFERROR(IF($D82="","",VLOOKUP($D82,CUADRO!$D:$AK,18,FALSE)),"")</f>
        <v/>
      </c>
      <c r="V82" s="484" t="str">
        <f>IFERROR(IF($D82="","",VLOOKUP($D82,CUADRO!$D:$AK,19,FALSE)),"")</f>
        <v/>
      </c>
      <c r="W82" s="484" t="str">
        <f>IFERROR(IF($D82="","",VLOOKUP($D82,CUADRO!$D:$AK,20,FALSE)),"")</f>
        <v/>
      </c>
      <c r="X82" s="484" t="str">
        <f>IFERROR(IF($D82="","",VLOOKUP($D82,CUADRO!$D:$AK,21,FALSE)),"")</f>
        <v/>
      </c>
      <c r="Y82" s="484" t="str">
        <f>IFERROR(IF($D82="","",VLOOKUP($D82,CUADRO!$D:$AK,22,FALSE)),"")</f>
        <v/>
      </c>
      <c r="Z82" s="484" t="str">
        <f>IFERROR(IF($D82="","",VLOOKUP($D82,CUADRO!$D:$AK,23,FALSE)),"")</f>
        <v/>
      </c>
      <c r="AA82" s="484" t="str">
        <f>IFERROR(IF($D82="","",VLOOKUP($D82,CUADRO!$D:$AK,24,FALSE)),"")</f>
        <v/>
      </c>
      <c r="AB82" s="484" t="str">
        <f>IFERROR(IF($D82="","",VLOOKUP($D82,CUADRO!$D:$AK,25,FALSE)),"")</f>
        <v/>
      </c>
      <c r="AC82" s="484" t="str">
        <f>IFERROR(IF($D82="","",VLOOKUP($D82,CUADRO!$D:$AK,26,FALSE)),"")</f>
        <v/>
      </c>
      <c r="AD82" s="484" t="str">
        <f>IFERROR(IF($D82="","",VLOOKUP($D82,CUADRO!$D:$AK,27,FALSE)),"")</f>
        <v/>
      </c>
      <c r="AE82" s="484" t="str">
        <f>IFERROR(IF($D82="","",VLOOKUP($D82,CUADRO!$D:$AK,28,FALSE)),"")</f>
        <v/>
      </c>
      <c r="AF82" s="484" t="str">
        <f>IFERROR(IF($D82="","",VLOOKUP($D82,CUADRO!$D:$AK,29,FALSE)),"")</f>
        <v/>
      </c>
      <c r="AG82" s="484" t="str">
        <f>IFERROR(IF($D82="","",VLOOKUP($D82,CUADRO!$D:$AK,30,FALSE)),"")</f>
        <v/>
      </c>
      <c r="AH82" s="484" t="str">
        <f>IFERROR(IF($D82="","",VLOOKUP($D82,CUADRO!$D:$AK,31,FALSE)),"")</f>
        <v/>
      </c>
      <c r="AI82" s="484" t="str">
        <f>IFERROR(IF($D82="","",VLOOKUP($D82,CUADRO!$D:$AK,32,FALSE)),"")</f>
        <v/>
      </c>
      <c r="AJ82" s="484" t="str">
        <f>IFERROR(IF($D82="","",VLOOKUP($D82,CUADRO!$D:$AK,33,FALSE)),"")</f>
        <v/>
      </c>
      <c r="AK82" s="484" t="str">
        <f>IFERROR(IF($D82="","",VLOOKUP($D82,CUADRO!$D:$AK,34,FALSE)),"")</f>
        <v/>
      </c>
    </row>
    <row r="83" spans="1:37" ht="15">
      <c r="A83" s="435" t="str">
        <f>IF(F83="","",MAX($A$5:$A82)+1)</f>
        <v/>
      </c>
      <c r="B83" s="369">
        <v>79</v>
      </c>
      <c r="C83" s="228" t="str">
        <f>VLOOKUP(D83,CONDUCTORES!C:E,3,FALSE)</f>
        <v/>
      </c>
      <c r="D83" s="228" t="str">
        <f>IFERROR(IF($C$1="SELECCIONE EMPRESA","",IF($C$1=CONDUCTORES!$Y$1,VLOOKUP(B83,CONDUCTORES!AH82:AM521,6,FALSE),IF($C$1=CONDUCTORES!$Z$1,VLOOKUP(B83,CONDUCTORES!$AI$4:AM521,5,FALSE),IF($C$1=CONDUCTORES!$AA$1,VLOOKUP(B83,CONDUCTORES!AJ82:AM521,4,FALSE),VLOOKUP(B83,CONDUCTORES!AK82:AM521,3,FALSE))))),"")</f>
        <v/>
      </c>
      <c r="E83" s="228" t="str">
        <f>IF(IFERROR(IF($D83="","",VLOOKUP($D83,CUADRO!D82:AK231,2,FALSE)),"")=0,B83,IFERROR(IF($D83="","",VLOOKUP($D83,CUADRO!D82:AK231,2,FALSE)),""))</f>
        <v/>
      </c>
      <c r="F83" s="228" t="str">
        <f>IFERROR(IF($D83="","",VLOOKUP($D83,CUADRO!D82:AK231,3,FALSE)),"")</f>
        <v/>
      </c>
      <c r="G83" s="484" t="str">
        <f>IFERROR(IF($D83="","",VLOOKUP($D83,CUADRO!$D:$AK,4,FALSE)),"")</f>
        <v/>
      </c>
      <c r="H83" s="484" t="str">
        <f>IFERROR(IF($D83="","",VLOOKUP($D83,CUADRO!$D:$AK,5,FALSE)),"")</f>
        <v/>
      </c>
      <c r="I83" s="484" t="str">
        <f>IFERROR(IF($D83="","",VLOOKUP($D83,CUADRO!$D:$AK,6,FALSE)),"")</f>
        <v/>
      </c>
      <c r="J83" s="484" t="str">
        <f>IFERROR(IF($D83="","",VLOOKUP($D83,CUADRO!$D:$AK,7,FALSE)),"")</f>
        <v/>
      </c>
      <c r="K83" s="484" t="str">
        <f>IFERROR(IF($D83="","",VLOOKUP($D83,CUADRO!$D:$AK,8,FALSE)),"")</f>
        <v/>
      </c>
      <c r="L83" s="484" t="str">
        <f>IFERROR(IF($D83="","",VLOOKUP($D83,CUADRO!$D:$AK,9,FALSE)),"")</f>
        <v/>
      </c>
      <c r="M83" s="484" t="str">
        <f>IFERROR(IF($D83="","",VLOOKUP($D83,CUADRO!$D:$AK,10,FALSE)),"")</f>
        <v/>
      </c>
      <c r="N83" s="484" t="str">
        <f>IFERROR(IF($D83="","",VLOOKUP($D83,CUADRO!$D:$AK,11,FALSE)),"")</f>
        <v/>
      </c>
      <c r="O83" s="484" t="str">
        <f>IFERROR(IF($D83="","",VLOOKUP($D83,CUADRO!$D:$AK,12,FALSE)),"")</f>
        <v/>
      </c>
      <c r="P83" s="484" t="str">
        <f>IFERROR(IF($D83="","",VLOOKUP($D83,CUADRO!$D:$AK,13,FALSE)),"")</f>
        <v/>
      </c>
      <c r="Q83" s="484" t="str">
        <f>IFERROR(IF($D83="","",VLOOKUP($D83,CUADRO!$D:$AK,14,FALSE)),"")</f>
        <v/>
      </c>
      <c r="R83" s="484" t="str">
        <f>IFERROR(IF($D83="","",VLOOKUP($D83,CUADRO!$D:$AK,15,FALSE)),"")</f>
        <v/>
      </c>
      <c r="S83" s="484" t="str">
        <f>IFERROR(IF($D83="","",VLOOKUP($D83,CUADRO!$D:$AK,16,FALSE)),"")</f>
        <v/>
      </c>
      <c r="T83" s="484" t="str">
        <f>IFERROR(IF($D83="","",VLOOKUP($D83,CUADRO!$D:$AK,17,FALSE)),"")</f>
        <v/>
      </c>
      <c r="U83" s="484" t="str">
        <f>IFERROR(IF($D83="","",VLOOKUP($D83,CUADRO!$D:$AK,18,FALSE)),"")</f>
        <v/>
      </c>
      <c r="V83" s="484" t="str">
        <f>IFERROR(IF($D83="","",VLOOKUP($D83,CUADRO!$D:$AK,19,FALSE)),"")</f>
        <v/>
      </c>
      <c r="W83" s="484" t="str">
        <f>IFERROR(IF($D83="","",VLOOKUP($D83,CUADRO!$D:$AK,20,FALSE)),"")</f>
        <v/>
      </c>
      <c r="X83" s="484" t="str">
        <f>IFERROR(IF($D83="","",VLOOKUP($D83,CUADRO!$D:$AK,21,FALSE)),"")</f>
        <v/>
      </c>
      <c r="Y83" s="484" t="str">
        <f>IFERROR(IF($D83="","",VLOOKUP($D83,CUADRO!$D:$AK,22,FALSE)),"")</f>
        <v/>
      </c>
      <c r="Z83" s="484" t="str">
        <f>IFERROR(IF($D83="","",VLOOKUP($D83,CUADRO!$D:$AK,23,FALSE)),"")</f>
        <v/>
      </c>
      <c r="AA83" s="484" t="str">
        <f>IFERROR(IF($D83="","",VLOOKUP($D83,CUADRO!$D:$AK,24,FALSE)),"")</f>
        <v/>
      </c>
      <c r="AB83" s="484" t="str">
        <f>IFERROR(IF($D83="","",VLOOKUP($D83,CUADRO!$D:$AK,25,FALSE)),"")</f>
        <v/>
      </c>
      <c r="AC83" s="484" t="str">
        <f>IFERROR(IF($D83="","",VLOOKUP($D83,CUADRO!$D:$AK,26,FALSE)),"")</f>
        <v/>
      </c>
      <c r="AD83" s="484" t="str">
        <f>IFERROR(IF($D83="","",VLOOKUP($D83,CUADRO!$D:$AK,27,FALSE)),"")</f>
        <v/>
      </c>
      <c r="AE83" s="484" t="str">
        <f>IFERROR(IF($D83="","",VLOOKUP($D83,CUADRO!$D:$AK,28,FALSE)),"")</f>
        <v/>
      </c>
      <c r="AF83" s="484" t="str">
        <f>IFERROR(IF($D83="","",VLOOKUP($D83,CUADRO!$D:$AK,29,FALSE)),"")</f>
        <v/>
      </c>
      <c r="AG83" s="484" t="str">
        <f>IFERROR(IF($D83="","",VLOOKUP($D83,CUADRO!$D:$AK,30,FALSE)),"")</f>
        <v/>
      </c>
      <c r="AH83" s="484" t="str">
        <f>IFERROR(IF($D83="","",VLOOKUP($D83,CUADRO!$D:$AK,31,FALSE)),"")</f>
        <v/>
      </c>
      <c r="AI83" s="484" t="str">
        <f>IFERROR(IF($D83="","",VLOOKUP($D83,CUADRO!$D:$AK,32,FALSE)),"")</f>
        <v/>
      </c>
      <c r="AJ83" s="484" t="str">
        <f>IFERROR(IF($D83="","",VLOOKUP($D83,CUADRO!$D:$AK,33,FALSE)),"")</f>
        <v/>
      </c>
      <c r="AK83" s="484" t="str">
        <f>IFERROR(IF($D83="","",VLOOKUP($D83,CUADRO!$D:$AK,34,FALSE)),"")</f>
        <v/>
      </c>
    </row>
    <row r="84" spans="1:37" ht="15">
      <c r="A84" s="435" t="str">
        <f>IF(F84="","",MAX($A$5:$A83)+1)</f>
        <v/>
      </c>
      <c r="B84" s="369">
        <v>80</v>
      </c>
      <c r="C84" s="228" t="str">
        <f>VLOOKUP(D84,CONDUCTORES!C:E,3,FALSE)</f>
        <v/>
      </c>
      <c r="D84" s="228" t="str">
        <f>IFERROR(IF($C$1="SELECCIONE EMPRESA","",IF($C$1=CONDUCTORES!$Y$1,VLOOKUP(B84,CONDUCTORES!AH83:AM522,6,FALSE),IF($C$1=CONDUCTORES!$Z$1,VLOOKUP(B84,CONDUCTORES!$AI$4:AM522,5,FALSE),IF($C$1=CONDUCTORES!$AA$1,VLOOKUP(B84,CONDUCTORES!AJ83:AM522,4,FALSE),VLOOKUP(B84,CONDUCTORES!AK83:AM522,3,FALSE))))),"")</f>
        <v/>
      </c>
      <c r="E84" s="228" t="str">
        <f>IF(IFERROR(IF($D84="","",VLOOKUP($D84,CUADRO!D83:AK232,2,FALSE)),"")=0,B84,IFERROR(IF($D84="","",VLOOKUP($D84,CUADRO!D83:AK232,2,FALSE)),""))</f>
        <v/>
      </c>
      <c r="F84" s="228" t="str">
        <f>IFERROR(IF($D84="","",VLOOKUP($D84,CUADRO!D83:AK232,3,FALSE)),"")</f>
        <v/>
      </c>
      <c r="G84" s="484" t="str">
        <f>IFERROR(IF($D84="","",VLOOKUP($D84,CUADRO!$D:$AK,4,FALSE)),"")</f>
        <v/>
      </c>
      <c r="H84" s="484" t="str">
        <f>IFERROR(IF($D84="","",VLOOKUP($D84,CUADRO!$D:$AK,5,FALSE)),"")</f>
        <v/>
      </c>
      <c r="I84" s="484" t="str">
        <f>IFERROR(IF($D84="","",VLOOKUP($D84,CUADRO!$D:$AK,6,FALSE)),"")</f>
        <v/>
      </c>
      <c r="J84" s="484" t="str">
        <f>IFERROR(IF($D84="","",VLOOKUP($D84,CUADRO!$D:$AK,7,FALSE)),"")</f>
        <v/>
      </c>
      <c r="K84" s="484" t="str">
        <f>IFERROR(IF($D84="","",VLOOKUP($D84,CUADRO!$D:$AK,8,FALSE)),"")</f>
        <v/>
      </c>
      <c r="L84" s="484" t="str">
        <f>IFERROR(IF($D84="","",VLOOKUP($D84,CUADRO!$D:$AK,9,FALSE)),"")</f>
        <v/>
      </c>
      <c r="M84" s="484" t="str">
        <f>IFERROR(IF($D84="","",VLOOKUP($D84,CUADRO!$D:$AK,10,FALSE)),"")</f>
        <v/>
      </c>
      <c r="N84" s="484" t="str">
        <f>IFERROR(IF($D84="","",VLOOKUP($D84,CUADRO!$D:$AK,11,FALSE)),"")</f>
        <v/>
      </c>
      <c r="O84" s="484" t="str">
        <f>IFERROR(IF($D84="","",VLOOKUP($D84,CUADRO!$D:$AK,12,FALSE)),"")</f>
        <v/>
      </c>
      <c r="P84" s="484" t="str">
        <f>IFERROR(IF($D84="","",VLOOKUP($D84,CUADRO!$D:$AK,13,FALSE)),"")</f>
        <v/>
      </c>
      <c r="Q84" s="484" t="str">
        <f>IFERROR(IF($D84="","",VLOOKUP($D84,CUADRO!$D:$AK,14,FALSE)),"")</f>
        <v/>
      </c>
      <c r="R84" s="484" t="str">
        <f>IFERROR(IF($D84="","",VLOOKUP($D84,CUADRO!$D:$AK,15,FALSE)),"")</f>
        <v/>
      </c>
      <c r="S84" s="484" t="str">
        <f>IFERROR(IF($D84="","",VLOOKUP($D84,CUADRO!$D:$AK,16,FALSE)),"")</f>
        <v/>
      </c>
      <c r="T84" s="484" t="str">
        <f>IFERROR(IF($D84="","",VLOOKUP($D84,CUADRO!$D:$AK,17,FALSE)),"")</f>
        <v/>
      </c>
      <c r="U84" s="484" t="str">
        <f>IFERROR(IF($D84="","",VLOOKUP($D84,CUADRO!$D:$AK,18,FALSE)),"")</f>
        <v/>
      </c>
      <c r="V84" s="484" t="str">
        <f>IFERROR(IF($D84="","",VLOOKUP($D84,CUADRO!$D:$AK,19,FALSE)),"")</f>
        <v/>
      </c>
      <c r="W84" s="484" t="str">
        <f>IFERROR(IF($D84="","",VLOOKUP($D84,CUADRO!$D:$AK,20,FALSE)),"")</f>
        <v/>
      </c>
      <c r="X84" s="484" t="str">
        <f>IFERROR(IF($D84="","",VLOOKUP($D84,CUADRO!$D:$AK,21,FALSE)),"")</f>
        <v/>
      </c>
      <c r="Y84" s="484" t="str">
        <f>IFERROR(IF($D84="","",VLOOKUP($D84,CUADRO!$D:$AK,22,FALSE)),"")</f>
        <v/>
      </c>
      <c r="Z84" s="484" t="str">
        <f>IFERROR(IF($D84="","",VLOOKUP($D84,CUADRO!$D:$AK,23,FALSE)),"")</f>
        <v/>
      </c>
      <c r="AA84" s="484" t="str">
        <f>IFERROR(IF($D84="","",VLOOKUP($D84,CUADRO!$D:$AK,24,FALSE)),"")</f>
        <v/>
      </c>
      <c r="AB84" s="484" t="str">
        <f>IFERROR(IF($D84="","",VLOOKUP($D84,CUADRO!$D:$AK,25,FALSE)),"")</f>
        <v/>
      </c>
      <c r="AC84" s="484" t="str">
        <f>IFERROR(IF($D84="","",VLOOKUP($D84,CUADRO!$D:$AK,26,FALSE)),"")</f>
        <v/>
      </c>
      <c r="AD84" s="484" t="str">
        <f>IFERROR(IF($D84="","",VLOOKUP($D84,CUADRO!$D:$AK,27,FALSE)),"")</f>
        <v/>
      </c>
      <c r="AE84" s="484" t="str">
        <f>IFERROR(IF($D84="","",VLOOKUP($D84,CUADRO!$D:$AK,28,FALSE)),"")</f>
        <v/>
      </c>
      <c r="AF84" s="484" t="str">
        <f>IFERROR(IF($D84="","",VLOOKUP($D84,CUADRO!$D:$AK,29,FALSE)),"")</f>
        <v/>
      </c>
      <c r="AG84" s="484" t="str">
        <f>IFERROR(IF($D84="","",VLOOKUP($D84,CUADRO!$D:$AK,30,FALSE)),"")</f>
        <v/>
      </c>
      <c r="AH84" s="484" t="str">
        <f>IFERROR(IF($D84="","",VLOOKUP($D84,CUADRO!$D:$AK,31,FALSE)),"")</f>
        <v/>
      </c>
      <c r="AI84" s="484" t="str">
        <f>IFERROR(IF($D84="","",VLOOKUP($D84,CUADRO!$D:$AK,32,FALSE)),"")</f>
        <v/>
      </c>
      <c r="AJ84" s="484" t="str">
        <f>IFERROR(IF($D84="","",VLOOKUP($D84,CUADRO!$D:$AK,33,FALSE)),"")</f>
        <v/>
      </c>
      <c r="AK84" s="484" t="str">
        <f>IFERROR(IF($D84="","",VLOOKUP($D84,CUADRO!$D:$AK,34,FALSE)),"")</f>
        <v/>
      </c>
    </row>
    <row r="85" spans="1:37" ht="15">
      <c r="A85" s="435" t="str">
        <f>IF(F85="","",MAX($A$5:$A84)+1)</f>
        <v/>
      </c>
      <c r="B85" s="369">
        <v>81</v>
      </c>
      <c r="C85" s="228" t="str">
        <f>VLOOKUP(D85,CONDUCTORES!C:E,3,FALSE)</f>
        <v/>
      </c>
      <c r="D85" s="228" t="str">
        <f>IFERROR(IF($C$1="SELECCIONE EMPRESA","",IF($C$1=CONDUCTORES!$Y$1,VLOOKUP(B85,CONDUCTORES!AH84:AM523,6,FALSE),IF($C$1=CONDUCTORES!$Z$1,VLOOKUP(B85,CONDUCTORES!$AI$4:AM523,5,FALSE),IF($C$1=CONDUCTORES!$AA$1,VLOOKUP(B85,CONDUCTORES!AJ84:AM523,4,FALSE),VLOOKUP(B85,CONDUCTORES!AK84:AM523,3,FALSE))))),"")</f>
        <v/>
      </c>
      <c r="E85" s="228" t="str">
        <f>IF(IFERROR(IF($D85="","",VLOOKUP($D85,CUADRO!D84:AK233,2,FALSE)),"")=0,B85,IFERROR(IF($D85="","",VLOOKUP($D85,CUADRO!D84:AK233,2,FALSE)),""))</f>
        <v/>
      </c>
      <c r="F85" s="228" t="str">
        <f>IFERROR(IF($D85="","",VLOOKUP($D85,CUADRO!D84:AK233,3,FALSE)),"")</f>
        <v/>
      </c>
      <c r="G85" s="484" t="str">
        <f>IFERROR(IF($D85="","",VLOOKUP($D85,CUADRO!$D:$AK,4,FALSE)),"")</f>
        <v/>
      </c>
      <c r="H85" s="484" t="str">
        <f>IFERROR(IF($D85="","",VLOOKUP($D85,CUADRO!$D:$AK,5,FALSE)),"")</f>
        <v/>
      </c>
      <c r="I85" s="484" t="str">
        <f>IFERROR(IF($D85="","",VLOOKUP($D85,CUADRO!$D:$AK,6,FALSE)),"")</f>
        <v/>
      </c>
      <c r="J85" s="484" t="str">
        <f>IFERROR(IF($D85="","",VLOOKUP($D85,CUADRO!$D:$AK,7,FALSE)),"")</f>
        <v/>
      </c>
      <c r="K85" s="484" t="str">
        <f>IFERROR(IF($D85="","",VLOOKUP($D85,CUADRO!$D:$AK,8,FALSE)),"")</f>
        <v/>
      </c>
      <c r="L85" s="484" t="str">
        <f>IFERROR(IF($D85="","",VLOOKUP($D85,CUADRO!$D:$AK,9,FALSE)),"")</f>
        <v/>
      </c>
      <c r="M85" s="484" t="str">
        <f>IFERROR(IF($D85="","",VLOOKUP($D85,CUADRO!$D:$AK,10,FALSE)),"")</f>
        <v/>
      </c>
      <c r="N85" s="484" t="str">
        <f>IFERROR(IF($D85="","",VLOOKUP($D85,CUADRO!$D:$AK,11,FALSE)),"")</f>
        <v/>
      </c>
      <c r="O85" s="484" t="str">
        <f>IFERROR(IF($D85="","",VLOOKUP($D85,CUADRO!$D:$AK,12,FALSE)),"")</f>
        <v/>
      </c>
      <c r="P85" s="484" t="str">
        <f>IFERROR(IF($D85="","",VLOOKUP($D85,CUADRO!$D:$AK,13,FALSE)),"")</f>
        <v/>
      </c>
      <c r="Q85" s="484" t="str">
        <f>IFERROR(IF($D85="","",VLOOKUP($D85,CUADRO!$D:$AK,14,FALSE)),"")</f>
        <v/>
      </c>
      <c r="R85" s="484" t="str">
        <f>IFERROR(IF($D85="","",VLOOKUP($D85,CUADRO!$D:$AK,15,FALSE)),"")</f>
        <v/>
      </c>
      <c r="S85" s="484" t="str">
        <f>IFERROR(IF($D85="","",VLOOKUP($D85,CUADRO!$D:$AK,16,FALSE)),"")</f>
        <v/>
      </c>
      <c r="T85" s="484" t="str">
        <f>IFERROR(IF($D85="","",VLOOKUP($D85,CUADRO!$D:$AK,17,FALSE)),"")</f>
        <v/>
      </c>
      <c r="U85" s="484" t="str">
        <f>IFERROR(IF($D85="","",VLOOKUP($D85,CUADRO!$D:$AK,18,FALSE)),"")</f>
        <v/>
      </c>
      <c r="V85" s="484" t="str">
        <f>IFERROR(IF($D85="","",VLOOKUP($D85,CUADRO!$D:$AK,19,FALSE)),"")</f>
        <v/>
      </c>
      <c r="W85" s="484" t="str">
        <f>IFERROR(IF($D85="","",VLOOKUP($D85,CUADRO!$D:$AK,20,FALSE)),"")</f>
        <v/>
      </c>
      <c r="X85" s="484" t="str">
        <f>IFERROR(IF($D85="","",VLOOKUP($D85,CUADRO!$D:$AK,21,FALSE)),"")</f>
        <v/>
      </c>
      <c r="Y85" s="484" t="str">
        <f>IFERROR(IF($D85="","",VLOOKUP($D85,CUADRO!$D:$AK,22,FALSE)),"")</f>
        <v/>
      </c>
      <c r="Z85" s="484" t="str">
        <f>IFERROR(IF($D85="","",VLOOKUP($D85,CUADRO!$D:$AK,23,FALSE)),"")</f>
        <v/>
      </c>
      <c r="AA85" s="484" t="str">
        <f>IFERROR(IF($D85="","",VLOOKUP($D85,CUADRO!$D:$AK,24,FALSE)),"")</f>
        <v/>
      </c>
      <c r="AB85" s="484" t="str">
        <f>IFERROR(IF($D85="","",VLOOKUP($D85,CUADRO!$D:$AK,25,FALSE)),"")</f>
        <v/>
      </c>
      <c r="AC85" s="484" t="str">
        <f>IFERROR(IF($D85="","",VLOOKUP($D85,CUADRO!$D:$AK,26,FALSE)),"")</f>
        <v/>
      </c>
      <c r="AD85" s="484" t="str">
        <f>IFERROR(IF($D85="","",VLOOKUP($D85,CUADRO!$D:$AK,27,FALSE)),"")</f>
        <v/>
      </c>
      <c r="AE85" s="484" t="str">
        <f>IFERROR(IF($D85="","",VLOOKUP($D85,CUADRO!$D:$AK,28,FALSE)),"")</f>
        <v/>
      </c>
      <c r="AF85" s="484" t="str">
        <f>IFERROR(IF($D85="","",VLOOKUP($D85,CUADRO!$D:$AK,29,FALSE)),"")</f>
        <v/>
      </c>
      <c r="AG85" s="484" t="str">
        <f>IFERROR(IF($D85="","",VLOOKUP($D85,CUADRO!$D:$AK,30,FALSE)),"")</f>
        <v/>
      </c>
      <c r="AH85" s="484" t="str">
        <f>IFERROR(IF($D85="","",VLOOKUP($D85,CUADRO!$D:$AK,31,FALSE)),"")</f>
        <v/>
      </c>
      <c r="AI85" s="484" t="str">
        <f>IFERROR(IF($D85="","",VLOOKUP($D85,CUADRO!$D:$AK,32,FALSE)),"")</f>
        <v/>
      </c>
      <c r="AJ85" s="484" t="str">
        <f>IFERROR(IF($D85="","",VLOOKUP($D85,CUADRO!$D:$AK,33,FALSE)),"")</f>
        <v/>
      </c>
      <c r="AK85" s="484" t="str">
        <f>IFERROR(IF($D85="","",VLOOKUP($D85,CUADRO!$D:$AK,34,FALSE)),"")</f>
        <v/>
      </c>
    </row>
    <row r="86" spans="1:37" ht="15">
      <c r="A86" s="435" t="str">
        <f>IF(F86="","",MAX($A$5:$A85)+1)</f>
        <v/>
      </c>
      <c r="B86" s="369">
        <v>82</v>
      </c>
      <c r="C86" s="228" t="str">
        <f>VLOOKUP(D86,CONDUCTORES!C:E,3,FALSE)</f>
        <v/>
      </c>
      <c r="D86" s="228" t="str">
        <f>IFERROR(IF($C$1="SELECCIONE EMPRESA","",IF($C$1=CONDUCTORES!$Y$1,VLOOKUP(B86,CONDUCTORES!AH85:AM524,6,FALSE),IF($C$1=CONDUCTORES!$Z$1,VLOOKUP(B86,CONDUCTORES!$AI$4:AM524,5,FALSE),IF($C$1=CONDUCTORES!$AA$1,VLOOKUP(B86,CONDUCTORES!AJ85:AM524,4,FALSE),VLOOKUP(B86,CONDUCTORES!AK85:AM524,3,FALSE))))),"")</f>
        <v/>
      </c>
      <c r="E86" s="228" t="str">
        <f>IF(IFERROR(IF($D86="","",VLOOKUP($D86,CUADRO!D85:AK234,2,FALSE)),"")=0,B86,IFERROR(IF($D86="","",VLOOKUP($D86,CUADRO!D85:AK234,2,FALSE)),""))</f>
        <v/>
      </c>
      <c r="F86" s="228" t="str">
        <f>IFERROR(IF($D86="","",VLOOKUP($D86,CUADRO!D85:AK234,3,FALSE)),"")</f>
        <v/>
      </c>
      <c r="G86" s="484" t="str">
        <f>IFERROR(IF($D86="","",VLOOKUP($D86,CUADRO!$D:$AK,4,FALSE)),"")</f>
        <v/>
      </c>
      <c r="H86" s="484" t="str">
        <f>IFERROR(IF($D86="","",VLOOKUP($D86,CUADRO!$D:$AK,5,FALSE)),"")</f>
        <v/>
      </c>
      <c r="I86" s="484" t="str">
        <f>IFERROR(IF($D86="","",VLOOKUP($D86,CUADRO!$D:$AK,6,FALSE)),"")</f>
        <v/>
      </c>
      <c r="J86" s="484" t="str">
        <f>IFERROR(IF($D86="","",VLOOKUP($D86,CUADRO!$D:$AK,7,FALSE)),"")</f>
        <v/>
      </c>
      <c r="K86" s="484" t="str">
        <f>IFERROR(IF($D86="","",VLOOKUP($D86,CUADRO!$D:$AK,8,FALSE)),"")</f>
        <v/>
      </c>
      <c r="L86" s="484" t="str">
        <f>IFERROR(IF($D86="","",VLOOKUP($D86,CUADRO!$D:$AK,9,FALSE)),"")</f>
        <v/>
      </c>
      <c r="M86" s="484" t="str">
        <f>IFERROR(IF($D86="","",VLOOKUP($D86,CUADRO!$D:$AK,10,FALSE)),"")</f>
        <v/>
      </c>
      <c r="N86" s="484" t="str">
        <f>IFERROR(IF($D86="","",VLOOKUP($D86,CUADRO!$D:$AK,11,FALSE)),"")</f>
        <v/>
      </c>
      <c r="O86" s="484" t="str">
        <f>IFERROR(IF($D86="","",VLOOKUP($D86,CUADRO!$D:$AK,12,FALSE)),"")</f>
        <v/>
      </c>
      <c r="P86" s="484" t="str">
        <f>IFERROR(IF($D86="","",VLOOKUP($D86,CUADRO!$D:$AK,13,FALSE)),"")</f>
        <v/>
      </c>
      <c r="Q86" s="484" t="str">
        <f>IFERROR(IF($D86="","",VLOOKUP($D86,CUADRO!$D:$AK,14,FALSE)),"")</f>
        <v/>
      </c>
      <c r="R86" s="484" t="str">
        <f>IFERROR(IF($D86="","",VLOOKUP($D86,CUADRO!$D:$AK,15,FALSE)),"")</f>
        <v/>
      </c>
      <c r="S86" s="484" t="str">
        <f>IFERROR(IF($D86="","",VLOOKUP($D86,CUADRO!$D:$AK,16,FALSE)),"")</f>
        <v/>
      </c>
      <c r="T86" s="484" t="str">
        <f>IFERROR(IF($D86="","",VLOOKUP($D86,CUADRO!$D:$AK,17,FALSE)),"")</f>
        <v/>
      </c>
      <c r="U86" s="484" t="str">
        <f>IFERROR(IF($D86="","",VLOOKUP($D86,CUADRO!$D:$AK,18,FALSE)),"")</f>
        <v/>
      </c>
      <c r="V86" s="484" t="str">
        <f>IFERROR(IF($D86="","",VLOOKUP($D86,CUADRO!$D:$AK,19,FALSE)),"")</f>
        <v/>
      </c>
      <c r="W86" s="484" t="str">
        <f>IFERROR(IF($D86="","",VLOOKUP($D86,CUADRO!$D:$AK,20,FALSE)),"")</f>
        <v/>
      </c>
      <c r="X86" s="484" t="str">
        <f>IFERROR(IF($D86="","",VLOOKUP($D86,CUADRO!$D:$AK,21,FALSE)),"")</f>
        <v/>
      </c>
      <c r="Y86" s="484" t="str">
        <f>IFERROR(IF($D86="","",VLOOKUP($D86,CUADRO!$D:$AK,22,FALSE)),"")</f>
        <v/>
      </c>
      <c r="Z86" s="484" t="str">
        <f>IFERROR(IF($D86="","",VLOOKUP($D86,CUADRO!$D:$AK,23,FALSE)),"")</f>
        <v/>
      </c>
      <c r="AA86" s="484" t="str">
        <f>IFERROR(IF($D86="","",VLOOKUP($D86,CUADRO!$D:$AK,24,FALSE)),"")</f>
        <v/>
      </c>
      <c r="AB86" s="484" t="str">
        <f>IFERROR(IF($D86="","",VLOOKUP($D86,CUADRO!$D:$AK,25,FALSE)),"")</f>
        <v/>
      </c>
      <c r="AC86" s="484" t="str">
        <f>IFERROR(IF($D86="","",VLOOKUP($D86,CUADRO!$D:$AK,26,FALSE)),"")</f>
        <v/>
      </c>
      <c r="AD86" s="484" t="str">
        <f>IFERROR(IF($D86="","",VLOOKUP($D86,CUADRO!$D:$AK,27,FALSE)),"")</f>
        <v/>
      </c>
      <c r="AE86" s="484" t="str">
        <f>IFERROR(IF($D86="","",VLOOKUP($D86,CUADRO!$D:$AK,28,FALSE)),"")</f>
        <v/>
      </c>
      <c r="AF86" s="484" t="str">
        <f>IFERROR(IF($D86="","",VLOOKUP($D86,CUADRO!$D:$AK,29,FALSE)),"")</f>
        <v/>
      </c>
      <c r="AG86" s="484" t="str">
        <f>IFERROR(IF($D86="","",VLOOKUP($D86,CUADRO!$D:$AK,30,FALSE)),"")</f>
        <v/>
      </c>
      <c r="AH86" s="484" t="str">
        <f>IFERROR(IF($D86="","",VLOOKUP($D86,CUADRO!$D:$AK,31,FALSE)),"")</f>
        <v/>
      </c>
      <c r="AI86" s="484" t="str">
        <f>IFERROR(IF($D86="","",VLOOKUP($D86,CUADRO!$D:$AK,32,FALSE)),"")</f>
        <v/>
      </c>
      <c r="AJ86" s="484" t="str">
        <f>IFERROR(IF($D86="","",VLOOKUP($D86,CUADRO!$D:$AK,33,FALSE)),"")</f>
        <v/>
      </c>
      <c r="AK86" s="484" t="str">
        <f>IFERROR(IF($D86="","",VLOOKUP($D86,CUADRO!$D:$AK,34,FALSE)),"")</f>
        <v/>
      </c>
    </row>
    <row r="87" spans="1:37" ht="15">
      <c r="A87" s="435" t="str">
        <f>IF(F87="","",MAX($A$5:$A86)+1)</f>
        <v/>
      </c>
      <c r="B87" s="369">
        <v>83</v>
      </c>
      <c r="C87" s="228" t="str">
        <f>VLOOKUP(D87,CONDUCTORES!C:E,3,FALSE)</f>
        <v/>
      </c>
      <c r="D87" s="228" t="str">
        <f>IFERROR(IF($C$1="SELECCIONE EMPRESA","",IF($C$1=CONDUCTORES!$Y$1,VLOOKUP(B87,CONDUCTORES!AH86:AM525,6,FALSE),IF($C$1=CONDUCTORES!$Z$1,VLOOKUP(B87,CONDUCTORES!$AI$4:AM525,5,FALSE),IF($C$1=CONDUCTORES!$AA$1,VLOOKUP(B87,CONDUCTORES!AJ86:AM525,4,FALSE),VLOOKUP(B87,CONDUCTORES!AK86:AM525,3,FALSE))))),"")</f>
        <v/>
      </c>
      <c r="E87" s="228" t="str">
        <f>IF(IFERROR(IF($D87="","",VLOOKUP($D87,CUADRO!D86:AK235,2,FALSE)),"")=0,B87,IFERROR(IF($D87="","",VLOOKUP($D87,CUADRO!D86:AK235,2,FALSE)),""))</f>
        <v/>
      </c>
      <c r="F87" s="228" t="str">
        <f>IFERROR(IF($D87="","",VLOOKUP($D87,CUADRO!D86:AK235,3,FALSE)),"")</f>
        <v/>
      </c>
      <c r="G87" s="484" t="str">
        <f>IFERROR(IF($D87="","",VLOOKUP($D87,CUADRO!$D:$AK,4,FALSE)),"")</f>
        <v/>
      </c>
      <c r="H87" s="484" t="str">
        <f>IFERROR(IF($D87="","",VLOOKUP($D87,CUADRO!$D:$AK,5,FALSE)),"")</f>
        <v/>
      </c>
      <c r="I87" s="484" t="str">
        <f>IFERROR(IF($D87="","",VLOOKUP($D87,CUADRO!$D:$AK,6,FALSE)),"")</f>
        <v/>
      </c>
      <c r="J87" s="484" t="str">
        <f>IFERROR(IF($D87="","",VLOOKUP($D87,CUADRO!$D:$AK,7,FALSE)),"")</f>
        <v/>
      </c>
      <c r="K87" s="484" t="str">
        <f>IFERROR(IF($D87="","",VLOOKUP($D87,CUADRO!$D:$AK,8,FALSE)),"")</f>
        <v/>
      </c>
      <c r="L87" s="484" t="str">
        <f>IFERROR(IF($D87="","",VLOOKUP($D87,CUADRO!$D:$AK,9,FALSE)),"")</f>
        <v/>
      </c>
      <c r="M87" s="484" t="str">
        <f>IFERROR(IF($D87="","",VLOOKUP($D87,CUADRO!$D:$AK,10,FALSE)),"")</f>
        <v/>
      </c>
      <c r="N87" s="484" t="str">
        <f>IFERROR(IF($D87="","",VLOOKUP($D87,CUADRO!$D:$AK,11,FALSE)),"")</f>
        <v/>
      </c>
      <c r="O87" s="484" t="str">
        <f>IFERROR(IF($D87="","",VLOOKUP($D87,CUADRO!$D:$AK,12,FALSE)),"")</f>
        <v/>
      </c>
      <c r="P87" s="484" t="str">
        <f>IFERROR(IF($D87="","",VLOOKUP($D87,CUADRO!$D:$AK,13,FALSE)),"")</f>
        <v/>
      </c>
      <c r="Q87" s="484" t="str">
        <f>IFERROR(IF($D87="","",VLOOKUP($D87,CUADRO!$D:$AK,14,FALSE)),"")</f>
        <v/>
      </c>
      <c r="R87" s="484" t="str">
        <f>IFERROR(IF($D87="","",VLOOKUP($D87,CUADRO!$D:$AK,15,FALSE)),"")</f>
        <v/>
      </c>
      <c r="S87" s="484" t="str">
        <f>IFERROR(IF($D87="","",VLOOKUP($D87,CUADRO!$D:$AK,16,FALSE)),"")</f>
        <v/>
      </c>
      <c r="T87" s="484" t="str">
        <f>IFERROR(IF($D87="","",VLOOKUP($D87,CUADRO!$D:$AK,17,FALSE)),"")</f>
        <v/>
      </c>
      <c r="U87" s="484" t="str">
        <f>IFERROR(IF($D87="","",VLOOKUP($D87,CUADRO!$D:$AK,18,FALSE)),"")</f>
        <v/>
      </c>
      <c r="V87" s="484" t="str">
        <f>IFERROR(IF($D87="","",VLOOKUP($D87,CUADRO!$D:$AK,19,FALSE)),"")</f>
        <v/>
      </c>
      <c r="W87" s="484" t="str">
        <f>IFERROR(IF($D87="","",VLOOKUP($D87,CUADRO!$D:$AK,20,FALSE)),"")</f>
        <v/>
      </c>
      <c r="X87" s="484" t="str">
        <f>IFERROR(IF($D87="","",VLOOKUP($D87,CUADRO!$D:$AK,21,FALSE)),"")</f>
        <v/>
      </c>
      <c r="Y87" s="484" t="str">
        <f>IFERROR(IF($D87="","",VLOOKUP($D87,CUADRO!$D:$AK,22,FALSE)),"")</f>
        <v/>
      </c>
      <c r="Z87" s="484" t="str">
        <f>IFERROR(IF($D87="","",VLOOKUP($D87,CUADRO!$D:$AK,23,FALSE)),"")</f>
        <v/>
      </c>
      <c r="AA87" s="484" t="str">
        <f>IFERROR(IF($D87="","",VLOOKUP($D87,CUADRO!$D:$AK,24,FALSE)),"")</f>
        <v/>
      </c>
      <c r="AB87" s="484" t="str">
        <f>IFERROR(IF($D87="","",VLOOKUP($D87,CUADRO!$D:$AK,25,FALSE)),"")</f>
        <v/>
      </c>
      <c r="AC87" s="484" t="str">
        <f>IFERROR(IF($D87="","",VLOOKUP($D87,CUADRO!$D:$AK,26,FALSE)),"")</f>
        <v/>
      </c>
      <c r="AD87" s="484" t="str">
        <f>IFERROR(IF($D87="","",VLOOKUP($D87,CUADRO!$D:$AK,27,FALSE)),"")</f>
        <v/>
      </c>
      <c r="AE87" s="484" t="str">
        <f>IFERROR(IF($D87="","",VLOOKUP($D87,CUADRO!$D:$AK,28,FALSE)),"")</f>
        <v/>
      </c>
      <c r="AF87" s="484" t="str">
        <f>IFERROR(IF($D87="","",VLOOKUP($D87,CUADRO!$D:$AK,29,FALSE)),"")</f>
        <v/>
      </c>
      <c r="AG87" s="484" t="str">
        <f>IFERROR(IF($D87="","",VLOOKUP($D87,CUADRO!$D:$AK,30,FALSE)),"")</f>
        <v/>
      </c>
      <c r="AH87" s="484" t="str">
        <f>IFERROR(IF($D87="","",VLOOKUP($D87,CUADRO!$D:$AK,31,FALSE)),"")</f>
        <v/>
      </c>
      <c r="AI87" s="484" t="str">
        <f>IFERROR(IF($D87="","",VLOOKUP($D87,CUADRO!$D:$AK,32,FALSE)),"")</f>
        <v/>
      </c>
      <c r="AJ87" s="484" t="str">
        <f>IFERROR(IF($D87="","",VLOOKUP($D87,CUADRO!$D:$AK,33,FALSE)),"")</f>
        <v/>
      </c>
      <c r="AK87" s="484" t="str">
        <f>IFERROR(IF($D87="","",VLOOKUP($D87,CUADRO!$D:$AK,34,FALSE)),"")</f>
        <v/>
      </c>
    </row>
    <row r="88" spans="1:37" ht="15">
      <c r="A88" s="435" t="str">
        <f>IF(F88="","",MAX($A$5:$A87)+1)</f>
        <v/>
      </c>
      <c r="B88" s="369">
        <v>84</v>
      </c>
      <c r="C88" s="228" t="str">
        <f>VLOOKUP(D88,CONDUCTORES!C:E,3,FALSE)</f>
        <v/>
      </c>
      <c r="D88" s="228" t="str">
        <f>IFERROR(IF($C$1="SELECCIONE EMPRESA","",IF($C$1=CONDUCTORES!$Y$1,VLOOKUP(B88,CONDUCTORES!AH87:AM526,6,FALSE),IF($C$1=CONDUCTORES!$Z$1,VLOOKUP(B88,CONDUCTORES!$AI$4:AM526,5,FALSE),IF($C$1=CONDUCTORES!$AA$1,VLOOKUP(B88,CONDUCTORES!AJ87:AM526,4,FALSE),VLOOKUP(B88,CONDUCTORES!AK87:AM526,3,FALSE))))),"")</f>
        <v/>
      </c>
      <c r="E88" s="228" t="str">
        <f>IF(IFERROR(IF($D88="","",VLOOKUP($D88,CUADRO!D87:AK236,2,FALSE)),"")=0,B88,IFERROR(IF($D88="","",VLOOKUP($D88,CUADRO!D87:AK236,2,FALSE)),""))</f>
        <v/>
      </c>
      <c r="F88" s="228" t="str">
        <f>IFERROR(IF($D88="","",VLOOKUP($D88,CUADRO!D87:AK236,3,FALSE)),"")</f>
        <v/>
      </c>
      <c r="G88" s="484" t="str">
        <f>IFERROR(IF($D88="","",VLOOKUP($D88,CUADRO!$D:$AK,4,FALSE)),"")</f>
        <v/>
      </c>
      <c r="H88" s="484" t="str">
        <f>IFERROR(IF($D88="","",VLOOKUP($D88,CUADRO!$D:$AK,5,FALSE)),"")</f>
        <v/>
      </c>
      <c r="I88" s="484" t="str">
        <f>IFERROR(IF($D88="","",VLOOKUP($D88,CUADRO!$D:$AK,6,FALSE)),"")</f>
        <v/>
      </c>
      <c r="J88" s="484" t="str">
        <f>IFERROR(IF($D88="","",VLOOKUP($D88,CUADRO!$D:$AK,7,FALSE)),"")</f>
        <v/>
      </c>
      <c r="K88" s="484" t="str">
        <f>IFERROR(IF($D88="","",VLOOKUP($D88,CUADRO!$D:$AK,8,FALSE)),"")</f>
        <v/>
      </c>
      <c r="L88" s="484" t="str">
        <f>IFERROR(IF($D88="","",VLOOKUP($D88,CUADRO!$D:$AK,9,FALSE)),"")</f>
        <v/>
      </c>
      <c r="M88" s="484" t="str">
        <f>IFERROR(IF($D88="","",VLOOKUP($D88,CUADRO!$D:$AK,10,FALSE)),"")</f>
        <v/>
      </c>
      <c r="N88" s="484" t="str">
        <f>IFERROR(IF($D88="","",VLOOKUP($D88,CUADRO!$D:$AK,11,FALSE)),"")</f>
        <v/>
      </c>
      <c r="O88" s="484" t="str">
        <f>IFERROR(IF($D88="","",VLOOKUP($D88,CUADRO!$D:$AK,12,FALSE)),"")</f>
        <v/>
      </c>
      <c r="P88" s="484" t="str">
        <f>IFERROR(IF($D88="","",VLOOKUP($D88,CUADRO!$D:$AK,13,FALSE)),"")</f>
        <v/>
      </c>
      <c r="Q88" s="484" t="str">
        <f>IFERROR(IF($D88="","",VLOOKUP($D88,CUADRO!$D:$AK,14,FALSE)),"")</f>
        <v/>
      </c>
      <c r="R88" s="484" t="str">
        <f>IFERROR(IF($D88="","",VLOOKUP($D88,CUADRO!$D:$AK,15,FALSE)),"")</f>
        <v/>
      </c>
      <c r="S88" s="484" t="str">
        <f>IFERROR(IF($D88="","",VLOOKUP($D88,CUADRO!$D:$AK,16,FALSE)),"")</f>
        <v/>
      </c>
      <c r="T88" s="484" t="str">
        <f>IFERROR(IF($D88="","",VLOOKUP($D88,CUADRO!$D:$AK,17,FALSE)),"")</f>
        <v/>
      </c>
      <c r="U88" s="484" t="str">
        <f>IFERROR(IF($D88="","",VLOOKUP($D88,CUADRO!$D:$AK,18,FALSE)),"")</f>
        <v/>
      </c>
      <c r="V88" s="484" t="str">
        <f>IFERROR(IF($D88="","",VLOOKUP($D88,CUADRO!$D:$AK,19,FALSE)),"")</f>
        <v/>
      </c>
      <c r="W88" s="484" t="str">
        <f>IFERROR(IF($D88="","",VLOOKUP($D88,CUADRO!$D:$AK,20,FALSE)),"")</f>
        <v/>
      </c>
      <c r="X88" s="484" t="str">
        <f>IFERROR(IF($D88="","",VLOOKUP($D88,CUADRO!$D:$AK,21,FALSE)),"")</f>
        <v/>
      </c>
      <c r="Y88" s="484" t="str">
        <f>IFERROR(IF($D88="","",VLOOKUP($D88,CUADRO!$D:$AK,22,FALSE)),"")</f>
        <v/>
      </c>
      <c r="Z88" s="484" t="str">
        <f>IFERROR(IF($D88="","",VLOOKUP($D88,CUADRO!$D:$AK,23,FALSE)),"")</f>
        <v/>
      </c>
      <c r="AA88" s="484" t="str">
        <f>IFERROR(IF($D88="","",VLOOKUP($D88,CUADRO!$D:$AK,24,FALSE)),"")</f>
        <v/>
      </c>
      <c r="AB88" s="484" t="str">
        <f>IFERROR(IF($D88="","",VLOOKUP($D88,CUADRO!$D:$AK,25,FALSE)),"")</f>
        <v/>
      </c>
      <c r="AC88" s="484" t="str">
        <f>IFERROR(IF($D88="","",VLOOKUP($D88,CUADRO!$D:$AK,26,FALSE)),"")</f>
        <v/>
      </c>
      <c r="AD88" s="484" t="str">
        <f>IFERROR(IF($D88="","",VLOOKUP($D88,CUADRO!$D:$AK,27,FALSE)),"")</f>
        <v/>
      </c>
      <c r="AE88" s="484" t="str">
        <f>IFERROR(IF($D88="","",VLOOKUP($D88,CUADRO!$D:$AK,28,FALSE)),"")</f>
        <v/>
      </c>
      <c r="AF88" s="484" t="str">
        <f>IFERROR(IF($D88="","",VLOOKUP($D88,CUADRO!$D:$AK,29,FALSE)),"")</f>
        <v/>
      </c>
      <c r="AG88" s="484" t="str">
        <f>IFERROR(IF($D88="","",VLOOKUP($D88,CUADRO!$D:$AK,30,FALSE)),"")</f>
        <v/>
      </c>
      <c r="AH88" s="484" t="str">
        <f>IFERROR(IF($D88="","",VLOOKUP($D88,CUADRO!$D:$AK,31,FALSE)),"")</f>
        <v/>
      </c>
      <c r="AI88" s="484" t="str">
        <f>IFERROR(IF($D88="","",VLOOKUP($D88,CUADRO!$D:$AK,32,FALSE)),"")</f>
        <v/>
      </c>
      <c r="AJ88" s="484" t="str">
        <f>IFERROR(IF($D88="","",VLOOKUP($D88,CUADRO!$D:$AK,33,FALSE)),"")</f>
        <v/>
      </c>
      <c r="AK88" s="484" t="str">
        <f>IFERROR(IF($D88="","",VLOOKUP($D88,CUADRO!$D:$AK,34,FALSE)),"")</f>
        <v/>
      </c>
    </row>
    <row r="89" spans="1:37" ht="15">
      <c r="A89" s="435" t="str">
        <f>IF(F89="","",MAX($A$5:$A88)+1)</f>
        <v/>
      </c>
      <c r="B89" s="369">
        <v>85</v>
      </c>
      <c r="C89" s="228" t="str">
        <f>VLOOKUP(D89,CONDUCTORES!C:E,3,FALSE)</f>
        <v/>
      </c>
      <c r="D89" s="228" t="str">
        <f>IFERROR(IF($C$1="SELECCIONE EMPRESA","",IF($C$1=CONDUCTORES!$Y$1,VLOOKUP(B89,CONDUCTORES!AH88:AM527,6,FALSE),IF($C$1=CONDUCTORES!$Z$1,VLOOKUP(B89,CONDUCTORES!$AI$4:AM527,5,FALSE),IF($C$1=CONDUCTORES!$AA$1,VLOOKUP(B89,CONDUCTORES!AJ88:AM527,4,FALSE),VLOOKUP(B89,CONDUCTORES!AK88:AM527,3,FALSE))))),"")</f>
        <v/>
      </c>
      <c r="E89" s="228" t="str">
        <f>IF(IFERROR(IF($D89="","",VLOOKUP($D89,CUADRO!D88:AK237,2,FALSE)),"")=0,B89,IFERROR(IF($D89="","",VLOOKUP($D89,CUADRO!D88:AK237,2,FALSE)),""))</f>
        <v/>
      </c>
      <c r="F89" s="228" t="str">
        <f>IFERROR(IF($D89="","",VLOOKUP($D89,CUADRO!D88:AK237,3,FALSE)),"")</f>
        <v/>
      </c>
      <c r="G89" s="484" t="str">
        <f>IFERROR(IF($D89="","",VLOOKUP($D89,CUADRO!$D:$AK,4,FALSE)),"")</f>
        <v/>
      </c>
      <c r="H89" s="484" t="str">
        <f>IFERROR(IF($D89="","",VLOOKUP($D89,CUADRO!$D:$AK,5,FALSE)),"")</f>
        <v/>
      </c>
      <c r="I89" s="484" t="str">
        <f>IFERROR(IF($D89="","",VLOOKUP($D89,CUADRO!$D:$AK,6,FALSE)),"")</f>
        <v/>
      </c>
      <c r="J89" s="484" t="str">
        <f>IFERROR(IF($D89="","",VLOOKUP($D89,CUADRO!$D:$AK,7,FALSE)),"")</f>
        <v/>
      </c>
      <c r="K89" s="484" t="str">
        <f>IFERROR(IF($D89="","",VLOOKUP($D89,CUADRO!$D:$AK,8,FALSE)),"")</f>
        <v/>
      </c>
      <c r="L89" s="484" t="str">
        <f>IFERROR(IF($D89="","",VLOOKUP($D89,CUADRO!$D:$AK,9,FALSE)),"")</f>
        <v/>
      </c>
      <c r="M89" s="484" t="str">
        <f>IFERROR(IF($D89="","",VLOOKUP($D89,CUADRO!$D:$AK,10,FALSE)),"")</f>
        <v/>
      </c>
      <c r="N89" s="484" t="str">
        <f>IFERROR(IF($D89="","",VLOOKUP($D89,CUADRO!$D:$AK,11,FALSE)),"")</f>
        <v/>
      </c>
      <c r="O89" s="484" t="str">
        <f>IFERROR(IF($D89="","",VLOOKUP($D89,CUADRO!$D:$AK,12,FALSE)),"")</f>
        <v/>
      </c>
      <c r="P89" s="484" t="str">
        <f>IFERROR(IF($D89="","",VLOOKUP($D89,CUADRO!$D:$AK,13,FALSE)),"")</f>
        <v/>
      </c>
      <c r="Q89" s="484" t="str">
        <f>IFERROR(IF($D89="","",VLOOKUP($D89,CUADRO!$D:$AK,14,FALSE)),"")</f>
        <v/>
      </c>
      <c r="R89" s="484" t="str">
        <f>IFERROR(IF($D89="","",VLOOKUP($D89,CUADRO!$D:$AK,15,FALSE)),"")</f>
        <v/>
      </c>
      <c r="S89" s="484" t="str">
        <f>IFERROR(IF($D89="","",VLOOKUP($D89,CUADRO!$D:$AK,16,FALSE)),"")</f>
        <v/>
      </c>
      <c r="T89" s="484" t="str">
        <f>IFERROR(IF($D89="","",VLOOKUP($D89,CUADRO!$D:$AK,17,FALSE)),"")</f>
        <v/>
      </c>
      <c r="U89" s="484" t="str">
        <f>IFERROR(IF($D89="","",VLOOKUP($D89,CUADRO!$D:$AK,18,FALSE)),"")</f>
        <v/>
      </c>
      <c r="V89" s="484" t="str">
        <f>IFERROR(IF($D89="","",VLOOKUP($D89,CUADRO!$D:$AK,19,FALSE)),"")</f>
        <v/>
      </c>
      <c r="W89" s="484" t="str">
        <f>IFERROR(IF($D89="","",VLOOKUP($D89,CUADRO!$D:$AK,20,FALSE)),"")</f>
        <v/>
      </c>
      <c r="X89" s="484" t="str">
        <f>IFERROR(IF($D89="","",VLOOKUP($D89,CUADRO!$D:$AK,21,FALSE)),"")</f>
        <v/>
      </c>
      <c r="Y89" s="484" t="str">
        <f>IFERROR(IF($D89="","",VLOOKUP($D89,CUADRO!$D:$AK,22,FALSE)),"")</f>
        <v/>
      </c>
      <c r="Z89" s="484" t="str">
        <f>IFERROR(IF($D89="","",VLOOKUP($D89,CUADRO!$D:$AK,23,FALSE)),"")</f>
        <v/>
      </c>
      <c r="AA89" s="484" t="str">
        <f>IFERROR(IF($D89="","",VLOOKUP($D89,CUADRO!$D:$AK,24,FALSE)),"")</f>
        <v/>
      </c>
      <c r="AB89" s="484" t="str">
        <f>IFERROR(IF($D89="","",VLOOKUP($D89,CUADRO!$D:$AK,25,FALSE)),"")</f>
        <v/>
      </c>
      <c r="AC89" s="484" t="str">
        <f>IFERROR(IF($D89="","",VLOOKUP($D89,CUADRO!$D:$AK,26,FALSE)),"")</f>
        <v/>
      </c>
      <c r="AD89" s="484" t="str">
        <f>IFERROR(IF($D89="","",VLOOKUP($D89,CUADRO!$D:$AK,27,FALSE)),"")</f>
        <v/>
      </c>
      <c r="AE89" s="484" t="str">
        <f>IFERROR(IF($D89="","",VLOOKUP($D89,CUADRO!$D:$AK,28,FALSE)),"")</f>
        <v/>
      </c>
      <c r="AF89" s="484" t="str">
        <f>IFERROR(IF($D89="","",VLOOKUP($D89,CUADRO!$D:$AK,29,FALSE)),"")</f>
        <v/>
      </c>
      <c r="AG89" s="484" t="str">
        <f>IFERROR(IF($D89="","",VLOOKUP($D89,CUADRO!$D:$AK,30,FALSE)),"")</f>
        <v/>
      </c>
      <c r="AH89" s="484" t="str">
        <f>IFERROR(IF($D89="","",VLOOKUP($D89,CUADRO!$D:$AK,31,FALSE)),"")</f>
        <v/>
      </c>
      <c r="AI89" s="484" t="str">
        <f>IFERROR(IF($D89="","",VLOOKUP($D89,CUADRO!$D:$AK,32,FALSE)),"")</f>
        <v/>
      </c>
      <c r="AJ89" s="484" t="str">
        <f>IFERROR(IF($D89="","",VLOOKUP($D89,CUADRO!$D:$AK,33,FALSE)),"")</f>
        <v/>
      </c>
      <c r="AK89" s="484" t="str">
        <f>IFERROR(IF($D89="","",VLOOKUP($D89,CUADRO!$D:$AK,34,FALSE)),"")</f>
        <v/>
      </c>
    </row>
    <row r="90" spans="1:37" ht="15">
      <c r="A90" s="435" t="str">
        <f>IF(F90="","",MAX($A$5:$A89)+1)</f>
        <v/>
      </c>
      <c r="B90" s="369">
        <v>86</v>
      </c>
      <c r="C90" s="228" t="str">
        <f>VLOOKUP(D90,CONDUCTORES!C:E,3,FALSE)</f>
        <v/>
      </c>
      <c r="D90" s="228" t="str">
        <f>IFERROR(IF($C$1="SELECCIONE EMPRESA","",IF($C$1=CONDUCTORES!$Y$1,VLOOKUP(B90,CONDUCTORES!AH89:AM528,6,FALSE),IF($C$1=CONDUCTORES!$Z$1,VLOOKUP(B90,CONDUCTORES!$AI$4:AM528,5,FALSE),IF($C$1=CONDUCTORES!$AA$1,VLOOKUP(B90,CONDUCTORES!AJ89:AM528,4,FALSE),VLOOKUP(B90,CONDUCTORES!AK89:AM528,3,FALSE))))),"")</f>
        <v/>
      </c>
      <c r="E90" s="228" t="str">
        <f>IF(IFERROR(IF($D90="","",VLOOKUP($D90,CUADRO!D89:AK238,2,FALSE)),"")=0,B90,IFERROR(IF($D90="","",VLOOKUP($D90,CUADRO!D89:AK238,2,FALSE)),""))</f>
        <v/>
      </c>
      <c r="F90" s="228" t="str">
        <f>IFERROR(IF($D90="","",VLOOKUP($D90,CUADRO!D89:AK238,3,FALSE)),"")</f>
        <v/>
      </c>
      <c r="G90" s="484" t="str">
        <f>IFERROR(IF($D90="","",VLOOKUP($D90,CUADRO!$D:$AK,4,FALSE)),"")</f>
        <v/>
      </c>
      <c r="H90" s="484" t="str">
        <f>IFERROR(IF($D90="","",VLOOKUP($D90,CUADRO!$D:$AK,5,FALSE)),"")</f>
        <v/>
      </c>
      <c r="I90" s="484" t="str">
        <f>IFERROR(IF($D90="","",VLOOKUP($D90,CUADRO!$D:$AK,6,FALSE)),"")</f>
        <v/>
      </c>
      <c r="J90" s="484" t="str">
        <f>IFERROR(IF($D90="","",VLOOKUP($D90,CUADRO!$D:$AK,7,FALSE)),"")</f>
        <v/>
      </c>
      <c r="K90" s="484" t="str">
        <f>IFERROR(IF($D90="","",VLOOKUP($D90,CUADRO!$D:$AK,8,FALSE)),"")</f>
        <v/>
      </c>
      <c r="L90" s="484" t="str">
        <f>IFERROR(IF($D90="","",VLOOKUP($D90,CUADRO!$D:$AK,9,FALSE)),"")</f>
        <v/>
      </c>
      <c r="M90" s="484" t="str">
        <f>IFERROR(IF($D90="","",VLOOKUP($D90,CUADRO!$D:$AK,10,FALSE)),"")</f>
        <v/>
      </c>
      <c r="N90" s="484" t="str">
        <f>IFERROR(IF($D90="","",VLOOKUP($D90,CUADRO!$D:$AK,11,FALSE)),"")</f>
        <v/>
      </c>
      <c r="O90" s="484" t="str">
        <f>IFERROR(IF($D90="","",VLOOKUP($D90,CUADRO!$D:$AK,12,FALSE)),"")</f>
        <v/>
      </c>
      <c r="P90" s="484" t="str">
        <f>IFERROR(IF($D90="","",VLOOKUP($D90,CUADRO!$D:$AK,13,FALSE)),"")</f>
        <v/>
      </c>
      <c r="Q90" s="484" t="str">
        <f>IFERROR(IF($D90="","",VLOOKUP($D90,CUADRO!$D:$AK,14,FALSE)),"")</f>
        <v/>
      </c>
      <c r="R90" s="484" t="str">
        <f>IFERROR(IF($D90="","",VLOOKUP($D90,CUADRO!$D:$AK,15,FALSE)),"")</f>
        <v/>
      </c>
      <c r="S90" s="484" t="str">
        <f>IFERROR(IF($D90="","",VLOOKUP($D90,CUADRO!$D:$AK,16,FALSE)),"")</f>
        <v/>
      </c>
      <c r="T90" s="484" t="str">
        <f>IFERROR(IF($D90="","",VLOOKUP($D90,CUADRO!$D:$AK,17,FALSE)),"")</f>
        <v/>
      </c>
      <c r="U90" s="484" t="str">
        <f>IFERROR(IF($D90="","",VLOOKUP($D90,CUADRO!$D:$AK,18,FALSE)),"")</f>
        <v/>
      </c>
      <c r="V90" s="484" t="str">
        <f>IFERROR(IF($D90="","",VLOOKUP($D90,CUADRO!$D:$AK,19,FALSE)),"")</f>
        <v/>
      </c>
      <c r="W90" s="484" t="str">
        <f>IFERROR(IF($D90="","",VLOOKUP($D90,CUADRO!$D:$AK,20,FALSE)),"")</f>
        <v/>
      </c>
      <c r="X90" s="484" t="str">
        <f>IFERROR(IF($D90="","",VLOOKUP($D90,CUADRO!$D:$AK,21,FALSE)),"")</f>
        <v/>
      </c>
      <c r="Y90" s="484" t="str">
        <f>IFERROR(IF($D90="","",VLOOKUP($D90,CUADRO!$D:$AK,22,FALSE)),"")</f>
        <v/>
      </c>
      <c r="Z90" s="484" t="str">
        <f>IFERROR(IF($D90="","",VLOOKUP($D90,CUADRO!$D:$AK,23,FALSE)),"")</f>
        <v/>
      </c>
      <c r="AA90" s="484" t="str">
        <f>IFERROR(IF($D90="","",VLOOKUP($D90,CUADRO!$D:$AK,24,FALSE)),"")</f>
        <v/>
      </c>
      <c r="AB90" s="484" t="str">
        <f>IFERROR(IF($D90="","",VLOOKUP($D90,CUADRO!$D:$AK,25,FALSE)),"")</f>
        <v/>
      </c>
      <c r="AC90" s="484" t="str">
        <f>IFERROR(IF($D90="","",VLOOKUP($D90,CUADRO!$D:$AK,26,FALSE)),"")</f>
        <v/>
      </c>
      <c r="AD90" s="484" t="str">
        <f>IFERROR(IF($D90="","",VLOOKUP($D90,CUADRO!$D:$AK,27,FALSE)),"")</f>
        <v/>
      </c>
      <c r="AE90" s="484" t="str">
        <f>IFERROR(IF($D90="","",VLOOKUP($D90,CUADRO!$D:$AK,28,FALSE)),"")</f>
        <v/>
      </c>
      <c r="AF90" s="484" t="str">
        <f>IFERROR(IF($D90="","",VLOOKUP($D90,CUADRO!$D:$AK,29,FALSE)),"")</f>
        <v/>
      </c>
      <c r="AG90" s="484" t="str">
        <f>IFERROR(IF($D90="","",VLOOKUP($D90,CUADRO!$D:$AK,30,FALSE)),"")</f>
        <v/>
      </c>
      <c r="AH90" s="484" t="str">
        <f>IFERROR(IF($D90="","",VLOOKUP($D90,CUADRO!$D:$AK,31,FALSE)),"")</f>
        <v/>
      </c>
      <c r="AI90" s="484" t="str">
        <f>IFERROR(IF($D90="","",VLOOKUP($D90,CUADRO!$D:$AK,32,FALSE)),"")</f>
        <v/>
      </c>
      <c r="AJ90" s="484" t="str">
        <f>IFERROR(IF($D90="","",VLOOKUP($D90,CUADRO!$D:$AK,33,FALSE)),"")</f>
        <v/>
      </c>
      <c r="AK90" s="484" t="str">
        <f>IFERROR(IF($D90="","",VLOOKUP($D90,CUADRO!$D:$AK,34,FALSE)),"")</f>
        <v/>
      </c>
    </row>
    <row r="91" spans="1:37" ht="15">
      <c r="A91" s="435" t="str">
        <f>IF(F91="","",MAX($A$5:$A90)+1)</f>
        <v/>
      </c>
      <c r="B91" s="369">
        <v>87</v>
      </c>
      <c r="C91" s="228" t="str">
        <f>VLOOKUP(D91,CONDUCTORES!C:E,3,FALSE)</f>
        <v/>
      </c>
      <c r="D91" s="228" t="str">
        <f>IFERROR(IF($C$1="SELECCIONE EMPRESA","",IF($C$1=CONDUCTORES!$Y$1,VLOOKUP(B91,CONDUCTORES!AH90:AM529,6,FALSE),IF($C$1=CONDUCTORES!$Z$1,VLOOKUP(B91,CONDUCTORES!$AI$4:AM529,5,FALSE),IF($C$1=CONDUCTORES!$AA$1,VLOOKUP(B91,CONDUCTORES!AJ90:AM529,4,FALSE),VLOOKUP(B91,CONDUCTORES!AK90:AM529,3,FALSE))))),"")</f>
        <v/>
      </c>
      <c r="E91" s="228" t="str">
        <f>IF(IFERROR(IF($D91="","",VLOOKUP($D91,CUADRO!D90:AK239,2,FALSE)),"")=0,B91,IFERROR(IF($D91="","",VLOOKUP($D91,CUADRO!D90:AK239,2,FALSE)),""))</f>
        <v/>
      </c>
      <c r="F91" s="228" t="str">
        <f>IFERROR(IF($D91="","",VLOOKUP($D91,CUADRO!D90:AK239,3,FALSE)),"")</f>
        <v/>
      </c>
      <c r="G91" s="484" t="str">
        <f>IFERROR(IF($D91="","",VLOOKUP($D91,CUADRO!$D:$AK,4,FALSE)),"")</f>
        <v/>
      </c>
      <c r="H91" s="484" t="str">
        <f>IFERROR(IF($D91="","",VLOOKUP($D91,CUADRO!$D:$AK,5,FALSE)),"")</f>
        <v/>
      </c>
      <c r="I91" s="484" t="str">
        <f>IFERROR(IF($D91="","",VLOOKUP($D91,CUADRO!$D:$AK,6,FALSE)),"")</f>
        <v/>
      </c>
      <c r="J91" s="484" t="str">
        <f>IFERROR(IF($D91="","",VLOOKUP($D91,CUADRO!$D:$AK,7,FALSE)),"")</f>
        <v/>
      </c>
      <c r="K91" s="484" t="str">
        <f>IFERROR(IF($D91="","",VLOOKUP($D91,CUADRO!$D:$AK,8,FALSE)),"")</f>
        <v/>
      </c>
      <c r="L91" s="484" t="str">
        <f>IFERROR(IF($D91="","",VLOOKUP($D91,CUADRO!$D:$AK,9,FALSE)),"")</f>
        <v/>
      </c>
      <c r="M91" s="484" t="str">
        <f>IFERROR(IF($D91="","",VLOOKUP($D91,CUADRO!$D:$AK,10,FALSE)),"")</f>
        <v/>
      </c>
      <c r="N91" s="484" t="str">
        <f>IFERROR(IF($D91="","",VLOOKUP($D91,CUADRO!$D:$AK,11,FALSE)),"")</f>
        <v/>
      </c>
      <c r="O91" s="484" t="str">
        <f>IFERROR(IF($D91="","",VLOOKUP($D91,CUADRO!$D:$AK,12,FALSE)),"")</f>
        <v/>
      </c>
      <c r="P91" s="484" t="str">
        <f>IFERROR(IF($D91="","",VLOOKUP($D91,CUADRO!$D:$AK,13,FALSE)),"")</f>
        <v/>
      </c>
      <c r="Q91" s="484" t="str">
        <f>IFERROR(IF($D91="","",VLOOKUP($D91,CUADRO!$D:$AK,14,FALSE)),"")</f>
        <v/>
      </c>
      <c r="R91" s="484" t="str">
        <f>IFERROR(IF($D91="","",VLOOKUP($D91,CUADRO!$D:$AK,15,FALSE)),"")</f>
        <v/>
      </c>
      <c r="S91" s="484" t="str">
        <f>IFERROR(IF($D91="","",VLOOKUP($D91,CUADRO!$D:$AK,16,FALSE)),"")</f>
        <v/>
      </c>
      <c r="T91" s="484" t="str">
        <f>IFERROR(IF($D91="","",VLOOKUP($D91,CUADRO!$D:$AK,17,FALSE)),"")</f>
        <v/>
      </c>
      <c r="U91" s="484" t="str">
        <f>IFERROR(IF($D91="","",VLOOKUP($D91,CUADRO!$D:$AK,18,FALSE)),"")</f>
        <v/>
      </c>
      <c r="V91" s="484" t="str">
        <f>IFERROR(IF($D91="","",VLOOKUP($D91,CUADRO!$D:$AK,19,FALSE)),"")</f>
        <v/>
      </c>
      <c r="W91" s="484" t="str">
        <f>IFERROR(IF($D91="","",VLOOKUP($D91,CUADRO!$D:$AK,20,FALSE)),"")</f>
        <v/>
      </c>
      <c r="X91" s="484" t="str">
        <f>IFERROR(IF($D91="","",VLOOKUP($D91,CUADRO!$D:$AK,21,FALSE)),"")</f>
        <v/>
      </c>
      <c r="Y91" s="484" t="str">
        <f>IFERROR(IF($D91="","",VLOOKUP($D91,CUADRO!$D:$AK,22,FALSE)),"")</f>
        <v/>
      </c>
      <c r="Z91" s="484" t="str">
        <f>IFERROR(IF($D91="","",VLOOKUP($D91,CUADRO!$D:$AK,23,FALSE)),"")</f>
        <v/>
      </c>
      <c r="AA91" s="484" t="str">
        <f>IFERROR(IF($D91="","",VLOOKUP($D91,CUADRO!$D:$AK,24,FALSE)),"")</f>
        <v/>
      </c>
      <c r="AB91" s="484" t="str">
        <f>IFERROR(IF($D91="","",VLOOKUP($D91,CUADRO!$D:$AK,25,FALSE)),"")</f>
        <v/>
      </c>
      <c r="AC91" s="484" t="str">
        <f>IFERROR(IF($D91="","",VLOOKUP($D91,CUADRO!$D:$AK,26,FALSE)),"")</f>
        <v/>
      </c>
      <c r="AD91" s="484" t="str">
        <f>IFERROR(IF($D91="","",VLOOKUP($D91,CUADRO!$D:$AK,27,FALSE)),"")</f>
        <v/>
      </c>
      <c r="AE91" s="484" t="str">
        <f>IFERROR(IF($D91="","",VLOOKUP($D91,CUADRO!$D:$AK,28,FALSE)),"")</f>
        <v/>
      </c>
      <c r="AF91" s="484" t="str">
        <f>IFERROR(IF($D91="","",VLOOKUP($D91,CUADRO!$D:$AK,29,FALSE)),"")</f>
        <v/>
      </c>
      <c r="AG91" s="484" t="str">
        <f>IFERROR(IF($D91="","",VLOOKUP($D91,CUADRO!$D:$AK,30,FALSE)),"")</f>
        <v/>
      </c>
      <c r="AH91" s="484" t="str">
        <f>IFERROR(IF($D91="","",VLOOKUP($D91,CUADRO!$D:$AK,31,FALSE)),"")</f>
        <v/>
      </c>
      <c r="AI91" s="484" t="str">
        <f>IFERROR(IF($D91="","",VLOOKUP($D91,CUADRO!$D:$AK,32,FALSE)),"")</f>
        <v/>
      </c>
      <c r="AJ91" s="484" t="str">
        <f>IFERROR(IF($D91="","",VLOOKUP($D91,CUADRO!$D:$AK,33,FALSE)),"")</f>
        <v/>
      </c>
      <c r="AK91" s="484" t="str">
        <f>IFERROR(IF($D91="","",VLOOKUP($D91,CUADRO!$D:$AK,34,FALSE)),"")</f>
        <v/>
      </c>
    </row>
    <row r="92" spans="1:37" ht="15">
      <c r="A92" s="435" t="str">
        <f>IF(F92="","",MAX($A$5:$A91)+1)</f>
        <v/>
      </c>
      <c r="B92" s="369">
        <v>88</v>
      </c>
      <c r="C92" s="228" t="str">
        <f>VLOOKUP(D92,CONDUCTORES!C:E,3,FALSE)</f>
        <v/>
      </c>
      <c r="D92" s="228" t="str">
        <f>IFERROR(IF($C$1="SELECCIONE EMPRESA","",IF($C$1=CONDUCTORES!$Y$1,VLOOKUP(B92,CONDUCTORES!AH91:AM530,6,FALSE),IF($C$1=CONDUCTORES!$Z$1,VLOOKUP(B92,CONDUCTORES!$AI$4:AM530,5,FALSE),IF($C$1=CONDUCTORES!$AA$1,VLOOKUP(B92,CONDUCTORES!AJ91:AM530,4,FALSE),VLOOKUP(B92,CONDUCTORES!AK91:AM530,3,FALSE))))),"")</f>
        <v/>
      </c>
      <c r="E92" s="228" t="str">
        <f>IF(IFERROR(IF($D92="","",VLOOKUP($D92,CUADRO!D91:AK240,2,FALSE)),"")=0,B92,IFERROR(IF($D92="","",VLOOKUP($D92,CUADRO!D91:AK240,2,FALSE)),""))</f>
        <v/>
      </c>
      <c r="F92" s="228" t="str">
        <f>IFERROR(IF($D92="","",VLOOKUP($D92,CUADRO!D91:AK240,3,FALSE)),"")</f>
        <v/>
      </c>
      <c r="G92" s="484" t="str">
        <f>IFERROR(IF($D92="","",VLOOKUP($D92,CUADRO!$D:$AK,4,FALSE)),"")</f>
        <v/>
      </c>
      <c r="H92" s="484" t="str">
        <f>IFERROR(IF($D92="","",VLOOKUP($D92,CUADRO!$D:$AK,5,FALSE)),"")</f>
        <v/>
      </c>
      <c r="I92" s="484" t="str">
        <f>IFERROR(IF($D92="","",VLOOKUP($D92,CUADRO!$D:$AK,6,FALSE)),"")</f>
        <v/>
      </c>
      <c r="J92" s="484" t="str">
        <f>IFERROR(IF($D92="","",VLOOKUP($D92,CUADRO!$D:$AK,7,FALSE)),"")</f>
        <v/>
      </c>
      <c r="K92" s="484" t="str">
        <f>IFERROR(IF($D92="","",VLOOKUP($D92,CUADRO!$D:$AK,8,FALSE)),"")</f>
        <v/>
      </c>
      <c r="L92" s="484" t="str">
        <f>IFERROR(IF($D92="","",VLOOKUP($D92,CUADRO!$D:$AK,9,FALSE)),"")</f>
        <v/>
      </c>
      <c r="M92" s="484" t="str">
        <f>IFERROR(IF($D92="","",VLOOKUP($D92,CUADRO!$D:$AK,10,FALSE)),"")</f>
        <v/>
      </c>
      <c r="N92" s="484" t="str">
        <f>IFERROR(IF($D92="","",VLOOKUP($D92,CUADRO!$D:$AK,11,FALSE)),"")</f>
        <v/>
      </c>
      <c r="O92" s="484" t="str">
        <f>IFERROR(IF($D92="","",VLOOKUP($D92,CUADRO!$D:$AK,12,FALSE)),"")</f>
        <v/>
      </c>
      <c r="P92" s="484" t="str">
        <f>IFERROR(IF($D92="","",VLOOKUP($D92,CUADRO!$D:$AK,13,FALSE)),"")</f>
        <v/>
      </c>
      <c r="Q92" s="484" t="str">
        <f>IFERROR(IF($D92="","",VLOOKUP($D92,CUADRO!$D:$AK,14,FALSE)),"")</f>
        <v/>
      </c>
      <c r="R92" s="484" t="str">
        <f>IFERROR(IF($D92="","",VLOOKUP($D92,CUADRO!$D:$AK,15,FALSE)),"")</f>
        <v/>
      </c>
      <c r="S92" s="484" t="str">
        <f>IFERROR(IF($D92="","",VLOOKUP($D92,CUADRO!$D:$AK,16,FALSE)),"")</f>
        <v/>
      </c>
      <c r="T92" s="484" t="str">
        <f>IFERROR(IF($D92="","",VLOOKUP($D92,CUADRO!$D:$AK,17,FALSE)),"")</f>
        <v/>
      </c>
      <c r="U92" s="484" t="str">
        <f>IFERROR(IF($D92="","",VLOOKUP($D92,CUADRO!$D:$AK,18,FALSE)),"")</f>
        <v/>
      </c>
      <c r="V92" s="484" t="str">
        <f>IFERROR(IF($D92="","",VLOOKUP($D92,CUADRO!$D:$AK,19,FALSE)),"")</f>
        <v/>
      </c>
      <c r="W92" s="484" t="str">
        <f>IFERROR(IF($D92="","",VLOOKUP($D92,CUADRO!$D:$AK,20,FALSE)),"")</f>
        <v/>
      </c>
      <c r="X92" s="484" t="str">
        <f>IFERROR(IF($D92="","",VLOOKUP($D92,CUADRO!$D:$AK,21,FALSE)),"")</f>
        <v/>
      </c>
      <c r="Y92" s="484" t="str">
        <f>IFERROR(IF($D92="","",VLOOKUP($D92,CUADRO!$D:$AK,22,FALSE)),"")</f>
        <v/>
      </c>
      <c r="Z92" s="484" t="str">
        <f>IFERROR(IF($D92="","",VLOOKUP($D92,CUADRO!$D:$AK,23,FALSE)),"")</f>
        <v/>
      </c>
      <c r="AA92" s="484" t="str">
        <f>IFERROR(IF($D92="","",VLOOKUP($D92,CUADRO!$D:$AK,24,FALSE)),"")</f>
        <v/>
      </c>
      <c r="AB92" s="484" t="str">
        <f>IFERROR(IF($D92="","",VLOOKUP($D92,CUADRO!$D:$AK,25,FALSE)),"")</f>
        <v/>
      </c>
      <c r="AC92" s="484" t="str">
        <f>IFERROR(IF($D92="","",VLOOKUP($D92,CUADRO!$D:$AK,26,FALSE)),"")</f>
        <v/>
      </c>
      <c r="AD92" s="484" t="str">
        <f>IFERROR(IF($D92="","",VLOOKUP($D92,CUADRO!$D:$AK,27,FALSE)),"")</f>
        <v/>
      </c>
      <c r="AE92" s="484" t="str">
        <f>IFERROR(IF($D92="","",VLOOKUP($D92,CUADRO!$D:$AK,28,FALSE)),"")</f>
        <v/>
      </c>
      <c r="AF92" s="484" t="str">
        <f>IFERROR(IF($D92="","",VLOOKUP($D92,CUADRO!$D:$AK,29,FALSE)),"")</f>
        <v/>
      </c>
      <c r="AG92" s="484" t="str">
        <f>IFERROR(IF($D92="","",VLOOKUP($D92,CUADRO!$D:$AK,30,FALSE)),"")</f>
        <v/>
      </c>
      <c r="AH92" s="484" t="str">
        <f>IFERROR(IF($D92="","",VLOOKUP($D92,CUADRO!$D:$AK,31,FALSE)),"")</f>
        <v/>
      </c>
      <c r="AI92" s="484" t="str">
        <f>IFERROR(IF($D92="","",VLOOKUP($D92,CUADRO!$D:$AK,32,FALSE)),"")</f>
        <v/>
      </c>
      <c r="AJ92" s="484" t="str">
        <f>IFERROR(IF($D92="","",VLOOKUP($D92,CUADRO!$D:$AK,33,FALSE)),"")</f>
        <v/>
      </c>
      <c r="AK92" s="484" t="str">
        <f>IFERROR(IF($D92="","",VLOOKUP($D92,CUADRO!$D:$AK,34,FALSE)),"")</f>
        <v/>
      </c>
    </row>
    <row r="93" spans="1:37" ht="15">
      <c r="A93" s="435" t="str">
        <f>IF(F93="","",MAX($A$5:$A92)+1)</f>
        <v/>
      </c>
      <c r="B93" s="369">
        <v>89</v>
      </c>
      <c r="C93" s="228" t="str">
        <f>VLOOKUP(D93,CONDUCTORES!C:E,3,FALSE)</f>
        <v/>
      </c>
      <c r="D93" s="228" t="str">
        <f>IFERROR(IF($C$1="SELECCIONE EMPRESA","",IF($C$1=CONDUCTORES!$Y$1,VLOOKUP(B93,CONDUCTORES!AH92:AM531,6,FALSE),IF($C$1=CONDUCTORES!$Z$1,VLOOKUP(B93,CONDUCTORES!$AI$4:AM531,5,FALSE),IF($C$1=CONDUCTORES!$AA$1,VLOOKUP(B93,CONDUCTORES!AJ92:AM531,4,FALSE),VLOOKUP(B93,CONDUCTORES!AK92:AM531,3,FALSE))))),"")</f>
        <v/>
      </c>
      <c r="E93" s="228" t="str">
        <f>IF(IFERROR(IF($D93="","",VLOOKUP($D93,CUADRO!D92:AK241,2,FALSE)),"")=0,B93,IFERROR(IF($D93="","",VLOOKUP($D93,CUADRO!D92:AK241,2,FALSE)),""))</f>
        <v/>
      </c>
      <c r="F93" s="228" t="str">
        <f>IFERROR(IF($D93="","",VLOOKUP($D93,CUADRO!D92:AK241,3,FALSE)),"")</f>
        <v/>
      </c>
      <c r="G93" s="484" t="str">
        <f>IFERROR(IF($D93="","",VLOOKUP($D93,CUADRO!$D:$AK,4,FALSE)),"")</f>
        <v/>
      </c>
      <c r="H93" s="484" t="str">
        <f>IFERROR(IF($D93="","",VLOOKUP($D93,CUADRO!$D:$AK,5,FALSE)),"")</f>
        <v/>
      </c>
      <c r="I93" s="484" t="str">
        <f>IFERROR(IF($D93="","",VLOOKUP($D93,CUADRO!$D:$AK,6,FALSE)),"")</f>
        <v/>
      </c>
      <c r="J93" s="484" t="str">
        <f>IFERROR(IF($D93="","",VLOOKUP($D93,CUADRO!$D:$AK,7,FALSE)),"")</f>
        <v/>
      </c>
      <c r="K93" s="484" t="str">
        <f>IFERROR(IF($D93="","",VLOOKUP($D93,CUADRO!$D:$AK,8,FALSE)),"")</f>
        <v/>
      </c>
      <c r="L93" s="484" t="str">
        <f>IFERROR(IF($D93="","",VLOOKUP($D93,CUADRO!$D:$AK,9,FALSE)),"")</f>
        <v/>
      </c>
      <c r="M93" s="484" t="str">
        <f>IFERROR(IF($D93="","",VLOOKUP($D93,CUADRO!$D:$AK,10,FALSE)),"")</f>
        <v/>
      </c>
      <c r="N93" s="484" t="str">
        <f>IFERROR(IF($D93="","",VLOOKUP($D93,CUADRO!$D:$AK,11,FALSE)),"")</f>
        <v/>
      </c>
      <c r="O93" s="484" t="str">
        <f>IFERROR(IF($D93="","",VLOOKUP($D93,CUADRO!$D:$AK,12,FALSE)),"")</f>
        <v/>
      </c>
      <c r="P93" s="484" t="str">
        <f>IFERROR(IF($D93="","",VLOOKUP($D93,CUADRO!$D:$AK,13,FALSE)),"")</f>
        <v/>
      </c>
      <c r="Q93" s="484" t="str">
        <f>IFERROR(IF($D93="","",VLOOKUP($D93,CUADRO!$D:$AK,14,FALSE)),"")</f>
        <v/>
      </c>
      <c r="R93" s="484" t="str">
        <f>IFERROR(IF($D93="","",VLOOKUP($D93,CUADRO!$D:$AK,15,FALSE)),"")</f>
        <v/>
      </c>
      <c r="S93" s="484" t="str">
        <f>IFERROR(IF($D93="","",VLOOKUP($D93,CUADRO!$D:$AK,16,FALSE)),"")</f>
        <v/>
      </c>
      <c r="T93" s="484" t="str">
        <f>IFERROR(IF($D93="","",VLOOKUP($D93,CUADRO!$D:$AK,17,FALSE)),"")</f>
        <v/>
      </c>
      <c r="U93" s="484" t="str">
        <f>IFERROR(IF($D93="","",VLOOKUP($D93,CUADRO!$D:$AK,18,FALSE)),"")</f>
        <v/>
      </c>
      <c r="V93" s="484" t="str">
        <f>IFERROR(IF($D93="","",VLOOKUP($D93,CUADRO!$D:$AK,19,FALSE)),"")</f>
        <v/>
      </c>
      <c r="W93" s="484" t="str">
        <f>IFERROR(IF($D93="","",VLOOKUP($D93,CUADRO!$D:$AK,20,FALSE)),"")</f>
        <v/>
      </c>
      <c r="X93" s="484" t="str">
        <f>IFERROR(IF($D93="","",VLOOKUP($D93,CUADRO!$D:$AK,21,FALSE)),"")</f>
        <v/>
      </c>
      <c r="Y93" s="484" t="str">
        <f>IFERROR(IF($D93="","",VLOOKUP($D93,CUADRO!$D:$AK,22,FALSE)),"")</f>
        <v/>
      </c>
      <c r="Z93" s="484" t="str">
        <f>IFERROR(IF($D93="","",VLOOKUP($D93,CUADRO!$D:$AK,23,FALSE)),"")</f>
        <v/>
      </c>
      <c r="AA93" s="484" t="str">
        <f>IFERROR(IF($D93="","",VLOOKUP($D93,CUADRO!$D:$AK,24,FALSE)),"")</f>
        <v/>
      </c>
      <c r="AB93" s="484" t="str">
        <f>IFERROR(IF($D93="","",VLOOKUP($D93,CUADRO!$D:$AK,25,FALSE)),"")</f>
        <v/>
      </c>
      <c r="AC93" s="484" t="str">
        <f>IFERROR(IF($D93="","",VLOOKUP($D93,CUADRO!$D:$AK,26,FALSE)),"")</f>
        <v/>
      </c>
      <c r="AD93" s="484" t="str">
        <f>IFERROR(IF($D93="","",VLOOKUP($D93,CUADRO!$D:$AK,27,FALSE)),"")</f>
        <v/>
      </c>
      <c r="AE93" s="484" t="str">
        <f>IFERROR(IF($D93="","",VLOOKUP($D93,CUADRO!$D:$AK,28,FALSE)),"")</f>
        <v/>
      </c>
      <c r="AF93" s="484" t="str">
        <f>IFERROR(IF($D93="","",VLOOKUP($D93,CUADRO!$D:$AK,29,FALSE)),"")</f>
        <v/>
      </c>
      <c r="AG93" s="484" t="str">
        <f>IFERROR(IF($D93="","",VLOOKUP($D93,CUADRO!$D:$AK,30,FALSE)),"")</f>
        <v/>
      </c>
      <c r="AH93" s="484" t="str">
        <f>IFERROR(IF($D93="","",VLOOKUP($D93,CUADRO!$D:$AK,31,FALSE)),"")</f>
        <v/>
      </c>
      <c r="AI93" s="484" t="str">
        <f>IFERROR(IF($D93="","",VLOOKUP($D93,CUADRO!$D:$AK,32,FALSE)),"")</f>
        <v/>
      </c>
      <c r="AJ93" s="484" t="str">
        <f>IFERROR(IF($D93="","",VLOOKUP($D93,CUADRO!$D:$AK,33,FALSE)),"")</f>
        <v/>
      </c>
      <c r="AK93" s="484" t="str">
        <f>IFERROR(IF($D93="","",VLOOKUP($D93,CUADRO!$D:$AK,34,FALSE)),"")</f>
        <v/>
      </c>
    </row>
    <row r="94" spans="1:37" ht="15">
      <c r="A94" s="435" t="str">
        <f>IF(F94="","",MAX($A$5:$A93)+1)</f>
        <v/>
      </c>
      <c r="B94" s="369">
        <v>90</v>
      </c>
      <c r="C94" s="228" t="str">
        <f>VLOOKUP(D94,CONDUCTORES!C:E,3,FALSE)</f>
        <v/>
      </c>
      <c r="D94" s="228" t="str">
        <f>IFERROR(IF($C$1="SELECCIONE EMPRESA","",IF($C$1=CONDUCTORES!$Y$1,VLOOKUP(B94,CONDUCTORES!AH93:AM532,6,FALSE),IF($C$1=CONDUCTORES!$Z$1,VLOOKUP(B94,CONDUCTORES!$AI$4:AM532,5,FALSE),IF($C$1=CONDUCTORES!$AA$1,VLOOKUP(B94,CONDUCTORES!AJ93:AM532,4,FALSE),VLOOKUP(B94,CONDUCTORES!AK93:AM532,3,FALSE))))),"")</f>
        <v/>
      </c>
      <c r="E94" s="228" t="str">
        <f>IF(IFERROR(IF($D94="","",VLOOKUP($D94,CUADRO!D93:AK242,2,FALSE)),"")=0,B94,IFERROR(IF($D94="","",VLOOKUP($D94,CUADRO!D93:AK242,2,FALSE)),""))</f>
        <v/>
      </c>
      <c r="F94" s="228" t="str">
        <f>IFERROR(IF($D94="","",VLOOKUP($D94,CUADRO!D93:AK242,3,FALSE)),"")</f>
        <v/>
      </c>
      <c r="G94" s="484" t="str">
        <f>IFERROR(IF($D94="","",VLOOKUP($D94,CUADRO!$D:$AK,4,FALSE)),"")</f>
        <v/>
      </c>
      <c r="H94" s="484" t="str">
        <f>IFERROR(IF($D94="","",VLOOKUP($D94,CUADRO!$D:$AK,5,FALSE)),"")</f>
        <v/>
      </c>
      <c r="I94" s="484" t="str">
        <f>IFERROR(IF($D94="","",VLOOKUP($D94,CUADRO!$D:$AK,6,FALSE)),"")</f>
        <v/>
      </c>
      <c r="J94" s="484" t="str">
        <f>IFERROR(IF($D94="","",VLOOKUP($D94,CUADRO!$D:$AK,7,FALSE)),"")</f>
        <v/>
      </c>
      <c r="K94" s="484" t="str">
        <f>IFERROR(IF($D94="","",VLOOKUP($D94,CUADRO!$D:$AK,8,FALSE)),"")</f>
        <v/>
      </c>
      <c r="L94" s="484" t="str">
        <f>IFERROR(IF($D94="","",VLOOKUP($D94,CUADRO!$D:$AK,9,FALSE)),"")</f>
        <v/>
      </c>
      <c r="M94" s="484" t="str">
        <f>IFERROR(IF($D94="","",VLOOKUP($D94,CUADRO!$D:$AK,10,FALSE)),"")</f>
        <v/>
      </c>
      <c r="N94" s="484" t="str">
        <f>IFERROR(IF($D94="","",VLOOKUP($D94,CUADRO!$D:$AK,11,FALSE)),"")</f>
        <v/>
      </c>
      <c r="O94" s="484" t="str">
        <f>IFERROR(IF($D94="","",VLOOKUP($D94,CUADRO!$D:$AK,12,FALSE)),"")</f>
        <v/>
      </c>
      <c r="P94" s="484" t="str">
        <f>IFERROR(IF($D94="","",VLOOKUP($D94,CUADRO!$D:$AK,13,FALSE)),"")</f>
        <v/>
      </c>
      <c r="Q94" s="484" t="str">
        <f>IFERROR(IF($D94="","",VLOOKUP($D94,CUADRO!$D:$AK,14,FALSE)),"")</f>
        <v/>
      </c>
      <c r="R94" s="484" t="str">
        <f>IFERROR(IF($D94="","",VLOOKUP($D94,CUADRO!$D:$AK,15,FALSE)),"")</f>
        <v/>
      </c>
      <c r="S94" s="484" t="str">
        <f>IFERROR(IF($D94="","",VLOOKUP($D94,CUADRO!$D:$AK,16,FALSE)),"")</f>
        <v/>
      </c>
      <c r="T94" s="484" t="str">
        <f>IFERROR(IF($D94="","",VLOOKUP($D94,CUADRO!$D:$AK,17,FALSE)),"")</f>
        <v/>
      </c>
      <c r="U94" s="484" t="str">
        <f>IFERROR(IF($D94="","",VLOOKUP($D94,CUADRO!$D:$AK,18,FALSE)),"")</f>
        <v/>
      </c>
      <c r="V94" s="484" t="str">
        <f>IFERROR(IF($D94="","",VLOOKUP($D94,CUADRO!$D:$AK,19,FALSE)),"")</f>
        <v/>
      </c>
      <c r="W94" s="484" t="str">
        <f>IFERROR(IF($D94="","",VLOOKUP($D94,CUADRO!$D:$AK,20,FALSE)),"")</f>
        <v/>
      </c>
      <c r="X94" s="484" t="str">
        <f>IFERROR(IF($D94="","",VLOOKUP($D94,CUADRO!$D:$AK,21,FALSE)),"")</f>
        <v/>
      </c>
      <c r="Y94" s="484" t="str">
        <f>IFERROR(IF($D94="","",VLOOKUP($D94,CUADRO!$D:$AK,22,FALSE)),"")</f>
        <v/>
      </c>
      <c r="Z94" s="484" t="str">
        <f>IFERROR(IF($D94="","",VLOOKUP($D94,CUADRO!$D:$AK,23,FALSE)),"")</f>
        <v/>
      </c>
      <c r="AA94" s="484" t="str">
        <f>IFERROR(IF($D94="","",VLOOKUP($D94,CUADRO!$D:$AK,24,FALSE)),"")</f>
        <v/>
      </c>
      <c r="AB94" s="484" t="str">
        <f>IFERROR(IF($D94="","",VLOOKUP($D94,CUADRO!$D:$AK,25,FALSE)),"")</f>
        <v/>
      </c>
      <c r="AC94" s="484" t="str">
        <f>IFERROR(IF($D94="","",VLOOKUP($D94,CUADRO!$D:$AK,26,FALSE)),"")</f>
        <v/>
      </c>
      <c r="AD94" s="484" t="str">
        <f>IFERROR(IF($D94="","",VLOOKUP($D94,CUADRO!$D:$AK,27,FALSE)),"")</f>
        <v/>
      </c>
      <c r="AE94" s="484" t="str">
        <f>IFERROR(IF($D94="","",VLOOKUP($D94,CUADRO!$D:$AK,28,FALSE)),"")</f>
        <v/>
      </c>
      <c r="AF94" s="484" t="str">
        <f>IFERROR(IF($D94="","",VLOOKUP($D94,CUADRO!$D:$AK,29,FALSE)),"")</f>
        <v/>
      </c>
      <c r="AG94" s="484" t="str">
        <f>IFERROR(IF($D94="","",VLOOKUP($D94,CUADRO!$D:$AK,30,FALSE)),"")</f>
        <v/>
      </c>
      <c r="AH94" s="484" t="str">
        <f>IFERROR(IF($D94="","",VLOOKUP($D94,CUADRO!$D:$AK,31,FALSE)),"")</f>
        <v/>
      </c>
      <c r="AI94" s="484" t="str">
        <f>IFERROR(IF($D94="","",VLOOKUP($D94,CUADRO!$D:$AK,32,FALSE)),"")</f>
        <v/>
      </c>
      <c r="AJ94" s="484" t="str">
        <f>IFERROR(IF($D94="","",VLOOKUP($D94,CUADRO!$D:$AK,33,FALSE)),"")</f>
        <v/>
      </c>
      <c r="AK94" s="484" t="str">
        <f>IFERROR(IF($D94="","",VLOOKUP($D94,CUADRO!$D:$AK,34,FALSE)),"")</f>
        <v/>
      </c>
    </row>
    <row r="95" spans="1:37" ht="15">
      <c r="A95" s="435" t="str">
        <f>IF(F95="","",MAX($A$5:$A94)+1)</f>
        <v/>
      </c>
      <c r="B95" s="369">
        <v>91</v>
      </c>
      <c r="C95" s="228" t="str">
        <f>VLOOKUP(D95,CONDUCTORES!C:E,3,FALSE)</f>
        <v/>
      </c>
      <c r="D95" s="228" t="str">
        <f>IFERROR(IF($C$1="SELECCIONE EMPRESA","",IF($C$1=CONDUCTORES!$Y$1,VLOOKUP(B95,CONDUCTORES!AH94:AM533,6,FALSE),IF($C$1=CONDUCTORES!$Z$1,VLOOKUP(B95,CONDUCTORES!$AI$4:AM533,5,FALSE),IF($C$1=CONDUCTORES!$AA$1,VLOOKUP(B95,CONDUCTORES!AJ94:AM533,4,FALSE),VLOOKUP(B95,CONDUCTORES!AK94:AM533,3,FALSE))))),"")</f>
        <v/>
      </c>
      <c r="E95" s="228" t="str">
        <f>IF(IFERROR(IF($D95="","",VLOOKUP($D95,CUADRO!D94:AK243,2,FALSE)),"")=0,B95,IFERROR(IF($D95="","",VLOOKUP($D95,CUADRO!D94:AK243,2,FALSE)),""))</f>
        <v/>
      </c>
      <c r="F95" s="228" t="str">
        <f>IFERROR(IF($D95="","",VLOOKUP($D95,CUADRO!D94:AK243,3,FALSE)),"")</f>
        <v/>
      </c>
      <c r="G95" s="484" t="str">
        <f>IFERROR(IF($D95="","",VLOOKUP($D95,CUADRO!$D:$AK,4,FALSE)),"")</f>
        <v/>
      </c>
      <c r="H95" s="484" t="str">
        <f>IFERROR(IF($D95="","",VLOOKUP($D95,CUADRO!$D:$AK,5,FALSE)),"")</f>
        <v/>
      </c>
      <c r="I95" s="484" t="str">
        <f>IFERROR(IF($D95="","",VLOOKUP($D95,CUADRO!$D:$AK,6,FALSE)),"")</f>
        <v/>
      </c>
      <c r="J95" s="484" t="str">
        <f>IFERROR(IF($D95="","",VLOOKUP($D95,CUADRO!$D:$AK,7,FALSE)),"")</f>
        <v/>
      </c>
      <c r="K95" s="484" t="str">
        <f>IFERROR(IF($D95="","",VLOOKUP($D95,CUADRO!$D:$AK,8,FALSE)),"")</f>
        <v/>
      </c>
      <c r="L95" s="484" t="str">
        <f>IFERROR(IF($D95="","",VLOOKUP($D95,CUADRO!$D:$AK,9,FALSE)),"")</f>
        <v/>
      </c>
      <c r="M95" s="484" t="str">
        <f>IFERROR(IF($D95="","",VLOOKUP($D95,CUADRO!$D:$AK,10,FALSE)),"")</f>
        <v/>
      </c>
      <c r="N95" s="484" t="str">
        <f>IFERROR(IF($D95="","",VLOOKUP($D95,CUADRO!$D:$AK,11,FALSE)),"")</f>
        <v/>
      </c>
      <c r="O95" s="484" t="str">
        <f>IFERROR(IF($D95="","",VLOOKUP($D95,CUADRO!$D:$AK,12,FALSE)),"")</f>
        <v/>
      </c>
      <c r="P95" s="484" t="str">
        <f>IFERROR(IF($D95="","",VLOOKUP($D95,CUADRO!$D:$AK,13,FALSE)),"")</f>
        <v/>
      </c>
      <c r="Q95" s="484" t="str">
        <f>IFERROR(IF($D95="","",VLOOKUP($D95,CUADRO!$D:$AK,14,FALSE)),"")</f>
        <v/>
      </c>
      <c r="R95" s="484" t="str">
        <f>IFERROR(IF($D95="","",VLOOKUP($D95,CUADRO!$D:$AK,15,FALSE)),"")</f>
        <v/>
      </c>
      <c r="S95" s="484" t="str">
        <f>IFERROR(IF($D95="","",VLOOKUP($D95,CUADRO!$D:$AK,16,FALSE)),"")</f>
        <v/>
      </c>
      <c r="T95" s="484" t="str">
        <f>IFERROR(IF($D95="","",VLOOKUP($D95,CUADRO!$D:$AK,17,FALSE)),"")</f>
        <v/>
      </c>
      <c r="U95" s="484" t="str">
        <f>IFERROR(IF($D95="","",VLOOKUP($D95,CUADRO!$D:$AK,18,FALSE)),"")</f>
        <v/>
      </c>
      <c r="V95" s="484" t="str">
        <f>IFERROR(IF($D95="","",VLOOKUP($D95,CUADRO!$D:$AK,19,FALSE)),"")</f>
        <v/>
      </c>
      <c r="W95" s="484" t="str">
        <f>IFERROR(IF($D95="","",VLOOKUP($D95,CUADRO!$D:$AK,20,FALSE)),"")</f>
        <v/>
      </c>
      <c r="X95" s="484" t="str">
        <f>IFERROR(IF($D95="","",VLOOKUP($D95,CUADRO!$D:$AK,21,FALSE)),"")</f>
        <v/>
      </c>
      <c r="Y95" s="484" t="str">
        <f>IFERROR(IF($D95="","",VLOOKUP($D95,CUADRO!$D:$AK,22,FALSE)),"")</f>
        <v/>
      </c>
      <c r="Z95" s="484" t="str">
        <f>IFERROR(IF($D95="","",VLOOKUP($D95,CUADRO!$D:$AK,23,FALSE)),"")</f>
        <v/>
      </c>
      <c r="AA95" s="484" t="str">
        <f>IFERROR(IF($D95="","",VLOOKUP($D95,CUADRO!$D:$AK,24,FALSE)),"")</f>
        <v/>
      </c>
      <c r="AB95" s="484" t="str">
        <f>IFERROR(IF($D95="","",VLOOKUP($D95,CUADRO!$D:$AK,25,FALSE)),"")</f>
        <v/>
      </c>
      <c r="AC95" s="484" t="str">
        <f>IFERROR(IF($D95="","",VLOOKUP($D95,CUADRO!$D:$AK,26,FALSE)),"")</f>
        <v/>
      </c>
      <c r="AD95" s="484" t="str">
        <f>IFERROR(IF($D95="","",VLOOKUP($D95,CUADRO!$D:$AK,27,FALSE)),"")</f>
        <v/>
      </c>
      <c r="AE95" s="484" t="str">
        <f>IFERROR(IF($D95="","",VLOOKUP($D95,CUADRO!$D:$AK,28,FALSE)),"")</f>
        <v/>
      </c>
      <c r="AF95" s="484" t="str">
        <f>IFERROR(IF($D95="","",VLOOKUP($D95,CUADRO!$D:$AK,29,FALSE)),"")</f>
        <v/>
      </c>
      <c r="AG95" s="484" t="str">
        <f>IFERROR(IF($D95="","",VLOOKUP($D95,CUADRO!$D:$AK,30,FALSE)),"")</f>
        <v/>
      </c>
      <c r="AH95" s="484" t="str">
        <f>IFERROR(IF($D95="","",VLOOKUP($D95,CUADRO!$D:$AK,31,FALSE)),"")</f>
        <v/>
      </c>
      <c r="AI95" s="484" t="str">
        <f>IFERROR(IF($D95="","",VLOOKUP($D95,CUADRO!$D:$AK,32,FALSE)),"")</f>
        <v/>
      </c>
      <c r="AJ95" s="484" t="str">
        <f>IFERROR(IF($D95="","",VLOOKUP($D95,CUADRO!$D:$AK,33,FALSE)),"")</f>
        <v/>
      </c>
      <c r="AK95" s="484" t="str">
        <f>IFERROR(IF($D95="","",VLOOKUP($D95,CUADRO!$D:$AK,34,FALSE)),"")</f>
        <v/>
      </c>
    </row>
    <row r="96" spans="1:37" ht="15">
      <c r="A96" s="435" t="str">
        <f>IF(F96="","",MAX($A$5:$A95)+1)</f>
        <v/>
      </c>
      <c r="B96" s="369">
        <v>92</v>
      </c>
      <c r="C96" s="228" t="str">
        <f>VLOOKUP(D96,CONDUCTORES!C:E,3,FALSE)</f>
        <v/>
      </c>
      <c r="D96" s="228" t="str">
        <f>IFERROR(IF($C$1="SELECCIONE EMPRESA","",IF($C$1=CONDUCTORES!$Y$1,VLOOKUP(B96,CONDUCTORES!AH95:AM534,6,FALSE),IF($C$1=CONDUCTORES!$Z$1,VLOOKUP(B96,CONDUCTORES!$AI$4:AM534,5,FALSE),IF($C$1=CONDUCTORES!$AA$1,VLOOKUP(B96,CONDUCTORES!AJ95:AM534,4,FALSE),VLOOKUP(B96,CONDUCTORES!AK95:AM534,3,FALSE))))),"")</f>
        <v/>
      </c>
      <c r="E96" s="228" t="str">
        <f>IF(IFERROR(IF($D96="","",VLOOKUP($D96,CUADRO!D95:AK244,2,FALSE)),"")=0,B96,IFERROR(IF($D96="","",VLOOKUP($D96,CUADRO!D95:AK244,2,FALSE)),""))</f>
        <v/>
      </c>
      <c r="F96" s="228" t="str">
        <f>IFERROR(IF($D96="","",VLOOKUP($D96,CUADRO!D95:AK244,3,FALSE)),"")</f>
        <v/>
      </c>
      <c r="G96" s="484" t="str">
        <f>IFERROR(IF($D96="","",VLOOKUP($D96,CUADRO!$D:$AK,4,FALSE)),"")</f>
        <v/>
      </c>
      <c r="H96" s="484" t="str">
        <f>IFERROR(IF($D96="","",VLOOKUP($D96,CUADRO!$D:$AK,5,FALSE)),"")</f>
        <v/>
      </c>
      <c r="I96" s="484" t="str">
        <f>IFERROR(IF($D96="","",VLOOKUP($D96,CUADRO!$D:$AK,6,FALSE)),"")</f>
        <v/>
      </c>
      <c r="J96" s="484" t="str">
        <f>IFERROR(IF($D96="","",VLOOKUP($D96,CUADRO!$D:$AK,7,FALSE)),"")</f>
        <v/>
      </c>
      <c r="K96" s="484" t="str">
        <f>IFERROR(IF($D96="","",VLOOKUP($D96,CUADRO!$D:$AK,8,FALSE)),"")</f>
        <v/>
      </c>
      <c r="L96" s="484" t="str">
        <f>IFERROR(IF($D96="","",VLOOKUP($D96,CUADRO!$D:$AK,9,FALSE)),"")</f>
        <v/>
      </c>
      <c r="M96" s="484" t="str">
        <f>IFERROR(IF($D96="","",VLOOKUP($D96,CUADRO!$D:$AK,10,FALSE)),"")</f>
        <v/>
      </c>
      <c r="N96" s="484" t="str">
        <f>IFERROR(IF($D96="","",VLOOKUP($D96,CUADRO!$D:$AK,11,FALSE)),"")</f>
        <v/>
      </c>
      <c r="O96" s="484" t="str">
        <f>IFERROR(IF($D96="","",VLOOKUP($D96,CUADRO!$D:$AK,12,FALSE)),"")</f>
        <v/>
      </c>
      <c r="P96" s="484" t="str">
        <f>IFERROR(IF($D96="","",VLOOKUP($D96,CUADRO!$D:$AK,13,FALSE)),"")</f>
        <v/>
      </c>
      <c r="Q96" s="484" t="str">
        <f>IFERROR(IF($D96="","",VLOOKUP($D96,CUADRO!$D:$AK,14,FALSE)),"")</f>
        <v/>
      </c>
      <c r="R96" s="484" t="str">
        <f>IFERROR(IF($D96="","",VLOOKUP($D96,CUADRO!$D:$AK,15,FALSE)),"")</f>
        <v/>
      </c>
      <c r="S96" s="484" t="str">
        <f>IFERROR(IF($D96="","",VLOOKUP($D96,CUADRO!$D:$AK,16,FALSE)),"")</f>
        <v/>
      </c>
      <c r="T96" s="484" t="str">
        <f>IFERROR(IF($D96="","",VLOOKUP($D96,CUADRO!$D:$AK,17,FALSE)),"")</f>
        <v/>
      </c>
      <c r="U96" s="484" t="str">
        <f>IFERROR(IF($D96="","",VLOOKUP($D96,CUADRO!$D:$AK,18,FALSE)),"")</f>
        <v/>
      </c>
      <c r="V96" s="484" t="str">
        <f>IFERROR(IF($D96="","",VLOOKUP($D96,CUADRO!$D:$AK,19,FALSE)),"")</f>
        <v/>
      </c>
      <c r="W96" s="484" t="str">
        <f>IFERROR(IF($D96="","",VLOOKUP($D96,CUADRO!$D:$AK,20,FALSE)),"")</f>
        <v/>
      </c>
      <c r="X96" s="484" t="str">
        <f>IFERROR(IF($D96="","",VLOOKUP($D96,CUADRO!$D:$AK,21,FALSE)),"")</f>
        <v/>
      </c>
      <c r="Y96" s="484" t="str">
        <f>IFERROR(IF($D96="","",VLOOKUP($D96,CUADRO!$D:$AK,22,FALSE)),"")</f>
        <v/>
      </c>
      <c r="Z96" s="484" t="str">
        <f>IFERROR(IF($D96="","",VLOOKUP($D96,CUADRO!$D:$AK,23,FALSE)),"")</f>
        <v/>
      </c>
      <c r="AA96" s="484" t="str">
        <f>IFERROR(IF($D96="","",VLOOKUP($D96,CUADRO!$D:$AK,24,FALSE)),"")</f>
        <v/>
      </c>
      <c r="AB96" s="484" t="str">
        <f>IFERROR(IF($D96="","",VLOOKUP($D96,CUADRO!$D:$AK,25,FALSE)),"")</f>
        <v/>
      </c>
      <c r="AC96" s="484" t="str">
        <f>IFERROR(IF($D96="","",VLOOKUP($D96,CUADRO!$D:$AK,26,FALSE)),"")</f>
        <v/>
      </c>
      <c r="AD96" s="484" t="str">
        <f>IFERROR(IF($D96="","",VLOOKUP($D96,CUADRO!$D:$AK,27,FALSE)),"")</f>
        <v/>
      </c>
      <c r="AE96" s="484" t="str">
        <f>IFERROR(IF($D96="","",VLOOKUP($D96,CUADRO!$D:$AK,28,FALSE)),"")</f>
        <v/>
      </c>
      <c r="AF96" s="484" t="str">
        <f>IFERROR(IF($D96="","",VLOOKUP($D96,CUADRO!$D:$AK,29,FALSE)),"")</f>
        <v/>
      </c>
      <c r="AG96" s="484" t="str">
        <f>IFERROR(IF($D96="","",VLOOKUP($D96,CUADRO!$D:$AK,30,FALSE)),"")</f>
        <v/>
      </c>
      <c r="AH96" s="484" t="str">
        <f>IFERROR(IF($D96="","",VLOOKUP($D96,CUADRO!$D:$AK,31,FALSE)),"")</f>
        <v/>
      </c>
      <c r="AI96" s="484" t="str">
        <f>IFERROR(IF($D96="","",VLOOKUP($D96,CUADRO!$D:$AK,32,FALSE)),"")</f>
        <v/>
      </c>
      <c r="AJ96" s="484" t="str">
        <f>IFERROR(IF($D96="","",VLOOKUP($D96,CUADRO!$D:$AK,33,FALSE)),"")</f>
        <v/>
      </c>
      <c r="AK96" s="484" t="str">
        <f>IFERROR(IF($D96="","",VLOOKUP($D96,CUADRO!$D:$AK,34,FALSE)),"")</f>
        <v/>
      </c>
    </row>
    <row r="97" spans="1:37" ht="15">
      <c r="A97" s="435" t="str">
        <f>IF(F97="","",MAX($A$5:$A96)+1)</f>
        <v/>
      </c>
      <c r="B97" s="369">
        <v>93</v>
      </c>
      <c r="C97" s="228" t="str">
        <f>VLOOKUP(D97,CONDUCTORES!C:E,3,FALSE)</f>
        <v/>
      </c>
      <c r="D97" s="228" t="str">
        <f>IFERROR(IF($C$1="SELECCIONE EMPRESA","",IF($C$1=CONDUCTORES!$Y$1,VLOOKUP(B97,CONDUCTORES!AH96:AM535,6,FALSE),IF($C$1=CONDUCTORES!$Z$1,VLOOKUP(B97,CONDUCTORES!$AI$4:AM535,5,FALSE),IF($C$1=CONDUCTORES!$AA$1,VLOOKUP(B97,CONDUCTORES!AJ96:AM535,4,FALSE),VLOOKUP(B97,CONDUCTORES!AK96:AM535,3,FALSE))))),"")</f>
        <v/>
      </c>
      <c r="E97" s="228" t="str">
        <f>IF(IFERROR(IF($D97="","",VLOOKUP($D97,CUADRO!D96:AK245,2,FALSE)),"")=0,B97,IFERROR(IF($D97="","",VLOOKUP($D97,CUADRO!D96:AK245,2,FALSE)),""))</f>
        <v/>
      </c>
      <c r="F97" s="228" t="str">
        <f>IFERROR(IF($D97="","",VLOOKUP($D97,CUADRO!D96:AK245,3,FALSE)),"")</f>
        <v/>
      </c>
      <c r="G97" s="484" t="str">
        <f>IFERROR(IF($D97="","",VLOOKUP($D97,CUADRO!$D:$AK,4,FALSE)),"")</f>
        <v/>
      </c>
      <c r="H97" s="484" t="str">
        <f>IFERROR(IF($D97="","",VLOOKUP($D97,CUADRO!$D:$AK,5,FALSE)),"")</f>
        <v/>
      </c>
      <c r="I97" s="484" t="str">
        <f>IFERROR(IF($D97="","",VLOOKUP($D97,CUADRO!$D:$AK,6,FALSE)),"")</f>
        <v/>
      </c>
      <c r="J97" s="484" t="str">
        <f>IFERROR(IF($D97="","",VLOOKUP($D97,CUADRO!$D:$AK,7,FALSE)),"")</f>
        <v/>
      </c>
      <c r="K97" s="484" t="str">
        <f>IFERROR(IF($D97="","",VLOOKUP($D97,CUADRO!$D:$AK,8,FALSE)),"")</f>
        <v/>
      </c>
      <c r="L97" s="484" t="str">
        <f>IFERROR(IF($D97="","",VLOOKUP($D97,CUADRO!$D:$AK,9,FALSE)),"")</f>
        <v/>
      </c>
      <c r="M97" s="484" t="str">
        <f>IFERROR(IF($D97="","",VLOOKUP($D97,CUADRO!$D:$AK,10,FALSE)),"")</f>
        <v/>
      </c>
      <c r="N97" s="484" t="str">
        <f>IFERROR(IF($D97="","",VLOOKUP($D97,CUADRO!$D:$AK,11,FALSE)),"")</f>
        <v/>
      </c>
      <c r="O97" s="484" t="str">
        <f>IFERROR(IF($D97="","",VLOOKUP($D97,CUADRO!$D:$AK,12,FALSE)),"")</f>
        <v/>
      </c>
      <c r="P97" s="484" t="str">
        <f>IFERROR(IF($D97="","",VLOOKUP($D97,CUADRO!$D:$AK,13,FALSE)),"")</f>
        <v/>
      </c>
      <c r="Q97" s="484" t="str">
        <f>IFERROR(IF($D97="","",VLOOKUP($D97,CUADRO!$D:$AK,14,FALSE)),"")</f>
        <v/>
      </c>
      <c r="R97" s="484" t="str">
        <f>IFERROR(IF($D97="","",VLOOKUP($D97,CUADRO!$D:$AK,15,FALSE)),"")</f>
        <v/>
      </c>
      <c r="S97" s="484" t="str">
        <f>IFERROR(IF($D97="","",VLOOKUP($D97,CUADRO!$D:$AK,16,FALSE)),"")</f>
        <v/>
      </c>
      <c r="T97" s="484" t="str">
        <f>IFERROR(IF($D97="","",VLOOKUP($D97,CUADRO!$D:$AK,17,FALSE)),"")</f>
        <v/>
      </c>
      <c r="U97" s="484" t="str">
        <f>IFERROR(IF($D97="","",VLOOKUP($D97,CUADRO!$D:$AK,18,FALSE)),"")</f>
        <v/>
      </c>
      <c r="V97" s="484" t="str">
        <f>IFERROR(IF($D97="","",VLOOKUP($D97,CUADRO!$D:$AK,19,FALSE)),"")</f>
        <v/>
      </c>
      <c r="W97" s="484" t="str">
        <f>IFERROR(IF($D97="","",VLOOKUP($D97,CUADRO!$D:$AK,20,FALSE)),"")</f>
        <v/>
      </c>
      <c r="X97" s="484" t="str">
        <f>IFERROR(IF($D97="","",VLOOKUP($D97,CUADRO!$D:$AK,21,FALSE)),"")</f>
        <v/>
      </c>
      <c r="Y97" s="484" t="str">
        <f>IFERROR(IF($D97="","",VLOOKUP($D97,CUADRO!$D:$AK,22,FALSE)),"")</f>
        <v/>
      </c>
      <c r="Z97" s="484" t="str">
        <f>IFERROR(IF($D97="","",VLOOKUP($D97,CUADRO!$D:$AK,23,FALSE)),"")</f>
        <v/>
      </c>
      <c r="AA97" s="484" t="str">
        <f>IFERROR(IF($D97="","",VLOOKUP($D97,CUADRO!$D:$AK,24,FALSE)),"")</f>
        <v/>
      </c>
      <c r="AB97" s="484" t="str">
        <f>IFERROR(IF($D97="","",VLOOKUP($D97,CUADRO!$D:$AK,25,FALSE)),"")</f>
        <v/>
      </c>
      <c r="AC97" s="484" t="str">
        <f>IFERROR(IF($D97="","",VLOOKUP($D97,CUADRO!$D:$AK,26,FALSE)),"")</f>
        <v/>
      </c>
      <c r="AD97" s="484" t="str">
        <f>IFERROR(IF($D97="","",VLOOKUP($D97,CUADRO!$D:$AK,27,FALSE)),"")</f>
        <v/>
      </c>
      <c r="AE97" s="484" t="str">
        <f>IFERROR(IF($D97="","",VLOOKUP($D97,CUADRO!$D:$AK,28,FALSE)),"")</f>
        <v/>
      </c>
      <c r="AF97" s="484" t="str">
        <f>IFERROR(IF($D97="","",VLOOKUP($D97,CUADRO!$D:$AK,29,FALSE)),"")</f>
        <v/>
      </c>
      <c r="AG97" s="484" t="str">
        <f>IFERROR(IF($D97="","",VLOOKUP($D97,CUADRO!$D:$AK,30,FALSE)),"")</f>
        <v/>
      </c>
      <c r="AH97" s="484" t="str">
        <f>IFERROR(IF($D97="","",VLOOKUP($D97,CUADRO!$D:$AK,31,FALSE)),"")</f>
        <v/>
      </c>
      <c r="AI97" s="484" t="str">
        <f>IFERROR(IF($D97="","",VLOOKUP($D97,CUADRO!$D:$AK,32,FALSE)),"")</f>
        <v/>
      </c>
      <c r="AJ97" s="484" t="str">
        <f>IFERROR(IF($D97="","",VLOOKUP($D97,CUADRO!$D:$AK,33,FALSE)),"")</f>
        <v/>
      </c>
      <c r="AK97" s="484" t="str">
        <f>IFERROR(IF($D97="","",VLOOKUP($D97,CUADRO!$D:$AK,34,FALSE)),"")</f>
        <v/>
      </c>
    </row>
    <row r="98" spans="1:37" ht="15">
      <c r="A98" s="435" t="str">
        <f>IF(F98="","",MAX($A$5:$A97)+1)</f>
        <v/>
      </c>
      <c r="B98" s="369">
        <v>94</v>
      </c>
      <c r="C98" s="228" t="str">
        <f>VLOOKUP(D98,CONDUCTORES!C:E,3,FALSE)</f>
        <v/>
      </c>
      <c r="D98" s="228" t="str">
        <f>IFERROR(IF($C$1="SELECCIONE EMPRESA","",IF($C$1=CONDUCTORES!$Y$1,VLOOKUP(B98,CONDUCTORES!AH97:AM536,6,FALSE),IF($C$1=CONDUCTORES!$Z$1,VLOOKUP(B98,CONDUCTORES!$AI$4:AM536,5,FALSE),IF($C$1=CONDUCTORES!$AA$1,VLOOKUP(B98,CONDUCTORES!AJ97:AM536,4,FALSE),VLOOKUP(B98,CONDUCTORES!AK97:AM536,3,FALSE))))),"")</f>
        <v/>
      </c>
      <c r="E98" s="228" t="str">
        <f>IF(IFERROR(IF($D98="","",VLOOKUP($D98,CUADRO!D97:AK246,2,FALSE)),"")=0,B98,IFERROR(IF($D98="","",VLOOKUP($D98,CUADRO!D97:AK246,2,FALSE)),""))</f>
        <v/>
      </c>
      <c r="F98" s="228" t="str">
        <f>IFERROR(IF($D98="","",VLOOKUP($D98,CUADRO!D97:AK246,3,FALSE)),"")</f>
        <v/>
      </c>
      <c r="G98" s="484" t="str">
        <f>IFERROR(IF($D98="","",VLOOKUP($D98,CUADRO!$D:$AK,4,FALSE)),"")</f>
        <v/>
      </c>
      <c r="H98" s="484" t="str">
        <f>IFERROR(IF($D98="","",VLOOKUP($D98,CUADRO!$D:$AK,5,FALSE)),"")</f>
        <v/>
      </c>
      <c r="I98" s="484" t="str">
        <f>IFERROR(IF($D98="","",VLOOKUP($D98,CUADRO!$D:$AK,6,FALSE)),"")</f>
        <v/>
      </c>
      <c r="J98" s="484" t="str">
        <f>IFERROR(IF($D98="","",VLOOKUP($D98,CUADRO!$D:$AK,7,FALSE)),"")</f>
        <v/>
      </c>
      <c r="K98" s="484" t="str">
        <f>IFERROR(IF($D98="","",VLOOKUP($D98,CUADRO!$D:$AK,8,FALSE)),"")</f>
        <v/>
      </c>
      <c r="L98" s="484" t="str">
        <f>IFERROR(IF($D98="","",VLOOKUP($D98,CUADRO!$D:$AK,9,FALSE)),"")</f>
        <v/>
      </c>
      <c r="M98" s="484" t="str">
        <f>IFERROR(IF($D98="","",VLOOKUP($D98,CUADRO!$D:$AK,10,FALSE)),"")</f>
        <v/>
      </c>
      <c r="N98" s="484" t="str">
        <f>IFERROR(IF($D98="","",VLOOKUP($D98,CUADRO!$D:$AK,11,FALSE)),"")</f>
        <v/>
      </c>
      <c r="O98" s="484" t="str">
        <f>IFERROR(IF($D98="","",VLOOKUP($D98,CUADRO!$D:$AK,12,FALSE)),"")</f>
        <v/>
      </c>
      <c r="P98" s="484" t="str">
        <f>IFERROR(IF($D98="","",VLOOKUP($D98,CUADRO!$D:$AK,13,FALSE)),"")</f>
        <v/>
      </c>
      <c r="Q98" s="484" t="str">
        <f>IFERROR(IF($D98="","",VLOOKUP($D98,CUADRO!$D:$AK,14,FALSE)),"")</f>
        <v/>
      </c>
      <c r="R98" s="484" t="str">
        <f>IFERROR(IF($D98="","",VLOOKUP($D98,CUADRO!$D:$AK,15,FALSE)),"")</f>
        <v/>
      </c>
      <c r="S98" s="484" t="str">
        <f>IFERROR(IF($D98="","",VLOOKUP($D98,CUADRO!$D:$AK,16,FALSE)),"")</f>
        <v/>
      </c>
      <c r="T98" s="484" t="str">
        <f>IFERROR(IF($D98="","",VLOOKUP($D98,CUADRO!$D:$AK,17,FALSE)),"")</f>
        <v/>
      </c>
      <c r="U98" s="484" t="str">
        <f>IFERROR(IF($D98="","",VLOOKUP($D98,CUADRO!$D:$AK,18,FALSE)),"")</f>
        <v/>
      </c>
      <c r="V98" s="484" t="str">
        <f>IFERROR(IF($D98="","",VLOOKUP($D98,CUADRO!$D:$AK,19,FALSE)),"")</f>
        <v/>
      </c>
      <c r="W98" s="484" t="str">
        <f>IFERROR(IF($D98="","",VLOOKUP($D98,CUADRO!$D:$AK,20,FALSE)),"")</f>
        <v/>
      </c>
      <c r="X98" s="484" t="str">
        <f>IFERROR(IF($D98="","",VLOOKUP($D98,CUADRO!$D:$AK,21,FALSE)),"")</f>
        <v/>
      </c>
      <c r="Y98" s="484" t="str">
        <f>IFERROR(IF($D98="","",VLOOKUP($D98,CUADRO!$D:$AK,22,FALSE)),"")</f>
        <v/>
      </c>
      <c r="Z98" s="484" t="str">
        <f>IFERROR(IF($D98="","",VLOOKUP($D98,CUADRO!$D:$AK,23,FALSE)),"")</f>
        <v/>
      </c>
      <c r="AA98" s="484" t="str">
        <f>IFERROR(IF($D98="","",VLOOKUP($D98,CUADRO!$D:$AK,24,FALSE)),"")</f>
        <v/>
      </c>
      <c r="AB98" s="484" t="str">
        <f>IFERROR(IF($D98="","",VLOOKUP($D98,CUADRO!$D:$AK,25,FALSE)),"")</f>
        <v/>
      </c>
      <c r="AC98" s="484" t="str">
        <f>IFERROR(IF($D98="","",VLOOKUP($D98,CUADRO!$D:$AK,26,FALSE)),"")</f>
        <v/>
      </c>
      <c r="AD98" s="484" t="str">
        <f>IFERROR(IF($D98="","",VLOOKUP($D98,CUADRO!$D:$AK,27,FALSE)),"")</f>
        <v/>
      </c>
      <c r="AE98" s="484" t="str">
        <f>IFERROR(IF($D98="","",VLOOKUP($D98,CUADRO!$D:$AK,28,FALSE)),"")</f>
        <v/>
      </c>
      <c r="AF98" s="484" t="str">
        <f>IFERROR(IF($D98="","",VLOOKUP($D98,CUADRO!$D:$AK,29,FALSE)),"")</f>
        <v/>
      </c>
      <c r="AG98" s="484" t="str">
        <f>IFERROR(IF($D98="","",VLOOKUP($D98,CUADRO!$D:$AK,30,FALSE)),"")</f>
        <v/>
      </c>
      <c r="AH98" s="484" t="str">
        <f>IFERROR(IF($D98="","",VLOOKUP($D98,CUADRO!$D:$AK,31,FALSE)),"")</f>
        <v/>
      </c>
      <c r="AI98" s="484" t="str">
        <f>IFERROR(IF($D98="","",VLOOKUP($D98,CUADRO!$D:$AK,32,FALSE)),"")</f>
        <v/>
      </c>
      <c r="AJ98" s="484" t="str">
        <f>IFERROR(IF($D98="","",VLOOKUP($D98,CUADRO!$D:$AK,33,FALSE)),"")</f>
        <v/>
      </c>
      <c r="AK98" s="484" t="str">
        <f>IFERROR(IF($D98="","",VLOOKUP($D98,CUADRO!$D:$AK,34,FALSE)),"")</f>
        <v/>
      </c>
    </row>
    <row r="99" spans="1:37" ht="15">
      <c r="A99" s="435" t="str">
        <f>IF(F99="","",MAX($A$5:$A98)+1)</f>
        <v/>
      </c>
      <c r="B99" s="369">
        <v>95</v>
      </c>
      <c r="C99" s="228" t="str">
        <f>VLOOKUP(D99,CONDUCTORES!C:E,3,FALSE)</f>
        <v/>
      </c>
      <c r="D99" s="228" t="str">
        <f>IFERROR(IF($C$1="SELECCIONE EMPRESA","",IF($C$1=CONDUCTORES!$Y$1,VLOOKUP(B99,CONDUCTORES!AH98:AM537,6,FALSE),IF($C$1=CONDUCTORES!$Z$1,VLOOKUP(B99,CONDUCTORES!$AI$4:AM537,5,FALSE),IF($C$1=CONDUCTORES!$AA$1,VLOOKUP(B99,CONDUCTORES!AJ98:AM537,4,FALSE),VLOOKUP(B99,CONDUCTORES!AK98:AM537,3,FALSE))))),"")</f>
        <v/>
      </c>
      <c r="E99" s="228" t="str">
        <f>IF(IFERROR(IF($D99="","",VLOOKUP($D99,CUADRO!D98:AK247,2,FALSE)),"")=0,B99,IFERROR(IF($D99="","",VLOOKUP($D99,CUADRO!D98:AK247,2,FALSE)),""))</f>
        <v/>
      </c>
      <c r="F99" s="228" t="str">
        <f>IFERROR(IF($D99="","",VLOOKUP($D99,CUADRO!D98:AK247,3,FALSE)),"")</f>
        <v/>
      </c>
      <c r="G99" s="484" t="str">
        <f>IFERROR(IF($D99="","",VLOOKUP($D99,CUADRO!$D:$AK,4,FALSE)),"")</f>
        <v/>
      </c>
      <c r="H99" s="484" t="str">
        <f>IFERROR(IF($D99="","",VLOOKUP($D99,CUADRO!$D:$AK,5,FALSE)),"")</f>
        <v/>
      </c>
      <c r="I99" s="484" t="str">
        <f>IFERROR(IF($D99="","",VLOOKUP($D99,CUADRO!$D:$AK,6,FALSE)),"")</f>
        <v/>
      </c>
      <c r="J99" s="484" t="str">
        <f>IFERROR(IF($D99="","",VLOOKUP($D99,CUADRO!$D:$AK,7,FALSE)),"")</f>
        <v/>
      </c>
      <c r="K99" s="484" t="str">
        <f>IFERROR(IF($D99="","",VLOOKUP($D99,CUADRO!$D:$AK,8,FALSE)),"")</f>
        <v/>
      </c>
      <c r="L99" s="484" t="str">
        <f>IFERROR(IF($D99="","",VLOOKUP($D99,CUADRO!$D:$AK,9,FALSE)),"")</f>
        <v/>
      </c>
      <c r="M99" s="484" t="str">
        <f>IFERROR(IF($D99="","",VLOOKUP($D99,CUADRO!$D:$AK,10,FALSE)),"")</f>
        <v/>
      </c>
      <c r="N99" s="484" t="str">
        <f>IFERROR(IF($D99="","",VLOOKUP($D99,CUADRO!$D:$AK,11,FALSE)),"")</f>
        <v/>
      </c>
      <c r="O99" s="484" t="str">
        <f>IFERROR(IF($D99="","",VLOOKUP($D99,CUADRO!$D:$AK,12,FALSE)),"")</f>
        <v/>
      </c>
      <c r="P99" s="484" t="str">
        <f>IFERROR(IF($D99="","",VLOOKUP($D99,CUADRO!$D:$AK,13,FALSE)),"")</f>
        <v/>
      </c>
      <c r="Q99" s="484" t="str">
        <f>IFERROR(IF($D99="","",VLOOKUP($D99,CUADRO!$D:$AK,14,FALSE)),"")</f>
        <v/>
      </c>
      <c r="R99" s="484" t="str">
        <f>IFERROR(IF($D99="","",VLOOKUP($D99,CUADRO!$D:$AK,15,FALSE)),"")</f>
        <v/>
      </c>
      <c r="S99" s="484" t="str">
        <f>IFERROR(IF($D99="","",VLOOKUP($D99,CUADRO!$D:$AK,16,FALSE)),"")</f>
        <v/>
      </c>
      <c r="T99" s="484" t="str">
        <f>IFERROR(IF($D99="","",VLOOKUP($D99,CUADRO!$D:$AK,17,FALSE)),"")</f>
        <v/>
      </c>
      <c r="U99" s="484" t="str">
        <f>IFERROR(IF($D99="","",VLOOKUP($D99,CUADRO!$D:$AK,18,FALSE)),"")</f>
        <v/>
      </c>
      <c r="V99" s="484" t="str">
        <f>IFERROR(IF($D99="","",VLOOKUP($D99,CUADRO!$D:$AK,19,FALSE)),"")</f>
        <v/>
      </c>
      <c r="W99" s="484" t="str">
        <f>IFERROR(IF($D99="","",VLOOKUP($D99,CUADRO!$D:$AK,20,FALSE)),"")</f>
        <v/>
      </c>
      <c r="X99" s="484" t="str">
        <f>IFERROR(IF($D99="","",VLOOKUP($D99,CUADRO!$D:$AK,21,FALSE)),"")</f>
        <v/>
      </c>
      <c r="Y99" s="484" t="str">
        <f>IFERROR(IF($D99="","",VLOOKUP($D99,CUADRO!$D:$AK,22,FALSE)),"")</f>
        <v/>
      </c>
      <c r="Z99" s="484" t="str">
        <f>IFERROR(IF($D99="","",VLOOKUP($D99,CUADRO!$D:$AK,23,FALSE)),"")</f>
        <v/>
      </c>
      <c r="AA99" s="484" t="str">
        <f>IFERROR(IF($D99="","",VLOOKUP($D99,CUADRO!$D:$AK,24,FALSE)),"")</f>
        <v/>
      </c>
      <c r="AB99" s="484" t="str">
        <f>IFERROR(IF($D99="","",VLOOKUP($D99,CUADRO!$D:$AK,25,FALSE)),"")</f>
        <v/>
      </c>
      <c r="AC99" s="484" t="str">
        <f>IFERROR(IF($D99="","",VLOOKUP($D99,CUADRO!$D:$AK,26,FALSE)),"")</f>
        <v/>
      </c>
      <c r="AD99" s="484" t="str">
        <f>IFERROR(IF($D99="","",VLOOKUP($D99,CUADRO!$D:$AK,27,FALSE)),"")</f>
        <v/>
      </c>
      <c r="AE99" s="484" t="str">
        <f>IFERROR(IF($D99="","",VLOOKUP($D99,CUADRO!$D:$AK,28,FALSE)),"")</f>
        <v/>
      </c>
      <c r="AF99" s="484" t="str">
        <f>IFERROR(IF($D99="","",VLOOKUP($D99,CUADRO!$D:$AK,29,FALSE)),"")</f>
        <v/>
      </c>
      <c r="AG99" s="484" t="str">
        <f>IFERROR(IF($D99="","",VLOOKUP($D99,CUADRO!$D:$AK,30,FALSE)),"")</f>
        <v/>
      </c>
      <c r="AH99" s="484" t="str">
        <f>IFERROR(IF($D99="","",VLOOKUP($D99,CUADRO!$D:$AK,31,FALSE)),"")</f>
        <v/>
      </c>
      <c r="AI99" s="484" t="str">
        <f>IFERROR(IF($D99="","",VLOOKUP($D99,CUADRO!$D:$AK,32,FALSE)),"")</f>
        <v/>
      </c>
      <c r="AJ99" s="484" t="str">
        <f>IFERROR(IF($D99="","",VLOOKUP($D99,CUADRO!$D:$AK,33,FALSE)),"")</f>
        <v/>
      </c>
      <c r="AK99" s="484" t="str">
        <f>IFERROR(IF($D99="","",VLOOKUP($D99,CUADRO!$D:$AK,34,FALSE)),"")</f>
        <v/>
      </c>
    </row>
    <row r="100" spans="1:37" ht="15">
      <c r="A100" s="435" t="str">
        <f>IF(F100="","",MAX($A$5:$A99)+1)</f>
        <v/>
      </c>
      <c r="B100" s="369">
        <v>96</v>
      </c>
      <c r="C100" s="228" t="str">
        <f>VLOOKUP(D100,CONDUCTORES!C:E,3,FALSE)</f>
        <v/>
      </c>
      <c r="D100" s="228" t="str">
        <f>IFERROR(IF($C$1="SELECCIONE EMPRESA","",IF($C$1=CONDUCTORES!$Y$1,VLOOKUP(B100,CONDUCTORES!AH99:AM538,6,FALSE),IF($C$1=CONDUCTORES!$Z$1,VLOOKUP(B100,CONDUCTORES!$AI$4:AM538,5,FALSE),IF($C$1=CONDUCTORES!$AA$1,VLOOKUP(B100,CONDUCTORES!AJ99:AM538,4,FALSE),VLOOKUP(B100,CONDUCTORES!AK99:AM538,3,FALSE))))),"")</f>
        <v/>
      </c>
      <c r="E100" s="228" t="str">
        <f>IF(IFERROR(IF($D100="","",VLOOKUP($D100,CUADRO!D99:AK248,2,FALSE)),"")=0,B100,IFERROR(IF($D100="","",VLOOKUP($D100,CUADRO!D99:AK248,2,FALSE)),""))</f>
        <v/>
      </c>
      <c r="F100" s="228" t="str">
        <f>IFERROR(IF($D100="","",VLOOKUP($D100,CUADRO!D99:AK248,3,FALSE)),"")</f>
        <v/>
      </c>
      <c r="G100" s="484" t="str">
        <f>IFERROR(IF($D100="","",VLOOKUP($D100,CUADRO!$D:$AK,4,FALSE)),"")</f>
        <v/>
      </c>
      <c r="H100" s="484" t="str">
        <f>IFERROR(IF($D100="","",VLOOKUP($D100,CUADRO!$D:$AK,5,FALSE)),"")</f>
        <v/>
      </c>
      <c r="I100" s="484" t="str">
        <f>IFERROR(IF($D100="","",VLOOKUP($D100,CUADRO!$D:$AK,6,FALSE)),"")</f>
        <v/>
      </c>
      <c r="J100" s="484" t="str">
        <f>IFERROR(IF($D100="","",VLOOKUP($D100,CUADRO!$D:$AK,7,FALSE)),"")</f>
        <v/>
      </c>
      <c r="K100" s="484" t="str">
        <f>IFERROR(IF($D100="","",VLOOKUP($D100,CUADRO!$D:$AK,8,FALSE)),"")</f>
        <v/>
      </c>
      <c r="L100" s="484" t="str">
        <f>IFERROR(IF($D100="","",VLOOKUP($D100,CUADRO!$D:$AK,9,FALSE)),"")</f>
        <v/>
      </c>
      <c r="M100" s="484" t="str">
        <f>IFERROR(IF($D100="","",VLOOKUP($D100,CUADRO!$D:$AK,10,FALSE)),"")</f>
        <v/>
      </c>
      <c r="N100" s="484" t="str">
        <f>IFERROR(IF($D100="","",VLOOKUP($D100,CUADRO!$D:$AK,11,FALSE)),"")</f>
        <v/>
      </c>
      <c r="O100" s="484" t="str">
        <f>IFERROR(IF($D100="","",VLOOKUP($D100,CUADRO!$D:$AK,12,FALSE)),"")</f>
        <v/>
      </c>
      <c r="P100" s="484" t="str">
        <f>IFERROR(IF($D100="","",VLOOKUP($D100,CUADRO!$D:$AK,13,FALSE)),"")</f>
        <v/>
      </c>
      <c r="Q100" s="484" t="str">
        <f>IFERROR(IF($D100="","",VLOOKUP($D100,CUADRO!$D:$AK,14,FALSE)),"")</f>
        <v/>
      </c>
      <c r="R100" s="484" t="str">
        <f>IFERROR(IF($D100="","",VLOOKUP($D100,CUADRO!$D:$AK,15,FALSE)),"")</f>
        <v/>
      </c>
      <c r="S100" s="484" t="str">
        <f>IFERROR(IF($D100="","",VLOOKUP($D100,CUADRO!$D:$AK,16,FALSE)),"")</f>
        <v/>
      </c>
      <c r="T100" s="484" t="str">
        <f>IFERROR(IF($D100="","",VLOOKUP($D100,CUADRO!$D:$AK,17,FALSE)),"")</f>
        <v/>
      </c>
      <c r="U100" s="484" t="str">
        <f>IFERROR(IF($D100="","",VLOOKUP($D100,CUADRO!$D:$AK,18,FALSE)),"")</f>
        <v/>
      </c>
      <c r="V100" s="484" t="str">
        <f>IFERROR(IF($D100="","",VLOOKUP($D100,CUADRO!$D:$AK,19,FALSE)),"")</f>
        <v/>
      </c>
      <c r="W100" s="484" t="str">
        <f>IFERROR(IF($D100="","",VLOOKUP($D100,CUADRO!$D:$AK,20,FALSE)),"")</f>
        <v/>
      </c>
      <c r="X100" s="484" t="str">
        <f>IFERROR(IF($D100="","",VLOOKUP($D100,CUADRO!$D:$AK,21,FALSE)),"")</f>
        <v/>
      </c>
      <c r="Y100" s="484" t="str">
        <f>IFERROR(IF($D100="","",VLOOKUP($D100,CUADRO!$D:$AK,22,FALSE)),"")</f>
        <v/>
      </c>
      <c r="Z100" s="484" t="str">
        <f>IFERROR(IF($D100="","",VLOOKUP($D100,CUADRO!$D:$AK,23,FALSE)),"")</f>
        <v/>
      </c>
      <c r="AA100" s="484" t="str">
        <f>IFERROR(IF($D100="","",VLOOKUP($D100,CUADRO!$D:$AK,24,FALSE)),"")</f>
        <v/>
      </c>
      <c r="AB100" s="484" t="str">
        <f>IFERROR(IF($D100="","",VLOOKUP($D100,CUADRO!$D:$AK,25,FALSE)),"")</f>
        <v/>
      </c>
      <c r="AC100" s="484" t="str">
        <f>IFERROR(IF($D100="","",VLOOKUP($D100,CUADRO!$D:$AK,26,FALSE)),"")</f>
        <v/>
      </c>
      <c r="AD100" s="484" t="str">
        <f>IFERROR(IF($D100="","",VLOOKUP($D100,CUADRO!$D:$AK,27,FALSE)),"")</f>
        <v/>
      </c>
      <c r="AE100" s="484" t="str">
        <f>IFERROR(IF($D100="","",VLOOKUP($D100,CUADRO!$D:$AK,28,FALSE)),"")</f>
        <v/>
      </c>
      <c r="AF100" s="484" t="str">
        <f>IFERROR(IF($D100="","",VLOOKUP($D100,CUADRO!$D:$AK,29,FALSE)),"")</f>
        <v/>
      </c>
      <c r="AG100" s="484" t="str">
        <f>IFERROR(IF($D100="","",VLOOKUP($D100,CUADRO!$D:$AK,30,FALSE)),"")</f>
        <v/>
      </c>
      <c r="AH100" s="484" t="str">
        <f>IFERROR(IF($D100="","",VLOOKUP($D100,CUADRO!$D:$AK,31,FALSE)),"")</f>
        <v/>
      </c>
      <c r="AI100" s="484" t="str">
        <f>IFERROR(IF($D100="","",VLOOKUP($D100,CUADRO!$D:$AK,32,FALSE)),"")</f>
        <v/>
      </c>
      <c r="AJ100" s="484" t="str">
        <f>IFERROR(IF($D100="","",VLOOKUP($D100,CUADRO!$D:$AK,33,FALSE)),"")</f>
        <v/>
      </c>
      <c r="AK100" s="484" t="str">
        <f>IFERROR(IF($D100="","",VLOOKUP($D100,CUADRO!$D:$AK,34,FALSE)),"")</f>
        <v/>
      </c>
    </row>
    <row r="101" spans="1:37" ht="15">
      <c r="A101" s="435" t="str">
        <f>IF(F101="","",MAX($A$5:$A100)+1)</f>
        <v/>
      </c>
      <c r="B101" s="369">
        <v>97</v>
      </c>
      <c r="C101" s="228" t="str">
        <f>VLOOKUP(D101,CONDUCTORES!C:E,3,FALSE)</f>
        <v/>
      </c>
      <c r="D101" s="228" t="str">
        <f>IFERROR(IF($C$1="SELECCIONE EMPRESA","",IF($C$1=CONDUCTORES!$Y$1,VLOOKUP(B101,CONDUCTORES!AH100:AM539,6,FALSE),IF($C$1=CONDUCTORES!$Z$1,VLOOKUP(B101,CONDUCTORES!$AI$4:AM539,5,FALSE),IF($C$1=CONDUCTORES!$AA$1,VLOOKUP(B101,CONDUCTORES!AJ100:AM539,4,FALSE),VLOOKUP(B101,CONDUCTORES!AK100:AM539,3,FALSE))))),"")</f>
        <v/>
      </c>
      <c r="E101" s="228" t="str">
        <f>IF(IFERROR(IF($D101="","",VLOOKUP($D101,CUADRO!D100:AK249,2,FALSE)),"")=0,B101,IFERROR(IF($D101="","",VLOOKUP($D101,CUADRO!D100:AK249,2,FALSE)),""))</f>
        <v/>
      </c>
      <c r="F101" s="228" t="str">
        <f>IFERROR(IF($D101="","",VLOOKUP($D101,CUADRO!D100:AK249,3,FALSE)),"")</f>
        <v/>
      </c>
      <c r="G101" s="484" t="str">
        <f>IFERROR(IF($D101="","",VLOOKUP($D101,CUADRO!$D:$AK,4,FALSE)),"")</f>
        <v/>
      </c>
      <c r="H101" s="484" t="str">
        <f>IFERROR(IF($D101="","",VLOOKUP($D101,CUADRO!$D:$AK,5,FALSE)),"")</f>
        <v/>
      </c>
      <c r="I101" s="484" t="str">
        <f>IFERROR(IF($D101="","",VLOOKUP($D101,CUADRO!$D:$AK,6,FALSE)),"")</f>
        <v/>
      </c>
      <c r="J101" s="484" t="str">
        <f>IFERROR(IF($D101="","",VLOOKUP($D101,CUADRO!$D:$AK,7,FALSE)),"")</f>
        <v/>
      </c>
      <c r="K101" s="484" t="str">
        <f>IFERROR(IF($D101="","",VLOOKUP($D101,CUADRO!$D:$AK,8,FALSE)),"")</f>
        <v/>
      </c>
      <c r="L101" s="484" t="str">
        <f>IFERROR(IF($D101="","",VLOOKUP($D101,CUADRO!$D:$AK,9,FALSE)),"")</f>
        <v/>
      </c>
      <c r="M101" s="484" t="str">
        <f>IFERROR(IF($D101="","",VLOOKUP($D101,CUADRO!$D:$AK,10,FALSE)),"")</f>
        <v/>
      </c>
      <c r="N101" s="484" t="str">
        <f>IFERROR(IF($D101="","",VLOOKUP($D101,CUADRO!$D:$AK,11,FALSE)),"")</f>
        <v/>
      </c>
      <c r="O101" s="484" t="str">
        <f>IFERROR(IF($D101="","",VLOOKUP($D101,CUADRO!$D:$AK,12,FALSE)),"")</f>
        <v/>
      </c>
      <c r="P101" s="484" t="str">
        <f>IFERROR(IF($D101="","",VLOOKUP($D101,CUADRO!$D:$AK,13,FALSE)),"")</f>
        <v/>
      </c>
      <c r="Q101" s="484" t="str">
        <f>IFERROR(IF($D101="","",VLOOKUP($D101,CUADRO!$D:$AK,14,FALSE)),"")</f>
        <v/>
      </c>
      <c r="R101" s="484" t="str">
        <f>IFERROR(IF($D101="","",VLOOKUP($D101,CUADRO!$D:$AK,15,FALSE)),"")</f>
        <v/>
      </c>
      <c r="S101" s="484" t="str">
        <f>IFERROR(IF($D101="","",VLOOKUP($D101,CUADRO!$D:$AK,16,FALSE)),"")</f>
        <v/>
      </c>
      <c r="T101" s="484" t="str">
        <f>IFERROR(IF($D101="","",VLOOKUP($D101,CUADRO!$D:$AK,17,FALSE)),"")</f>
        <v/>
      </c>
      <c r="U101" s="484" t="str">
        <f>IFERROR(IF($D101="","",VLOOKUP($D101,CUADRO!$D:$AK,18,FALSE)),"")</f>
        <v/>
      </c>
      <c r="V101" s="484" t="str">
        <f>IFERROR(IF($D101="","",VLOOKUP($D101,CUADRO!$D:$AK,19,FALSE)),"")</f>
        <v/>
      </c>
      <c r="W101" s="484" t="str">
        <f>IFERROR(IF($D101="","",VLOOKUP($D101,CUADRO!$D:$AK,20,FALSE)),"")</f>
        <v/>
      </c>
      <c r="X101" s="484" t="str">
        <f>IFERROR(IF($D101="","",VLOOKUP($D101,CUADRO!$D:$AK,21,FALSE)),"")</f>
        <v/>
      </c>
      <c r="Y101" s="484" t="str">
        <f>IFERROR(IF($D101="","",VLOOKUP($D101,CUADRO!$D:$AK,22,FALSE)),"")</f>
        <v/>
      </c>
      <c r="Z101" s="484" t="str">
        <f>IFERROR(IF($D101="","",VLOOKUP($D101,CUADRO!$D:$AK,23,FALSE)),"")</f>
        <v/>
      </c>
      <c r="AA101" s="484" t="str">
        <f>IFERROR(IF($D101="","",VLOOKUP($D101,CUADRO!$D:$AK,24,FALSE)),"")</f>
        <v/>
      </c>
      <c r="AB101" s="484" t="str">
        <f>IFERROR(IF($D101="","",VLOOKUP($D101,CUADRO!$D:$AK,25,FALSE)),"")</f>
        <v/>
      </c>
      <c r="AC101" s="484" t="str">
        <f>IFERROR(IF($D101="","",VLOOKUP($D101,CUADRO!$D:$AK,26,FALSE)),"")</f>
        <v/>
      </c>
      <c r="AD101" s="484" t="str">
        <f>IFERROR(IF($D101="","",VLOOKUP($D101,CUADRO!$D:$AK,27,FALSE)),"")</f>
        <v/>
      </c>
      <c r="AE101" s="484" t="str">
        <f>IFERROR(IF($D101="","",VLOOKUP($D101,CUADRO!$D:$AK,28,FALSE)),"")</f>
        <v/>
      </c>
      <c r="AF101" s="484" t="str">
        <f>IFERROR(IF($D101="","",VLOOKUP($D101,CUADRO!$D:$AK,29,FALSE)),"")</f>
        <v/>
      </c>
      <c r="AG101" s="484" t="str">
        <f>IFERROR(IF($D101="","",VLOOKUP($D101,CUADRO!$D:$AK,30,FALSE)),"")</f>
        <v/>
      </c>
      <c r="AH101" s="484" t="str">
        <f>IFERROR(IF($D101="","",VLOOKUP($D101,CUADRO!$D:$AK,31,FALSE)),"")</f>
        <v/>
      </c>
      <c r="AI101" s="484" t="str">
        <f>IFERROR(IF($D101="","",VLOOKUP($D101,CUADRO!$D:$AK,32,FALSE)),"")</f>
        <v/>
      </c>
      <c r="AJ101" s="484" t="str">
        <f>IFERROR(IF($D101="","",VLOOKUP($D101,CUADRO!$D:$AK,33,FALSE)),"")</f>
        <v/>
      </c>
      <c r="AK101" s="484" t="str">
        <f>IFERROR(IF($D101="","",VLOOKUP($D101,CUADRO!$D:$AK,34,FALSE)),"")</f>
        <v/>
      </c>
    </row>
    <row r="102" spans="1:37" ht="15">
      <c r="A102" s="435" t="str">
        <f>IF(F102="","",MAX($A$5:$A101)+1)</f>
        <v/>
      </c>
      <c r="B102" s="369">
        <v>98</v>
      </c>
      <c r="C102" s="228" t="str">
        <f>VLOOKUP(D102,CONDUCTORES!C:E,3,FALSE)</f>
        <v/>
      </c>
      <c r="D102" s="228" t="str">
        <f>IFERROR(IF($C$1="SELECCIONE EMPRESA","",IF($C$1=CONDUCTORES!$Y$1,VLOOKUP(B102,CONDUCTORES!AH101:AM540,6,FALSE),IF($C$1=CONDUCTORES!$Z$1,VLOOKUP(B102,CONDUCTORES!$AI$4:AM540,5,FALSE),IF($C$1=CONDUCTORES!$AA$1,VLOOKUP(B102,CONDUCTORES!AJ101:AM540,4,FALSE),VLOOKUP(B102,CONDUCTORES!AK101:AM540,3,FALSE))))),"")</f>
        <v/>
      </c>
      <c r="E102" s="228" t="str">
        <f>IF(IFERROR(IF($D102="","",VLOOKUP($D102,CUADRO!D101:AK250,2,FALSE)),"")=0,B102,IFERROR(IF($D102="","",VLOOKUP($D102,CUADRO!D101:AK250,2,FALSE)),""))</f>
        <v/>
      </c>
      <c r="F102" s="228" t="str">
        <f>IFERROR(IF($D102="","",VLOOKUP($D102,CUADRO!D101:AK250,3,FALSE)),"")</f>
        <v/>
      </c>
      <c r="G102" s="484" t="str">
        <f>IFERROR(IF($D102="","",VLOOKUP($D102,CUADRO!$D:$AK,4,FALSE)),"")</f>
        <v/>
      </c>
      <c r="H102" s="484" t="str">
        <f>IFERROR(IF($D102="","",VLOOKUP($D102,CUADRO!$D:$AK,5,FALSE)),"")</f>
        <v/>
      </c>
      <c r="I102" s="484" t="str">
        <f>IFERROR(IF($D102="","",VLOOKUP($D102,CUADRO!$D:$AK,6,FALSE)),"")</f>
        <v/>
      </c>
      <c r="J102" s="484" t="str">
        <f>IFERROR(IF($D102="","",VLOOKUP($D102,CUADRO!$D:$AK,7,FALSE)),"")</f>
        <v/>
      </c>
      <c r="K102" s="484" t="str">
        <f>IFERROR(IF($D102="","",VLOOKUP($D102,CUADRO!$D:$AK,8,FALSE)),"")</f>
        <v/>
      </c>
      <c r="L102" s="484" t="str">
        <f>IFERROR(IF($D102="","",VLOOKUP($D102,CUADRO!$D:$AK,9,FALSE)),"")</f>
        <v/>
      </c>
      <c r="M102" s="484" t="str">
        <f>IFERROR(IF($D102="","",VLOOKUP($D102,CUADRO!$D:$AK,10,FALSE)),"")</f>
        <v/>
      </c>
      <c r="N102" s="484" t="str">
        <f>IFERROR(IF($D102="","",VLOOKUP($D102,CUADRO!$D:$AK,11,FALSE)),"")</f>
        <v/>
      </c>
      <c r="O102" s="484" t="str">
        <f>IFERROR(IF($D102="","",VLOOKUP($D102,CUADRO!$D:$AK,12,FALSE)),"")</f>
        <v/>
      </c>
      <c r="P102" s="484" t="str">
        <f>IFERROR(IF($D102="","",VLOOKUP($D102,CUADRO!$D:$AK,13,FALSE)),"")</f>
        <v/>
      </c>
      <c r="Q102" s="484" t="str">
        <f>IFERROR(IF($D102="","",VLOOKUP($D102,CUADRO!$D:$AK,14,FALSE)),"")</f>
        <v/>
      </c>
      <c r="R102" s="484" t="str">
        <f>IFERROR(IF($D102="","",VLOOKUP($D102,CUADRO!$D:$AK,15,FALSE)),"")</f>
        <v/>
      </c>
      <c r="S102" s="484" t="str">
        <f>IFERROR(IF($D102="","",VLOOKUP($D102,CUADRO!$D:$AK,16,FALSE)),"")</f>
        <v/>
      </c>
      <c r="T102" s="484" t="str">
        <f>IFERROR(IF($D102="","",VLOOKUP($D102,CUADRO!$D:$AK,17,FALSE)),"")</f>
        <v/>
      </c>
      <c r="U102" s="484" t="str">
        <f>IFERROR(IF($D102="","",VLOOKUP($D102,CUADRO!$D:$AK,18,FALSE)),"")</f>
        <v/>
      </c>
      <c r="V102" s="484" t="str">
        <f>IFERROR(IF($D102="","",VLOOKUP($D102,CUADRO!$D:$AK,19,FALSE)),"")</f>
        <v/>
      </c>
      <c r="W102" s="484" t="str">
        <f>IFERROR(IF($D102="","",VLOOKUP($D102,CUADRO!$D:$AK,20,FALSE)),"")</f>
        <v/>
      </c>
      <c r="X102" s="484" t="str">
        <f>IFERROR(IF($D102="","",VLOOKUP($D102,CUADRO!$D:$AK,21,FALSE)),"")</f>
        <v/>
      </c>
      <c r="Y102" s="484" t="str">
        <f>IFERROR(IF($D102="","",VLOOKUP($D102,CUADRO!$D:$AK,22,FALSE)),"")</f>
        <v/>
      </c>
      <c r="Z102" s="484" t="str">
        <f>IFERROR(IF($D102="","",VLOOKUP($D102,CUADRO!$D:$AK,23,FALSE)),"")</f>
        <v/>
      </c>
      <c r="AA102" s="484" t="str">
        <f>IFERROR(IF($D102="","",VLOOKUP($D102,CUADRO!$D:$AK,24,FALSE)),"")</f>
        <v/>
      </c>
      <c r="AB102" s="484" t="str">
        <f>IFERROR(IF($D102="","",VLOOKUP($D102,CUADRO!$D:$AK,25,FALSE)),"")</f>
        <v/>
      </c>
      <c r="AC102" s="484" t="str">
        <f>IFERROR(IF($D102="","",VLOOKUP($D102,CUADRO!$D:$AK,26,FALSE)),"")</f>
        <v/>
      </c>
      <c r="AD102" s="484" t="str">
        <f>IFERROR(IF($D102="","",VLOOKUP($D102,CUADRO!$D:$AK,27,FALSE)),"")</f>
        <v/>
      </c>
      <c r="AE102" s="484" t="str">
        <f>IFERROR(IF($D102="","",VLOOKUP($D102,CUADRO!$D:$AK,28,FALSE)),"")</f>
        <v/>
      </c>
      <c r="AF102" s="484" t="str">
        <f>IFERROR(IF($D102="","",VLOOKUP($D102,CUADRO!$D:$AK,29,FALSE)),"")</f>
        <v/>
      </c>
      <c r="AG102" s="484" t="str">
        <f>IFERROR(IF($D102="","",VLOOKUP($D102,CUADRO!$D:$AK,30,FALSE)),"")</f>
        <v/>
      </c>
      <c r="AH102" s="484" t="str">
        <f>IFERROR(IF($D102="","",VLOOKUP($D102,CUADRO!$D:$AK,31,FALSE)),"")</f>
        <v/>
      </c>
      <c r="AI102" s="484" t="str">
        <f>IFERROR(IF($D102="","",VLOOKUP($D102,CUADRO!$D:$AK,32,FALSE)),"")</f>
        <v/>
      </c>
      <c r="AJ102" s="484" t="str">
        <f>IFERROR(IF($D102="","",VLOOKUP($D102,CUADRO!$D:$AK,33,FALSE)),"")</f>
        <v/>
      </c>
      <c r="AK102" s="484" t="str">
        <f>IFERROR(IF($D102="","",VLOOKUP($D102,CUADRO!$D:$AK,34,FALSE)),"")</f>
        <v/>
      </c>
    </row>
    <row r="103" spans="1:37" ht="15">
      <c r="A103" s="435" t="str">
        <f>IF(F103="","",MAX($A$5:$A102)+1)</f>
        <v/>
      </c>
      <c r="B103" s="369">
        <v>99</v>
      </c>
      <c r="C103" s="228" t="str">
        <f>VLOOKUP(D103,CONDUCTORES!C:E,3,FALSE)</f>
        <v/>
      </c>
      <c r="D103" s="228" t="str">
        <f>IFERROR(IF($C$1="SELECCIONE EMPRESA","",IF($C$1=CONDUCTORES!$Y$1,VLOOKUP(B103,CONDUCTORES!AH102:AM541,6,FALSE),IF($C$1=CONDUCTORES!$Z$1,VLOOKUP(B103,CONDUCTORES!$AI$4:AM541,5,FALSE),IF($C$1=CONDUCTORES!$AA$1,VLOOKUP(B103,CONDUCTORES!AJ102:AM541,4,FALSE),VLOOKUP(B103,CONDUCTORES!AK102:AM541,3,FALSE))))),"")</f>
        <v/>
      </c>
      <c r="E103" s="228" t="str">
        <f>IF(IFERROR(IF($D103="","",VLOOKUP($D103,CUADRO!D102:AK251,2,FALSE)),"")=0,B103,IFERROR(IF($D103="","",VLOOKUP($D103,CUADRO!D102:AK251,2,FALSE)),""))</f>
        <v/>
      </c>
      <c r="F103" s="228" t="str">
        <f>IFERROR(IF($D103="","",VLOOKUP($D103,CUADRO!D102:AK251,3,FALSE)),"")</f>
        <v/>
      </c>
      <c r="G103" s="484" t="str">
        <f>IFERROR(IF($D103="","",VLOOKUP($D103,CUADRO!$D:$AK,4,FALSE)),"")</f>
        <v/>
      </c>
      <c r="H103" s="484" t="str">
        <f>IFERROR(IF($D103="","",VLOOKUP($D103,CUADRO!$D:$AK,5,FALSE)),"")</f>
        <v/>
      </c>
      <c r="I103" s="484" t="str">
        <f>IFERROR(IF($D103="","",VLOOKUP($D103,CUADRO!$D:$AK,6,FALSE)),"")</f>
        <v/>
      </c>
      <c r="J103" s="484" t="str">
        <f>IFERROR(IF($D103="","",VLOOKUP($D103,CUADRO!$D:$AK,7,FALSE)),"")</f>
        <v/>
      </c>
      <c r="K103" s="484" t="str">
        <f>IFERROR(IF($D103="","",VLOOKUP($D103,CUADRO!$D:$AK,8,FALSE)),"")</f>
        <v/>
      </c>
      <c r="L103" s="484" t="str">
        <f>IFERROR(IF($D103="","",VLOOKUP($D103,CUADRO!$D:$AK,9,FALSE)),"")</f>
        <v/>
      </c>
      <c r="M103" s="484" t="str">
        <f>IFERROR(IF($D103="","",VLOOKUP($D103,CUADRO!$D:$AK,10,FALSE)),"")</f>
        <v/>
      </c>
      <c r="N103" s="484" t="str">
        <f>IFERROR(IF($D103="","",VLOOKUP($D103,CUADRO!$D:$AK,11,FALSE)),"")</f>
        <v/>
      </c>
      <c r="O103" s="484" t="str">
        <f>IFERROR(IF($D103="","",VLOOKUP($D103,CUADRO!$D:$AK,12,FALSE)),"")</f>
        <v/>
      </c>
      <c r="P103" s="484" t="str">
        <f>IFERROR(IF($D103="","",VLOOKUP($D103,CUADRO!$D:$AK,13,FALSE)),"")</f>
        <v/>
      </c>
      <c r="Q103" s="484" t="str">
        <f>IFERROR(IF($D103="","",VLOOKUP($D103,CUADRO!$D:$AK,14,FALSE)),"")</f>
        <v/>
      </c>
      <c r="R103" s="484" t="str">
        <f>IFERROR(IF($D103="","",VLOOKUP($D103,CUADRO!$D:$AK,15,FALSE)),"")</f>
        <v/>
      </c>
      <c r="S103" s="484" t="str">
        <f>IFERROR(IF($D103="","",VLOOKUP($D103,CUADRO!$D:$AK,16,FALSE)),"")</f>
        <v/>
      </c>
      <c r="T103" s="484" t="str">
        <f>IFERROR(IF($D103="","",VLOOKUP($D103,CUADRO!$D:$AK,17,FALSE)),"")</f>
        <v/>
      </c>
      <c r="U103" s="484" t="str">
        <f>IFERROR(IF($D103="","",VLOOKUP($D103,CUADRO!$D:$AK,18,FALSE)),"")</f>
        <v/>
      </c>
      <c r="V103" s="484" t="str">
        <f>IFERROR(IF($D103="","",VLOOKUP($D103,CUADRO!$D:$AK,19,FALSE)),"")</f>
        <v/>
      </c>
      <c r="W103" s="484" t="str">
        <f>IFERROR(IF($D103="","",VLOOKUP($D103,CUADRO!$D:$AK,20,FALSE)),"")</f>
        <v/>
      </c>
      <c r="X103" s="484" t="str">
        <f>IFERROR(IF($D103="","",VLOOKUP($D103,CUADRO!$D:$AK,21,FALSE)),"")</f>
        <v/>
      </c>
      <c r="Y103" s="484" t="str">
        <f>IFERROR(IF($D103="","",VLOOKUP($D103,CUADRO!$D:$AK,22,FALSE)),"")</f>
        <v/>
      </c>
      <c r="Z103" s="484" t="str">
        <f>IFERROR(IF($D103="","",VLOOKUP($D103,CUADRO!$D:$AK,23,FALSE)),"")</f>
        <v/>
      </c>
      <c r="AA103" s="484" t="str">
        <f>IFERROR(IF($D103="","",VLOOKUP($D103,CUADRO!$D:$AK,24,FALSE)),"")</f>
        <v/>
      </c>
      <c r="AB103" s="484" t="str">
        <f>IFERROR(IF($D103="","",VLOOKUP($D103,CUADRO!$D:$AK,25,FALSE)),"")</f>
        <v/>
      </c>
      <c r="AC103" s="484" t="str">
        <f>IFERROR(IF($D103="","",VLOOKUP($D103,CUADRO!$D:$AK,26,FALSE)),"")</f>
        <v/>
      </c>
      <c r="AD103" s="484" t="str">
        <f>IFERROR(IF($D103="","",VLOOKUP($D103,CUADRO!$D:$AK,27,FALSE)),"")</f>
        <v/>
      </c>
      <c r="AE103" s="484" t="str">
        <f>IFERROR(IF($D103="","",VLOOKUP($D103,CUADRO!$D:$AK,28,FALSE)),"")</f>
        <v/>
      </c>
      <c r="AF103" s="484" t="str">
        <f>IFERROR(IF($D103="","",VLOOKUP($D103,CUADRO!$D:$AK,29,FALSE)),"")</f>
        <v/>
      </c>
      <c r="AG103" s="484" t="str">
        <f>IFERROR(IF($D103="","",VLOOKUP($D103,CUADRO!$D:$AK,30,FALSE)),"")</f>
        <v/>
      </c>
      <c r="AH103" s="484" t="str">
        <f>IFERROR(IF($D103="","",VLOOKUP($D103,CUADRO!$D:$AK,31,FALSE)),"")</f>
        <v/>
      </c>
      <c r="AI103" s="484" t="str">
        <f>IFERROR(IF($D103="","",VLOOKUP($D103,CUADRO!$D:$AK,32,FALSE)),"")</f>
        <v/>
      </c>
      <c r="AJ103" s="484" t="str">
        <f>IFERROR(IF($D103="","",VLOOKUP($D103,CUADRO!$D:$AK,33,FALSE)),"")</f>
        <v/>
      </c>
      <c r="AK103" s="484" t="str">
        <f>IFERROR(IF($D103="","",VLOOKUP($D103,CUADRO!$D:$AK,34,FALSE)),"")</f>
        <v/>
      </c>
    </row>
    <row r="104" spans="1:37" ht="15">
      <c r="A104" s="435" t="str">
        <f>IF(F104="","",MAX($A$5:$A103)+1)</f>
        <v/>
      </c>
      <c r="B104" s="369">
        <v>100</v>
      </c>
      <c r="C104" s="228" t="str">
        <f>VLOOKUP(D104,CONDUCTORES!C:E,3,FALSE)</f>
        <v/>
      </c>
      <c r="D104" s="228" t="str">
        <f>IFERROR(IF($C$1="SELECCIONE EMPRESA","",IF($C$1=CONDUCTORES!$Y$1,VLOOKUP(B104,CONDUCTORES!AH103:AM542,6,FALSE),IF($C$1=CONDUCTORES!$Z$1,VLOOKUP(B104,CONDUCTORES!$AI$4:AM542,5,FALSE),IF($C$1=CONDUCTORES!$AA$1,VLOOKUP(B104,CONDUCTORES!AJ103:AM542,4,FALSE),VLOOKUP(B104,CONDUCTORES!AK103:AM542,3,FALSE))))),"")</f>
        <v/>
      </c>
      <c r="E104" s="228" t="str">
        <f>IF(IFERROR(IF($D104="","",VLOOKUP($D104,CUADRO!D103:AK252,2,FALSE)),"")=0,B104,IFERROR(IF($D104="","",VLOOKUP($D104,CUADRO!D103:AK252,2,FALSE)),""))</f>
        <v/>
      </c>
      <c r="F104" s="228" t="str">
        <f>IFERROR(IF($D104="","",VLOOKUP($D104,CUADRO!D103:AK252,3,FALSE)),"")</f>
        <v/>
      </c>
      <c r="G104" s="484" t="str">
        <f>IFERROR(IF($D104="","",VLOOKUP($D104,CUADRO!$D:$AK,4,FALSE)),"")</f>
        <v/>
      </c>
      <c r="H104" s="484" t="str">
        <f>IFERROR(IF($D104="","",VLOOKUP($D104,CUADRO!$D:$AK,5,FALSE)),"")</f>
        <v/>
      </c>
      <c r="I104" s="484" t="str">
        <f>IFERROR(IF($D104="","",VLOOKUP($D104,CUADRO!$D:$AK,6,FALSE)),"")</f>
        <v/>
      </c>
      <c r="J104" s="484" t="str">
        <f>IFERROR(IF($D104="","",VLOOKUP($D104,CUADRO!$D:$AK,7,FALSE)),"")</f>
        <v/>
      </c>
      <c r="K104" s="484" t="str">
        <f>IFERROR(IF($D104="","",VLOOKUP($D104,CUADRO!$D:$AK,8,FALSE)),"")</f>
        <v/>
      </c>
      <c r="L104" s="484" t="str">
        <f>IFERROR(IF($D104="","",VLOOKUP($D104,CUADRO!$D:$AK,9,FALSE)),"")</f>
        <v/>
      </c>
      <c r="M104" s="484" t="str">
        <f>IFERROR(IF($D104="","",VLOOKUP($D104,CUADRO!$D:$AK,10,FALSE)),"")</f>
        <v/>
      </c>
      <c r="N104" s="484" t="str">
        <f>IFERROR(IF($D104="","",VLOOKUP($D104,CUADRO!$D:$AK,11,FALSE)),"")</f>
        <v/>
      </c>
      <c r="O104" s="484" t="str">
        <f>IFERROR(IF($D104="","",VLOOKUP($D104,CUADRO!$D:$AK,12,FALSE)),"")</f>
        <v/>
      </c>
      <c r="P104" s="484" t="str">
        <f>IFERROR(IF($D104="","",VLOOKUP($D104,CUADRO!$D:$AK,13,FALSE)),"")</f>
        <v/>
      </c>
      <c r="Q104" s="484" t="str">
        <f>IFERROR(IF($D104="","",VLOOKUP($D104,CUADRO!$D:$AK,14,FALSE)),"")</f>
        <v/>
      </c>
      <c r="R104" s="484" t="str">
        <f>IFERROR(IF($D104="","",VLOOKUP($D104,CUADRO!$D:$AK,15,FALSE)),"")</f>
        <v/>
      </c>
      <c r="S104" s="484" t="str">
        <f>IFERROR(IF($D104="","",VLOOKUP($D104,CUADRO!$D:$AK,16,FALSE)),"")</f>
        <v/>
      </c>
      <c r="T104" s="484" t="str">
        <f>IFERROR(IF($D104="","",VLOOKUP($D104,CUADRO!$D:$AK,17,FALSE)),"")</f>
        <v/>
      </c>
      <c r="U104" s="484" t="str">
        <f>IFERROR(IF($D104="","",VLOOKUP($D104,CUADRO!$D:$AK,18,FALSE)),"")</f>
        <v/>
      </c>
      <c r="V104" s="484" t="str">
        <f>IFERROR(IF($D104="","",VLOOKUP($D104,CUADRO!$D:$AK,19,FALSE)),"")</f>
        <v/>
      </c>
      <c r="W104" s="484" t="str">
        <f>IFERROR(IF($D104="","",VLOOKUP($D104,CUADRO!$D:$AK,20,FALSE)),"")</f>
        <v/>
      </c>
      <c r="X104" s="484" t="str">
        <f>IFERROR(IF($D104="","",VLOOKUP($D104,CUADRO!$D:$AK,21,FALSE)),"")</f>
        <v/>
      </c>
      <c r="Y104" s="484" t="str">
        <f>IFERROR(IF($D104="","",VLOOKUP($D104,CUADRO!$D:$AK,22,FALSE)),"")</f>
        <v/>
      </c>
      <c r="Z104" s="484" t="str">
        <f>IFERROR(IF($D104="","",VLOOKUP($D104,CUADRO!$D:$AK,23,FALSE)),"")</f>
        <v/>
      </c>
      <c r="AA104" s="484" t="str">
        <f>IFERROR(IF($D104="","",VLOOKUP($D104,CUADRO!$D:$AK,24,FALSE)),"")</f>
        <v/>
      </c>
      <c r="AB104" s="484" t="str">
        <f>IFERROR(IF($D104="","",VLOOKUP($D104,CUADRO!$D:$AK,25,FALSE)),"")</f>
        <v/>
      </c>
      <c r="AC104" s="484" t="str">
        <f>IFERROR(IF($D104="","",VLOOKUP($D104,CUADRO!$D:$AK,26,FALSE)),"")</f>
        <v/>
      </c>
      <c r="AD104" s="484" t="str">
        <f>IFERROR(IF($D104="","",VLOOKUP($D104,CUADRO!$D:$AK,27,FALSE)),"")</f>
        <v/>
      </c>
      <c r="AE104" s="484" t="str">
        <f>IFERROR(IF($D104="","",VLOOKUP($D104,CUADRO!$D:$AK,28,FALSE)),"")</f>
        <v/>
      </c>
      <c r="AF104" s="484" t="str">
        <f>IFERROR(IF($D104="","",VLOOKUP($D104,CUADRO!$D:$AK,29,FALSE)),"")</f>
        <v/>
      </c>
      <c r="AG104" s="484" t="str">
        <f>IFERROR(IF($D104="","",VLOOKUP($D104,CUADRO!$D:$AK,30,FALSE)),"")</f>
        <v/>
      </c>
      <c r="AH104" s="484" t="str">
        <f>IFERROR(IF($D104="","",VLOOKUP($D104,CUADRO!$D:$AK,31,FALSE)),"")</f>
        <v/>
      </c>
      <c r="AI104" s="484" t="str">
        <f>IFERROR(IF($D104="","",VLOOKUP($D104,CUADRO!$D:$AK,32,FALSE)),"")</f>
        <v/>
      </c>
      <c r="AJ104" s="484" t="str">
        <f>IFERROR(IF($D104="","",VLOOKUP($D104,CUADRO!$D:$AK,33,FALSE)),"")</f>
        <v/>
      </c>
      <c r="AK104" s="484" t="str">
        <f>IFERROR(IF($D104="","",VLOOKUP($D104,CUADRO!$D:$AK,34,FALSE)),"")</f>
        <v/>
      </c>
    </row>
    <row r="105" spans="1:37" ht="15">
      <c r="A105" s="435" t="str">
        <f>IF(F105="","",MAX($A$5:$A104)+1)</f>
        <v/>
      </c>
      <c r="B105" s="369">
        <v>101</v>
      </c>
      <c r="C105" s="228" t="str">
        <f>VLOOKUP(D105,CONDUCTORES!C:E,3,FALSE)</f>
        <v/>
      </c>
      <c r="D105" s="228" t="str">
        <f>IFERROR(IF($C$1="SELECCIONE EMPRESA","",IF($C$1=CONDUCTORES!$Y$1,VLOOKUP(B105,CONDUCTORES!AH104:AM543,6,FALSE),IF($C$1=CONDUCTORES!$Z$1,VLOOKUP(B105,CONDUCTORES!$AI$4:AM543,5,FALSE),IF($C$1=CONDUCTORES!$AA$1,VLOOKUP(B105,CONDUCTORES!AJ104:AM543,4,FALSE),VLOOKUP(B105,CONDUCTORES!AK104:AM543,3,FALSE))))),"")</f>
        <v/>
      </c>
      <c r="E105" s="228" t="str">
        <f>IF(IFERROR(IF($D105="","",VLOOKUP($D105,CUADRO!D104:AK253,2,FALSE)),"")=0,B105,IFERROR(IF($D105="","",VLOOKUP($D105,CUADRO!D104:AK253,2,FALSE)),""))</f>
        <v/>
      </c>
      <c r="F105" s="228" t="str">
        <f>IFERROR(IF($D105="","",VLOOKUP($D105,CUADRO!D104:AK253,3,FALSE)),"")</f>
        <v/>
      </c>
      <c r="G105" s="484" t="str">
        <f>IFERROR(IF($D105="","",VLOOKUP($D105,CUADRO!$D:$AK,4,FALSE)),"")</f>
        <v/>
      </c>
      <c r="H105" s="484" t="str">
        <f>IFERROR(IF($D105="","",VLOOKUP($D105,CUADRO!$D:$AK,5,FALSE)),"")</f>
        <v/>
      </c>
      <c r="I105" s="484" t="str">
        <f>IFERROR(IF($D105="","",VLOOKUP($D105,CUADRO!$D:$AK,6,FALSE)),"")</f>
        <v/>
      </c>
      <c r="J105" s="484" t="str">
        <f>IFERROR(IF($D105="","",VLOOKUP($D105,CUADRO!$D:$AK,7,FALSE)),"")</f>
        <v/>
      </c>
      <c r="K105" s="484" t="str">
        <f>IFERROR(IF($D105="","",VLOOKUP($D105,CUADRO!$D:$AK,8,FALSE)),"")</f>
        <v/>
      </c>
      <c r="L105" s="484" t="str">
        <f>IFERROR(IF($D105="","",VLOOKUP($D105,CUADRO!$D:$AK,9,FALSE)),"")</f>
        <v/>
      </c>
      <c r="M105" s="484" t="str">
        <f>IFERROR(IF($D105="","",VLOOKUP($D105,CUADRO!$D:$AK,10,FALSE)),"")</f>
        <v/>
      </c>
      <c r="N105" s="484" t="str">
        <f>IFERROR(IF($D105="","",VLOOKUP($D105,CUADRO!$D:$AK,11,FALSE)),"")</f>
        <v/>
      </c>
      <c r="O105" s="484" t="str">
        <f>IFERROR(IF($D105="","",VLOOKUP($D105,CUADRO!$D:$AK,12,FALSE)),"")</f>
        <v/>
      </c>
      <c r="P105" s="484" t="str">
        <f>IFERROR(IF($D105="","",VLOOKUP($D105,CUADRO!$D:$AK,13,FALSE)),"")</f>
        <v/>
      </c>
      <c r="Q105" s="484" t="str">
        <f>IFERROR(IF($D105="","",VLOOKUP($D105,CUADRO!$D:$AK,14,FALSE)),"")</f>
        <v/>
      </c>
      <c r="R105" s="484" t="str">
        <f>IFERROR(IF($D105="","",VLOOKUP($D105,CUADRO!$D:$AK,15,FALSE)),"")</f>
        <v/>
      </c>
      <c r="S105" s="484" t="str">
        <f>IFERROR(IF($D105="","",VLOOKUP($D105,CUADRO!$D:$AK,16,FALSE)),"")</f>
        <v/>
      </c>
      <c r="T105" s="484" t="str">
        <f>IFERROR(IF($D105="","",VLOOKUP($D105,CUADRO!$D:$AK,17,FALSE)),"")</f>
        <v/>
      </c>
      <c r="U105" s="484" t="str">
        <f>IFERROR(IF($D105="","",VLOOKUP($D105,CUADRO!$D:$AK,18,FALSE)),"")</f>
        <v/>
      </c>
      <c r="V105" s="484" t="str">
        <f>IFERROR(IF($D105="","",VLOOKUP($D105,CUADRO!$D:$AK,19,FALSE)),"")</f>
        <v/>
      </c>
      <c r="W105" s="484" t="str">
        <f>IFERROR(IF($D105="","",VLOOKUP($D105,CUADRO!$D:$AK,20,FALSE)),"")</f>
        <v/>
      </c>
      <c r="X105" s="484" t="str">
        <f>IFERROR(IF($D105="","",VLOOKUP($D105,CUADRO!$D:$AK,21,FALSE)),"")</f>
        <v/>
      </c>
      <c r="Y105" s="484" t="str">
        <f>IFERROR(IF($D105="","",VLOOKUP($D105,CUADRO!$D:$AK,22,FALSE)),"")</f>
        <v/>
      </c>
      <c r="Z105" s="484" t="str">
        <f>IFERROR(IF($D105="","",VLOOKUP($D105,CUADRO!$D:$AK,23,FALSE)),"")</f>
        <v/>
      </c>
      <c r="AA105" s="484" t="str">
        <f>IFERROR(IF($D105="","",VLOOKUP($D105,CUADRO!$D:$AK,24,FALSE)),"")</f>
        <v/>
      </c>
      <c r="AB105" s="484" t="str">
        <f>IFERROR(IF($D105="","",VLOOKUP($D105,CUADRO!$D:$AK,25,FALSE)),"")</f>
        <v/>
      </c>
      <c r="AC105" s="484" t="str">
        <f>IFERROR(IF($D105="","",VLOOKUP($D105,CUADRO!$D:$AK,26,FALSE)),"")</f>
        <v/>
      </c>
      <c r="AD105" s="484" t="str">
        <f>IFERROR(IF($D105="","",VLOOKUP($D105,CUADRO!$D:$AK,27,FALSE)),"")</f>
        <v/>
      </c>
      <c r="AE105" s="484" t="str">
        <f>IFERROR(IF($D105="","",VLOOKUP($D105,CUADRO!$D:$AK,28,FALSE)),"")</f>
        <v/>
      </c>
      <c r="AF105" s="484" t="str">
        <f>IFERROR(IF($D105="","",VLOOKUP($D105,CUADRO!$D:$AK,29,FALSE)),"")</f>
        <v/>
      </c>
      <c r="AG105" s="484" t="str">
        <f>IFERROR(IF($D105="","",VLOOKUP($D105,CUADRO!$D:$AK,30,FALSE)),"")</f>
        <v/>
      </c>
      <c r="AH105" s="484" t="str">
        <f>IFERROR(IF($D105="","",VLOOKUP($D105,CUADRO!$D:$AK,31,FALSE)),"")</f>
        <v/>
      </c>
      <c r="AI105" s="484" t="str">
        <f>IFERROR(IF($D105="","",VLOOKUP($D105,CUADRO!$D:$AK,32,FALSE)),"")</f>
        <v/>
      </c>
      <c r="AJ105" s="484" t="str">
        <f>IFERROR(IF($D105="","",VLOOKUP($D105,CUADRO!$D:$AK,33,FALSE)),"")</f>
        <v/>
      </c>
      <c r="AK105" s="484" t="str">
        <f>IFERROR(IF($D105="","",VLOOKUP($D105,CUADRO!$D:$AK,34,FALSE)),"")</f>
        <v/>
      </c>
    </row>
    <row r="106" spans="1:37" ht="15">
      <c r="A106" s="435" t="str">
        <f>IF(F106="","",MAX($A$5:$A105)+1)</f>
        <v/>
      </c>
      <c r="B106" s="369">
        <v>102</v>
      </c>
      <c r="C106" s="228" t="str">
        <f>VLOOKUP(D106,CONDUCTORES!C:E,3,FALSE)</f>
        <v/>
      </c>
      <c r="D106" s="228" t="str">
        <f>IFERROR(IF($C$1="SELECCIONE EMPRESA","",IF($C$1=CONDUCTORES!$Y$1,VLOOKUP(B106,CONDUCTORES!AH105:AM544,6,FALSE),IF($C$1=CONDUCTORES!$Z$1,VLOOKUP(B106,CONDUCTORES!$AI$4:AM544,5,FALSE),IF($C$1=CONDUCTORES!$AA$1,VLOOKUP(B106,CONDUCTORES!AJ105:AM544,4,FALSE),VLOOKUP(B106,CONDUCTORES!AK105:AM544,3,FALSE))))),"")</f>
        <v/>
      </c>
      <c r="E106" s="228" t="str">
        <f>IF(IFERROR(IF($D106="","",VLOOKUP($D106,CUADRO!D105:AK254,2,FALSE)),"")=0,B106,IFERROR(IF($D106="","",VLOOKUP($D106,CUADRO!D105:AK254,2,FALSE)),""))</f>
        <v/>
      </c>
      <c r="F106" s="228" t="str">
        <f>IFERROR(IF($D106="","",VLOOKUP($D106,CUADRO!D105:AK254,3,FALSE)),"")</f>
        <v/>
      </c>
      <c r="G106" s="484" t="str">
        <f>IFERROR(IF($D106="","",VLOOKUP($D106,CUADRO!$D:$AK,4,FALSE)),"")</f>
        <v/>
      </c>
      <c r="H106" s="484" t="str">
        <f>IFERROR(IF($D106="","",VLOOKUP($D106,CUADRO!$D:$AK,5,FALSE)),"")</f>
        <v/>
      </c>
      <c r="I106" s="484" t="str">
        <f>IFERROR(IF($D106="","",VLOOKUP($D106,CUADRO!$D:$AK,6,FALSE)),"")</f>
        <v/>
      </c>
      <c r="J106" s="484" t="str">
        <f>IFERROR(IF($D106="","",VLOOKUP($D106,CUADRO!$D:$AK,7,FALSE)),"")</f>
        <v/>
      </c>
      <c r="K106" s="484" t="str">
        <f>IFERROR(IF($D106="","",VLOOKUP($D106,CUADRO!$D:$AK,8,FALSE)),"")</f>
        <v/>
      </c>
      <c r="L106" s="484" t="str">
        <f>IFERROR(IF($D106="","",VLOOKUP($D106,CUADRO!$D:$AK,9,FALSE)),"")</f>
        <v/>
      </c>
      <c r="M106" s="484" t="str">
        <f>IFERROR(IF($D106="","",VLOOKUP($D106,CUADRO!$D:$AK,10,FALSE)),"")</f>
        <v/>
      </c>
      <c r="N106" s="484" t="str">
        <f>IFERROR(IF($D106="","",VLOOKUP($D106,CUADRO!$D:$AK,11,FALSE)),"")</f>
        <v/>
      </c>
      <c r="O106" s="484" t="str">
        <f>IFERROR(IF($D106="","",VLOOKUP($D106,CUADRO!$D:$AK,12,FALSE)),"")</f>
        <v/>
      </c>
      <c r="P106" s="484" t="str">
        <f>IFERROR(IF($D106="","",VLOOKUP($D106,CUADRO!$D:$AK,13,FALSE)),"")</f>
        <v/>
      </c>
      <c r="Q106" s="484" t="str">
        <f>IFERROR(IF($D106="","",VLOOKUP($D106,CUADRO!$D:$AK,14,FALSE)),"")</f>
        <v/>
      </c>
      <c r="R106" s="484" t="str">
        <f>IFERROR(IF($D106="","",VLOOKUP($D106,CUADRO!$D:$AK,15,FALSE)),"")</f>
        <v/>
      </c>
      <c r="S106" s="484" t="str">
        <f>IFERROR(IF($D106="","",VLOOKUP($D106,CUADRO!$D:$AK,16,FALSE)),"")</f>
        <v/>
      </c>
      <c r="T106" s="484" t="str">
        <f>IFERROR(IF($D106="","",VLOOKUP($D106,CUADRO!$D:$AK,17,FALSE)),"")</f>
        <v/>
      </c>
      <c r="U106" s="484" t="str">
        <f>IFERROR(IF($D106="","",VLOOKUP($D106,CUADRO!$D:$AK,18,FALSE)),"")</f>
        <v/>
      </c>
      <c r="V106" s="484" t="str">
        <f>IFERROR(IF($D106="","",VLOOKUP($D106,CUADRO!$D:$AK,19,FALSE)),"")</f>
        <v/>
      </c>
      <c r="W106" s="484" t="str">
        <f>IFERROR(IF($D106="","",VLOOKUP($D106,CUADRO!$D:$AK,20,FALSE)),"")</f>
        <v/>
      </c>
      <c r="X106" s="484" t="str">
        <f>IFERROR(IF($D106="","",VLOOKUP($D106,CUADRO!$D:$AK,21,FALSE)),"")</f>
        <v/>
      </c>
      <c r="Y106" s="484" t="str">
        <f>IFERROR(IF($D106="","",VLOOKUP($D106,CUADRO!$D:$AK,22,FALSE)),"")</f>
        <v/>
      </c>
      <c r="Z106" s="484" t="str">
        <f>IFERROR(IF($D106="","",VLOOKUP($D106,CUADRO!$D:$AK,23,FALSE)),"")</f>
        <v/>
      </c>
      <c r="AA106" s="484" t="str">
        <f>IFERROR(IF($D106="","",VLOOKUP($D106,CUADRO!$D:$AK,24,FALSE)),"")</f>
        <v/>
      </c>
      <c r="AB106" s="484" t="str">
        <f>IFERROR(IF($D106="","",VLOOKUP($D106,CUADRO!$D:$AK,25,FALSE)),"")</f>
        <v/>
      </c>
      <c r="AC106" s="484" t="str">
        <f>IFERROR(IF($D106="","",VLOOKUP($D106,CUADRO!$D:$AK,26,FALSE)),"")</f>
        <v/>
      </c>
      <c r="AD106" s="484" t="str">
        <f>IFERROR(IF($D106="","",VLOOKUP($D106,CUADRO!$D:$AK,27,FALSE)),"")</f>
        <v/>
      </c>
      <c r="AE106" s="484" t="str">
        <f>IFERROR(IF($D106="","",VLOOKUP($D106,CUADRO!$D:$AK,28,FALSE)),"")</f>
        <v/>
      </c>
      <c r="AF106" s="484" t="str">
        <f>IFERROR(IF($D106="","",VLOOKUP($D106,CUADRO!$D:$AK,29,FALSE)),"")</f>
        <v/>
      </c>
      <c r="AG106" s="484" t="str">
        <f>IFERROR(IF($D106="","",VLOOKUP($D106,CUADRO!$D:$AK,30,FALSE)),"")</f>
        <v/>
      </c>
      <c r="AH106" s="484" t="str">
        <f>IFERROR(IF($D106="","",VLOOKUP($D106,CUADRO!$D:$AK,31,FALSE)),"")</f>
        <v/>
      </c>
      <c r="AI106" s="484" t="str">
        <f>IFERROR(IF($D106="","",VLOOKUP($D106,CUADRO!$D:$AK,32,FALSE)),"")</f>
        <v/>
      </c>
      <c r="AJ106" s="484" t="str">
        <f>IFERROR(IF($D106="","",VLOOKUP($D106,CUADRO!$D:$AK,33,FALSE)),"")</f>
        <v/>
      </c>
      <c r="AK106" s="484" t="str">
        <f>IFERROR(IF($D106="","",VLOOKUP($D106,CUADRO!$D:$AK,34,FALSE)),"")</f>
        <v/>
      </c>
    </row>
    <row r="107" spans="1:37" ht="15">
      <c r="A107" s="435" t="str">
        <f>IF(F107="","",MAX($A$5:$A106)+1)</f>
        <v/>
      </c>
      <c r="B107" s="369">
        <v>103</v>
      </c>
      <c r="C107" s="228" t="str">
        <f>VLOOKUP(D107,CONDUCTORES!C:E,3,FALSE)</f>
        <v/>
      </c>
      <c r="D107" s="228" t="str">
        <f>IFERROR(IF($C$1="SELECCIONE EMPRESA","",IF($C$1=CONDUCTORES!$Y$1,VLOOKUP(B107,CONDUCTORES!AH106:AM545,6,FALSE),IF($C$1=CONDUCTORES!$Z$1,VLOOKUP(B107,CONDUCTORES!$AI$4:AM545,5,FALSE),IF($C$1=CONDUCTORES!$AA$1,VLOOKUP(B107,CONDUCTORES!AJ106:AM545,4,FALSE),VLOOKUP(B107,CONDUCTORES!AK106:AM545,3,FALSE))))),"")</f>
        <v/>
      </c>
      <c r="E107" s="228" t="str">
        <f>IF(IFERROR(IF($D107="","",VLOOKUP($D107,CUADRO!D106:AK255,2,FALSE)),"")=0,B107,IFERROR(IF($D107="","",VLOOKUP($D107,CUADRO!D106:AK255,2,FALSE)),""))</f>
        <v/>
      </c>
      <c r="F107" s="228" t="str">
        <f>IFERROR(IF($D107="","",VLOOKUP($D107,CUADRO!D106:AK255,3,FALSE)),"")</f>
        <v/>
      </c>
      <c r="G107" s="484" t="str">
        <f>IFERROR(IF($D107="","",VLOOKUP($D107,CUADRO!$D:$AK,4,FALSE)),"")</f>
        <v/>
      </c>
      <c r="H107" s="484" t="str">
        <f>IFERROR(IF($D107="","",VLOOKUP($D107,CUADRO!$D:$AK,5,FALSE)),"")</f>
        <v/>
      </c>
      <c r="I107" s="484" t="str">
        <f>IFERROR(IF($D107="","",VLOOKUP($D107,CUADRO!$D:$AK,6,FALSE)),"")</f>
        <v/>
      </c>
      <c r="J107" s="484" t="str">
        <f>IFERROR(IF($D107="","",VLOOKUP($D107,CUADRO!$D:$AK,7,FALSE)),"")</f>
        <v/>
      </c>
      <c r="K107" s="484" t="str">
        <f>IFERROR(IF($D107="","",VLOOKUP($D107,CUADRO!$D:$AK,8,FALSE)),"")</f>
        <v/>
      </c>
      <c r="L107" s="484" t="str">
        <f>IFERROR(IF($D107="","",VLOOKUP($D107,CUADRO!$D:$AK,9,FALSE)),"")</f>
        <v/>
      </c>
      <c r="M107" s="484" t="str">
        <f>IFERROR(IF($D107="","",VLOOKUP($D107,CUADRO!$D:$AK,10,FALSE)),"")</f>
        <v/>
      </c>
      <c r="N107" s="484" t="str">
        <f>IFERROR(IF($D107="","",VLOOKUP($D107,CUADRO!$D:$AK,11,FALSE)),"")</f>
        <v/>
      </c>
      <c r="O107" s="484" t="str">
        <f>IFERROR(IF($D107="","",VLOOKUP($D107,CUADRO!$D:$AK,12,FALSE)),"")</f>
        <v/>
      </c>
      <c r="P107" s="484" t="str">
        <f>IFERROR(IF($D107="","",VLOOKUP($D107,CUADRO!$D:$AK,13,FALSE)),"")</f>
        <v/>
      </c>
      <c r="Q107" s="484" t="str">
        <f>IFERROR(IF($D107="","",VLOOKUP($D107,CUADRO!$D:$AK,14,FALSE)),"")</f>
        <v/>
      </c>
      <c r="R107" s="484" t="str">
        <f>IFERROR(IF($D107="","",VLOOKUP($D107,CUADRO!$D:$AK,15,FALSE)),"")</f>
        <v/>
      </c>
      <c r="S107" s="484" t="str">
        <f>IFERROR(IF($D107="","",VLOOKUP($D107,CUADRO!$D:$AK,16,FALSE)),"")</f>
        <v/>
      </c>
      <c r="T107" s="484" t="str">
        <f>IFERROR(IF($D107="","",VLOOKUP($D107,CUADRO!$D:$AK,17,FALSE)),"")</f>
        <v/>
      </c>
      <c r="U107" s="484" t="str">
        <f>IFERROR(IF($D107="","",VLOOKUP($D107,CUADRO!$D:$AK,18,FALSE)),"")</f>
        <v/>
      </c>
      <c r="V107" s="484" t="str">
        <f>IFERROR(IF($D107="","",VLOOKUP($D107,CUADRO!$D:$AK,19,FALSE)),"")</f>
        <v/>
      </c>
      <c r="W107" s="484" t="str">
        <f>IFERROR(IF($D107="","",VLOOKUP($D107,CUADRO!$D:$AK,20,FALSE)),"")</f>
        <v/>
      </c>
      <c r="X107" s="484" t="str">
        <f>IFERROR(IF($D107="","",VLOOKUP($D107,CUADRO!$D:$AK,21,FALSE)),"")</f>
        <v/>
      </c>
      <c r="Y107" s="484" t="str">
        <f>IFERROR(IF($D107="","",VLOOKUP($D107,CUADRO!$D:$AK,22,FALSE)),"")</f>
        <v/>
      </c>
      <c r="Z107" s="484" t="str">
        <f>IFERROR(IF($D107="","",VLOOKUP($D107,CUADRO!$D:$AK,23,FALSE)),"")</f>
        <v/>
      </c>
      <c r="AA107" s="484" t="str">
        <f>IFERROR(IF($D107="","",VLOOKUP($D107,CUADRO!$D:$AK,24,FALSE)),"")</f>
        <v/>
      </c>
      <c r="AB107" s="484" t="str">
        <f>IFERROR(IF($D107="","",VLOOKUP($D107,CUADRO!$D:$AK,25,FALSE)),"")</f>
        <v/>
      </c>
      <c r="AC107" s="484" t="str">
        <f>IFERROR(IF($D107="","",VLOOKUP($D107,CUADRO!$D:$AK,26,FALSE)),"")</f>
        <v/>
      </c>
      <c r="AD107" s="484" t="str">
        <f>IFERROR(IF($D107="","",VLOOKUP($D107,CUADRO!$D:$AK,27,FALSE)),"")</f>
        <v/>
      </c>
      <c r="AE107" s="484" t="str">
        <f>IFERROR(IF($D107="","",VLOOKUP($D107,CUADRO!$D:$AK,28,FALSE)),"")</f>
        <v/>
      </c>
      <c r="AF107" s="484" t="str">
        <f>IFERROR(IF($D107="","",VLOOKUP($D107,CUADRO!$D:$AK,29,FALSE)),"")</f>
        <v/>
      </c>
      <c r="AG107" s="484" t="str">
        <f>IFERROR(IF($D107="","",VLOOKUP($D107,CUADRO!$D:$AK,30,FALSE)),"")</f>
        <v/>
      </c>
      <c r="AH107" s="484" t="str">
        <f>IFERROR(IF($D107="","",VLOOKUP($D107,CUADRO!$D:$AK,31,FALSE)),"")</f>
        <v/>
      </c>
      <c r="AI107" s="484" t="str">
        <f>IFERROR(IF($D107="","",VLOOKUP($D107,CUADRO!$D:$AK,32,FALSE)),"")</f>
        <v/>
      </c>
      <c r="AJ107" s="484" t="str">
        <f>IFERROR(IF($D107="","",VLOOKUP($D107,CUADRO!$D:$AK,33,FALSE)),"")</f>
        <v/>
      </c>
      <c r="AK107" s="484" t="str">
        <f>IFERROR(IF($D107="","",VLOOKUP($D107,CUADRO!$D:$AK,34,FALSE)),"")</f>
        <v/>
      </c>
    </row>
    <row r="108" spans="1:37" ht="15">
      <c r="A108" s="435" t="str">
        <f>IF(F108="","",MAX($A$5:$A107)+1)</f>
        <v/>
      </c>
      <c r="B108" s="369">
        <v>104</v>
      </c>
      <c r="C108" s="228" t="str">
        <f>VLOOKUP(D108,CONDUCTORES!C:E,3,FALSE)</f>
        <v/>
      </c>
      <c r="D108" s="228" t="str">
        <f>IFERROR(IF($C$1="SELECCIONE EMPRESA","",IF($C$1=CONDUCTORES!$Y$1,VLOOKUP(B108,CONDUCTORES!AH107:AM546,6,FALSE),IF($C$1=CONDUCTORES!$Z$1,VLOOKUP(B108,CONDUCTORES!$AI$4:AM546,5,FALSE),IF($C$1=CONDUCTORES!$AA$1,VLOOKUP(B108,CONDUCTORES!AJ107:AM546,4,FALSE),VLOOKUP(B108,CONDUCTORES!AK107:AM546,3,FALSE))))),"")</f>
        <v/>
      </c>
      <c r="E108" s="228" t="str">
        <f>IF(IFERROR(IF($D108="","",VLOOKUP($D108,CUADRO!D107:AK256,2,FALSE)),"")=0,B108,IFERROR(IF($D108="","",VLOOKUP($D108,CUADRO!D107:AK256,2,FALSE)),""))</f>
        <v/>
      </c>
      <c r="F108" s="228" t="str">
        <f>IFERROR(IF($D108="","",VLOOKUP($D108,CUADRO!D107:AK256,3,FALSE)),"")</f>
        <v/>
      </c>
      <c r="G108" s="484" t="str">
        <f>IFERROR(IF($D108="","",VLOOKUP($D108,CUADRO!$D:$AK,4,FALSE)),"")</f>
        <v/>
      </c>
      <c r="H108" s="484" t="str">
        <f>IFERROR(IF($D108="","",VLOOKUP($D108,CUADRO!$D:$AK,5,FALSE)),"")</f>
        <v/>
      </c>
      <c r="I108" s="484" t="str">
        <f>IFERROR(IF($D108="","",VLOOKUP($D108,CUADRO!$D:$AK,6,FALSE)),"")</f>
        <v/>
      </c>
      <c r="J108" s="484" t="str">
        <f>IFERROR(IF($D108="","",VLOOKUP($D108,CUADRO!$D:$AK,7,FALSE)),"")</f>
        <v/>
      </c>
      <c r="K108" s="484" t="str">
        <f>IFERROR(IF($D108="","",VLOOKUP($D108,CUADRO!$D:$AK,8,FALSE)),"")</f>
        <v/>
      </c>
      <c r="L108" s="484" t="str">
        <f>IFERROR(IF($D108="","",VLOOKUP($D108,CUADRO!$D:$AK,9,FALSE)),"")</f>
        <v/>
      </c>
      <c r="M108" s="484" t="str">
        <f>IFERROR(IF($D108="","",VLOOKUP($D108,CUADRO!$D:$AK,10,FALSE)),"")</f>
        <v/>
      </c>
      <c r="N108" s="484" t="str">
        <f>IFERROR(IF($D108="","",VLOOKUP($D108,CUADRO!$D:$AK,11,FALSE)),"")</f>
        <v/>
      </c>
      <c r="O108" s="484" t="str">
        <f>IFERROR(IF($D108="","",VLOOKUP($D108,CUADRO!$D:$AK,12,FALSE)),"")</f>
        <v/>
      </c>
      <c r="P108" s="484" t="str">
        <f>IFERROR(IF($D108="","",VLOOKUP($D108,CUADRO!$D:$AK,13,FALSE)),"")</f>
        <v/>
      </c>
      <c r="Q108" s="484" t="str">
        <f>IFERROR(IF($D108="","",VLOOKUP($D108,CUADRO!$D:$AK,14,FALSE)),"")</f>
        <v/>
      </c>
      <c r="R108" s="484" t="str">
        <f>IFERROR(IF($D108="","",VLOOKUP($D108,CUADRO!$D:$AK,15,FALSE)),"")</f>
        <v/>
      </c>
      <c r="S108" s="484" t="str">
        <f>IFERROR(IF($D108="","",VLOOKUP($D108,CUADRO!$D:$AK,16,FALSE)),"")</f>
        <v/>
      </c>
      <c r="T108" s="484" t="str">
        <f>IFERROR(IF($D108="","",VLOOKUP($D108,CUADRO!$D:$AK,17,FALSE)),"")</f>
        <v/>
      </c>
      <c r="U108" s="484" t="str">
        <f>IFERROR(IF($D108="","",VLOOKUP($D108,CUADRO!$D:$AK,18,FALSE)),"")</f>
        <v/>
      </c>
      <c r="V108" s="484" t="str">
        <f>IFERROR(IF($D108="","",VLOOKUP($D108,CUADRO!$D:$AK,19,FALSE)),"")</f>
        <v/>
      </c>
      <c r="W108" s="484" t="str">
        <f>IFERROR(IF($D108="","",VLOOKUP($D108,CUADRO!$D:$AK,20,FALSE)),"")</f>
        <v/>
      </c>
      <c r="X108" s="484" t="str">
        <f>IFERROR(IF($D108="","",VLOOKUP($D108,CUADRO!$D:$AK,21,FALSE)),"")</f>
        <v/>
      </c>
      <c r="Y108" s="484" t="str">
        <f>IFERROR(IF($D108="","",VLOOKUP($D108,CUADRO!$D:$AK,22,FALSE)),"")</f>
        <v/>
      </c>
      <c r="Z108" s="484" t="str">
        <f>IFERROR(IF($D108="","",VLOOKUP($D108,CUADRO!$D:$AK,23,FALSE)),"")</f>
        <v/>
      </c>
      <c r="AA108" s="484" t="str">
        <f>IFERROR(IF($D108="","",VLOOKUP($D108,CUADRO!$D:$AK,24,FALSE)),"")</f>
        <v/>
      </c>
      <c r="AB108" s="484" t="str">
        <f>IFERROR(IF($D108="","",VLOOKUP($D108,CUADRO!$D:$AK,25,FALSE)),"")</f>
        <v/>
      </c>
      <c r="AC108" s="484" t="str">
        <f>IFERROR(IF($D108="","",VLOOKUP($D108,CUADRO!$D:$AK,26,FALSE)),"")</f>
        <v/>
      </c>
      <c r="AD108" s="484" t="str">
        <f>IFERROR(IF($D108="","",VLOOKUP($D108,CUADRO!$D:$AK,27,FALSE)),"")</f>
        <v/>
      </c>
      <c r="AE108" s="484" t="str">
        <f>IFERROR(IF($D108="","",VLOOKUP($D108,CUADRO!$D:$AK,28,FALSE)),"")</f>
        <v/>
      </c>
      <c r="AF108" s="484" t="str">
        <f>IFERROR(IF($D108="","",VLOOKUP($D108,CUADRO!$D:$AK,29,FALSE)),"")</f>
        <v/>
      </c>
      <c r="AG108" s="484" t="str">
        <f>IFERROR(IF($D108="","",VLOOKUP($D108,CUADRO!$D:$AK,30,FALSE)),"")</f>
        <v/>
      </c>
      <c r="AH108" s="484" t="str">
        <f>IFERROR(IF($D108="","",VLOOKUP($D108,CUADRO!$D:$AK,31,FALSE)),"")</f>
        <v/>
      </c>
      <c r="AI108" s="484" t="str">
        <f>IFERROR(IF($D108="","",VLOOKUP($D108,CUADRO!$D:$AK,32,FALSE)),"")</f>
        <v/>
      </c>
      <c r="AJ108" s="484" t="str">
        <f>IFERROR(IF($D108="","",VLOOKUP($D108,CUADRO!$D:$AK,33,FALSE)),"")</f>
        <v/>
      </c>
      <c r="AK108" s="484" t="str">
        <f>IFERROR(IF($D108="","",VLOOKUP($D108,CUADRO!$D:$AK,34,FALSE)),"")</f>
        <v/>
      </c>
    </row>
    <row r="109" spans="1:37" ht="15">
      <c r="A109" s="435" t="str">
        <f>IF(F109="","",MAX($A$5:$A108)+1)</f>
        <v/>
      </c>
      <c r="B109" s="369">
        <v>105</v>
      </c>
      <c r="C109" s="228" t="str">
        <f>VLOOKUP(D109,CONDUCTORES!C:E,3,FALSE)</f>
        <v/>
      </c>
      <c r="D109" s="228" t="str">
        <f>IFERROR(IF($C$1="SELECCIONE EMPRESA","",IF($C$1=CONDUCTORES!$Y$1,VLOOKUP(B109,CONDUCTORES!AH108:AM547,6,FALSE),IF($C$1=CONDUCTORES!$Z$1,VLOOKUP(B109,CONDUCTORES!$AI$4:AM547,5,FALSE),IF($C$1=CONDUCTORES!$AA$1,VLOOKUP(B109,CONDUCTORES!AJ108:AM547,4,FALSE),VLOOKUP(B109,CONDUCTORES!AK108:AM547,3,FALSE))))),"")</f>
        <v/>
      </c>
      <c r="E109" s="228" t="str">
        <f>IF(IFERROR(IF($D109="","",VLOOKUP($D109,CUADRO!D108:AK257,2,FALSE)),"")=0,B109,IFERROR(IF($D109="","",VLOOKUP($D109,CUADRO!D108:AK257,2,FALSE)),""))</f>
        <v/>
      </c>
      <c r="F109" s="228" t="str">
        <f>IFERROR(IF($D109="","",VLOOKUP($D109,CUADRO!D108:AK257,3,FALSE)),"")</f>
        <v/>
      </c>
      <c r="G109" s="484" t="str">
        <f>IFERROR(IF($D109="","",VLOOKUP($D109,CUADRO!$D:$AK,4,FALSE)),"")</f>
        <v/>
      </c>
      <c r="H109" s="484" t="str">
        <f>IFERROR(IF($D109="","",VLOOKUP($D109,CUADRO!$D:$AK,5,FALSE)),"")</f>
        <v/>
      </c>
      <c r="I109" s="484" t="str">
        <f>IFERROR(IF($D109="","",VLOOKUP($D109,CUADRO!$D:$AK,6,FALSE)),"")</f>
        <v/>
      </c>
      <c r="J109" s="484" t="str">
        <f>IFERROR(IF($D109="","",VLOOKUP($D109,CUADRO!$D:$AK,7,FALSE)),"")</f>
        <v/>
      </c>
      <c r="K109" s="484" t="str">
        <f>IFERROR(IF($D109="","",VLOOKUP($D109,CUADRO!$D:$AK,8,FALSE)),"")</f>
        <v/>
      </c>
      <c r="L109" s="484" t="str">
        <f>IFERROR(IF($D109="","",VLOOKUP($D109,CUADRO!$D:$AK,9,FALSE)),"")</f>
        <v/>
      </c>
      <c r="M109" s="484" t="str">
        <f>IFERROR(IF($D109="","",VLOOKUP($D109,CUADRO!$D:$AK,10,FALSE)),"")</f>
        <v/>
      </c>
      <c r="N109" s="484" t="str">
        <f>IFERROR(IF($D109="","",VLOOKUP($D109,CUADRO!$D:$AK,11,FALSE)),"")</f>
        <v/>
      </c>
      <c r="O109" s="484" t="str">
        <f>IFERROR(IF($D109="","",VLOOKUP($D109,CUADRO!$D:$AK,12,FALSE)),"")</f>
        <v/>
      </c>
      <c r="P109" s="484" t="str">
        <f>IFERROR(IF($D109="","",VLOOKUP($D109,CUADRO!$D:$AK,13,FALSE)),"")</f>
        <v/>
      </c>
      <c r="Q109" s="484" t="str">
        <f>IFERROR(IF($D109="","",VLOOKUP($D109,CUADRO!$D:$AK,14,FALSE)),"")</f>
        <v/>
      </c>
      <c r="R109" s="484" t="str">
        <f>IFERROR(IF($D109="","",VLOOKUP($D109,CUADRO!$D:$AK,15,FALSE)),"")</f>
        <v/>
      </c>
      <c r="S109" s="484" t="str">
        <f>IFERROR(IF($D109="","",VLOOKUP($D109,CUADRO!$D:$AK,16,FALSE)),"")</f>
        <v/>
      </c>
      <c r="T109" s="484" t="str">
        <f>IFERROR(IF($D109="","",VLOOKUP($D109,CUADRO!$D:$AK,17,FALSE)),"")</f>
        <v/>
      </c>
      <c r="U109" s="484" t="str">
        <f>IFERROR(IF($D109="","",VLOOKUP($D109,CUADRO!$D:$AK,18,FALSE)),"")</f>
        <v/>
      </c>
      <c r="V109" s="484" t="str">
        <f>IFERROR(IF($D109="","",VLOOKUP($D109,CUADRO!$D:$AK,19,FALSE)),"")</f>
        <v/>
      </c>
      <c r="W109" s="484" t="str">
        <f>IFERROR(IF($D109="","",VLOOKUP($D109,CUADRO!$D:$AK,20,FALSE)),"")</f>
        <v/>
      </c>
      <c r="X109" s="484" t="str">
        <f>IFERROR(IF($D109="","",VLOOKUP($D109,CUADRO!$D:$AK,21,FALSE)),"")</f>
        <v/>
      </c>
      <c r="Y109" s="484" t="str">
        <f>IFERROR(IF($D109="","",VLOOKUP($D109,CUADRO!$D:$AK,22,FALSE)),"")</f>
        <v/>
      </c>
      <c r="Z109" s="484" t="str">
        <f>IFERROR(IF($D109="","",VLOOKUP($D109,CUADRO!$D:$AK,23,FALSE)),"")</f>
        <v/>
      </c>
      <c r="AA109" s="484" t="str">
        <f>IFERROR(IF($D109="","",VLOOKUP($D109,CUADRO!$D:$AK,24,FALSE)),"")</f>
        <v/>
      </c>
      <c r="AB109" s="484" t="str">
        <f>IFERROR(IF($D109="","",VLOOKUP($D109,CUADRO!$D:$AK,25,FALSE)),"")</f>
        <v/>
      </c>
      <c r="AC109" s="484" t="str">
        <f>IFERROR(IF($D109="","",VLOOKUP($D109,CUADRO!$D:$AK,26,FALSE)),"")</f>
        <v/>
      </c>
      <c r="AD109" s="484" t="str">
        <f>IFERROR(IF($D109="","",VLOOKUP($D109,CUADRO!$D:$AK,27,FALSE)),"")</f>
        <v/>
      </c>
      <c r="AE109" s="484" t="str">
        <f>IFERROR(IF($D109="","",VLOOKUP($D109,CUADRO!$D:$AK,28,FALSE)),"")</f>
        <v/>
      </c>
      <c r="AF109" s="484" t="str">
        <f>IFERROR(IF($D109="","",VLOOKUP($D109,CUADRO!$D:$AK,29,FALSE)),"")</f>
        <v/>
      </c>
      <c r="AG109" s="484" t="str">
        <f>IFERROR(IF($D109="","",VLOOKUP($D109,CUADRO!$D:$AK,30,FALSE)),"")</f>
        <v/>
      </c>
      <c r="AH109" s="484" t="str">
        <f>IFERROR(IF($D109="","",VLOOKUP($D109,CUADRO!$D:$AK,31,FALSE)),"")</f>
        <v/>
      </c>
      <c r="AI109" s="484" t="str">
        <f>IFERROR(IF($D109="","",VLOOKUP($D109,CUADRO!$D:$AK,32,FALSE)),"")</f>
        <v/>
      </c>
      <c r="AJ109" s="484" t="str">
        <f>IFERROR(IF($D109="","",VLOOKUP($D109,CUADRO!$D:$AK,33,FALSE)),"")</f>
        <v/>
      </c>
      <c r="AK109" s="484" t="str">
        <f>IFERROR(IF($D109="","",VLOOKUP($D109,CUADRO!$D:$AK,34,FALSE)),"")</f>
        <v/>
      </c>
    </row>
    <row r="110" spans="1:37" ht="15">
      <c r="A110" s="435" t="str">
        <f>IF(F110="","",MAX($A$5:$A109)+1)</f>
        <v/>
      </c>
      <c r="B110" s="369">
        <v>106</v>
      </c>
      <c r="C110" s="228" t="str">
        <f>VLOOKUP(D110,CONDUCTORES!C:E,3,FALSE)</f>
        <v/>
      </c>
      <c r="D110" s="228" t="str">
        <f>IFERROR(IF($C$1="SELECCIONE EMPRESA","",IF($C$1=CONDUCTORES!$Y$1,VLOOKUP(B110,CONDUCTORES!AH109:AM548,6,FALSE),IF($C$1=CONDUCTORES!$Z$1,VLOOKUP(B110,CONDUCTORES!$AI$4:AM548,5,FALSE),IF($C$1=CONDUCTORES!$AA$1,VLOOKUP(B110,CONDUCTORES!AJ109:AM548,4,FALSE),VLOOKUP(B110,CONDUCTORES!AK109:AM548,3,FALSE))))),"")</f>
        <v/>
      </c>
      <c r="E110" s="228" t="str">
        <f>IF(IFERROR(IF($D110="","",VLOOKUP($D110,CUADRO!D109:AK258,2,FALSE)),"")=0,B110,IFERROR(IF($D110="","",VLOOKUP($D110,CUADRO!D109:AK258,2,FALSE)),""))</f>
        <v/>
      </c>
      <c r="F110" s="228" t="str">
        <f>IFERROR(IF($D110="","",VLOOKUP($D110,CUADRO!D109:AK258,3,FALSE)),"")</f>
        <v/>
      </c>
      <c r="G110" s="484" t="str">
        <f>IFERROR(IF($D110="","",VLOOKUP($D110,CUADRO!$D:$AK,4,FALSE)),"")</f>
        <v/>
      </c>
      <c r="H110" s="484" t="str">
        <f>IFERROR(IF($D110="","",VLOOKUP($D110,CUADRO!$D:$AK,5,FALSE)),"")</f>
        <v/>
      </c>
      <c r="I110" s="484" t="str">
        <f>IFERROR(IF($D110="","",VLOOKUP($D110,CUADRO!$D:$AK,6,FALSE)),"")</f>
        <v/>
      </c>
      <c r="J110" s="484" t="str">
        <f>IFERROR(IF($D110="","",VLOOKUP($D110,CUADRO!$D:$AK,7,FALSE)),"")</f>
        <v/>
      </c>
      <c r="K110" s="484" t="str">
        <f>IFERROR(IF($D110="","",VLOOKUP($D110,CUADRO!$D:$AK,8,FALSE)),"")</f>
        <v/>
      </c>
      <c r="L110" s="484" t="str">
        <f>IFERROR(IF($D110="","",VLOOKUP($D110,CUADRO!$D:$AK,9,FALSE)),"")</f>
        <v/>
      </c>
      <c r="M110" s="484" t="str">
        <f>IFERROR(IF($D110="","",VLOOKUP($D110,CUADRO!$D:$AK,10,FALSE)),"")</f>
        <v/>
      </c>
      <c r="N110" s="484" t="str">
        <f>IFERROR(IF($D110="","",VLOOKUP($D110,CUADRO!$D:$AK,11,FALSE)),"")</f>
        <v/>
      </c>
      <c r="O110" s="484" t="str">
        <f>IFERROR(IF($D110="","",VLOOKUP($D110,CUADRO!$D:$AK,12,FALSE)),"")</f>
        <v/>
      </c>
      <c r="P110" s="484" t="str">
        <f>IFERROR(IF($D110="","",VLOOKUP($D110,CUADRO!$D:$AK,13,FALSE)),"")</f>
        <v/>
      </c>
      <c r="Q110" s="484" t="str">
        <f>IFERROR(IF($D110="","",VLOOKUP($D110,CUADRO!$D:$AK,14,FALSE)),"")</f>
        <v/>
      </c>
      <c r="R110" s="484" t="str">
        <f>IFERROR(IF($D110="","",VLOOKUP($D110,CUADRO!$D:$AK,15,FALSE)),"")</f>
        <v/>
      </c>
      <c r="S110" s="484" t="str">
        <f>IFERROR(IF($D110="","",VLOOKUP($D110,CUADRO!$D:$AK,16,FALSE)),"")</f>
        <v/>
      </c>
      <c r="T110" s="484" t="str">
        <f>IFERROR(IF($D110="","",VLOOKUP($D110,CUADRO!$D:$AK,17,FALSE)),"")</f>
        <v/>
      </c>
      <c r="U110" s="484" t="str">
        <f>IFERROR(IF($D110="","",VLOOKUP($D110,CUADRO!$D:$AK,18,FALSE)),"")</f>
        <v/>
      </c>
      <c r="V110" s="484" t="str">
        <f>IFERROR(IF($D110="","",VLOOKUP($D110,CUADRO!$D:$AK,19,FALSE)),"")</f>
        <v/>
      </c>
      <c r="W110" s="484" t="str">
        <f>IFERROR(IF($D110="","",VLOOKUP($D110,CUADRO!$D:$AK,20,FALSE)),"")</f>
        <v/>
      </c>
      <c r="X110" s="484" t="str">
        <f>IFERROR(IF($D110="","",VLOOKUP($D110,CUADRO!$D:$AK,21,FALSE)),"")</f>
        <v/>
      </c>
      <c r="Y110" s="484" t="str">
        <f>IFERROR(IF($D110="","",VLOOKUP($D110,CUADRO!$D:$AK,22,FALSE)),"")</f>
        <v/>
      </c>
      <c r="Z110" s="484" t="str">
        <f>IFERROR(IF($D110="","",VLOOKUP($D110,CUADRO!$D:$AK,23,FALSE)),"")</f>
        <v/>
      </c>
      <c r="AA110" s="484" t="str">
        <f>IFERROR(IF($D110="","",VLOOKUP($D110,CUADRO!$D:$AK,24,FALSE)),"")</f>
        <v/>
      </c>
      <c r="AB110" s="484" t="str">
        <f>IFERROR(IF($D110="","",VLOOKUP($D110,CUADRO!$D:$AK,25,FALSE)),"")</f>
        <v/>
      </c>
      <c r="AC110" s="484" t="str">
        <f>IFERROR(IF($D110="","",VLOOKUP($D110,CUADRO!$D:$AK,26,FALSE)),"")</f>
        <v/>
      </c>
      <c r="AD110" s="484" t="str">
        <f>IFERROR(IF($D110="","",VLOOKUP($D110,CUADRO!$D:$AK,27,FALSE)),"")</f>
        <v/>
      </c>
      <c r="AE110" s="484" t="str">
        <f>IFERROR(IF($D110="","",VLOOKUP($D110,CUADRO!$D:$AK,28,FALSE)),"")</f>
        <v/>
      </c>
      <c r="AF110" s="484" t="str">
        <f>IFERROR(IF($D110="","",VLOOKUP($D110,CUADRO!$D:$AK,29,FALSE)),"")</f>
        <v/>
      </c>
      <c r="AG110" s="484" t="str">
        <f>IFERROR(IF($D110="","",VLOOKUP($D110,CUADRO!$D:$AK,30,FALSE)),"")</f>
        <v/>
      </c>
      <c r="AH110" s="484" t="str">
        <f>IFERROR(IF($D110="","",VLOOKUP($D110,CUADRO!$D:$AK,31,FALSE)),"")</f>
        <v/>
      </c>
      <c r="AI110" s="484" t="str">
        <f>IFERROR(IF($D110="","",VLOOKUP($D110,CUADRO!$D:$AK,32,FALSE)),"")</f>
        <v/>
      </c>
      <c r="AJ110" s="484" t="str">
        <f>IFERROR(IF($D110="","",VLOOKUP($D110,CUADRO!$D:$AK,33,FALSE)),"")</f>
        <v/>
      </c>
      <c r="AK110" s="484" t="str">
        <f>IFERROR(IF($D110="","",VLOOKUP($D110,CUADRO!$D:$AK,34,FALSE)),"")</f>
        <v/>
      </c>
    </row>
    <row r="111" spans="1:37" ht="15">
      <c r="A111" s="435" t="str">
        <f>IF(F111="","",MAX($A$5:$A110)+1)</f>
        <v/>
      </c>
      <c r="B111" s="369">
        <v>107</v>
      </c>
      <c r="C111" s="228" t="str">
        <f>VLOOKUP(D111,CONDUCTORES!C:E,3,FALSE)</f>
        <v/>
      </c>
      <c r="D111" s="228" t="str">
        <f>IFERROR(IF($C$1="SELECCIONE EMPRESA","",IF($C$1=CONDUCTORES!$Y$1,VLOOKUP(B111,CONDUCTORES!AH110:AM549,6,FALSE),IF($C$1=CONDUCTORES!$Z$1,VLOOKUP(B111,CONDUCTORES!$AI$4:AM549,5,FALSE),IF($C$1=CONDUCTORES!$AA$1,VLOOKUP(B111,CONDUCTORES!AJ110:AM549,4,FALSE),VLOOKUP(B111,CONDUCTORES!AK110:AM549,3,FALSE))))),"")</f>
        <v/>
      </c>
      <c r="E111" s="228" t="str">
        <f>IF(IFERROR(IF($D111="","",VLOOKUP($D111,CUADRO!D110:AK259,2,FALSE)),"")=0,B111,IFERROR(IF($D111="","",VLOOKUP($D111,CUADRO!D110:AK259,2,FALSE)),""))</f>
        <v/>
      </c>
      <c r="F111" s="228" t="str">
        <f>IFERROR(IF($D111="","",VLOOKUP($D111,CUADRO!D110:AK259,3,FALSE)),"")</f>
        <v/>
      </c>
      <c r="G111" s="484" t="str">
        <f>IFERROR(IF($D111="","",VLOOKUP($D111,CUADRO!$D:$AK,4,FALSE)),"")</f>
        <v/>
      </c>
      <c r="H111" s="484" t="str">
        <f>IFERROR(IF($D111="","",VLOOKUP($D111,CUADRO!$D:$AK,5,FALSE)),"")</f>
        <v/>
      </c>
      <c r="I111" s="484" t="str">
        <f>IFERROR(IF($D111="","",VLOOKUP($D111,CUADRO!$D:$AK,6,FALSE)),"")</f>
        <v/>
      </c>
      <c r="J111" s="484" t="str">
        <f>IFERROR(IF($D111="","",VLOOKUP($D111,CUADRO!$D:$AK,7,FALSE)),"")</f>
        <v/>
      </c>
      <c r="K111" s="484" t="str">
        <f>IFERROR(IF($D111="","",VLOOKUP($D111,CUADRO!$D:$AK,8,FALSE)),"")</f>
        <v/>
      </c>
      <c r="L111" s="484" t="str">
        <f>IFERROR(IF($D111="","",VLOOKUP($D111,CUADRO!$D:$AK,9,FALSE)),"")</f>
        <v/>
      </c>
      <c r="M111" s="484" t="str">
        <f>IFERROR(IF($D111="","",VLOOKUP($D111,CUADRO!$D:$AK,10,FALSE)),"")</f>
        <v/>
      </c>
      <c r="N111" s="484" t="str">
        <f>IFERROR(IF($D111="","",VLOOKUP($D111,CUADRO!$D:$AK,11,FALSE)),"")</f>
        <v/>
      </c>
      <c r="O111" s="484" t="str">
        <f>IFERROR(IF($D111="","",VLOOKUP($D111,CUADRO!$D:$AK,12,FALSE)),"")</f>
        <v/>
      </c>
      <c r="P111" s="484" t="str">
        <f>IFERROR(IF($D111="","",VLOOKUP($D111,CUADRO!$D:$AK,13,FALSE)),"")</f>
        <v/>
      </c>
      <c r="Q111" s="484" t="str">
        <f>IFERROR(IF($D111="","",VLOOKUP($D111,CUADRO!$D:$AK,14,FALSE)),"")</f>
        <v/>
      </c>
      <c r="R111" s="484" t="str">
        <f>IFERROR(IF($D111="","",VLOOKUP($D111,CUADRO!$D:$AK,15,FALSE)),"")</f>
        <v/>
      </c>
      <c r="S111" s="484" t="str">
        <f>IFERROR(IF($D111="","",VLOOKUP($D111,CUADRO!$D:$AK,16,FALSE)),"")</f>
        <v/>
      </c>
      <c r="T111" s="484" t="str">
        <f>IFERROR(IF($D111="","",VLOOKUP($D111,CUADRO!$D:$AK,17,FALSE)),"")</f>
        <v/>
      </c>
      <c r="U111" s="484" t="str">
        <f>IFERROR(IF($D111="","",VLOOKUP($D111,CUADRO!$D:$AK,18,FALSE)),"")</f>
        <v/>
      </c>
      <c r="V111" s="484" t="str">
        <f>IFERROR(IF($D111="","",VLOOKUP($D111,CUADRO!$D:$AK,19,FALSE)),"")</f>
        <v/>
      </c>
      <c r="W111" s="484" t="str">
        <f>IFERROR(IF($D111="","",VLOOKUP($D111,CUADRO!$D:$AK,20,FALSE)),"")</f>
        <v/>
      </c>
      <c r="X111" s="484" t="str">
        <f>IFERROR(IF($D111="","",VLOOKUP($D111,CUADRO!$D:$AK,21,FALSE)),"")</f>
        <v/>
      </c>
      <c r="Y111" s="484" t="str">
        <f>IFERROR(IF($D111="","",VLOOKUP($D111,CUADRO!$D:$AK,22,FALSE)),"")</f>
        <v/>
      </c>
      <c r="Z111" s="484" t="str">
        <f>IFERROR(IF($D111="","",VLOOKUP($D111,CUADRO!$D:$AK,23,FALSE)),"")</f>
        <v/>
      </c>
      <c r="AA111" s="484" t="str">
        <f>IFERROR(IF($D111="","",VLOOKUP($D111,CUADRO!$D:$AK,24,FALSE)),"")</f>
        <v/>
      </c>
      <c r="AB111" s="484" t="str">
        <f>IFERROR(IF($D111="","",VLOOKUP($D111,CUADRO!$D:$AK,25,FALSE)),"")</f>
        <v/>
      </c>
      <c r="AC111" s="484" t="str">
        <f>IFERROR(IF($D111="","",VLOOKUP($D111,CUADRO!$D:$AK,26,FALSE)),"")</f>
        <v/>
      </c>
      <c r="AD111" s="484" t="str">
        <f>IFERROR(IF($D111="","",VLOOKUP($D111,CUADRO!$D:$AK,27,FALSE)),"")</f>
        <v/>
      </c>
      <c r="AE111" s="484" t="str">
        <f>IFERROR(IF($D111="","",VLOOKUP($D111,CUADRO!$D:$AK,28,FALSE)),"")</f>
        <v/>
      </c>
      <c r="AF111" s="484" t="str">
        <f>IFERROR(IF($D111="","",VLOOKUP($D111,CUADRO!$D:$AK,29,FALSE)),"")</f>
        <v/>
      </c>
      <c r="AG111" s="484" t="str">
        <f>IFERROR(IF($D111="","",VLOOKUP($D111,CUADRO!$D:$AK,30,FALSE)),"")</f>
        <v/>
      </c>
      <c r="AH111" s="484" t="str">
        <f>IFERROR(IF($D111="","",VLOOKUP($D111,CUADRO!$D:$AK,31,FALSE)),"")</f>
        <v/>
      </c>
      <c r="AI111" s="484" t="str">
        <f>IFERROR(IF($D111="","",VLOOKUP($D111,CUADRO!$D:$AK,32,FALSE)),"")</f>
        <v/>
      </c>
      <c r="AJ111" s="484" t="str">
        <f>IFERROR(IF($D111="","",VLOOKUP($D111,CUADRO!$D:$AK,33,FALSE)),"")</f>
        <v/>
      </c>
      <c r="AK111" s="484" t="str">
        <f>IFERROR(IF($D111="","",VLOOKUP($D111,CUADRO!$D:$AK,34,FALSE)),"")</f>
        <v/>
      </c>
    </row>
    <row r="112" spans="1:37" ht="15">
      <c r="A112" s="435" t="str">
        <f>IF(F112="","",MAX($A$5:$A111)+1)</f>
        <v/>
      </c>
      <c r="B112" s="369">
        <v>108</v>
      </c>
      <c r="C112" s="228" t="str">
        <f>VLOOKUP(D112,CONDUCTORES!C:E,3,FALSE)</f>
        <v/>
      </c>
      <c r="D112" s="228" t="str">
        <f>IFERROR(IF($C$1="SELECCIONE EMPRESA","",IF($C$1=CONDUCTORES!$Y$1,VLOOKUP(B112,CONDUCTORES!AH111:AM550,6,FALSE),IF($C$1=CONDUCTORES!$Z$1,VLOOKUP(B112,CONDUCTORES!$AI$4:AM550,5,FALSE),IF($C$1=CONDUCTORES!$AA$1,VLOOKUP(B112,CONDUCTORES!AJ111:AM550,4,FALSE),VLOOKUP(B112,CONDUCTORES!AK111:AM550,3,FALSE))))),"")</f>
        <v/>
      </c>
      <c r="E112" s="228" t="str">
        <f>IF(IFERROR(IF($D112="","",VLOOKUP($D112,CUADRO!D111:AK260,2,FALSE)),"")=0,B112,IFERROR(IF($D112="","",VLOOKUP($D112,CUADRO!D111:AK260,2,FALSE)),""))</f>
        <v/>
      </c>
      <c r="F112" s="228" t="str">
        <f>IFERROR(IF($D112="","",VLOOKUP($D112,CUADRO!D111:AK260,3,FALSE)),"")</f>
        <v/>
      </c>
      <c r="G112" s="484" t="str">
        <f>IFERROR(IF($D112="","",VLOOKUP($D112,CUADRO!$D:$AK,4,FALSE)),"")</f>
        <v/>
      </c>
      <c r="H112" s="484" t="str">
        <f>IFERROR(IF($D112="","",VLOOKUP($D112,CUADRO!$D:$AK,5,FALSE)),"")</f>
        <v/>
      </c>
      <c r="I112" s="484" t="str">
        <f>IFERROR(IF($D112="","",VLOOKUP($D112,CUADRO!$D:$AK,6,FALSE)),"")</f>
        <v/>
      </c>
      <c r="J112" s="484" t="str">
        <f>IFERROR(IF($D112="","",VLOOKUP($D112,CUADRO!$D:$AK,7,FALSE)),"")</f>
        <v/>
      </c>
      <c r="K112" s="484" t="str">
        <f>IFERROR(IF($D112="","",VLOOKUP($D112,CUADRO!$D:$AK,8,FALSE)),"")</f>
        <v/>
      </c>
      <c r="L112" s="484" t="str">
        <f>IFERROR(IF($D112="","",VLOOKUP($D112,CUADRO!$D:$AK,9,FALSE)),"")</f>
        <v/>
      </c>
      <c r="M112" s="484" t="str">
        <f>IFERROR(IF($D112="","",VLOOKUP($D112,CUADRO!$D:$AK,10,FALSE)),"")</f>
        <v/>
      </c>
      <c r="N112" s="484" t="str">
        <f>IFERROR(IF($D112="","",VLOOKUP($D112,CUADRO!$D:$AK,11,FALSE)),"")</f>
        <v/>
      </c>
      <c r="O112" s="484" t="str">
        <f>IFERROR(IF($D112="","",VLOOKUP($D112,CUADRO!$D:$AK,12,FALSE)),"")</f>
        <v/>
      </c>
      <c r="P112" s="484" t="str">
        <f>IFERROR(IF($D112="","",VLOOKUP($D112,CUADRO!$D:$AK,13,FALSE)),"")</f>
        <v/>
      </c>
      <c r="Q112" s="484" t="str">
        <f>IFERROR(IF($D112="","",VLOOKUP($D112,CUADRO!$D:$AK,14,FALSE)),"")</f>
        <v/>
      </c>
      <c r="R112" s="484" t="str">
        <f>IFERROR(IF($D112="","",VLOOKUP($D112,CUADRO!$D:$AK,15,FALSE)),"")</f>
        <v/>
      </c>
      <c r="S112" s="484" t="str">
        <f>IFERROR(IF($D112="","",VLOOKUP($D112,CUADRO!$D:$AK,16,FALSE)),"")</f>
        <v/>
      </c>
      <c r="T112" s="484" t="str">
        <f>IFERROR(IF($D112="","",VLOOKUP($D112,CUADRO!$D:$AK,17,FALSE)),"")</f>
        <v/>
      </c>
      <c r="U112" s="484" t="str">
        <f>IFERROR(IF($D112="","",VLOOKUP($D112,CUADRO!$D:$AK,18,FALSE)),"")</f>
        <v/>
      </c>
      <c r="V112" s="484" t="str">
        <f>IFERROR(IF($D112="","",VLOOKUP($D112,CUADRO!$D:$AK,19,FALSE)),"")</f>
        <v/>
      </c>
      <c r="W112" s="484" t="str">
        <f>IFERROR(IF($D112="","",VLOOKUP($D112,CUADRO!$D:$AK,20,FALSE)),"")</f>
        <v/>
      </c>
      <c r="X112" s="484" t="str">
        <f>IFERROR(IF($D112="","",VLOOKUP($D112,CUADRO!$D:$AK,21,FALSE)),"")</f>
        <v/>
      </c>
      <c r="Y112" s="484" t="str">
        <f>IFERROR(IF($D112="","",VLOOKUP($D112,CUADRO!$D:$AK,22,FALSE)),"")</f>
        <v/>
      </c>
      <c r="Z112" s="484" t="str">
        <f>IFERROR(IF($D112="","",VLOOKUP($D112,CUADRO!$D:$AK,23,FALSE)),"")</f>
        <v/>
      </c>
      <c r="AA112" s="484" t="str">
        <f>IFERROR(IF($D112="","",VLOOKUP($D112,CUADRO!$D:$AK,24,FALSE)),"")</f>
        <v/>
      </c>
      <c r="AB112" s="484" t="str">
        <f>IFERROR(IF($D112="","",VLOOKUP($D112,CUADRO!$D:$AK,25,FALSE)),"")</f>
        <v/>
      </c>
      <c r="AC112" s="484" t="str">
        <f>IFERROR(IF($D112="","",VLOOKUP($D112,CUADRO!$D:$AK,26,FALSE)),"")</f>
        <v/>
      </c>
      <c r="AD112" s="484" t="str">
        <f>IFERROR(IF($D112="","",VLOOKUP($D112,CUADRO!$D:$AK,27,FALSE)),"")</f>
        <v/>
      </c>
      <c r="AE112" s="484" t="str">
        <f>IFERROR(IF($D112="","",VLOOKUP($D112,CUADRO!$D:$AK,28,FALSE)),"")</f>
        <v/>
      </c>
      <c r="AF112" s="484" t="str">
        <f>IFERROR(IF($D112="","",VLOOKUP($D112,CUADRO!$D:$AK,29,FALSE)),"")</f>
        <v/>
      </c>
      <c r="AG112" s="484" t="str">
        <f>IFERROR(IF($D112="","",VLOOKUP($D112,CUADRO!$D:$AK,30,FALSE)),"")</f>
        <v/>
      </c>
      <c r="AH112" s="484" t="str">
        <f>IFERROR(IF($D112="","",VLOOKUP($D112,CUADRO!$D:$AK,31,FALSE)),"")</f>
        <v/>
      </c>
      <c r="AI112" s="484" t="str">
        <f>IFERROR(IF($D112="","",VLOOKUP($D112,CUADRO!$D:$AK,32,FALSE)),"")</f>
        <v/>
      </c>
      <c r="AJ112" s="484" t="str">
        <f>IFERROR(IF($D112="","",VLOOKUP($D112,CUADRO!$D:$AK,33,FALSE)),"")</f>
        <v/>
      </c>
      <c r="AK112" s="484" t="str">
        <f>IFERROR(IF($D112="","",VLOOKUP($D112,CUADRO!$D:$AK,34,FALSE)),"")</f>
        <v/>
      </c>
    </row>
    <row r="113" spans="1:37" ht="15">
      <c r="A113" s="435" t="str">
        <f>IF(F113="","",MAX($A$5:$A112)+1)</f>
        <v/>
      </c>
      <c r="B113" s="369">
        <v>109</v>
      </c>
      <c r="C113" s="228" t="str">
        <f>VLOOKUP(D113,CONDUCTORES!C:E,3,FALSE)</f>
        <v/>
      </c>
      <c r="D113" s="228" t="str">
        <f>IFERROR(IF($C$1="SELECCIONE EMPRESA","",IF($C$1=CONDUCTORES!$Y$1,VLOOKUP(B113,CONDUCTORES!AH112:AM551,6,FALSE),IF($C$1=CONDUCTORES!$Z$1,VLOOKUP(B113,CONDUCTORES!$AI$4:AM551,5,FALSE),IF($C$1=CONDUCTORES!$AA$1,VLOOKUP(B113,CONDUCTORES!AJ112:AM551,4,FALSE),VLOOKUP(B113,CONDUCTORES!AK112:AM551,3,FALSE))))),"")</f>
        <v/>
      </c>
      <c r="E113" s="228" t="str">
        <f>IF(IFERROR(IF($D113="","",VLOOKUP($D113,CUADRO!D112:AK261,2,FALSE)),"")=0,B113,IFERROR(IF($D113="","",VLOOKUP($D113,CUADRO!D112:AK261,2,FALSE)),""))</f>
        <v/>
      </c>
      <c r="F113" s="228" t="str">
        <f>IFERROR(IF($D113="","",VLOOKUP($D113,CUADRO!D112:AK261,3,FALSE)),"")</f>
        <v/>
      </c>
      <c r="G113" s="484" t="str">
        <f>IFERROR(IF($D113="","",VLOOKUP($D113,CUADRO!$D:$AK,4,FALSE)),"")</f>
        <v/>
      </c>
      <c r="H113" s="484" t="str">
        <f>IFERROR(IF($D113="","",VLOOKUP($D113,CUADRO!$D:$AK,5,FALSE)),"")</f>
        <v/>
      </c>
      <c r="I113" s="484" t="str">
        <f>IFERROR(IF($D113="","",VLOOKUP($D113,CUADRO!$D:$AK,6,FALSE)),"")</f>
        <v/>
      </c>
      <c r="J113" s="484" t="str">
        <f>IFERROR(IF($D113="","",VLOOKUP($D113,CUADRO!$D:$AK,7,FALSE)),"")</f>
        <v/>
      </c>
      <c r="K113" s="484" t="str">
        <f>IFERROR(IF($D113="","",VLOOKUP($D113,CUADRO!$D:$AK,8,FALSE)),"")</f>
        <v/>
      </c>
      <c r="L113" s="484" t="str">
        <f>IFERROR(IF($D113="","",VLOOKUP($D113,CUADRO!$D:$AK,9,FALSE)),"")</f>
        <v/>
      </c>
      <c r="M113" s="484" t="str">
        <f>IFERROR(IF($D113="","",VLOOKUP($D113,CUADRO!$D:$AK,10,FALSE)),"")</f>
        <v/>
      </c>
      <c r="N113" s="484" t="str">
        <f>IFERROR(IF($D113="","",VLOOKUP($D113,CUADRO!$D:$AK,11,FALSE)),"")</f>
        <v/>
      </c>
      <c r="O113" s="484" t="str">
        <f>IFERROR(IF($D113="","",VLOOKUP($D113,CUADRO!$D:$AK,12,FALSE)),"")</f>
        <v/>
      </c>
      <c r="P113" s="484" t="str">
        <f>IFERROR(IF($D113="","",VLOOKUP($D113,CUADRO!$D:$AK,13,FALSE)),"")</f>
        <v/>
      </c>
      <c r="Q113" s="484" t="str">
        <f>IFERROR(IF($D113="","",VLOOKUP($D113,CUADRO!$D:$AK,14,FALSE)),"")</f>
        <v/>
      </c>
      <c r="R113" s="484" t="str">
        <f>IFERROR(IF($D113="","",VLOOKUP($D113,CUADRO!$D:$AK,15,FALSE)),"")</f>
        <v/>
      </c>
      <c r="S113" s="484" t="str">
        <f>IFERROR(IF($D113="","",VLOOKUP($D113,CUADRO!$D:$AK,16,FALSE)),"")</f>
        <v/>
      </c>
      <c r="T113" s="484" t="str">
        <f>IFERROR(IF($D113="","",VLOOKUP($D113,CUADRO!$D:$AK,17,FALSE)),"")</f>
        <v/>
      </c>
      <c r="U113" s="484" t="str">
        <f>IFERROR(IF($D113="","",VLOOKUP($D113,CUADRO!$D:$AK,18,FALSE)),"")</f>
        <v/>
      </c>
      <c r="V113" s="484" t="str">
        <f>IFERROR(IF($D113="","",VLOOKUP($D113,CUADRO!$D:$AK,19,FALSE)),"")</f>
        <v/>
      </c>
      <c r="W113" s="484" t="str">
        <f>IFERROR(IF($D113="","",VLOOKUP($D113,CUADRO!$D:$AK,20,FALSE)),"")</f>
        <v/>
      </c>
      <c r="X113" s="484" t="str">
        <f>IFERROR(IF($D113="","",VLOOKUP($D113,CUADRO!$D:$AK,21,FALSE)),"")</f>
        <v/>
      </c>
      <c r="Y113" s="484" t="str">
        <f>IFERROR(IF($D113="","",VLOOKUP($D113,CUADRO!$D:$AK,22,FALSE)),"")</f>
        <v/>
      </c>
      <c r="Z113" s="484" t="str">
        <f>IFERROR(IF($D113="","",VLOOKUP($D113,CUADRO!$D:$AK,23,FALSE)),"")</f>
        <v/>
      </c>
      <c r="AA113" s="484" t="str">
        <f>IFERROR(IF($D113="","",VLOOKUP($D113,CUADRO!$D:$AK,24,FALSE)),"")</f>
        <v/>
      </c>
      <c r="AB113" s="484" t="str">
        <f>IFERROR(IF($D113="","",VLOOKUP($D113,CUADRO!$D:$AK,25,FALSE)),"")</f>
        <v/>
      </c>
      <c r="AC113" s="484" t="str">
        <f>IFERROR(IF($D113="","",VLOOKUP($D113,CUADRO!$D:$AK,26,FALSE)),"")</f>
        <v/>
      </c>
      <c r="AD113" s="484" t="str">
        <f>IFERROR(IF($D113="","",VLOOKUP($D113,CUADRO!$D:$AK,27,FALSE)),"")</f>
        <v/>
      </c>
      <c r="AE113" s="484" t="str">
        <f>IFERROR(IF($D113="","",VLOOKUP($D113,CUADRO!$D:$AK,28,FALSE)),"")</f>
        <v/>
      </c>
      <c r="AF113" s="484" t="str">
        <f>IFERROR(IF($D113="","",VLOOKUP($D113,CUADRO!$D:$AK,29,FALSE)),"")</f>
        <v/>
      </c>
      <c r="AG113" s="484" t="str">
        <f>IFERROR(IF($D113="","",VLOOKUP($D113,CUADRO!$D:$AK,30,FALSE)),"")</f>
        <v/>
      </c>
      <c r="AH113" s="484" t="str">
        <f>IFERROR(IF($D113="","",VLOOKUP($D113,CUADRO!$D:$AK,31,FALSE)),"")</f>
        <v/>
      </c>
      <c r="AI113" s="484" t="str">
        <f>IFERROR(IF($D113="","",VLOOKUP($D113,CUADRO!$D:$AK,32,FALSE)),"")</f>
        <v/>
      </c>
      <c r="AJ113" s="484" t="str">
        <f>IFERROR(IF($D113="","",VLOOKUP($D113,CUADRO!$D:$AK,33,FALSE)),"")</f>
        <v/>
      </c>
      <c r="AK113" s="484" t="str">
        <f>IFERROR(IF($D113="","",VLOOKUP($D113,CUADRO!$D:$AK,34,FALSE)),"")</f>
        <v/>
      </c>
    </row>
    <row r="114" spans="1:37" ht="15">
      <c r="A114" s="435" t="str">
        <f>IF(F114="","",MAX($A$5:$A113)+1)</f>
        <v/>
      </c>
      <c r="B114" s="369">
        <v>110</v>
      </c>
      <c r="C114" s="228" t="str">
        <f>VLOOKUP(D114,CONDUCTORES!C:E,3,FALSE)</f>
        <v/>
      </c>
      <c r="D114" s="228" t="str">
        <f>IFERROR(IF($C$1="SELECCIONE EMPRESA","",IF($C$1=CONDUCTORES!$Y$1,VLOOKUP(B114,CONDUCTORES!AH113:AM552,6,FALSE),IF($C$1=CONDUCTORES!$Z$1,VLOOKUP(B114,CONDUCTORES!$AI$4:AM552,5,FALSE),IF($C$1=CONDUCTORES!$AA$1,VLOOKUP(B114,CONDUCTORES!AJ113:AM552,4,FALSE),VLOOKUP(B114,CONDUCTORES!AK113:AM552,3,FALSE))))),"")</f>
        <v/>
      </c>
      <c r="E114" s="228" t="str">
        <f>IF(IFERROR(IF($D114="","",VLOOKUP($D114,CUADRO!D113:AK262,2,FALSE)),"")=0,B114,IFERROR(IF($D114="","",VLOOKUP($D114,CUADRO!D113:AK262,2,FALSE)),""))</f>
        <v/>
      </c>
      <c r="F114" s="228" t="str">
        <f>IFERROR(IF($D114="","",VLOOKUP($D114,CUADRO!D113:AK262,3,FALSE)),"")</f>
        <v/>
      </c>
      <c r="G114" s="484" t="str">
        <f>IFERROR(IF($D114="","",VLOOKUP($D114,CUADRO!$D:$AK,4,FALSE)),"")</f>
        <v/>
      </c>
      <c r="H114" s="484" t="str">
        <f>IFERROR(IF($D114="","",VLOOKUP($D114,CUADRO!$D:$AK,5,FALSE)),"")</f>
        <v/>
      </c>
      <c r="I114" s="484" t="str">
        <f>IFERROR(IF($D114="","",VLOOKUP($D114,CUADRO!$D:$AK,6,FALSE)),"")</f>
        <v/>
      </c>
      <c r="J114" s="484" t="str">
        <f>IFERROR(IF($D114="","",VLOOKUP($D114,CUADRO!$D:$AK,7,FALSE)),"")</f>
        <v/>
      </c>
      <c r="K114" s="484" t="str">
        <f>IFERROR(IF($D114="","",VLOOKUP($D114,CUADRO!$D:$AK,8,FALSE)),"")</f>
        <v/>
      </c>
      <c r="L114" s="484" t="str">
        <f>IFERROR(IF($D114="","",VLOOKUP($D114,CUADRO!$D:$AK,9,FALSE)),"")</f>
        <v/>
      </c>
      <c r="M114" s="484" t="str">
        <f>IFERROR(IF($D114="","",VLOOKUP($D114,CUADRO!$D:$AK,10,FALSE)),"")</f>
        <v/>
      </c>
      <c r="N114" s="484" t="str">
        <f>IFERROR(IF($D114="","",VLOOKUP($D114,CUADRO!$D:$AK,11,FALSE)),"")</f>
        <v/>
      </c>
      <c r="O114" s="484" t="str">
        <f>IFERROR(IF($D114="","",VLOOKUP($D114,CUADRO!$D:$AK,12,FALSE)),"")</f>
        <v/>
      </c>
      <c r="P114" s="484" t="str">
        <f>IFERROR(IF($D114="","",VLOOKUP($D114,CUADRO!$D:$AK,13,FALSE)),"")</f>
        <v/>
      </c>
      <c r="Q114" s="484" t="str">
        <f>IFERROR(IF($D114="","",VLOOKUP($D114,CUADRO!$D:$AK,14,FALSE)),"")</f>
        <v/>
      </c>
      <c r="R114" s="484" t="str">
        <f>IFERROR(IF($D114="","",VLOOKUP($D114,CUADRO!$D:$AK,15,FALSE)),"")</f>
        <v/>
      </c>
      <c r="S114" s="484" t="str">
        <f>IFERROR(IF($D114="","",VLOOKUP($D114,CUADRO!$D:$AK,16,FALSE)),"")</f>
        <v/>
      </c>
      <c r="T114" s="484" t="str">
        <f>IFERROR(IF($D114="","",VLOOKUP($D114,CUADRO!$D:$AK,17,FALSE)),"")</f>
        <v/>
      </c>
      <c r="U114" s="484" t="str">
        <f>IFERROR(IF($D114="","",VLOOKUP($D114,CUADRO!$D:$AK,18,FALSE)),"")</f>
        <v/>
      </c>
      <c r="V114" s="484" t="str">
        <f>IFERROR(IF($D114="","",VLOOKUP($D114,CUADRO!$D:$AK,19,FALSE)),"")</f>
        <v/>
      </c>
      <c r="W114" s="484" t="str">
        <f>IFERROR(IF($D114="","",VLOOKUP($D114,CUADRO!$D:$AK,20,FALSE)),"")</f>
        <v/>
      </c>
      <c r="X114" s="484" t="str">
        <f>IFERROR(IF($D114="","",VLOOKUP($D114,CUADRO!$D:$AK,21,FALSE)),"")</f>
        <v/>
      </c>
      <c r="Y114" s="484" t="str">
        <f>IFERROR(IF($D114="","",VLOOKUP($D114,CUADRO!$D:$AK,22,FALSE)),"")</f>
        <v/>
      </c>
      <c r="Z114" s="484" t="str">
        <f>IFERROR(IF($D114="","",VLOOKUP($D114,CUADRO!$D:$AK,23,FALSE)),"")</f>
        <v/>
      </c>
      <c r="AA114" s="484" t="str">
        <f>IFERROR(IF($D114="","",VLOOKUP($D114,CUADRO!$D:$AK,24,FALSE)),"")</f>
        <v/>
      </c>
      <c r="AB114" s="484" t="str">
        <f>IFERROR(IF($D114="","",VLOOKUP($D114,CUADRO!$D:$AK,25,FALSE)),"")</f>
        <v/>
      </c>
      <c r="AC114" s="484" t="str">
        <f>IFERROR(IF($D114="","",VLOOKUP($D114,CUADRO!$D:$AK,26,FALSE)),"")</f>
        <v/>
      </c>
      <c r="AD114" s="484" t="str">
        <f>IFERROR(IF($D114="","",VLOOKUP($D114,CUADRO!$D:$AK,27,FALSE)),"")</f>
        <v/>
      </c>
      <c r="AE114" s="484" t="str">
        <f>IFERROR(IF($D114="","",VLOOKUP($D114,CUADRO!$D:$AK,28,FALSE)),"")</f>
        <v/>
      </c>
      <c r="AF114" s="484" t="str">
        <f>IFERROR(IF($D114="","",VLOOKUP($D114,CUADRO!$D:$AK,29,FALSE)),"")</f>
        <v/>
      </c>
      <c r="AG114" s="484" t="str">
        <f>IFERROR(IF($D114="","",VLOOKUP($D114,CUADRO!$D:$AK,30,FALSE)),"")</f>
        <v/>
      </c>
      <c r="AH114" s="484" t="str">
        <f>IFERROR(IF($D114="","",VLOOKUP($D114,CUADRO!$D:$AK,31,FALSE)),"")</f>
        <v/>
      </c>
      <c r="AI114" s="484" t="str">
        <f>IFERROR(IF($D114="","",VLOOKUP($D114,CUADRO!$D:$AK,32,FALSE)),"")</f>
        <v/>
      </c>
      <c r="AJ114" s="484" t="str">
        <f>IFERROR(IF($D114="","",VLOOKUP($D114,CUADRO!$D:$AK,33,FALSE)),"")</f>
        <v/>
      </c>
      <c r="AK114" s="484" t="str">
        <f>IFERROR(IF($D114="","",VLOOKUP($D114,CUADRO!$D:$AK,34,FALSE)),"")</f>
        <v/>
      </c>
    </row>
    <row r="115" spans="1:37" ht="15">
      <c r="A115" s="435" t="str">
        <f>IF(F115="","",MAX($A$5:$A114)+1)</f>
        <v/>
      </c>
      <c r="B115" s="369">
        <v>111</v>
      </c>
      <c r="C115" s="228" t="str">
        <f>VLOOKUP(D115,CONDUCTORES!C:E,3,FALSE)</f>
        <v/>
      </c>
      <c r="D115" s="228" t="str">
        <f>IFERROR(IF($C$1="SELECCIONE EMPRESA","",IF($C$1=CONDUCTORES!$Y$1,VLOOKUP(B115,CONDUCTORES!AH114:AM553,6,FALSE),IF($C$1=CONDUCTORES!$Z$1,VLOOKUP(B115,CONDUCTORES!$AI$4:AM553,5,FALSE),IF($C$1=CONDUCTORES!$AA$1,VLOOKUP(B115,CONDUCTORES!AJ114:AM553,4,FALSE),VLOOKUP(B115,CONDUCTORES!AK114:AM553,3,FALSE))))),"")</f>
        <v/>
      </c>
      <c r="E115" s="228" t="str">
        <f>IF(IFERROR(IF($D115="","",VLOOKUP($D115,CUADRO!D114:AK263,2,FALSE)),"")=0,B115,IFERROR(IF($D115="","",VLOOKUP($D115,CUADRO!D114:AK263,2,FALSE)),""))</f>
        <v/>
      </c>
      <c r="F115" s="228" t="str">
        <f>IFERROR(IF($D115="","",VLOOKUP($D115,CUADRO!D114:AK263,3,FALSE)),"")</f>
        <v/>
      </c>
      <c r="G115" s="484" t="str">
        <f>IFERROR(IF($D115="","",VLOOKUP($D115,CUADRO!$D:$AK,4,FALSE)),"")</f>
        <v/>
      </c>
      <c r="H115" s="484" t="str">
        <f>IFERROR(IF($D115="","",VLOOKUP($D115,CUADRO!$D:$AK,5,FALSE)),"")</f>
        <v/>
      </c>
      <c r="I115" s="484" t="str">
        <f>IFERROR(IF($D115="","",VLOOKUP($D115,CUADRO!$D:$AK,6,FALSE)),"")</f>
        <v/>
      </c>
      <c r="J115" s="484" t="str">
        <f>IFERROR(IF($D115="","",VLOOKUP($D115,CUADRO!$D:$AK,7,FALSE)),"")</f>
        <v/>
      </c>
      <c r="K115" s="484" t="str">
        <f>IFERROR(IF($D115="","",VLOOKUP($D115,CUADRO!$D:$AK,8,FALSE)),"")</f>
        <v/>
      </c>
      <c r="L115" s="484" t="str">
        <f>IFERROR(IF($D115="","",VLOOKUP($D115,CUADRO!$D:$AK,9,FALSE)),"")</f>
        <v/>
      </c>
      <c r="M115" s="484" t="str">
        <f>IFERROR(IF($D115="","",VLOOKUP($D115,CUADRO!$D:$AK,10,FALSE)),"")</f>
        <v/>
      </c>
      <c r="N115" s="484" t="str">
        <f>IFERROR(IF($D115="","",VLOOKUP($D115,CUADRO!$D:$AK,11,FALSE)),"")</f>
        <v/>
      </c>
      <c r="O115" s="484" t="str">
        <f>IFERROR(IF($D115="","",VLOOKUP($D115,CUADRO!$D:$AK,12,FALSE)),"")</f>
        <v/>
      </c>
      <c r="P115" s="484" t="str">
        <f>IFERROR(IF($D115="","",VLOOKUP($D115,CUADRO!$D:$AK,13,FALSE)),"")</f>
        <v/>
      </c>
      <c r="Q115" s="484" t="str">
        <f>IFERROR(IF($D115="","",VLOOKUP($D115,CUADRO!$D:$AK,14,FALSE)),"")</f>
        <v/>
      </c>
      <c r="R115" s="484" t="str">
        <f>IFERROR(IF($D115="","",VLOOKUP($D115,CUADRO!$D:$AK,15,FALSE)),"")</f>
        <v/>
      </c>
      <c r="S115" s="484" t="str">
        <f>IFERROR(IF($D115="","",VLOOKUP($D115,CUADRO!$D:$AK,16,FALSE)),"")</f>
        <v/>
      </c>
      <c r="T115" s="484" t="str">
        <f>IFERROR(IF($D115="","",VLOOKUP($D115,CUADRO!$D:$AK,17,FALSE)),"")</f>
        <v/>
      </c>
      <c r="U115" s="484" t="str">
        <f>IFERROR(IF($D115="","",VLOOKUP($D115,CUADRO!$D:$AK,18,FALSE)),"")</f>
        <v/>
      </c>
      <c r="V115" s="484" t="str">
        <f>IFERROR(IF($D115="","",VLOOKUP($D115,CUADRO!$D:$AK,19,FALSE)),"")</f>
        <v/>
      </c>
      <c r="W115" s="484" t="str">
        <f>IFERROR(IF($D115="","",VLOOKUP($D115,CUADRO!$D:$AK,20,FALSE)),"")</f>
        <v/>
      </c>
      <c r="X115" s="484" t="str">
        <f>IFERROR(IF($D115="","",VLOOKUP($D115,CUADRO!$D:$AK,21,FALSE)),"")</f>
        <v/>
      </c>
      <c r="Y115" s="484" t="str">
        <f>IFERROR(IF($D115="","",VLOOKUP($D115,CUADRO!$D:$AK,22,FALSE)),"")</f>
        <v/>
      </c>
      <c r="Z115" s="484" t="str">
        <f>IFERROR(IF($D115="","",VLOOKUP($D115,CUADRO!$D:$AK,23,FALSE)),"")</f>
        <v/>
      </c>
      <c r="AA115" s="484" t="str">
        <f>IFERROR(IF($D115="","",VLOOKUP($D115,CUADRO!$D:$AK,24,FALSE)),"")</f>
        <v/>
      </c>
      <c r="AB115" s="484" t="str">
        <f>IFERROR(IF($D115="","",VLOOKUP($D115,CUADRO!$D:$AK,25,FALSE)),"")</f>
        <v/>
      </c>
      <c r="AC115" s="484" t="str">
        <f>IFERROR(IF($D115="","",VLOOKUP($D115,CUADRO!$D:$AK,26,FALSE)),"")</f>
        <v/>
      </c>
      <c r="AD115" s="484" t="str">
        <f>IFERROR(IF($D115="","",VLOOKUP($D115,CUADRO!$D:$AK,27,FALSE)),"")</f>
        <v/>
      </c>
      <c r="AE115" s="484" t="str">
        <f>IFERROR(IF($D115="","",VLOOKUP($D115,CUADRO!$D:$AK,28,FALSE)),"")</f>
        <v/>
      </c>
      <c r="AF115" s="484" t="str">
        <f>IFERROR(IF($D115="","",VLOOKUP($D115,CUADRO!$D:$AK,29,FALSE)),"")</f>
        <v/>
      </c>
      <c r="AG115" s="484" t="str">
        <f>IFERROR(IF($D115="","",VLOOKUP($D115,CUADRO!$D:$AK,30,FALSE)),"")</f>
        <v/>
      </c>
      <c r="AH115" s="484" t="str">
        <f>IFERROR(IF($D115="","",VLOOKUP($D115,CUADRO!$D:$AK,31,FALSE)),"")</f>
        <v/>
      </c>
      <c r="AI115" s="484" t="str">
        <f>IFERROR(IF($D115="","",VLOOKUP($D115,CUADRO!$D:$AK,32,FALSE)),"")</f>
        <v/>
      </c>
      <c r="AJ115" s="484" t="str">
        <f>IFERROR(IF($D115="","",VLOOKUP($D115,CUADRO!$D:$AK,33,FALSE)),"")</f>
        <v/>
      </c>
      <c r="AK115" s="484" t="str">
        <f>IFERROR(IF($D115="","",VLOOKUP($D115,CUADRO!$D:$AK,34,FALSE)),"")</f>
        <v/>
      </c>
    </row>
    <row r="116" spans="1:37" ht="15">
      <c r="A116" s="435" t="str">
        <f>IF(F116="","",MAX($A$5:$A115)+1)</f>
        <v/>
      </c>
      <c r="B116" s="369">
        <v>112</v>
      </c>
      <c r="C116" s="228" t="str">
        <f>VLOOKUP(D116,CONDUCTORES!C:E,3,FALSE)</f>
        <v/>
      </c>
      <c r="D116" s="228" t="str">
        <f>IFERROR(IF($C$1="SELECCIONE EMPRESA","",IF($C$1=CONDUCTORES!$Y$1,VLOOKUP(B116,CONDUCTORES!AH115:AM554,6,FALSE),IF($C$1=CONDUCTORES!$Z$1,VLOOKUP(B116,CONDUCTORES!$AI$4:AM554,5,FALSE),IF($C$1=CONDUCTORES!$AA$1,VLOOKUP(B116,CONDUCTORES!AJ115:AM554,4,FALSE),VLOOKUP(B116,CONDUCTORES!AK115:AM554,3,FALSE))))),"")</f>
        <v/>
      </c>
      <c r="E116" s="228" t="str">
        <f>IF(IFERROR(IF($D116="","",VLOOKUP($D116,CUADRO!D115:AK264,2,FALSE)),"")=0,B116,IFERROR(IF($D116="","",VLOOKUP($D116,CUADRO!D115:AK264,2,FALSE)),""))</f>
        <v/>
      </c>
      <c r="F116" s="228" t="str">
        <f>IFERROR(IF($D116="","",VLOOKUP($D116,CUADRO!D115:AK264,3,FALSE)),"")</f>
        <v/>
      </c>
      <c r="G116" s="484" t="str">
        <f>IFERROR(IF($D116="","",VLOOKUP($D116,CUADRO!$D:$AK,4,FALSE)),"")</f>
        <v/>
      </c>
      <c r="H116" s="484" t="str">
        <f>IFERROR(IF($D116="","",VLOOKUP($D116,CUADRO!$D:$AK,5,FALSE)),"")</f>
        <v/>
      </c>
      <c r="I116" s="484" t="str">
        <f>IFERROR(IF($D116="","",VLOOKUP($D116,CUADRO!$D:$AK,6,FALSE)),"")</f>
        <v/>
      </c>
      <c r="J116" s="484" t="str">
        <f>IFERROR(IF($D116="","",VLOOKUP($D116,CUADRO!$D:$AK,7,FALSE)),"")</f>
        <v/>
      </c>
      <c r="K116" s="484" t="str">
        <f>IFERROR(IF($D116="","",VLOOKUP($D116,CUADRO!$D:$AK,8,FALSE)),"")</f>
        <v/>
      </c>
      <c r="L116" s="484" t="str">
        <f>IFERROR(IF($D116="","",VLOOKUP($D116,CUADRO!$D:$AK,9,FALSE)),"")</f>
        <v/>
      </c>
      <c r="M116" s="484" t="str">
        <f>IFERROR(IF($D116="","",VLOOKUP($D116,CUADRO!$D:$AK,10,FALSE)),"")</f>
        <v/>
      </c>
      <c r="N116" s="484" t="str">
        <f>IFERROR(IF($D116="","",VLOOKUP($D116,CUADRO!$D:$AK,11,FALSE)),"")</f>
        <v/>
      </c>
      <c r="O116" s="484" t="str">
        <f>IFERROR(IF($D116="","",VLOOKUP($D116,CUADRO!$D:$AK,12,FALSE)),"")</f>
        <v/>
      </c>
      <c r="P116" s="484" t="str">
        <f>IFERROR(IF($D116="","",VLOOKUP($D116,CUADRO!$D:$AK,13,FALSE)),"")</f>
        <v/>
      </c>
      <c r="Q116" s="484" t="str">
        <f>IFERROR(IF($D116="","",VLOOKUP($D116,CUADRO!$D:$AK,14,FALSE)),"")</f>
        <v/>
      </c>
      <c r="R116" s="484" t="str">
        <f>IFERROR(IF($D116="","",VLOOKUP($D116,CUADRO!$D:$AK,15,FALSE)),"")</f>
        <v/>
      </c>
      <c r="S116" s="484" t="str">
        <f>IFERROR(IF($D116="","",VLOOKUP($D116,CUADRO!$D:$AK,16,FALSE)),"")</f>
        <v/>
      </c>
      <c r="T116" s="484" t="str">
        <f>IFERROR(IF($D116="","",VLOOKUP($D116,CUADRO!$D:$AK,17,FALSE)),"")</f>
        <v/>
      </c>
      <c r="U116" s="484" t="str">
        <f>IFERROR(IF($D116="","",VLOOKUP($D116,CUADRO!$D:$AK,18,FALSE)),"")</f>
        <v/>
      </c>
      <c r="V116" s="484" t="str">
        <f>IFERROR(IF($D116="","",VLOOKUP($D116,CUADRO!$D:$AK,19,FALSE)),"")</f>
        <v/>
      </c>
      <c r="W116" s="484" t="str">
        <f>IFERROR(IF($D116="","",VLOOKUP($D116,CUADRO!$D:$AK,20,FALSE)),"")</f>
        <v/>
      </c>
      <c r="X116" s="484" t="str">
        <f>IFERROR(IF($D116="","",VLOOKUP($D116,CUADRO!$D:$AK,21,FALSE)),"")</f>
        <v/>
      </c>
      <c r="Y116" s="484" t="str">
        <f>IFERROR(IF($D116="","",VLOOKUP($D116,CUADRO!$D:$AK,22,FALSE)),"")</f>
        <v/>
      </c>
      <c r="Z116" s="484" t="str">
        <f>IFERROR(IF($D116="","",VLOOKUP($D116,CUADRO!$D:$AK,23,FALSE)),"")</f>
        <v/>
      </c>
      <c r="AA116" s="484" t="str">
        <f>IFERROR(IF($D116="","",VLOOKUP($D116,CUADRO!$D:$AK,24,FALSE)),"")</f>
        <v/>
      </c>
      <c r="AB116" s="484" t="str">
        <f>IFERROR(IF($D116="","",VLOOKUP($D116,CUADRO!$D:$AK,25,FALSE)),"")</f>
        <v/>
      </c>
      <c r="AC116" s="484" t="str">
        <f>IFERROR(IF($D116="","",VLOOKUP($D116,CUADRO!$D:$AK,26,FALSE)),"")</f>
        <v/>
      </c>
      <c r="AD116" s="484" t="str">
        <f>IFERROR(IF($D116="","",VLOOKUP($D116,CUADRO!$D:$AK,27,FALSE)),"")</f>
        <v/>
      </c>
      <c r="AE116" s="484" t="str">
        <f>IFERROR(IF($D116="","",VLOOKUP($D116,CUADRO!$D:$AK,28,FALSE)),"")</f>
        <v/>
      </c>
      <c r="AF116" s="484" t="str">
        <f>IFERROR(IF($D116="","",VLOOKUP($D116,CUADRO!$D:$AK,29,FALSE)),"")</f>
        <v/>
      </c>
      <c r="AG116" s="484" t="str">
        <f>IFERROR(IF($D116="","",VLOOKUP($D116,CUADRO!$D:$AK,30,FALSE)),"")</f>
        <v/>
      </c>
      <c r="AH116" s="484" t="str">
        <f>IFERROR(IF($D116="","",VLOOKUP($D116,CUADRO!$D:$AK,31,FALSE)),"")</f>
        <v/>
      </c>
      <c r="AI116" s="484" t="str">
        <f>IFERROR(IF($D116="","",VLOOKUP($D116,CUADRO!$D:$AK,32,FALSE)),"")</f>
        <v/>
      </c>
      <c r="AJ116" s="484" t="str">
        <f>IFERROR(IF($D116="","",VLOOKUP($D116,CUADRO!$D:$AK,33,FALSE)),"")</f>
        <v/>
      </c>
      <c r="AK116" s="484" t="str">
        <f>IFERROR(IF($D116="","",VLOOKUP($D116,CUADRO!$D:$AK,34,FALSE)),"")</f>
        <v/>
      </c>
    </row>
    <row r="117" spans="1:37" ht="15">
      <c r="A117" s="435" t="str">
        <f>IF(F117="","",MAX($A$5:$A116)+1)</f>
        <v/>
      </c>
      <c r="B117" s="369">
        <v>113</v>
      </c>
      <c r="C117" s="228" t="str">
        <f>VLOOKUP(D117,CONDUCTORES!C:E,3,FALSE)</f>
        <v/>
      </c>
      <c r="D117" s="228" t="str">
        <f>IFERROR(IF($C$1="SELECCIONE EMPRESA","",IF($C$1=CONDUCTORES!$Y$1,VLOOKUP(B117,CONDUCTORES!AH116:AM555,6,FALSE),IF($C$1=CONDUCTORES!$Z$1,VLOOKUP(B117,CONDUCTORES!$AI$4:AM555,5,FALSE),IF($C$1=CONDUCTORES!$AA$1,VLOOKUP(B117,CONDUCTORES!AJ116:AM555,4,FALSE),VLOOKUP(B117,CONDUCTORES!AK116:AM555,3,FALSE))))),"")</f>
        <v/>
      </c>
      <c r="E117" s="228" t="str">
        <f>IF(IFERROR(IF($D117="","",VLOOKUP($D117,CUADRO!D116:AK265,2,FALSE)),"")=0,B117,IFERROR(IF($D117="","",VLOOKUP($D117,CUADRO!D116:AK265,2,FALSE)),""))</f>
        <v/>
      </c>
      <c r="F117" s="228" t="str">
        <f>IFERROR(IF($D117="","",VLOOKUP($D117,CUADRO!D116:AK265,3,FALSE)),"")</f>
        <v/>
      </c>
      <c r="G117" s="484" t="str">
        <f>IFERROR(IF($D117="","",VLOOKUP($D117,CUADRO!$D:$AK,4,FALSE)),"")</f>
        <v/>
      </c>
      <c r="H117" s="484" t="str">
        <f>IFERROR(IF($D117="","",VLOOKUP($D117,CUADRO!$D:$AK,5,FALSE)),"")</f>
        <v/>
      </c>
      <c r="I117" s="484" t="str">
        <f>IFERROR(IF($D117="","",VLOOKUP($D117,CUADRO!$D:$AK,6,FALSE)),"")</f>
        <v/>
      </c>
      <c r="J117" s="484" t="str">
        <f>IFERROR(IF($D117="","",VLOOKUP($D117,CUADRO!$D:$AK,7,FALSE)),"")</f>
        <v/>
      </c>
      <c r="K117" s="484" t="str">
        <f>IFERROR(IF($D117="","",VLOOKUP($D117,CUADRO!$D:$AK,8,FALSE)),"")</f>
        <v/>
      </c>
      <c r="L117" s="484" t="str">
        <f>IFERROR(IF($D117="","",VLOOKUP($D117,CUADRO!$D:$AK,9,FALSE)),"")</f>
        <v/>
      </c>
      <c r="M117" s="484" t="str">
        <f>IFERROR(IF($D117="","",VLOOKUP($D117,CUADRO!$D:$AK,10,FALSE)),"")</f>
        <v/>
      </c>
      <c r="N117" s="484" t="str">
        <f>IFERROR(IF($D117="","",VLOOKUP($D117,CUADRO!$D:$AK,11,FALSE)),"")</f>
        <v/>
      </c>
      <c r="O117" s="484" t="str">
        <f>IFERROR(IF($D117="","",VLOOKUP($D117,CUADRO!$D:$AK,12,FALSE)),"")</f>
        <v/>
      </c>
      <c r="P117" s="484" t="str">
        <f>IFERROR(IF($D117="","",VLOOKUP($D117,CUADRO!$D:$AK,13,FALSE)),"")</f>
        <v/>
      </c>
      <c r="Q117" s="484" t="str">
        <f>IFERROR(IF($D117="","",VLOOKUP($D117,CUADRO!$D:$AK,14,FALSE)),"")</f>
        <v/>
      </c>
      <c r="R117" s="484" t="str">
        <f>IFERROR(IF($D117="","",VLOOKUP($D117,CUADRO!$D:$AK,15,FALSE)),"")</f>
        <v/>
      </c>
      <c r="S117" s="484" t="str">
        <f>IFERROR(IF($D117="","",VLOOKUP($D117,CUADRO!$D:$AK,16,FALSE)),"")</f>
        <v/>
      </c>
      <c r="T117" s="484" t="str">
        <f>IFERROR(IF($D117="","",VLOOKUP($D117,CUADRO!$D:$AK,17,FALSE)),"")</f>
        <v/>
      </c>
      <c r="U117" s="484" t="str">
        <f>IFERROR(IF($D117="","",VLOOKUP($D117,CUADRO!$D:$AK,18,FALSE)),"")</f>
        <v/>
      </c>
      <c r="V117" s="484" t="str">
        <f>IFERROR(IF($D117="","",VLOOKUP($D117,CUADRO!$D:$AK,19,FALSE)),"")</f>
        <v/>
      </c>
      <c r="W117" s="484" t="str">
        <f>IFERROR(IF($D117="","",VLOOKUP($D117,CUADRO!$D:$AK,20,FALSE)),"")</f>
        <v/>
      </c>
      <c r="X117" s="484" t="str">
        <f>IFERROR(IF($D117="","",VLOOKUP($D117,CUADRO!$D:$AK,21,FALSE)),"")</f>
        <v/>
      </c>
      <c r="Y117" s="484" t="str">
        <f>IFERROR(IF($D117="","",VLOOKUP($D117,CUADRO!$D:$AK,22,FALSE)),"")</f>
        <v/>
      </c>
      <c r="Z117" s="484" t="str">
        <f>IFERROR(IF($D117="","",VLOOKUP($D117,CUADRO!$D:$AK,23,FALSE)),"")</f>
        <v/>
      </c>
      <c r="AA117" s="484" t="str">
        <f>IFERROR(IF($D117="","",VLOOKUP($D117,CUADRO!$D:$AK,24,FALSE)),"")</f>
        <v/>
      </c>
      <c r="AB117" s="484" t="str">
        <f>IFERROR(IF($D117="","",VLOOKUP($D117,CUADRO!$D:$AK,25,FALSE)),"")</f>
        <v/>
      </c>
      <c r="AC117" s="484" t="str">
        <f>IFERROR(IF($D117="","",VLOOKUP($D117,CUADRO!$D:$AK,26,FALSE)),"")</f>
        <v/>
      </c>
      <c r="AD117" s="484" t="str">
        <f>IFERROR(IF($D117="","",VLOOKUP($D117,CUADRO!$D:$AK,27,FALSE)),"")</f>
        <v/>
      </c>
      <c r="AE117" s="484" t="str">
        <f>IFERROR(IF($D117="","",VLOOKUP($D117,CUADRO!$D:$AK,28,FALSE)),"")</f>
        <v/>
      </c>
      <c r="AF117" s="484" t="str">
        <f>IFERROR(IF($D117="","",VLOOKUP($D117,CUADRO!$D:$AK,29,FALSE)),"")</f>
        <v/>
      </c>
      <c r="AG117" s="484" t="str">
        <f>IFERROR(IF($D117="","",VLOOKUP($D117,CUADRO!$D:$AK,30,FALSE)),"")</f>
        <v/>
      </c>
      <c r="AH117" s="484" t="str">
        <f>IFERROR(IF($D117="","",VLOOKUP($D117,CUADRO!$D:$AK,31,FALSE)),"")</f>
        <v/>
      </c>
      <c r="AI117" s="484" t="str">
        <f>IFERROR(IF($D117="","",VLOOKUP($D117,CUADRO!$D:$AK,32,FALSE)),"")</f>
        <v/>
      </c>
      <c r="AJ117" s="484" t="str">
        <f>IFERROR(IF($D117="","",VLOOKUP($D117,CUADRO!$D:$AK,33,FALSE)),"")</f>
        <v/>
      </c>
      <c r="AK117" s="484" t="str">
        <f>IFERROR(IF($D117="","",VLOOKUP($D117,CUADRO!$D:$AK,34,FALSE)),"")</f>
        <v/>
      </c>
    </row>
    <row r="118" spans="1:37" ht="15">
      <c r="A118" s="435" t="str">
        <f>IF(F118="","",MAX($A$5:$A117)+1)</f>
        <v/>
      </c>
      <c r="B118" s="369">
        <v>114</v>
      </c>
      <c r="C118" s="228" t="str">
        <f>VLOOKUP(D118,CONDUCTORES!C:E,3,FALSE)</f>
        <v/>
      </c>
      <c r="D118" s="228" t="str">
        <f>IFERROR(IF($C$1="SELECCIONE EMPRESA","",IF($C$1=CONDUCTORES!$Y$1,VLOOKUP(B118,CONDUCTORES!AH117:AM556,6,FALSE),IF($C$1=CONDUCTORES!$Z$1,VLOOKUP(B118,CONDUCTORES!$AI$4:AM556,5,FALSE),IF($C$1=CONDUCTORES!$AA$1,VLOOKUP(B118,CONDUCTORES!AJ117:AM556,4,FALSE),VLOOKUP(B118,CONDUCTORES!AK117:AM556,3,FALSE))))),"")</f>
        <v/>
      </c>
      <c r="E118" s="228" t="str">
        <f>IF(IFERROR(IF($D118="","",VLOOKUP($D118,CUADRO!D117:AK266,2,FALSE)),"")=0,B118,IFERROR(IF($D118="","",VLOOKUP($D118,CUADRO!D117:AK266,2,FALSE)),""))</f>
        <v/>
      </c>
      <c r="F118" s="228" t="str">
        <f>IFERROR(IF($D118="","",VLOOKUP($D118,CUADRO!D117:AK266,3,FALSE)),"")</f>
        <v/>
      </c>
      <c r="G118" s="484" t="str">
        <f>IFERROR(IF($D118="","",VLOOKUP($D118,CUADRO!$D:$AK,4,FALSE)),"")</f>
        <v/>
      </c>
      <c r="H118" s="484" t="str">
        <f>IFERROR(IF($D118="","",VLOOKUP($D118,CUADRO!$D:$AK,5,FALSE)),"")</f>
        <v/>
      </c>
      <c r="I118" s="484" t="str">
        <f>IFERROR(IF($D118="","",VLOOKUP($D118,CUADRO!$D:$AK,6,FALSE)),"")</f>
        <v/>
      </c>
      <c r="J118" s="484" t="str">
        <f>IFERROR(IF($D118="","",VLOOKUP($D118,CUADRO!$D:$AK,7,FALSE)),"")</f>
        <v/>
      </c>
      <c r="K118" s="484" t="str">
        <f>IFERROR(IF($D118="","",VLOOKUP($D118,CUADRO!$D:$AK,8,FALSE)),"")</f>
        <v/>
      </c>
      <c r="L118" s="484" t="str">
        <f>IFERROR(IF($D118="","",VLOOKUP($D118,CUADRO!$D:$AK,9,FALSE)),"")</f>
        <v/>
      </c>
      <c r="M118" s="484" t="str">
        <f>IFERROR(IF($D118="","",VLOOKUP($D118,CUADRO!$D:$AK,10,FALSE)),"")</f>
        <v/>
      </c>
      <c r="N118" s="484" t="str">
        <f>IFERROR(IF($D118="","",VLOOKUP($D118,CUADRO!$D:$AK,11,FALSE)),"")</f>
        <v/>
      </c>
      <c r="O118" s="484" t="str">
        <f>IFERROR(IF($D118="","",VLOOKUP($D118,CUADRO!$D:$AK,12,FALSE)),"")</f>
        <v/>
      </c>
      <c r="P118" s="484" t="str">
        <f>IFERROR(IF($D118="","",VLOOKUP($D118,CUADRO!$D:$AK,13,FALSE)),"")</f>
        <v/>
      </c>
      <c r="Q118" s="484" t="str">
        <f>IFERROR(IF($D118="","",VLOOKUP($D118,CUADRO!$D:$AK,14,FALSE)),"")</f>
        <v/>
      </c>
      <c r="R118" s="484" t="str">
        <f>IFERROR(IF($D118="","",VLOOKUP($D118,CUADRO!$D:$AK,15,FALSE)),"")</f>
        <v/>
      </c>
      <c r="S118" s="484" t="str">
        <f>IFERROR(IF($D118="","",VLOOKUP($D118,CUADRO!$D:$AK,16,FALSE)),"")</f>
        <v/>
      </c>
      <c r="T118" s="484" t="str">
        <f>IFERROR(IF($D118="","",VLOOKUP($D118,CUADRO!$D:$AK,17,FALSE)),"")</f>
        <v/>
      </c>
      <c r="U118" s="484" t="str">
        <f>IFERROR(IF($D118="","",VLOOKUP($D118,CUADRO!$D:$AK,18,FALSE)),"")</f>
        <v/>
      </c>
      <c r="V118" s="484" t="str">
        <f>IFERROR(IF($D118="","",VLOOKUP($D118,CUADRO!$D:$AK,19,FALSE)),"")</f>
        <v/>
      </c>
      <c r="W118" s="484" t="str">
        <f>IFERROR(IF($D118="","",VLOOKUP($D118,CUADRO!$D:$AK,20,FALSE)),"")</f>
        <v/>
      </c>
      <c r="X118" s="484" t="str">
        <f>IFERROR(IF($D118="","",VLOOKUP($D118,CUADRO!$D:$AK,21,FALSE)),"")</f>
        <v/>
      </c>
      <c r="Y118" s="484" t="str">
        <f>IFERROR(IF($D118="","",VLOOKUP($D118,CUADRO!$D:$AK,22,FALSE)),"")</f>
        <v/>
      </c>
      <c r="Z118" s="484" t="str">
        <f>IFERROR(IF($D118="","",VLOOKUP($D118,CUADRO!$D:$AK,23,FALSE)),"")</f>
        <v/>
      </c>
      <c r="AA118" s="484" t="str">
        <f>IFERROR(IF($D118="","",VLOOKUP($D118,CUADRO!$D:$AK,24,FALSE)),"")</f>
        <v/>
      </c>
      <c r="AB118" s="484" t="str">
        <f>IFERROR(IF($D118="","",VLOOKUP($D118,CUADRO!$D:$AK,25,FALSE)),"")</f>
        <v/>
      </c>
      <c r="AC118" s="484" t="str">
        <f>IFERROR(IF($D118="","",VLOOKUP($D118,CUADRO!$D:$AK,26,FALSE)),"")</f>
        <v/>
      </c>
      <c r="AD118" s="484" t="str">
        <f>IFERROR(IF($D118="","",VLOOKUP($D118,CUADRO!$D:$AK,27,FALSE)),"")</f>
        <v/>
      </c>
      <c r="AE118" s="484" t="str">
        <f>IFERROR(IF($D118="","",VLOOKUP($D118,CUADRO!$D:$AK,28,FALSE)),"")</f>
        <v/>
      </c>
      <c r="AF118" s="484" t="str">
        <f>IFERROR(IF($D118="","",VLOOKUP($D118,CUADRO!$D:$AK,29,FALSE)),"")</f>
        <v/>
      </c>
      <c r="AG118" s="484" t="str">
        <f>IFERROR(IF($D118="","",VLOOKUP($D118,CUADRO!$D:$AK,30,FALSE)),"")</f>
        <v/>
      </c>
      <c r="AH118" s="484" t="str">
        <f>IFERROR(IF($D118="","",VLOOKUP($D118,CUADRO!$D:$AK,31,FALSE)),"")</f>
        <v/>
      </c>
      <c r="AI118" s="484" t="str">
        <f>IFERROR(IF($D118="","",VLOOKUP($D118,CUADRO!$D:$AK,32,FALSE)),"")</f>
        <v/>
      </c>
      <c r="AJ118" s="484" t="str">
        <f>IFERROR(IF($D118="","",VLOOKUP($D118,CUADRO!$D:$AK,33,FALSE)),"")</f>
        <v/>
      </c>
      <c r="AK118" s="484" t="str">
        <f>IFERROR(IF($D118="","",VLOOKUP($D118,CUADRO!$D:$AK,34,FALSE)),"")</f>
        <v/>
      </c>
    </row>
    <row r="119" spans="1:37" ht="15">
      <c r="A119" s="435" t="str">
        <f>IF(F119="","",MAX($A$5:$A118)+1)</f>
        <v/>
      </c>
      <c r="B119" s="369">
        <v>115</v>
      </c>
      <c r="C119" s="228" t="str">
        <f>VLOOKUP(D119,CONDUCTORES!C:E,3,FALSE)</f>
        <v/>
      </c>
      <c r="D119" s="228" t="str">
        <f>IFERROR(IF($C$1="SELECCIONE EMPRESA","",IF($C$1=CONDUCTORES!$Y$1,VLOOKUP(B119,CONDUCTORES!AH118:AM557,6,FALSE),IF($C$1=CONDUCTORES!$Z$1,VLOOKUP(B119,CONDUCTORES!$AI$4:AM557,5,FALSE),IF($C$1=CONDUCTORES!$AA$1,VLOOKUP(B119,CONDUCTORES!AJ118:AM557,4,FALSE),VLOOKUP(B119,CONDUCTORES!AK118:AM557,3,FALSE))))),"")</f>
        <v/>
      </c>
      <c r="E119" s="228" t="str">
        <f>IF(IFERROR(IF($D119="","",VLOOKUP($D119,CUADRO!D118:AK267,2,FALSE)),"")=0,B119,IFERROR(IF($D119="","",VLOOKUP($D119,CUADRO!D118:AK267,2,FALSE)),""))</f>
        <v/>
      </c>
      <c r="F119" s="228" t="str">
        <f>IFERROR(IF($D119="","",VLOOKUP($D119,CUADRO!D118:AK267,3,FALSE)),"")</f>
        <v/>
      </c>
      <c r="G119" s="484" t="str">
        <f>IFERROR(IF($D119="","",VLOOKUP($D119,CUADRO!$D:$AK,4,FALSE)),"")</f>
        <v/>
      </c>
      <c r="H119" s="484" t="str">
        <f>IFERROR(IF($D119="","",VLOOKUP($D119,CUADRO!$D:$AK,5,FALSE)),"")</f>
        <v/>
      </c>
      <c r="I119" s="484" t="str">
        <f>IFERROR(IF($D119="","",VLOOKUP($D119,CUADRO!$D:$AK,6,FALSE)),"")</f>
        <v/>
      </c>
      <c r="J119" s="484" t="str">
        <f>IFERROR(IF($D119="","",VLOOKUP($D119,CUADRO!$D:$AK,7,FALSE)),"")</f>
        <v/>
      </c>
      <c r="K119" s="484" t="str">
        <f>IFERROR(IF($D119="","",VLOOKUP($D119,CUADRO!$D:$AK,8,FALSE)),"")</f>
        <v/>
      </c>
      <c r="L119" s="484" t="str">
        <f>IFERROR(IF($D119="","",VLOOKUP($D119,CUADRO!$D:$AK,9,FALSE)),"")</f>
        <v/>
      </c>
      <c r="M119" s="484" t="str">
        <f>IFERROR(IF($D119="","",VLOOKUP($D119,CUADRO!$D:$AK,10,FALSE)),"")</f>
        <v/>
      </c>
      <c r="N119" s="484" t="str">
        <f>IFERROR(IF($D119="","",VLOOKUP($D119,CUADRO!$D:$AK,11,FALSE)),"")</f>
        <v/>
      </c>
      <c r="O119" s="484" t="str">
        <f>IFERROR(IF($D119="","",VLOOKUP($D119,CUADRO!$D:$AK,12,FALSE)),"")</f>
        <v/>
      </c>
      <c r="P119" s="484" t="str">
        <f>IFERROR(IF($D119="","",VLOOKUP($D119,CUADRO!$D:$AK,13,FALSE)),"")</f>
        <v/>
      </c>
      <c r="Q119" s="484" t="str">
        <f>IFERROR(IF($D119="","",VLOOKUP($D119,CUADRO!$D:$AK,14,FALSE)),"")</f>
        <v/>
      </c>
      <c r="R119" s="484" t="str">
        <f>IFERROR(IF($D119="","",VLOOKUP($D119,CUADRO!$D:$AK,15,FALSE)),"")</f>
        <v/>
      </c>
      <c r="S119" s="484" t="str">
        <f>IFERROR(IF($D119="","",VLOOKUP($D119,CUADRO!$D:$AK,16,FALSE)),"")</f>
        <v/>
      </c>
      <c r="T119" s="484" t="str">
        <f>IFERROR(IF($D119="","",VLOOKUP($D119,CUADRO!$D:$AK,17,FALSE)),"")</f>
        <v/>
      </c>
      <c r="U119" s="484" t="str">
        <f>IFERROR(IF($D119="","",VLOOKUP($D119,CUADRO!$D:$AK,18,FALSE)),"")</f>
        <v/>
      </c>
      <c r="V119" s="484" t="str">
        <f>IFERROR(IF($D119="","",VLOOKUP($D119,CUADRO!$D:$AK,19,FALSE)),"")</f>
        <v/>
      </c>
      <c r="W119" s="484" t="str">
        <f>IFERROR(IF($D119="","",VLOOKUP($D119,CUADRO!$D:$AK,20,FALSE)),"")</f>
        <v/>
      </c>
      <c r="X119" s="484" t="str">
        <f>IFERROR(IF($D119="","",VLOOKUP($D119,CUADRO!$D:$AK,21,FALSE)),"")</f>
        <v/>
      </c>
      <c r="Y119" s="484" t="str">
        <f>IFERROR(IF($D119="","",VLOOKUP($D119,CUADRO!$D:$AK,22,FALSE)),"")</f>
        <v/>
      </c>
      <c r="Z119" s="484" t="str">
        <f>IFERROR(IF($D119="","",VLOOKUP($D119,CUADRO!$D:$AK,23,FALSE)),"")</f>
        <v/>
      </c>
      <c r="AA119" s="484" t="str">
        <f>IFERROR(IF($D119="","",VLOOKUP($D119,CUADRO!$D:$AK,24,FALSE)),"")</f>
        <v/>
      </c>
      <c r="AB119" s="484" t="str">
        <f>IFERROR(IF($D119="","",VLOOKUP($D119,CUADRO!$D:$AK,25,FALSE)),"")</f>
        <v/>
      </c>
      <c r="AC119" s="484" t="str">
        <f>IFERROR(IF($D119="","",VLOOKUP($D119,CUADRO!$D:$AK,26,FALSE)),"")</f>
        <v/>
      </c>
      <c r="AD119" s="484" t="str">
        <f>IFERROR(IF($D119="","",VLOOKUP($D119,CUADRO!$D:$AK,27,FALSE)),"")</f>
        <v/>
      </c>
      <c r="AE119" s="484" t="str">
        <f>IFERROR(IF($D119="","",VLOOKUP($D119,CUADRO!$D:$AK,28,FALSE)),"")</f>
        <v/>
      </c>
      <c r="AF119" s="484" t="str">
        <f>IFERROR(IF($D119="","",VLOOKUP($D119,CUADRO!$D:$AK,29,FALSE)),"")</f>
        <v/>
      </c>
      <c r="AG119" s="484" t="str">
        <f>IFERROR(IF($D119="","",VLOOKUP($D119,CUADRO!$D:$AK,30,FALSE)),"")</f>
        <v/>
      </c>
      <c r="AH119" s="484" t="str">
        <f>IFERROR(IF($D119="","",VLOOKUP($D119,CUADRO!$D:$AK,31,FALSE)),"")</f>
        <v/>
      </c>
      <c r="AI119" s="484" t="str">
        <f>IFERROR(IF($D119="","",VLOOKUP($D119,CUADRO!$D:$AK,32,FALSE)),"")</f>
        <v/>
      </c>
      <c r="AJ119" s="484" t="str">
        <f>IFERROR(IF($D119="","",VLOOKUP($D119,CUADRO!$D:$AK,33,FALSE)),"")</f>
        <v/>
      </c>
      <c r="AK119" s="484" t="str">
        <f>IFERROR(IF($D119="","",VLOOKUP($D119,CUADRO!$D:$AK,34,FALSE)),"")</f>
        <v/>
      </c>
    </row>
    <row r="120" spans="1:37" ht="15">
      <c r="A120" s="435" t="str">
        <f>IF(F120="","",MAX($A$5:$A119)+1)</f>
        <v/>
      </c>
      <c r="B120" s="369">
        <v>116</v>
      </c>
      <c r="C120" s="228" t="str">
        <f>VLOOKUP(D120,CONDUCTORES!C:E,3,FALSE)</f>
        <v/>
      </c>
      <c r="D120" s="228" t="str">
        <f>IFERROR(IF($C$1="SELECCIONE EMPRESA","",IF($C$1=CONDUCTORES!$Y$1,VLOOKUP(B120,CONDUCTORES!AH119:AM558,6,FALSE),IF($C$1=CONDUCTORES!$Z$1,VLOOKUP(B120,CONDUCTORES!$AI$4:AM558,5,FALSE),IF($C$1=CONDUCTORES!$AA$1,VLOOKUP(B120,CONDUCTORES!AJ119:AM558,4,FALSE),VLOOKUP(B120,CONDUCTORES!AK119:AM558,3,FALSE))))),"")</f>
        <v/>
      </c>
      <c r="E120" s="228" t="str">
        <f>IF(IFERROR(IF($D120="","",VLOOKUP($D120,CUADRO!D119:AK268,2,FALSE)),"")=0,B120,IFERROR(IF($D120="","",VLOOKUP($D120,CUADRO!D119:AK268,2,FALSE)),""))</f>
        <v/>
      </c>
      <c r="F120" s="228" t="str">
        <f>IFERROR(IF($D120="","",VLOOKUP($D120,CUADRO!D119:AK268,3,FALSE)),"")</f>
        <v/>
      </c>
      <c r="G120" s="484" t="str">
        <f>IFERROR(IF($D120="","",VLOOKUP($D120,CUADRO!$D:$AK,4,FALSE)),"")</f>
        <v/>
      </c>
      <c r="H120" s="484" t="str">
        <f>IFERROR(IF($D120="","",VLOOKUP($D120,CUADRO!$D:$AK,5,FALSE)),"")</f>
        <v/>
      </c>
      <c r="I120" s="484" t="str">
        <f>IFERROR(IF($D120="","",VLOOKUP($D120,CUADRO!$D:$AK,6,FALSE)),"")</f>
        <v/>
      </c>
      <c r="J120" s="484" t="str">
        <f>IFERROR(IF($D120="","",VLOOKUP($D120,CUADRO!$D:$AK,7,FALSE)),"")</f>
        <v/>
      </c>
      <c r="K120" s="484" t="str">
        <f>IFERROR(IF($D120="","",VLOOKUP($D120,CUADRO!$D:$AK,8,FALSE)),"")</f>
        <v/>
      </c>
      <c r="L120" s="484" t="str">
        <f>IFERROR(IF($D120="","",VLOOKUP($D120,CUADRO!$D:$AK,9,FALSE)),"")</f>
        <v/>
      </c>
      <c r="M120" s="484" t="str">
        <f>IFERROR(IF($D120="","",VLOOKUP($D120,CUADRO!$D:$AK,10,FALSE)),"")</f>
        <v/>
      </c>
      <c r="N120" s="484" t="str">
        <f>IFERROR(IF($D120="","",VLOOKUP($D120,CUADRO!$D:$AK,11,FALSE)),"")</f>
        <v/>
      </c>
      <c r="O120" s="484" t="str">
        <f>IFERROR(IF($D120="","",VLOOKUP($D120,CUADRO!$D:$AK,12,FALSE)),"")</f>
        <v/>
      </c>
      <c r="P120" s="484" t="str">
        <f>IFERROR(IF($D120="","",VLOOKUP($D120,CUADRO!$D:$AK,13,FALSE)),"")</f>
        <v/>
      </c>
      <c r="Q120" s="484" t="str">
        <f>IFERROR(IF($D120="","",VLOOKUP($D120,CUADRO!$D:$AK,14,FALSE)),"")</f>
        <v/>
      </c>
      <c r="R120" s="484" t="str">
        <f>IFERROR(IF($D120="","",VLOOKUP($D120,CUADRO!$D:$AK,15,FALSE)),"")</f>
        <v/>
      </c>
      <c r="S120" s="484" t="str">
        <f>IFERROR(IF($D120="","",VLOOKUP($D120,CUADRO!$D:$AK,16,FALSE)),"")</f>
        <v/>
      </c>
      <c r="T120" s="484" t="str">
        <f>IFERROR(IF($D120="","",VLOOKUP($D120,CUADRO!$D:$AK,17,FALSE)),"")</f>
        <v/>
      </c>
      <c r="U120" s="484" t="str">
        <f>IFERROR(IF($D120="","",VLOOKUP($D120,CUADRO!$D:$AK,18,FALSE)),"")</f>
        <v/>
      </c>
      <c r="V120" s="484" t="str">
        <f>IFERROR(IF($D120="","",VLOOKUP($D120,CUADRO!$D:$AK,19,FALSE)),"")</f>
        <v/>
      </c>
      <c r="W120" s="484" t="str">
        <f>IFERROR(IF($D120="","",VLOOKUP($D120,CUADRO!$D:$AK,20,FALSE)),"")</f>
        <v/>
      </c>
      <c r="X120" s="484" t="str">
        <f>IFERROR(IF($D120="","",VLOOKUP($D120,CUADRO!$D:$AK,21,FALSE)),"")</f>
        <v/>
      </c>
      <c r="Y120" s="484" t="str">
        <f>IFERROR(IF($D120="","",VLOOKUP($D120,CUADRO!$D:$AK,22,FALSE)),"")</f>
        <v/>
      </c>
      <c r="Z120" s="484" t="str">
        <f>IFERROR(IF($D120="","",VLOOKUP($D120,CUADRO!$D:$AK,23,FALSE)),"")</f>
        <v/>
      </c>
      <c r="AA120" s="484" t="str">
        <f>IFERROR(IF($D120="","",VLOOKUP($D120,CUADRO!$D:$AK,24,FALSE)),"")</f>
        <v/>
      </c>
      <c r="AB120" s="484" t="str">
        <f>IFERROR(IF($D120="","",VLOOKUP($D120,CUADRO!$D:$AK,25,FALSE)),"")</f>
        <v/>
      </c>
      <c r="AC120" s="484" t="str">
        <f>IFERROR(IF($D120="","",VLOOKUP($D120,CUADRO!$D:$AK,26,FALSE)),"")</f>
        <v/>
      </c>
      <c r="AD120" s="484" t="str">
        <f>IFERROR(IF($D120="","",VLOOKUP($D120,CUADRO!$D:$AK,27,FALSE)),"")</f>
        <v/>
      </c>
      <c r="AE120" s="484" t="str">
        <f>IFERROR(IF($D120="","",VLOOKUP($D120,CUADRO!$D:$AK,28,FALSE)),"")</f>
        <v/>
      </c>
      <c r="AF120" s="484" t="str">
        <f>IFERROR(IF($D120="","",VLOOKUP($D120,CUADRO!$D:$AK,29,FALSE)),"")</f>
        <v/>
      </c>
      <c r="AG120" s="484" t="str">
        <f>IFERROR(IF($D120="","",VLOOKUP($D120,CUADRO!$D:$AK,30,FALSE)),"")</f>
        <v/>
      </c>
      <c r="AH120" s="484" t="str">
        <f>IFERROR(IF($D120="","",VLOOKUP($D120,CUADRO!$D:$AK,31,FALSE)),"")</f>
        <v/>
      </c>
      <c r="AI120" s="484" t="str">
        <f>IFERROR(IF($D120="","",VLOOKUP($D120,CUADRO!$D:$AK,32,FALSE)),"")</f>
        <v/>
      </c>
      <c r="AJ120" s="484" t="str">
        <f>IFERROR(IF($D120="","",VLOOKUP($D120,CUADRO!$D:$AK,33,FALSE)),"")</f>
        <v/>
      </c>
      <c r="AK120" s="484" t="str">
        <f>IFERROR(IF($D120="","",VLOOKUP($D120,CUADRO!$D:$AK,34,FALSE)),"")</f>
        <v/>
      </c>
    </row>
    <row r="121" spans="1:37" ht="15">
      <c r="A121" s="435" t="str">
        <f>IF(F121="","",MAX($A$5:$A120)+1)</f>
        <v/>
      </c>
      <c r="B121" s="369">
        <v>117</v>
      </c>
      <c r="C121" s="228" t="str">
        <f>VLOOKUP(D121,CONDUCTORES!C:E,3,FALSE)</f>
        <v/>
      </c>
      <c r="D121" s="228" t="str">
        <f>IFERROR(IF($C$1="SELECCIONE EMPRESA","",IF($C$1=CONDUCTORES!$Y$1,VLOOKUP(B121,CONDUCTORES!AH120:AM559,6,FALSE),IF($C$1=CONDUCTORES!$Z$1,VLOOKUP(B121,CONDUCTORES!$AI$4:AM559,5,FALSE),IF($C$1=CONDUCTORES!$AA$1,VLOOKUP(B121,CONDUCTORES!AJ120:AM559,4,FALSE),VLOOKUP(B121,CONDUCTORES!AK120:AM559,3,FALSE))))),"")</f>
        <v/>
      </c>
      <c r="E121" s="228" t="str">
        <f>IF(IFERROR(IF($D121="","",VLOOKUP($D121,CUADRO!D120:AK269,2,FALSE)),"")=0,B121,IFERROR(IF($D121="","",VLOOKUP($D121,CUADRO!D120:AK269,2,FALSE)),""))</f>
        <v/>
      </c>
      <c r="F121" s="228" t="str">
        <f>IFERROR(IF($D121="","",VLOOKUP($D121,CUADRO!D120:AK269,3,FALSE)),"")</f>
        <v/>
      </c>
      <c r="G121" s="484" t="str">
        <f>IFERROR(IF($D121="","",VLOOKUP($D121,CUADRO!$D:$AK,4,FALSE)),"")</f>
        <v/>
      </c>
      <c r="H121" s="484" t="str">
        <f>IFERROR(IF($D121="","",VLOOKUP($D121,CUADRO!$D:$AK,5,FALSE)),"")</f>
        <v/>
      </c>
      <c r="I121" s="484" t="str">
        <f>IFERROR(IF($D121="","",VLOOKUP($D121,CUADRO!$D:$AK,6,FALSE)),"")</f>
        <v/>
      </c>
      <c r="J121" s="484" t="str">
        <f>IFERROR(IF($D121="","",VLOOKUP($D121,CUADRO!$D:$AK,7,FALSE)),"")</f>
        <v/>
      </c>
      <c r="K121" s="484" t="str">
        <f>IFERROR(IF($D121="","",VLOOKUP($D121,CUADRO!$D:$AK,8,FALSE)),"")</f>
        <v/>
      </c>
      <c r="L121" s="484" t="str">
        <f>IFERROR(IF($D121="","",VLOOKUP($D121,CUADRO!$D:$AK,9,FALSE)),"")</f>
        <v/>
      </c>
      <c r="M121" s="484" t="str">
        <f>IFERROR(IF($D121="","",VLOOKUP($D121,CUADRO!$D:$AK,10,FALSE)),"")</f>
        <v/>
      </c>
      <c r="N121" s="484" t="str">
        <f>IFERROR(IF($D121="","",VLOOKUP($D121,CUADRO!$D:$AK,11,FALSE)),"")</f>
        <v/>
      </c>
      <c r="O121" s="484" t="str">
        <f>IFERROR(IF($D121="","",VLOOKUP($D121,CUADRO!$D:$AK,12,FALSE)),"")</f>
        <v/>
      </c>
      <c r="P121" s="484" t="str">
        <f>IFERROR(IF($D121="","",VLOOKUP($D121,CUADRO!$D:$AK,13,FALSE)),"")</f>
        <v/>
      </c>
      <c r="Q121" s="484" t="str">
        <f>IFERROR(IF($D121="","",VLOOKUP($D121,CUADRO!$D:$AK,14,FALSE)),"")</f>
        <v/>
      </c>
      <c r="R121" s="484" t="str">
        <f>IFERROR(IF($D121="","",VLOOKUP($D121,CUADRO!$D:$AK,15,FALSE)),"")</f>
        <v/>
      </c>
      <c r="S121" s="484" t="str">
        <f>IFERROR(IF($D121="","",VLOOKUP($D121,CUADRO!$D:$AK,16,FALSE)),"")</f>
        <v/>
      </c>
      <c r="T121" s="484" t="str">
        <f>IFERROR(IF($D121="","",VLOOKUP($D121,CUADRO!$D:$AK,17,FALSE)),"")</f>
        <v/>
      </c>
      <c r="U121" s="484" t="str">
        <f>IFERROR(IF($D121="","",VLOOKUP($D121,CUADRO!$D:$AK,18,FALSE)),"")</f>
        <v/>
      </c>
      <c r="V121" s="484" t="str">
        <f>IFERROR(IF($D121="","",VLOOKUP($D121,CUADRO!$D:$AK,19,FALSE)),"")</f>
        <v/>
      </c>
      <c r="W121" s="484" t="str">
        <f>IFERROR(IF($D121="","",VLOOKUP($D121,CUADRO!$D:$AK,20,FALSE)),"")</f>
        <v/>
      </c>
      <c r="X121" s="484" t="str">
        <f>IFERROR(IF($D121="","",VLOOKUP($D121,CUADRO!$D:$AK,21,FALSE)),"")</f>
        <v/>
      </c>
      <c r="Y121" s="484" t="str">
        <f>IFERROR(IF($D121="","",VLOOKUP($D121,CUADRO!$D:$AK,22,FALSE)),"")</f>
        <v/>
      </c>
      <c r="Z121" s="484" t="str">
        <f>IFERROR(IF($D121="","",VLOOKUP($D121,CUADRO!$D:$AK,23,FALSE)),"")</f>
        <v/>
      </c>
      <c r="AA121" s="484" t="str">
        <f>IFERROR(IF($D121="","",VLOOKUP($D121,CUADRO!$D:$AK,24,FALSE)),"")</f>
        <v/>
      </c>
      <c r="AB121" s="484" t="str">
        <f>IFERROR(IF($D121="","",VLOOKUP($D121,CUADRO!$D:$AK,25,FALSE)),"")</f>
        <v/>
      </c>
      <c r="AC121" s="484" t="str">
        <f>IFERROR(IF($D121="","",VLOOKUP($D121,CUADRO!$D:$AK,26,FALSE)),"")</f>
        <v/>
      </c>
      <c r="AD121" s="484" t="str">
        <f>IFERROR(IF($D121="","",VLOOKUP($D121,CUADRO!$D:$AK,27,FALSE)),"")</f>
        <v/>
      </c>
      <c r="AE121" s="484" t="str">
        <f>IFERROR(IF($D121="","",VLOOKUP($D121,CUADRO!$D:$AK,28,FALSE)),"")</f>
        <v/>
      </c>
      <c r="AF121" s="484" t="str">
        <f>IFERROR(IF($D121="","",VLOOKUP($D121,CUADRO!$D:$AK,29,FALSE)),"")</f>
        <v/>
      </c>
      <c r="AG121" s="484" t="str">
        <f>IFERROR(IF($D121="","",VLOOKUP($D121,CUADRO!$D:$AK,30,FALSE)),"")</f>
        <v/>
      </c>
      <c r="AH121" s="484" t="str">
        <f>IFERROR(IF($D121="","",VLOOKUP($D121,CUADRO!$D:$AK,31,FALSE)),"")</f>
        <v/>
      </c>
      <c r="AI121" s="484" t="str">
        <f>IFERROR(IF($D121="","",VLOOKUP($D121,CUADRO!$D:$AK,32,FALSE)),"")</f>
        <v/>
      </c>
      <c r="AJ121" s="484" t="str">
        <f>IFERROR(IF($D121="","",VLOOKUP($D121,CUADRO!$D:$AK,33,FALSE)),"")</f>
        <v/>
      </c>
      <c r="AK121" s="484" t="str">
        <f>IFERROR(IF($D121="","",VLOOKUP($D121,CUADRO!$D:$AK,34,FALSE)),"")</f>
        <v/>
      </c>
    </row>
    <row r="122" spans="1:37" ht="15">
      <c r="A122" s="435" t="str">
        <f>IF(F122="","",MAX($A$5:$A121)+1)</f>
        <v/>
      </c>
      <c r="B122" s="369">
        <v>118</v>
      </c>
      <c r="C122" s="228" t="str">
        <f>VLOOKUP(D122,CONDUCTORES!C:E,3,FALSE)</f>
        <v/>
      </c>
      <c r="D122" s="228" t="str">
        <f>IFERROR(IF($C$1="SELECCIONE EMPRESA","",IF($C$1=CONDUCTORES!$Y$1,VLOOKUP(B122,CONDUCTORES!AH121:AM560,6,FALSE),IF($C$1=CONDUCTORES!$Z$1,VLOOKUP(B122,CONDUCTORES!$AI$4:AM560,5,FALSE),IF($C$1=CONDUCTORES!$AA$1,VLOOKUP(B122,CONDUCTORES!AJ121:AM560,4,FALSE),VLOOKUP(B122,CONDUCTORES!AK121:AM560,3,FALSE))))),"")</f>
        <v/>
      </c>
      <c r="E122" s="228" t="str">
        <f>IF(IFERROR(IF($D122="","",VLOOKUP($D122,CUADRO!D121:AK270,2,FALSE)),"")=0,B122,IFERROR(IF($D122="","",VLOOKUP($D122,CUADRO!D121:AK270,2,FALSE)),""))</f>
        <v/>
      </c>
      <c r="F122" s="228" t="str">
        <f>IFERROR(IF($D122="","",VLOOKUP($D122,CUADRO!D121:AK270,3,FALSE)),"")</f>
        <v/>
      </c>
      <c r="G122" s="484" t="str">
        <f>IFERROR(IF($D122="","",VLOOKUP($D122,CUADRO!$D:$AK,4,FALSE)),"")</f>
        <v/>
      </c>
      <c r="H122" s="484" t="str">
        <f>IFERROR(IF($D122="","",VLOOKUP($D122,CUADRO!$D:$AK,5,FALSE)),"")</f>
        <v/>
      </c>
      <c r="I122" s="484" t="str">
        <f>IFERROR(IF($D122="","",VLOOKUP($D122,CUADRO!$D:$AK,6,FALSE)),"")</f>
        <v/>
      </c>
      <c r="J122" s="484" t="str">
        <f>IFERROR(IF($D122="","",VLOOKUP($D122,CUADRO!$D:$AK,7,FALSE)),"")</f>
        <v/>
      </c>
      <c r="K122" s="484" t="str">
        <f>IFERROR(IF($D122="","",VLOOKUP($D122,CUADRO!$D:$AK,8,FALSE)),"")</f>
        <v/>
      </c>
      <c r="L122" s="484" t="str">
        <f>IFERROR(IF($D122="","",VLOOKUP($D122,CUADRO!$D:$AK,9,FALSE)),"")</f>
        <v/>
      </c>
      <c r="M122" s="484" t="str">
        <f>IFERROR(IF($D122="","",VLOOKUP($D122,CUADRO!$D:$AK,10,FALSE)),"")</f>
        <v/>
      </c>
      <c r="N122" s="484" t="str">
        <f>IFERROR(IF($D122="","",VLOOKUP($D122,CUADRO!$D:$AK,11,FALSE)),"")</f>
        <v/>
      </c>
      <c r="O122" s="484" t="str">
        <f>IFERROR(IF($D122="","",VLOOKUP($D122,CUADRO!$D:$AK,12,FALSE)),"")</f>
        <v/>
      </c>
      <c r="P122" s="484" t="str">
        <f>IFERROR(IF($D122="","",VLOOKUP($D122,CUADRO!$D:$AK,13,FALSE)),"")</f>
        <v/>
      </c>
      <c r="Q122" s="484" t="str">
        <f>IFERROR(IF($D122="","",VLOOKUP($D122,CUADRO!$D:$AK,14,FALSE)),"")</f>
        <v/>
      </c>
      <c r="R122" s="484" t="str">
        <f>IFERROR(IF($D122="","",VLOOKUP($D122,CUADRO!$D:$AK,15,FALSE)),"")</f>
        <v/>
      </c>
      <c r="S122" s="484" t="str">
        <f>IFERROR(IF($D122="","",VLOOKUP($D122,CUADRO!$D:$AK,16,FALSE)),"")</f>
        <v/>
      </c>
      <c r="T122" s="484" t="str">
        <f>IFERROR(IF($D122="","",VLOOKUP($D122,CUADRO!$D:$AK,17,FALSE)),"")</f>
        <v/>
      </c>
      <c r="U122" s="484" t="str">
        <f>IFERROR(IF($D122="","",VLOOKUP($D122,CUADRO!$D:$AK,18,FALSE)),"")</f>
        <v/>
      </c>
      <c r="V122" s="484" t="str">
        <f>IFERROR(IF($D122="","",VLOOKUP($D122,CUADRO!$D:$AK,19,FALSE)),"")</f>
        <v/>
      </c>
      <c r="W122" s="484" t="str">
        <f>IFERROR(IF($D122="","",VLOOKUP($D122,CUADRO!$D:$AK,20,FALSE)),"")</f>
        <v/>
      </c>
      <c r="X122" s="484" t="str">
        <f>IFERROR(IF($D122="","",VLOOKUP($D122,CUADRO!$D:$AK,21,FALSE)),"")</f>
        <v/>
      </c>
      <c r="Y122" s="484" t="str">
        <f>IFERROR(IF($D122="","",VLOOKUP($D122,CUADRO!$D:$AK,22,FALSE)),"")</f>
        <v/>
      </c>
      <c r="Z122" s="484" t="str">
        <f>IFERROR(IF($D122="","",VLOOKUP($D122,CUADRO!$D:$AK,23,FALSE)),"")</f>
        <v/>
      </c>
      <c r="AA122" s="484" t="str">
        <f>IFERROR(IF($D122="","",VLOOKUP($D122,CUADRO!$D:$AK,24,FALSE)),"")</f>
        <v/>
      </c>
      <c r="AB122" s="484" t="str">
        <f>IFERROR(IF($D122="","",VLOOKUP($D122,CUADRO!$D:$AK,25,FALSE)),"")</f>
        <v/>
      </c>
      <c r="AC122" s="484" t="str">
        <f>IFERROR(IF($D122="","",VLOOKUP($D122,CUADRO!$D:$AK,26,FALSE)),"")</f>
        <v/>
      </c>
      <c r="AD122" s="484" t="str">
        <f>IFERROR(IF($D122="","",VLOOKUP($D122,CUADRO!$D:$AK,27,FALSE)),"")</f>
        <v/>
      </c>
      <c r="AE122" s="484" t="str">
        <f>IFERROR(IF($D122="","",VLOOKUP($D122,CUADRO!$D:$AK,28,FALSE)),"")</f>
        <v/>
      </c>
      <c r="AF122" s="484" t="str">
        <f>IFERROR(IF($D122="","",VLOOKUP($D122,CUADRO!$D:$AK,29,FALSE)),"")</f>
        <v/>
      </c>
      <c r="AG122" s="484" t="str">
        <f>IFERROR(IF($D122="","",VLOOKUP($D122,CUADRO!$D:$AK,30,FALSE)),"")</f>
        <v/>
      </c>
      <c r="AH122" s="484" t="str">
        <f>IFERROR(IF($D122="","",VLOOKUP($D122,CUADRO!$D:$AK,31,FALSE)),"")</f>
        <v/>
      </c>
      <c r="AI122" s="484" t="str">
        <f>IFERROR(IF($D122="","",VLOOKUP($D122,CUADRO!$D:$AK,32,FALSE)),"")</f>
        <v/>
      </c>
      <c r="AJ122" s="484" t="str">
        <f>IFERROR(IF($D122="","",VLOOKUP($D122,CUADRO!$D:$AK,33,FALSE)),"")</f>
        <v/>
      </c>
      <c r="AK122" s="484" t="str">
        <f>IFERROR(IF($D122="","",VLOOKUP($D122,CUADRO!$D:$AK,34,FALSE)),"")</f>
        <v/>
      </c>
    </row>
    <row r="123" spans="1:37" ht="15">
      <c r="A123" s="435" t="str">
        <f>IF(F123="","",MAX($A$5:$A122)+1)</f>
        <v/>
      </c>
      <c r="B123" s="369">
        <v>119</v>
      </c>
      <c r="C123" s="228" t="str">
        <f>VLOOKUP(D123,CONDUCTORES!C:E,3,FALSE)</f>
        <v/>
      </c>
      <c r="D123" s="228" t="str">
        <f>IFERROR(IF($C$1="SELECCIONE EMPRESA","",IF($C$1=CONDUCTORES!$Y$1,VLOOKUP(B123,CONDUCTORES!AH122:AM561,6,FALSE),IF($C$1=CONDUCTORES!$Z$1,VLOOKUP(B123,CONDUCTORES!$AI$4:AM561,5,FALSE),IF($C$1=CONDUCTORES!$AA$1,VLOOKUP(B123,CONDUCTORES!AJ122:AM561,4,FALSE),VLOOKUP(B123,CONDUCTORES!AK122:AM561,3,FALSE))))),"")</f>
        <v/>
      </c>
      <c r="E123" s="228" t="str">
        <f>IF(IFERROR(IF($D123="","",VLOOKUP($D123,CUADRO!D122:AK271,2,FALSE)),"")=0,B123,IFERROR(IF($D123="","",VLOOKUP($D123,CUADRO!D122:AK271,2,FALSE)),""))</f>
        <v/>
      </c>
      <c r="F123" s="228" t="str">
        <f>IFERROR(IF($D123="","",VLOOKUP($D123,CUADRO!D122:AK271,3,FALSE)),"")</f>
        <v/>
      </c>
      <c r="G123" s="484" t="str">
        <f>IFERROR(IF($D123="","",VLOOKUP($D123,CUADRO!$D:$AK,4,FALSE)),"")</f>
        <v/>
      </c>
      <c r="H123" s="484" t="str">
        <f>IFERROR(IF($D123="","",VLOOKUP($D123,CUADRO!$D:$AK,5,FALSE)),"")</f>
        <v/>
      </c>
      <c r="I123" s="484" t="str">
        <f>IFERROR(IF($D123="","",VLOOKUP($D123,CUADRO!$D:$AK,6,FALSE)),"")</f>
        <v/>
      </c>
      <c r="J123" s="484" t="str">
        <f>IFERROR(IF($D123="","",VLOOKUP($D123,CUADRO!$D:$AK,7,FALSE)),"")</f>
        <v/>
      </c>
      <c r="K123" s="484" t="str">
        <f>IFERROR(IF($D123="","",VLOOKUP($D123,CUADRO!$D:$AK,8,FALSE)),"")</f>
        <v/>
      </c>
      <c r="L123" s="484" t="str">
        <f>IFERROR(IF($D123="","",VLOOKUP($D123,CUADRO!$D:$AK,9,FALSE)),"")</f>
        <v/>
      </c>
      <c r="M123" s="484" t="str">
        <f>IFERROR(IF($D123="","",VLOOKUP($D123,CUADRO!$D:$AK,10,FALSE)),"")</f>
        <v/>
      </c>
      <c r="N123" s="484" t="str">
        <f>IFERROR(IF($D123="","",VLOOKUP($D123,CUADRO!$D:$AK,11,FALSE)),"")</f>
        <v/>
      </c>
      <c r="O123" s="484" t="str">
        <f>IFERROR(IF($D123="","",VLOOKUP($D123,CUADRO!$D:$AK,12,FALSE)),"")</f>
        <v/>
      </c>
      <c r="P123" s="484" t="str">
        <f>IFERROR(IF($D123="","",VLOOKUP($D123,CUADRO!$D:$AK,13,FALSE)),"")</f>
        <v/>
      </c>
      <c r="Q123" s="484" t="str">
        <f>IFERROR(IF($D123="","",VLOOKUP($D123,CUADRO!$D:$AK,14,FALSE)),"")</f>
        <v/>
      </c>
      <c r="R123" s="484" t="str">
        <f>IFERROR(IF($D123="","",VLOOKUP($D123,CUADRO!$D:$AK,15,FALSE)),"")</f>
        <v/>
      </c>
      <c r="S123" s="484" t="str">
        <f>IFERROR(IF($D123="","",VLOOKUP($D123,CUADRO!$D:$AK,16,FALSE)),"")</f>
        <v/>
      </c>
      <c r="T123" s="484" t="str">
        <f>IFERROR(IF($D123="","",VLOOKUP($D123,CUADRO!$D:$AK,17,FALSE)),"")</f>
        <v/>
      </c>
      <c r="U123" s="484" t="str">
        <f>IFERROR(IF($D123="","",VLOOKUP($D123,CUADRO!$D:$AK,18,FALSE)),"")</f>
        <v/>
      </c>
      <c r="V123" s="484" t="str">
        <f>IFERROR(IF($D123="","",VLOOKUP($D123,CUADRO!$D:$AK,19,FALSE)),"")</f>
        <v/>
      </c>
      <c r="W123" s="484" t="str">
        <f>IFERROR(IF($D123="","",VLOOKUP($D123,CUADRO!$D:$AK,20,FALSE)),"")</f>
        <v/>
      </c>
      <c r="X123" s="484" t="str">
        <f>IFERROR(IF($D123="","",VLOOKUP($D123,CUADRO!$D:$AK,21,FALSE)),"")</f>
        <v/>
      </c>
      <c r="Y123" s="484" t="str">
        <f>IFERROR(IF($D123="","",VLOOKUP($D123,CUADRO!$D:$AK,22,FALSE)),"")</f>
        <v/>
      </c>
      <c r="Z123" s="484" t="str">
        <f>IFERROR(IF($D123="","",VLOOKUP($D123,CUADRO!$D:$AK,23,FALSE)),"")</f>
        <v/>
      </c>
      <c r="AA123" s="484" t="str">
        <f>IFERROR(IF($D123="","",VLOOKUP($D123,CUADRO!$D:$AK,24,FALSE)),"")</f>
        <v/>
      </c>
      <c r="AB123" s="484" t="str">
        <f>IFERROR(IF($D123="","",VLOOKUP($D123,CUADRO!$D:$AK,25,FALSE)),"")</f>
        <v/>
      </c>
      <c r="AC123" s="484" t="str">
        <f>IFERROR(IF($D123="","",VLOOKUP($D123,CUADRO!$D:$AK,26,FALSE)),"")</f>
        <v/>
      </c>
      <c r="AD123" s="484" t="str">
        <f>IFERROR(IF($D123="","",VLOOKUP($D123,CUADRO!$D:$AK,27,FALSE)),"")</f>
        <v/>
      </c>
      <c r="AE123" s="484" t="str">
        <f>IFERROR(IF($D123="","",VLOOKUP($D123,CUADRO!$D:$AK,28,FALSE)),"")</f>
        <v/>
      </c>
      <c r="AF123" s="484" t="str">
        <f>IFERROR(IF($D123="","",VLOOKUP($D123,CUADRO!$D:$AK,29,FALSE)),"")</f>
        <v/>
      </c>
      <c r="AG123" s="484" t="str">
        <f>IFERROR(IF($D123="","",VLOOKUP($D123,CUADRO!$D:$AK,30,FALSE)),"")</f>
        <v/>
      </c>
      <c r="AH123" s="484" t="str">
        <f>IFERROR(IF($D123="","",VLOOKUP($D123,CUADRO!$D:$AK,31,FALSE)),"")</f>
        <v/>
      </c>
      <c r="AI123" s="484" t="str">
        <f>IFERROR(IF($D123="","",VLOOKUP($D123,CUADRO!$D:$AK,32,FALSE)),"")</f>
        <v/>
      </c>
      <c r="AJ123" s="484" t="str">
        <f>IFERROR(IF($D123="","",VLOOKUP($D123,CUADRO!$D:$AK,33,FALSE)),"")</f>
        <v/>
      </c>
      <c r="AK123" s="484" t="str">
        <f>IFERROR(IF($D123="","",VLOOKUP($D123,CUADRO!$D:$AK,34,FALSE)),"")</f>
        <v/>
      </c>
    </row>
    <row r="124" spans="1:37" ht="15">
      <c r="A124" s="435" t="str">
        <f>IF(F124="","",MAX($A$5:$A123)+1)</f>
        <v/>
      </c>
      <c r="B124" s="369">
        <v>120</v>
      </c>
      <c r="C124" s="228" t="str">
        <f>VLOOKUP(D124,CONDUCTORES!C:E,3,FALSE)</f>
        <v/>
      </c>
      <c r="D124" s="228" t="str">
        <f>IFERROR(IF($C$1="SELECCIONE EMPRESA","",IF($C$1=CONDUCTORES!$Y$1,VLOOKUP(B124,CONDUCTORES!AH123:AM562,6,FALSE),IF($C$1=CONDUCTORES!$Z$1,VLOOKUP(B124,CONDUCTORES!$AI$4:AM562,5,FALSE),IF($C$1=CONDUCTORES!$AA$1,VLOOKUP(B124,CONDUCTORES!AJ123:AM562,4,FALSE),VLOOKUP(B124,CONDUCTORES!AK123:AM562,3,FALSE))))),"")</f>
        <v/>
      </c>
      <c r="E124" s="228" t="str">
        <f>IF(IFERROR(IF($D124="","",VLOOKUP($D124,CUADRO!D123:AK272,2,FALSE)),"")=0,B124,IFERROR(IF($D124="","",VLOOKUP($D124,CUADRO!D123:AK272,2,FALSE)),""))</f>
        <v/>
      </c>
      <c r="F124" s="228" t="str">
        <f>IFERROR(IF($D124="","",VLOOKUP($D124,CUADRO!D123:AK272,3,FALSE)),"")</f>
        <v/>
      </c>
      <c r="G124" s="484" t="str">
        <f>IFERROR(IF($D124="","",VLOOKUP($D124,CUADRO!$D:$AK,4,FALSE)),"")</f>
        <v/>
      </c>
      <c r="H124" s="484" t="str">
        <f>IFERROR(IF($D124="","",VLOOKUP($D124,CUADRO!$D:$AK,5,FALSE)),"")</f>
        <v/>
      </c>
      <c r="I124" s="484" t="str">
        <f>IFERROR(IF($D124="","",VLOOKUP($D124,CUADRO!$D:$AK,6,FALSE)),"")</f>
        <v/>
      </c>
      <c r="J124" s="484" t="str">
        <f>IFERROR(IF($D124="","",VLOOKUP($D124,CUADRO!$D:$AK,7,FALSE)),"")</f>
        <v/>
      </c>
      <c r="K124" s="484" t="str">
        <f>IFERROR(IF($D124="","",VLOOKUP($D124,CUADRO!$D:$AK,8,FALSE)),"")</f>
        <v/>
      </c>
      <c r="L124" s="484" t="str">
        <f>IFERROR(IF($D124="","",VLOOKUP($D124,CUADRO!$D:$AK,9,FALSE)),"")</f>
        <v/>
      </c>
      <c r="M124" s="484" t="str">
        <f>IFERROR(IF($D124="","",VLOOKUP($D124,CUADRO!$D:$AK,10,FALSE)),"")</f>
        <v/>
      </c>
      <c r="N124" s="484" t="str">
        <f>IFERROR(IF($D124="","",VLOOKUP($D124,CUADRO!$D:$AK,11,FALSE)),"")</f>
        <v/>
      </c>
      <c r="O124" s="484" t="str">
        <f>IFERROR(IF($D124="","",VLOOKUP($D124,CUADRO!$D:$AK,12,FALSE)),"")</f>
        <v/>
      </c>
      <c r="P124" s="484" t="str">
        <f>IFERROR(IF($D124="","",VLOOKUP($D124,CUADRO!$D:$AK,13,FALSE)),"")</f>
        <v/>
      </c>
      <c r="Q124" s="484" t="str">
        <f>IFERROR(IF($D124="","",VLOOKUP($D124,CUADRO!$D:$AK,14,FALSE)),"")</f>
        <v/>
      </c>
      <c r="R124" s="484" t="str">
        <f>IFERROR(IF($D124="","",VLOOKUP($D124,CUADRO!$D:$AK,15,FALSE)),"")</f>
        <v/>
      </c>
      <c r="S124" s="484" t="str">
        <f>IFERROR(IF($D124="","",VLOOKUP($D124,CUADRO!$D:$AK,16,FALSE)),"")</f>
        <v/>
      </c>
      <c r="T124" s="484" t="str">
        <f>IFERROR(IF($D124="","",VLOOKUP($D124,CUADRO!$D:$AK,17,FALSE)),"")</f>
        <v/>
      </c>
      <c r="U124" s="484" t="str">
        <f>IFERROR(IF($D124="","",VLOOKUP($D124,CUADRO!$D:$AK,18,FALSE)),"")</f>
        <v/>
      </c>
      <c r="V124" s="484" t="str">
        <f>IFERROR(IF($D124="","",VLOOKUP($D124,CUADRO!$D:$AK,19,FALSE)),"")</f>
        <v/>
      </c>
      <c r="W124" s="484" t="str">
        <f>IFERROR(IF($D124="","",VLOOKUP($D124,CUADRO!$D:$AK,20,FALSE)),"")</f>
        <v/>
      </c>
      <c r="X124" s="484" t="str">
        <f>IFERROR(IF($D124="","",VLOOKUP($D124,CUADRO!$D:$AK,21,FALSE)),"")</f>
        <v/>
      </c>
      <c r="Y124" s="484" t="str">
        <f>IFERROR(IF($D124="","",VLOOKUP($D124,CUADRO!$D:$AK,22,FALSE)),"")</f>
        <v/>
      </c>
      <c r="Z124" s="484" t="str">
        <f>IFERROR(IF($D124="","",VLOOKUP($D124,CUADRO!$D:$AK,23,FALSE)),"")</f>
        <v/>
      </c>
      <c r="AA124" s="484" t="str">
        <f>IFERROR(IF($D124="","",VLOOKUP($D124,CUADRO!$D:$AK,24,FALSE)),"")</f>
        <v/>
      </c>
      <c r="AB124" s="484" t="str">
        <f>IFERROR(IF($D124="","",VLOOKUP($D124,CUADRO!$D:$AK,25,FALSE)),"")</f>
        <v/>
      </c>
      <c r="AC124" s="484" t="str">
        <f>IFERROR(IF($D124="","",VLOOKUP($D124,CUADRO!$D:$AK,26,FALSE)),"")</f>
        <v/>
      </c>
      <c r="AD124" s="484" t="str">
        <f>IFERROR(IF($D124="","",VLOOKUP($D124,CUADRO!$D:$AK,27,FALSE)),"")</f>
        <v/>
      </c>
      <c r="AE124" s="484" t="str">
        <f>IFERROR(IF($D124="","",VLOOKUP($D124,CUADRO!$D:$AK,28,FALSE)),"")</f>
        <v/>
      </c>
      <c r="AF124" s="484" t="str">
        <f>IFERROR(IF($D124="","",VLOOKUP($D124,CUADRO!$D:$AK,29,FALSE)),"")</f>
        <v/>
      </c>
      <c r="AG124" s="484" t="str">
        <f>IFERROR(IF($D124="","",VLOOKUP($D124,CUADRO!$D:$AK,30,FALSE)),"")</f>
        <v/>
      </c>
      <c r="AH124" s="484" t="str">
        <f>IFERROR(IF($D124="","",VLOOKUP($D124,CUADRO!$D:$AK,31,FALSE)),"")</f>
        <v/>
      </c>
      <c r="AI124" s="484" t="str">
        <f>IFERROR(IF($D124="","",VLOOKUP($D124,CUADRO!$D:$AK,32,FALSE)),"")</f>
        <v/>
      </c>
      <c r="AJ124" s="484" t="str">
        <f>IFERROR(IF($D124="","",VLOOKUP($D124,CUADRO!$D:$AK,33,FALSE)),"")</f>
        <v/>
      </c>
      <c r="AK124" s="484" t="str">
        <f>IFERROR(IF($D124="","",VLOOKUP($D124,CUADRO!$D:$AK,34,FALSE)),"")</f>
        <v/>
      </c>
    </row>
    <row r="125" spans="1:37" ht="15">
      <c r="A125" s="435" t="str">
        <f>IF(F125="","",MAX($A$5:$A124)+1)</f>
        <v/>
      </c>
      <c r="B125" s="369">
        <v>121</v>
      </c>
      <c r="C125" s="228" t="str">
        <f>VLOOKUP(D125,CONDUCTORES!C:E,3,FALSE)</f>
        <v/>
      </c>
      <c r="D125" s="228" t="str">
        <f>IFERROR(IF($C$1="SELECCIONE EMPRESA","",IF($C$1=CONDUCTORES!$Y$1,VLOOKUP(B125,CONDUCTORES!AH124:AM563,6,FALSE),IF($C$1=CONDUCTORES!$Z$1,VLOOKUP(B125,CONDUCTORES!$AI$4:AM563,5,FALSE),IF($C$1=CONDUCTORES!$AA$1,VLOOKUP(B125,CONDUCTORES!AJ124:AM563,4,FALSE),VLOOKUP(B125,CONDUCTORES!AK124:AM563,3,FALSE))))),"")</f>
        <v/>
      </c>
      <c r="E125" s="228" t="str">
        <f>IF(IFERROR(IF($D125="","",VLOOKUP($D125,CUADRO!D124:AK273,2,FALSE)),"")=0,B125,IFERROR(IF($D125="","",VLOOKUP($D125,CUADRO!D124:AK273,2,FALSE)),""))</f>
        <v/>
      </c>
      <c r="F125" s="228" t="str">
        <f>IFERROR(IF($D125="","",VLOOKUP($D125,CUADRO!D124:AK273,3,FALSE)),"")</f>
        <v/>
      </c>
      <c r="G125" s="484" t="str">
        <f>IFERROR(IF($D125="","",VLOOKUP($D125,CUADRO!$D:$AK,4,FALSE)),"")</f>
        <v/>
      </c>
      <c r="H125" s="484" t="str">
        <f>IFERROR(IF($D125="","",VLOOKUP($D125,CUADRO!$D:$AK,5,FALSE)),"")</f>
        <v/>
      </c>
      <c r="I125" s="484" t="str">
        <f>IFERROR(IF($D125="","",VLOOKUP($D125,CUADRO!$D:$AK,6,FALSE)),"")</f>
        <v/>
      </c>
      <c r="J125" s="484" t="str">
        <f>IFERROR(IF($D125="","",VLOOKUP($D125,CUADRO!$D:$AK,7,FALSE)),"")</f>
        <v/>
      </c>
      <c r="K125" s="484" t="str">
        <f>IFERROR(IF($D125="","",VLOOKUP($D125,CUADRO!$D:$AK,8,FALSE)),"")</f>
        <v/>
      </c>
      <c r="L125" s="484" t="str">
        <f>IFERROR(IF($D125="","",VLOOKUP($D125,CUADRO!$D:$AK,9,FALSE)),"")</f>
        <v/>
      </c>
      <c r="M125" s="484" t="str">
        <f>IFERROR(IF($D125="","",VLOOKUP($D125,CUADRO!$D:$AK,10,FALSE)),"")</f>
        <v/>
      </c>
      <c r="N125" s="484" t="str">
        <f>IFERROR(IF($D125="","",VLOOKUP($D125,CUADRO!$D:$AK,11,FALSE)),"")</f>
        <v/>
      </c>
      <c r="O125" s="484" t="str">
        <f>IFERROR(IF($D125="","",VLOOKUP($D125,CUADRO!$D:$AK,12,FALSE)),"")</f>
        <v/>
      </c>
      <c r="P125" s="484" t="str">
        <f>IFERROR(IF($D125="","",VLOOKUP($D125,CUADRO!$D:$AK,13,FALSE)),"")</f>
        <v/>
      </c>
      <c r="Q125" s="484" t="str">
        <f>IFERROR(IF($D125="","",VLOOKUP($D125,CUADRO!$D:$AK,14,FALSE)),"")</f>
        <v/>
      </c>
      <c r="R125" s="484" t="str">
        <f>IFERROR(IF($D125="","",VLOOKUP($D125,CUADRO!$D:$AK,15,FALSE)),"")</f>
        <v/>
      </c>
      <c r="S125" s="484" t="str">
        <f>IFERROR(IF($D125="","",VLOOKUP($D125,CUADRO!$D:$AK,16,FALSE)),"")</f>
        <v/>
      </c>
      <c r="T125" s="484" t="str">
        <f>IFERROR(IF($D125="","",VLOOKUP($D125,CUADRO!$D:$AK,17,FALSE)),"")</f>
        <v/>
      </c>
      <c r="U125" s="484" t="str">
        <f>IFERROR(IF($D125="","",VLOOKUP($D125,CUADRO!$D:$AK,18,FALSE)),"")</f>
        <v/>
      </c>
      <c r="V125" s="484" t="str">
        <f>IFERROR(IF($D125="","",VLOOKUP($D125,CUADRO!$D:$AK,19,FALSE)),"")</f>
        <v/>
      </c>
      <c r="W125" s="484" t="str">
        <f>IFERROR(IF($D125="","",VLOOKUP($D125,CUADRO!$D:$AK,20,FALSE)),"")</f>
        <v/>
      </c>
      <c r="X125" s="484" t="str">
        <f>IFERROR(IF($D125="","",VLOOKUP($D125,CUADRO!$D:$AK,21,FALSE)),"")</f>
        <v/>
      </c>
      <c r="Y125" s="484" t="str">
        <f>IFERROR(IF($D125="","",VLOOKUP($D125,CUADRO!$D:$AK,22,FALSE)),"")</f>
        <v/>
      </c>
      <c r="Z125" s="484" t="str">
        <f>IFERROR(IF($D125="","",VLOOKUP($D125,CUADRO!$D:$AK,23,FALSE)),"")</f>
        <v/>
      </c>
      <c r="AA125" s="484" t="str">
        <f>IFERROR(IF($D125="","",VLOOKUP($D125,CUADRO!$D:$AK,24,FALSE)),"")</f>
        <v/>
      </c>
      <c r="AB125" s="484" t="str">
        <f>IFERROR(IF($D125="","",VLOOKUP($D125,CUADRO!$D:$AK,25,FALSE)),"")</f>
        <v/>
      </c>
      <c r="AC125" s="484" t="str">
        <f>IFERROR(IF($D125="","",VLOOKUP($D125,CUADRO!$D:$AK,26,FALSE)),"")</f>
        <v/>
      </c>
      <c r="AD125" s="484" t="str">
        <f>IFERROR(IF($D125="","",VLOOKUP($D125,CUADRO!$D:$AK,27,FALSE)),"")</f>
        <v/>
      </c>
      <c r="AE125" s="484" t="str">
        <f>IFERROR(IF($D125="","",VLOOKUP($D125,CUADRO!$D:$AK,28,FALSE)),"")</f>
        <v/>
      </c>
      <c r="AF125" s="484" t="str">
        <f>IFERROR(IF($D125="","",VLOOKUP($D125,CUADRO!$D:$AK,29,FALSE)),"")</f>
        <v/>
      </c>
      <c r="AG125" s="484" t="str">
        <f>IFERROR(IF($D125="","",VLOOKUP($D125,CUADRO!$D:$AK,30,FALSE)),"")</f>
        <v/>
      </c>
      <c r="AH125" s="484" t="str">
        <f>IFERROR(IF($D125="","",VLOOKUP($D125,CUADRO!$D:$AK,31,FALSE)),"")</f>
        <v/>
      </c>
      <c r="AI125" s="484" t="str">
        <f>IFERROR(IF($D125="","",VLOOKUP($D125,CUADRO!$D:$AK,32,FALSE)),"")</f>
        <v/>
      </c>
      <c r="AJ125" s="484" t="str">
        <f>IFERROR(IF($D125="","",VLOOKUP($D125,CUADRO!$D:$AK,33,FALSE)),"")</f>
        <v/>
      </c>
      <c r="AK125" s="484" t="str">
        <f>IFERROR(IF($D125="","",VLOOKUP($D125,CUADRO!$D:$AK,34,FALSE)),"")</f>
        <v/>
      </c>
    </row>
    <row r="126" spans="1:37" ht="15">
      <c r="A126" s="435" t="str">
        <f>IF(F126="","",MAX($A$5:$A125)+1)</f>
        <v/>
      </c>
      <c r="B126" s="369">
        <v>122</v>
      </c>
      <c r="C126" s="228" t="str">
        <f>VLOOKUP(D126,CONDUCTORES!C:E,3,FALSE)</f>
        <v/>
      </c>
      <c r="D126" s="228" t="str">
        <f>IFERROR(IF($C$1="SELECCIONE EMPRESA","",IF($C$1=CONDUCTORES!$Y$1,VLOOKUP(B126,CONDUCTORES!AH125:AM564,6,FALSE),IF($C$1=CONDUCTORES!$Z$1,VLOOKUP(B126,CONDUCTORES!$AI$4:AM564,5,FALSE),IF($C$1=CONDUCTORES!$AA$1,VLOOKUP(B126,CONDUCTORES!AJ125:AM564,4,FALSE),VLOOKUP(B126,CONDUCTORES!AK125:AM564,3,FALSE))))),"")</f>
        <v/>
      </c>
      <c r="E126" s="228" t="str">
        <f>IF(IFERROR(IF($D126="","",VLOOKUP($D126,CUADRO!D125:AK274,2,FALSE)),"")=0,B126,IFERROR(IF($D126="","",VLOOKUP($D126,CUADRO!D125:AK274,2,FALSE)),""))</f>
        <v/>
      </c>
      <c r="F126" s="228" t="str">
        <f>IFERROR(IF($D126="","",VLOOKUP($D126,CUADRO!D125:AK274,3,FALSE)),"")</f>
        <v/>
      </c>
      <c r="G126" s="484" t="str">
        <f>IFERROR(IF($D126="","",VLOOKUP($D126,CUADRO!$D:$AK,4,FALSE)),"")</f>
        <v/>
      </c>
      <c r="H126" s="484" t="str">
        <f>IFERROR(IF($D126="","",VLOOKUP($D126,CUADRO!$D:$AK,5,FALSE)),"")</f>
        <v/>
      </c>
      <c r="I126" s="484" t="str">
        <f>IFERROR(IF($D126="","",VLOOKUP($D126,CUADRO!$D:$AK,6,FALSE)),"")</f>
        <v/>
      </c>
      <c r="J126" s="484" t="str">
        <f>IFERROR(IF($D126="","",VLOOKUP($D126,CUADRO!$D:$AK,7,FALSE)),"")</f>
        <v/>
      </c>
      <c r="K126" s="484" t="str">
        <f>IFERROR(IF($D126="","",VLOOKUP($D126,CUADRO!$D:$AK,8,FALSE)),"")</f>
        <v/>
      </c>
      <c r="L126" s="484" t="str">
        <f>IFERROR(IF($D126="","",VLOOKUP($D126,CUADRO!$D:$AK,9,FALSE)),"")</f>
        <v/>
      </c>
      <c r="M126" s="484" t="str">
        <f>IFERROR(IF($D126="","",VLOOKUP($D126,CUADRO!$D:$AK,10,FALSE)),"")</f>
        <v/>
      </c>
      <c r="N126" s="484" t="str">
        <f>IFERROR(IF($D126="","",VLOOKUP($D126,CUADRO!$D:$AK,11,FALSE)),"")</f>
        <v/>
      </c>
      <c r="O126" s="484" t="str">
        <f>IFERROR(IF($D126="","",VLOOKUP($D126,CUADRO!$D:$AK,12,FALSE)),"")</f>
        <v/>
      </c>
      <c r="P126" s="484" t="str">
        <f>IFERROR(IF($D126="","",VLOOKUP($D126,CUADRO!$D:$AK,13,FALSE)),"")</f>
        <v/>
      </c>
      <c r="Q126" s="484" t="str">
        <f>IFERROR(IF($D126="","",VLOOKUP($D126,CUADRO!$D:$AK,14,FALSE)),"")</f>
        <v/>
      </c>
      <c r="R126" s="484" t="str">
        <f>IFERROR(IF($D126="","",VLOOKUP($D126,CUADRO!$D:$AK,15,FALSE)),"")</f>
        <v/>
      </c>
      <c r="S126" s="484" t="str">
        <f>IFERROR(IF($D126="","",VLOOKUP($D126,CUADRO!$D:$AK,16,FALSE)),"")</f>
        <v/>
      </c>
      <c r="T126" s="484" t="str">
        <f>IFERROR(IF($D126="","",VLOOKUP($D126,CUADRO!$D:$AK,17,FALSE)),"")</f>
        <v/>
      </c>
      <c r="U126" s="484" t="str">
        <f>IFERROR(IF($D126="","",VLOOKUP($D126,CUADRO!$D:$AK,18,FALSE)),"")</f>
        <v/>
      </c>
      <c r="V126" s="484" t="str">
        <f>IFERROR(IF($D126="","",VLOOKUP($D126,CUADRO!$D:$AK,19,FALSE)),"")</f>
        <v/>
      </c>
      <c r="W126" s="484" t="str">
        <f>IFERROR(IF($D126="","",VLOOKUP($D126,CUADRO!$D:$AK,20,FALSE)),"")</f>
        <v/>
      </c>
      <c r="X126" s="484" t="str">
        <f>IFERROR(IF($D126="","",VLOOKUP($D126,CUADRO!$D:$AK,21,FALSE)),"")</f>
        <v/>
      </c>
      <c r="Y126" s="484" t="str">
        <f>IFERROR(IF($D126="","",VLOOKUP($D126,CUADRO!$D:$AK,22,FALSE)),"")</f>
        <v/>
      </c>
      <c r="Z126" s="484" t="str">
        <f>IFERROR(IF($D126="","",VLOOKUP($D126,CUADRO!$D:$AK,23,FALSE)),"")</f>
        <v/>
      </c>
      <c r="AA126" s="484" t="str">
        <f>IFERROR(IF($D126="","",VLOOKUP($D126,CUADRO!$D:$AK,24,FALSE)),"")</f>
        <v/>
      </c>
      <c r="AB126" s="484" t="str">
        <f>IFERROR(IF($D126="","",VLOOKUP($D126,CUADRO!$D:$AK,25,FALSE)),"")</f>
        <v/>
      </c>
      <c r="AC126" s="484" t="str">
        <f>IFERROR(IF($D126="","",VLOOKUP($D126,CUADRO!$D:$AK,26,FALSE)),"")</f>
        <v/>
      </c>
      <c r="AD126" s="484" t="str">
        <f>IFERROR(IF($D126="","",VLOOKUP($D126,CUADRO!$D:$AK,27,FALSE)),"")</f>
        <v/>
      </c>
      <c r="AE126" s="484" t="str">
        <f>IFERROR(IF($D126="","",VLOOKUP($D126,CUADRO!$D:$AK,28,FALSE)),"")</f>
        <v/>
      </c>
      <c r="AF126" s="484" t="str">
        <f>IFERROR(IF($D126="","",VLOOKUP($D126,CUADRO!$D:$AK,29,FALSE)),"")</f>
        <v/>
      </c>
      <c r="AG126" s="484" t="str">
        <f>IFERROR(IF($D126="","",VLOOKUP($D126,CUADRO!$D:$AK,30,FALSE)),"")</f>
        <v/>
      </c>
      <c r="AH126" s="484" t="str">
        <f>IFERROR(IF($D126="","",VLOOKUP($D126,CUADRO!$D:$AK,31,FALSE)),"")</f>
        <v/>
      </c>
      <c r="AI126" s="484" t="str">
        <f>IFERROR(IF($D126="","",VLOOKUP($D126,CUADRO!$D:$AK,32,FALSE)),"")</f>
        <v/>
      </c>
      <c r="AJ126" s="484" t="str">
        <f>IFERROR(IF($D126="","",VLOOKUP($D126,CUADRO!$D:$AK,33,FALSE)),"")</f>
        <v/>
      </c>
      <c r="AK126" s="484" t="str">
        <f>IFERROR(IF($D126="","",VLOOKUP($D126,CUADRO!$D:$AK,34,FALSE)),"")</f>
        <v/>
      </c>
    </row>
    <row r="127" spans="1:37" ht="15">
      <c r="A127" s="435" t="str">
        <f>IF(F127="","",MAX($A$5:$A126)+1)</f>
        <v/>
      </c>
      <c r="B127" s="369">
        <v>123</v>
      </c>
      <c r="C127" s="228" t="str">
        <f>VLOOKUP(D127,CONDUCTORES!C:E,3,FALSE)</f>
        <v/>
      </c>
      <c r="D127" s="228" t="str">
        <f>IFERROR(IF($C$1="SELECCIONE EMPRESA","",IF($C$1=CONDUCTORES!$Y$1,VLOOKUP(B127,CONDUCTORES!AH126:AM565,6,FALSE),IF($C$1=CONDUCTORES!$Z$1,VLOOKUP(B127,CONDUCTORES!$AI$4:AM565,5,FALSE),IF($C$1=CONDUCTORES!$AA$1,VLOOKUP(B127,CONDUCTORES!AJ126:AM565,4,FALSE),VLOOKUP(B127,CONDUCTORES!AK126:AM565,3,FALSE))))),"")</f>
        <v/>
      </c>
      <c r="E127" s="228" t="str">
        <f>IF(IFERROR(IF($D127="","",VLOOKUP($D127,CUADRO!D126:AK275,2,FALSE)),"")=0,B127,IFERROR(IF($D127="","",VLOOKUP($D127,CUADRO!D126:AK275,2,FALSE)),""))</f>
        <v/>
      </c>
      <c r="F127" s="228" t="str">
        <f>IFERROR(IF($D127="","",VLOOKUP($D127,CUADRO!D126:AK275,3,FALSE)),"")</f>
        <v/>
      </c>
      <c r="G127" s="484" t="str">
        <f>IFERROR(IF($D127="","",VLOOKUP($D127,CUADRO!$D:$AK,4,FALSE)),"")</f>
        <v/>
      </c>
      <c r="H127" s="484" t="str">
        <f>IFERROR(IF($D127="","",VLOOKUP($D127,CUADRO!$D:$AK,5,FALSE)),"")</f>
        <v/>
      </c>
      <c r="I127" s="484" t="str">
        <f>IFERROR(IF($D127="","",VLOOKUP($D127,CUADRO!$D:$AK,6,FALSE)),"")</f>
        <v/>
      </c>
      <c r="J127" s="484" t="str">
        <f>IFERROR(IF($D127="","",VLOOKUP($D127,CUADRO!$D:$AK,7,FALSE)),"")</f>
        <v/>
      </c>
      <c r="K127" s="484" t="str">
        <f>IFERROR(IF($D127="","",VLOOKUP($D127,CUADRO!$D:$AK,8,FALSE)),"")</f>
        <v/>
      </c>
      <c r="L127" s="484" t="str">
        <f>IFERROR(IF($D127="","",VLOOKUP($D127,CUADRO!$D:$AK,9,FALSE)),"")</f>
        <v/>
      </c>
      <c r="M127" s="484" t="str">
        <f>IFERROR(IF($D127="","",VLOOKUP($D127,CUADRO!$D:$AK,10,FALSE)),"")</f>
        <v/>
      </c>
      <c r="N127" s="484" t="str">
        <f>IFERROR(IF($D127="","",VLOOKUP($D127,CUADRO!$D:$AK,11,FALSE)),"")</f>
        <v/>
      </c>
      <c r="O127" s="484" t="str">
        <f>IFERROR(IF($D127="","",VLOOKUP($D127,CUADRO!$D:$AK,12,FALSE)),"")</f>
        <v/>
      </c>
      <c r="P127" s="484" t="str">
        <f>IFERROR(IF($D127="","",VLOOKUP($D127,CUADRO!$D:$AK,13,FALSE)),"")</f>
        <v/>
      </c>
      <c r="Q127" s="484" t="str">
        <f>IFERROR(IF($D127="","",VLOOKUP($D127,CUADRO!$D:$AK,14,FALSE)),"")</f>
        <v/>
      </c>
      <c r="R127" s="484" t="str">
        <f>IFERROR(IF($D127="","",VLOOKUP($D127,CUADRO!$D:$AK,15,FALSE)),"")</f>
        <v/>
      </c>
      <c r="S127" s="484" t="str">
        <f>IFERROR(IF($D127="","",VLOOKUP($D127,CUADRO!$D:$AK,16,FALSE)),"")</f>
        <v/>
      </c>
      <c r="T127" s="484" t="str">
        <f>IFERROR(IF($D127="","",VLOOKUP($D127,CUADRO!$D:$AK,17,FALSE)),"")</f>
        <v/>
      </c>
      <c r="U127" s="484" t="str">
        <f>IFERROR(IF($D127="","",VLOOKUP($D127,CUADRO!$D:$AK,18,FALSE)),"")</f>
        <v/>
      </c>
      <c r="V127" s="484" t="str">
        <f>IFERROR(IF($D127="","",VLOOKUP($D127,CUADRO!$D:$AK,19,FALSE)),"")</f>
        <v/>
      </c>
      <c r="W127" s="484" t="str">
        <f>IFERROR(IF($D127="","",VLOOKUP($D127,CUADRO!$D:$AK,20,FALSE)),"")</f>
        <v/>
      </c>
      <c r="X127" s="484" t="str">
        <f>IFERROR(IF($D127="","",VLOOKUP($D127,CUADRO!$D:$AK,21,FALSE)),"")</f>
        <v/>
      </c>
      <c r="Y127" s="484" t="str">
        <f>IFERROR(IF($D127="","",VLOOKUP($D127,CUADRO!$D:$AK,22,FALSE)),"")</f>
        <v/>
      </c>
      <c r="Z127" s="484" t="str">
        <f>IFERROR(IF($D127="","",VLOOKUP($D127,CUADRO!$D:$AK,23,FALSE)),"")</f>
        <v/>
      </c>
      <c r="AA127" s="484" t="str">
        <f>IFERROR(IF($D127="","",VLOOKUP($D127,CUADRO!$D:$AK,24,FALSE)),"")</f>
        <v/>
      </c>
      <c r="AB127" s="484" t="str">
        <f>IFERROR(IF($D127="","",VLOOKUP($D127,CUADRO!$D:$AK,25,FALSE)),"")</f>
        <v/>
      </c>
      <c r="AC127" s="484" t="str">
        <f>IFERROR(IF($D127="","",VLOOKUP($D127,CUADRO!$D:$AK,26,FALSE)),"")</f>
        <v/>
      </c>
      <c r="AD127" s="484" t="str">
        <f>IFERROR(IF($D127="","",VLOOKUP($D127,CUADRO!$D:$AK,27,FALSE)),"")</f>
        <v/>
      </c>
      <c r="AE127" s="484" t="str">
        <f>IFERROR(IF($D127="","",VLOOKUP($D127,CUADRO!$D:$AK,28,FALSE)),"")</f>
        <v/>
      </c>
      <c r="AF127" s="484" t="str">
        <f>IFERROR(IF($D127="","",VLOOKUP($D127,CUADRO!$D:$AK,29,FALSE)),"")</f>
        <v/>
      </c>
      <c r="AG127" s="484" t="str">
        <f>IFERROR(IF($D127="","",VLOOKUP($D127,CUADRO!$D:$AK,30,FALSE)),"")</f>
        <v/>
      </c>
      <c r="AH127" s="484" t="str">
        <f>IFERROR(IF($D127="","",VLOOKUP($D127,CUADRO!$D:$AK,31,FALSE)),"")</f>
        <v/>
      </c>
      <c r="AI127" s="484" t="str">
        <f>IFERROR(IF($D127="","",VLOOKUP($D127,CUADRO!$D:$AK,32,FALSE)),"")</f>
        <v/>
      </c>
      <c r="AJ127" s="484" t="str">
        <f>IFERROR(IF($D127="","",VLOOKUP($D127,CUADRO!$D:$AK,33,FALSE)),"")</f>
        <v/>
      </c>
      <c r="AK127" s="484" t="str">
        <f>IFERROR(IF($D127="","",VLOOKUP($D127,CUADRO!$D:$AK,34,FALSE)),"")</f>
        <v/>
      </c>
    </row>
    <row r="128" spans="1:37" ht="15">
      <c r="A128" s="435" t="str">
        <f>IF(F128="","",MAX($A$5:$A127)+1)</f>
        <v/>
      </c>
      <c r="B128" s="369">
        <v>124</v>
      </c>
      <c r="C128" s="228" t="str">
        <f>VLOOKUP(D128,CONDUCTORES!C:E,3,FALSE)</f>
        <v/>
      </c>
      <c r="D128" s="228" t="str">
        <f>IFERROR(IF($C$1="SELECCIONE EMPRESA","",IF($C$1=CONDUCTORES!$Y$1,VLOOKUP(B128,CONDUCTORES!AH127:AM566,6,FALSE),IF($C$1=CONDUCTORES!$Z$1,VLOOKUP(B128,CONDUCTORES!$AI$4:AM566,5,FALSE),IF($C$1=CONDUCTORES!$AA$1,VLOOKUP(B128,CONDUCTORES!AJ127:AM566,4,FALSE),VLOOKUP(B128,CONDUCTORES!AK127:AM566,3,FALSE))))),"")</f>
        <v/>
      </c>
      <c r="E128" s="228" t="str">
        <f>IF(IFERROR(IF($D128="","",VLOOKUP($D128,CUADRO!D127:AK276,2,FALSE)),"")=0,B128,IFERROR(IF($D128="","",VLOOKUP($D128,CUADRO!D127:AK276,2,FALSE)),""))</f>
        <v/>
      </c>
      <c r="F128" s="228" t="str">
        <f>IFERROR(IF($D128="","",VLOOKUP($D128,CUADRO!D127:AK276,3,FALSE)),"")</f>
        <v/>
      </c>
      <c r="G128" s="484" t="str">
        <f>IFERROR(IF($D128="","",VLOOKUP($D128,CUADRO!$D:$AK,4,FALSE)),"")</f>
        <v/>
      </c>
      <c r="H128" s="484" t="str">
        <f>IFERROR(IF($D128="","",VLOOKUP($D128,CUADRO!$D:$AK,5,FALSE)),"")</f>
        <v/>
      </c>
      <c r="I128" s="484" t="str">
        <f>IFERROR(IF($D128="","",VLOOKUP($D128,CUADRO!$D:$AK,6,FALSE)),"")</f>
        <v/>
      </c>
      <c r="J128" s="484" t="str">
        <f>IFERROR(IF($D128="","",VLOOKUP($D128,CUADRO!$D:$AK,7,FALSE)),"")</f>
        <v/>
      </c>
      <c r="K128" s="484" t="str">
        <f>IFERROR(IF($D128="","",VLOOKUP($D128,CUADRO!$D:$AK,8,FALSE)),"")</f>
        <v/>
      </c>
      <c r="L128" s="484" t="str">
        <f>IFERROR(IF($D128="","",VLOOKUP($D128,CUADRO!$D:$AK,9,FALSE)),"")</f>
        <v/>
      </c>
      <c r="M128" s="484" t="str">
        <f>IFERROR(IF($D128="","",VLOOKUP($D128,CUADRO!$D:$AK,10,FALSE)),"")</f>
        <v/>
      </c>
      <c r="N128" s="484" t="str">
        <f>IFERROR(IF($D128="","",VLOOKUP($D128,CUADRO!$D:$AK,11,FALSE)),"")</f>
        <v/>
      </c>
      <c r="O128" s="484" t="str">
        <f>IFERROR(IF($D128="","",VLOOKUP($D128,CUADRO!$D:$AK,12,FALSE)),"")</f>
        <v/>
      </c>
      <c r="P128" s="484" t="str">
        <f>IFERROR(IF($D128="","",VLOOKUP($D128,CUADRO!$D:$AK,13,FALSE)),"")</f>
        <v/>
      </c>
      <c r="Q128" s="484" t="str">
        <f>IFERROR(IF($D128="","",VLOOKUP($D128,CUADRO!$D:$AK,14,FALSE)),"")</f>
        <v/>
      </c>
      <c r="R128" s="484" t="str">
        <f>IFERROR(IF($D128="","",VLOOKUP($D128,CUADRO!$D:$AK,15,FALSE)),"")</f>
        <v/>
      </c>
      <c r="S128" s="484" t="str">
        <f>IFERROR(IF($D128="","",VLOOKUP($D128,CUADRO!$D:$AK,16,FALSE)),"")</f>
        <v/>
      </c>
      <c r="T128" s="484" t="str">
        <f>IFERROR(IF($D128="","",VLOOKUP($D128,CUADRO!$D:$AK,17,FALSE)),"")</f>
        <v/>
      </c>
      <c r="U128" s="484" t="str">
        <f>IFERROR(IF($D128="","",VLOOKUP($D128,CUADRO!$D:$AK,18,FALSE)),"")</f>
        <v/>
      </c>
      <c r="V128" s="484" t="str">
        <f>IFERROR(IF($D128="","",VLOOKUP($D128,CUADRO!$D:$AK,19,FALSE)),"")</f>
        <v/>
      </c>
      <c r="W128" s="484" t="str">
        <f>IFERROR(IF($D128="","",VLOOKUP($D128,CUADRO!$D:$AK,20,FALSE)),"")</f>
        <v/>
      </c>
      <c r="X128" s="484" t="str">
        <f>IFERROR(IF($D128="","",VLOOKUP($D128,CUADRO!$D:$AK,21,FALSE)),"")</f>
        <v/>
      </c>
      <c r="Y128" s="484" t="str">
        <f>IFERROR(IF($D128="","",VLOOKUP($D128,CUADRO!$D:$AK,22,FALSE)),"")</f>
        <v/>
      </c>
      <c r="Z128" s="484" t="str">
        <f>IFERROR(IF($D128="","",VLOOKUP($D128,CUADRO!$D:$AK,23,FALSE)),"")</f>
        <v/>
      </c>
      <c r="AA128" s="484" t="str">
        <f>IFERROR(IF($D128="","",VLOOKUP($D128,CUADRO!$D:$AK,24,FALSE)),"")</f>
        <v/>
      </c>
      <c r="AB128" s="484" t="str">
        <f>IFERROR(IF($D128="","",VLOOKUP($D128,CUADRO!$D:$AK,25,FALSE)),"")</f>
        <v/>
      </c>
      <c r="AC128" s="484" t="str">
        <f>IFERROR(IF($D128="","",VLOOKUP($D128,CUADRO!$D:$AK,26,FALSE)),"")</f>
        <v/>
      </c>
      <c r="AD128" s="484" t="str">
        <f>IFERROR(IF($D128="","",VLOOKUP($D128,CUADRO!$D:$AK,27,FALSE)),"")</f>
        <v/>
      </c>
      <c r="AE128" s="484" t="str">
        <f>IFERROR(IF($D128="","",VLOOKUP($D128,CUADRO!$D:$AK,28,FALSE)),"")</f>
        <v/>
      </c>
      <c r="AF128" s="484" t="str">
        <f>IFERROR(IF($D128="","",VLOOKUP($D128,CUADRO!$D:$AK,29,FALSE)),"")</f>
        <v/>
      </c>
      <c r="AG128" s="484" t="str">
        <f>IFERROR(IF($D128="","",VLOOKUP($D128,CUADRO!$D:$AK,30,FALSE)),"")</f>
        <v/>
      </c>
      <c r="AH128" s="484" t="str">
        <f>IFERROR(IF($D128="","",VLOOKUP($D128,CUADRO!$D:$AK,31,FALSE)),"")</f>
        <v/>
      </c>
      <c r="AI128" s="484" t="str">
        <f>IFERROR(IF($D128="","",VLOOKUP($D128,CUADRO!$D:$AK,32,FALSE)),"")</f>
        <v/>
      </c>
      <c r="AJ128" s="484" t="str">
        <f>IFERROR(IF($D128="","",VLOOKUP($D128,CUADRO!$D:$AK,33,FALSE)),"")</f>
        <v/>
      </c>
      <c r="AK128" s="484" t="str">
        <f>IFERROR(IF($D128="","",VLOOKUP($D128,CUADRO!$D:$AK,34,FALSE)),"")</f>
        <v/>
      </c>
    </row>
    <row r="129" spans="1:37" ht="15">
      <c r="A129" s="435" t="str">
        <f>IF(F129="","",MAX($A$5:$A128)+1)</f>
        <v/>
      </c>
      <c r="B129" s="369">
        <v>125</v>
      </c>
      <c r="C129" s="228" t="str">
        <f>VLOOKUP(D129,CONDUCTORES!C:E,3,FALSE)</f>
        <v/>
      </c>
      <c r="D129" s="228" t="str">
        <f>IFERROR(IF($C$1="SELECCIONE EMPRESA","",IF($C$1=CONDUCTORES!$Y$1,VLOOKUP(B129,CONDUCTORES!AH128:AM567,6,FALSE),IF($C$1=CONDUCTORES!$Z$1,VLOOKUP(B129,CONDUCTORES!$AI$4:AM567,5,FALSE),IF($C$1=CONDUCTORES!$AA$1,VLOOKUP(B129,CONDUCTORES!AJ128:AM567,4,FALSE),VLOOKUP(B129,CONDUCTORES!AK128:AM567,3,FALSE))))),"")</f>
        <v/>
      </c>
      <c r="E129" s="228" t="str">
        <f>IF(IFERROR(IF($D129="","",VLOOKUP($D129,CUADRO!D128:AK277,2,FALSE)),"")=0,B129,IFERROR(IF($D129="","",VLOOKUP($D129,CUADRO!D128:AK277,2,FALSE)),""))</f>
        <v/>
      </c>
      <c r="F129" s="228" t="str">
        <f>IFERROR(IF($D129="","",VLOOKUP($D129,CUADRO!D128:AK277,3,FALSE)),"")</f>
        <v/>
      </c>
      <c r="G129" s="484" t="str">
        <f>IFERROR(IF($D129="","",VLOOKUP($D129,CUADRO!$D:$AK,4,FALSE)),"")</f>
        <v/>
      </c>
      <c r="H129" s="484" t="str">
        <f>IFERROR(IF($D129="","",VLOOKUP($D129,CUADRO!$D:$AK,5,FALSE)),"")</f>
        <v/>
      </c>
      <c r="I129" s="484" t="str">
        <f>IFERROR(IF($D129="","",VLOOKUP($D129,CUADRO!$D:$AK,6,FALSE)),"")</f>
        <v/>
      </c>
      <c r="J129" s="484" t="str">
        <f>IFERROR(IF($D129="","",VLOOKUP($D129,CUADRO!$D:$AK,7,FALSE)),"")</f>
        <v/>
      </c>
      <c r="K129" s="484" t="str">
        <f>IFERROR(IF($D129="","",VLOOKUP($D129,CUADRO!$D:$AK,8,FALSE)),"")</f>
        <v/>
      </c>
      <c r="L129" s="484" t="str">
        <f>IFERROR(IF($D129="","",VLOOKUP($D129,CUADRO!$D:$AK,9,FALSE)),"")</f>
        <v/>
      </c>
      <c r="M129" s="484" t="str">
        <f>IFERROR(IF($D129="","",VLOOKUP($D129,CUADRO!$D:$AK,10,FALSE)),"")</f>
        <v/>
      </c>
      <c r="N129" s="484" t="str">
        <f>IFERROR(IF($D129="","",VLOOKUP($D129,CUADRO!$D:$AK,11,FALSE)),"")</f>
        <v/>
      </c>
      <c r="O129" s="484" t="str">
        <f>IFERROR(IF($D129="","",VLOOKUP($D129,CUADRO!$D:$AK,12,FALSE)),"")</f>
        <v/>
      </c>
      <c r="P129" s="484" t="str">
        <f>IFERROR(IF($D129="","",VLOOKUP($D129,CUADRO!$D:$AK,13,FALSE)),"")</f>
        <v/>
      </c>
      <c r="Q129" s="484" t="str">
        <f>IFERROR(IF($D129="","",VLOOKUP($D129,CUADRO!$D:$AK,14,FALSE)),"")</f>
        <v/>
      </c>
      <c r="R129" s="484" t="str">
        <f>IFERROR(IF($D129="","",VLOOKUP($D129,CUADRO!$D:$AK,15,FALSE)),"")</f>
        <v/>
      </c>
      <c r="S129" s="484" t="str">
        <f>IFERROR(IF($D129="","",VLOOKUP($D129,CUADRO!$D:$AK,16,FALSE)),"")</f>
        <v/>
      </c>
      <c r="T129" s="484" t="str">
        <f>IFERROR(IF($D129="","",VLOOKUP($D129,CUADRO!$D:$AK,17,FALSE)),"")</f>
        <v/>
      </c>
      <c r="U129" s="484" t="str">
        <f>IFERROR(IF($D129="","",VLOOKUP($D129,CUADRO!$D:$AK,18,FALSE)),"")</f>
        <v/>
      </c>
      <c r="V129" s="484" t="str">
        <f>IFERROR(IF($D129="","",VLOOKUP($D129,CUADRO!$D:$AK,19,FALSE)),"")</f>
        <v/>
      </c>
      <c r="W129" s="484" t="str">
        <f>IFERROR(IF($D129="","",VLOOKUP($D129,CUADRO!$D:$AK,20,FALSE)),"")</f>
        <v/>
      </c>
      <c r="X129" s="484" t="str">
        <f>IFERROR(IF($D129="","",VLOOKUP($D129,CUADRO!$D:$AK,21,FALSE)),"")</f>
        <v/>
      </c>
      <c r="Y129" s="484" t="str">
        <f>IFERROR(IF($D129="","",VLOOKUP($D129,CUADRO!$D:$AK,22,FALSE)),"")</f>
        <v/>
      </c>
      <c r="Z129" s="484" t="str">
        <f>IFERROR(IF($D129="","",VLOOKUP($D129,CUADRO!$D:$AK,23,FALSE)),"")</f>
        <v/>
      </c>
      <c r="AA129" s="484" t="str">
        <f>IFERROR(IF($D129="","",VLOOKUP($D129,CUADRO!$D:$AK,24,FALSE)),"")</f>
        <v/>
      </c>
      <c r="AB129" s="484" t="str">
        <f>IFERROR(IF($D129="","",VLOOKUP($D129,CUADRO!$D:$AK,25,FALSE)),"")</f>
        <v/>
      </c>
      <c r="AC129" s="484" t="str">
        <f>IFERROR(IF($D129="","",VLOOKUP($D129,CUADRO!$D:$AK,26,FALSE)),"")</f>
        <v/>
      </c>
      <c r="AD129" s="484" t="str">
        <f>IFERROR(IF($D129="","",VLOOKUP($D129,CUADRO!$D:$AK,27,FALSE)),"")</f>
        <v/>
      </c>
      <c r="AE129" s="484" t="str">
        <f>IFERROR(IF($D129="","",VLOOKUP($D129,CUADRO!$D:$AK,28,FALSE)),"")</f>
        <v/>
      </c>
      <c r="AF129" s="484" t="str">
        <f>IFERROR(IF($D129="","",VLOOKUP($D129,CUADRO!$D:$AK,29,FALSE)),"")</f>
        <v/>
      </c>
      <c r="AG129" s="484" t="str">
        <f>IFERROR(IF($D129="","",VLOOKUP($D129,CUADRO!$D:$AK,30,FALSE)),"")</f>
        <v/>
      </c>
      <c r="AH129" s="484" t="str">
        <f>IFERROR(IF($D129="","",VLOOKUP($D129,CUADRO!$D:$AK,31,FALSE)),"")</f>
        <v/>
      </c>
      <c r="AI129" s="484" t="str">
        <f>IFERROR(IF($D129="","",VLOOKUP($D129,CUADRO!$D:$AK,32,FALSE)),"")</f>
        <v/>
      </c>
      <c r="AJ129" s="484" t="str">
        <f>IFERROR(IF($D129="","",VLOOKUP($D129,CUADRO!$D:$AK,33,FALSE)),"")</f>
        <v/>
      </c>
      <c r="AK129" s="484" t="str">
        <f>IFERROR(IF($D129="","",VLOOKUP($D129,CUADRO!$D:$AK,34,FALSE)),"")</f>
        <v/>
      </c>
    </row>
    <row r="130" spans="1:37" ht="15">
      <c r="A130" s="435" t="str">
        <f>IF(F130="","",MAX($A$5:$A129)+1)</f>
        <v/>
      </c>
      <c r="B130" s="369">
        <v>126</v>
      </c>
      <c r="C130" s="228" t="str">
        <f>VLOOKUP(D130,CONDUCTORES!C:E,3,FALSE)</f>
        <v/>
      </c>
      <c r="D130" s="228" t="str">
        <f>IFERROR(IF($C$1="SELECCIONE EMPRESA","",IF($C$1=CONDUCTORES!$Y$1,VLOOKUP(B130,CONDUCTORES!AH129:AM568,6,FALSE),IF($C$1=CONDUCTORES!$Z$1,VLOOKUP(B130,CONDUCTORES!$AI$4:AM568,5,FALSE),IF($C$1=CONDUCTORES!$AA$1,VLOOKUP(B130,CONDUCTORES!AJ129:AM568,4,FALSE),VLOOKUP(B130,CONDUCTORES!AK129:AM568,3,FALSE))))),"")</f>
        <v/>
      </c>
      <c r="E130" s="228" t="str">
        <f>IF(IFERROR(IF($D130="","",VLOOKUP($D130,CUADRO!D129:AK278,2,FALSE)),"")=0,B130,IFERROR(IF($D130="","",VLOOKUP($D130,CUADRO!D129:AK278,2,FALSE)),""))</f>
        <v/>
      </c>
      <c r="F130" s="228" t="str">
        <f>IFERROR(IF($D130="","",VLOOKUP($D130,CUADRO!D129:AK278,3,FALSE)),"")</f>
        <v/>
      </c>
      <c r="G130" s="484" t="str">
        <f>IFERROR(IF($D130="","",VLOOKUP($D130,CUADRO!$D:$AK,4,FALSE)),"")</f>
        <v/>
      </c>
      <c r="H130" s="484" t="str">
        <f>IFERROR(IF($D130="","",VLOOKUP($D130,CUADRO!$D:$AK,5,FALSE)),"")</f>
        <v/>
      </c>
      <c r="I130" s="484" t="str">
        <f>IFERROR(IF($D130="","",VLOOKUP($D130,CUADRO!$D:$AK,6,FALSE)),"")</f>
        <v/>
      </c>
      <c r="J130" s="484" t="str">
        <f>IFERROR(IF($D130="","",VLOOKUP($D130,CUADRO!$D:$AK,7,FALSE)),"")</f>
        <v/>
      </c>
      <c r="K130" s="484" t="str">
        <f>IFERROR(IF($D130="","",VLOOKUP($D130,CUADRO!$D:$AK,8,FALSE)),"")</f>
        <v/>
      </c>
      <c r="L130" s="484" t="str">
        <f>IFERROR(IF($D130="","",VLOOKUP($D130,CUADRO!$D:$AK,9,FALSE)),"")</f>
        <v/>
      </c>
      <c r="M130" s="484" t="str">
        <f>IFERROR(IF($D130="","",VLOOKUP($D130,CUADRO!$D:$AK,10,FALSE)),"")</f>
        <v/>
      </c>
      <c r="N130" s="484" t="str">
        <f>IFERROR(IF($D130="","",VLOOKUP($D130,CUADRO!$D:$AK,11,FALSE)),"")</f>
        <v/>
      </c>
      <c r="O130" s="484" t="str">
        <f>IFERROR(IF($D130="","",VLOOKUP($D130,CUADRO!$D:$AK,12,FALSE)),"")</f>
        <v/>
      </c>
      <c r="P130" s="484" t="str">
        <f>IFERROR(IF($D130="","",VLOOKUP($D130,CUADRO!$D:$AK,13,FALSE)),"")</f>
        <v/>
      </c>
      <c r="Q130" s="484" t="str">
        <f>IFERROR(IF($D130="","",VLOOKUP($D130,CUADRO!$D:$AK,14,FALSE)),"")</f>
        <v/>
      </c>
      <c r="R130" s="484" t="str">
        <f>IFERROR(IF($D130="","",VLOOKUP($D130,CUADRO!$D:$AK,15,FALSE)),"")</f>
        <v/>
      </c>
      <c r="S130" s="484" t="str">
        <f>IFERROR(IF($D130="","",VLOOKUP($D130,CUADRO!$D:$AK,16,FALSE)),"")</f>
        <v/>
      </c>
      <c r="T130" s="484" t="str">
        <f>IFERROR(IF($D130="","",VLOOKUP($D130,CUADRO!$D:$AK,17,FALSE)),"")</f>
        <v/>
      </c>
      <c r="U130" s="484" t="str">
        <f>IFERROR(IF($D130="","",VLOOKUP($D130,CUADRO!$D:$AK,18,FALSE)),"")</f>
        <v/>
      </c>
      <c r="V130" s="484" t="str">
        <f>IFERROR(IF($D130="","",VLOOKUP($D130,CUADRO!$D:$AK,19,FALSE)),"")</f>
        <v/>
      </c>
      <c r="W130" s="484" t="str">
        <f>IFERROR(IF($D130="","",VLOOKUP($D130,CUADRO!$D:$AK,20,FALSE)),"")</f>
        <v/>
      </c>
      <c r="X130" s="484" t="str">
        <f>IFERROR(IF($D130="","",VLOOKUP($D130,CUADRO!$D:$AK,21,FALSE)),"")</f>
        <v/>
      </c>
      <c r="Y130" s="484" t="str">
        <f>IFERROR(IF($D130="","",VLOOKUP($D130,CUADRO!$D:$AK,22,FALSE)),"")</f>
        <v/>
      </c>
      <c r="Z130" s="484" t="str">
        <f>IFERROR(IF($D130="","",VLOOKUP($D130,CUADRO!$D:$AK,23,FALSE)),"")</f>
        <v/>
      </c>
      <c r="AA130" s="484" t="str">
        <f>IFERROR(IF($D130="","",VLOOKUP($D130,CUADRO!$D:$AK,24,FALSE)),"")</f>
        <v/>
      </c>
      <c r="AB130" s="484" t="str">
        <f>IFERROR(IF($D130="","",VLOOKUP($D130,CUADRO!$D:$AK,25,FALSE)),"")</f>
        <v/>
      </c>
      <c r="AC130" s="484" t="str">
        <f>IFERROR(IF($D130="","",VLOOKUP($D130,CUADRO!$D:$AK,26,FALSE)),"")</f>
        <v/>
      </c>
      <c r="AD130" s="484" t="str">
        <f>IFERROR(IF($D130="","",VLOOKUP($D130,CUADRO!$D:$AK,27,FALSE)),"")</f>
        <v/>
      </c>
      <c r="AE130" s="484" t="str">
        <f>IFERROR(IF($D130="","",VLOOKUP($D130,CUADRO!$D:$AK,28,FALSE)),"")</f>
        <v/>
      </c>
      <c r="AF130" s="484" t="str">
        <f>IFERROR(IF($D130="","",VLOOKUP($D130,CUADRO!$D:$AK,29,FALSE)),"")</f>
        <v/>
      </c>
      <c r="AG130" s="484" t="str">
        <f>IFERROR(IF($D130="","",VLOOKUP($D130,CUADRO!$D:$AK,30,FALSE)),"")</f>
        <v/>
      </c>
      <c r="AH130" s="484" t="str">
        <f>IFERROR(IF($D130="","",VLOOKUP($D130,CUADRO!$D:$AK,31,FALSE)),"")</f>
        <v/>
      </c>
      <c r="AI130" s="484" t="str">
        <f>IFERROR(IF($D130="","",VLOOKUP($D130,CUADRO!$D:$AK,32,FALSE)),"")</f>
        <v/>
      </c>
      <c r="AJ130" s="484" t="str">
        <f>IFERROR(IF($D130="","",VLOOKUP($D130,CUADRO!$D:$AK,33,FALSE)),"")</f>
        <v/>
      </c>
      <c r="AK130" s="484" t="str">
        <f>IFERROR(IF($D130="","",VLOOKUP($D130,CUADRO!$D:$AK,34,FALSE)),"")</f>
        <v/>
      </c>
    </row>
    <row r="131" spans="1:37" ht="15">
      <c r="A131" s="435" t="str">
        <f>IF(F131="","",MAX($A$5:$A130)+1)</f>
        <v/>
      </c>
      <c r="B131" s="369">
        <v>127</v>
      </c>
      <c r="C131" s="228" t="str">
        <f>VLOOKUP(D131,CONDUCTORES!C:E,3,FALSE)</f>
        <v/>
      </c>
      <c r="D131" s="228" t="str">
        <f>IFERROR(IF($C$1="SELECCIONE EMPRESA","",IF($C$1=CONDUCTORES!$Y$1,VLOOKUP(B131,CONDUCTORES!AH130:AM569,6,FALSE),IF($C$1=CONDUCTORES!$Z$1,VLOOKUP(B131,CONDUCTORES!$AI$4:AM569,5,FALSE),IF($C$1=CONDUCTORES!$AA$1,VLOOKUP(B131,CONDUCTORES!AJ130:AM569,4,FALSE),VLOOKUP(B131,CONDUCTORES!AK130:AM569,3,FALSE))))),"")</f>
        <v/>
      </c>
      <c r="E131" s="228" t="str">
        <f>IF(IFERROR(IF($D131="","",VLOOKUP($D131,CUADRO!D130:AK279,2,FALSE)),"")=0,B131,IFERROR(IF($D131="","",VLOOKUP($D131,CUADRO!D130:AK279,2,FALSE)),""))</f>
        <v/>
      </c>
      <c r="F131" s="228" t="str">
        <f>IFERROR(IF($D131="","",VLOOKUP($D131,CUADRO!D130:AK279,3,FALSE)),"")</f>
        <v/>
      </c>
      <c r="G131" s="484" t="str">
        <f>IFERROR(IF($D131="","",VLOOKUP($D131,CUADRO!$D:$AK,4,FALSE)),"")</f>
        <v/>
      </c>
      <c r="H131" s="484" t="str">
        <f>IFERROR(IF($D131="","",VLOOKUP($D131,CUADRO!$D:$AK,5,FALSE)),"")</f>
        <v/>
      </c>
      <c r="I131" s="484" t="str">
        <f>IFERROR(IF($D131="","",VLOOKUP($D131,CUADRO!$D:$AK,6,FALSE)),"")</f>
        <v/>
      </c>
      <c r="J131" s="484" t="str">
        <f>IFERROR(IF($D131="","",VLOOKUP($D131,CUADRO!$D:$AK,7,FALSE)),"")</f>
        <v/>
      </c>
      <c r="K131" s="484" t="str">
        <f>IFERROR(IF($D131="","",VLOOKUP($D131,CUADRO!$D:$AK,8,FALSE)),"")</f>
        <v/>
      </c>
      <c r="L131" s="484" t="str">
        <f>IFERROR(IF($D131="","",VLOOKUP($D131,CUADRO!$D:$AK,9,FALSE)),"")</f>
        <v/>
      </c>
      <c r="M131" s="484" t="str">
        <f>IFERROR(IF($D131="","",VLOOKUP($D131,CUADRO!$D:$AK,10,FALSE)),"")</f>
        <v/>
      </c>
      <c r="N131" s="484" t="str">
        <f>IFERROR(IF($D131="","",VLOOKUP($D131,CUADRO!$D:$AK,11,FALSE)),"")</f>
        <v/>
      </c>
      <c r="O131" s="484" t="str">
        <f>IFERROR(IF($D131="","",VLOOKUP($D131,CUADRO!$D:$AK,12,FALSE)),"")</f>
        <v/>
      </c>
      <c r="P131" s="484" t="str">
        <f>IFERROR(IF($D131="","",VLOOKUP($D131,CUADRO!$D:$AK,13,FALSE)),"")</f>
        <v/>
      </c>
      <c r="Q131" s="484" t="str">
        <f>IFERROR(IF($D131="","",VLOOKUP($D131,CUADRO!$D:$AK,14,FALSE)),"")</f>
        <v/>
      </c>
      <c r="R131" s="484" t="str">
        <f>IFERROR(IF($D131="","",VLOOKUP($D131,CUADRO!$D:$AK,15,FALSE)),"")</f>
        <v/>
      </c>
      <c r="S131" s="484" t="str">
        <f>IFERROR(IF($D131="","",VLOOKUP($D131,CUADRO!$D:$AK,16,FALSE)),"")</f>
        <v/>
      </c>
      <c r="T131" s="484" t="str">
        <f>IFERROR(IF($D131="","",VLOOKUP($D131,CUADRO!$D:$AK,17,FALSE)),"")</f>
        <v/>
      </c>
      <c r="U131" s="484" t="str">
        <f>IFERROR(IF($D131="","",VLOOKUP($D131,CUADRO!$D:$AK,18,FALSE)),"")</f>
        <v/>
      </c>
      <c r="V131" s="484" t="str">
        <f>IFERROR(IF($D131="","",VLOOKUP($D131,CUADRO!$D:$AK,19,FALSE)),"")</f>
        <v/>
      </c>
      <c r="W131" s="484" t="str">
        <f>IFERROR(IF($D131="","",VLOOKUP($D131,CUADRO!$D:$AK,20,FALSE)),"")</f>
        <v/>
      </c>
      <c r="X131" s="484" t="str">
        <f>IFERROR(IF($D131="","",VLOOKUP($D131,CUADRO!$D:$AK,21,FALSE)),"")</f>
        <v/>
      </c>
      <c r="Y131" s="484" t="str">
        <f>IFERROR(IF($D131="","",VLOOKUP($D131,CUADRO!$D:$AK,22,FALSE)),"")</f>
        <v/>
      </c>
      <c r="Z131" s="484" t="str">
        <f>IFERROR(IF($D131="","",VLOOKUP($D131,CUADRO!$D:$AK,23,FALSE)),"")</f>
        <v/>
      </c>
      <c r="AA131" s="484" t="str">
        <f>IFERROR(IF($D131="","",VLOOKUP($D131,CUADRO!$D:$AK,24,FALSE)),"")</f>
        <v/>
      </c>
      <c r="AB131" s="484" t="str">
        <f>IFERROR(IF($D131="","",VLOOKUP($D131,CUADRO!$D:$AK,25,FALSE)),"")</f>
        <v/>
      </c>
      <c r="AC131" s="484" t="str">
        <f>IFERROR(IF($D131="","",VLOOKUP($D131,CUADRO!$D:$AK,26,FALSE)),"")</f>
        <v/>
      </c>
      <c r="AD131" s="484" t="str">
        <f>IFERROR(IF($D131="","",VLOOKUP($D131,CUADRO!$D:$AK,27,FALSE)),"")</f>
        <v/>
      </c>
      <c r="AE131" s="484" t="str">
        <f>IFERROR(IF($D131="","",VLOOKUP($D131,CUADRO!$D:$AK,28,FALSE)),"")</f>
        <v/>
      </c>
      <c r="AF131" s="484" t="str">
        <f>IFERROR(IF($D131="","",VLOOKUP($D131,CUADRO!$D:$AK,29,FALSE)),"")</f>
        <v/>
      </c>
      <c r="AG131" s="484" t="str">
        <f>IFERROR(IF($D131="","",VLOOKUP($D131,CUADRO!$D:$AK,30,FALSE)),"")</f>
        <v/>
      </c>
      <c r="AH131" s="484" t="str">
        <f>IFERROR(IF($D131="","",VLOOKUP($D131,CUADRO!$D:$AK,31,FALSE)),"")</f>
        <v/>
      </c>
      <c r="AI131" s="484" t="str">
        <f>IFERROR(IF($D131="","",VLOOKUP($D131,CUADRO!$D:$AK,32,FALSE)),"")</f>
        <v/>
      </c>
      <c r="AJ131" s="484" t="str">
        <f>IFERROR(IF($D131="","",VLOOKUP($D131,CUADRO!$D:$AK,33,FALSE)),"")</f>
        <v/>
      </c>
      <c r="AK131" s="484" t="str">
        <f>IFERROR(IF($D131="","",VLOOKUP($D131,CUADRO!$D:$AK,34,FALSE)),"")</f>
        <v/>
      </c>
    </row>
    <row r="132" spans="1:37" ht="15">
      <c r="A132" s="435" t="str">
        <f>IF(F132="","",MAX($A$5:$A131)+1)</f>
        <v/>
      </c>
      <c r="B132" s="369">
        <v>128</v>
      </c>
      <c r="C132" s="228" t="str">
        <f>VLOOKUP(D132,CONDUCTORES!C:E,3,FALSE)</f>
        <v/>
      </c>
      <c r="D132" s="228" t="str">
        <f>IFERROR(IF($C$1="SELECCIONE EMPRESA","",IF($C$1=CONDUCTORES!$Y$1,VLOOKUP(B132,CONDUCTORES!AH131:AM570,6,FALSE),IF($C$1=CONDUCTORES!$Z$1,VLOOKUP(B132,CONDUCTORES!$AI$4:AM570,5,FALSE),IF($C$1=CONDUCTORES!$AA$1,VLOOKUP(B132,CONDUCTORES!AJ131:AM570,4,FALSE),VLOOKUP(B132,CONDUCTORES!AK131:AM570,3,FALSE))))),"")</f>
        <v/>
      </c>
      <c r="E132" s="228" t="str">
        <f>IF(IFERROR(IF($D132="","",VLOOKUP($D132,CUADRO!D131:AK280,2,FALSE)),"")=0,B132,IFERROR(IF($D132="","",VLOOKUP($D132,CUADRO!D131:AK280,2,FALSE)),""))</f>
        <v/>
      </c>
      <c r="F132" s="228" t="str">
        <f>IFERROR(IF($D132="","",VLOOKUP($D132,CUADRO!D131:AK280,3,FALSE)),"")</f>
        <v/>
      </c>
      <c r="G132" s="484" t="str">
        <f>IFERROR(IF($D132="","",VLOOKUP($D132,CUADRO!$D:$AK,4,FALSE)),"")</f>
        <v/>
      </c>
      <c r="H132" s="484" t="str">
        <f>IFERROR(IF($D132="","",VLOOKUP($D132,CUADRO!$D:$AK,5,FALSE)),"")</f>
        <v/>
      </c>
      <c r="I132" s="484" t="str">
        <f>IFERROR(IF($D132="","",VLOOKUP($D132,CUADRO!$D:$AK,6,FALSE)),"")</f>
        <v/>
      </c>
      <c r="J132" s="484" t="str">
        <f>IFERROR(IF($D132="","",VLOOKUP($D132,CUADRO!$D:$AK,7,FALSE)),"")</f>
        <v/>
      </c>
      <c r="K132" s="484" t="str">
        <f>IFERROR(IF($D132="","",VLOOKUP($D132,CUADRO!$D:$AK,8,FALSE)),"")</f>
        <v/>
      </c>
      <c r="L132" s="484" t="str">
        <f>IFERROR(IF($D132="","",VLOOKUP($D132,CUADRO!$D:$AK,9,FALSE)),"")</f>
        <v/>
      </c>
      <c r="M132" s="484" t="str">
        <f>IFERROR(IF($D132="","",VLOOKUP($D132,CUADRO!$D:$AK,10,FALSE)),"")</f>
        <v/>
      </c>
      <c r="N132" s="484" t="str">
        <f>IFERROR(IF($D132="","",VLOOKUP($D132,CUADRO!$D:$AK,11,FALSE)),"")</f>
        <v/>
      </c>
      <c r="O132" s="484" t="str">
        <f>IFERROR(IF($D132="","",VLOOKUP($D132,CUADRO!$D:$AK,12,FALSE)),"")</f>
        <v/>
      </c>
      <c r="P132" s="484" t="str">
        <f>IFERROR(IF($D132="","",VLOOKUP($D132,CUADRO!$D:$AK,13,FALSE)),"")</f>
        <v/>
      </c>
      <c r="Q132" s="484" t="str">
        <f>IFERROR(IF($D132="","",VLOOKUP($D132,CUADRO!$D:$AK,14,FALSE)),"")</f>
        <v/>
      </c>
      <c r="R132" s="484" t="str">
        <f>IFERROR(IF($D132="","",VLOOKUP($D132,CUADRO!$D:$AK,15,FALSE)),"")</f>
        <v/>
      </c>
      <c r="S132" s="484" t="str">
        <f>IFERROR(IF($D132="","",VLOOKUP($D132,CUADRO!$D:$AK,16,FALSE)),"")</f>
        <v/>
      </c>
      <c r="T132" s="484" t="str">
        <f>IFERROR(IF($D132="","",VLOOKUP($D132,CUADRO!$D:$AK,17,FALSE)),"")</f>
        <v/>
      </c>
      <c r="U132" s="484" t="str">
        <f>IFERROR(IF($D132="","",VLOOKUP($D132,CUADRO!$D:$AK,18,FALSE)),"")</f>
        <v/>
      </c>
      <c r="V132" s="484" t="str">
        <f>IFERROR(IF($D132="","",VLOOKUP($D132,CUADRO!$D:$AK,19,FALSE)),"")</f>
        <v/>
      </c>
      <c r="W132" s="484" t="str">
        <f>IFERROR(IF($D132="","",VLOOKUP($D132,CUADRO!$D:$AK,20,FALSE)),"")</f>
        <v/>
      </c>
      <c r="X132" s="484" t="str">
        <f>IFERROR(IF($D132="","",VLOOKUP($D132,CUADRO!$D:$AK,21,FALSE)),"")</f>
        <v/>
      </c>
      <c r="Y132" s="484" t="str">
        <f>IFERROR(IF($D132="","",VLOOKUP($D132,CUADRO!$D:$AK,22,FALSE)),"")</f>
        <v/>
      </c>
      <c r="Z132" s="484" t="str">
        <f>IFERROR(IF($D132="","",VLOOKUP($D132,CUADRO!$D:$AK,23,FALSE)),"")</f>
        <v/>
      </c>
      <c r="AA132" s="484" t="str">
        <f>IFERROR(IF($D132="","",VLOOKUP($D132,CUADRO!$D:$AK,24,FALSE)),"")</f>
        <v/>
      </c>
      <c r="AB132" s="484" t="str">
        <f>IFERROR(IF($D132="","",VLOOKUP($D132,CUADRO!$D:$AK,25,FALSE)),"")</f>
        <v/>
      </c>
      <c r="AC132" s="484" t="str">
        <f>IFERROR(IF($D132="","",VLOOKUP($D132,CUADRO!$D:$AK,26,FALSE)),"")</f>
        <v/>
      </c>
      <c r="AD132" s="484" t="str">
        <f>IFERROR(IF($D132="","",VLOOKUP($D132,CUADRO!$D:$AK,27,FALSE)),"")</f>
        <v/>
      </c>
      <c r="AE132" s="484" t="str">
        <f>IFERROR(IF($D132="","",VLOOKUP($D132,CUADRO!$D:$AK,28,FALSE)),"")</f>
        <v/>
      </c>
      <c r="AF132" s="484" t="str">
        <f>IFERROR(IF($D132="","",VLOOKUP($D132,CUADRO!$D:$AK,29,FALSE)),"")</f>
        <v/>
      </c>
      <c r="AG132" s="484" t="str">
        <f>IFERROR(IF($D132="","",VLOOKUP($D132,CUADRO!$D:$AK,30,FALSE)),"")</f>
        <v/>
      </c>
      <c r="AH132" s="484" t="str">
        <f>IFERROR(IF($D132="","",VLOOKUP($D132,CUADRO!$D:$AK,31,FALSE)),"")</f>
        <v/>
      </c>
      <c r="AI132" s="484" t="str">
        <f>IFERROR(IF($D132="","",VLOOKUP($D132,CUADRO!$D:$AK,32,FALSE)),"")</f>
        <v/>
      </c>
      <c r="AJ132" s="484" t="str">
        <f>IFERROR(IF($D132="","",VLOOKUP($D132,CUADRO!$D:$AK,33,FALSE)),"")</f>
        <v/>
      </c>
      <c r="AK132" s="484" t="str">
        <f>IFERROR(IF($D132="","",VLOOKUP($D132,CUADRO!$D:$AK,34,FALSE)),"")</f>
        <v/>
      </c>
    </row>
    <row r="133" spans="1:37" ht="15">
      <c r="A133" s="435" t="str">
        <f>IF(F133="","",MAX($A$5:$A132)+1)</f>
        <v/>
      </c>
      <c r="B133" s="369">
        <v>129</v>
      </c>
      <c r="C133" s="228" t="str">
        <f>VLOOKUP(D133,CONDUCTORES!C:E,3,FALSE)</f>
        <v/>
      </c>
      <c r="D133" s="228" t="str">
        <f>IFERROR(IF($C$1="SELECCIONE EMPRESA","",IF($C$1=CONDUCTORES!$Y$1,VLOOKUP(B133,CONDUCTORES!AH132:AM571,6,FALSE),IF($C$1=CONDUCTORES!$Z$1,VLOOKUP(B133,CONDUCTORES!$AI$4:AM571,5,FALSE),IF($C$1=CONDUCTORES!$AA$1,VLOOKUP(B133,CONDUCTORES!AJ132:AM571,4,FALSE),VLOOKUP(B133,CONDUCTORES!AK132:AM571,3,FALSE))))),"")</f>
        <v/>
      </c>
      <c r="E133" s="228" t="str">
        <f>IF(IFERROR(IF($D133="","",VLOOKUP($D133,CUADRO!D132:AK281,2,FALSE)),"")=0,B133,IFERROR(IF($D133="","",VLOOKUP($D133,CUADRO!D132:AK281,2,FALSE)),""))</f>
        <v/>
      </c>
      <c r="F133" s="228" t="str">
        <f>IFERROR(IF($D133="","",VLOOKUP($D133,CUADRO!D132:AK281,3,FALSE)),"")</f>
        <v/>
      </c>
      <c r="G133" s="484" t="str">
        <f>IFERROR(IF($D133="","",VLOOKUP($D133,CUADRO!$D:$AK,4,FALSE)),"")</f>
        <v/>
      </c>
      <c r="H133" s="484" t="str">
        <f>IFERROR(IF($D133="","",VLOOKUP($D133,CUADRO!$D:$AK,5,FALSE)),"")</f>
        <v/>
      </c>
      <c r="I133" s="484" t="str">
        <f>IFERROR(IF($D133="","",VLOOKUP($D133,CUADRO!$D:$AK,6,FALSE)),"")</f>
        <v/>
      </c>
      <c r="J133" s="484" t="str">
        <f>IFERROR(IF($D133="","",VLOOKUP($D133,CUADRO!$D:$AK,7,FALSE)),"")</f>
        <v/>
      </c>
      <c r="K133" s="484" t="str">
        <f>IFERROR(IF($D133="","",VLOOKUP($D133,CUADRO!$D:$AK,8,FALSE)),"")</f>
        <v/>
      </c>
      <c r="L133" s="484" t="str">
        <f>IFERROR(IF($D133="","",VLOOKUP($D133,CUADRO!$D:$AK,9,FALSE)),"")</f>
        <v/>
      </c>
      <c r="M133" s="484" t="str">
        <f>IFERROR(IF($D133="","",VLOOKUP($D133,CUADRO!$D:$AK,10,FALSE)),"")</f>
        <v/>
      </c>
      <c r="N133" s="484" t="str">
        <f>IFERROR(IF($D133="","",VLOOKUP($D133,CUADRO!$D:$AK,11,FALSE)),"")</f>
        <v/>
      </c>
      <c r="O133" s="484" t="str">
        <f>IFERROR(IF($D133="","",VLOOKUP($D133,CUADRO!$D:$AK,12,FALSE)),"")</f>
        <v/>
      </c>
      <c r="P133" s="484" t="str">
        <f>IFERROR(IF($D133="","",VLOOKUP($D133,CUADRO!$D:$AK,13,FALSE)),"")</f>
        <v/>
      </c>
      <c r="Q133" s="484" t="str">
        <f>IFERROR(IF($D133="","",VLOOKUP($D133,CUADRO!$D:$AK,14,FALSE)),"")</f>
        <v/>
      </c>
      <c r="R133" s="484" t="str">
        <f>IFERROR(IF($D133="","",VLOOKUP($D133,CUADRO!$D:$AK,15,FALSE)),"")</f>
        <v/>
      </c>
      <c r="S133" s="484" t="str">
        <f>IFERROR(IF($D133="","",VLOOKUP($D133,CUADRO!$D:$AK,16,FALSE)),"")</f>
        <v/>
      </c>
      <c r="T133" s="484" t="str">
        <f>IFERROR(IF($D133="","",VLOOKUP($D133,CUADRO!$D:$AK,17,FALSE)),"")</f>
        <v/>
      </c>
      <c r="U133" s="484" t="str">
        <f>IFERROR(IF($D133="","",VLOOKUP($D133,CUADRO!$D:$AK,18,FALSE)),"")</f>
        <v/>
      </c>
      <c r="V133" s="484" t="str">
        <f>IFERROR(IF($D133="","",VLOOKUP($D133,CUADRO!$D:$AK,19,FALSE)),"")</f>
        <v/>
      </c>
      <c r="W133" s="484" t="str">
        <f>IFERROR(IF($D133="","",VLOOKUP($D133,CUADRO!$D:$AK,20,FALSE)),"")</f>
        <v/>
      </c>
      <c r="X133" s="484" t="str">
        <f>IFERROR(IF($D133="","",VLOOKUP($D133,CUADRO!$D:$AK,21,FALSE)),"")</f>
        <v/>
      </c>
      <c r="Y133" s="484" t="str">
        <f>IFERROR(IF($D133="","",VLOOKUP($D133,CUADRO!$D:$AK,22,FALSE)),"")</f>
        <v/>
      </c>
      <c r="Z133" s="484" t="str">
        <f>IFERROR(IF($D133="","",VLOOKUP($D133,CUADRO!$D:$AK,23,FALSE)),"")</f>
        <v/>
      </c>
      <c r="AA133" s="484" t="str">
        <f>IFERROR(IF($D133="","",VLOOKUP($D133,CUADRO!$D:$AK,24,FALSE)),"")</f>
        <v/>
      </c>
      <c r="AB133" s="484" t="str">
        <f>IFERROR(IF($D133="","",VLOOKUP($D133,CUADRO!$D:$AK,25,FALSE)),"")</f>
        <v/>
      </c>
      <c r="AC133" s="484" t="str">
        <f>IFERROR(IF($D133="","",VLOOKUP($D133,CUADRO!$D:$AK,26,FALSE)),"")</f>
        <v/>
      </c>
      <c r="AD133" s="484" t="str">
        <f>IFERROR(IF($D133="","",VLOOKUP($D133,CUADRO!$D:$AK,27,FALSE)),"")</f>
        <v/>
      </c>
      <c r="AE133" s="484" t="str">
        <f>IFERROR(IF($D133="","",VLOOKUP($D133,CUADRO!$D:$AK,28,FALSE)),"")</f>
        <v/>
      </c>
      <c r="AF133" s="484" t="str">
        <f>IFERROR(IF($D133="","",VLOOKUP($D133,CUADRO!$D:$AK,29,FALSE)),"")</f>
        <v/>
      </c>
      <c r="AG133" s="484" t="str">
        <f>IFERROR(IF($D133="","",VLOOKUP($D133,CUADRO!$D:$AK,30,FALSE)),"")</f>
        <v/>
      </c>
      <c r="AH133" s="484" t="str">
        <f>IFERROR(IF($D133="","",VLOOKUP($D133,CUADRO!$D:$AK,31,FALSE)),"")</f>
        <v/>
      </c>
      <c r="AI133" s="484" t="str">
        <f>IFERROR(IF($D133="","",VLOOKUP($D133,CUADRO!$D:$AK,32,FALSE)),"")</f>
        <v/>
      </c>
      <c r="AJ133" s="484" t="str">
        <f>IFERROR(IF($D133="","",VLOOKUP($D133,CUADRO!$D:$AK,33,FALSE)),"")</f>
        <v/>
      </c>
      <c r="AK133" s="484" t="str">
        <f>IFERROR(IF($D133="","",VLOOKUP($D133,CUADRO!$D:$AK,34,FALSE)),"")</f>
        <v/>
      </c>
    </row>
    <row r="134" spans="1:37" ht="15">
      <c r="A134" s="435" t="str">
        <f>IF(F134="","",MAX($A$5:$A133)+1)</f>
        <v/>
      </c>
      <c r="B134" s="369">
        <v>130</v>
      </c>
      <c r="C134" s="228" t="str">
        <f>VLOOKUP(D134,CONDUCTORES!C:E,3,FALSE)</f>
        <v/>
      </c>
      <c r="D134" s="228" t="str">
        <f>IFERROR(IF($C$1="SELECCIONE EMPRESA","",IF($C$1=CONDUCTORES!$Y$1,VLOOKUP(B134,CONDUCTORES!AH133:AM572,6,FALSE),IF($C$1=CONDUCTORES!$Z$1,VLOOKUP(B134,CONDUCTORES!$AI$4:AM572,5,FALSE),IF($C$1=CONDUCTORES!$AA$1,VLOOKUP(B134,CONDUCTORES!AJ133:AM572,4,FALSE),VLOOKUP(B134,CONDUCTORES!AK133:AM572,3,FALSE))))),"")</f>
        <v/>
      </c>
      <c r="E134" s="228" t="str">
        <f>IF(IFERROR(IF($D134="","",VLOOKUP($D134,CUADRO!D133:AK282,2,FALSE)),"")=0,B134,IFERROR(IF($D134="","",VLOOKUP($D134,CUADRO!D133:AK282,2,FALSE)),""))</f>
        <v/>
      </c>
      <c r="F134" s="228" t="str">
        <f>IFERROR(IF($D134="","",VLOOKUP($D134,CUADRO!D133:AK282,3,FALSE)),"")</f>
        <v/>
      </c>
      <c r="G134" s="484" t="str">
        <f>IFERROR(IF($D134="","",VLOOKUP($D134,CUADRO!$D:$AK,4,FALSE)),"")</f>
        <v/>
      </c>
      <c r="H134" s="484" t="str">
        <f>IFERROR(IF($D134="","",VLOOKUP($D134,CUADRO!$D:$AK,5,FALSE)),"")</f>
        <v/>
      </c>
      <c r="I134" s="484" t="str">
        <f>IFERROR(IF($D134="","",VLOOKUP($D134,CUADRO!$D:$AK,6,FALSE)),"")</f>
        <v/>
      </c>
      <c r="J134" s="484" t="str">
        <f>IFERROR(IF($D134="","",VLOOKUP($D134,CUADRO!$D:$AK,7,FALSE)),"")</f>
        <v/>
      </c>
      <c r="K134" s="484" t="str">
        <f>IFERROR(IF($D134="","",VLOOKUP($D134,CUADRO!$D:$AK,8,FALSE)),"")</f>
        <v/>
      </c>
      <c r="L134" s="484" t="str">
        <f>IFERROR(IF($D134="","",VLOOKUP($D134,CUADRO!$D:$AK,9,FALSE)),"")</f>
        <v/>
      </c>
      <c r="M134" s="484" t="str">
        <f>IFERROR(IF($D134="","",VLOOKUP($D134,CUADRO!$D:$AK,10,FALSE)),"")</f>
        <v/>
      </c>
      <c r="N134" s="484" t="str">
        <f>IFERROR(IF($D134="","",VLOOKUP($D134,CUADRO!$D:$AK,11,FALSE)),"")</f>
        <v/>
      </c>
      <c r="O134" s="484" t="str">
        <f>IFERROR(IF($D134="","",VLOOKUP($D134,CUADRO!$D:$AK,12,FALSE)),"")</f>
        <v/>
      </c>
      <c r="P134" s="484" t="str">
        <f>IFERROR(IF($D134="","",VLOOKUP($D134,CUADRO!$D:$AK,13,FALSE)),"")</f>
        <v/>
      </c>
      <c r="Q134" s="484" t="str">
        <f>IFERROR(IF($D134="","",VLOOKUP($D134,CUADRO!$D:$AK,14,FALSE)),"")</f>
        <v/>
      </c>
      <c r="R134" s="484" t="str">
        <f>IFERROR(IF($D134="","",VLOOKUP($D134,CUADRO!$D:$AK,15,FALSE)),"")</f>
        <v/>
      </c>
      <c r="S134" s="484" t="str">
        <f>IFERROR(IF($D134="","",VLOOKUP($D134,CUADRO!$D:$AK,16,FALSE)),"")</f>
        <v/>
      </c>
      <c r="T134" s="484" t="str">
        <f>IFERROR(IF($D134="","",VLOOKUP($D134,CUADRO!$D:$AK,17,FALSE)),"")</f>
        <v/>
      </c>
      <c r="U134" s="484" t="str">
        <f>IFERROR(IF($D134="","",VLOOKUP($D134,CUADRO!$D:$AK,18,FALSE)),"")</f>
        <v/>
      </c>
      <c r="V134" s="484" t="str">
        <f>IFERROR(IF($D134="","",VLOOKUP($D134,CUADRO!$D:$AK,19,FALSE)),"")</f>
        <v/>
      </c>
      <c r="W134" s="484" t="str">
        <f>IFERROR(IF($D134="","",VLOOKUP($D134,CUADRO!$D:$AK,20,FALSE)),"")</f>
        <v/>
      </c>
      <c r="X134" s="484" t="str">
        <f>IFERROR(IF($D134="","",VLOOKUP($D134,CUADRO!$D:$AK,21,FALSE)),"")</f>
        <v/>
      </c>
      <c r="Y134" s="484" t="str">
        <f>IFERROR(IF($D134="","",VLOOKUP($D134,CUADRO!$D:$AK,22,FALSE)),"")</f>
        <v/>
      </c>
      <c r="Z134" s="484" t="str">
        <f>IFERROR(IF($D134="","",VLOOKUP($D134,CUADRO!$D:$AK,23,FALSE)),"")</f>
        <v/>
      </c>
      <c r="AA134" s="484" t="str">
        <f>IFERROR(IF($D134="","",VLOOKUP($D134,CUADRO!$D:$AK,24,FALSE)),"")</f>
        <v/>
      </c>
      <c r="AB134" s="484" t="str">
        <f>IFERROR(IF($D134="","",VLOOKUP($D134,CUADRO!$D:$AK,25,FALSE)),"")</f>
        <v/>
      </c>
      <c r="AC134" s="484" t="str">
        <f>IFERROR(IF($D134="","",VLOOKUP($D134,CUADRO!$D:$AK,26,FALSE)),"")</f>
        <v/>
      </c>
      <c r="AD134" s="484" t="str">
        <f>IFERROR(IF($D134="","",VLOOKUP($D134,CUADRO!$D:$AK,27,FALSE)),"")</f>
        <v/>
      </c>
      <c r="AE134" s="484" t="str">
        <f>IFERROR(IF($D134="","",VLOOKUP($D134,CUADRO!$D:$AK,28,FALSE)),"")</f>
        <v/>
      </c>
      <c r="AF134" s="484" t="str">
        <f>IFERROR(IF($D134="","",VLOOKUP($D134,CUADRO!$D:$AK,29,FALSE)),"")</f>
        <v/>
      </c>
      <c r="AG134" s="484" t="str">
        <f>IFERROR(IF($D134="","",VLOOKUP($D134,CUADRO!$D:$AK,30,FALSE)),"")</f>
        <v/>
      </c>
      <c r="AH134" s="484" t="str">
        <f>IFERROR(IF($D134="","",VLOOKUP($D134,CUADRO!$D:$AK,31,FALSE)),"")</f>
        <v/>
      </c>
      <c r="AI134" s="484" t="str">
        <f>IFERROR(IF($D134="","",VLOOKUP($D134,CUADRO!$D:$AK,32,FALSE)),"")</f>
        <v/>
      </c>
      <c r="AJ134" s="484" t="str">
        <f>IFERROR(IF($D134="","",VLOOKUP($D134,CUADRO!$D:$AK,33,FALSE)),"")</f>
        <v/>
      </c>
      <c r="AK134" s="484" t="str">
        <f>IFERROR(IF($D134="","",VLOOKUP($D134,CUADRO!$D:$AK,34,FALSE)),"")</f>
        <v/>
      </c>
    </row>
    <row r="135" spans="1:37" ht="15">
      <c r="A135" s="435" t="str">
        <f>IF(F135="","",MAX($A$5:$A134)+1)</f>
        <v/>
      </c>
      <c r="B135" s="369">
        <v>131</v>
      </c>
      <c r="C135" s="228" t="str">
        <f>VLOOKUP(D135,CONDUCTORES!C:E,3,FALSE)</f>
        <v/>
      </c>
      <c r="D135" s="228" t="str">
        <f>IFERROR(IF($C$1="SELECCIONE EMPRESA","",IF($C$1=CONDUCTORES!$Y$1,VLOOKUP(B135,CONDUCTORES!AH134:AM573,6,FALSE),IF($C$1=CONDUCTORES!$Z$1,VLOOKUP(B135,CONDUCTORES!$AI$4:AM573,5,FALSE),IF($C$1=CONDUCTORES!$AA$1,VLOOKUP(B135,CONDUCTORES!AJ134:AM573,4,FALSE),VLOOKUP(B135,CONDUCTORES!AK134:AM573,3,FALSE))))),"")</f>
        <v/>
      </c>
      <c r="E135" s="228" t="str">
        <f>IF(IFERROR(IF($D135="","",VLOOKUP($D135,CUADRO!D134:AK283,2,FALSE)),"")=0,B135,IFERROR(IF($D135="","",VLOOKUP($D135,CUADRO!D134:AK283,2,FALSE)),""))</f>
        <v/>
      </c>
      <c r="F135" s="228" t="str">
        <f>IFERROR(IF($D135="","",VLOOKUP($D135,CUADRO!D134:AK283,3,FALSE)),"")</f>
        <v/>
      </c>
      <c r="G135" s="484" t="str">
        <f>IFERROR(IF($D135="","",VLOOKUP($D135,CUADRO!$D:$AK,4,FALSE)),"")</f>
        <v/>
      </c>
      <c r="H135" s="484" t="str">
        <f>IFERROR(IF($D135="","",VLOOKUP($D135,CUADRO!$D:$AK,5,FALSE)),"")</f>
        <v/>
      </c>
      <c r="I135" s="484" t="str">
        <f>IFERROR(IF($D135="","",VLOOKUP($D135,CUADRO!$D:$AK,6,FALSE)),"")</f>
        <v/>
      </c>
      <c r="J135" s="484" t="str">
        <f>IFERROR(IF($D135="","",VLOOKUP($D135,CUADRO!$D:$AK,7,FALSE)),"")</f>
        <v/>
      </c>
      <c r="K135" s="484" t="str">
        <f>IFERROR(IF($D135="","",VLOOKUP($D135,CUADRO!$D:$AK,8,FALSE)),"")</f>
        <v/>
      </c>
      <c r="L135" s="484" t="str">
        <f>IFERROR(IF($D135="","",VLOOKUP($D135,CUADRO!$D:$AK,9,FALSE)),"")</f>
        <v/>
      </c>
      <c r="M135" s="484" t="str">
        <f>IFERROR(IF($D135="","",VLOOKUP($D135,CUADRO!$D:$AK,10,FALSE)),"")</f>
        <v/>
      </c>
      <c r="N135" s="484" t="str">
        <f>IFERROR(IF($D135="","",VLOOKUP($D135,CUADRO!$D:$AK,11,FALSE)),"")</f>
        <v/>
      </c>
      <c r="O135" s="484" t="str">
        <f>IFERROR(IF($D135="","",VLOOKUP($D135,CUADRO!$D:$AK,12,FALSE)),"")</f>
        <v/>
      </c>
      <c r="P135" s="484" t="str">
        <f>IFERROR(IF($D135="","",VLOOKUP($D135,CUADRO!$D:$AK,13,FALSE)),"")</f>
        <v/>
      </c>
      <c r="Q135" s="484" t="str">
        <f>IFERROR(IF($D135="","",VLOOKUP($D135,CUADRO!$D:$AK,14,FALSE)),"")</f>
        <v/>
      </c>
      <c r="R135" s="484" t="str">
        <f>IFERROR(IF($D135="","",VLOOKUP($D135,CUADRO!$D:$AK,15,FALSE)),"")</f>
        <v/>
      </c>
      <c r="S135" s="484" t="str">
        <f>IFERROR(IF($D135="","",VLOOKUP($D135,CUADRO!$D:$AK,16,FALSE)),"")</f>
        <v/>
      </c>
      <c r="T135" s="484" t="str">
        <f>IFERROR(IF($D135="","",VLOOKUP($D135,CUADRO!$D:$AK,17,FALSE)),"")</f>
        <v/>
      </c>
      <c r="U135" s="484" t="str">
        <f>IFERROR(IF($D135="","",VLOOKUP($D135,CUADRO!$D:$AK,18,FALSE)),"")</f>
        <v/>
      </c>
      <c r="V135" s="484" t="str">
        <f>IFERROR(IF($D135="","",VLOOKUP($D135,CUADRO!$D:$AK,19,FALSE)),"")</f>
        <v/>
      </c>
      <c r="W135" s="484" t="str">
        <f>IFERROR(IF($D135="","",VLOOKUP($D135,CUADRO!$D:$AK,20,FALSE)),"")</f>
        <v/>
      </c>
      <c r="X135" s="484" t="str">
        <f>IFERROR(IF($D135="","",VLOOKUP($D135,CUADRO!$D:$AK,21,FALSE)),"")</f>
        <v/>
      </c>
      <c r="Y135" s="484" t="str">
        <f>IFERROR(IF($D135="","",VLOOKUP($D135,CUADRO!$D:$AK,22,FALSE)),"")</f>
        <v/>
      </c>
      <c r="Z135" s="484" t="str">
        <f>IFERROR(IF($D135="","",VLOOKUP($D135,CUADRO!$D:$AK,23,FALSE)),"")</f>
        <v/>
      </c>
      <c r="AA135" s="484" t="str">
        <f>IFERROR(IF($D135="","",VLOOKUP($D135,CUADRO!$D:$AK,24,FALSE)),"")</f>
        <v/>
      </c>
      <c r="AB135" s="484" t="str">
        <f>IFERROR(IF($D135="","",VLOOKUP($D135,CUADRO!$D:$AK,25,FALSE)),"")</f>
        <v/>
      </c>
      <c r="AC135" s="484" t="str">
        <f>IFERROR(IF($D135="","",VLOOKUP($D135,CUADRO!$D:$AK,26,FALSE)),"")</f>
        <v/>
      </c>
      <c r="AD135" s="484" t="str">
        <f>IFERROR(IF($D135="","",VLOOKUP($D135,CUADRO!$D:$AK,27,FALSE)),"")</f>
        <v/>
      </c>
      <c r="AE135" s="484" t="str">
        <f>IFERROR(IF($D135="","",VLOOKUP($D135,CUADRO!$D:$AK,28,FALSE)),"")</f>
        <v/>
      </c>
      <c r="AF135" s="484" t="str">
        <f>IFERROR(IF($D135="","",VLOOKUP($D135,CUADRO!$D:$AK,29,FALSE)),"")</f>
        <v/>
      </c>
      <c r="AG135" s="484" t="str">
        <f>IFERROR(IF($D135="","",VLOOKUP($D135,CUADRO!$D:$AK,30,FALSE)),"")</f>
        <v/>
      </c>
      <c r="AH135" s="484" t="str">
        <f>IFERROR(IF($D135="","",VLOOKUP($D135,CUADRO!$D:$AK,31,FALSE)),"")</f>
        <v/>
      </c>
      <c r="AI135" s="484" t="str">
        <f>IFERROR(IF($D135="","",VLOOKUP($D135,CUADRO!$D:$AK,32,FALSE)),"")</f>
        <v/>
      </c>
      <c r="AJ135" s="484" t="str">
        <f>IFERROR(IF($D135="","",VLOOKUP($D135,CUADRO!$D:$AK,33,FALSE)),"")</f>
        <v/>
      </c>
      <c r="AK135" s="484" t="str">
        <f>IFERROR(IF($D135="","",VLOOKUP($D135,CUADRO!$D:$AK,34,FALSE)),"")</f>
        <v/>
      </c>
    </row>
    <row r="136" spans="1:37" ht="15">
      <c r="A136" s="435" t="str">
        <f>IF(F136="","",MAX($A$5:$A135)+1)</f>
        <v/>
      </c>
      <c r="B136" s="369">
        <v>132</v>
      </c>
      <c r="C136" s="228" t="str">
        <f>VLOOKUP(D136,CONDUCTORES!C:E,3,FALSE)</f>
        <v/>
      </c>
      <c r="D136" s="228" t="str">
        <f>IFERROR(IF($C$1="SELECCIONE EMPRESA","",IF($C$1=CONDUCTORES!$Y$1,VLOOKUP(B136,CONDUCTORES!AH135:AM574,6,FALSE),IF($C$1=CONDUCTORES!$Z$1,VLOOKUP(B136,CONDUCTORES!$AI$4:AM574,5,FALSE),IF($C$1=CONDUCTORES!$AA$1,VLOOKUP(B136,CONDUCTORES!AJ135:AM574,4,FALSE),VLOOKUP(B136,CONDUCTORES!AK135:AM574,3,FALSE))))),"")</f>
        <v/>
      </c>
      <c r="E136" s="228" t="str">
        <f>IF(IFERROR(IF($D136="","",VLOOKUP($D136,CUADRO!D135:AK284,2,FALSE)),"")=0,B136,IFERROR(IF($D136="","",VLOOKUP($D136,CUADRO!D135:AK284,2,FALSE)),""))</f>
        <v/>
      </c>
      <c r="F136" s="228" t="str">
        <f>IFERROR(IF($D136="","",VLOOKUP($D136,CUADRO!D135:AK284,3,FALSE)),"")</f>
        <v/>
      </c>
      <c r="G136" s="484" t="str">
        <f>IFERROR(IF($D136="","",VLOOKUP($D136,CUADRO!$D:$AK,4,FALSE)),"")</f>
        <v/>
      </c>
      <c r="H136" s="484" t="str">
        <f>IFERROR(IF($D136="","",VLOOKUP($D136,CUADRO!$D:$AK,5,FALSE)),"")</f>
        <v/>
      </c>
      <c r="I136" s="484" t="str">
        <f>IFERROR(IF($D136="","",VLOOKUP($D136,CUADRO!$D:$AK,6,FALSE)),"")</f>
        <v/>
      </c>
      <c r="J136" s="484" t="str">
        <f>IFERROR(IF($D136="","",VLOOKUP($D136,CUADRO!$D:$AK,7,FALSE)),"")</f>
        <v/>
      </c>
      <c r="K136" s="484" t="str">
        <f>IFERROR(IF($D136="","",VLOOKUP($D136,CUADRO!$D:$AK,8,FALSE)),"")</f>
        <v/>
      </c>
      <c r="L136" s="484" t="str">
        <f>IFERROR(IF($D136="","",VLOOKUP($D136,CUADRO!$D:$AK,9,FALSE)),"")</f>
        <v/>
      </c>
      <c r="M136" s="484" t="str">
        <f>IFERROR(IF($D136="","",VLOOKUP($D136,CUADRO!$D:$AK,10,FALSE)),"")</f>
        <v/>
      </c>
      <c r="N136" s="484" t="str">
        <f>IFERROR(IF($D136="","",VLOOKUP($D136,CUADRO!$D:$AK,11,FALSE)),"")</f>
        <v/>
      </c>
      <c r="O136" s="484" t="str">
        <f>IFERROR(IF($D136="","",VLOOKUP($D136,CUADRO!$D:$AK,12,FALSE)),"")</f>
        <v/>
      </c>
      <c r="P136" s="484" t="str">
        <f>IFERROR(IF($D136="","",VLOOKUP($D136,CUADRO!$D:$AK,13,FALSE)),"")</f>
        <v/>
      </c>
      <c r="Q136" s="484" t="str">
        <f>IFERROR(IF($D136="","",VLOOKUP($D136,CUADRO!$D:$AK,14,FALSE)),"")</f>
        <v/>
      </c>
      <c r="R136" s="484" t="str">
        <f>IFERROR(IF($D136="","",VLOOKUP($D136,CUADRO!$D:$AK,15,FALSE)),"")</f>
        <v/>
      </c>
      <c r="S136" s="484" t="str">
        <f>IFERROR(IF($D136="","",VLOOKUP($D136,CUADRO!$D:$AK,16,FALSE)),"")</f>
        <v/>
      </c>
      <c r="T136" s="484" t="str">
        <f>IFERROR(IF($D136="","",VLOOKUP($D136,CUADRO!$D:$AK,17,FALSE)),"")</f>
        <v/>
      </c>
      <c r="U136" s="484" t="str">
        <f>IFERROR(IF($D136="","",VLOOKUP($D136,CUADRO!$D:$AK,18,FALSE)),"")</f>
        <v/>
      </c>
      <c r="V136" s="484" t="str">
        <f>IFERROR(IF($D136="","",VLOOKUP($D136,CUADRO!$D:$AK,19,FALSE)),"")</f>
        <v/>
      </c>
      <c r="W136" s="484" t="str">
        <f>IFERROR(IF($D136="","",VLOOKUP($D136,CUADRO!$D:$AK,20,FALSE)),"")</f>
        <v/>
      </c>
      <c r="X136" s="484" t="str">
        <f>IFERROR(IF($D136="","",VLOOKUP($D136,CUADRO!$D:$AK,21,FALSE)),"")</f>
        <v/>
      </c>
      <c r="Y136" s="484" t="str">
        <f>IFERROR(IF($D136="","",VLOOKUP($D136,CUADRO!$D:$AK,22,FALSE)),"")</f>
        <v/>
      </c>
      <c r="Z136" s="484" t="str">
        <f>IFERROR(IF($D136="","",VLOOKUP($D136,CUADRO!$D:$AK,23,FALSE)),"")</f>
        <v/>
      </c>
      <c r="AA136" s="484" t="str">
        <f>IFERROR(IF($D136="","",VLOOKUP($D136,CUADRO!$D:$AK,24,FALSE)),"")</f>
        <v/>
      </c>
      <c r="AB136" s="484" t="str">
        <f>IFERROR(IF($D136="","",VLOOKUP($D136,CUADRO!$D:$AK,25,FALSE)),"")</f>
        <v/>
      </c>
      <c r="AC136" s="484" t="str">
        <f>IFERROR(IF($D136="","",VLOOKUP($D136,CUADRO!$D:$AK,26,FALSE)),"")</f>
        <v/>
      </c>
      <c r="AD136" s="484" t="str">
        <f>IFERROR(IF($D136="","",VLOOKUP($D136,CUADRO!$D:$AK,27,FALSE)),"")</f>
        <v/>
      </c>
      <c r="AE136" s="484" t="str">
        <f>IFERROR(IF($D136="","",VLOOKUP($D136,CUADRO!$D:$AK,28,FALSE)),"")</f>
        <v/>
      </c>
      <c r="AF136" s="484" t="str">
        <f>IFERROR(IF($D136="","",VLOOKUP($D136,CUADRO!$D:$AK,29,FALSE)),"")</f>
        <v/>
      </c>
      <c r="AG136" s="484" t="str">
        <f>IFERROR(IF($D136="","",VLOOKUP($D136,CUADRO!$D:$AK,30,FALSE)),"")</f>
        <v/>
      </c>
      <c r="AH136" s="484" t="str">
        <f>IFERROR(IF($D136="","",VLOOKUP($D136,CUADRO!$D:$AK,31,FALSE)),"")</f>
        <v/>
      </c>
      <c r="AI136" s="484" t="str">
        <f>IFERROR(IF($D136="","",VLOOKUP($D136,CUADRO!$D:$AK,32,FALSE)),"")</f>
        <v/>
      </c>
      <c r="AJ136" s="484" t="str">
        <f>IFERROR(IF($D136="","",VLOOKUP($D136,CUADRO!$D:$AK,33,FALSE)),"")</f>
        <v/>
      </c>
      <c r="AK136" s="484" t="str">
        <f>IFERROR(IF($D136="","",VLOOKUP($D136,CUADRO!$D:$AK,34,FALSE)),"")</f>
        <v/>
      </c>
    </row>
    <row r="137" spans="1:37" ht="15">
      <c r="A137" s="435" t="str">
        <f>IF(F137="","",MAX($A$5:$A136)+1)</f>
        <v/>
      </c>
      <c r="B137" s="369">
        <v>133</v>
      </c>
      <c r="C137" s="228" t="str">
        <f>VLOOKUP(D137,CONDUCTORES!C:E,3,FALSE)</f>
        <v/>
      </c>
      <c r="D137" s="228" t="str">
        <f>IFERROR(IF($C$1="SELECCIONE EMPRESA","",IF($C$1=CONDUCTORES!$Y$1,VLOOKUP(B137,CONDUCTORES!AH136:AM575,6,FALSE),IF($C$1=CONDUCTORES!$Z$1,VLOOKUP(B137,CONDUCTORES!$AI$4:AM575,5,FALSE),IF($C$1=CONDUCTORES!$AA$1,VLOOKUP(B137,CONDUCTORES!AJ136:AM575,4,FALSE),VLOOKUP(B137,CONDUCTORES!AK136:AM575,3,FALSE))))),"")</f>
        <v/>
      </c>
      <c r="E137" s="228" t="str">
        <f>IF(IFERROR(IF($D137="","",VLOOKUP($D137,CUADRO!D136:AK285,2,FALSE)),"")=0,B137,IFERROR(IF($D137="","",VLOOKUP($D137,CUADRO!D136:AK285,2,FALSE)),""))</f>
        <v/>
      </c>
      <c r="F137" s="228" t="str">
        <f>IFERROR(IF($D137="","",VLOOKUP($D137,CUADRO!D136:AK285,3,FALSE)),"")</f>
        <v/>
      </c>
      <c r="G137" s="484" t="str">
        <f>IFERROR(IF($D137="","",VLOOKUP($D137,CUADRO!$D:$AK,4,FALSE)),"")</f>
        <v/>
      </c>
      <c r="H137" s="484" t="str">
        <f>IFERROR(IF($D137="","",VLOOKUP($D137,CUADRO!$D:$AK,5,FALSE)),"")</f>
        <v/>
      </c>
      <c r="I137" s="484" t="str">
        <f>IFERROR(IF($D137="","",VLOOKUP($D137,CUADRO!$D:$AK,6,FALSE)),"")</f>
        <v/>
      </c>
      <c r="J137" s="484" t="str">
        <f>IFERROR(IF($D137="","",VLOOKUP($D137,CUADRO!$D:$AK,7,FALSE)),"")</f>
        <v/>
      </c>
      <c r="K137" s="484" t="str">
        <f>IFERROR(IF($D137="","",VLOOKUP($D137,CUADRO!$D:$AK,8,FALSE)),"")</f>
        <v/>
      </c>
      <c r="L137" s="484" t="str">
        <f>IFERROR(IF($D137="","",VLOOKUP($D137,CUADRO!$D:$AK,9,FALSE)),"")</f>
        <v/>
      </c>
      <c r="M137" s="484" t="str">
        <f>IFERROR(IF($D137="","",VLOOKUP($D137,CUADRO!$D:$AK,10,FALSE)),"")</f>
        <v/>
      </c>
      <c r="N137" s="484" t="str">
        <f>IFERROR(IF($D137="","",VLOOKUP($D137,CUADRO!$D:$AK,11,FALSE)),"")</f>
        <v/>
      </c>
      <c r="O137" s="484" t="str">
        <f>IFERROR(IF($D137="","",VLOOKUP($D137,CUADRO!$D:$AK,12,FALSE)),"")</f>
        <v/>
      </c>
      <c r="P137" s="484" t="str">
        <f>IFERROR(IF($D137="","",VLOOKUP($D137,CUADRO!$D:$AK,13,FALSE)),"")</f>
        <v/>
      </c>
      <c r="Q137" s="484" t="str">
        <f>IFERROR(IF($D137="","",VLOOKUP($D137,CUADRO!$D:$AK,14,FALSE)),"")</f>
        <v/>
      </c>
      <c r="R137" s="484" t="str">
        <f>IFERROR(IF($D137="","",VLOOKUP($D137,CUADRO!$D:$AK,15,FALSE)),"")</f>
        <v/>
      </c>
      <c r="S137" s="484" t="str">
        <f>IFERROR(IF($D137="","",VLOOKUP($D137,CUADRO!$D:$AK,16,FALSE)),"")</f>
        <v/>
      </c>
      <c r="T137" s="484" t="str">
        <f>IFERROR(IF($D137="","",VLOOKUP($D137,CUADRO!$D:$AK,17,FALSE)),"")</f>
        <v/>
      </c>
      <c r="U137" s="484" t="str">
        <f>IFERROR(IF($D137="","",VLOOKUP($D137,CUADRO!$D:$AK,18,FALSE)),"")</f>
        <v/>
      </c>
      <c r="V137" s="484" t="str">
        <f>IFERROR(IF($D137="","",VLOOKUP($D137,CUADRO!$D:$AK,19,FALSE)),"")</f>
        <v/>
      </c>
      <c r="W137" s="484" t="str">
        <f>IFERROR(IF($D137="","",VLOOKUP($D137,CUADRO!$D:$AK,20,FALSE)),"")</f>
        <v/>
      </c>
      <c r="X137" s="484" t="str">
        <f>IFERROR(IF($D137="","",VLOOKUP($D137,CUADRO!$D:$AK,21,FALSE)),"")</f>
        <v/>
      </c>
      <c r="Y137" s="484" t="str">
        <f>IFERROR(IF($D137="","",VLOOKUP($D137,CUADRO!$D:$AK,22,FALSE)),"")</f>
        <v/>
      </c>
      <c r="Z137" s="484" t="str">
        <f>IFERROR(IF($D137="","",VLOOKUP($D137,CUADRO!$D:$AK,23,FALSE)),"")</f>
        <v/>
      </c>
      <c r="AA137" s="484" t="str">
        <f>IFERROR(IF($D137="","",VLOOKUP($D137,CUADRO!$D:$AK,24,FALSE)),"")</f>
        <v/>
      </c>
      <c r="AB137" s="484" t="str">
        <f>IFERROR(IF($D137="","",VLOOKUP($D137,CUADRO!$D:$AK,25,FALSE)),"")</f>
        <v/>
      </c>
      <c r="AC137" s="484" t="str">
        <f>IFERROR(IF($D137="","",VLOOKUP($D137,CUADRO!$D:$AK,26,FALSE)),"")</f>
        <v/>
      </c>
      <c r="AD137" s="484" t="str">
        <f>IFERROR(IF($D137="","",VLOOKUP($D137,CUADRO!$D:$AK,27,FALSE)),"")</f>
        <v/>
      </c>
      <c r="AE137" s="484" t="str">
        <f>IFERROR(IF($D137="","",VLOOKUP($D137,CUADRO!$D:$AK,28,FALSE)),"")</f>
        <v/>
      </c>
      <c r="AF137" s="484" t="str">
        <f>IFERROR(IF($D137="","",VLOOKUP($D137,CUADRO!$D:$AK,29,FALSE)),"")</f>
        <v/>
      </c>
      <c r="AG137" s="484" t="str">
        <f>IFERROR(IF($D137="","",VLOOKUP($D137,CUADRO!$D:$AK,30,FALSE)),"")</f>
        <v/>
      </c>
      <c r="AH137" s="484" t="str">
        <f>IFERROR(IF($D137="","",VLOOKUP($D137,CUADRO!$D:$AK,31,FALSE)),"")</f>
        <v/>
      </c>
      <c r="AI137" s="484" t="str">
        <f>IFERROR(IF($D137="","",VLOOKUP($D137,CUADRO!$D:$AK,32,FALSE)),"")</f>
        <v/>
      </c>
      <c r="AJ137" s="484" t="str">
        <f>IFERROR(IF($D137="","",VLOOKUP($D137,CUADRO!$D:$AK,33,FALSE)),"")</f>
        <v/>
      </c>
      <c r="AK137" s="484" t="str">
        <f>IFERROR(IF($D137="","",VLOOKUP($D137,CUADRO!$D:$AK,34,FALSE)),"")</f>
        <v/>
      </c>
    </row>
    <row r="138" spans="1:37" ht="15">
      <c r="A138" s="435" t="str">
        <f>IF(F138="","",MAX($A$5:$A137)+1)</f>
        <v/>
      </c>
      <c r="B138" s="369">
        <v>134</v>
      </c>
      <c r="C138" s="228" t="str">
        <f>VLOOKUP(D138,CONDUCTORES!C:E,3,FALSE)</f>
        <v/>
      </c>
      <c r="D138" s="228" t="str">
        <f>IFERROR(IF($C$1="SELECCIONE EMPRESA","",IF($C$1=CONDUCTORES!$Y$1,VLOOKUP(B138,CONDUCTORES!AH137:AM576,6,FALSE),IF($C$1=CONDUCTORES!$Z$1,VLOOKUP(B138,CONDUCTORES!$AI$4:AM576,5,FALSE),IF($C$1=CONDUCTORES!$AA$1,VLOOKUP(B138,CONDUCTORES!AJ137:AM576,4,FALSE),VLOOKUP(B138,CONDUCTORES!AK137:AM576,3,FALSE))))),"")</f>
        <v/>
      </c>
      <c r="E138" s="228" t="str">
        <f>IF(IFERROR(IF($D138="","",VLOOKUP($D138,CUADRO!D137:AK286,2,FALSE)),"")=0,B138,IFERROR(IF($D138="","",VLOOKUP($D138,CUADRO!D137:AK286,2,FALSE)),""))</f>
        <v/>
      </c>
      <c r="F138" s="228" t="str">
        <f>IFERROR(IF($D138="","",VLOOKUP($D138,CUADRO!D137:AK286,3,FALSE)),"")</f>
        <v/>
      </c>
      <c r="G138" s="484" t="str">
        <f>IFERROR(IF($D138="","",VLOOKUP($D138,CUADRO!$D:$AK,4,FALSE)),"")</f>
        <v/>
      </c>
      <c r="H138" s="484" t="str">
        <f>IFERROR(IF($D138="","",VLOOKUP($D138,CUADRO!$D:$AK,5,FALSE)),"")</f>
        <v/>
      </c>
      <c r="I138" s="484" t="str">
        <f>IFERROR(IF($D138="","",VLOOKUP($D138,CUADRO!$D:$AK,6,FALSE)),"")</f>
        <v/>
      </c>
      <c r="J138" s="484" t="str">
        <f>IFERROR(IF($D138="","",VLOOKUP($D138,CUADRO!$D:$AK,7,FALSE)),"")</f>
        <v/>
      </c>
      <c r="K138" s="484" t="str">
        <f>IFERROR(IF($D138="","",VLOOKUP($D138,CUADRO!$D:$AK,8,FALSE)),"")</f>
        <v/>
      </c>
      <c r="L138" s="484" t="str">
        <f>IFERROR(IF($D138="","",VLOOKUP($D138,CUADRO!$D:$AK,9,FALSE)),"")</f>
        <v/>
      </c>
      <c r="M138" s="484" t="str">
        <f>IFERROR(IF($D138="","",VLOOKUP($D138,CUADRO!$D:$AK,10,FALSE)),"")</f>
        <v/>
      </c>
      <c r="N138" s="484" t="str">
        <f>IFERROR(IF($D138="","",VLOOKUP($D138,CUADRO!$D:$AK,11,FALSE)),"")</f>
        <v/>
      </c>
      <c r="O138" s="484" t="str">
        <f>IFERROR(IF($D138="","",VLOOKUP($D138,CUADRO!$D:$AK,12,FALSE)),"")</f>
        <v/>
      </c>
      <c r="P138" s="484" t="str">
        <f>IFERROR(IF($D138="","",VLOOKUP($D138,CUADRO!$D:$AK,13,FALSE)),"")</f>
        <v/>
      </c>
      <c r="Q138" s="484" t="str">
        <f>IFERROR(IF($D138="","",VLOOKUP($D138,CUADRO!$D:$AK,14,FALSE)),"")</f>
        <v/>
      </c>
      <c r="R138" s="484" t="str">
        <f>IFERROR(IF($D138="","",VLOOKUP($D138,CUADRO!$D:$AK,15,FALSE)),"")</f>
        <v/>
      </c>
      <c r="S138" s="484" t="str">
        <f>IFERROR(IF($D138="","",VLOOKUP($D138,CUADRO!$D:$AK,16,FALSE)),"")</f>
        <v/>
      </c>
      <c r="T138" s="484" t="str">
        <f>IFERROR(IF($D138="","",VLOOKUP($D138,CUADRO!$D:$AK,17,FALSE)),"")</f>
        <v/>
      </c>
      <c r="U138" s="484" t="str">
        <f>IFERROR(IF($D138="","",VLOOKUP($D138,CUADRO!$D:$AK,18,FALSE)),"")</f>
        <v/>
      </c>
      <c r="V138" s="484" t="str">
        <f>IFERROR(IF($D138="","",VLOOKUP($D138,CUADRO!$D:$AK,19,FALSE)),"")</f>
        <v/>
      </c>
      <c r="W138" s="484" t="str">
        <f>IFERROR(IF($D138="","",VLOOKUP($D138,CUADRO!$D:$AK,20,FALSE)),"")</f>
        <v/>
      </c>
      <c r="X138" s="484" t="str">
        <f>IFERROR(IF($D138="","",VLOOKUP($D138,CUADRO!$D:$AK,21,FALSE)),"")</f>
        <v/>
      </c>
      <c r="Y138" s="484" t="str">
        <f>IFERROR(IF($D138="","",VLOOKUP($D138,CUADRO!$D:$AK,22,FALSE)),"")</f>
        <v/>
      </c>
      <c r="Z138" s="484" t="str">
        <f>IFERROR(IF($D138="","",VLOOKUP($D138,CUADRO!$D:$AK,23,FALSE)),"")</f>
        <v/>
      </c>
      <c r="AA138" s="484" t="str">
        <f>IFERROR(IF($D138="","",VLOOKUP($D138,CUADRO!$D:$AK,24,FALSE)),"")</f>
        <v/>
      </c>
      <c r="AB138" s="484" t="str">
        <f>IFERROR(IF($D138="","",VLOOKUP($D138,CUADRO!$D:$AK,25,FALSE)),"")</f>
        <v/>
      </c>
      <c r="AC138" s="484" t="str">
        <f>IFERROR(IF($D138="","",VLOOKUP($D138,CUADRO!$D:$AK,26,FALSE)),"")</f>
        <v/>
      </c>
      <c r="AD138" s="484" t="str">
        <f>IFERROR(IF($D138="","",VLOOKUP($D138,CUADRO!$D:$AK,27,FALSE)),"")</f>
        <v/>
      </c>
      <c r="AE138" s="484" t="str">
        <f>IFERROR(IF($D138="","",VLOOKUP($D138,CUADRO!$D:$AK,28,FALSE)),"")</f>
        <v/>
      </c>
      <c r="AF138" s="484" t="str">
        <f>IFERROR(IF($D138="","",VLOOKUP($D138,CUADRO!$D:$AK,29,FALSE)),"")</f>
        <v/>
      </c>
      <c r="AG138" s="484" t="str">
        <f>IFERROR(IF($D138="","",VLOOKUP($D138,CUADRO!$D:$AK,30,FALSE)),"")</f>
        <v/>
      </c>
      <c r="AH138" s="484" t="str">
        <f>IFERROR(IF($D138="","",VLOOKUP($D138,CUADRO!$D:$AK,31,FALSE)),"")</f>
        <v/>
      </c>
      <c r="AI138" s="484" t="str">
        <f>IFERROR(IF($D138="","",VLOOKUP($D138,CUADRO!$D:$AK,32,FALSE)),"")</f>
        <v/>
      </c>
      <c r="AJ138" s="484" t="str">
        <f>IFERROR(IF($D138="","",VLOOKUP($D138,CUADRO!$D:$AK,33,FALSE)),"")</f>
        <v/>
      </c>
      <c r="AK138" s="484" t="str">
        <f>IFERROR(IF($D138="","",VLOOKUP($D138,CUADRO!$D:$AK,34,FALSE)),"")</f>
        <v/>
      </c>
    </row>
    <row r="139" spans="1:37" ht="15">
      <c r="A139" s="435" t="str">
        <f>IF(F139="","",MAX($A$5:$A138)+1)</f>
        <v/>
      </c>
      <c r="B139" s="369">
        <v>135</v>
      </c>
      <c r="C139" s="228" t="str">
        <f>VLOOKUP(D139,CONDUCTORES!C:E,3,FALSE)</f>
        <v/>
      </c>
      <c r="D139" s="228" t="str">
        <f>IFERROR(IF($C$1="SELECCIONE EMPRESA","",IF($C$1=CONDUCTORES!$Y$1,VLOOKUP(B139,CONDUCTORES!AH138:AM577,6,FALSE),IF($C$1=CONDUCTORES!$Z$1,VLOOKUP(B139,CONDUCTORES!$AI$4:AM577,5,FALSE),IF($C$1=CONDUCTORES!$AA$1,VLOOKUP(B139,CONDUCTORES!AJ138:AM577,4,FALSE),VLOOKUP(B139,CONDUCTORES!AK138:AM577,3,FALSE))))),"")</f>
        <v/>
      </c>
      <c r="E139" s="228" t="str">
        <f>IF(IFERROR(IF($D139="","",VLOOKUP($D139,CUADRO!D138:AK287,2,FALSE)),"")=0,B139,IFERROR(IF($D139="","",VLOOKUP($D139,CUADRO!D138:AK287,2,FALSE)),""))</f>
        <v/>
      </c>
      <c r="F139" s="228" t="str">
        <f>IFERROR(IF($D139="","",VLOOKUP($D139,CUADRO!D138:AK287,3,FALSE)),"")</f>
        <v/>
      </c>
      <c r="G139" s="484" t="str">
        <f>IFERROR(IF($D139="","",VLOOKUP($D139,CUADRO!$D:$AK,4,FALSE)),"")</f>
        <v/>
      </c>
      <c r="H139" s="484" t="str">
        <f>IFERROR(IF($D139="","",VLOOKUP($D139,CUADRO!$D:$AK,5,FALSE)),"")</f>
        <v/>
      </c>
      <c r="I139" s="484" t="str">
        <f>IFERROR(IF($D139="","",VLOOKUP($D139,CUADRO!$D:$AK,6,FALSE)),"")</f>
        <v/>
      </c>
      <c r="J139" s="484" t="str">
        <f>IFERROR(IF($D139="","",VLOOKUP($D139,CUADRO!$D:$AK,7,FALSE)),"")</f>
        <v/>
      </c>
      <c r="K139" s="484" t="str">
        <f>IFERROR(IF($D139="","",VLOOKUP($D139,CUADRO!$D:$AK,8,FALSE)),"")</f>
        <v/>
      </c>
      <c r="L139" s="484" t="str">
        <f>IFERROR(IF($D139="","",VLOOKUP($D139,CUADRO!$D:$AK,9,FALSE)),"")</f>
        <v/>
      </c>
      <c r="M139" s="484" t="str">
        <f>IFERROR(IF($D139="","",VLOOKUP($D139,CUADRO!$D:$AK,10,FALSE)),"")</f>
        <v/>
      </c>
      <c r="N139" s="484" t="str">
        <f>IFERROR(IF($D139="","",VLOOKUP($D139,CUADRO!$D:$AK,11,FALSE)),"")</f>
        <v/>
      </c>
      <c r="O139" s="484" t="str">
        <f>IFERROR(IF($D139="","",VLOOKUP($D139,CUADRO!$D:$AK,12,FALSE)),"")</f>
        <v/>
      </c>
      <c r="P139" s="484" t="str">
        <f>IFERROR(IF($D139="","",VLOOKUP($D139,CUADRO!$D:$AK,13,FALSE)),"")</f>
        <v/>
      </c>
      <c r="Q139" s="484" t="str">
        <f>IFERROR(IF($D139="","",VLOOKUP($D139,CUADRO!$D:$AK,14,FALSE)),"")</f>
        <v/>
      </c>
      <c r="R139" s="484" t="str">
        <f>IFERROR(IF($D139="","",VLOOKUP($D139,CUADRO!$D:$AK,15,FALSE)),"")</f>
        <v/>
      </c>
      <c r="S139" s="484" t="str">
        <f>IFERROR(IF($D139="","",VLOOKUP($D139,CUADRO!$D:$AK,16,FALSE)),"")</f>
        <v/>
      </c>
      <c r="T139" s="484" t="str">
        <f>IFERROR(IF($D139="","",VLOOKUP($D139,CUADRO!$D:$AK,17,FALSE)),"")</f>
        <v/>
      </c>
      <c r="U139" s="484" t="str">
        <f>IFERROR(IF($D139="","",VLOOKUP($D139,CUADRO!$D:$AK,18,FALSE)),"")</f>
        <v/>
      </c>
      <c r="V139" s="484" t="str">
        <f>IFERROR(IF($D139="","",VLOOKUP($D139,CUADRO!$D:$AK,19,FALSE)),"")</f>
        <v/>
      </c>
      <c r="W139" s="484" t="str">
        <f>IFERROR(IF($D139="","",VLOOKUP($D139,CUADRO!$D:$AK,20,FALSE)),"")</f>
        <v/>
      </c>
      <c r="X139" s="484" t="str">
        <f>IFERROR(IF($D139="","",VLOOKUP($D139,CUADRO!$D:$AK,21,FALSE)),"")</f>
        <v/>
      </c>
      <c r="Y139" s="484" t="str">
        <f>IFERROR(IF($D139="","",VLOOKUP($D139,CUADRO!$D:$AK,22,FALSE)),"")</f>
        <v/>
      </c>
      <c r="Z139" s="484" t="str">
        <f>IFERROR(IF($D139="","",VLOOKUP($D139,CUADRO!$D:$AK,23,FALSE)),"")</f>
        <v/>
      </c>
      <c r="AA139" s="484" t="str">
        <f>IFERROR(IF($D139="","",VLOOKUP($D139,CUADRO!$D:$AK,24,FALSE)),"")</f>
        <v/>
      </c>
      <c r="AB139" s="484" t="str">
        <f>IFERROR(IF($D139="","",VLOOKUP($D139,CUADRO!$D:$AK,25,FALSE)),"")</f>
        <v/>
      </c>
      <c r="AC139" s="484" t="str">
        <f>IFERROR(IF($D139="","",VLOOKUP($D139,CUADRO!$D:$AK,26,FALSE)),"")</f>
        <v/>
      </c>
      <c r="AD139" s="484" t="str">
        <f>IFERROR(IF($D139="","",VLOOKUP($D139,CUADRO!$D:$AK,27,FALSE)),"")</f>
        <v/>
      </c>
      <c r="AE139" s="484" t="str">
        <f>IFERROR(IF($D139="","",VLOOKUP($D139,CUADRO!$D:$AK,28,FALSE)),"")</f>
        <v/>
      </c>
      <c r="AF139" s="484" t="str">
        <f>IFERROR(IF($D139="","",VLOOKUP($D139,CUADRO!$D:$AK,29,FALSE)),"")</f>
        <v/>
      </c>
      <c r="AG139" s="484" t="str">
        <f>IFERROR(IF($D139="","",VLOOKUP($D139,CUADRO!$D:$AK,30,FALSE)),"")</f>
        <v/>
      </c>
      <c r="AH139" s="484" t="str">
        <f>IFERROR(IF($D139="","",VLOOKUP($D139,CUADRO!$D:$AK,31,FALSE)),"")</f>
        <v/>
      </c>
      <c r="AI139" s="484" t="str">
        <f>IFERROR(IF($D139="","",VLOOKUP($D139,CUADRO!$D:$AK,32,FALSE)),"")</f>
        <v/>
      </c>
      <c r="AJ139" s="484" t="str">
        <f>IFERROR(IF($D139="","",VLOOKUP($D139,CUADRO!$D:$AK,33,FALSE)),"")</f>
        <v/>
      </c>
      <c r="AK139" s="484" t="str">
        <f>IFERROR(IF($D139="","",VLOOKUP($D139,CUADRO!$D:$AK,34,FALSE)),"")</f>
        <v/>
      </c>
    </row>
    <row r="140" spans="1:37" ht="15">
      <c r="A140" s="435" t="str">
        <f>IF(F140="","",MAX($A$5:$A139)+1)</f>
        <v/>
      </c>
      <c r="B140" s="369">
        <v>136</v>
      </c>
      <c r="C140" s="228" t="str">
        <f>VLOOKUP(D140,CONDUCTORES!C:E,3,FALSE)</f>
        <v/>
      </c>
      <c r="D140" s="228" t="str">
        <f>IFERROR(IF($C$1="SELECCIONE EMPRESA","",IF($C$1=CONDUCTORES!$Y$1,VLOOKUP(B140,CONDUCTORES!AH139:AM578,6,FALSE),IF($C$1=CONDUCTORES!$Z$1,VLOOKUP(B140,CONDUCTORES!$AI$4:AM578,5,FALSE),IF($C$1=CONDUCTORES!$AA$1,VLOOKUP(B140,CONDUCTORES!AJ139:AM578,4,FALSE),VLOOKUP(B140,CONDUCTORES!AK139:AM578,3,FALSE))))),"")</f>
        <v/>
      </c>
      <c r="E140" s="228" t="str">
        <f>IF(IFERROR(IF($D140="","",VLOOKUP($D140,CUADRO!D139:AK288,2,FALSE)),"")=0,B140,IFERROR(IF($D140="","",VLOOKUP($D140,CUADRO!D139:AK288,2,FALSE)),""))</f>
        <v/>
      </c>
      <c r="F140" s="228" t="str">
        <f>IFERROR(IF($D140="","",VLOOKUP($D140,CUADRO!D139:AK288,3,FALSE)),"")</f>
        <v/>
      </c>
      <c r="G140" s="484" t="str">
        <f>IFERROR(IF($D140="","",VLOOKUP($D140,CUADRO!$D:$AK,4,FALSE)),"")</f>
        <v/>
      </c>
      <c r="H140" s="484" t="str">
        <f>IFERROR(IF($D140="","",VLOOKUP($D140,CUADRO!$D:$AK,5,FALSE)),"")</f>
        <v/>
      </c>
      <c r="I140" s="484" t="str">
        <f>IFERROR(IF($D140="","",VLOOKUP($D140,CUADRO!$D:$AK,6,FALSE)),"")</f>
        <v/>
      </c>
      <c r="J140" s="484" t="str">
        <f>IFERROR(IF($D140="","",VLOOKUP($D140,CUADRO!$D:$AK,7,FALSE)),"")</f>
        <v/>
      </c>
      <c r="K140" s="484" t="str">
        <f>IFERROR(IF($D140="","",VLOOKUP($D140,CUADRO!$D:$AK,8,FALSE)),"")</f>
        <v/>
      </c>
      <c r="L140" s="484" t="str">
        <f>IFERROR(IF($D140="","",VLOOKUP($D140,CUADRO!$D:$AK,9,FALSE)),"")</f>
        <v/>
      </c>
      <c r="M140" s="484" t="str">
        <f>IFERROR(IF($D140="","",VLOOKUP($D140,CUADRO!$D:$AK,10,FALSE)),"")</f>
        <v/>
      </c>
      <c r="N140" s="484" t="str">
        <f>IFERROR(IF($D140="","",VLOOKUP($D140,CUADRO!$D:$AK,11,FALSE)),"")</f>
        <v/>
      </c>
      <c r="O140" s="484" t="str">
        <f>IFERROR(IF($D140="","",VLOOKUP($D140,CUADRO!$D:$AK,12,FALSE)),"")</f>
        <v/>
      </c>
      <c r="P140" s="484" t="str">
        <f>IFERROR(IF($D140="","",VLOOKUP($D140,CUADRO!$D:$AK,13,FALSE)),"")</f>
        <v/>
      </c>
      <c r="Q140" s="484" t="str">
        <f>IFERROR(IF($D140="","",VLOOKUP($D140,CUADRO!$D:$AK,14,FALSE)),"")</f>
        <v/>
      </c>
      <c r="R140" s="484" t="str">
        <f>IFERROR(IF($D140="","",VLOOKUP($D140,CUADRO!$D:$AK,15,FALSE)),"")</f>
        <v/>
      </c>
      <c r="S140" s="484" t="str">
        <f>IFERROR(IF($D140="","",VLOOKUP($D140,CUADRO!$D:$AK,16,FALSE)),"")</f>
        <v/>
      </c>
      <c r="T140" s="484" t="str">
        <f>IFERROR(IF($D140="","",VLOOKUP($D140,CUADRO!$D:$AK,17,FALSE)),"")</f>
        <v/>
      </c>
      <c r="U140" s="484" t="str">
        <f>IFERROR(IF($D140="","",VLOOKUP($D140,CUADRO!$D:$AK,18,FALSE)),"")</f>
        <v/>
      </c>
      <c r="V140" s="484" t="str">
        <f>IFERROR(IF($D140="","",VLOOKUP($D140,CUADRO!$D:$AK,19,FALSE)),"")</f>
        <v/>
      </c>
      <c r="W140" s="484" t="str">
        <f>IFERROR(IF($D140="","",VLOOKUP($D140,CUADRO!$D:$AK,20,FALSE)),"")</f>
        <v/>
      </c>
      <c r="X140" s="484" t="str">
        <f>IFERROR(IF($D140="","",VLOOKUP($D140,CUADRO!$D:$AK,21,FALSE)),"")</f>
        <v/>
      </c>
      <c r="Y140" s="484" t="str">
        <f>IFERROR(IF($D140="","",VLOOKUP($D140,CUADRO!$D:$AK,22,FALSE)),"")</f>
        <v/>
      </c>
      <c r="Z140" s="484" t="str">
        <f>IFERROR(IF($D140="","",VLOOKUP($D140,CUADRO!$D:$AK,23,FALSE)),"")</f>
        <v/>
      </c>
      <c r="AA140" s="484" t="str">
        <f>IFERROR(IF($D140="","",VLOOKUP($D140,CUADRO!$D:$AK,24,FALSE)),"")</f>
        <v/>
      </c>
      <c r="AB140" s="484" t="str">
        <f>IFERROR(IF($D140="","",VLOOKUP($D140,CUADRO!$D:$AK,25,FALSE)),"")</f>
        <v/>
      </c>
      <c r="AC140" s="484" t="str">
        <f>IFERROR(IF($D140="","",VLOOKUP($D140,CUADRO!$D:$AK,26,FALSE)),"")</f>
        <v/>
      </c>
      <c r="AD140" s="484" t="str">
        <f>IFERROR(IF($D140="","",VLOOKUP($D140,CUADRO!$D:$AK,27,FALSE)),"")</f>
        <v/>
      </c>
      <c r="AE140" s="484" t="str">
        <f>IFERROR(IF($D140="","",VLOOKUP($D140,CUADRO!$D:$AK,28,FALSE)),"")</f>
        <v/>
      </c>
      <c r="AF140" s="484" t="str">
        <f>IFERROR(IF($D140="","",VLOOKUP($D140,CUADRO!$D:$AK,29,FALSE)),"")</f>
        <v/>
      </c>
      <c r="AG140" s="484" t="str">
        <f>IFERROR(IF($D140="","",VLOOKUP($D140,CUADRO!$D:$AK,30,FALSE)),"")</f>
        <v/>
      </c>
      <c r="AH140" s="484" t="str">
        <f>IFERROR(IF($D140="","",VLOOKUP($D140,CUADRO!$D:$AK,31,FALSE)),"")</f>
        <v/>
      </c>
      <c r="AI140" s="484" t="str">
        <f>IFERROR(IF($D140="","",VLOOKUP($D140,CUADRO!$D:$AK,32,FALSE)),"")</f>
        <v/>
      </c>
      <c r="AJ140" s="484" t="str">
        <f>IFERROR(IF($D140="","",VLOOKUP($D140,CUADRO!$D:$AK,33,FALSE)),"")</f>
        <v/>
      </c>
      <c r="AK140" s="484" t="str">
        <f>IFERROR(IF($D140="","",VLOOKUP($D140,CUADRO!$D:$AK,34,FALSE)),"")</f>
        <v/>
      </c>
    </row>
    <row r="141" spans="1:37" ht="15">
      <c r="A141" s="435" t="str">
        <f>IF(F141="","",MAX($A$5:$A140)+1)</f>
        <v/>
      </c>
      <c r="B141" s="369">
        <v>137</v>
      </c>
      <c r="C141" s="228" t="str">
        <f>VLOOKUP(D141,CONDUCTORES!C:E,3,FALSE)</f>
        <v/>
      </c>
      <c r="D141" s="228" t="str">
        <f>IFERROR(IF($C$1="SELECCIONE EMPRESA","",IF($C$1=CONDUCTORES!$Y$1,VLOOKUP(B141,CONDUCTORES!AH140:AM579,6,FALSE),IF($C$1=CONDUCTORES!$Z$1,VLOOKUP(B141,CONDUCTORES!$AI$4:AM579,5,FALSE),IF($C$1=CONDUCTORES!$AA$1,VLOOKUP(B141,CONDUCTORES!AJ140:AM579,4,FALSE),VLOOKUP(B141,CONDUCTORES!AK140:AM579,3,FALSE))))),"")</f>
        <v/>
      </c>
      <c r="E141" s="228" t="str">
        <f>IF(IFERROR(IF($D141="","",VLOOKUP($D141,CUADRO!D140:AK289,2,FALSE)),"")=0,B141,IFERROR(IF($D141="","",VLOOKUP($D141,CUADRO!D140:AK289,2,FALSE)),""))</f>
        <v/>
      </c>
      <c r="F141" s="228" t="str">
        <f>IFERROR(IF($D141="","",VLOOKUP($D141,CUADRO!D140:AK289,3,FALSE)),"")</f>
        <v/>
      </c>
      <c r="G141" s="484" t="str">
        <f>IFERROR(IF($D141="","",VLOOKUP($D141,CUADRO!$D:$AK,4,FALSE)),"")</f>
        <v/>
      </c>
      <c r="H141" s="484" t="str">
        <f>IFERROR(IF($D141="","",VLOOKUP($D141,CUADRO!$D:$AK,5,FALSE)),"")</f>
        <v/>
      </c>
      <c r="I141" s="484" t="str">
        <f>IFERROR(IF($D141="","",VLOOKUP($D141,CUADRO!$D:$AK,6,FALSE)),"")</f>
        <v/>
      </c>
      <c r="J141" s="484" t="str">
        <f>IFERROR(IF($D141="","",VLOOKUP($D141,CUADRO!$D:$AK,7,FALSE)),"")</f>
        <v/>
      </c>
      <c r="K141" s="484" t="str">
        <f>IFERROR(IF($D141="","",VLOOKUP($D141,CUADRO!$D:$AK,8,FALSE)),"")</f>
        <v/>
      </c>
      <c r="L141" s="484" t="str">
        <f>IFERROR(IF($D141="","",VLOOKUP($D141,CUADRO!$D:$AK,9,FALSE)),"")</f>
        <v/>
      </c>
      <c r="M141" s="484" t="str">
        <f>IFERROR(IF($D141="","",VLOOKUP($D141,CUADRO!$D:$AK,10,FALSE)),"")</f>
        <v/>
      </c>
      <c r="N141" s="484" t="str">
        <f>IFERROR(IF($D141="","",VLOOKUP($D141,CUADRO!$D:$AK,11,FALSE)),"")</f>
        <v/>
      </c>
      <c r="O141" s="484" t="str">
        <f>IFERROR(IF($D141="","",VLOOKUP($D141,CUADRO!$D:$AK,12,FALSE)),"")</f>
        <v/>
      </c>
      <c r="P141" s="484" t="str">
        <f>IFERROR(IF($D141="","",VLOOKUP($D141,CUADRO!$D:$AK,13,FALSE)),"")</f>
        <v/>
      </c>
      <c r="Q141" s="484" t="str">
        <f>IFERROR(IF($D141="","",VLOOKUP($D141,CUADRO!$D:$AK,14,FALSE)),"")</f>
        <v/>
      </c>
      <c r="R141" s="484" t="str">
        <f>IFERROR(IF($D141="","",VLOOKUP($D141,CUADRO!$D:$AK,15,FALSE)),"")</f>
        <v/>
      </c>
      <c r="S141" s="484" t="str">
        <f>IFERROR(IF($D141="","",VLOOKUP($D141,CUADRO!$D:$AK,16,FALSE)),"")</f>
        <v/>
      </c>
      <c r="T141" s="484" t="str">
        <f>IFERROR(IF($D141="","",VLOOKUP($D141,CUADRO!$D:$AK,17,FALSE)),"")</f>
        <v/>
      </c>
      <c r="U141" s="484" t="str">
        <f>IFERROR(IF($D141="","",VLOOKUP($D141,CUADRO!$D:$AK,18,FALSE)),"")</f>
        <v/>
      </c>
      <c r="V141" s="484" t="str">
        <f>IFERROR(IF($D141="","",VLOOKUP($D141,CUADRO!$D:$AK,19,FALSE)),"")</f>
        <v/>
      </c>
      <c r="W141" s="484" t="str">
        <f>IFERROR(IF($D141="","",VLOOKUP($D141,CUADRO!$D:$AK,20,FALSE)),"")</f>
        <v/>
      </c>
      <c r="X141" s="484" t="str">
        <f>IFERROR(IF($D141="","",VLOOKUP($D141,CUADRO!$D:$AK,21,FALSE)),"")</f>
        <v/>
      </c>
      <c r="Y141" s="484" t="str">
        <f>IFERROR(IF($D141="","",VLOOKUP($D141,CUADRO!$D:$AK,22,FALSE)),"")</f>
        <v/>
      </c>
      <c r="Z141" s="484" t="str">
        <f>IFERROR(IF($D141="","",VLOOKUP($D141,CUADRO!$D:$AK,23,FALSE)),"")</f>
        <v/>
      </c>
      <c r="AA141" s="484" t="str">
        <f>IFERROR(IF($D141="","",VLOOKUP($D141,CUADRO!$D:$AK,24,FALSE)),"")</f>
        <v/>
      </c>
      <c r="AB141" s="484" t="str">
        <f>IFERROR(IF($D141="","",VLOOKUP($D141,CUADRO!$D:$AK,25,FALSE)),"")</f>
        <v/>
      </c>
      <c r="AC141" s="484" t="str">
        <f>IFERROR(IF($D141="","",VLOOKUP($D141,CUADRO!$D:$AK,26,FALSE)),"")</f>
        <v/>
      </c>
      <c r="AD141" s="484" t="str">
        <f>IFERROR(IF($D141="","",VLOOKUP($D141,CUADRO!$D:$AK,27,FALSE)),"")</f>
        <v/>
      </c>
      <c r="AE141" s="484" t="str">
        <f>IFERROR(IF($D141="","",VLOOKUP($D141,CUADRO!$D:$AK,28,FALSE)),"")</f>
        <v/>
      </c>
      <c r="AF141" s="484" t="str">
        <f>IFERROR(IF($D141="","",VLOOKUP($D141,CUADRO!$D:$AK,29,FALSE)),"")</f>
        <v/>
      </c>
      <c r="AG141" s="484" t="str">
        <f>IFERROR(IF($D141="","",VLOOKUP($D141,CUADRO!$D:$AK,30,FALSE)),"")</f>
        <v/>
      </c>
      <c r="AH141" s="484" t="str">
        <f>IFERROR(IF($D141="","",VLOOKUP($D141,CUADRO!$D:$AK,31,FALSE)),"")</f>
        <v/>
      </c>
      <c r="AI141" s="484" t="str">
        <f>IFERROR(IF($D141="","",VLOOKUP($D141,CUADRO!$D:$AK,32,FALSE)),"")</f>
        <v/>
      </c>
      <c r="AJ141" s="484" t="str">
        <f>IFERROR(IF($D141="","",VLOOKUP($D141,CUADRO!$D:$AK,33,FALSE)),"")</f>
        <v/>
      </c>
      <c r="AK141" s="484" t="str">
        <f>IFERROR(IF($D141="","",VLOOKUP($D141,CUADRO!$D:$AK,34,FALSE)),"")</f>
        <v/>
      </c>
    </row>
    <row r="142" spans="1:37" ht="15">
      <c r="A142" s="435" t="str">
        <f>IF(F142="","",MAX($A$5:$A141)+1)</f>
        <v/>
      </c>
      <c r="B142" s="369">
        <v>138</v>
      </c>
      <c r="C142" s="228" t="str">
        <f>VLOOKUP(D142,CONDUCTORES!C:E,3,FALSE)</f>
        <v/>
      </c>
      <c r="D142" s="228" t="str">
        <f>IFERROR(IF($C$1="SELECCIONE EMPRESA","",IF($C$1=CONDUCTORES!$Y$1,VLOOKUP(B142,CONDUCTORES!AH141:AM580,6,FALSE),IF($C$1=CONDUCTORES!$Z$1,VLOOKUP(B142,CONDUCTORES!$AI$4:AM580,5,FALSE),IF($C$1=CONDUCTORES!$AA$1,VLOOKUP(B142,CONDUCTORES!AJ141:AM580,4,FALSE),VLOOKUP(B142,CONDUCTORES!AK141:AM580,3,FALSE))))),"")</f>
        <v/>
      </c>
      <c r="E142" s="228" t="str">
        <f>IF(IFERROR(IF($D142="","",VLOOKUP($D142,CUADRO!D141:AK290,2,FALSE)),"")=0,B142,IFERROR(IF($D142="","",VLOOKUP($D142,CUADRO!D141:AK290,2,FALSE)),""))</f>
        <v/>
      </c>
      <c r="F142" s="228" t="str">
        <f>IFERROR(IF($D142="","",VLOOKUP($D142,CUADRO!D141:AK290,3,FALSE)),"")</f>
        <v/>
      </c>
      <c r="G142" s="484" t="str">
        <f>IFERROR(IF($D142="","",VLOOKUP($D142,CUADRO!$D:$AK,4,FALSE)),"")</f>
        <v/>
      </c>
      <c r="H142" s="484" t="str">
        <f>IFERROR(IF($D142="","",VLOOKUP($D142,CUADRO!$D:$AK,5,FALSE)),"")</f>
        <v/>
      </c>
      <c r="I142" s="484" t="str">
        <f>IFERROR(IF($D142="","",VLOOKUP($D142,CUADRO!$D:$AK,6,FALSE)),"")</f>
        <v/>
      </c>
      <c r="J142" s="484" t="str">
        <f>IFERROR(IF($D142="","",VLOOKUP($D142,CUADRO!$D:$AK,7,FALSE)),"")</f>
        <v/>
      </c>
      <c r="K142" s="484" t="str">
        <f>IFERROR(IF($D142="","",VLOOKUP($D142,CUADRO!$D:$AK,8,FALSE)),"")</f>
        <v/>
      </c>
      <c r="L142" s="484" t="str">
        <f>IFERROR(IF($D142="","",VLOOKUP($D142,CUADRO!$D:$AK,9,FALSE)),"")</f>
        <v/>
      </c>
      <c r="M142" s="484" t="str">
        <f>IFERROR(IF($D142="","",VLOOKUP($D142,CUADRO!$D:$AK,10,FALSE)),"")</f>
        <v/>
      </c>
      <c r="N142" s="484" t="str">
        <f>IFERROR(IF($D142="","",VLOOKUP($D142,CUADRO!$D:$AK,11,FALSE)),"")</f>
        <v/>
      </c>
      <c r="O142" s="484" t="str">
        <f>IFERROR(IF($D142="","",VLOOKUP($D142,CUADRO!$D:$AK,12,FALSE)),"")</f>
        <v/>
      </c>
      <c r="P142" s="484" t="str">
        <f>IFERROR(IF($D142="","",VLOOKUP($D142,CUADRO!$D:$AK,13,FALSE)),"")</f>
        <v/>
      </c>
      <c r="Q142" s="484" t="str">
        <f>IFERROR(IF($D142="","",VLOOKUP($D142,CUADRO!$D:$AK,14,FALSE)),"")</f>
        <v/>
      </c>
      <c r="R142" s="484" t="str">
        <f>IFERROR(IF($D142="","",VLOOKUP($D142,CUADRO!$D:$AK,15,FALSE)),"")</f>
        <v/>
      </c>
      <c r="S142" s="484" t="str">
        <f>IFERROR(IF($D142="","",VLOOKUP($D142,CUADRO!$D:$AK,16,FALSE)),"")</f>
        <v/>
      </c>
      <c r="T142" s="484" t="str">
        <f>IFERROR(IF($D142="","",VLOOKUP($D142,CUADRO!$D:$AK,17,FALSE)),"")</f>
        <v/>
      </c>
      <c r="U142" s="484" t="str">
        <f>IFERROR(IF($D142="","",VLOOKUP($D142,CUADRO!$D:$AK,18,FALSE)),"")</f>
        <v/>
      </c>
      <c r="V142" s="484" t="str">
        <f>IFERROR(IF($D142="","",VLOOKUP($D142,CUADRO!$D:$AK,19,FALSE)),"")</f>
        <v/>
      </c>
      <c r="W142" s="484" t="str">
        <f>IFERROR(IF($D142="","",VLOOKUP($D142,CUADRO!$D:$AK,20,FALSE)),"")</f>
        <v/>
      </c>
      <c r="X142" s="484" t="str">
        <f>IFERROR(IF($D142="","",VLOOKUP($D142,CUADRO!$D:$AK,21,FALSE)),"")</f>
        <v/>
      </c>
      <c r="Y142" s="484" t="str">
        <f>IFERROR(IF($D142="","",VLOOKUP($D142,CUADRO!$D:$AK,22,FALSE)),"")</f>
        <v/>
      </c>
      <c r="Z142" s="484" t="str">
        <f>IFERROR(IF($D142="","",VLOOKUP($D142,CUADRO!$D:$AK,23,FALSE)),"")</f>
        <v/>
      </c>
      <c r="AA142" s="484" t="str">
        <f>IFERROR(IF($D142="","",VLOOKUP($D142,CUADRO!$D:$AK,24,FALSE)),"")</f>
        <v/>
      </c>
      <c r="AB142" s="484" t="str">
        <f>IFERROR(IF($D142="","",VLOOKUP($D142,CUADRO!$D:$AK,25,FALSE)),"")</f>
        <v/>
      </c>
      <c r="AC142" s="484" t="str">
        <f>IFERROR(IF($D142="","",VLOOKUP($D142,CUADRO!$D:$AK,26,FALSE)),"")</f>
        <v/>
      </c>
      <c r="AD142" s="484" t="str">
        <f>IFERROR(IF($D142="","",VLOOKUP($D142,CUADRO!$D:$AK,27,FALSE)),"")</f>
        <v/>
      </c>
      <c r="AE142" s="484" t="str">
        <f>IFERROR(IF($D142="","",VLOOKUP($D142,CUADRO!$D:$AK,28,FALSE)),"")</f>
        <v/>
      </c>
      <c r="AF142" s="484" t="str">
        <f>IFERROR(IF($D142="","",VLOOKUP($D142,CUADRO!$D:$AK,29,FALSE)),"")</f>
        <v/>
      </c>
      <c r="AG142" s="484" t="str">
        <f>IFERROR(IF($D142="","",VLOOKUP($D142,CUADRO!$D:$AK,30,FALSE)),"")</f>
        <v/>
      </c>
      <c r="AH142" s="484" t="str">
        <f>IFERROR(IF($D142="","",VLOOKUP($D142,CUADRO!$D:$AK,31,FALSE)),"")</f>
        <v/>
      </c>
      <c r="AI142" s="484" t="str">
        <f>IFERROR(IF($D142="","",VLOOKUP($D142,CUADRO!$D:$AK,32,FALSE)),"")</f>
        <v/>
      </c>
      <c r="AJ142" s="484" t="str">
        <f>IFERROR(IF($D142="","",VLOOKUP($D142,CUADRO!$D:$AK,33,FALSE)),"")</f>
        <v/>
      </c>
      <c r="AK142" s="484" t="str">
        <f>IFERROR(IF($D142="","",VLOOKUP($D142,CUADRO!$D:$AK,34,FALSE)),"")</f>
        <v/>
      </c>
    </row>
    <row r="143" spans="1:37" ht="15">
      <c r="A143" s="435" t="str">
        <f>IF(F143="","",MAX($A$5:$A142)+1)</f>
        <v/>
      </c>
      <c r="B143" s="369">
        <v>139</v>
      </c>
      <c r="C143" s="228" t="str">
        <f>VLOOKUP(D143,CONDUCTORES!C:E,3,FALSE)</f>
        <v/>
      </c>
      <c r="D143" s="228" t="str">
        <f>IFERROR(IF($C$1="SELECCIONE EMPRESA","",IF($C$1=CONDUCTORES!$Y$1,VLOOKUP(B143,CONDUCTORES!AH142:AM581,6,FALSE),IF($C$1=CONDUCTORES!$Z$1,VLOOKUP(B143,CONDUCTORES!$AI$4:AM581,5,FALSE),IF($C$1=CONDUCTORES!$AA$1,VLOOKUP(B143,CONDUCTORES!AJ142:AM581,4,FALSE),VLOOKUP(B143,CONDUCTORES!AK142:AM581,3,FALSE))))),"")</f>
        <v/>
      </c>
      <c r="E143" s="228" t="str">
        <f>IF(IFERROR(IF($D143="","",VLOOKUP($D143,CUADRO!D142:AK291,2,FALSE)),"")=0,B143,IFERROR(IF($D143="","",VLOOKUP($D143,CUADRO!D142:AK291,2,FALSE)),""))</f>
        <v/>
      </c>
      <c r="F143" s="228" t="str">
        <f>IFERROR(IF($D143="","",VLOOKUP($D143,CUADRO!D142:AK291,3,FALSE)),"")</f>
        <v/>
      </c>
      <c r="G143" s="484" t="str">
        <f>IFERROR(IF($D143="","",VLOOKUP($D143,CUADRO!$D:$AK,4,FALSE)),"")</f>
        <v/>
      </c>
      <c r="H143" s="484" t="str">
        <f>IFERROR(IF($D143="","",VLOOKUP($D143,CUADRO!$D:$AK,5,FALSE)),"")</f>
        <v/>
      </c>
      <c r="I143" s="484" t="str">
        <f>IFERROR(IF($D143="","",VLOOKUP($D143,CUADRO!$D:$AK,6,FALSE)),"")</f>
        <v/>
      </c>
      <c r="J143" s="484" t="str">
        <f>IFERROR(IF($D143="","",VLOOKUP($D143,CUADRO!$D:$AK,7,FALSE)),"")</f>
        <v/>
      </c>
      <c r="K143" s="484" t="str">
        <f>IFERROR(IF($D143="","",VLOOKUP($D143,CUADRO!$D:$AK,8,FALSE)),"")</f>
        <v/>
      </c>
      <c r="L143" s="484" t="str">
        <f>IFERROR(IF($D143="","",VLOOKUP($D143,CUADRO!$D:$AK,9,FALSE)),"")</f>
        <v/>
      </c>
      <c r="M143" s="484" t="str">
        <f>IFERROR(IF($D143="","",VLOOKUP($D143,CUADRO!$D:$AK,10,FALSE)),"")</f>
        <v/>
      </c>
      <c r="N143" s="484" t="str">
        <f>IFERROR(IF($D143="","",VLOOKUP($D143,CUADRO!$D:$AK,11,FALSE)),"")</f>
        <v/>
      </c>
      <c r="O143" s="484" t="str">
        <f>IFERROR(IF($D143="","",VLOOKUP($D143,CUADRO!$D:$AK,12,FALSE)),"")</f>
        <v/>
      </c>
      <c r="P143" s="484" t="str">
        <f>IFERROR(IF($D143="","",VLOOKUP($D143,CUADRO!$D:$AK,13,FALSE)),"")</f>
        <v/>
      </c>
      <c r="Q143" s="484" t="str">
        <f>IFERROR(IF($D143="","",VLOOKUP($D143,CUADRO!$D:$AK,14,FALSE)),"")</f>
        <v/>
      </c>
      <c r="R143" s="484" t="str">
        <f>IFERROR(IF($D143="","",VLOOKUP($D143,CUADRO!$D:$AK,15,FALSE)),"")</f>
        <v/>
      </c>
      <c r="S143" s="484" t="str">
        <f>IFERROR(IF($D143="","",VLOOKUP($D143,CUADRO!$D:$AK,16,FALSE)),"")</f>
        <v/>
      </c>
      <c r="T143" s="484" t="str">
        <f>IFERROR(IF($D143="","",VLOOKUP($D143,CUADRO!$D:$AK,17,FALSE)),"")</f>
        <v/>
      </c>
      <c r="U143" s="484" t="str">
        <f>IFERROR(IF($D143="","",VLOOKUP($D143,CUADRO!$D:$AK,18,FALSE)),"")</f>
        <v/>
      </c>
      <c r="V143" s="484" t="str">
        <f>IFERROR(IF($D143="","",VLOOKUP($D143,CUADRO!$D:$AK,19,FALSE)),"")</f>
        <v/>
      </c>
      <c r="W143" s="484" t="str">
        <f>IFERROR(IF($D143="","",VLOOKUP($D143,CUADRO!$D:$AK,20,FALSE)),"")</f>
        <v/>
      </c>
      <c r="X143" s="484" t="str">
        <f>IFERROR(IF($D143="","",VLOOKUP($D143,CUADRO!$D:$AK,21,FALSE)),"")</f>
        <v/>
      </c>
      <c r="Y143" s="484" t="str">
        <f>IFERROR(IF($D143="","",VLOOKUP($D143,CUADRO!$D:$AK,22,FALSE)),"")</f>
        <v/>
      </c>
      <c r="Z143" s="484" t="str">
        <f>IFERROR(IF($D143="","",VLOOKUP($D143,CUADRO!$D:$AK,23,FALSE)),"")</f>
        <v/>
      </c>
      <c r="AA143" s="484" t="str">
        <f>IFERROR(IF($D143="","",VLOOKUP($D143,CUADRO!$D:$AK,24,FALSE)),"")</f>
        <v/>
      </c>
      <c r="AB143" s="484" t="str">
        <f>IFERROR(IF($D143="","",VLOOKUP($D143,CUADRO!$D:$AK,25,FALSE)),"")</f>
        <v/>
      </c>
      <c r="AC143" s="484" t="str">
        <f>IFERROR(IF($D143="","",VLOOKUP($D143,CUADRO!$D:$AK,26,FALSE)),"")</f>
        <v/>
      </c>
      <c r="AD143" s="484" t="str">
        <f>IFERROR(IF($D143="","",VLOOKUP($D143,CUADRO!$D:$AK,27,FALSE)),"")</f>
        <v/>
      </c>
      <c r="AE143" s="484" t="str">
        <f>IFERROR(IF($D143="","",VLOOKUP($D143,CUADRO!$D:$AK,28,FALSE)),"")</f>
        <v/>
      </c>
      <c r="AF143" s="484" t="str">
        <f>IFERROR(IF($D143="","",VLOOKUP($D143,CUADRO!$D:$AK,29,FALSE)),"")</f>
        <v/>
      </c>
      <c r="AG143" s="484" t="str">
        <f>IFERROR(IF($D143="","",VLOOKUP($D143,CUADRO!$D:$AK,30,FALSE)),"")</f>
        <v/>
      </c>
      <c r="AH143" s="484" t="str">
        <f>IFERROR(IF($D143="","",VLOOKUP($D143,CUADRO!$D:$AK,31,FALSE)),"")</f>
        <v/>
      </c>
      <c r="AI143" s="484" t="str">
        <f>IFERROR(IF($D143="","",VLOOKUP($D143,CUADRO!$D:$AK,32,FALSE)),"")</f>
        <v/>
      </c>
      <c r="AJ143" s="484" t="str">
        <f>IFERROR(IF($D143="","",VLOOKUP($D143,CUADRO!$D:$AK,33,FALSE)),"")</f>
        <v/>
      </c>
      <c r="AK143" s="484" t="str">
        <f>IFERROR(IF($D143="","",VLOOKUP($D143,CUADRO!$D:$AK,34,FALSE)),"")</f>
        <v/>
      </c>
    </row>
    <row r="144" spans="1:37" ht="15">
      <c r="A144" s="435" t="str">
        <f>IF(F144="","",MAX($A$5:$A143)+1)</f>
        <v/>
      </c>
      <c r="B144" s="369">
        <v>140</v>
      </c>
      <c r="C144" s="228" t="str">
        <f>VLOOKUP(D144,CONDUCTORES!C:E,3,FALSE)</f>
        <v/>
      </c>
      <c r="D144" s="228" t="str">
        <f>IFERROR(IF($C$1="SELECCIONE EMPRESA","",IF($C$1=CONDUCTORES!$Y$1,VLOOKUP(B144,CONDUCTORES!AH143:AM582,6,FALSE),IF($C$1=CONDUCTORES!$Z$1,VLOOKUP(B144,CONDUCTORES!$AI$4:AM582,5,FALSE),IF($C$1=CONDUCTORES!$AA$1,VLOOKUP(B144,CONDUCTORES!AJ143:AM582,4,FALSE),VLOOKUP(B144,CONDUCTORES!AK143:AM582,3,FALSE))))),"")</f>
        <v/>
      </c>
      <c r="E144" s="228" t="str">
        <f>IF(IFERROR(IF($D144="","",VLOOKUP($D144,CUADRO!D143:AK292,2,FALSE)),"")=0,B144,IFERROR(IF($D144="","",VLOOKUP($D144,CUADRO!D143:AK292,2,FALSE)),""))</f>
        <v/>
      </c>
      <c r="F144" s="228" t="str">
        <f>IFERROR(IF($D144="","",VLOOKUP($D144,CUADRO!D143:AK292,3,FALSE)),"")</f>
        <v/>
      </c>
      <c r="G144" s="484" t="str">
        <f>IFERROR(IF($D144="","",VLOOKUP($D144,CUADRO!$D:$AK,4,FALSE)),"")</f>
        <v/>
      </c>
      <c r="H144" s="484" t="str">
        <f>IFERROR(IF($D144="","",VLOOKUP($D144,CUADRO!$D:$AK,5,FALSE)),"")</f>
        <v/>
      </c>
      <c r="I144" s="484" t="str">
        <f>IFERROR(IF($D144="","",VLOOKUP($D144,CUADRO!$D:$AK,6,FALSE)),"")</f>
        <v/>
      </c>
      <c r="J144" s="484" t="str">
        <f>IFERROR(IF($D144="","",VLOOKUP($D144,CUADRO!$D:$AK,7,FALSE)),"")</f>
        <v/>
      </c>
      <c r="K144" s="484" t="str">
        <f>IFERROR(IF($D144="","",VLOOKUP($D144,CUADRO!$D:$AK,8,FALSE)),"")</f>
        <v/>
      </c>
      <c r="L144" s="484" t="str">
        <f>IFERROR(IF($D144="","",VLOOKUP($D144,CUADRO!$D:$AK,9,FALSE)),"")</f>
        <v/>
      </c>
      <c r="M144" s="484" t="str">
        <f>IFERROR(IF($D144="","",VLOOKUP($D144,CUADRO!$D:$AK,10,FALSE)),"")</f>
        <v/>
      </c>
      <c r="N144" s="484" t="str">
        <f>IFERROR(IF($D144="","",VLOOKUP($D144,CUADRO!$D:$AK,11,FALSE)),"")</f>
        <v/>
      </c>
      <c r="O144" s="484" t="str">
        <f>IFERROR(IF($D144="","",VLOOKUP($D144,CUADRO!$D:$AK,12,FALSE)),"")</f>
        <v/>
      </c>
      <c r="P144" s="484" t="str">
        <f>IFERROR(IF($D144="","",VLOOKUP($D144,CUADRO!$D:$AK,13,FALSE)),"")</f>
        <v/>
      </c>
      <c r="Q144" s="484" t="str">
        <f>IFERROR(IF($D144="","",VLOOKUP($D144,CUADRO!$D:$AK,14,FALSE)),"")</f>
        <v/>
      </c>
      <c r="R144" s="484" t="str">
        <f>IFERROR(IF($D144="","",VLOOKUP($D144,CUADRO!$D:$AK,15,FALSE)),"")</f>
        <v/>
      </c>
      <c r="S144" s="484" t="str">
        <f>IFERROR(IF($D144="","",VLOOKUP($D144,CUADRO!$D:$AK,16,FALSE)),"")</f>
        <v/>
      </c>
      <c r="T144" s="484" t="str">
        <f>IFERROR(IF($D144="","",VLOOKUP($D144,CUADRO!$D:$AK,17,FALSE)),"")</f>
        <v/>
      </c>
      <c r="U144" s="484" t="str">
        <f>IFERROR(IF($D144="","",VLOOKUP($D144,CUADRO!$D:$AK,18,FALSE)),"")</f>
        <v/>
      </c>
      <c r="V144" s="484" t="str">
        <f>IFERROR(IF($D144="","",VLOOKUP($D144,CUADRO!$D:$AK,19,FALSE)),"")</f>
        <v/>
      </c>
      <c r="W144" s="484" t="str">
        <f>IFERROR(IF($D144="","",VLOOKUP($D144,CUADRO!$D:$AK,20,FALSE)),"")</f>
        <v/>
      </c>
      <c r="X144" s="484" t="str">
        <f>IFERROR(IF($D144="","",VLOOKUP($D144,CUADRO!$D:$AK,21,FALSE)),"")</f>
        <v/>
      </c>
      <c r="Y144" s="484" t="str">
        <f>IFERROR(IF($D144="","",VLOOKUP($D144,CUADRO!$D:$AK,22,FALSE)),"")</f>
        <v/>
      </c>
      <c r="Z144" s="484" t="str">
        <f>IFERROR(IF($D144="","",VLOOKUP($D144,CUADRO!$D:$AK,23,FALSE)),"")</f>
        <v/>
      </c>
      <c r="AA144" s="484" t="str">
        <f>IFERROR(IF($D144="","",VLOOKUP($D144,CUADRO!$D:$AK,24,FALSE)),"")</f>
        <v/>
      </c>
      <c r="AB144" s="484" t="str">
        <f>IFERROR(IF($D144="","",VLOOKUP($D144,CUADRO!$D:$AK,25,FALSE)),"")</f>
        <v/>
      </c>
      <c r="AC144" s="484" t="str">
        <f>IFERROR(IF($D144="","",VLOOKUP($D144,CUADRO!$D:$AK,26,FALSE)),"")</f>
        <v/>
      </c>
      <c r="AD144" s="484" t="str">
        <f>IFERROR(IF($D144="","",VLOOKUP($D144,CUADRO!$D:$AK,27,FALSE)),"")</f>
        <v/>
      </c>
      <c r="AE144" s="484" t="str">
        <f>IFERROR(IF($D144="","",VLOOKUP($D144,CUADRO!$D:$AK,28,FALSE)),"")</f>
        <v/>
      </c>
      <c r="AF144" s="484" t="str">
        <f>IFERROR(IF($D144="","",VLOOKUP($D144,CUADRO!$D:$AK,29,FALSE)),"")</f>
        <v/>
      </c>
      <c r="AG144" s="484" t="str">
        <f>IFERROR(IF($D144="","",VLOOKUP($D144,CUADRO!$D:$AK,30,FALSE)),"")</f>
        <v/>
      </c>
      <c r="AH144" s="484" t="str">
        <f>IFERROR(IF($D144="","",VLOOKUP($D144,CUADRO!$D:$AK,31,FALSE)),"")</f>
        <v/>
      </c>
      <c r="AI144" s="484" t="str">
        <f>IFERROR(IF($D144="","",VLOOKUP($D144,CUADRO!$D:$AK,32,FALSE)),"")</f>
        <v/>
      </c>
      <c r="AJ144" s="484" t="str">
        <f>IFERROR(IF($D144="","",VLOOKUP($D144,CUADRO!$D:$AK,33,FALSE)),"")</f>
        <v/>
      </c>
      <c r="AK144" s="484" t="str">
        <f>IFERROR(IF($D144="","",VLOOKUP($D144,CUADRO!$D:$AK,34,FALSE)),"")</f>
        <v/>
      </c>
    </row>
    <row r="145" spans="1:37" ht="15">
      <c r="A145" s="435" t="str">
        <f>IF(F145="","",MAX($A$5:$A144)+1)</f>
        <v/>
      </c>
      <c r="B145" s="369">
        <v>141</v>
      </c>
      <c r="C145" s="228" t="str">
        <f>VLOOKUP(D145,CONDUCTORES!C:E,3,FALSE)</f>
        <v/>
      </c>
      <c r="D145" s="228" t="str">
        <f>IFERROR(IF($C$1="SELECCIONE EMPRESA","",IF($C$1=CONDUCTORES!$Y$1,VLOOKUP(B145,CONDUCTORES!AH144:AM583,6,FALSE),IF($C$1=CONDUCTORES!$Z$1,VLOOKUP(B145,CONDUCTORES!$AI$4:AM583,5,FALSE),IF($C$1=CONDUCTORES!$AA$1,VLOOKUP(B145,CONDUCTORES!AJ144:AM583,4,FALSE),VLOOKUP(B145,CONDUCTORES!AK144:AM583,3,FALSE))))),"")</f>
        <v/>
      </c>
      <c r="E145" s="228" t="str">
        <f>IF(IFERROR(IF($D145="","",VLOOKUP($D145,CUADRO!D144:AK293,2,FALSE)),"")=0,B145,IFERROR(IF($D145="","",VLOOKUP($D145,CUADRO!D144:AK293,2,FALSE)),""))</f>
        <v/>
      </c>
      <c r="F145" s="228" t="str">
        <f>IFERROR(IF($D145="","",VLOOKUP($D145,CUADRO!D144:AK293,3,FALSE)),"")</f>
        <v/>
      </c>
      <c r="G145" s="484" t="str">
        <f>IFERROR(IF($D145="","",VLOOKUP($D145,CUADRO!$D:$AK,4,FALSE)),"")</f>
        <v/>
      </c>
      <c r="H145" s="484" t="str">
        <f>IFERROR(IF($D145="","",VLOOKUP($D145,CUADRO!$D:$AK,5,FALSE)),"")</f>
        <v/>
      </c>
      <c r="I145" s="484" t="str">
        <f>IFERROR(IF($D145="","",VLOOKUP($D145,CUADRO!$D:$AK,6,FALSE)),"")</f>
        <v/>
      </c>
      <c r="J145" s="484" t="str">
        <f>IFERROR(IF($D145="","",VLOOKUP($D145,CUADRO!$D:$AK,7,FALSE)),"")</f>
        <v/>
      </c>
      <c r="K145" s="484" t="str">
        <f>IFERROR(IF($D145="","",VLOOKUP($D145,CUADRO!$D:$AK,8,FALSE)),"")</f>
        <v/>
      </c>
      <c r="L145" s="484" t="str">
        <f>IFERROR(IF($D145="","",VLOOKUP($D145,CUADRO!$D:$AK,9,FALSE)),"")</f>
        <v/>
      </c>
      <c r="M145" s="484" t="str">
        <f>IFERROR(IF($D145="","",VLOOKUP($D145,CUADRO!$D:$AK,10,FALSE)),"")</f>
        <v/>
      </c>
      <c r="N145" s="484" t="str">
        <f>IFERROR(IF($D145="","",VLOOKUP($D145,CUADRO!$D:$AK,11,FALSE)),"")</f>
        <v/>
      </c>
      <c r="O145" s="484" t="str">
        <f>IFERROR(IF($D145="","",VLOOKUP($D145,CUADRO!$D:$AK,12,FALSE)),"")</f>
        <v/>
      </c>
      <c r="P145" s="484" t="str">
        <f>IFERROR(IF($D145="","",VLOOKUP($D145,CUADRO!$D:$AK,13,FALSE)),"")</f>
        <v/>
      </c>
      <c r="Q145" s="484" t="str">
        <f>IFERROR(IF($D145="","",VLOOKUP($D145,CUADRO!$D:$AK,14,FALSE)),"")</f>
        <v/>
      </c>
      <c r="R145" s="484" t="str">
        <f>IFERROR(IF($D145="","",VLOOKUP($D145,CUADRO!$D:$AK,15,FALSE)),"")</f>
        <v/>
      </c>
      <c r="S145" s="484" t="str">
        <f>IFERROR(IF($D145="","",VLOOKUP($D145,CUADRO!$D:$AK,16,FALSE)),"")</f>
        <v/>
      </c>
      <c r="T145" s="484" t="str">
        <f>IFERROR(IF($D145="","",VLOOKUP($D145,CUADRO!$D:$AK,17,FALSE)),"")</f>
        <v/>
      </c>
      <c r="U145" s="484" t="str">
        <f>IFERROR(IF($D145="","",VLOOKUP($D145,CUADRO!$D:$AK,18,FALSE)),"")</f>
        <v/>
      </c>
      <c r="V145" s="484" t="str">
        <f>IFERROR(IF($D145="","",VLOOKUP($D145,CUADRO!$D:$AK,19,FALSE)),"")</f>
        <v/>
      </c>
      <c r="W145" s="484" t="str">
        <f>IFERROR(IF($D145="","",VLOOKUP($D145,CUADRO!$D:$AK,20,FALSE)),"")</f>
        <v/>
      </c>
      <c r="X145" s="484" t="str">
        <f>IFERROR(IF($D145="","",VLOOKUP($D145,CUADRO!$D:$AK,21,FALSE)),"")</f>
        <v/>
      </c>
      <c r="Y145" s="484" t="str">
        <f>IFERROR(IF($D145="","",VLOOKUP($D145,CUADRO!$D:$AK,22,FALSE)),"")</f>
        <v/>
      </c>
      <c r="Z145" s="484" t="str">
        <f>IFERROR(IF($D145="","",VLOOKUP($D145,CUADRO!$D:$AK,23,FALSE)),"")</f>
        <v/>
      </c>
      <c r="AA145" s="484" t="str">
        <f>IFERROR(IF($D145="","",VLOOKUP($D145,CUADRO!$D:$AK,24,FALSE)),"")</f>
        <v/>
      </c>
      <c r="AB145" s="484" t="str">
        <f>IFERROR(IF($D145="","",VLOOKUP($D145,CUADRO!$D:$AK,25,FALSE)),"")</f>
        <v/>
      </c>
      <c r="AC145" s="484" t="str">
        <f>IFERROR(IF($D145="","",VLOOKUP($D145,CUADRO!$D:$AK,26,FALSE)),"")</f>
        <v/>
      </c>
      <c r="AD145" s="484" t="str">
        <f>IFERROR(IF($D145="","",VLOOKUP($D145,CUADRO!$D:$AK,27,FALSE)),"")</f>
        <v/>
      </c>
      <c r="AE145" s="484" t="str">
        <f>IFERROR(IF($D145="","",VLOOKUP($D145,CUADRO!$D:$AK,28,FALSE)),"")</f>
        <v/>
      </c>
      <c r="AF145" s="484" t="str">
        <f>IFERROR(IF($D145="","",VLOOKUP($D145,CUADRO!$D:$AK,29,FALSE)),"")</f>
        <v/>
      </c>
      <c r="AG145" s="484" t="str">
        <f>IFERROR(IF($D145="","",VLOOKUP($D145,CUADRO!$D:$AK,30,FALSE)),"")</f>
        <v/>
      </c>
      <c r="AH145" s="484" t="str">
        <f>IFERROR(IF($D145="","",VLOOKUP($D145,CUADRO!$D:$AK,31,FALSE)),"")</f>
        <v/>
      </c>
      <c r="AI145" s="484" t="str">
        <f>IFERROR(IF($D145="","",VLOOKUP($D145,CUADRO!$D:$AK,32,FALSE)),"")</f>
        <v/>
      </c>
      <c r="AJ145" s="484" t="str">
        <f>IFERROR(IF($D145="","",VLOOKUP($D145,CUADRO!$D:$AK,33,FALSE)),"")</f>
        <v/>
      </c>
      <c r="AK145" s="484" t="str">
        <f>IFERROR(IF($D145="","",VLOOKUP($D145,CUADRO!$D:$AK,34,FALSE)),"")</f>
        <v/>
      </c>
    </row>
    <row r="146" spans="1:37" ht="15">
      <c r="A146" s="435" t="str">
        <f>IF(F146="","",MAX($A$5:$A145)+1)</f>
        <v/>
      </c>
      <c r="B146" s="369">
        <v>142</v>
      </c>
      <c r="C146" s="228" t="str">
        <f>VLOOKUP(D146,CONDUCTORES!C:E,3,FALSE)</f>
        <v/>
      </c>
      <c r="D146" s="228" t="str">
        <f>IFERROR(IF($C$1="SELECCIONE EMPRESA","",IF($C$1=CONDUCTORES!$Y$1,VLOOKUP(B146,CONDUCTORES!AH145:AM584,6,FALSE),IF($C$1=CONDUCTORES!$Z$1,VLOOKUP(B146,CONDUCTORES!$AI$4:AM584,5,FALSE),IF($C$1=CONDUCTORES!$AA$1,VLOOKUP(B146,CONDUCTORES!AJ145:AM584,4,FALSE),VLOOKUP(B146,CONDUCTORES!AK145:AM584,3,FALSE))))),"")</f>
        <v/>
      </c>
      <c r="E146" s="228" t="str">
        <f>IF(IFERROR(IF($D146="","",VLOOKUP($D146,CUADRO!D145:AK294,2,FALSE)),"")=0,B146,IFERROR(IF($D146="","",VLOOKUP($D146,CUADRO!D145:AK294,2,FALSE)),""))</f>
        <v/>
      </c>
      <c r="F146" s="228" t="str">
        <f>IFERROR(IF($D146="","",VLOOKUP($D146,CUADRO!D145:AK294,3,FALSE)),"")</f>
        <v/>
      </c>
      <c r="G146" s="484" t="str">
        <f>IFERROR(IF($D146="","",VLOOKUP($D146,CUADRO!$D:$AK,4,FALSE)),"")</f>
        <v/>
      </c>
      <c r="H146" s="484" t="str">
        <f>IFERROR(IF($D146="","",VLOOKUP($D146,CUADRO!$D:$AK,5,FALSE)),"")</f>
        <v/>
      </c>
      <c r="I146" s="484" t="str">
        <f>IFERROR(IF($D146="","",VLOOKUP($D146,CUADRO!$D:$AK,6,FALSE)),"")</f>
        <v/>
      </c>
      <c r="J146" s="484" t="str">
        <f>IFERROR(IF($D146="","",VLOOKUP($D146,CUADRO!$D:$AK,7,FALSE)),"")</f>
        <v/>
      </c>
      <c r="K146" s="484" t="str">
        <f>IFERROR(IF($D146="","",VLOOKUP($D146,CUADRO!$D:$AK,8,FALSE)),"")</f>
        <v/>
      </c>
      <c r="L146" s="484" t="str">
        <f>IFERROR(IF($D146="","",VLOOKUP($D146,CUADRO!$D:$AK,9,FALSE)),"")</f>
        <v/>
      </c>
      <c r="M146" s="484" t="str">
        <f>IFERROR(IF($D146="","",VLOOKUP($D146,CUADRO!$D:$AK,10,FALSE)),"")</f>
        <v/>
      </c>
      <c r="N146" s="484" t="str">
        <f>IFERROR(IF($D146="","",VLOOKUP($D146,CUADRO!$D:$AK,11,FALSE)),"")</f>
        <v/>
      </c>
      <c r="O146" s="484" t="str">
        <f>IFERROR(IF($D146="","",VLOOKUP($D146,CUADRO!$D:$AK,12,FALSE)),"")</f>
        <v/>
      </c>
      <c r="P146" s="484" t="str">
        <f>IFERROR(IF($D146="","",VLOOKUP($D146,CUADRO!$D:$AK,13,FALSE)),"")</f>
        <v/>
      </c>
      <c r="Q146" s="484" t="str">
        <f>IFERROR(IF($D146="","",VLOOKUP($D146,CUADRO!$D:$AK,14,FALSE)),"")</f>
        <v/>
      </c>
      <c r="R146" s="484" t="str">
        <f>IFERROR(IF($D146="","",VLOOKUP($D146,CUADRO!$D:$AK,15,FALSE)),"")</f>
        <v/>
      </c>
      <c r="S146" s="484" t="str">
        <f>IFERROR(IF($D146="","",VLOOKUP($D146,CUADRO!$D:$AK,16,FALSE)),"")</f>
        <v/>
      </c>
      <c r="T146" s="484" t="str">
        <f>IFERROR(IF($D146="","",VLOOKUP($D146,CUADRO!$D:$AK,17,FALSE)),"")</f>
        <v/>
      </c>
      <c r="U146" s="484" t="str">
        <f>IFERROR(IF($D146="","",VLOOKUP($D146,CUADRO!$D:$AK,18,FALSE)),"")</f>
        <v/>
      </c>
      <c r="V146" s="484" t="str">
        <f>IFERROR(IF($D146="","",VLOOKUP($D146,CUADRO!$D:$AK,19,FALSE)),"")</f>
        <v/>
      </c>
      <c r="W146" s="484" t="str">
        <f>IFERROR(IF($D146="","",VLOOKUP($D146,CUADRO!$D:$AK,20,FALSE)),"")</f>
        <v/>
      </c>
      <c r="X146" s="484" t="str">
        <f>IFERROR(IF($D146="","",VLOOKUP($D146,CUADRO!$D:$AK,21,FALSE)),"")</f>
        <v/>
      </c>
      <c r="Y146" s="484" t="str">
        <f>IFERROR(IF($D146="","",VLOOKUP($D146,CUADRO!$D:$AK,22,FALSE)),"")</f>
        <v/>
      </c>
      <c r="Z146" s="484" t="str">
        <f>IFERROR(IF($D146="","",VLOOKUP($D146,CUADRO!$D:$AK,23,FALSE)),"")</f>
        <v/>
      </c>
      <c r="AA146" s="484" t="str">
        <f>IFERROR(IF($D146="","",VLOOKUP($D146,CUADRO!$D:$AK,24,FALSE)),"")</f>
        <v/>
      </c>
      <c r="AB146" s="484" t="str">
        <f>IFERROR(IF($D146="","",VLOOKUP($D146,CUADRO!$D:$AK,25,FALSE)),"")</f>
        <v/>
      </c>
      <c r="AC146" s="484" t="str">
        <f>IFERROR(IF($D146="","",VLOOKUP($D146,CUADRO!$D:$AK,26,FALSE)),"")</f>
        <v/>
      </c>
      <c r="AD146" s="484" t="str">
        <f>IFERROR(IF($D146="","",VLOOKUP($D146,CUADRO!$D:$AK,27,FALSE)),"")</f>
        <v/>
      </c>
      <c r="AE146" s="484" t="str">
        <f>IFERROR(IF($D146="","",VLOOKUP($D146,CUADRO!$D:$AK,28,FALSE)),"")</f>
        <v/>
      </c>
      <c r="AF146" s="484" t="str">
        <f>IFERROR(IF($D146="","",VLOOKUP($D146,CUADRO!$D:$AK,29,FALSE)),"")</f>
        <v/>
      </c>
      <c r="AG146" s="484" t="str">
        <f>IFERROR(IF($D146="","",VLOOKUP($D146,CUADRO!$D:$AK,30,FALSE)),"")</f>
        <v/>
      </c>
      <c r="AH146" s="484" t="str">
        <f>IFERROR(IF($D146="","",VLOOKUP($D146,CUADRO!$D:$AK,31,FALSE)),"")</f>
        <v/>
      </c>
      <c r="AI146" s="484" t="str">
        <f>IFERROR(IF($D146="","",VLOOKUP($D146,CUADRO!$D:$AK,32,FALSE)),"")</f>
        <v/>
      </c>
      <c r="AJ146" s="484" t="str">
        <f>IFERROR(IF($D146="","",VLOOKUP($D146,CUADRO!$D:$AK,33,FALSE)),"")</f>
        <v/>
      </c>
      <c r="AK146" s="484" t="str">
        <f>IFERROR(IF($D146="","",VLOOKUP($D146,CUADRO!$D:$AK,34,FALSE)),"")</f>
        <v/>
      </c>
    </row>
    <row r="147" spans="1:37" ht="15">
      <c r="A147" s="435" t="str">
        <f>IF(F147="","",MAX($A$5:$A146)+1)</f>
        <v/>
      </c>
      <c r="B147" s="369">
        <v>143</v>
      </c>
      <c r="C147" s="228" t="str">
        <f>VLOOKUP(D147,CONDUCTORES!C:E,3,FALSE)</f>
        <v/>
      </c>
      <c r="D147" s="228" t="str">
        <f>IFERROR(IF($C$1="SELECCIONE EMPRESA","",IF($C$1=CONDUCTORES!$Y$1,VLOOKUP(B147,CONDUCTORES!AH146:AM585,6,FALSE),IF($C$1=CONDUCTORES!$Z$1,VLOOKUP(B147,CONDUCTORES!$AI$4:AM585,5,FALSE),IF($C$1=CONDUCTORES!$AA$1,VLOOKUP(B147,CONDUCTORES!AJ146:AM585,4,FALSE),VLOOKUP(B147,CONDUCTORES!AK146:AM585,3,FALSE))))),"")</f>
        <v/>
      </c>
      <c r="E147" s="228" t="str">
        <f>IF(IFERROR(IF($D147="","",VLOOKUP($D147,CUADRO!D146:AK295,2,FALSE)),"")=0,B147,IFERROR(IF($D147="","",VLOOKUP($D147,CUADRO!D146:AK295,2,FALSE)),""))</f>
        <v/>
      </c>
      <c r="F147" s="228" t="str">
        <f>IFERROR(IF($D147="","",VLOOKUP($D147,CUADRO!D146:AK295,3,FALSE)),"")</f>
        <v/>
      </c>
      <c r="G147" s="484" t="str">
        <f>IFERROR(IF($D147="","",VLOOKUP($D147,CUADRO!$D:$AK,4,FALSE)),"")</f>
        <v/>
      </c>
      <c r="H147" s="484" t="str">
        <f>IFERROR(IF($D147="","",VLOOKUP($D147,CUADRO!$D:$AK,5,FALSE)),"")</f>
        <v/>
      </c>
      <c r="I147" s="484" t="str">
        <f>IFERROR(IF($D147="","",VLOOKUP($D147,CUADRO!$D:$AK,6,FALSE)),"")</f>
        <v/>
      </c>
      <c r="J147" s="484" t="str">
        <f>IFERROR(IF($D147="","",VLOOKUP($D147,CUADRO!$D:$AK,7,FALSE)),"")</f>
        <v/>
      </c>
      <c r="K147" s="484" t="str">
        <f>IFERROR(IF($D147="","",VLOOKUP($D147,CUADRO!$D:$AK,8,FALSE)),"")</f>
        <v/>
      </c>
      <c r="L147" s="484" t="str">
        <f>IFERROR(IF($D147="","",VLOOKUP($D147,CUADRO!$D:$AK,9,FALSE)),"")</f>
        <v/>
      </c>
      <c r="M147" s="484" t="str">
        <f>IFERROR(IF($D147="","",VLOOKUP($D147,CUADRO!$D:$AK,10,FALSE)),"")</f>
        <v/>
      </c>
      <c r="N147" s="484" t="str">
        <f>IFERROR(IF($D147="","",VLOOKUP($D147,CUADRO!$D:$AK,11,FALSE)),"")</f>
        <v/>
      </c>
      <c r="O147" s="484" t="str">
        <f>IFERROR(IF($D147="","",VLOOKUP($D147,CUADRO!$D:$AK,12,FALSE)),"")</f>
        <v/>
      </c>
      <c r="P147" s="484" t="str">
        <f>IFERROR(IF($D147="","",VLOOKUP($D147,CUADRO!$D:$AK,13,FALSE)),"")</f>
        <v/>
      </c>
      <c r="Q147" s="484" t="str">
        <f>IFERROR(IF($D147="","",VLOOKUP($D147,CUADRO!$D:$AK,14,FALSE)),"")</f>
        <v/>
      </c>
      <c r="R147" s="484" t="str">
        <f>IFERROR(IF($D147="","",VLOOKUP($D147,CUADRO!$D:$AK,15,FALSE)),"")</f>
        <v/>
      </c>
      <c r="S147" s="484" t="str">
        <f>IFERROR(IF($D147="","",VLOOKUP($D147,CUADRO!$D:$AK,16,FALSE)),"")</f>
        <v/>
      </c>
      <c r="T147" s="484" t="str">
        <f>IFERROR(IF($D147="","",VLOOKUP($D147,CUADRO!$D:$AK,17,FALSE)),"")</f>
        <v/>
      </c>
      <c r="U147" s="484" t="str">
        <f>IFERROR(IF($D147="","",VLOOKUP($D147,CUADRO!$D:$AK,18,FALSE)),"")</f>
        <v/>
      </c>
      <c r="V147" s="484" t="str">
        <f>IFERROR(IF($D147="","",VLOOKUP($D147,CUADRO!$D:$AK,19,FALSE)),"")</f>
        <v/>
      </c>
      <c r="W147" s="484" t="str">
        <f>IFERROR(IF($D147="","",VLOOKUP($D147,CUADRO!$D:$AK,20,FALSE)),"")</f>
        <v/>
      </c>
      <c r="X147" s="484" t="str">
        <f>IFERROR(IF($D147="","",VLOOKUP($D147,CUADRO!$D:$AK,21,FALSE)),"")</f>
        <v/>
      </c>
      <c r="Y147" s="484" t="str">
        <f>IFERROR(IF($D147="","",VLOOKUP($D147,CUADRO!$D:$AK,22,FALSE)),"")</f>
        <v/>
      </c>
      <c r="Z147" s="484" t="str">
        <f>IFERROR(IF($D147="","",VLOOKUP($D147,CUADRO!$D:$AK,23,FALSE)),"")</f>
        <v/>
      </c>
      <c r="AA147" s="484" t="str">
        <f>IFERROR(IF($D147="","",VLOOKUP($D147,CUADRO!$D:$AK,24,FALSE)),"")</f>
        <v/>
      </c>
      <c r="AB147" s="484" t="str">
        <f>IFERROR(IF($D147="","",VLOOKUP($D147,CUADRO!$D:$AK,25,FALSE)),"")</f>
        <v/>
      </c>
      <c r="AC147" s="484" t="str">
        <f>IFERROR(IF($D147="","",VLOOKUP($D147,CUADRO!$D:$AK,26,FALSE)),"")</f>
        <v/>
      </c>
      <c r="AD147" s="484" t="str">
        <f>IFERROR(IF($D147="","",VLOOKUP($D147,CUADRO!$D:$AK,27,FALSE)),"")</f>
        <v/>
      </c>
      <c r="AE147" s="484" t="str">
        <f>IFERROR(IF($D147="","",VLOOKUP($D147,CUADRO!$D:$AK,28,FALSE)),"")</f>
        <v/>
      </c>
      <c r="AF147" s="484" t="str">
        <f>IFERROR(IF($D147="","",VLOOKUP($D147,CUADRO!$D:$AK,29,FALSE)),"")</f>
        <v/>
      </c>
      <c r="AG147" s="484" t="str">
        <f>IFERROR(IF($D147="","",VLOOKUP($D147,CUADRO!$D:$AK,30,FALSE)),"")</f>
        <v/>
      </c>
      <c r="AH147" s="484" t="str">
        <f>IFERROR(IF($D147="","",VLOOKUP($D147,CUADRO!$D:$AK,31,FALSE)),"")</f>
        <v/>
      </c>
      <c r="AI147" s="484" t="str">
        <f>IFERROR(IF($D147="","",VLOOKUP($D147,CUADRO!$D:$AK,32,FALSE)),"")</f>
        <v/>
      </c>
      <c r="AJ147" s="484" t="str">
        <f>IFERROR(IF($D147="","",VLOOKUP($D147,CUADRO!$D:$AK,33,FALSE)),"")</f>
        <v/>
      </c>
      <c r="AK147" s="484" t="str">
        <f>IFERROR(IF($D147="","",VLOOKUP($D147,CUADRO!$D:$AK,34,FALSE)),"")</f>
        <v/>
      </c>
    </row>
    <row r="148" spans="1:37" ht="15">
      <c r="A148" s="435" t="str">
        <f>IF(F148="","",MAX($A$5:$A147)+1)</f>
        <v/>
      </c>
      <c r="B148" s="369">
        <v>144</v>
      </c>
      <c r="C148" s="228" t="str">
        <f>VLOOKUP(D148,CONDUCTORES!C:E,3,FALSE)</f>
        <v/>
      </c>
      <c r="D148" s="228" t="str">
        <f>IFERROR(IF($C$1="SELECCIONE EMPRESA","",IF($C$1=CONDUCTORES!$Y$1,VLOOKUP(B148,CONDUCTORES!AH147:AM586,6,FALSE),IF($C$1=CONDUCTORES!$Z$1,VLOOKUP(B148,CONDUCTORES!$AI$4:AM586,5,FALSE),IF($C$1=CONDUCTORES!$AA$1,VLOOKUP(B148,CONDUCTORES!AJ147:AM586,4,FALSE),VLOOKUP(B148,CONDUCTORES!AK147:AM586,3,FALSE))))),"")</f>
        <v/>
      </c>
      <c r="E148" s="228" t="str">
        <f>IF(IFERROR(IF($D148="","",VLOOKUP($D148,CUADRO!D147:AK296,2,FALSE)),"")=0,B148,IFERROR(IF($D148="","",VLOOKUP($D148,CUADRO!D147:AK296,2,FALSE)),""))</f>
        <v/>
      </c>
      <c r="F148" s="228" t="str">
        <f>IFERROR(IF($D148="","",VLOOKUP($D148,CUADRO!D147:AK296,3,FALSE)),"")</f>
        <v/>
      </c>
      <c r="G148" s="484" t="str">
        <f>IFERROR(IF($D148="","",VLOOKUP($D148,CUADRO!$D:$AK,4,FALSE)),"")</f>
        <v/>
      </c>
      <c r="H148" s="484" t="str">
        <f>IFERROR(IF($D148="","",VLOOKUP($D148,CUADRO!$D:$AK,5,FALSE)),"")</f>
        <v/>
      </c>
      <c r="I148" s="484" t="str">
        <f>IFERROR(IF($D148="","",VLOOKUP($D148,CUADRO!$D:$AK,6,FALSE)),"")</f>
        <v/>
      </c>
      <c r="J148" s="484" t="str">
        <f>IFERROR(IF($D148="","",VLOOKUP($D148,CUADRO!$D:$AK,7,FALSE)),"")</f>
        <v/>
      </c>
      <c r="K148" s="484" t="str">
        <f>IFERROR(IF($D148="","",VLOOKUP($D148,CUADRO!$D:$AK,8,FALSE)),"")</f>
        <v/>
      </c>
      <c r="L148" s="484" t="str">
        <f>IFERROR(IF($D148="","",VLOOKUP($D148,CUADRO!$D:$AK,9,FALSE)),"")</f>
        <v/>
      </c>
      <c r="M148" s="484" t="str">
        <f>IFERROR(IF($D148="","",VLOOKUP($D148,CUADRO!$D:$AK,10,FALSE)),"")</f>
        <v/>
      </c>
      <c r="N148" s="484" t="str">
        <f>IFERROR(IF($D148="","",VLOOKUP($D148,CUADRO!$D:$AK,11,FALSE)),"")</f>
        <v/>
      </c>
      <c r="O148" s="484" t="str">
        <f>IFERROR(IF($D148="","",VLOOKUP($D148,CUADRO!$D:$AK,12,FALSE)),"")</f>
        <v/>
      </c>
      <c r="P148" s="484" t="str">
        <f>IFERROR(IF($D148="","",VLOOKUP($D148,CUADRO!$D:$AK,13,FALSE)),"")</f>
        <v/>
      </c>
      <c r="Q148" s="484" t="str">
        <f>IFERROR(IF($D148="","",VLOOKUP($D148,CUADRO!$D:$AK,14,FALSE)),"")</f>
        <v/>
      </c>
      <c r="R148" s="484" t="str">
        <f>IFERROR(IF($D148="","",VLOOKUP($D148,CUADRO!$D:$AK,15,FALSE)),"")</f>
        <v/>
      </c>
      <c r="S148" s="484" t="str">
        <f>IFERROR(IF($D148="","",VLOOKUP($D148,CUADRO!$D:$AK,16,FALSE)),"")</f>
        <v/>
      </c>
      <c r="T148" s="484" t="str">
        <f>IFERROR(IF($D148="","",VLOOKUP($D148,CUADRO!$D:$AK,17,FALSE)),"")</f>
        <v/>
      </c>
      <c r="U148" s="484" t="str">
        <f>IFERROR(IF($D148="","",VLOOKUP($D148,CUADRO!$D:$AK,18,FALSE)),"")</f>
        <v/>
      </c>
      <c r="V148" s="484" t="str">
        <f>IFERROR(IF($D148="","",VLOOKUP($D148,CUADRO!$D:$AK,19,FALSE)),"")</f>
        <v/>
      </c>
      <c r="W148" s="484" t="str">
        <f>IFERROR(IF($D148="","",VLOOKUP($D148,CUADRO!$D:$AK,20,FALSE)),"")</f>
        <v/>
      </c>
      <c r="X148" s="484" t="str">
        <f>IFERROR(IF($D148="","",VLOOKUP($D148,CUADRO!$D:$AK,21,FALSE)),"")</f>
        <v/>
      </c>
      <c r="Y148" s="484" t="str">
        <f>IFERROR(IF($D148="","",VLOOKUP($D148,CUADRO!$D:$AK,22,FALSE)),"")</f>
        <v/>
      </c>
      <c r="Z148" s="484" t="str">
        <f>IFERROR(IF($D148="","",VLOOKUP($D148,CUADRO!$D:$AK,23,FALSE)),"")</f>
        <v/>
      </c>
      <c r="AA148" s="484" t="str">
        <f>IFERROR(IF($D148="","",VLOOKUP($D148,CUADRO!$D:$AK,24,FALSE)),"")</f>
        <v/>
      </c>
      <c r="AB148" s="484" t="str">
        <f>IFERROR(IF($D148="","",VLOOKUP($D148,CUADRO!$D:$AK,25,FALSE)),"")</f>
        <v/>
      </c>
      <c r="AC148" s="484" t="str">
        <f>IFERROR(IF($D148="","",VLOOKUP($D148,CUADRO!$D:$AK,26,FALSE)),"")</f>
        <v/>
      </c>
      <c r="AD148" s="484" t="str">
        <f>IFERROR(IF($D148="","",VLOOKUP($D148,CUADRO!$D:$AK,27,FALSE)),"")</f>
        <v/>
      </c>
      <c r="AE148" s="484" t="str">
        <f>IFERROR(IF($D148="","",VLOOKUP($D148,CUADRO!$D:$AK,28,FALSE)),"")</f>
        <v/>
      </c>
      <c r="AF148" s="484" t="str">
        <f>IFERROR(IF($D148="","",VLOOKUP($D148,CUADRO!$D:$AK,29,FALSE)),"")</f>
        <v/>
      </c>
      <c r="AG148" s="484" t="str">
        <f>IFERROR(IF($D148="","",VLOOKUP($D148,CUADRO!$D:$AK,30,FALSE)),"")</f>
        <v/>
      </c>
      <c r="AH148" s="484" t="str">
        <f>IFERROR(IF($D148="","",VLOOKUP($D148,CUADRO!$D:$AK,31,FALSE)),"")</f>
        <v/>
      </c>
      <c r="AI148" s="484" t="str">
        <f>IFERROR(IF($D148="","",VLOOKUP($D148,CUADRO!$D:$AK,32,FALSE)),"")</f>
        <v/>
      </c>
      <c r="AJ148" s="484" t="str">
        <f>IFERROR(IF($D148="","",VLOOKUP($D148,CUADRO!$D:$AK,33,FALSE)),"")</f>
        <v/>
      </c>
      <c r="AK148" s="484" t="str">
        <f>IFERROR(IF($D148="","",VLOOKUP($D148,CUADRO!$D:$AK,34,FALSE)),"")</f>
        <v/>
      </c>
    </row>
    <row r="149" spans="1:37" ht="15">
      <c r="A149" s="435" t="str">
        <f>IF(F149="","",MAX($A$5:$A148)+1)</f>
        <v/>
      </c>
      <c r="B149" s="369">
        <v>145</v>
      </c>
      <c r="C149" s="228" t="str">
        <f>VLOOKUP(D149,CONDUCTORES!C:E,3,FALSE)</f>
        <v/>
      </c>
      <c r="D149" s="228" t="str">
        <f>IFERROR(IF($C$1="SELECCIONE EMPRESA","",IF($C$1=CONDUCTORES!$Y$1,VLOOKUP(B149,CONDUCTORES!AH148:AM587,6,FALSE),IF($C$1=CONDUCTORES!$Z$1,VLOOKUP(B149,CONDUCTORES!$AI$4:AM587,5,FALSE),IF($C$1=CONDUCTORES!$AA$1,VLOOKUP(B149,CONDUCTORES!AJ148:AM587,4,FALSE),VLOOKUP(B149,CONDUCTORES!AK148:AM587,3,FALSE))))),"")</f>
        <v/>
      </c>
      <c r="E149" s="228" t="str">
        <f>IF(IFERROR(IF($D149="","",VLOOKUP($D149,CUADRO!D148:AK297,2,FALSE)),"")=0,B149,IFERROR(IF($D149="","",VLOOKUP($D149,CUADRO!D148:AK297,2,FALSE)),""))</f>
        <v/>
      </c>
      <c r="F149" s="228" t="str">
        <f>IFERROR(IF($D149="","",VLOOKUP($D149,CUADRO!D148:AK297,3,FALSE)),"")</f>
        <v/>
      </c>
      <c r="G149" s="484" t="str">
        <f>IFERROR(IF($D149="","",VLOOKUP($D149,CUADRO!$D:$AK,4,FALSE)),"")</f>
        <v/>
      </c>
      <c r="H149" s="484" t="str">
        <f>IFERROR(IF($D149="","",VLOOKUP($D149,CUADRO!$D:$AK,5,FALSE)),"")</f>
        <v/>
      </c>
      <c r="I149" s="484" t="str">
        <f>IFERROR(IF($D149="","",VLOOKUP($D149,CUADRO!$D:$AK,6,FALSE)),"")</f>
        <v/>
      </c>
      <c r="J149" s="484" t="str">
        <f>IFERROR(IF($D149="","",VLOOKUP($D149,CUADRO!$D:$AK,7,FALSE)),"")</f>
        <v/>
      </c>
      <c r="K149" s="484" t="str">
        <f>IFERROR(IF($D149="","",VLOOKUP($D149,CUADRO!$D:$AK,8,FALSE)),"")</f>
        <v/>
      </c>
      <c r="L149" s="484" t="str">
        <f>IFERROR(IF($D149="","",VLOOKUP($D149,CUADRO!$D:$AK,9,FALSE)),"")</f>
        <v/>
      </c>
      <c r="M149" s="484" t="str">
        <f>IFERROR(IF($D149="","",VLOOKUP($D149,CUADRO!$D:$AK,10,FALSE)),"")</f>
        <v/>
      </c>
      <c r="N149" s="484" t="str">
        <f>IFERROR(IF($D149="","",VLOOKUP($D149,CUADRO!$D:$AK,11,FALSE)),"")</f>
        <v/>
      </c>
      <c r="O149" s="484" t="str">
        <f>IFERROR(IF($D149="","",VLOOKUP($D149,CUADRO!$D:$AK,12,FALSE)),"")</f>
        <v/>
      </c>
      <c r="P149" s="484" t="str">
        <f>IFERROR(IF($D149="","",VLOOKUP($D149,CUADRO!$D:$AK,13,FALSE)),"")</f>
        <v/>
      </c>
      <c r="Q149" s="484" t="str">
        <f>IFERROR(IF($D149="","",VLOOKUP($D149,CUADRO!$D:$AK,14,FALSE)),"")</f>
        <v/>
      </c>
      <c r="R149" s="484" t="str">
        <f>IFERROR(IF($D149="","",VLOOKUP($D149,CUADRO!$D:$AK,15,FALSE)),"")</f>
        <v/>
      </c>
      <c r="S149" s="484" t="str">
        <f>IFERROR(IF($D149="","",VLOOKUP($D149,CUADRO!$D:$AK,16,FALSE)),"")</f>
        <v/>
      </c>
      <c r="T149" s="484" t="str">
        <f>IFERROR(IF($D149="","",VLOOKUP($D149,CUADRO!$D:$AK,17,FALSE)),"")</f>
        <v/>
      </c>
      <c r="U149" s="484" t="str">
        <f>IFERROR(IF($D149="","",VLOOKUP($D149,CUADRO!$D:$AK,18,FALSE)),"")</f>
        <v/>
      </c>
      <c r="V149" s="484" t="str">
        <f>IFERROR(IF($D149="","",VLOOKUP($D149,CUADRO!$D:$AK,19,FALSE)),"")</f>
        <v/>
      </c>
      <c r="W149" s="484" t="str">
        <f>IFERROR(IF($D149="","",VLOOKUP($D149,CUADRO!$D:$AK,20,FALSE)),"")</f>
        <v/>
      </c>
      <c r="X149" s="484" t="str">
        <f>IFERROR(IF($D149="","",VLOOKUP($D149,CUADRO!$D:$AK,21,FALSE)),"")</f>
        <v/>
      </c>
      <c r="Y149" s="484" t="str">
        <f>IFERROR(IF($D149="","",VLOOKUP($D149,CUADRO!$D:$AK,22,FALSE)),"")</f>
        <v/>
      </c>
      <c r="Z149" s="484" t="str">
        <f>IFERROR(IF($D149="","",VLOOKUP($D149,CUADRO!$D:$AK,23,FALSE)),"")</f>
        <v/>
      </c>
      <c r="AA149" s="484" t="str">
        <f>IFERROR(IF($D149="","",VLOOKUP($D149,CUADRO!$D:$AK,24,FALSE)),"")</f>
        <v/>
      </c>
      <c r="AB149" s="484" t="str">
        <f>IFERROR(IF($D149="","",VLOOKUP($D149,CUADRO!$D:$AK,25,FALSE)),"")</f>
        <v/>
      </c>
      <c r="AC149" s="484" t="str">
        <f>IFERROR(IF($D149="","",VLOOKUP($D149,CUADRO!$D:$AK,26,FALSE)),"")</f>
        <v/>
      </c>
      <c r="AD149" s="484" t="str">
        <f>IFERROR(IF($D149="","",VLOOKUP($D149,CUADRO!$D:$AK,27,FALSE)),"")</f>
        <v/>
      </c>
      <c r="AE149" s="484" t="str">
        <f>IFERROR(IF($D149="","",VLOOKUP($D149,CUADRO!$D:$AK,28,FALSE)),"")</f>
        <v/>
      </c>
      <c r="AF149" s="484" t="str">
        <f>IFERROR(IF($D149="","",VLOOKUP($D149,CUADRO!$D:$AK,29,FALSE)),"")</f>
        <v/>
      </c>
      <c r="AG149" s="484" t="str">
        <f>IFERROR(IF($D149="","",VLOOKUP($D149,CUADRO!$D:$AK,30,FALSE)),"")</f>
        <v/>
      </c>
      <c r="AH149" s="484" t="str">
        <f>IFERROR(IF($D149="","",VLOOKUP($D149,CUADRO!$D:$AK,31,FALSE)),"")</f>
        <v/>
      </c>
      <c r="AI149" s="484" t="str">
        <f>IFERROR(IF($D149="","",VLOOKUP($D149,CUADRO!$D:$AK,32,FALSE)),"")</f>
        <v/>
      </c>
      <c r="AJ149" s="484" t="str">
        <f>IFERROR(IF($D149="","",VLOOKUP($D149,CUADRO!$D:$AK,33,FALSE)),"")</f>
        <v/>
      </c>
      <c r="AK149" s="484" t="str">
        <f>IFERROR(IF($D149="","",VLOOKUP($D149,CUADRO!$D:$AK,34,FALSE)),"")</f>
        <v/>
      </c>
    </row>
    <row r="150" spans="1:37" ht="15">
      <c r="A150" s="435" t="str">
        <f>IF(F150="","",MAX($A$5:$A149)+1)</f>
        <v/>
      </c>
      <c r="B150" s="369">
        <v>146</v>
      </c>
      <c r="C150" s="228" t="str">
        <f>VLOOKUP(D150,CONDUCTORES!C:E,3,FALSE)</f>
        <v/>
      </c>
      <c r="D150" s="228" t="str">
        <f>IFERROR(IF($C$1="SELECCIONE EMPRESA","",IF($C$1=CONDUCTORES!$Y$1,VLOOKUP(B150,CONDUCTORES!AH149:AM588,6,FALSE),IF($C$1=CONDUCTORES!$Z$1,VLOOKUP(B150,CONDUCTORES!$AI$4:AM588,5,FALSE),IF($C$1=CONDUCTORES!$AA$1,VLOOKUP(B150,CONDUCTORES!AJ149:AM588,4,FALSE),VLOOKUP(B150,CONDUCTORES!AK149:AM588,3,FALSE))))),"")</f>
        <v/>
      </c>
      <c r="E150" s="228" t="str">
        <f>IF(IFERROR(IF($D150="","",VLOOKUP($D150,CUADRO!D149:AK298,2,FALSE)),"")=0,B150,IFERROR(IF($D150="","",VLOOKUP($D150,CUADRO!D149:AK298,2,FALSE)),""))</f>
        <v/>
      </c>
      <c r="F150" s="228" t="str">
        <f>IFERROR(IF($D150="","",VLOOKUP($D150,CUADRO!D149:AK298,3,FALSE)),"")</f>
        <v/>
      </c>
      <c r="G150" s="484" t="str">
        <f>IFERROR(IF($D150="","",VLOOKUP($D150,CUADRO!$D:$AK,4,FALSE)),"")</f>
        <v/>
      </c>
      <c r="H150" s="484" t="str">
        <f>IFERROR(IF($D150="","",VLOOKUP($D150,CUADRO!$D:$AK,5,FALSE)),"")</f>
        <v/>
      </c>
      <c r="I150" s="484" t="str">
        <f>IFERROR(IF($D150="","",VLOOKUP($D150,CUADRO!$D:$AK,6,FALSE)),"")</f>
        <v/>
      </c>
      <c r="J150" s="484" t="str">
        <f>IFERROR(IF($D150="","",VLOOKUP($D150,CUADRO!$D:$AK,7,FALSE)),"")</f>
        <v/>
      </c>
      <c r="K150" s="484" t="str">
        <f>IFERROR(IF($D150="","",VLOOKUP($D150,CUADRO!$D:$AK,8,FALSE)),"")</f>
        <v/>
      </c>
      <c r="L150" s="484" t="str">
        <f>IFERROR(IF($D150="","",VLOOKUP($D150,CUADRO!$D:$AK,9,FALSE)),"")</f>
        <v/>
      </c>
      <c r="M150" s="484" t="str">
        <f>IFERROR(IF($D150="","",VLOOKUP($D150,CUADRO!$D:$AK,10,FALSE)),"")</f>
        <v/>
      </c>
      <c r="N150" s="484" t="str">
        <f>IFERROR(IF($D150="","",VLOOKUP($D150,CUADRO!$D:$AK,11,FALSE)),"")</f>
        <v/>
      </c>
      <c r="O150" s="484" t="str">
        <f>IFERROR(IF($D150="","",VLOOKUP($D150,CUADRO!$D:$AK,12,FALSE)),"")</f>
        <v/>
      </c>
      <c r="P150" s="484" t="str">
        <f>IFERROR(IF($D150="","",VLOOKUP($D150,CUADRO!$D:$AK,13,FALSE)),"")</f>
        <v/>
      </c>
      <c r="Q150" s="484" t="str">
        <f>IFERROR(IF($D150="","",VLOOKUP($D150,CUADRO!$D:$AK,14,FALSE)),"")</f>
        <v/>
      </c>
      <c r="R150" s="484" t="str">
        <f>IFERROR(IF($D150="","",VLOOKUP($D150,CUADRO!$D:$AK,15,FALSE)),"")</f>
        <v/>
      </c>
      <c r="S150" s="484" t="str">
        <f>IFERROR(IF($D150="","",VLOOKUP($D150,CUADRO!$D:$AK,16,FALSE)),"")</f>
        <v/>
      </c>
      <c r="T150" s="484" t="str">
        <f>IFERROR(IF($D150="","",VLOOKUP($D150,CUADRO!$D:$AK,17,FALSE)),"")</f>
        <v/>
      </c>
      <c r="U150" s="484" t="str">
        <f>IFERROR(IF($D150="","",VLOOKUP($D150,CUADRO!$D:$AK,18,FALSE)),"")</f>
        <v/>
      </c>
      <c r="V150" s="484" t="str">
        <f>IFERROR(IF($D150="","",VLOOKUP($D150,CUADRO!$D:$AK,19,FALSE)),"")</f>
        <v/>
      </c>
      <c r="W150" s="484" t="str">
        <f>IFERROR(IF($D150="","",VLOOKUP($D150,CUADRO!$D:$AK,20,FALSE)),"")</f>
        <v/>
      </c>
      <c r="X150" s="484" t="str">
        <f>IFERROR(IF($D150="","",VLOOKUP($D150,CUADRO!$D:$AK,21,FALSE)),"")</f>
        <v/>
      </c>
      <c r="Y150" s="484" t="str">
        <f>IFERROR(IF($D150="","",VLOOKUP($D150,CUADRO!$D:$AK,22,FALSE)),"")</f>
        <v/>
      </c>
      <c r="Z150" s="484" t="str">
        <f>IFERROR(IF($D150="","",VLOOKUP($D150,CUADRO!$D:$AK,23,FALSE)),"")</f>
        <v/>
      </c>
      <c r="AA150" s="484" t="str">
        <f>IFERROR(IF($D150="","",VLOOKUP($D150,CUADRO!$D:$AK,24,FALSE)),"")</f>
        <v/>
      </c>
      <c r="AB150" s="484" t="str">
        <f>IFERROR(IF($D150="","",VLOOKUP($D150,CUADRO!$D:$AK,25,FALSE)),"")</f>
        <v/>
      </c>
      <c r="AC150" s="484" t="str">
        <f>IFERROR(IF($D150="","",VLOOKUP($D150,CUADRO!$D:$AK,26,FALSE)),"")</f>
        <v/>
      </c>
      <c r="AD150" s="484" t="str">
        <f>IFERROR(IF($D150="","",VLOOKUP($D150,CUADRO!$D:$AK,27,FALSE)),"")</f>
        <v/>
      </c>
      <c r="AE150" s="484" t="str">
        <f>IFERROR(IF($D150="","",VLOOKUP($D150,CUADRO!$D:$AK,28,FALSE)),"")</f>
        <v/>
      </c>
      <c r="AF150" s="484" t="str">
        <f>IFERROR(IF($D150="","",VLOOKUP($D150,CUADRO!$D:$AK,29,FALSE)),"")</f>
        <v/>
      </c>
      <c r="AG150" s="484" t="str">
        <f>IFERROR(IF($D150="","",VLOOKUP($D150,CUADRO!$D:$AK,30,FALSE)),"")</f>
        <v/>
      </c>
      <c r="AH150" s="484" t="str">
        <f>IFERROR(IF($D150="","",VLOOKUP($D150,CUADRO!$D:$AK,31,FALSE)),"")</f>
        <v/>
      </c>
      <c r="AI150" s="484" t="str">
        <f>IFERROR(IF($D150="","",VLOOKUP($D150,CUADRO!$D:$AK,32,FALSE)),"")</f>
        <v/>
      </c>
      <c r="AJ150" s="484" t="str">
        <f>IFERROR(IF($D150="","",VLOOKUP($D150,CUADRO!$D:$AK,33,FALSE)),"")</f>
        <v/>
      </c>
      <c r="AK150" s="484" t="str">
        <f>IFERROR(IF($D150="","",VLOOKUP($D150,CUADRO!$D:$AK,34,FALSE)),"")</f>
        <v/>
      </c>
    </row>
    <row r="151" spans="1:37" ht="15">
      <c r="A151" s="435" t="str">
        <f>IF(F151="","",MAX($A$5:$A150)+1)</f>
        <v/>
      </c>
      <c r="B151" s="369">
        <v>147</v>
      </c>
      <c r="C151" s="228" t="str">
        <f>VLOOKUP(D151,CONDUCTORES!C:E,3,FALSE)</f>
        <v/>
      </c>
      <c r="D151" s="228" t="str">
        <f>IFERROR(IF($C$1="SELECCIONE EMPRESA","",IF($C$1=CONDUCTORES!$Y$1,VLOOKUP(B151,CONDUCTORES!AH150:AM589,6,FALSE),IF($C$1=CONDUCTORES!$Z$1,VLOOKUP(B151,CONDUCTORES!$AI$4:AM589,5,FALSE),IF($C$1=CONDUCTORES!$AA$1,VLOOKUP(B151,CONDUCTORES!AJ150:AM589,4,FALSE),VLOOKUP(B151,CONDUCTORES!AK150:AM589,3,FALSE))))),"")</f>
        <v/>
      </c>
      <c r="E151" s="228" t="str">
        <f>IF(IFERROR(IF($D151="","",VLOOKUP($D151,CUADRO!D150:AK299,2,FALSE)),"")=0,B151,IFERROR(IF($D151="","",VLOOKUP($D151,CUADRO!D150:AK299,2,FALSE)),""))</f>
        <v/>
      </c>
      <c r="F151" s="228" t="str">
        <f>IFERROR(IF($D151="","",VLOOKUP($D151,CUADRO!D150:AK299,3,FALSE)),"")</f>
        <v/>
      </c>
      <c r="G151" s="484" t="str">
        <f>IFERROR(IF($D151="","",VLOOKUP($D151,CUADRO!$D:$AK,4,FALSE)),"")</f>
        <v/>
      </c>
      <c r="H151" s="484" t="str">
        <f>IFERROR(IF($D151="","",VLOOKUP($D151,CUADRO!$D:$AK,5,FALSE)),"")</f>
        <v/>
      </c>
      <c r="I151" s="484" t="str">
        <f>IFERROR(IF($D151="","",VLOOKUP($D151,CUADRO!$D:$AK,6,FALSE)),"")</f>
        <v/>
      </c>
      <c r="J151" s="484" t="str">
        <f>IFERROR(IF($D151="","",VLOOKUP($D151,CUADRO!$D:$AK,7,FALSE)),"")</f>
        <v/>
      </c>
      <c r="K151" s="484" t="str">
        <f>IFERROR(IF($D151="","",VLOOKUP($D151,CUADRO!$D:$AK,8,FALSE)),"")</f>
        <v/>
      </c>
      <c r="L151" s="484" t="str">
        <f>IFERROR(IF($D151="","",VLOOKUP($D151,CUADRO!$D:$AK,9,FALSE)),"")</f>
        <v/>
      </c>
      <c r="M151" s="484" t="str">
        <f>IFERROR(IF($D151="","",VLOOKUP($D151,CUADRO!$D:$AK,10,FALSE)),"")</f>
        <v/>
      </c>
      <c r="N151" s="484" t="str">
        <f>IFERROR(IF($D151="","",VLOOKUP($D151,CUADRO!$D:$AK,11,FALSE)),"")</f>
        <v/>
      </c>
      <c r="O151" s="484" t="str">
        <f>IFERROR(IF($D151="","",VLOOKUP($D151,CUADRO!$D:$AK,12,FALSE)),"")</f>
        <v/>
      </c>
      <c r="P151" s="484" t="str">
        <f>IFERROR(IF($D151="","",VLOOKUP($D151,CUADRO!$D:$AK,13,FALSE)),"")</f>
        <v/>
      </c>
      <c r="Q151" s="484" t="str">
        <f>IFERROR(IF($D151="","",VLOOKUP($D151,CUADRO!$D:$AK,14,FALSE)),"")</f>
        <v/>
      </c>
      <c r="R151" s="484" t="str">
        <f>IFERROR(IF($D151="","",VLOOKUP($D151,CUADRO!$D:$AK,15,FALSE)),"")</f>
        <v/>
      </c>
      <c r="S151" s="484" t="str">
        <f>IFERROR(IF($D151="","",VLOOKUP($D151,CUADRO!$D:$AK,16,FALSE)),"")</f>
        <v/>
      </c>
      <c r="T151" s="484" t="str">
        <f>IFERROR(IF($D151="","",VLOOKUP($D151,CUADRO!$D:$AK,17,FALSE)),"")</f>
        <v/>
      </c>
      <c r="U151" s="484" t="str">
        <f>IFERROR(IF($D151="","",VLOOKUP($D151,CUADRO!$D:$AK,18,FALSE)),"")</f>
        <v/>
      </c>
      <c r="V151" s="484" t="str">
        <f>IFERROR(IF($D151="","",VLOOKUP($D151,CUADRO!$D:$AK,19,FALSE)),"")</f>
        <v/>
      </c>
      <c r="W151" s="484" t="str">
        <f>IFERROR(IF($D151="","",VLOOKUP($D151,CUADRO!$D:$AK,20,FALSE)),"")</f>
        <v/>
      </c>
      <c r="X151" s="484" t="str">
        <f>IFERROR(IF($D151="","",VLOOKUP($D151,CUADRO!$D:$AK,21,FALSE)),"")</f>
        <v/>
      </c>
      <c r="Y151" s="484" t="str">
        <f>IFERROR(IF($D151="","",VLOOKUP($D151,CUADRO!$D:$AK,22,FALSE)),"")</f>
        <v/>
      </c>
      <c r="Z151" s="484" t="str">
        <f>IFERROR(IF($D151="","",VLOOKUP($D151,CUADRO!$D:$AK,23,FALSE)),"")</f>
        <v/>
      </c>
      <c r="AA151" s="484" t="str">
        <f>IFERROR(IF($D151="","",VLOOKUP($D151,CUADRO!$D:$AK,24,FALSE)),"")</f>
        <v/>
      </c>
      <c r="AB151" s="484" t="str">
        <f>IFERROR(IF($D151="","",VLOOKUP($D151,CUADRO!$D:$AK,25,FALSE)),"")</f>
        <v/>
      </c>
      <c r="AC151" s="484" t="str">
        <f>IFERROR(IF($D151="","",VLOOKUP($D151,CUADRO!$D:$AK,26,FALSE)),"")</f>
        <v/>
      </c>
      <c r="AD151" s="484" t="str">
        <f>IFERROR(IF($D151="","",VLOOKUP($D151,CUADRO!$D:$AK,27,FALSE)),"")</f>
        <v/>
      </c>
      <c r="AE151" s="484" t="str">
        <f>IFERROR(IF($D151="","",VLOOKUP($D151,CUADRO!$D:$AK,28,FALSE)),"")</f>
        <v/>
      </c>
      <c r="AF151" s="484" t="str">
        <f>IFERROR(IF($D151="","",VLOOKUP($D151,CUADRO!$D:$AK,29,FALSE)),"")</f>
        <v/>
      </c>
      <c r="AG151" s="484" t="str">
        <f>IFERROR(IF($D151="","",VLOOKUP($D151,CUADRO!$D:$AK,30,FALSE)),"")</f>
        <v/>
      </c>
      <c r="AH151" s="484" t="str">
        <f>IFERROR(IF($D151="","",VLOOKUP($D151,CUADRO!$D:$AK,31,FALSE)),"")</f>
        <v/>
      </c>
      <c r="AI151" s="484" t="str">
        <f>IFERROR(IF($D151="","",VLOOKUP($D151,CUADRO!$D:$AK,32,FALSE)),"")</f>
        <v/>
      </c>
      <c r="AJ151" s="484" t="str">
        <f>IFERROR(IF($D151="","",VLOOKUP($D151,CUADRO!$D:$AK,33,FALSE)),"")</f>
        <v/>
      </c>
      <c r="AK151" s="484" t="str">
        <f>IFERROR(IF($D151="","",VLOOKUP($D151,CUADRO!$D:$AK,34,FALSE)),"")</f>
        <v/>
      </c>
    </row>
    <row r="152" spans="1:37" ht="15">
      <c r="A152" s="435" t="str">
        <f>IF(F152="","",MAX($A$5:$A151)+1)</f>
        <v/>
      </c>
      <c r="B152" s="369">
        <v>148</v>
      </c>
      <c r="C152" s="228" t="str">
        <f>VLOOKUP(D152,CONDUCTORES!C:E,3,FALSE)</f>
        <v/>
      </c>
      <c r="D152" s="228" t="str">
        <f>IFERROR(IF($C$1="SELECCIONE EMPRESA","",IF($C$1=CONDUCTORES!$Y$1,VLOOKUP(B152,CONDUCTORES!AH151:AM590,6,FALSE),IF($C$1=CONDUCTORES!$Z$1,VLOOKUP(B152,CONDUCTORES!$AI$4:AM590,5,FALSE),IF($C$1=CONDUCTORES!$AA$1,VLOOKUP(B152,CONDUCTORES!AJ151:AM590,4,FALSE),VLOOKUP(B152,CONDUCTORES!AK151:AM590,3,FALSE))))),"")</f>
        <v/>
      </c>
      <c r="E152" s="228" t="str">
        <f>IF(IFERROR(IF($D152="","",VLOOKUP($D152,CUADRO!D151:AK300,2,FALSE)),"")=0,B152,IFERROR(IF($D152="","",VLOOKUP($D152,CUADRO!D151:AK300,2,FALSE)),""))</f>
        <v/>
      </c>
      <c r="F152" s="228" t="str">
        <f>IFERROR(IF($D152="","",VLOOKUP($D152,CUADRO!D151:AK300,3,FALSE)),"")</f>
        <v/>
      </c>
      <c r="G152" s="484" t="str">
        <f>IFERROR(IF($D152="","",VLOOKUP($D152,CUADRO!$D:$AK,4,FALSE)),"")</f>
        <v/>
      </c>
      <c r="H152" s="484" t="str">
        <f>IFERROR(IF($D152="","",VLOOKUP($D152,CUADRO!$D:$AK,5,FALSE)),"")</f>
        <v/>
      </c>
      <c r="I152" s="484" t="str">
        <f>IFERROR(IF($D152="","",VLOOKUP($D152,CUADRO!$D:$AK,6,FALSE)),"")</f>
        <v/>
      </c>
      <c r="J152" s="484" t="str">
        <f>IFERROR(IF($D152="","",VLOOKUP($D152,CUADRO!$D:$AK,7,FALSE)),"")</f>
        <v/>
      </c>
      <c r="K152" s="484" t="str">
        <f>IFERROR(IF($D152="","",VLOOKUP($D152,CUADRO!$D:$AK,8,FALSE)),"")</f>
        <v/>
      </c>
      <c r="L152" s="484" t="str">
        <f>IFERROR(IF($D152="","",VLOOKUP($D152,CUADRO!$D:$AK,9,FALSE)),"")</f>
        <v/>
      </c>
      <c r="M152" s="484" t="str">
        <f>IFERROR(IF($D152="","",VLOOKUP($D152,CUADRO!$D:$AK,10,FALSE)),"")</f>
        <v/>
      </c>
      <c r="N152" s="484" t="str">
        <f>IFERROR(IF($D152="","",VLOOKUP($D152,CUADRO!$D:$AK,11,FALSE)),"")</f>
        <v/>
      </c>
      <c r="O152" s="484" t="str">
        <f>IFERROR(IF($D152="","",VLOOKUP($D152,CUADRO!$D:$AK,12,FALSE)),"")</f>
        <v/>
      </c>
      <c r="P152" s="484" t="str">
        <f>IFERROR(IF($D152="","",VLOOKUP($D152,CUADRO!$D:$AK,13,FALSE)),"")</f>
        <v/>
      </c>
      <c r="Q152" s="484" t="str">
        <f>IFERROR(IF($D152="","",VLOOKUP($D152,CUADRO!$D:$AK,14,FALSE)),"")</f>
        <v/>
      </c>
      <c r="R152" s="484" t="str">
        <f>IFERROR(IF($D152="","",VLOOKUP($D152,CUADRO!$D:$AK,15,FALSE)),"")</f>
        <v/>
      </c>
      <c r="S152" s="484" t="str">
        <f>IFERROR(IF($D152="","",VLOOKUP($D152,CUADRO!$D:$AK,16,FALSE)),"")</f>
        <v/>
      </c>
      <c r="T152" s="484" t="str">
        <f>IFERROR(IF($D152="","",VLOOKUP($D152,CUADRO!$D:$AK,17,FALSE)),"")</f>
        <v/>
      </c>
      <c r="U152" s="484" t="str">
        <f>IFERROR(IF($D152="","",VLOOKUP($D152,CUADRO!$D:$AK,18,FALSE)),"")</f>
        <v/>
      </c>
      <c r="V152" s="484" t="str">
        <f>IFERROR(IF($D152="","",VLOOKUP($D152,CUADRO!$D:$AK,19,FALSE)),"")</f>
        <v/>
      </c>
      <c r="W152" s="484" t="str">
        <f>IFERROR(IF($D152="","",VLOOKUP($D152,CUADRO!$D:$AK,20,FALSE)),"")</f>
        <v/>
      </c>
      <c r="X152" s="484" t="str">
        <f>IFERROR(IF($D152="","",VLOOKUP($D152,CUADRO!$D:$AK,21,FALSE)),"")</f>
        <v/>
      </c>
      <c r="Y152" s="484" t="str">
        <f>IFERROR(IF($D152="","",VLOOKUP($D152,CUADRO!$D:$AK,22,FALSE)),"")</f>
        <v/>
      </c>
      <c r="Z152" s="484" t="str">
        <f>IFERROR(IF($D152="","",VLOOKUP($D152,CUADRO!$D:$AK,23,FALSE)),"")</f>
        <v/>
      </c>
      <c r="AA152" s="484" t="str">
        <f>IFERROR(IF($D152="","",VLOOKUP($D152,CUADRO!$D:$AK,24,FALSE)),"")</f>
        <v/>
      </c>
      <c r="AB152" s="484" t="str">
        <f>IFERROR(IF($D152="","",VLOOKUP($D152,CUADRO!$D:$AK,25,FALSE)),"")</f>
        <v/>
      </c>
      <c r="AC152" s="484" t="str">
        <f>IFERROR(IF($D152="","",VLOOKUP($D152,CUADRO!$D:$AK,26,FALSE)),"")</f>
        <v/>
      </c>
      <c r="AD152" s="484" t="str">
        <f>IFERROR(IF($D152="","",VLOOKUP($D152,CUADRO!$D:$AK,27,FALSE)),"")</f>
        <v/>
      </c>
      <c r="AE152" s="484" t="str">
        <f>IFERROR(IF($D152="","",VLOOKUP($D152,CUADRO!$D:$AK,28,FALSE)),"")</f>
        <v/>
      </c>
      <c r="AF152" s="484" t="str">
        <f>IFERROR(IF($D152="","",VLOOKUP($D152,CUADRO!$D:$AK,29,FALSE)),"")</f>
        <v/>
      </c>
      <c r="AG152" s="484" t="str">
        <f>IFERROR(IF($D152="","",VLOOKUP($D152,CUADRO!$D:$AK,30,FALSE)),"")</f>
        <v/>
      </c>
      <c r="AH152" s="484" t="str">
        <f>IFERROR(IF($D152="","",VLOOKUP($D152,CUADRO!$D:$AK,31,FALSE)),"")</f>
        <v/>
      </c>
      <c r="AI152" s="484" t="str">
        <f>IFERROR(IF($D152="","",VLOOKUP($D152,CUADRO!$D:$AK,32,FALSE)),"")</f>
        <v/>
      </c>
      <c r="AJ152" s="484" t="str">
        <f>IFERROR(IF($D152="","",VLOOKUP($D152,CUADRO!$D:$AK,33,FALSE)),"")</f>
        <v/>
      </c>
      <c r="AK152" s="484" t="str">
        <f>IFERROR(IF($D152="","",VLOOKUP($D152,CUADRO!$D:$AK,34,FALSE)),"")</f>
        <v/>
      </c>
    </row>
    <row r="153" spans="1:37" ht="15">
      <c r="A153" s="435" t="str">
        <f>IF(F153="","",MAX($A$5:$A152)+1)</f>
        <v/>
      </c>
      <c r="B153" s="369">
        <v>149</v>
      </c>
      <c r="C153" s="228" t="str">
        <f>VLOOKUP(D153,CONDUCTORES!C:E,3,FALSE)</f>
        <v/>
      </c>
      <c r="D153" s="228" t="str">
        <f>IFERROR(IF($C$1="SELECCIONE EMPRESA","",IF($C$1=CONDUCTORES!$Y$1,VLOOKUP(B153,CONDUCTORES!AH152:AM591,6,FALSE),IF($C$1=CONDUCTORES!$Z$1,VLOOKUP(B153,CONDUCTORES!$AI$4:AM591,5,FALSE),IF($C$1=CONDUCTORES!$AA$1,VLOOKUP(B153,CONDUCTORES!AJ152:AM591,4,FALSE),VLOOKUP(B153,CONDUCTORES!AK152:AM591,3,FALSE))))),"")</f>
        <v/>
      </c>
      <c r="E153" s="228" t="str">
        <f>IF(IFERROR(IF($D153="","",VLOOKUP($D153,CUADRO!D152:AK301,2,FALSE)),"")=0,B153,IFERROR(IF($D153="","",VLOOKUP($D153,CUADRO!D152:AK301,2,FALSE)),""))</f>
        <v/>
      </c>
      <c r="F153" s="228" t="str">
        <f>IFERROR(IF($D153="","",VLOOKUP($D153,CUADRO!D152:AK301,3,FALSE)),"")</f>
        <v/>
      </c>
      <c r="G153" s="484" t="str">
        <f>IFERROR(IF($D153="","",VLOOKUP($D153,CUADRO!$D:$AK,4,FALSE)),"")</f>
        <v/>
      </c>
      <c r="H153" s="484" t="str">
        <f>IFERROR(IF($D153="","",VLOOKUP($D153,CUADRO!$D:$AK,5,FALSE)),"")</f>
        <v/>
      </c>
      <c r="I153" s="484" t="str">
        <f>IFERROR(IF($D153="","",VLOOKUP($D153,CUADRO!$D:$AK,6,FALSE)),"")</f>
        <v/>
      </c>
      <c r="J153" s="484" t="str">
        <f>IFERROR(IF($D153="","",VLOOKUP($D153,CUADRO!$D:$AK,7,FALSE)),"")</f>
        <v/>
      </c>
      <c r="K153" s="484" t="str">
        <f>IFERROR(IF($D153="","",VLOOKUP($D153,CUADRO!$D:$AK,8,FALSE)),"")</f>
        <v/>
      </c>
      <c r="L153" s="484" t="str">
        <f>IFERROR(IF($D153="","",VLOOKUP($D153,CUADRO!$D:$AK,9,FALSE)),"")</f>
        <v/>
      </c>
      <c r="M153" s="484" t="str">
        <f>IFERROR(IF($D153="","",VLOOKUP($D153,CUADRO!$D:$AK,10,FALSE)),"")</f>
        <v/>
      </c>
      <c r="N153" s="484" t="str">
        <f>IFERROR(IF($D153="","",VLOOKUP($D153,CUADRO!$D:$AK,11,FALSE)),"")</f>
        <v/>
      </c>
      <c r="O153" s="484" t="str">
        <f>IFERROR(IF($D153="","",VLOOKUP($D153,CUADRO!$D:$AK,12,FALSE)),"")</f>
        <v/>
      </c>
      <c r="P153" s="484" t="str">
        <f>IFERROR(IF($D153="","",VLOOKUP($D153,CUADRO!$D:$AK,13,FALSE)),"")</f>
        <v/>
      </c>
      <c r="Q153" s="484" t="str">
        <f>IFERROR(IF($D153="","",VLOOKUP($D153,CUADRO!$D:$AK,14,FALSE)),"")</f>
        <v/>
      </c>
      <c r="R153" s="484" t="str">
        <f>IFERROR(IF($D153="","",VLOOKUP($D153,CUADRO!$D:$AK,15,FALSE)),"")</f>
        <v/>
      </c>
      <c r="S153" s="484" t="str">
        <f>IFERROR(IF($D153="","",VLOOKUP($D153,CUADRO!$D:$AK,16,FALSE)),"")</f>
        <v/>
      </c>
      <c r="T153" s="484" t="str">
        <f>IFERROR(IF($D153="","",VLOOKUP($D153,CUADRO!$D:$AK,17,FALSE)),"")</f>
        <v/>
      </c>
      <c r="U153" s="484" t="str">
        <f>IFERROR(IF($D153="","",VLOOKUP($D153,CUADRO!$D:$AK,18,FALSE)),"")</f>
        <v/>
      </c>
      <c r="V153" s="484" t="str">
        <f>IFERROR(IF($D153="","",VLOOKUP($D153,CUADRO!$D:$AK,19,FALSE)),"")</f>
        <v/>
      </c>
      <c r="W153" s="484" t="str">
        <f>IFERROR(IF($D153="","",VLOOKUP($D153,CUADRO!$D:$AK,20,FALSE)),"")</f>
        <v/>
      </c>
      <c r="X153" s="484" t="str">
        <f>IFERROR(IF($D153="","",VLOOKUP($D153,CUADRO!$D:$AK,21,FALSE)),"")</f>
        <v/>
      </c>
      <c r="Y153" s="484" t="str">
        <f>IFERROR(IF($D153="","",VLOOKUP($D153,CUADRO!$D:$AK,22,FALSE)),"")</f>
        <v/>
      </c>
      <c r="Z153" s="484" t="str">
        <f>IFERROR(IF($D153="","",VLOOKUP($D153,CUADRO!$D:$AK,23,FALSE)),"")</f>
        <v/>
      </c>
      <c r="AA153" s="484" t="str">
        <f>IFERROR(IF($D153="","",VLOOKUP($D153,CUADRO!$D:$AK,24,FALSE)),"")</f>
        <v/>
      </c>
      <c r="AB153" s="484" t="str">
        <f>IFERROR(IF($D153="","",VLOOKUP($D153,CUADRO!$D:$AK,25,FALSE)),"")</f>
        <v/>
      </c>
      <c r="AC153" s="484" t="str">
        <f>IFERROR(IF($D153="","",VLOOKUP($D153,CUADRO!$D:$AK,26,FALSE)),"")</f>
        <v/>
      </c>
      <c r="AD153" s="484" t="str">
        <f>IFERROR(IF($D153="","",VLOOKUP($D153,CUADRO!$D:$AK,27,FALSE)),"")</f>
        <v/>
      </c>
      <c r="AE153" s="484" t="str">
        <f>IFERROR(IF($D153="","",VLOOKUP($D153,CUADRO!$D:$AK,28,FALSE)),"")</f>
        <v/>
      </c>
      <c r="AF153" s="484" t="str">
        <f>IFERROR(IF($D153="","",VLOOKUP($D153,CUADRO!$D:$AK,29,FALSE)),"")</f>
        <v/>
      </c>
      <c r="AG153" s="484" t="str">
        <f>IFERROR(IF($D153="","",VLOOKUP($D153,CUADRO!$D:$AK,30,FALSE)),"")</f>
        <v/>
      </c>
      <c r="AH153" s="484" t="str">
        <f>IFERROR(IF($D153="","",VLOOKUP($D153,CUADRO!$D:$AK,31,FALSE)),"")</f>
        <v/>
      </c>
      <c r="AI153" s="484" t="str">
        <f>IFERROR(IF($D153="","",VLOOKUP($D153,CUADRO!$D:$AK,32,FALSE)),"")</f>
        <v/>
      </c>
      <c r="AJ153" s="484" t="str">
        <f>IFERROR(IF($D153="","",VLOOKUP($D153,CUADRO!$D:$AK,33,FALSE)),"")</f>
        <v/>
      </c>
      <c r="AK153" s="484" t="str">
        <f>IFERROR(IF($D153="","",VLOOKUP($D153,CUADRO!$D:$AK,34,FALSE)),"")</f>
        <v/>
      </c>
    </row>
    <row r="154" spans="1:37" ht="15">
      <c r="A154" s="435" t="str">
        <f>IF(F154="","",MAX($A$5:$A153)+1)</f>
        <v/>
      </c>
      <c r="B154" s="369">
        <v>150</v>
      </c>
      <c r="C154" s="228" t="str">
        <f>VLOOKUP(D154,CONDUCTORES!C:E,3,FALSE)</f>
        <v/>
      </c>
      <c r="D154" s="228" t="str">
        <f>IFERROR(IF($C$1="SELECCIONE EMPRESA","",IF($C$1=CONDUCTORES!$Y$1,VLOOKUP(B154,CONDUCTORES!AH153:AM592,6,FALSE),IF($C$1=CONDUCTORES!$Z$1,VLOOKUP(B154,CONDUCTORES!$AI$4:AM592,5,FALSE),IF($C$1=CONDUCTORES!$AA$1,VLOOKUP(B154,CONDUCTORES!AJ153:AM592,4,FALSE),VLOOKUP(B154,CONDUCTORES!AK153:AM592,3,FALSE))))),"")</f>
        <v/>
      </c>
      <c r="E154" s="228" t="str">
        <f>IF(IFERROR(IF($D154="","",VLOOKUP($D154,CUADRO!D153:AK302,2,FALSE)),"")=0,B154,IFERROR(IF($D154="","",VLOOKUP($D154,CUADRO!D153:AK302,2,FALSE)),""))</f>
        <v/>
      </c>
      <c r="F154" s="228" t="str">
        <f>IFERROR(IF($D154="","",VLOOKUP($D154,CUADRO!D153:AK302,3,FALSE)),"")</f>
        <v/>
      </c>
      <c r="G154" s="484" t="str">
        <f>IFERROR(IF($D154="","",VLOOKUP($D154,CUADRO!$D:$AK,4,FALSE)),"")</f>
        <v/>
      </c>
      <c r="H154" s="484" t="str">
        <f>IFERROR(IF($D154="","",VLOOKUP($D154,CUADRO!$D:$AK,5,FALSE)),"")</f>
        <v/>
      </c>
      <c r="I154" s="484" t="str">
        <f>IFERROR(IF($D154="","",VLOOKUP($D154,CUADRO!$D:$AK,6,FALSE)),"")</f>
        <v/>
      </c>
      <c r="J154" s="484" t="str">
        <f>IFERROR(IF($D154="","",VLOOKUP($D154,CUADRO!$D:$AK,7,FALSE)),"")</f>
        <v/>
      </c>
      <c r="K154" s="484" t="str">
        <f>IFERROR(IF($D154="","",VLOOKUP($D154,CUADRO!$D:$AK,8,FALSE)),"")</f>
        <v/>
      </c>
      <c r="L154" s="484" t="str">
        <f>IFERROR(IF($D154="","",VLOOKUP($D154,CUADRO!$D:$AK,9,FALSE)),"")</f>
        <v/>
      </c>
      <c r="M154" s="484" t="str">
        <f>IFERROR(IF($D154="","",VLOOKUP($D154,CUADRO!$D:$AK,10,FALSE)),"")</f>
        <v/>
      </c>
      <c r="N154" s="484" t="str">
        <f>IFERROR(IF($D154="","",VLOOKUP($D154,CUADRO!$D:$AK,11,FALSE)),"")</f>
        <v/>
      </c>
      <c r="O154" s="484" t="str">
        <f>IFERROR(IF($D154="","",VLOOKUP($D154,CUADRO!$D:$AK,12,FALSE)),"")</f>
        <v/>
      </c>
      <c r="P154" s="484" t="str">
        <f>IFERROR(IF($D154="","",VLOOKUP($D154,CUADRO!$D:$AK,13,FALSE)),"")</f>
        <v/>
      </c>
      <c r="Q154" s="484" t="str">
        <f>IFERROR(IF($D154="","",VLOOKUP($D154,CUADRO!$D:$AK,14,FALSE)),"")</f>
        <v/>
      </c>
      <c r="R154" s="484" t="str">
        <f>IFERROR(IF($D154="","",VLOOKUP($D154,CUADRO!$D:$AK,15,FALSE)),"")</f>
        <v/>
      </c>
      <c r="S154" s="484" t="str">
        <f>IFERROR(IF($D154="","",VLOOKUP($D154,CUADRO!$D:$AK,16,FALSE)),"")</f>
        <v/>
      </c>
      <c r="T154" s="484" t="str">
        <f>IFERROR(IF($D154="","",VLOOKUP($D154,CUADRO!$D:$AK,17,FALSE)),"")</f>
        <v/>
      </c>
      <c r="U154" s="484" t="str">
        <f>IFERROR(IF($D154="","",VLOOKUP($D154,CUADRO!$D:$AK,18,FALSE)),"")</f>
        <v/>
      </c>
      <c r="V154" s="484" t="str">
        <f>IFERROR(IF($D154="","",VLOOKUP($D154,CUADRO!$D:$AK,19,FALSE)),"")</f>
        <v/>
      </c>
      <c r="W154" s="484" t="str">
        <f>IFERROR(IF($D154="","",VLOOKUP($D154,CUADRO!$D:$AK,20,FALSE)),"")</f>
        <v/>
      </c>
      <c r="X154" s="484" t="str">
        <f>IFERROR(IF($D154="","",VLOOKUP($D154,CUADRO!$D:$AK,21,FALSE)),"")</f>
        <v/>
      </c>
      <c r="Y154" s="484" t="str">
        <f>IFERROR(IF($D154="","",VLOOKUP($D154,CUADRO!$D:$AK,22,FALSE)),"")</f>
        <v/>
      </c>
      <c r="Z154" s="484" t="str">
        <f>IFERROR(IF($D154="","",VLOOKUP($D154,CUADRO!$D:$AK,23,FALSE)),"")</f>
        <v/>
      </c>
      <c r="AA154" s="484" t="str">
        <f>IFERROR(IF($D154="","",VLOOKUP($D154,CUADRO!$D:$AK,24,FALSE)),"")</f>
        <v/>
      </c>
      <c r="AB154" s="484" t="str">
        <f>IFERROR(IF($D154="","",VLOOKUP($D154,CUADRO!$D:$AK,25,FALSE)),"")</f>
        <v/>
      </c>
      <c r="AC154" s="484" t="str">
        <f>IFERROR(IF($D154="","",VLOOKUP($D154,CUADRO!$D:$AK,26,FALSE)),"")</f>
        <v/>
      </c>
      <c r="AD154" s="484" t="str">
        <f>IFERROR(IF($D154="","",VLOOKUP($D154,CUADRO!$D:$AK,27,FALSE)),"")</f>
        <v/>
      </c>
      <c r="AE154" s="484" t="str">
        <f>IFERROR(IF($D154="","",VLOOKUP($D154,CUADRO!$D:$AK,28,FALSE)),"")</f>
        <v/>
      </c>
      <c r="AF154" s="484" t="str">
        <f>IFERROR(IF($D154="","",VLOOKUP($D154,CUADRO!$D:$AK,29,FALSE)),"")</f>
        <v/>
      </c>
      <c r="AG154" s="484" t="str">
        <f>IFERROR(IF($D154="","",VLOOKUP($D154,CUADRO!$D:$AK,30,FALSE)),"")</f>
        <v/>
      </c>
      <c r="AH154" s="484" t="str">
        <f>IFERROR(IF($D154="","",VLOOKUP($D154,CUADRO!$D:$AK,31,FALSE)),"")</f>
        <v/>
      </c>
      <c r="AI154" s="484" t="str">
        <f>IFERROR(IF($D154="","",VLOOKUP($D154,CUADRO!$D:$AK,32,FALSE)),"")</f>
        <v/>
      </c>
      <c r="AJ154" s="484" t="str">
        <f>IFERROR(IF($D154="","",VLOOKUP($D154,CUADRO!$D:$AK,33,FALSE)),"")</f>
        <v/>
      </c>
      <c r="AK154" s="484" t="str">
        <f>IFERROR(IF($D154="","",VLOOKUP($D154,CUADRO!$D:$AK,34,FALSE)),"")</f>
        <v/>
      </c>
    </row>
    <row r="155" spans="1:37" ht="15">
      <c r="A155" s="435"/>
      <c r="C155" s="228" t="str">
        <f t="shared" ref="C155:D155" si="2">C4</f>
        <v>NOMBRES</v>
      </c>
      <c r="D155" s="228" t="str">
        <f t="shared" si="2"/>
        <v>TGT</v>
      </c>
      <c r="E155" s="228" t="str">
        <f>E4</f>
        <v>Nº ORDEN</v>
      </c>
      <c r="F155" s="228" t="s">
        <v>1</v>
      </c>
      <c r="G155" s="451">
        <f>G4</f>
        <v>44927</v>
      </c>
      <c r="H155" s="451">
        <f t="shared" ref="H155:AK155" si="3">H4</f>
        <v>44928</v>
      </c>
      <c r="I155" s="451">
        <f t="shared" si="3"/>
        <v>44929</v>
      </c>
      <c r="J155" s="451">
        <f t="shared" si="3"/>
        <v>44930</v>
      </c>
      <c r="K155" s="451">
        <f t="shared" si="3"/>
        <v>44931</v>
      </c>
      <c r="L155" s="451">
        <f t="shared" si="3"/>
        <v>44932</v>
      </c>
      <c r="M155" s="451">
        <f t="shared" si="3"/>
        <v>44933</v>
      </c>
      <c r="N155" s="451">
        <f t="shared" si="3"/>
        <v>44934</v>
      </c>
      <c r="O155" s="451">
        <f t="shared" si="3"/>
        <v>44935</v>
      </c>
      <c r="P155" s="451">
        <f t="shared" si="3"/>
        <v>44936</v>
      </c>
      <c r="Q155" s="451">
        <f t="shared" si="3"/>
        <v>44937</v>
      </c>
      <c r="R155" s="451">
        <f t="shared" si="3"/>
        <v>44938</v>
      </c>
      <c r="S155" s="451">
        <f t="shared" si="3"/>
        <v>44939</v>
      </c>
      <c r="T155" s="451">
        <f t="shared" si="3"/>
        <v>44940</v>
      </c>
      <c r="U155" s="451">
        <f t="shared" si="3"/>
        <v>44941</v>
      </c>
      <c r="V155" s="451">
        <f t="shared" si="3"/>
        <v>44942</v>
      </c>
      <c r="W155" s="451">
        <f t="shared" si="3"/>
        <v>44943</v>
      </c>
      <c r="X155" s="451">
        <f t="shared" si="3"/>
        <v>44944</v>
      </c>
      <c r="Y155" s="451">
        <f t="shared" si="3"/>
        <v>44945</v>
      </c>
      <c r="Z155" s="451">
        <f t="shared" si="3"/>
        <v>44946</v>
      </c>
      <c r="AA155" s="451">
        <f t="shared" si="3"/>
        <v>44947</v>
      </c>
      <c r="AB155" s="451">
        <f t="shared" si="3"/>
        <v>44948</v>
      </c>
      <c r="AC155" s="451">
        <f t="shared" si="3"/>
        <v>44949</v>
      </c>
      <c r="AD155" s="451">
        <f t="shared" si="3"/>
        <v>44950</v>
      </c>
      <c r="AE155" s="451">
        <f t="shared" si="3"/>
        <v>44951</v>
      </c>
      <c r="AF155" s="451">
        <f t="shared" si="3"/>
        <v>44952</v>
      </c>
      <c r="AG155" s="451">
        <f t="shared" si="3"/>
        <v>44953</v>
      </c>
      <c r="AH155" s="451">
        <f t="shared" si="3"/>
        <v>44954</v>
      </c>
      <c r="AI155" s="451">
        <f t="shared" si="3"/>
        <v>44955</v>
      </c>
      <c r="AJ155" s="451">
        <f t="shared" si="3"/>
        <v>44956</v>
      </c>
      <c r="AK155" s="451">
        <f t="shared" si="3"/>
        <v>44957</v>
      </c>
    </row>
  </sheetData>
  <sheetProtection password="A667" sheet="1" objects="1" scenarios="1" formatColumns="0" formatRows="0"/>
  <mergeCells count="4">
    <mergeCell ref="C2:U2"/>
    <mergeCell ref="V2:Y2"/>
    <mergeCell ref="Z2:AC2"/>
    <mergeCell ref="A1:B1"/>
  </mergeCells>
  <conditionalFormatting sqref="C5:D154">
    <cfRule type="expression" dxfId="24" priority="1">
      <formula>E5=""</formula>
    </cfRule>
  </conditionalFormatting>
  <conditionalFormatting sqref="G4:AK4">
    <cfRule type="expression" dxfId="23" priority="5" stopIfTrue="1">
      <formula>MODE(G4,$AY$5:$AY$17)</formula>
    </cfRule>
    <cfRule type="expression" dxfId="22" priority="6" stopIfTrue="1">
      <formula>G3="S"</formula>
    </cfRule>
    <cfRule type="expression" dxfId="21" priority="7" stopIfTrue="1">
      <formula>G3="D"</formula>
    </cfRule>
    <cfRule type="expression" dxfId="20" priority="12" stopIfTrue="1">
      <formula>MODE(G4,$AY$5:$AY$17)</formula>
    </cfRule>
    <cfRule type="expression" dxfId="19" priority="13" stopIfTrue="1">
      <formula>G3="S"</formula>
    </cfRule>
    <cfRule type="expression" dxfId="18" priority="14" stopIfTrue="1">
      <formula>G3="D"</formula>
    </cfRule>
    <cfRule type="expression" dxfId="17" priority="18" stopIfTrue="1">
      <formula>MODE(G4,$AY$5:$AY$17)</formula>
    </cfRule>
    <cfRule type="expression" dxfId="16" priority="19" stopIfTrue="1">
      <formula>G3="S"</formula>
    </cfRule>
    <cfRule type="expression" dxfId="15" priority="20" stopIfTrue="1">
      <formula>G3="D"</formula>
    </cfRule>
    <cfRule type="expression" dxfId="14" priority="24" stopIfTrue="1">
      <formula>MODE(G4,$AY$5:$AY$17)</formula>
    </cfRule>
    <cfRule type="expression" dxfId="13" priority="25" stopIfTrue="1">
      <formula>G3="S"</formula>
    </cfRule>
    <cfRule type="expression" dxfId="12" priority="26" stopIfTrue="1">
      <formula>G3="D"</formula>
    </cfRule>
  </conditionalFormatting>
  <conditionalFormatting sqref="G155:AK155">
    <cfRule type="expression" dxfId="11" priority="2" stopIfTrue="1">
      <formula>MODE(G155,$AY$5:$AY$17)</formula>
    </cfRule>
    <cfRule type="expression" dxfId="10" priority="3" stopIfTrue="1">
      <formula>G3="S"</formula>
    </cfRule>
    <cfRule type="expression" dxfId="9" priority="4" stopIfTrue="1">
      <formula>G3="D"</formula>
    </cfRule>
    <cfRule type="expression" dxfId="8" priority="9" stopIfTrue="1">
      <formula>MODE(G155,$AY$5:$AY$17)</formula>
    </cfRule>
    <cfRule type="expression" dxfId="7" priority="10" stopIfTrue="1">
      <formula>G3="S"</formula>
    </cfRule>
    <cfRule type="expression" dxfId="6" priority="11" stopIfTrue="1">
      <formula>G3="D"</formula>
    </cfRule>
    <cfRule type="expression" dxfId="5" priority="15" stopIfTrue="1">
      <formula>MODE(G155,$AY$5:$AY$17)</formula>
    </cfRule>
    <cfRule type="expression" dxfId="4" priority="16" stopIfTrue="1">
      <formula>G3="S"</formula>
    </cfRule>
    <cfRule type="expression" dxfId="3" priority="17" stopIfTrue="1">
      <formula>G3="D"</formula>
    </cfRule>
    <cfRule type="expression" dxfId="2" priority="21" stopIfTrue="1">
      <formula>MODE(G155,$AY$5:$AY$17)</formula>
    </cfRule>
    <cfRule type="expression" dxfId="1" priority="22" stopIfTrue="1">
      <formula>G3="S"</formula>
    </cfRule>
    <cfRule type="expression" dxfId="0" priority="23" stopIfTrue="1">
      <formula>G3="D"</formula>
    </cfRule>
  </conditionalFormatting>
  <dataValidations count="2">
    <dataValidation allowBlank="1" showDropDown="1" showInputMessage="1" showErrorMessage="1" sqref="G5:AK154"/>
    <dataValidation type="list" allowBlank="1" showInputMessage="1" showErrorMessage="1" sqref="C1">
      <formula1>CONDUCTORES!$X$1:$AB$1</formula1>
    </dataValidation>
  </dataValidations>
  <pageMargins left="0.23622047244094491" right="0.23622047244094491" top="0.74803149606299213" bottom="0.74803149606299213" header="0.31496062992125984" footer="0.31496062992125984"/>
  <pageSetup paperSize="9" scale="70" orientation="landscape" r:id="rId1"/>
  <legacyDrawing r:id="rId2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CONDUCTORES!$X$1:$AB$1</xm:f>
          </x14:formula1>
          <xm:sqref>C1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N104"/>
  <sheetViews>
    <sheetView workbookViewId="0">
      <selection activeCell="D4" sqref="D4"/>
    </sheetView>
  </sheetViews>
  <sheetFormatPr baseColWidth="10" defaultRowHeight="12.75"/>
  <cols>
    <col min="2" max="2" width="5.28515625" customWidth="1"/>
    <col min="3" max="3" width="7" customWidth="1"/>
    <col min="4" max="35" width="3.42578125" customWidth="1"/>
    <col min="36" max="36" width="12.5703125" bestFit="1" customWidth="1"/>
    <col min="38" max="38" width="12.5703125" customWidth="1"/>
    <col min="39" max="39" width="12.7109375" bestFit="1" customWidth="1"/>
    <col min="40" max="40" width="12.28515625" bestFit="1" customWidth="1"/>
  </cols>
  <sheetData>
    <row r="1" spans="1:40" ht="12.75" customHeight="1">
      <c r="A1" s="9"/>
      <c r="B1" s="576" t="s">
        <v>52</v>
      </c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82" t="str">
        <f>CALCULADORA!K2</f>
        <v>ENERO</v>
      </c>
      <c r="V1" s="583"/>
      <c r="W1" s="583"/>
      <c r="X1" s="583"/>
      <c r="Y1" s="583"/>
      <c r="Z1" s="583"/>
      <c r="AA1" s="585">
        <f>CALCULADORA!L2</f>
        <v>2023</v>
      </c>
      <c r="AB1" s="583"/>
      <c r="AC1" s="583"/>
      <c r="AD1" s="583"/>
      <c r="AE1" s="586"/>
      <c r="AF1" s="580" t="s">
        <v>105</v>
      </c>
      <c r="AG1" s="580"/>
      <c r="AH1" s="581"/>
      <c r="AI1" s="19"/>
      <c r="AJ1" s="255" t="str">
        <f>U1</f>
        <v>ENERO</v>
      </c>
      <c r="AK1" s="222">
        <f>VLOOKUP(AJ1,AL1:AM12,2,FALSE)</f>
        <v>1</v>
      </c>
      <c r="AL1" s="220" t="str">
        <f>UPPER(TEXT(DATE($AA$1,1,1),"MMMM"))</f>
        <v>ENERO</v>
      </c>
      <c r="AM1" s="19">
        <v>1</v>
      </c>
      <c r="AN1" s="217"/>
    </row>
    <row r="2" spans="1:40" ht="12.75" customHeight="1">
      <c r="A2" s="9"/>
      <c r="B2" s="578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84"/>
      <c r="V2" s="584"/>
      <c r="W2" s="584"/>
      <c r="X2" s="584"/>
      <c r="Y2" s="584"/>
      <c r="Z2" s="584"/>
      <c r="AA2" s="584"/>
      <c r="AB2" s="584"/>
      <c r="AC2" s="584"/>
      <c r="AD2" s="584"/>
      <c r="AE2" s="587"/>
      <c r="AF2" s="580" t="str">
        <f>CALCULADORA!M2</f>
        <v>INVIERNO</v>
      </c>
      <c r="AG2" s="580"/>
      <c r="AH2" s="581"/>
      <c r="AI2" s="256"/>
      <c r="AJ2" s="19"/>
      <c r="AK2" s="19"/>
      <c r="AL2" s="220" t="str">
        <f>UPPER(TEXT(DATE($AA$1,2,1),"MMMM"))</f>
        <v>FEBRERO</v>
      </c>
      <c r="AM2" s="19">
        <v>2</v>
      </c>
      <c r="AN2" s="19"/>
    </row>
    <row r="3" spans="1:40">
      <c r="A3" s="8" t="s">
        <v>28</v>
      </c>
      <c r="B3" s="99" t="s">
        <v>29</v>
      </c>
      <c r="C3" s="100" t="s">
        <v>30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101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8">
        <v>23</v>
      </c>
      <c r="AA3" s="98">
        <v>24</v>
      </c>
      <c r="AB3" s="98">
        <v>25</v>
      </c>
      <c r="AC3" s="98">
        <v>26</v>
      </c>
      <c r="AD3" s="98">
        <v>27</v>
      </c>
      <c r="AE3" s="98">
        <v>28</v>
      </c>
      <c r="AF3" s="98">
        <v>29</v>
      </c>
      <c r="AG3" s="98">
        <v>30</v>
      </c>
      <c r="AH3" s="98">
        <v>31</v>
      </c>
      <c r="AI3" s="257">
        <f>CALCULADORA!C10</f>
        <v>0</v>
      </c>
      <c r="AJ3" s="19"/>
      <c r="AK3" s="19"/>
      <c r="AL3" s="220" t="str">
        <f>UPPER(TEXT(DATE($AA$1,3,1),"MMMM"))</f>
        <v>MARZO</v>
      </c>
      <c r="AM3" s="19">
        <v>3</v>
      </c>
      <c r="AN3" s="19"/>
    </row>
    <row r="4" spans="1:40">
      <c r="A4" s="5"/>
      <c r="B4" s="4">
        <v>1</v>
      </c>
      <c r="C4" s="4">
        <v>1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84">
        <f>COUNTIF(D4:AH4,"L")</f>
        <v>0</v>
      </c>
      <c r="AJ4" s="19"/>
      <c r="AK4" s="19"/>
      <c r="AL4" s="220" t="str">
        <f>UPPER(TEXT(DATE($AA$1,4,1),"MMMM"))</f>
        <v>ABRIL</v>
      </c>
      <c r="AM4" s="19">
        <v>4</v>
      </c>
      <c r="AN4" s="19"/>
    </row>
    <row r="5" spans="1:40">
      <c r="A5" s="5"/>
      <c r="B5" s="4">
        <v>2</v>
      </c>
      <c r="C5" s="4">
        <v>2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84">
        <f t="shared" ref="AI5:AI68" si="0">COUNTIF(D5:AH5,"L")</f>
        <v>0</v>
      </c>
      <c r="AJ5" s="19"/>
      <c r="AK5" s="19"/>
      <c r="AL5" s="220" t="str">
        <f>UPPER(TEXT(DATE($AA$1,5,1),"MMMM"))</f>
        <v>MAYO</v>
      </c>
      <c r="AM5" s="19">
        <v>5</v>
      </c>
      <c r="AN5" s="19"/>
    </row>
    <row r="6" spans="1:40">
      <c r="A6" s="5"/>
      <c r="B6" s="4">
        <v>3</v>
      </c>
      <c r="C6" s="4">
        <v>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84">
        <f t="shared" si="0"/>
        <v>0</v>
      </c>
      <c r="AJ6" s="19"/>
      <c r="AK6" s="19"/>
      <c r="AL6" s="220" t="str">
        <f>UPPER(TEXT(DATE($AA$1,6,1),"MMMM"))</f>
        <v>JUNIO</v>
      </c>
      <c r="AM6" s="19">
        <v>6</v>
      </c>
      <c r="AN6" s="19"/>
    </row>
    <row r="7" spans="1:40">
      <c r="A7" s="5"/>
      <c r="B7" s="4">
        <v>4</v>
      </c>
      <c r="C7" s="4">
        <v>4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84">
        <f t="shared" si="0"/>
        <v>0</v>
      </c>
      <c r="AJ7" s="19"/>
      <c r="AK7" s="19"/>
      <c r="AL7" s="220" t="str">
        <f>UPPER(TEXT(DATE($AA$1,7,1),"MMMM"))</f>
        <v>JULIO</v>
      </c>
      <c r="AM7" s="19">
        <v>7</v>
      </c>
      <c r="AN7" s="19"/>
    </row>
    <row r="8" spans="1:40" ht="15">
      <c r="A8" s="5"/>
      <c r="B8" s="4">
        <v>5</v>
      </c>
      <c r="C8" s="4">
        <v>5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84">
        <f t="shared" si="0"/>
        <v>0</v>
      </c>
      <c r="AJ8" s="19"/>
      <c r="AK8" s="19"/>
      <c r="AL8" s="220" t="str">
        <f>UPPER(TEXT(DATE($AA$1,8,1),"MMMM"))</f>
        <v>AGOSTO</v>
      </c>
      <c r="AM8" s="19">
        <v>8</v>
      </c>
      <c r="AN8" s="19"/>
    </row>
    <row r="9" spans="1:40">
      <c r="A9" s="5"/>
      <c r="B9" s="4">
        <v>6</v>
      </c>
      <c r="C9" s="4">
        <v>6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84">
        <f t="shared" si="0"/>
        <v>0</v>
      </c>
      <c r="AJ9" s="19"/>
      <c r="AK9" s="19"/>
      <c r="AL9" s="220" t="str">
        <f>UPPER(TEXT(DATE($AA$1,9,1),"MMMM"))</f>
        <v>SEPTIEMBRE</v>
      </c>
      <c r="AM9" s="19">
        <v>9</v>
      </c>
      <c r="AN9" s="19"/>
    </row>
    <row r="10" spans="1:40">
      <c r="A10" s="6"/>
      <c r="B10" s="4">
        <v>7</v>
      </c>
      <c r="C10" s="4">
        <v>7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84">
        <f t="shared" si="0"/>
        <v>0</v>
      </c>
      <c r="AJ10" s="19"/>
      <c r="AK10" s="19"/>
      <c r="AL10" s="220" t="str">
        <f>UPPER(TEXT(DATE($AA$1,10,1),"MMMM"))</f>
        <v>OCTUBRE</v>
      </c>
      <c r="AM10" s="19">
        <v>10</v>
      </c>
      <c r="AN10" s="19"/>
    </row>
    <row r="11" spans="1:40">
      <c r="A11" s="5"/>
      <c r="B11" s="4">
        <v>8</v>
      </c>
      <c r="C11" s="4">
        <v>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84">
        <f t="shared" si="0"/>
        <v>0</v>
      </c>
      <c r="AJ11" s="19"/>
      <c r="AK11" s="19"/>
      <c r="AL11" s="220" t="str">
        <f>UPPER(TEXT(DATE($AA$1,11,1),"MMMM"))</f>
        <v>NOVIEMBRE</v>
      </c>
      <c r="AM11" s="19">
        <v>11</v>
      </c>
      <c r="AN11" s="19"/>
    </row>
    <row r="12" spans="1:40">
      <c r="A12" s="5"/>
      <c r="B12" s="4">
        <v>9</v>
      </c>
      <c r="C12" s="4">
        <v>9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84">
        <f t="shared" si="0"/>
        <v>0</v>
      </c>
      <c r="AJ12" s="19"/>
      <c r="AK12" s="19"/>
      <c r="AL12" s="220" t="str">
        <f>UPPER(TEXT(DATE($AA$1,12,1),"MMMM"))</f>
        <v>DICIEMBRE</v>
      </c>
      <c r="AM12" s="19">
        <v>12</v>
      </c>
      <c r="AN12" s="19"/>
    </row>
    <row r="13" spans="1:40">
      <c r="A13" s="5"/>
      <c r="B13" s="4">
        <v>10</v>
      </c>
      <c r="C13" s="4">
        <v>10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84">
        <f t="shared" si="0"/>
        <v>0</v>
      </c>
      <c r="AJ13" s="19"/>
      <c r="AK13" s="19"/>
      <c r="AL13" s="19"/>
      <c r="AM13" s="19"/>
      <c r="AN13" s="19"/>
    </row>
    <row r="14" spans="1:40">
      <c r="A14" s="5"/>
      <c r="B14" s="4">
        <v>11</v>
      </c>
      <c r="C14" s="4">
        <v>11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84">
        <f t="shared" si="0"/>
        <v>0</v>
      </c>
      <c r="AJ14" s="19"/>
      <c r="AK14" s="19"/>
      <c r="AL14" s="19"/>
      <c r="AM14" s="19"/>
      <c r="AN14" s="19"/>
    </row>
    <row r="15" spans="1:40">
      <c r="A15" s="5"/>
      <c r="B15" s="4">
        <v>12</v>
      </c>
      <c r="C15" s="4">
        <v>12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84">
        <f t="shared" si="0"/>
        <v>0</v>
      </c>
      <c r="AJ15" s="19"/>
      <c r="AK15" s="19"/>
      <c r="AL15" s="19"/>
      <c r="AM15" s="19"/>
      <c r="AN15" s="19"/>
    </row>
    <row r="16" spans="1:40" ht="15">
      <c r="A16" s="5"/>
      <c r="B16" s="4">
        <v>13</v>
      </c>
      <c r="C16" s="4">
        <v>13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84">
        <f t="shared" si="0"/>
        <v>0</v>
      </c>
      <c r="AJ16" s="19"/>
      <c r="AK16" s="19"/>
      <c r="AL16" s="225" t="s">
        <v>141</v>
      </c>
      <c r="AM16" s="218">
        <f>CUADRO!G3</f>
        <v>44927</v>
      </c>
      <c r="AN16" s="19"/>
    </row>
    <row r="17" spans="1:40" ht="15">
      <c r="A17" s="5"/>
      <c r="B17" s="4">
        <v>14</v>
      </c>
      <c r="C17" s="4">
        <v>14</v>
      </c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84">
        <f t="shared" si="0"/>
        <v>0</v>
      </c>
      <c r="AJ17" s="19"/>
      <c r="AK17" s="19"/>
      <c r="AL17" s="225" t="s">
        <v>142</v>
      </c>
      <c r="AM17" s="218">
        <f>DATE(AA1,AK1+1,0)</f>
        <v>44957</v>
      </c>
      <c r="AN17" s="19"/>
    </row>
    <row r="18" spans="1:40">
      <c r="A18" s="5"/>
      <c r="B18" s="4">
        <v>15</v>
      </c>
      <c r="C18" s="4">
        <v>15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84">
        <f t="shared" si="0"/>
        <v>0</v>
      </c>
      <c r="AJ18" s="19"/>
      <c r="AK18" s="19"/>
      <c r="AL18" s="19"/>
      <c r="AM18" s="19"/>
      <c r="AN18" s="19"/>
    </row>
    <row r="19" spans="1:40">
      <c r="A19" s="6"/>
      <c r="B19" s="4">
        <v>16</v>
      </c>
      <c r="C19" s="4">
        <v>16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84">
        <f t="shared" si="0"/>
        <v>0</v>
      </c>
      <c r="AJ19" s="19"/>
      <c r="AK19" s="19"/>
      <c r="AL19" s="19"/>
      <c r="AM19" s="19"/>
      <c r="AN19" s="19"/>
    </row>
    <row r="20" spans="1:40">
      <c r="A20" s="5"/>
      <c r="B20" s="4">
        <v>17</v>
      </c>
      <c r="C20" s="4">
        <v>17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84">
        <f t="shared" si="0"/>
        <v>0</v>
      </c>
      <c r="AJ20" s="19"/>
      <c r="AK20" s="19"/>
      <c r="AL20" s="19"/>
      <c r="AM20" s="19"/>
      <c r="AN20" s="19"/>
    </row>
    <row r="21" spans="1:40">
      <c r="A21" s="5"/>
      <c r="B21" s="4">
        <v>18</v>
      </c>
      <c r="C21" s="4">
        <v>18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84">
        <f t="shared" si="0"/>
        <v>0</v>
      </c>
      <c r="AJ21" s="19"/>
      <c r="AK21" s="19"/>
      <c r="AL21" s="19"/>
      <c r="AM21" s="19"/>
      <c r="AN21" s="19"/>
    </row>
    <row r="22" spans="1:40">
      <c r="A22" s="4"/>
      <c r="B22" s="4">
        <v>19</v>
      </c>
      <c r="C22" s="4">
        <v>19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84">
        <f t="shared" si="0"/>
        <v>0</v>
      </c>
      <c r="AJ22" s="19"/>
      <c r="AK22" s="19"/>
      <c r="AL22" s="19"/>
      <c r="AM22" s="19"/>
      <c r="AN22" s="19"/>
    </row>
    <row r="23" spans="1:40">
      <c r="A23" s="5"/>
      <c r="B23" s="4">
        <v>20</v>
      </c>
      <c r="C23" s="4">
        <v>20</v>
      </c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84">
        <f t="shared" si="0"/>
        <v>0</v>
      </c>
      <c r="AJ23" s="19"/>
      <c r="AK23" s="19"/>
      <c r="AL23" s="19"/>
      <c r="AM23" s="19"/>
      <c r="AN23" s="19"/>
    </row>
    <row r="24" spans="1:40">
      <c r="A24" s="5"/>
      <c r="B24" s="4">
        <v>21</v>
      </c>
      <c r="C24" s="4">
        <v>21</v>
      </c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84">
        <f t="shared" si="0"/>
        <v>0</v>
      </c>
      <c r="AJ24" s="19"/>
      <c r="AK24" s="19"/>
      <c r="AL24" s="19"/>
      <c r="AM24" s="19"/>
      <c r="AN24" s="19"/>
    </row>
    <row r="25" spans="1:40">
      <c r="A25" s="5"/>
      <c r="B25" s="4">
        <v>22</v>
      </c>
      <c r="C25" s="4">
        <v>22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84">
        <f t="shared" si="0"/>
        <v>0</v>
      </c>
      <c r="AJ25" s="19"/>
      <c r="AK25" s="19"/>
      <c r="AL25" s="19"/>
      <c r="AM25" s="19"/>
      <c r="AN25" s="19"/>
    </row>
    <row r="26" spans="1:40">
      <c r="A26" s="5"/>
      <c r="B26" s="4">
        <v>23</v>
      </c>
      <c r="C26" s="4">
        <v>23</v>
      </c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84">
        <f t="shared" si="0"/>
        <v>0</v>
      </c>
      <c r="AJ26" s="19"/>
      <c r="AK26" s="19"/>
      <c r="AL26" s="19"/>
      <c r="AM26" s="19"/>
      <c r="AN26" s="19"/>
    </row>
    <row r="27" spans="1:40">
      <c r="A27" s="5"/>
      <c r="B27" s="4">
        <v>24</v>
      </c>
      <c r="C27" s="4">
        <v>24</v>
      </c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84">
        <f t="shared" si="0"/>
        <v>0</v>
      </c>
      <c r="AJ27" s="19"/>
      <c r="AK27" s="19"/>
      <c r="AL27" s="19"/>
      <c r="AM27" s="19"/>
      <c r="AN27" s="19"/>
    </row>
    <row r="28" spans="1:40">
      <c r="A28" s="7"/>
      <c r="B28" s="4">
        <v>25</v>
      </c>
      <c r="C28" s="4">
        <v>25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84">
        <f t="shared" si="0"/>
        <v>0</v>
      </c>
      <c r="AJ28" s="19"/>
      <c r="AK28" s="19"/>
      <c r="AL28" s="19"/>
      <c r="AM28" s="19"/>
      <c r="AN28" s="19"/>
    </row>
    <row r="29" spans="1:40">
      <c r="A29" s="4"/>
      <c r="B29" s="4">
        <v>26</v>
      </c>
      <c r="C29" s="4">
        <v>26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84">
        <f t="shared" si="0"/>
        <v>0</v>
      </c>
      <c r="AJ29" s="19"/>
      <c r="AK29" s="19"/>
      <c r="AL29" s="19"/>
      <c r="AM29" s="19"/>
      <c r="AN29" s="19"/>
    </row>
    <row r="30" spans="1:40">
      <c r="A30" s="5"/>
      <c r="B30" s="4">
        <v>27</v>
      </c>
      <c r="C30" s="4">
        <v>27</v>
      </c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84">
        <f t="shared" si="0"/>
        <v>0</v>
      </c>
      <c r="AJ30" s="19"/>
      <c r="AK30" s="19"/>
      <c r="AL30" s="19"/>
      <c r="AM30" s="19"/>
      <c r="AN30" s="19"/>
    </row>
    <row r="31" spans="1:40">
      <c r="A31" s="4"/>
      <c r="B31" s="4">
        <v>28</v>
      </c>
      <c r="C31" s="4">
        <v>28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84">
        <f t="shared" si="0"/>
        <v>0</v>
      </c>
      <c r="AJ31" s="19"/>
      <c r="AK31" s="19"/>
      <c r="AL31" s="19"/>
      <c r="AM31" s="19"/>
      <c r="AN31" s="19"/>
    </row>
    <row r="32" spans="1:40">
      <c r="A32" s="5"/>
      <c r="B32" s="4">
        <v>29</v>
      </c>
      <c r="C32" s="4">
        <v>29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84">
        <f t="shared" si="0"/>
        <v>0</v>
      </c>
      <c r="AJ32" s="19"/>
      <c r="AK32" s="19"/>
      <c r="AL32" s="19"/>
      <c r="AM32" s="19"/>
      <c r="AN32" s="19"/>
    </row>
    <row r="33" spans="1:40">
      <c r="A33" s="5"/>
      <c r="B33" s="4">
        <v>30</v>
      </c>
      <c r="C33" s="4">
        <v>30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84">
        <f t="shared" si="0"/>
        <v>0</v>
      </c>
      <c r="AJ33" s="19"/>
      <c r="AK33" s="19"/>
      <c r="AL33" s="19"/>
      <c r="AM33" s="19"/>
      <c r="AN33" s="19"/>
    </row>
    <row r="34" spans="1:40">
      <c r="A34" s="5"/>
      <c r="B34" s="4">
        <v>31</v>
      </c>
      <c r="C34" s="4">
        <v>31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84">
        <f t="shared" si="0"/>
        <v>0</v>
      </c>
      <c r="AJ34" s="19"/>
      <c r="AK34" s="19"/>
      <c r="AL34" s="19"/>
      <c r="AM34" s="19"/>
      <c r="AN34" s="19"/>
    </row>
    <row r="35" spans="1:40">
      <c r="A35" s="5"/>
      <c r="B35" s="4">
        <v>32</v>
      </c>
      <c r="C35" s="4">
        <v>32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84">
        <f t="shared" si="0"/>
        <v>0</v>
      </c>
      <c r="AJ35" s="19"/>
      <c r="AK35" s="19"/>
      <c r="AL35" s="19"/>
      <c r="AM35" s="19"/>
      <c r="AN35" s="19"/>
    </row>
    <row r="36" spans="1:40">
      <c r="A36" s="5"/>
      <c r="B36" s="4">
        <v>33</v>
      </c>
      <c r="C36" s="4">
        <v>33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84">
        <f t="shared" si="0"/>
        <v>0</v>
      </c>
      <c r="AJ36" s="19"/>
      <c r="AK36" s="19"/>
      <c r="AL36" s="19"/>
      <c r="AM36" s="19"/>
      <c r="AN36" s="19"/>
    </row>
    <row r="37" spans="1:40">
      <c r="A37" s="5"/>
      <c r="B37" s="4">
        <v>34</v>
      </c>
      <c r="C37" s="4">
        <v>34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84">
        <f t="shared" si="0"/>
        <v>0</v>
      </c>
      <c r="AJ37" s="19"/>
      <c r="AK37" s="19"/>
      <c r="AL37" s="19"/>
      <c r="AM37" s="19"/>
      <c r="AN37" s="19"/>
    </row>
    <row r="38" spans="1:40">
      <c r="A38" s="5"/>
      <c r="B38" s="4">
        <v>35</v>
      </c>
      <c r="C38" s="4">
        <v>35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84">
        <f t="shared" si="0"/>
        <v>0</v>
      </c>
      <c r="AJ38" s="19"/>
      <c r="AK38" s="19"/>
      <c r="AL38" s="19"/>
      <c r="AM38" s="19"/>
      <c r="AN38" s="19"/>
    </row>
    <row r="39" spans="1:40">
      <c r="A39" s="5"/>
      <c r="B39" s="4">
        <v>36</v>
      </c>
      <c r="C39" s="4">
        <v>36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84">
        <f t="shared" si="0"/>
        <v>0</v>
      </c>
      <c r="AJ39" s="19"/>
      <c r="AK39" s="19"/>
      <c r="AL39" s="19"/>
      <c r="AM39" s="19"/>
      <c r="AN39" s="19"/>
    </row>
    <row r="40" spans="1:40">
      <c r="A40" s="5"/>
      <c r="B40" s="4">
        <v>37</v>
      </c>
      <c r="C40" s="4">
        <v>37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84">
        <f t="shared" si="0"/>
        <v>0</v>
      </c>
      <c r="AJ40" s="19"/>
      <c r="AK40" s="19"/>
      <c r="AL40" s="19"/>
      <c r="AM40" s="19"/>
      <c r="AN40" s="19"/>
    </row>
    <row r="41" spans="1:40">
      <c r="A41" s="5"/>
      <c r="B41" s="4">
        <v>38</v>
      </c>
      <c r="C41" s="4">
        <v>38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84">
        <f t="shared" si="0"/>
        <v>0</v>
      </c>
      <c r="AJ41" s="19"/>
      <c r="AK41" s="19"/>
      <c r="AL41" s="19"/>
      <c r="AM41" s="19"/>
      <c r="AN41" s="19"/>
    </row>
    <row r="42" spans="1:40">
      <c r="A42" s="5"/>
      <c r="B42" s="4">
        <v>39</v>
      </c>
      <c r="C42" s="4">
        <v>39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84">
        <f t="shared" si="0"/>
        <v>0</v>
      </c>
      <c r="AJ42" s="19"/>
      <c r="AK42" s="19"/>
      <c r="AL42" s="19"/>
      <c r="AM42" s="19"/>
      <c r="AN42" s="19"/>
    </row>
    <row r="43" spans="1:40">
      <c r="A43" s="5"/>
      <c r="B43" s="4">
        <v>40</v>
      </c>
      <c r="C43" s="4">
        <v>40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84">
        <f t="shared" si="0"/>
        <v>0</v>
      </c>
      <c r="AJ43" s="19"/>
      <c r="AK43" s="19"/>
      <c r="AL43" s="19"/>
      <c r="AM43" s="19"/>
      <c r="AN43" s="19"/>
    </row>
    <row r="44" spans="1:40">
      <c r="A44" s="5"/>
      <c r="B44" s="4">
        <v>41</v>
      </c>
      <c r="C44" s="4">
        <v>41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84">
        <f t="shared" si="0"/>
        <v>0</v>
      </c>
      <c r="AJ44" s="19"/>
      <c r="AK44" s="19"/>
      <c r="AL44" s="19"/>
      <c r="AM44" s="19"/>
      <c r="AN44" s="19"/>
    </row>
    <row r="45" spans="1:40">
      <c r="A45" s="5"/>
      <c r="B45" s="4">
        <v>42</v>
      </c>
      <c r="C45" s="4">
        <v>42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84">
        <f t="shared" si="0"/>
        <v>0</v>
      </c>
      <c r="AJ45" s="19"/>
      <c r="AK45" s="19"/>
      <c r="AL45" s="19"/>
      <c r="AM45" s="19"/>
      <c r="AN45" s="19"/>
    </row>
    <row r="46" spans="1:40">
      <c r="A46" s="5"/>
      <c r="B46" s="4">
        <v>43</v>
      </c>
      <c r="C46" s="4">
        <v>43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84">
        <f t="shared" si="0"/>
        <v>0</v>
      </c>
      <c r="AJ46" s="19"/>
      <c r="AK46" s="19"/>
      <c r="AL46" s="19"/>
      <c r="AM46" s="19"/>
      <c r="AN46" s="19"/>
    </row>
    <row r="47" spans="1:40">
      <c r="A47" s="5"/>
      <c r="B47" s="4">
        <v>44</v>
      </c>
      <c r="C47" s="4">
        <v>44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84">
        <f t="shared" si="0"/>
        <v>0</v>
      </c>
      <c r="AJ47" s="19"/>
      <c r="AK47" s="19"/>
      <c r="AL47" s="19"/>
      <c r="AM47" s="19"/>
      <c r="AN47" s="19"/>
    </row>
    <row r="48" spans="1:40">
      <c r="A48" s="5"/>
      <c r="B48" s="4">
        <v>45</v>
      </c>
      <c r="C48" s="4">
        <v>45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4"/>
      <c r="AB48" s="13"/>
      <c r="AC48" s="13"/>
      <c r="AD48" s="13"/>
      <c r="AE48" s="13"/>
      <c r="AF48" s="13"/>
      <c r="AG48" s="13"/>
      <c r="AH48" s="13"/>
      <c r="AI48" s="84">
        <f t="shared" si="0"/>
        <v>0</v>
      </c>
      <c r="AJ48" s="19"/>
      <c r="AK48" s="19"/>
      <c r="AL48" s="19"/>
      <c r="AM48" s="19"/>
      <c r="AN48" s="19"/>
    </row>
    <row r="49" spans="1:40">
      <c r="A49" s="5"/>
      <c r="B49" s="4">
        <v>46</v>
      </c>
      <c r="C49" s="4">
        <v>46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4"/>
      <c r="AB49" s="13"/>
      <c r="AC49" s="13"/>
      <c r="AD49" s="13"/>
      <c r="AE49" s="13"/>
      <c r="AF49" s="13"/>
      <c r="AG49" s="13"/>
      <c r="AH49" s="13"/>
      <c r="AI49" s="84">
        <f t="shared" si="0"/>
        <v>0</v>
      </c>
      <c r="AJ49" s="19"/>
      <c r="AK49" s="19"/>
      <c r="AL49" s="19"/>
      <c r="AM49" s="19"/>
      <c r="AN49" s="19"/>
    </row>
    <row r="50" spans="1:40">
      <c r="A50" s="5"/>
      <c r="B50" s="4">
        <v>47</v>
      </c>
      <c r="C50" s="4">
        <v>47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4"/>
      <c r="AB50" s="13"/>
      <c r="AC50" s="13"/>
      <c r="AD50" s="13"/>
      <c r="AE50" s="13"/>
      <c r="AF50" s="13"/>
      <c r="AG50" s="13"/>
      <c r="AH50" s="13"/>
      <c r="AI50" s="84">
        <f t="shared" si="0"/>
        <v>0</v>
      </c>
      <c r="AJ50" s="19"/>
      <c r="AK50" s="19"/>
      <c r="AL50" s="19"/>
      <c r="AM50" s="19"/>
      <c r="AN50" s="19"/>
    </row>
    <row r="51" spans="1:40">
      <c r="A51" s="5"/>
      <c r="B51" s="4">
        <v>48</v>
      </c>
      <c r="C51" s="4">
        <v>48</v>
      </c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4"/>
      <c r="AB51" s="13"/>
      <c r="AC51" s="13"/>
      <c r="AD51" s="13"/>
      <c r="AE51" s="13"/>
      <c r="AF51" s="13"/>
      <c r="AG51" s="13"/>
      <c r="AH51" s="13"/>
      <c r="AI51" s="84">
        <f t="shared" si="0"/>
        <v>0</v>
      </c>
      <c r="AJ51" s="19"/>
      <c r="AK51" s="19"/>
      <c r="AL51" s="19"/>
      <c r="AM51" s="19"/>
      <c r="AN51" s="19"/>
    </row>
    <row r="52" spans="1:40">
      <c r="A52" s="5"/>
      <c r="B52" s="4">
        <v>49</v>
      </c>
      <c r="C52" s="4">
        <v>49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84">
        <f t="shared" si="0"/>
        <v>0</v>
      </c>
      <c r="AJ52" s="19"/>
      <c r="AK52" s="19"/>
      <c r="AL52" s="19"/>
      <c r="AM52" s="19"/>
      <c r="AN52" s="19"/>
    </row>
    <row r="53" spans="1:40">
      <c r="A53" s="5"/>
      <c r="B53" s="4">
        <v>50</v>
      </c>
      <c r="C53" s="4">
        <v>50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84">
        <f t="shared" si="0"/>
        <v>0</v>
      </c>
      <c r="AJ53" s="19"/>
      <c r="AK53" s="19"/>
      <c r="AL53" s="19"/>
      <c r="AM53" s="19"/>
      <c r="AN53" s="19"/>
    </row>
    <row r="54" spans="1:40">
      <c r="A54" s="5"/>
      <c r="B54" s="4">
        <v>51</v>
      </c>
      <c r="C54" s="4">
        <v>51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84">
        <f t="shared" si="0"/>
        <v>0</v>
      </c>
      <c r="AJ54" s="19"/>
      <c r="AK54" s="19"/>
      <c r="AL54" s="19"/>
      <c r="AM54" s="19"/>
      <c r="AN54" s="19"/>
    </row>
    <row r="55" spans="1:40">
      <c r="A55" s="5"/>
      <c r="B55" s="4">
        <v>52</v>
      </c>
      <c r="C55" s="4">
        <v>52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84">
        <f t="shared" si="0"/>
        <v>0</v>
      </c>
      <c r="AJ55" s="19"/>
      <c r="AK55" s="19"/>
      <c r="AL55" s="19"/>
      <c r="AM55" s="19"/>
      <c r="AN55" s="19"/>
    </row>
    <row r="56" spans="1:40">
      <c r="A56" s="5"/>
      <c r="B56" s="4">
        <v>53</v>
      </c>
      <c r="C56" s="4">
        <v>53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84">
        <f t="shared" si="0"/>
        <v>0</v>
      </c>
      <c r="AJ56" s="19"/>
      <c r="AK56" s="19"/>
      <c r="AL56" s="19"/>
      <c r="AM56" s="19"/>
      <c r="AN56" s="19"/>
    </row>
    <row r="57" spans="1:40">
      <c r="A57" s="5"/>
      <c r="B57" s="4">
        <v>54</v>
      </c>
      <c r="C57" s="4">
        <v>54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84">
        <f t="shared" si="0"/>
        <v>0</v>
      </c>
      <c r="AJ57" s="19"/>
      <c r="AK57" s="19"/>
      <c r="AL57" s="19"/>
      <c r="AM57" s="19"/>
      <c r="AN57" s="19"/>
    </row>
    <row r="58" spans="1:40">
      <c r="A58" s="5"/>
      <c r="B58" s="4">
        <v>55</v>
      </c>
      <c r="C58" s="4">
        <v>55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84">
        <f t="shared" si="0"/>
        <v>0</v>
      </c>
      <c r="AJ58" s="19"/>
      <c r="AK58" s="19"/>
      <c r="AL58" s="19"/>
      <c r="AM58" s="19"/>
      <c r="AN58" s="19"/>
    </row>
    <row r="59" spans="1:40">
      <c r="A59" s="5"/>
      <c r="B59" s="4">
        <v>56</v>
      </c>
      <c r="C59" s="4">
        <v>56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84">
        <f t="shared" si="0"/>
        <v>0</v>
      </c>
      <c r="AJ59" s="19"/>
      <c r="AK59" s="19"/>
      <c r="AL59" s="19"/>
      <c r="AM59" s="19"/>
      <c r="AN59" s="19"/>
    </row>
    <row r="60" spans="1:40">
      <c r="A60" s="5"/>
      <c r="B60" s="4">
        <v>57</v>
      </c>
      <c r="C60" s="4">
        <v>57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84">
        <f t="shared" si="0"/>
        <v>0</v>
      </c>
      <c r="AJ60" s="19"/>
      <c r="AK60" s="19"/>
      <c r="AL60" s="19"/>
      <c r="AM60" s="19"/>
      <c r="AN60" s="19"/>
    </row>
    <row r="61" spans="1:40">
      <c r="A61" s="5"/>
      <c r="B61" s="4">
        <v>58</v>
      </c>
      <c r="C61" s="4">
        <v>58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84">
        <f t="shared" si="0"/>
        <v>0</v>
      </c>
      <c r="AJ61" s="19"/>
      <c r="AK61" s="19"/>
      <c r="AL61" s="19"/>
      <c r="AM61" s="19"/>
      <c r="AN61" s="19"/>
    </row>
    <row r="62" spans="1:40">
      <c r="A62" s="5"/>
      <c r="B62" s="4">
        <v>59</v>
      </c>
      <c r="C62" s="4">
        <v>59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84">
        <f t="shared" si="0"/>
        <v>0</v>
      </c>
      <c r="AJ62" s="19"/>
      <c r="AK62" s="19"/>
      <c r="AL62" s="19"/>
      <c r="AM62" s="19"/>
      <c r="AN62" s="19"/>
    </row>
    <row r="63" spans="1:40">
      <c r="A63" s="5"/>
      <c r="B63" s="4">
        <v>60</v>
      </c>
      <c r="C63" s="4">
        <v>60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84">
        <f t="shared" si="0"/>
        <v>0</v>
      </c>
      <c r="AJ63" s="19"/>
      <c r="AK63" s="19"/>
      <c r="AL63" s="19"/>
      <c r="AM63" s="19"/>
      <c r="AN63" s="19"/>
    </row>
    <row r="64" spans="1:40">
      <c r="A64" s="5"/>
      <c r="B64" s="4">
        <v>61</v>
      </c>
      <c r="C64" s="4">
        <v>61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84">
        <f t="shared" si="0"/>
        <v>0</v>
      </c>
      <c r="AJ64" s="19"/>
      <c r="AK64" s="19"/>
      <c r="AL64" s="19"/>
      <c r="AM64" s="19"/>
      <c r="AN64" s="19"/>
    </row>
    <row r="65" spans="1:40">
      <c r="A65" s="5"/>
      <c r="B65" s="4">
        <v>62</v>
      </c>
      <c r="C65" s="4">
        <v>62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84">
        <f t="shared" si="0"/>
        <v>0</v>
      </c>
      <c r="AJ65" s="19"/>
      <c r="AK65" s="19"/>
      <c r="AL65" s="19"/>
      <c r="AM65" s="19"/>
      <c r="AN65" s="19"/>
    </row>
    <row r="66" spans="1:40">
      <c r="A66" s="5"/>
      <c r="B66" s="4">
        <v>63</v>
      </c>
      <c r="C66" s="4" t="s">
        <v>3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84">
        <f>COUNTIF(D66:AH66,"L")</f>
        <v>0</v>
      </c>
      <c r="AJ66" s="19"/>
      <c r="AK66" s="19"/>
      <c r="AL66" s="19"/>
      <c r="AM66" s="19"/>
      <c r="AN66" s="19"/>
    </row>
    <row r="67" spans="1:40">
      <c r="A67" s="5"/>
      <c r="B67" s="4">
        <v>64</v>
      </c>
      <c r="C67" s="4" t="s">
        <v>5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84">
        <f t="shared" si="0"/>
        <v>0</v>
      </c>
      <c r="AJ67" s="19"/>
      <c r="AK67" s="19"/>
      <c r="AL67" s="19"/>
      <c r="AM67" s="19"/>
      <c r="AN67" s="19"/>
    </row>
    <row r="68" spans="1:40">
      <c r="A68" s="5"/>
      <c r="B68" s="4">
        <v>65</v>
      </c>
      <c r="C68" s="4" t="s">
        <v>4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84">
        <f t="shared" si="0"/>
        <v>0</v>
      </c>
      <c r="AJ68" s="19"/>
      <c r="AK68" s="19"/>
      <c r="AL68" s="19"/>
      <c r="AM68" s="19"/>
      <c r="AN68" s="19"/>
    </row>
    <row r="69" spans="1:40">
      <c r="A69" s="5"/>
      <c r="B69" s="4">
        <v>66</v>
      </c>
      <c r="C69" s="4" t="s">
        <v>6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84">
        <f t="shared" ref="AI69:AI85" si="1">COUNTIF(D69:AH69,"L")</f>
        <v>0</v>
      </c>
      <c r="AJ69" s="19"/>
      <c r="AK69" s="19"/>
      <c r="AL69" s="19"/>
      <c r="AM69" s="19"/>
      <c r="AN69" s="19"/>
    </row>
    <row r="70" spans="1:40">
      <c r="A70" s="5"/>
      <c r="B70" s="4">
        <v>67</v>
      </c>
      <c r="C70" s="4" t="s">
        <v>8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84">
        <f t="shared" si="1"/>
        <v>0</v>
      </c>
      <c r="AJ70" s="19"/>
      <c r="AK70" s="19"/>
      <c r="AL70" s="19"/>
      <c r="AM70" s="19"/>
      <c r="AN70" s="19"/>
    </row>
    <row r="71" spans="1:40">
      <c r="A71" s="2"/>
      <c r="B71" s="4">
        <v>68</v>
      </c>
      <c r="C71" s="4" t="s">
        <v>11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84">
        <f t="shared" si="1"/>
        <v>0</v>
      </c>
      <c r="AJ71" s="19"/>
      <c r="AK71" s="19"/>
      <c r="AL71" s="19"/>
      <c r="AM71" s="19"/>
      <c r="AN71" s="19"/>
    </row>
    <row r="72" spans="1:40">
      <c r="A72" s="2"/>
      <c r="B72" s="4">
        <v>69</v>
      </c>
      <c r="C72" s="4" t="s">
        <v>31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84">
        <f t="shared" si="1"/>
        <v>0</v>
      </c>
      <c r="AJ72" s="19"/>
      <c r="AK72" s="19"/>
      <c r="AL72" s="19"/>
      <c r="AM72" s="19"/>
      <c r="AN72" s="19"/>
    </row>
    <row r="73" spans="1:40">
      <c r="A73" s="2"/>
      <c r="B73" s="4">
        <v>70</v>
      </c>
      <c r="C73" s="4" t="s">
        <v>25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84">
        <f t="shared" si="1"/>
        <v>0</v>
      </c>
      <c r="AJ73" s="19"/>
      <c r="AK73" s="19"/>
      <c r="AL73" s="19"/>
      <c r="AM73" s="19"/>
      <c r="AN73" s="19"/>
    </row>
    <row r="74" spans="1:40">
      <c r="A74" s="2"/>
      <c r="B74" s="4">
        <v>71</v>
      </c>
      <c r="C74" s="4" t="s">
        <v>9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84">
        <f t="shared" si="1"/>
        <v>0</v>
      </c>
      <c r="AJ74" s="19"/>
      <c r="AK74" s="19"/>
      <c r="AL74" s="19"/>
      <c r="AM74" s="19"/>
      <c r="AN74" s="19"/>
    </row>
    <row r="75" spans="1:40">
      <c r="A75" s="2"/>
      <c r="B75" s="4">
        <v>72</v>
      </c>
      <c r="C75" s="4" t="s">
        <v>7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84">
        <f t="shared" si="1"/>
        <v>0</v>
      </c>
      <c r="AJ75" s="19"/>
      <c r="AK75" s="19"/>
      <c r="AL75" s="19"/>
      <c r="AM75" s="19"/>
      <c r="AN75" s="19"/>
    </row>
    <row r="76" spans="1:40">
      <c r="A76" s="2"/>
      <c r="B76" s="4">
        <v>73</v>
      </c>
      <c r="C76" s="4" t="s">
        <v>10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84">
        <f t="shared" si="1"/>
        <v>0</v>
      </c>
      <c r="AJ76" s="19"/>
      <c r="AK76" s="19"/>
      <c r="AL76" s="19"/>
      <c r="AM76" s="19"/>
      <c r="AN76" s="19"/>
    </row>
    <row r="77" spans="1:40">
      <c r="A77" s="2"/>
      <c r="B77" s="4">
        <v>74</v>
      </c>
      <c r="C77" s="4" t="s">
        <v>41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84">
        <f t="shared" si="1"/>
        <v>0</v>
      </c>
      <c r="AJ77" s="19"/>
      <c r="AK77" s="19"/>
      <c r="AL77" s="19"/>
      <c r="AM77" s="19"/>
      <c r="AN77" s="19"/>
    </row>
    <row r="78" spans="1:40">
      <c r="A78" s="2"/>
      <c r="B78" s="4">
        <v>75</v>
      </c>
      <c r="C78" s="4" t="s">
        <v>42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84">
        <f t="shared" si="1"/>
        <v>0</v>
      </c>
      <c r="AJ78" s="19"/>
      <c r="AK78" s="19"/>
      <c r="AL78" s="19"/>
      <c r="AM78" s="19"/>
      <c r="AN78" s="19"/>
    </row>
    <row r="79" spans="1:40">
      <c r="A79" s="2"/>
      <c r="B79" s="4">
        <v>76</v>
      </c>
      <c r="C79" s="4" t="s">
        <v>43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84">
        <f t="shared" si="1"/>
        <v>0</v>
      </c>
      <c r="AJ79" s="19"/>
      <c r="AK79" s="19"/>
      <c r="AL79" s="19"/>
      <c r="AM79" s="19"/>
      <c r="AN79" s="19"/>
    </row>
    <row r="80" spans="1:40">
      <c r="A80" s="2"/>
      <c r="B80" s="4">
        <v>77</v>
      </c>
      <c r="C80" s="4" t="s">
        <v>44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84">
        <f t="shared" si="1"/>
        <v>0</v>
      </c>
      <c r="AJ80" s="19"/>
      <c r="AK80" s="19"/>
      <c r="AL80" s="19"/>
      <c r="AM80" s="19"/>
      <c r="AN80" s="19"/>
    </row>
    <row r="81" spans="1:40">
      <c r="A81" s="2"/>
      <c r="B81" s="4">
        <v>78</v>
      </c>
      <c r="C81" s="4" t="s">
        <v>45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84">
        <f t="shared" si="1"/>
        <v>0</v>
      </c>
      <c r="AJ81" s="19"/>
      <c r="AK81" s="19"/>
      <c r="AL81" s="19"/>
      <c r="AM81" s="19"/>
      <c r="AN81" s="19"/>
    </row>
    <row r="82" spans="1:40">
      <c r="A82" s="2"/>
      <c r="B82" s="4">
        <v>79</v>
      </c>
      <c r="C82" s="4" t="s">
        <v>46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84">
        <f t="shared" si="1"/>
        <v>0</v>
      </c>
      <c r="AJ82" s="19"/>
      <c r="AK82" s="19"/>
      <c r="AL82" s="19"/>
      <c r="AM82" s="19"/>
      <c r="AN82" s="19"/>
    </row>
    <row r="83" spans="1:40">
      <c r="A83" s="2"/>
      <c r="B83" s="4">
        <v>80</v>
      </c>
      <c r="C83" s="4" t="s">
        <v>47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84">
        <f t="shared" si="1"/>
        <v>0</v>
      </c>
      <c r="AJ83" s="19"/>
      <c r="AK83" s="19"/>
      <c r="AL83" s="19"/>
      <c r="AM83" s="19"/>
      <c r="AN83" s="19"/>
    </row>
    <row r="84" spans="1:40">
      <c r="A84" s="2"/>
      <c r="B84" s="4">
        <v>81</v>
      </c>
      <c r="C84" s="4" t="s">
        <v>48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84">
        <f t="shared" si="1"/>
        <v>0</v>
      </c>
      <c r="AJ84" s="19"/>
      <c r="AK84" s="19"/>
      <c r="AL84" s="19"/>
      <c r="AM84" s="19"/>
      <c r="AN84" s="19"/>
    </row>
    <row r="85" spans="1:40">
      <c r="A85" s="2"/>
      <c r="B85" s="4">
        <v>82</v>
      </c>
      <c r="C85" s="4" t="s">
        <v>49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84">
        <f t="shared" si="1"/>
        <v>0</v>
      </c>
      <c r="AJ85" s="19"/>
      <c r="AK85" s="19"/>
      <c r="AL85" s="19"/>
      <c r="AM85" s="19"/>
      <c r="AN85" s="19"/>
    </row>
    <row r="86" spans="1:40">
      <c r="A86" s="2"/>
      <c r="B86" s="3"/>
      <c r="C86" s="3"/>
      <c r="D86" s="16">
        <v>1</v>
      </c>
      <c r="E86" s="17">
        <v>2</v>
      </c>
      <c r="F86" s="17">
        <v>3</v>
      </c>
      <c r="G86" s="17">
        <v>4</v>
      </c>
      <c r="H86" s="17">
        <v>5</v>
      </c>
      <c r="I86" s="17">
        <v>6</v>
      </c>
      <c r="J86" s="17">
        <v>7</v>
      </c>
      <c r="K86" s="17">
        <v>8</v>
      </c>
      <c r="L86" s="17">
        <v>9</v>
      </c>
      <c r="M86" s="17">
        <v>10</v>
      </c>
      <c r="N86" s="17">
        <v>11</v>
      </c>
      <c r="O86" s="17">
        <v>12</v>
      </c>
      <c r="P86" s="17">
        <v>13</v>
      </c>
      <c r="Q86" s="17">
        <v>14</v>
      </c>
      <c r="R86" s="17">
        <v>15</v>
      </c>
      <c r="S86" s="17">
        <v>16</v>
      </c>
      <c r="T86" s="17">
        <v>17</v>
      </c>
      <c r="U86" s="17">
        <v>18</v>
      </c>
      <c r="V86" s="17">
        <v>19</v>
      </c>
      <c r="W86" s="17">
        <v>20</v>
      </c>
      <c r="X86" s="17">
        <v>21</v>
      </c>
      <c r="Y86" s="17">
        <v>22</v>
      </c>
      <c r="Z86" s="17">
        <v>23</v>
      </c>
      <c r="AA86" s="17">
        <v>24</v>
      </c>
      <c r="AB86" s="17">
        <v>25</v>
      </c>
      <c r="AC86" s="17">
        <v>26</v>
      </c>
      <c r="AD86" s="17">
        <v>27</v>
      </c>
      <c r="AE86" s="17">
        <v>28</v>
      </c>
      <c r="AF86" s="17">
        <v>29</v>
      </c>
      <c r="AG86" s="17">
        <v>30</v>
      </c>
      <c r="AH86" s="18">
        <v>31</v>
      </c>
      <c r="AI86" s="21">
        <f>SUM(AI4:AI76)</f>
        <v>0</v>
      </c>
      <c r="AJ86" s="19"/>
      <c r="AK86" s="19"/>
      <c r="AL86" s="19"/>
      <c r="AM86" s="19"/>
      <c r="AN86" s="19"/>
    </row>
    <row r="87" spans="1:40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</row>
    <row r="88" spans="1:40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</row>
    <row r="89" spans="1:40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</row>
    <row r="90" spans="1:40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</row>
    <row r="91" spans="1:40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</row>
    <row r="92" spans="1:40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</row>
    <row r="93" spans="1:40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</row>
    <row r="94" spans="1:40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</row>
    <row r="95" spans="1:40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</row>
    <row r="96" spans="1:40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</row>
    <row r="97" spans="1:40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</row>
    <row r="98" spans="1:40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</row>
    <row r="99" spans="1:40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</row>
    <row r="100" spans="1:40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</row>
    <row r="101" spans="1:40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</row>
    <row r="102" spans="1:40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</row>
    <row r="103" spans="1:40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</row>
    <row r="104" spans="1:40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</row>
  </sheetData>
  <sheetProtection sheet="1" formatCells="0" formatColumns="0" formatRows="0"/>
  <mergeCells count="5">
    <mergeCell ref="B1:T2"/>
    <mergeCell ref="AF1:AH1"/>
    <mergeCell ref="AF2:AH2"/>
    <mergeCell ref="U1:Z2"/>
    <mergeCell ref="AA1:AE2"/>
  </mergeCells>
  <phoneticPr fontId="3" type="noConversion"/>
  <conditionalFormatting sqref="AI4:AI85">
    <cfRule type="cellIs" dxfId="136" priority="1" stopIfTrue="1" operator="notEqual">
      <formula>$AI$3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W460"/>
  <sheetViews>
    <sheetView showGridLines="0" zoomScale="75" zoomScaleNormal="75" workbookViewId="0">
      <pane xSplit="2" ySplit="3" topLeftCell="C4" activePane="bottomRight" state="frozen"/>
      <selection activeCell="A5" sqref="A5"/>
      <selection pane="topRight" activeCell="A5" sqref="A5"/>
      <selection pane="bottomLeft" activeCell="A5" sqref="A5"/>
      <selection pane="bottomRight" activeCell="A150" sqref="A150:XFD153"/>
    </sheetView>
  </sheetViews>
  <sheetFormatPr baseColWidth="10" defaultColWidth="3.7109375" defaultRowHeight="12.75"/>
  <cols>
    <col min="1" max="1" width="14.42578125" style="369" customWidth="1"/>
    <col min="2" max="2" width="45.5703125" style="369" hidden="1" customWidth="1"/>
    <col min="3" max="3" width="33.7109375" style="149" customWidth="1"/>
    <col min="4" max="4" width="9.28515625" customWidth="1"/>
    <col min="5" max="5" width="10.5703125" style="559" customWidth="1"/>
    <col min="6" max="6" width="8.85546875" customWidth="1"/>
    <col min="7" max="37" width="4.7109375" customWidth="1"/>
    <col min="38" max="38" width="13.85546875" customWidth="1"/>
    <col min="39" max="39" width="16.5703125" customWidth="1"/>
    <col min="40" max="40" width="9.85546875" customWidth="1"/>
    <col min="41" max="41" width="8" customWidth="1"/>
    <col min="42" max="42" width="7.5703125" customWidth="1"/>
    <col min="43" max="43" width="8.7109375" customWidth="1"/>
    <col min="44" max="45" width="7.7109375" customWidth="1"/>
    <col min="46" max="46" width="11.28515625" customWidth="1"/>
    <col min="47" max="47" width="20.85546875" customWidth="1"/>
    <col min="48" max="49" width="7.28515625" customWidth="1"/>
    <col min="50" max="50" width="28.7109375" customWidth="1"/>
    <col min="51" max="51" width="4.42578125" customWidth="1"/>
    <col min="52" max="52" width="7.140625" customWidth="1"/>
    <col min="53" max="54" width="4.7109375" customWidth="1"/>
    <col min="55" max="55" width="6.85546875" bestFit="1" customWidth="1"/>
    <col min="74" max="104" width="4" bestFit="1" customWidth="1"/>
    <col min="107" max="137" width="5.7109375" bestFit="1" customWidth="1"/>
    <col min="138" max="138" width="7.7109375" customWidth="1"/>
    <col min="139" max="139" width="3.7109375" hidden="1" customWidth="1"/>
    <col min="140" max="170" width="5.7109375" hidden="1" customWidth="1"/>
    <col min="171" max="171" width="3.7109375" hidden="1" customWidth="1"/>
    <col min="172" max="201" width="5.7109375" hidden="1" customWidth="1"/>
    <col min="202" max="202" width="4.5703125" hidden="1" customWidth="1"/>
    <col min="203" max="203" width="3.7109375" customWidth="1"/>
    <col min="204" max="204" width="30.7109375" style="369" customWidth="1"/>
  </cols>
  <sheetData>
    <row r="1" spans="1:205" ht="14.25" customHeight="1" thickBot="1">
      <c r="A1" s="364"/>
      <c r="B1" s="364"/>
      <c r="C1" s="618" t="s">
        <v>382</v>
      </c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599" t="str">
        <f>UPPER(TEXT(BORRADOR!U1,"MMMM"))</f>
        <v>ENERO</v>
      </c>
      <c r="W1" s="599"/>
      <c r="X1" s="599"/>
      <c r="Y1" s="599"/>
      <c r="Z1" s="599">
        <f>BORRADOR!AA1</f>
        <v>2023</v>
      </c>
      <c r="AA1" s="599"/>
      <c r="AB1" s="599"/>
      <c r="AC1" s="599"/>
      <c r="AD1" s="452"/>
      <c r="AE1" s="452"/>
      <c r="AF1" s="452"/>
      <c r="AG1" s="452"/>
      <c r="AH1" s="452"/>
      <c r="AI1" s="471"/>
      <c r="AJ1" s="471"/>
      <c r="AK1" s="472"/>
      <c r="AL1" s="364"/>
      <c r="AM1" s="364"/>
      <c r="AN1" s="364"/>
      <c r="AO1" s="364"/>
      <c r="AP1" s="364"/>
      <c r="AQ1" s="608" t="s">
        <v>354</v>
      </c>
      <c r="AR1" s="609"/>
      <c r="AS1" s="456">
        <v>1.0416666666666666E-2</v>
      </c>
      <c r="AT1" s="364"/>
      <c r="AU1" s="364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602" t="s">
        <v>101</v>
      </c>
      <c r="BW1" s="602"/>
      <c r="BX1" s="602"/>
      <c r="BY1" s="602"/>
      <c r="BZ1" s="602"/>
      <c r="CA1" s="602"/>
      <c r="CB1" s="602"/>
      <c r="CC1" s="602"/>
      <c r="CD1" s="602"/>
      <c r="CE1" s="602"/>
      <c r="CF1" s="602"/>
      <c r="CG1" s="602"/>
      <c r="CH1" s="602"/>
      <c r="CI1" s="602"/>
      <c r="CJ1" s="602"/>
      <c r="CK1" s="602"/>
      <c r="CL1" s="602"/>
      <c r="CM1" s="602"/>
      <c r="CN1" s="602"/>
      <c r="CO1" s="602"/>
      <c r="CP1" s="602"/>
      <c r="CQ1" s="602"/>
      <c r="CR1" s="602"/>
      <c r="CS1" s="602"/>
      <c r="CT1" s="602"/>
      <c r="CU1" s="602"/>
      <c r="CV1" s="602"/>
      <c r="CW1" s="602"/>
      <c r="CX1" s="602"/>
      <c r="CY1" s="602"/>
      <c r="CZ1" s="602"/>
      <c r="DA1" s="19"/>
      <c r="DB1" s="19"/>
      <c r="DC1" s="592" t="str">
        <f>"HORAS JORNADA "&amp;CALCULADORA!M2</f>
        <v>HORAS JORNADA INVIERNO</v>
      </c>
      <c r="DD1" s="593"/>
      <c r="DE1" s="593"/>
      <c r="DF1" s="593"/>
      <c r="DG1" s="593"/>
      <c r="DH1" s="593"/>
      <c r="DI1" s="593"/>
      <c r="DJ1" s="593"/>
      <c r="DK1" s="593"/>
      <c r="DL1" s="593"/>
      <c r="DM1" s="593"/>
      <c r="DN1" s="593"/>
      <c r="DO1" s="593"/>
      <c r="DP1" s="593"/>
      <c r="DQ1" s="593"/>
      <c r="DR1" s="593"/>
      <c r="DS1" s="593"/>
      <c r="DT1" s="593"/>
      <c r="DU1" s="593"/>
      <c r="DV1" s="593"/>
      <c r="DW1" s="593"/>
      <c r="DX1" s="593"/>
      <c r="DY1" s="593"/>
      <c r="DZ1" s="593"/>
      <c r="EA1" s="593"/>
      <c r="EB1" s="593"/>
      <c r="EC1" s="593"/>
      <c r="ED1" s="593"/>
      <c r="EE1" s="593"/>
      <c r="EF1" s="593"/>
      <c r="EG1" s="594"/>
      <c r="EH1" s="19"/>
      <c r="EI1" s="19"/>
      <c r="EJ1" s="592" t="s">
        <v>205</v>
      </c>
      <c r="EK1" s="593"/>
      <c r="EL1" s="593"/>
      <c r="EM1" s="593"/>
      <c r="EN1" s="593"/>
      <c r="EO1" s="593"/>
      <c r="EP1" s="593"/>
      <c r="EQ1" s="593"/>
      <c r="ER1" s="593"/>
      <c r="ES1" s="593"/>
      <c r="ET1" s="593"/>
      <c r="EU1" s="593"/>
      <c r="EV1" s="593"/>
      <c r="EW1" s="593"/>
      <c r="EX1" s="593"/>
      <c r="EY1" s="593"/>
      <c r="EZ1" s="593"/>
      <c r="FA1" s="593"/>
      <c r="FB1" s="593"/>
      <c r="FC1" s="593"/>
      <c r="FD1" s="593"/>
      <c r="FE1" s="593"/>
      <c r="FF1" s="593"/>
      <c r="FG1" s="593"/>
      <c r="FH1" s="593"/>
      <c r="FI1" s="593"/>
      <c r="FJ1" s="593"/>
      <c r="FK1" s="593"/>
      <c r="FL1" s="593"/>
      <c r="FM1" s="593"/>
      <c r="FN1" s="594"/>
      <c r="FO1" s="19"/>
      <c r="FP1" s="592" t="s">
        <v>206</v>
      </c>
      <c r="FQ1" s="593"/>
      <c r="FR1" s="593"/>
      <c r="FS1" s="593"/>
      <c r="FT1" s="593"/>
      <c r="FU1" s="593"/>
      <c r="FV1" s="593"/>
      <c r="FW1" s="593"/>
      <c r="FX1" s="593"/>
      <c r="FY1" s="593"/>
      <c r="FZ1" s="593"/>
      <c r="GA1" s="593"/>
      <c r="GB1" s="593"/>
      <c r="GC1" s="593"/>
      <c r="GD1" s="593"/>
      <c r="GE1" s="593"/>
      <c r="GF1" s="593"/>
      <c r="GG1" s="593"/>
      <c r="GH1" s="593"/>
      <c r="GI1" s="593"/>
      <c r="GJ1" s="593"/>
      <c r="GK1" s="593"/>
      <c r="GL1" s="593"/>
      <c r="GM1" s="593"/>
      <c r="GN1" s="593"/>
      <c r="GO1" s="593"/>
      <c r="GP1" s="593"/>
      <c r="GQ1" s="593"/>
      <c r="GR1" s="593"/>
      <c r="GS1" s="593"/>
      <c r="GT1" s="594"/>
      <c r="GU1" s="19"/>
      <c r="GV1" s="416" t="s">
        <v>346</v>
      </c>
      <c r="GW1" s="415"/>
    </row>
    <row r="2" spans="1:205" ht="27.75" customHeight="1" thickBot="1">
      <c r="A2" s="612" t="s">
        <v>331</v>
      </c>
      <c r="B2" s="613"/>
      <c r="C2" s="457"/>
      <c r="D2" s="457"/>
      <c r="E2" s="563"/>
      <c r="F2" s="457"/>
      <c r="G2" s="473" t="str">
        <f>IF(IF(ISNA(MODE(G3,$AW$4:$AW$16)),IF(G3="","",IF(WEEKDAY(G3)=1,"D",IF(WEEKDAY(G3)=7,"S","L"))),"D")=0," ",IF(ISNA(MODE(G3,$AW$4:$AW$16)),IF(G3="","",IF(WEEKDAY(G3)=1,"D",IF(WEEKDAY(G3)=7,"S","L"))),"D"))</f>
        <v>D</v>
      </c>
      <c r="H2" s="473" t="str">
        <f t="shared" ref="H2:AK2" si="0">IF(IF(ISNA(MODE(H3,$AW$4:$AW$16)),IF(H3="","",IF(WEEKDAY(H3)=1,"D",IF(WEEKDAY(H3)=7,"S","L"))),"D")=0," ",IF(ISNA(MODE(H3,$AW$4:$AW$16)),IF(H3="","",IF(WEEKDAY(H3)=1,"D",IF(WEEKDAY(H3)=7,"S","L"))),"D"))</f>
        <v>L</v>
      </c>
      <c r="I2" s="473" t="str">
        <f t="shared" si="0"/>
        <v>L</v>
      </c>
      <c r="J2" s="473" t="str">
        <f t="shared" si="0"/>
        <v>L</v>
      </c>
      <c r="K2" s="473" t="str">
        <f t="shared" si="0"/>
        <v>L</v>
      </c>
      <c r="L2" s="473" t="str">
        <f t="shared" si="0"/>
        <v>L</v>
      </c>
      <c r="M2" s="473" t="str">
        <f t="shared" si="0"/>
        <v>S</v>
      </c>
      <c r="N2" s="473" t="str">
        <f t="shared" si="0"/>
        <v>D</v>
      </c>
      <c r="O2" s="473" t="str">
        <f t="shared" si="0"/>
        <v>L</v>
      </c>
      <c r="P2" s="473" t="str">
        <f t="shared" si="0"/>
        <v>L</v>
      </c>
      <c r="Q2" s="473" t="str">
        <f t="shared" si="0"/>
        <v>L</v>
      </c>
      <c r="R2" s="473" t="str">
        <f t="shared" si="0"/>
        <v>L</v>
      </c>
      <c r="S2" s="473" t="str">
        <f t="shared" si="0"/>
        <v>L</v>
      </c>
      <c r="T2" s="473" t="str">
        <f t="shared" si="0"/>
        <v>S</v>
      </c>
      <c r="U2" s="473" t="str">
        <f t="shared" si="0"/>
        <v>D</v>
      </c>
      <c r="V2" s="473" t="str">
        <f t="shared" si="0"/>
        <v>L</v>
      </c>
      <c r="W2" s="473" t="str">
        <f t="shared" si="0"/>
        <v>L</v>
      </c>
      <c r="X2" s="473" t="str">
        <f t="shared" si="0"/>
        <v>L</v>
      </c>
      <c r="Y2" s="473" t="str">
        <f t="shared" si="0"/>
        <v>L</v>
      </c>
      <c r="Z2" s="473" t="str">
        <f t="shared" si="0"/>
        <v>L</v>
      </c>
      <c r="AA2" s="473" t="str">
        <f t="shared" si="0"/>
        <v>S</v>
      </c>
      <c r="AB2" s="473" t="str">
        <f t="shared" si="0"/>
        <v>D</v>
      </c>
      <c r="AC2" s="473" t="str">
        <f t="shared" si="0"/>
        <v>L</v>
      </c>
      <c r="AD2" s="473" t="str">
        <f t="shared" si="0"/>
        <v>L</v>
      </c>
      <c r="AE2" s="473" t="str">
        <f t="shared" si="0"/>
        <v>L</v>
      </c>
      <c r="AF2" s="473" t="str">
        <f t="shared" si="0"/>
        <v>L</v>
      </c>
      <c r="AG2" s="473" t="str">
        <f t="shared" si="0"/>
        <v>L</v>
      </c>
      <c r="AH2" s="473" t="str">
        <f t="shared" si="0"/>
        <v>S</v>
      </c>
      <c r="AI2" s="473" t="str">
        <f t="shared" si="0"/>
        <v>D</v>
      </c>
      <c r="AJ2" s="473" t="str">
        <f t="shared" si="0"/>
        <v>L</v>
      </c>
      <c r="AK2" s="473" t="str">
        <f t="shared" si="0"/>
        <v>L</v>
      </c>
      <c r="AL2" s="458">
        <f>CALCULADORA!C10</f>
        <v>0</v>
      </c>
      <c r="AM2" s="474" t="s">
        <v>12</v>
      </c>
      <c r="AN2" s="374" t="s">
        <v>146</v>
      </c>
      <c r="AO2" s="374" t="s">
        <v>146</v>
      </c>
      <c r="AP2" s="374" t="s">
        <v>146</v>
      </c>
      <c r="AQ2" s="374" t="s">
        <v>146</v>
      </c>
      <c r="AR2" s="374" t="s">
        <v>146</v>
      </c>
      <c r="AS2" s="374" t="s">
        <v>113</v>
      </c>
      <c r="AT2" s="374" t="s">
        <v>113</v>
      </c>
      <c r="AU2" s="610" t="s">
        <v>343</v>
      </c>
      <c r="AV2" s="600"/>
      <c r="AW2" s="601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602"/>
      <c r="BW2" s="602"/>
      <c r="BX2" s="602"/>
      <c r="BY2" s="602"/>
      <c r="BZ2" s="602"/>
      <c r="CA2" s="602"/>
      <c r="CB2" s="602"/>
      <c r="CC2" s="602"/>
      <c r="CD2" s="602"/>
      <c r="CE2" s="602"/>
      <c r="CF2" s="602"/>
      <c r="CG2" s="602"/>
      <c r="CH2" s="602"/>
      <c r="CI2" s="602"/>
      <c r="CJ2" s="602"/>
      <c r="CK2" s="602"/>
      <c r="CL2" s="602"/>
      <c r="CM2" s="602"/>
      <c r="CN2" s="602"/>
      <c r="CO2" s="602"/>
      <c r="CP2" s="602"/>
      <c r="CQ2" s="602"/>
      <c r="CR2" s="602"/>
      <c r="CS2" s="602"/>
      <c r="CT2" s="602"/>
      <c r="CU2" s="602"/>
      <c r="CV2" s="602"/>
      <c r="CW2" s="602"/>
      <c r="CX2" s="602"/>
      <c r="CY2" s="602"/>
      <c r="CZ2" s="602"/>
      <c r="DA2" s="19"/>
      <c r="DB2" s="19"/>
      <c r="DC2" s="595"/>
      <c r="DD2" s="596"/>
      <c r="DE2" s="596"/>
      <c r="DF2" s="596"/>
      <c r="DG2" s="596"/>
      <c r="DH2" s="596"/>
      <c r="DI2" s="596"/>
      <c r="DJ2" s="596"/>
      <c r="DK2" s="596"/>
      <c r="DL2" s="596"/>
      <c r="DM2" s="596"/>
      <c r="DN2" s="596"/>
      <c r="DO2" s="596"/>
      <c r="DP2" s="596"/>
      <c r="DQ2" s="596"/>
      <c r="DR2" s="596"/>
      <c r="DS2" s="596"/>
      <c r="DT2" s="596"/>
      <c r="DU2" s="596"/>
      <c r="DV2" s="596"/>
      <c r="DW2" s="596"/>
      <c r="DX2" s="596"/>
      <c r="DY2" s="596"/>
      <c r="DZ2" s="596"/>
      <c r="EA2" s="596"/>
      <c r="EB2" s="596"/>
      <c r="EC2" s="596"/>
      <c r="ED2" s="596"/>
      <c r="EE2" s="596"/>
      <c r="EF2" s="596"/>
      <c r="EG2" s="597"/>
      <c r="EH2" s="361" t="s">
        <v>113</v>
      </c>
      <c r="EI2" s="19"/>
      <c r="EJ2" s="595"/>
      <c r="EK2" s="596"/>
      <c r="EL2" s="596"/>
      <c r="EM2" s="596"/>
      <c r="EN2" s="596"/>
      <c r="EO2" s="596"/>
      <c r="EP2" s="596"/>
      <c r="EQ2" s="596"/>
      <c r="ER2" s="596"/>
      <c r="ES2" s="596"/>
      <c r="ET2" s="596"/>
      <c r="EU2" s="596"/>
      <c r="EV2" s="596"/>
      <c r="EW2" s="596"/>
      <c r="EX2" s="596"/>
      <c r="EY2" s="596"/>
      <c r="EZ2" s="596"/>
      <c r="FA2" s="596"/>
      <c r="FB2" s="596"/>
      <c r="FC2" s="596"/>
      <c r="FD2" s="596"/>
      <c r="FE2" s="596"/>
      <c r="FF2" s="596"/>
      <c r="FG2" s="596"/>
      <c r="FH2" s="596"/>
      <c r="FI2" s="596"/>
      <c r="FJ2" s="596"/>
      <c r="FK2" s="596"/>
      <c r="FL2" s="596"/>
      <c r="FM2" s="596"/>
      <c r="FN2" s="597"/>
      <c r="FO2" s="19"/>
      <c r="FP2" s="595"/>
      <c r="FQ2" s="596"/>
      <c r="FR2" s="596"/>
      <c r="FS2" s="596"/>
      <c r="FT2" s="596"/>
      <c r="FU2" s="596"/>
      <c r="FV2" s="596"/>
      <c r="FW2" s="596"/>
      <c r="FX2" s="596"/>
      <c r="FY2" s="596"/>
      <c r="FZ2" s="596"/>
      <c r="GA2" s="596"/>
      <c r="GB2" s="596"/>
      <c r="GC2" s="596"/>
      <c r="GD2" s="596"/>
      <c r="GE2" s="596"/>
      <c r="GF2" s="596"/>
      <c r="GG2" s="596"/>
      <c r="GH2" s="596"/>
      <c r="GI2" s="596"/>
      <c r="GJ2" s="596"/>
      <c r="GK2" s="596"/>
      <c r="GL2" s="596"/>
      <c r="GM2" s="596"/>
      <c r="GN2" s="596"/>
      <c r="GO2" s="596"/>
      <c r="GP2" s="596"/>
      <c r="GQ2" s="596"/>
      <c r="GR2" s="596"/>
      <c r="GS2" s="596"/>
      <c r="GT2" s="597"/>
      <c r="GU2" s="19"/>
      <c r="GV2" s="419" t="s">
        <v>160</v>
      </c>
      <c r="GW2" s="415"/>
    </row>
    <row r="3" spans="1:205" ht="18" customHeight="1" thickBot="1">
      <c r="A3" s="455" t="s">
        <v>228</v>
      </c>
      <c r="B3" s="365" t="s">
        <v>441</v>
      </c>
      <c r="C3" s="459" t="s">
        <v>0</v>
      </c>
      <c r="D3" s="459" t="s">
        <v>228</v>
      </c>
      <c r="E3" s="460" t="s">
        <v>2</v>
      </c>
      <c r="F3" s="460" t="s">
        <v>1</v>
      </c>
      <c r="G3" s="461">
        <f>DATE(BORRADOR!AA1,BORRADOR!AK1,1)</f>
        <v>44927</v>
      </c>
      <c r="H3" s="461">
        <f>G3+1</f>
        <v>44928</v>
      </c>
      <c r="I3" s="461">
        <f t="shared" ref="I3:AH3" si="1">H3+1</f>
        <v>44929</v>
      </c>
      <c r="J3" s="461">
        <f t="shared" si="1"/>
        <v>44930</v>
      </c>
      <c r="K3" s="461">
        <f t="shared" si="1"/>
        <v>44931</v>
      </c>
      <c r="L3" s="461">
        <f t="shared" si="1"/>
        <v>44932</v>
      </c>
      <c r="M3" s="461">
        <f t="shared" si="1"/>
        <v>44933</v>
      </c>
      <c r="N3" s="461">
        <f t="shared" si="1"/>
        <v>44934</v>
      </c>
      <c r="O3" s="461">
        <f t="shared" si="1"/>
        <v>44935</v>
      </c>
      <c r="P3" s="461">
        <f t="shared" si="1"/>
        <v>44936</v>
      </c>
      <c r="Q3" s="461">
        <f t="shared" si="1"/>
        <v>44937</v>
      </c>
      <c r="R3" s="461">
        <f t="shared" si="1"/>
        <v>44938</v>
      </c>
      <c r="S3" s="461">
        <f t="shared" si="1"/>
        <v>44939</v>
      </c>
      <c r="T3" s="461">
        <f t="shared" si="1"/>
        <v>44940</v>
      </c>
      <c r="U3" s="461">
        <f t="shared" si="1"/>
        <v>44941</v>
      </c>
      <c r="V3" s="461">
        <f t="shared" si="1"/>
        <v>44942</v>
      </c>
      <c r="W3" s="461">
        <f t="shared" si="1"/>
        <v>44943</v>
      </c>
      <c r="X3" s="461">
        <f t="shared" si="1"/>
        <v>44944</v>
      </c>
      <c r="Y3" s="461">
        <f t="shared" si="1"/>
        <v>44945</v>
      </c>
      <c r="Z3" s="461">
        <f t="shared" si="1"/>
        <v>44946</v>
      </c>
      <c r="AA3" s="461">
        <f t="shared" si="1"/>
        <v>44947</v>
      </c>
      <c r="AB3" s="461">
        <f t="shared" si="1"/>
        <v>44948</v>
      </c>
      <c r="AC3" s="461">
        <f t="shared" si="1"/>
        <v>44949</v>
      </c>
      <c r="AD3" s="461">
        <f t="shared" si="1"/>
        <v>44950</v>
      </c>
      <c r="AE3" s="461">
        <f t="shared" si="1"/>
        <v>44951</v>
      </c>
      <c r="AF3" s="461">
        <f t="shared" si="1"/>
        <v>44952</v>
      </c>
      <c r="AG3" s="461">
        <f t="shared" si="1"/>
        <v>44953</v>
      </c>
      <c r="AH3" s="461">
        <f t="shared" si="1"/>
        <v>44954</v>
      </c>
      <c r="AI3" s="461">
        <f>IF(AH3="","",IF(AH3+1&gt;BORRADOR!$AM$17,"",AH3+1))</f>
        <v>44955</v>
      </c>
      <c r="AJ3" s="461">
        <f>IF(AI3="","",IF(AI3+1&gt;BORRADOR!$AM$17,"",AI3+1))</f>
        <v>44956</v>
      </c>
      <c r="AK3" s="461">
        <f>IF(AJ3="","",IF(AJ3+1&gt;BORRADOR!$AM$17,"",AJ3+1))</f>
        <v>44957</v>
      </c>
      <c r="AL3" s="462" t="s">
        <v>114</v>
      </c>
      <c r="AM3" s="462" t="s">
        <v>102</v>
      </c>
      <c r="AN3" s="375" t="s">
        <v>226</v>
      </c>
      <c r="AO3" s="375" t="s">
        <v>227</v>
      </c>
      <c r="AP3" s="375" t="s">
        <v>328</v>
      </c>
      <c r="AQ3" s="375" t="s">
        <v>339</v>
      </c>
      <c r="AR3" s="375" t="s">
        <v>340</v>
      </c>
      <c r="AS3" s="375" t="s">
        <v>353</v>
      </c>
      <c r="AT3" s="375" t="s">
        <v>344</v>
      </c>
      <c r="AU3" s="611"/>
      <c r="AV3" s="588" t="s">
        <v>126</v>
      </c>
      <c r="AW3" s="58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229">
        <f>G3</f>
        <v>44927</v>
      </c>
      <c r="BW3" s="229">
        <f t="shared" ref="BW3:CZ3" si="2">H3</f>
        <v>44928</v>
      </c>
      <c r="BX3" s="229">
        <f t="shared" si="2"/>
        <v>44929</v>
      </c>
      <c r="BY3" s="229">
        <f t="shared" si="2"/>
        <v>44930</v>
      </c>
      <c r="BZ3" s="229">
        <f t="shared" si="2"/>
        <v>44931</v>
      </c>
      <c r="CA3" s="229">
        <f t="shared" si="2"/>
        <v>44932</v>
      </c>
      <c r="CB3" s="229">
        <f t="shared" si="2"/>
        <v>44933</v>
      </c>
      <c r="CC3" s="229">
        <f t="shared" si="2"/>
        <v>44934</v>
      </c>
      <c r="CD3" s="229">
        <f t="shared" si="2"/>
        <v>44935</v>
      </c>
      <c r="CE3" s="229">
        <f t="shared" si="2"/>
        <v>44936</v>
      </c>
      <c r="CF3" s="229">
        <f t="shared" si="2"/>
        <v>44937</v>
      </c>
      <c r="CG3" s="229">
        <f t="shared" si="2"/>
        <v>44938</v>
      </c>
      <c r="CH3" s="229">
        <f t="shared" si="2"/>
        <v>44939</v>
      </c>
      <c r="CI3" s="229">
        <f t="shared" si="2"/>
        <v>44940</v>
      </c>
      <c r="CJ3" s="229">
        <f t="shared" si="2"/>
        <v>44941</v>
      </c>
      <c r="CK3" s="229">
        <f t="shared" si="2"/>
        <v>44942</v>
      </c>
      <c r="CL3" s="229">
        <f t="shared" si="2"/>
        <v>44943</v>
      </c>
      <c r="CM3" s="229">
        <f t="shared" si="2"/>
        <v>44944</v>
      </c>
      <c r="CN3" s="229">
        <f t="shared" si="2"/>
        <v>44945</v>
      </c>
      <c r="CO3" s="229">
        <f t="shared" si="2"/>
        <v>44946</v>
      </c>
      <c r="CP3" s="229">
        <f t="shared" si="2"/>
        <v>44947</v>
      </c>
      <c r="CQ3" s="229">
        <f t="shared" si="2"/>
        <v>44948</v>
      </c>
      <c r="CR3" s="229">
        <f t="shared" si="2"/>
        <v>44949</v>
      </c>
      <c r="CS3" s="229">
        <f t="shared" si="2"/>
        <v>44950</v>
      </c>
      <c r="CT3" s="229">
        <f t="shared" si="2"/>
        <v>44951</v>
      </c>
      <c r="CU3" s="229">
        <f t="shared" si="2"/>
        <v>44952</v>
      </c>
      <c r="CV3" s="229">
        <f t="shared" si="2"/>
        <v>44953</v>
      </c>
      <c r="CW3" s="229">
        <f t="shared" si="2"/>
        <v>44954</v>
      </c>
      <c r="CX3" s="229">
        <f t="shared" si="2"/>
        <v>44955</v>
      </c>
      <c r="CY3" s="229">
        <f t="shared" si="2"/>
        <v>44956</v>
      </c>
      <c r="CZ3" s="229">
        <f t="shared" si="2"/>
        <v>44957</v>
      </c>
      <c r="DA3" s="19"/>
      <c r="DB3" s="19"/>
      <c r="DC3" s="229">
        <f>G3</f>
        <v>44927</v>
      </c>
      <c r="DD3" s="229">
        <f t="shared" ref="DD3:EG3" si="3">H3</f>
        <v>44928</v>
      </c>
      <c r="DE3" s="229">
        <f t="shared" si="3"/>
        <v>44929</v>
      </c>
      <c r="DF3" s="229">
        <f t="shared" si="3"/>
        <v>44930</v>
      </c>
      <c r="DG3" s="229">
        <f t="shared" si="3"/>
        <v>44931</v>
      </c>
      <c r="DH3" s="229">
        <f t="shared" si="3"/>
        <v>44932</v>
      </c>
      <c r="DI3" s="229">
        <f t="shared" si="3"/>
        <v>44933</v>
      </c>
      <c r="DJ3" s="229">
        <f t="shared" si="3"/>
        <v>44934</v>
      </c>
      <c r="DK3" s="229">
        <f t="shared" si="3"/>
        <v>44935</v>
      </c>
      <c r="DL3" s="229">
        <f t="shared" si="3"/>
        <v>44936</v>
      </c>
      <c r="DM3" s="229">
        <f t="shared" si="3"/>
        <v>44937</v>
      </c>
      <c r="DN3" s="229">
        <f t="shared" si="3"/>
        <v>44938</v>
      </c>
      <c r="DO3" s="229">
        <f t="shared" si="3"/>
        <v>44939</v>
      </c>
      <c r="DP3" s="229">
        <f t="shared" si="3"/>
        <v>44940</v>
      </c>
      <c r="DQ3" s="229">
        <f t="shared" si="3"/>
        <v>44941</v>
      </c>
      <c r="DR3" s="229">
        <f t="shared" si="3"/>
        <v>44942</v>
      </c>
      <c r="DS3" s="229">
        <f t="shared" si="3"/>
        <v>44943</v>
      </c>
      <c r="DT3" s="229">
        <f t="shared" si="3"/>
        <v>44944</v>
      </c>
      <c r="DU3" s="229">
        <f t="shared" si="3"/>
        <v>44945</v>
      </c>
      <c r="DV3" s="229">
        <f t="shared" si="3"/>
        <v>44946</v>
      </c>
      <c r="DW3" s="229">
        <f t="shared" si="3"/>
        <v>44947</v>
      </c>
      <c r="DX3" s="229">
        <f t="shared" si="3"/>
        <v>44948</v>
      </c>
      <c r="DY3" s="229">
        <f t="shared" si="3"/>
        <v>44949</v>
      </c>
      <c r="DZ3" s="229">
        <f t="shared" si="3"/>
        <v>44950</v>
      </c>
      <c r="EA3" s="229">
        <f t="shared" si="3"/>
        <v>44951</v>
      </c>
      <c r="EB3" s="229">
        <f t="shared" si="3"/>
        <v>44952</v>
      </c>
      <c r="EC3" s="229">
        <f t="shared" si="3"/>
        <v>44953</v>
      </c>
      <c r="ED3" s="229">
        <f t="shared" si="3"/>
        <v>44954</v>
      </c>
      <c r="EE3" s="229">
        <f t="shared" si="3"/>
        <v>44955</v>
      </c>
      <c r="EF3" s="229">
        <f t="shared" si="3"/>
        <v>44956</v>
      </c>
      <c r="EG3" s="229">
        <f t="shared" si="3"/>
        <v>44957</v>
      </c>
      <c r="EH3" s="362" t="s">
        <v>152</v>
      </c>
      <c r="EI3" s="19"/>
      <c r="EJ3" s="229">
        <f>G3</f>
        <v>44927</v>
      </c>
      <c r="EK3" s="229">
        <f t="shared" ref="EK3:FN3" si="4">H3</f>
        <v>44928</v>
      </c>
      <c r="EL3" s="229">
        <f t="shared" si="4"/>
        <v>44929</v>
      </c>
      <c r="EM3" s="229">
        <f t="shared" si="4"/>
        <v>44930</v>
      </c>
      <c r="EN3" s="229">
        <f t="shared" si="4"/>
        <v>44931</v>
      </c>
      <c r="EO3" s="229">
        <f t="shared" si="4"/>
        <v>44932</v>
      </c>
      <c r="EP3" s="229">
        <f t="shared" si="4"/>
        <v>44933</v>
      </c>
      <c r="EQ3" s="229">
        <f t="shared" si="4"/>
        <v>44934</v>
      </c>
      <c r="ER3" s="229">
        <f t="shared" si="4"/>
        <v>44935</v>
      </c>
      <c r="ES3" s="229">
        <f t="shared" si="4"/>
        <v>44936</v>
      </c>
      <c r="ET3" s="229">
        <f t="shared" si="4"/>
        <v>44937</v>
      </c>
      <c r="EU3" s="229">
        <f t="shared" si="4"/>
        <v>44938</v>
      </c>
      <c r="EV3" s="229">
        <f t="shared" si="4"/>
        <v>44939</v>
      </c>
      <c r="EW3" s="229">
        <f t="shared" si="4"/>
        <v>44940</v>
      </c>
      <c r="EX3" s="229">
        <f t="shared" si="4"/>
        <v>44941</v>
      </c>
      <c r="EY3" s="229">
        <f t="shared" si="4"/>
        <v>44942</v>
      </c>
      <c r="EZ3" s="229">
        <f t="shared" si="4"/>
        <v>44943</v>
      </c>
      <c r="FA3" s="229">
        <f t="shared" si="4"/>
        <v>44944</v>
      </c>
      <c r="FB3" s="229">
        <f t="shared" si="4"/>
        <v>44945</v>
      </c>
      <c r="FC3" s="229">
        <f t="shared" si="4"/>
        <v>44946</v>
      </c>
      <c r="FD3" s="229">
        <f t="shared" si="4"/>
        <v>44947</v>
      </c>
      <c r="FE3" s="229">
        <f t="shared" si="4"/>
        <v>44948</v>
      </c>
      <c r="FF3" s="229">
        <f t="shared" si="4"/>
        <v>44949</v>
      </c>
      <c r="FG3" s="229">
        <f t="shared" si="4"/>
        <v>44950</v>
      </c>
      <c r="FH3" s="229">
        <f t="shared" si="4"/>
        <v>44951</v>
      </c>
      <c r="FI3" s="229">
        <f t="shared" si="4"/>
        <v>44952</v>
      </c>
      <c r="FJ3" s="229">
        <f t="shared" si="4"/>
        <v>44953</v>
      </c>
      <c r="FK3" s="229">
        <f t="shared" si="4"/>
        <v>44954</v>
      </c>
      <c r="FL3" s="229">
        <f t="shared" si="4"/>
        <v>44955</v>
      </c>
      <c r="FM3" s="229">
        <f t="shared" si="4"/>
        <v>44956</v>
      </c>
      <c r="FN3" s="229">
        <f t="shared" si="4"/>
        <v>44957</v>
      </c>
      <c r="FO3" s="19"/>
      <c r="FP3" s="229">
        <f>G3</f>
        <v>44927</v>
      </c>
      <c r="FQ3" s="229">
        <f t="shared" ref="FQ3:GT3" si="5">H3</f>
        <v>44928</v>
      </c>
      <c r="FR3" s="229">
        <f t="shared" si="5"/>
        <v>44929</v>
      </c>
      <c r="FS3" s="229">
        <f t="shared" si="5"/>
        <v>44930</v>
      </c>
      <c r="FT3" s="229">
        <f t="shared" si="5"/>
        <v>44931</v>
      </c>
      <c r="FU3" s="229">
        <f t="shared" si="5"/>
        <v>44932</v>
      </c>
      <c r="FV3" s="229">
        <f t="shared" si="5"/>
        <v>44933</v>
      </c>
      <c r="FW3" s="229">
        <f t="shared" si="5"/>
        <v>44934</v>
      </c>
      <c r="FX3" s="229">
        <f t="shared" si="5"/>
        <v>44935</v>
      </c>
      <c r="FY3" s="229">
        <f t="shared" si="5"/>
        <v>44936</v>
      </c>
      <c r="FZ3" s="229">
        <f t="shared" si="5"/>
        <v>44937</v>
      </c>
      <c r="GA3" s="229">
        <f t="shared" si="5"/>
        <v>44938</v>
      </c>
      <c r="GB3" s="229">
        <f t="shared" si="5"/>
        <v>44939</v>
      </c>
      <c r="GC3" s="229">
        <f t="shared" si="5"/>
        <v>44940</v>
      </c>
      <c r="GD3" s="229">
        <f t="shared" si="5"/>
        <v>44941</v>
      </c>
      <c r="GE3" s="229">
        <f t="shared" si="5"/>
        <v>44942</v>
      </c>
      <c r="GF3" s="229">
        <f t="shared" si="5"/>
        <v>44943</v>
      </c>
      <c r="GG3" s="229">
        <f t="shared" si="5"/>
        <v>44944</v>
      </c>
      <c r="GH3" s="229">
        <f t="shared" si="5"/>
        <v>44945</v>
      </c>
      <c r="GI3" s="229">
        <f t="shared" si="5"/>
        <v>44946</v>
      </c>
      <c r="GJ3" s="229">
        <f t="shared" si="5"/>
        <v>44947</v>
      </c>
      <c r="GK3" s="229">
        <f t="shared" si="5"/>
        <v>44948</v>
      </c>
      <c r="GL3" s="229">
        <f t="shared" si="5"/>
        <v>44949</v>
      </c>
      <c r="GM3" s="229">
        <f t="shared" si="5"/>
        <v>44950</v>
      </c>
      <c r="GN3" s="229">
        <f t="shared" si="5"/>
        <v>44951</v>
      </c>
      <c r="GO3" s="229">
        <f t="shared" si="5"/>
        <v>44952</v>
      </c>
      <c r="GP3" s="229">
        <f t="shared" si="5"/>
        <v>44953</v>
      </c>
      <c r="GQ3" s="229">
        <f t="shared" si="5"/>
        <v>44954</v>
      </c>
      <c r="GR3" s="229">
        <f t="shared" si="5"/>
        <v>44955</v>
      </c>
      <c r="GS3" s="229">
        <f t="shared" si="5"/>
        <v>44956</v>
      </c>
      <c r="GT3" s="229">
        <f t="shared" si="5"/>
        <v>44957</v>
      </c>
      <c r="GU3" s="19"/>
      <c r="GV3" s="420" t="s">
        <v>74</v>
      </c>
      <c r="GW3" s="415"/>
    </row>
    <row r="4" spans="1:205" ht="15.75">
      <c r="A4" s="366"/>
      <c r="B4" s="367" t="str">
        <f>IFERROR(VLOOKUP(A420/7/2023+CONDUCTORES!C:V,20,FALSE),"")</f>
        <v/>
      </c>
      <c r="C4" s="544" t="str">
        <f>IF(CUADRO!A4="",IF(B4="","",B4),VLOOKUP(CUADRO!A4,CONDUCTORES!C:E,3,FALSE))</f>
        <v/>
      </c>
      <c r="D4" s="545" t="str">
        <f>IF(ISNA(IF(B4="",IF(A4="","",A4),VLOOKUP(B4,CONDUCTORES!B:F,5,FALSE))),"",(IF(B4="",IF(A4="","",A4),VLOOKUP(B4,CONDUCTORES!B:F,5,FALSE))))</f>
        <v/>
      </c>
      <c r="E4" s="546">
        <v>1</v>
      </c>
      <c r="F4" s="552"/>
      <c r="G4" s="547"/>
      <c r="H4" s="547"/>
      <c r="I4" s="519"/>
      <c r="J4" s="547"/>
      <c r="K4" s="519"/>
      <c r="L4" s="550"/>
      <c r="M4" s="547"/>
      <c r="N4" s="547"/>
      <c r="O4" s="547"/>
      <c r="P4" s="519"/>
      <c r="Q4" s="547"/>
      <c r="R4" s="519"/>
      <c r="S4" s="550"/>
      <c r="T4" s="547"/>
      <c r="U4" s="549"/>
      <c r="V4" s="547"/>
      <c r="W4" s="519"/>
      <c r="X4" s="547"/>
      <c r="Y4" s="519"/>
      <c r="Z4" s="519"/>
      <c r="AA4" s="547"/>
      <c r="AB4" s="547"/>
      <c r="AC4" s="547"/>
      <c r="AD4" s="547"/>
      <c r="AE4" s="547"/>
      <c r="AF4" s="547"/>
      <c r="AG4" s="550"/>
      <c r="AH4" s="547"/>
      <c r="AI4" s="547"/>
      <c r="AJ4" s="547"/>
      <c r="AK4" s="519"/>
      <c r="AL4" s="362">
        <f>COUNTIF(G4:AK4,"L")</f>
        <v>0</v>
      </c>
      <c r="AM4" s="463">
        <f t="shared" ref="AM4:AM67" si="6">MAX(BV4:CZ4)</f>
        <v>31</v>
      </c>
      <c r="AN4" s="463">
        <f>(COUNTA(G4:AK4))-AL4-AO4-AP4-AQ4-AR4</f>
        <v>0</v>
      </c>
      <c r="AO4" s="463">
        <f>COUNTIF($G4:$AK4,"V")</f>
        <v>0</v>
      </c>
      <c r="AP4" s="463">
        <f>COUNTIF($G4:$AK4,"BA")</f>
        <v>0</v>
      </c>
      <c r="AQ4" s="463">
        <f>COUNTIF($G4:$AK4,"AP")</f>
        <v>0</v>
      </c>
      <c r="AR4" s="463">
        <f>COUNTIF($G4:$AK4,"HS")</f>
        <v>0</v>
      </c>
      <c r="AS4" s="464">
        <f>IF(AN4=0,0,AT4-(AN4*$AS$1))</f>
        <v>0</v>
      </c>
      <c r="AT4" s="464">
        <f>EH4</f>
        <v>0</v>
      </c>
      <c r="AU4" s="465">
        <f>EH4+(AO4*(CALCULADORA!$L$22/30))+(CUADRO!AP4*CALCULADORA!$J$22)+(CUADRO!AQ4*CALCULADORA!$J$22)+(CUADRO!AR4*CALCULADORA!$J$22)</f>
        <v>0</v>
      </c>
      <c r="AV4" s="275" t="str">
        <f>IF(CALCULADORA!M6="","",CALCULADORA!M6)</f>
        <v/>
      </c>
      <c r="AW4" s="236" t="str">
        <f>IF(AV4="","",DATE(BORRADOR!$AA$1,BORRADOR!$AK$1,AV4))</f>
        <v/>
      </c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97">
        <f t="shared" ref="BV4:BV35" si="7">IF(G4="HS",0,IF(G4="AP",0,IF(G4="BA",0,IF(G4="V",0,IF(G4&lt;&gt;"L",BU4+1,0)))))</f>
        <v>1</v>
      </c>
      <c r="BW4" s="97">
        <f t="shared" ref="BW4:BW35" si="8">IF(H4="HS",0,IF(H4="AP",0,IF(H4="BA",0,IF(H4="V",0,IF(H4&lt;&gt;"L",BV4+1,0)))))</f>
        <v>2</v>
      </c>
      <c r="BX4" s="97">
        <f t="shared" ref="BX4:BX35" si="9">IF(I4="HS",0,IF(I4="AP",0,IF(I4="BA",0,IF(I4="V",0,IF(I4&lt;&gt;"L",BW4+1,0)))))</f>
        <v>3</v>
      </c>
      <c r="BY4" s="97">
        <f t="shared" ref="BY4:BY35" si="10">IF(J4="HS",0,IF(J4="AP",0,IF(J4="BA",0,IF(J4="V",0,IF(J4&lt;&gt;"L",BX4+1,0)))))</f>
        <v>4</v>
      </c>
      <c r="BZ4" s="97">
        <f t="shared" ref="BZ4:BZ35" si="11">IF(K4="HS",0,IF(K4="AP",0,IF(K4="BA",0,IF(K4="V",0,IF(K4&lt;&gt;"L",BY4+1,0)))))</f>
        <v>5</v>
      </c>
      <c r="CA4" s="97">
        <f t="shared" ref="CA4:CA35" si="12">IF(L4="HS",0,IF(L4="AP",0,IF(L4="BA",0,IF(L4="V",0,IF(L4&lt;&gt;"L",BZ4+1,0)))))</f>
        <v>6</v>
      </c>
      <c r="CB4" s="97">
        <f t="shared" ref="CB4:CB35" si="13">IF(M4="HS",0,IF(M4="AP",0,IF(M4="BA",0,IF(M4="V",0,IF(M4&lt;&gt;"L",CA4+1,0)))))</f>
        <v>7</v>
      </c>
      <c r="CC4" s="97">
        <f t="shared" ref="CC4:CC35" si="14">IF(N4="HS",0,IF(N4="AP",0,IF(N4="BA",0,IF(N4="V",0,IF(N4&lt;&gt;"L",CB4+1,0)))))</f>
        <v>8</v>
      </c>
      <c r="CD4" s="97">
        <f t="shared" ref="CD4:CD35" si="15">IF(O4="HS",0,IF(O4="AP",0,IF(O4="BA",0,IF(O4="V",0,IF(O4&lt;&gt;"L",CC4+1,0)))))</f>
        <v>9</v>
      </c>
      <c r="CE4" s="97">
        <f t="shared" ref="CE4:CE35" si="16">IF(P4="HS",0,IF(P4="AP",0,IF(P4="BA",0,IF(P4="V",0,IF(P4&lt;&gt;"L",CD4+1,0)))))</f>
        <v>10</v>
      </c>
      <c r="CF4" s="97">
        <f t="shared" ref="CF4:CF35" si="17">IF(Q4="HS",0,IF(Q4="AP",0,IF(Q4="BA",0,IF(Q4="V",0,IF(Q4&lt;&gt;"L",CE4+1,0)))))</f>
        <v>11</v>
      </c>
      <c r="CG4" s="97">
        <f t="shared" ref="CG4:CG35" si="18">IF(R4="HS",0,IF(R4="AP",0,IF(R4="BA",0,IF(R4="V",0,IF(R4&lt;&gt;"L",CF4+1,0)))))</f>
        <v>12</v>
      </c>
      <c r="CH4" s="97">
        <f t="shared" ref="CH4:CH35" si="19">IF(S4="HS",0,IF(S4="AP",0,IF(S4="BA",0,IF(S4="V",0,IF(S4&lt;&gt;"L",CG4+1,0)))))</f>
        <v>13</v>
      </c>
      <c r="CI4" s="97">
        <f t="shared" ref="CI4:CI35" si="20">IF(T4="HS",0,IF(T4="AP",0,IF(T4="BA",0,IF(T4="V",0,IF(T4&lt;&gt;"L",CH4+1,0)))))</f>
        <v>14</v>
      </c>
      <c r="CJ4" s="97">
        <f t="shared" ref="CJ4:CJ35" si="21">IF(U4="HS",0,IF(U4="AP",0,IF(U4="BA",0,IF(U4="V",0,IF(U4&lt;&gt;"L",CI4+1,0)))))</f>
        <v>15</v>
      </c>
      <c r="CK4" s="97">
        <f t="shared" ref="CK4:CK35" si="22">IF(V4="HS",0,IF(V4="AP",0,IF(V4="BA",0,IF(V4="V",0,IF(V4&lt;&gt;"L",CJ4+1,0)))))</f>
        <v>16</v>
      </c>
      <c r="CL4" s="97">
        <f t="shared" ref="CL4:CL35" si="23">IF(W4="HS",0,IF(W4="AP",0,IF(W4="BA",0,IF(W4="V",0,IF(W4&lt;&gt;"L",CK4+1,0)))))</f>
        <v>17</v>
      </c>
      <c r="CM4" s="97">
        <f t="shared" ref="CM4:CM35" si="24">IF(X4="HS",0,IF(X4="AP",0,IF(X4="BA",0,IF(X4="V",0,IF(X4&lt;&gt;"L",CL4+1,0)))))</f>
        <v>18</v>
      </c>
      <c r="CN4" s="97">
        <f t="shared" ref="CN4:CN35" si="25">IF(Y4="HS",0,IF(Y4="AP",0,IF(Y4="BA",0,IF(Y4="V",0,IF(Y4&lt;&gt;"L",CM4+1,0)))))</f>
        <v>19</v>
      </c>
      <c r="CO4" s="97">
        <f t="shared" ref="CO4:CO35" si="26">IF(Z4="HS",0,IF(Z4="AP",0,IF(Z4="BA",0,IF(Z4="V",0,IF(Z4&lt;&gt;"L",CN4+1,0)))))</f>
        <v>20</v>
      </c>
      <c r="CP4" s="97">
        <f t="shared" ref="CP4:CP35" si="27">IF(AA4="HS",0,IF(AA4="AP",0,IF(AA4="BA",0,IF(AA4="V",0,IF(AA4&lt;&gt;"L",CO4+1,0)))))</f>
        <v>21</v>
      </c>
      <c r="CQ4" s="97">
        <f t="shared" ref="CQ4:CQ35" si="28">IF(AB4="HS",0,IF(AB4="AP",0,IF(AB4="BA",0,IF(AB4="V",0,IF(AB4&lt;&gt;"L",CP4+1,0)))))</f>
        <v>22</v>
      </c>
      <c r="CR4" s="97">
        <f t="shared" ref="CR4:CR35" si="29">IF(AC4="HS",0,IF(AC4="AP",0,IF(AC4="BA",0,IF(AC4="V",0,IF(AC4&lt;&gt;"L",CQ4+1,0)))))</f>
        <v>23</v>
      </c>
      <c r="CS4" s="97">
        <f t="shared" ref="CS4:CS35" si="30">IF(AD4="HS",0,IF(AD4="AP",0,IF(AD4="BA",0,IF(AD4="V",0,IF(AD4&lt;&gt;"L",CR4+1,0)))))</f>
        <v>24</v>
      </c>
      <c r="CT4" s="97">
        <f t="shared" ref="CT4:CT35" si="31">IF(AE4="HS",0,IF(AE4="AP",0,IF(AE4="BA",0,IF(AE4="V",0,IF(AE4&lt;&gt;"L",CS4+1,0)))))</f>
        <v>25</v>
      </c>
      <c r="CU4" s="97">
        <f t="shared" ref="CU4:CU35" si="32">IF(AF4="HS",0,IF(AF4="AP",0,IF(AF4="BA",0,IF(AF4="V",0,IF(AF4&lt;&gt;"L",CT4+1,0)))))</f>
        <v>26</v>
      </c>
      <c r="CV4" s="97">
        <f t="shared" ref="CV4:CV35" si="33">IF(AG4="HS",0,IF(AG4="AP",0,IF(AG4="BA",0,IF(AG4="V",0,IF(AG4&lt;&gt;"L",CU4+1,0)))))</f>
        <v>27</v>
      </c>
      <c r="CW4" s="97">
        <f t="shared" ref="CW4:CW35" si="34">IF(AH4="HS",0,IF(AH4="AP",0,IF(AH4="BA",0,IF(AH4="V",0,IF(AH4&lt;&gt;"L",CV4+1,0)))))</f>
        <v>28</v>
      </c>
      <c r="CX4" s="97">
        <f t="shared" ref="CX4:CX35" si="35">IF(AI4="HS",0,IF(AI4="AP",0,IF(AI4="BA",0,IF(AI4="V",0,IF(AI4&lt;&gt;"L",CW4+1,0)))))</f>
        <v>29</v>
      </c>
      <c r="CY4" s="97">
        <f t="shared" ref="CY4:CY35" si="36">IF(AJ4="HS",0,IF(AJ4="AP",0,IF(AJ4="BA",0,IF(AJ4="V",0,IF(AJ4&lt;&gt;"L",CX4+1,0)))))</f>
        <v>30</v>
      </c>
      <c r="CZ4" s="97">
        <f t="shared" ref="CZ4:CZ35" si="37">IF(AK4="HS",0,IF(AK4="AP",0,IF(AK4="BA",0,IF(AK4="V",0,IF(AK4&lt;&gt;"L",CY4+1,0)))))</f>
        <v>31</v>
      </c>
      <c r="DA4" s="19"/>
      <c r="DB4" s="19"/>
      <c r="DC4" s="148" t="str">
        <f>IF(G4="X",CALCULADORA!$J$22,IF(CUADRO!G4="V",0,IF(CUADRO!G4="AP",0,IF(CUADRO!G4="HS",0,IF(CUADRO!G4="BA",0,IF(CALCULADORA!$M$2="INVIERNO",CUADRO!EJ4,CUADRO!FP4))))))</f>
        <v/>
      </c>
      <c r="DD4" s="148" t="str">
        <f>IF(H4="X",CALCULADORA!$J$22,IF(CUADRO!H4="V",0,IF(CUADRO!H4="AP",0,IF(CUADRO!H4="HS",0,IF(CUADRO!H4="BA",0,IF(CALCULADORA!$M$2="INVIERNO",CUADRO!EK4,CUADRO!FQ4))))))</f>
        <v/>
      </c>
      <c r="DE4" s="148" t="str">
        <f>IF(I4="X",CALCULADORA!$J$22,IF(CUADRO!I4="V",0,IF(CUADRO!I4="AP",0,IF(CUADRO!I4="HS",0,IF(CUADRO!I4="BA",0,IF(CALCULADORA!$M$2="INVIERNO",CUADRO!EL4,CUADRO!FR4))))))</f>
        <v/>
      </c>
      <c r="DF4" s="148" t="str">
        <f>IF(J4="X",CALCULADORA!$J$22,IF(CUADRO!J4="V",0,IF(CUADRO!J4="AP",0,IF(CUADRO!J4="HS",0,IF(CUADRO!J4="BA",0,IF(CALCULADORA!$M$2="INVIERNO",CUADRO!EM4,CUADRO!FS4))))))</f>
        <v/>
      </c>
      <c r="DG4" s="148" t="str">
        <f>IF(K4="X",CALCULADORA!$J$22,IF(CUADRO!K4="V",0,IF(CUADRO!K4="AP",0,IF(CUADRO!K4="HS",0,IF(CUADRO!K4="BA",0,IF(CALCULADORA!$M$2="INVIERNO",CUADRO!EN4,CUADRO!FT4))))))</f>
        <v/>
      </c>
      <c r="DH4" s="148" t="str">
        <f>IF(L4="X",CALCULADORA!$J$22,IF(CUADRO!L4="V",0,IF(CUADRO!L4="AP",0,IF(CUADRO!L4="HS",0,IF(CUADRO!L4="BA",0,IF(CALCULADORA!$M$2="INVIERNO",CUADRO!EO4,CUADRO!FU4))))))</f>
        <v/>
      </c>
      <c r="DI4" s="148" t="str">
        <f>IF(M4="X",CALCULADORA!$J$22,IF(CUADRO!M4="V",0,IF(CUADRO!M4="AP",0,IF(CUADRO!M4="HS",0,IF(CUADRO!M4="BA",0,IF(CALCULADORA!$M$2="INVIERNO",CUADRO!EP4,CUADRO!FV4))))))</f>
        <v/>
      </c>
      <c r="DJ4" s="148" t="str">
        <f>IF(N4="X",CALCULADORA!$J$22,IF(CUADRO!N4="V",0,IF(CUADRO!N4="AP",0,IF(CUADRO!N4="HS",0,IF(CUADRO!N4="BA",0,IF(CALCULADORA!$M$2="INVIERNO",CUADRO!EQ4,CUADRO!FW4))))))</f>
        <v/>
      </c>
      <c r="DK4" s="148" t="str">
        <f>IF(O4="X",CALCULADORA!$J$22,IF(CUADRO!O4="V",0,IF(CUADRO!O4="AP",0,IF(CUADRO!O4="HS",0,IF(CUADRO!O4="BA",0,IF(CALCULADORA!$M$2="INVIERNO",CUADRO!ER4,CUADRO!FX4))))))</f>
        <v/>
      </c>
      <c r="DL4" s="148" t="str">
        <f>IF(P4="X",CALCULADORA!$J$22,IF(CUADRO!P4="V",0,IF(CUADRO!P4="AP",0,IF(CUADRO!P4="HS",0,IF(CUADRO!P4="BA",0,IF(CALCULADORA!$M$2="INVIERNO",CUADRO!ES4,CUADRO!FY4))))))</f>
        <v/>
      </c>
      <c r="DM4" s="148" t="str">
        <f>IF(Q4="X",CALCULADORA!$J$22,IF(CUADRO!Q4="V",0,IF(CUADRO!Q4="AP",0,IF(CUADRO!Q4="HS",0,IF(CUADRO!Q4="BA",0,IF(CALCULADORA!$M$2="INVIERNO",CUADRO!ET4,CUADRO!FZ4))))))</f>
        <v/>
      </c>
      <c r="DN4" s="148" t="str">
        <f>IF(R4="X",CALCULADORA!$J$22,IF(CUADRO!R4="V",0,IF(CUADRO!R4="AP",0,IF(CUADRO!R4="HS",0,IF(CUADRO!R4="BA",0,IF(CALCULADORA!$M$2="INVIERNO",CUADRO!EU4,CUADRO!GA4))))))</f>
        <v/>
      </c>
      <c r="DO4" s="148" t="str">
        <f>IF(S4="X",CALCULADORA!$J$22,IF(CUADRO!S4="V",0,IF(CUADRO!S4="AP",0,IF(CUADRO!S4="HS",0,IF(CUADRO!S4="BA",0,IF(CALCULADORA!$M$2="INVIERNO",CUADRO!EV4,CUADRO!GB4))))))</f>
        <v/>
      </c>
      <c r="DP4" s="148" t="str">
        <f>IF(T4="X",CALCULADORA!$J$22,IF(CUADRO!T4="V",0,IF(CUADRO!T4="AP",0,IF(CUADRO!T4="HS",0,IF(CUADRO!T4="BA",0,IF(CALCULADORA!$M$2="INVIERNO",CUADRO!EW4,CUADRO!GC4))))))</f>
        <v/>
      </c>
      <c r="DQ4" s="148" t="str">
        <f>IF(U4="X",CALCULADORA!$J$22,IF(CUADRO!U4="V",0,IF(CUADRO!U4="AP",0,IF(CUADRO!U4="HS",0,IF(CUADRO!U4="BA",0,IF(CALCULADORA!$M$2="INVIERNO",CUADRO!EX4,CUADRO!GD4))))))</f>
        <v/>
      </c>
      <c r="DR4" s="148" t="str">
        <f>IF(V4="X",CALCULADORA!$J$22,IF(CUADRO!V4="V",0,IF(CUADRO!V4="AP",0,IF(CUADRO!V4="HS",0,IF(CUADRO!V4="BA",0,IF(CALCULADORA!$M$2="INVIERNO",CUADRO!EY4,CUADRO!GE4))))))</f>
        <v/>
      </c>
      <c r="DS4" s="148" t="str">
        <f>IF(W4="X",CALCULADORA!$J$22,IF(CUADRO!W4="V",0,IF(CUADRO!W4="AP",0,IF(CUADRO!W4="HS",0,IF(CUADRO!W4="BA",0,IF(CALCULADORA!$M$2="INVIERNO",CUADRO!EZ4,CUADRO!GF4))))))</f>
        <v/>
      </c>
      <c r="DT4" s="148" t="str">
        <f>IF(X4="X",CALCULADORA!$J$22,IF(CUADRO!X4="V",0,IF(CUADRO!X4="AP",0,IF(CUADRO!X4="HS",0,IF(CUADRO!X4="BA",0,IF(CALCULADORA!$M$2="INVIERNO",CUADRO!FA4,CUADRO!GG4))))))</f>
        <v/>
      </c>
      <c r="DU4" s="148" t="str">
        <f>IF(Y4="X",CALCULADORA!$J$22,IF(CUADRO!Y4="V",0,IF(CUADRO!Y4="AP",0,IF(CUADRO!Y4="HS",0,IF(CUADRO!Y4="BA",0,IF(CALCULADORA!$M$2="INVIERNO",CUADRO!FB4,CUADRO!GH4))))))</f>
        <v/>
      </c>
      <c r="DV4" s="148" t="str">
        <f>IF(Z4="X",CALCULADORA!$J$22,IF(CUADRO!Z4="V",0,IF(CUADRO!Z4="AP",0,IF(CUADRO!Z4="HS",0,IF(CUADRO!Z4="BA",0,IF(CALCULADORA!$M$2="INVIERNO",CUADRO!FC4,CUADRO!GI4))))))</f>
        <v/>
      </c>
      <c r="DW4" s="148" t="str">
        <f>IF(AA4="X",CALCULADORA!$J$22,IF(CUADRO!AA4="V",0,IF(CUADRO!AA4="AP",0,IF(CUADRO!AA4="HS",0,IF(CUADRO!AA4="BA",0,IF(CALCULADORA!$M$2="INVIERNO",CUADRO!FD4,CUADRO!GJ4))))))</f>
        <v/>
      </c>
      <c r="DX4" s="148" t="str">
        <f>IF(AB4="X",CALCULADORA!$J$22,IF(CUADRO!AB4="V",0,IF(CUADRO!AB4="AP",0,IF(CUADRO!AB4="HS",0,IF(CUADRO!AB4="BA",0,IF(CALCULADORA!$M$2="INVIERNO",CUADRO!FE4,CUADRO!GK4))))))</f>
        <v/>
      </c>
      <c r="DY4" s="148" t="str">
        <f>IF(AC4="X",CALCULADORA!$J$22,IF(CUADRO!AC4="V",0,IF(CUADRO!AC4="AP",0,IF(CUADRO!AC4="HS",0,IF(CUADRO!AC4="BA",0,IF(CALCULADORA!$M$2="INVIERNO",CUADRO!FF4,CUADRO!GL4))))))</f>
        <v/>
      </c>
      <c r="DZ4" s="148" t="str">
        <f>IF(AD4="X",CALCULADORA!$J$22,IF(CUADRO!AD4="V",0,IF(CUADRO!AD4="AP",0,IF(CUADRO!AD4="HS",0,IF(CUADRO!AD4="BA",0,IF(CALCULADORA!$M$2="INVIERNO",CUADRO!FG4,CUADRO!GM4))))))</f>
        <v/>
      </c>
      <c r="EA4" s="148" t="str">
        <f>IF(AE4="X",CALCULADORA!$J$22,IF(CUADRO!AE4="V",0,IF(CUADRO!AE4="AP",0,IF(CUADRO!AE4="HS",0,IF(CUADRO!AE4="BA",0,IF(CALCULADORA!$M$2="INVIERNO",CUADRO!FH4,CUADRO!GN4))))))</f>
        <v/>
      </c>
      <c r="EB4" s="148" t="str">
        <f>IF(AF4="X",CALCULADORA!$J$22,IF(CUADRO!AF4="V",0,IF(CUADRO!AF4="AP",0,IF(CUADRO!AF4="HS",0,IF(CUADRO!AF4="BA",0,IF(CALCULADORA!$M$2="INVIERNO",CUADRO!FI4,CUADRO!GO4))))))</f>
        <v/>
      </c>
      <c r="EC4" s="148" t="str">
        <f>IF(AG4="X",CALCULADORA!$J$22,IF(CUADRO!AG4="V",0,IF(CUADRO!AG4="AP",0,IF(CUADRO!AG4="HS",0,IF(CUADRO!AG4="BA",0,IF(CALCULADORA!$M$2="INVIERNO",CUADRO!FJ4,CUADRO!GP4))))))</f>
        <v/>
      </c>
      <c r="ED4" s="148" t="str">
        <f>IF(AH4="X",CALCULADORA!$J$22,IF(CUADRO!AH4="V",0,IF(CUADRO!AH4="AP",0,IF(CUADRO!AH4="HS",0,IF(CUADRO!AH4="BA",0,IF(CALCULADORA!$M$2="INVIERNO",CUADRO!FK4,CUADRO!GQ4))))))</f>
        <v/>
      </c>
      <c r="EE4" s="148" t="str">
        <f>IF(AI4="X",CALCULADORA!$J$22,IF(CUADRO!AI4="V",0,IF(CUADRO!AI4="AP",0,IF(CUADRO!AI4="HS",0,IF(CUADRO!AI4="BA",0,IF(CALCULADORA!$M$2="INVIERNO",CUADRO!FL4,CUADRO!GR4))))))</f>
        <v/>
      </c>
      <c r="EF4" s="148" t="str">
        <f>IF(AJ4="X",CALCULADORA!$J$22,IF(CUADRO!AJ4="V",0,IF(CUADRO!AJ4="AP",0,IF(CUADRO!AJ4="HS",0,IF(CUADRO!AJ4="BA",0,IF(CALCULADORA!$M$2="INVIERNO",CUADRO!FM4,CUADRO!GS4))))))</f>
        <v/>
      </c>
      <c r="EG4" s="148" t="str">
        <f>IF(AK4="X",CALCULADORA!$J$22,IF(CUADRO!AK4="V",0,IF(CUADRO!AK4="AP",0,IF(CUADRO!AK4="HS",0,IF(CUADRO!AK4="BA",0,IF(CALCULADORA!$M$2="INVIERNO",CUADRO!FN4,CUADRO!GT4))))))</f>
        <v/>
      </c>
      <c r="EH4" s="363">
        <f>SUM(DC4:EG4)</f>
        <v>0</v>
      </c>
      <c r="EI4" s="19"/>
      <c r="EJ4" s="148" t="str">
        <f>IF(G4="","",IF(G4="L",0,IF(G4="V",0,IF(G4="X",0,IF(G$2="L",VLOOKUP(G4,'H. INV.'!$F$10:$P$171,11,FALSE),IF(G$2="S",VLOOKUP(G4,'H. INV.'!$V$10:$AF$171,11,FALSE),IF(G$2="D",VLOOKUP(G4,'H. INV.'!$AL$10:$AV$171,11,FALSE),"")))))))</f>
        <v/>
      </c>
      <c r="EK4" s="148" t="str">
        <f>IF(H4="","",IF(H4="L",0,IF(H4="V",0,IF(H4="X",0,IF(H$2="L",VLOOKUP(H4,'H. INV.'!$F$10:$P$171,11,FALSE),IF(H$2="S",VLOOKUP(H4,'H. INV.'!$V$10:$AF$171,11,FALSE),IF(H$2="D",VLOOKUP(H4,'H. INV.'!$AL$10:$AV$171,11,FALSE),"")))))))</f>
        <v/>
      </c>
      <c r="EL4" s="148" t="str">
        <f>IF(I4="","",IF(I4="L",0,IF(I4="V",0,IF(I4="X",0,IF(I$2="L",VLOOKUP(I4,'H. INV.'!$F$10:$P$171,11,FALSE),IF(I$2="S",VLOOKUP(I4,'H. INV.'!$V$10:$AF$171,11,FALSE),IF(I$2="D",VLOOKUP(I4,'H. INV.'!$AL$10:$AV$171,11,FALSE),"")))))))</f>
        <v/>
      </c>
      <c r="EM4" s="148" t="str">
        <f>IF(J4="","",IF(J4="L",0,IF(J4="V",0,IF(J4="X",0,IF(J$2="L",VLOOKUP(J4,'H. INV.'!$F$10:$P$171,11,FALSE),IF(J$2="S",VLOOKUP(J4,'H. INV.'!$V$10:$AF$171,11,FALSE),IF(J$2="D",VLOOKUP(J4,'H. INV.'!$AL$10:$AV$171,11,FALSE),"")))))))</f>
        <v/>
      </c>
      <c r="EN4" s="148" t="str">
        <f>IF(K4="","",IF(K4="L",0,IF(K4="V",0,IF(K4="X",0,IF(K$2="L",VLOOKUP(K4,'H. INV.'!$F$10:$P$171,11,FALSE),IF(K$2="S",VLOOKUP(K4,'H. INV.'!$V$10:$AF$171,11,FALSE),IF(K$2="D",VLOOKUP(K4,'H. INV.'!$AL$10:$AV$171,11,FALSE),"")))))))</f>
        <v/>
      </c>
      <c r="EO4" s="148" t="str">
        <f>IF(L4="","",IF(L4="L",0,IF(L4="V",0,IF(L4="X",0,IF(L$2="L",VLOOKUP(L4,'H. INV.'!$F$10:$P$171,11,FALSE),IF(L$2="S",VLOOKUP(L4,'H. INV.'!$V$10:$AF$171,11,FALSE),IF(L$2="D",VLOOKUP(L4,'H. INV.'!$AL$10:$AV$171,11,FALSE),"")))))))</f>
        <v/>
      </c>
      <c r="EP4" s="148" t="str">
        <f>IF(M4="","",IF(M4="L",0,IF(M4="V",0,IF(M4="X",0,IF(M$2="L",VLOOKUP(M4,'H. INV.'!$F$10:$P$171,11,FALSE),IF(M$2="S",VLOOKUP(M4,'H. INV.'!$V$10:$AF$171,11,FALSE),IF(M$2="D",VLOOKUP(M4,'H. INV.'!$AL$10:$AV$171,11,FALSE),"")))))))</f>
        <v/>
      </c>
      <c r="EQ4" s="148" t="str">
        <f>IF(N4="","",IF(N4="L",0,IF(N4="V",0,IF(N4="X",0,IF(N$2="L",VLOOKUP(N4,'H. INV.'!$F$10:$P$171,11,FALSE),IF(N$2="S",VLOOKUP(N4,'H. INV.'!$V$10:$AF$171,11,FALSE),IF(N$2="D",VLOOKUP(N4,'H. INV.'!$AL$10:$AV$171,11,FALSE),"")))))))</f>
        <v/>
      </c>
      <c r="ER4" s="148" t="str">
        <f>IF(O4="","",IF(O4="L",0,IF(O4="V",0,IF(O4="X",0,IF(O$2="L",VLOOKUP(O4,'H. INV.'!$F$10:$P$171,11,FALSE),IF(O$2="S",VLOOKUP(O4,'H. INV.'!$V$10:$AF$171,11,FALSE),IF(O$2="D",VLOOKUP(O4,'H. INV.'!$AL$10:$AV$171,11,FALSE),"")))))))</f>
        <v/>
      </c>
      <c r="ES4" s="148" t="str">
        <f>IF(P4="","",IF(P4="L",0,IF(P4="V",0,IF(P4="X",0,IF(P$2="L",VLOOKUP(P4,'H. INV.'!$F$10:$P$171,11,FALSE),IF(P$2="S",VLOOKUP(P4,'H. INV.'!$V$10:$AF$171,11,FALSE),IF(P$2="D",VLOOKUP(P4,'H. INV.'!$AL$10:$AV$171,11,FALSE),"")))))))</f>
        <v/>
      </c>
      <c r="ET4" s="148" t="str">
        <f>IF(Q4="","",IF(Q4="L",0,IF(Q4="V",0,IF(Q4="X",0,IF(Q$2="L",VLOOKUP(Q4,'H. INV.'!$F$10:$P$171,11,FALSE),IF(Q$2="S",VLOOKUP(Q4,'H. INV.'!$V$10:$AF$171,11,FALSE),IF(Q$2="D",VLOOKUP(Q4,'H. INV.'!$AL$10:$AV$171,11,FALSE),"")))))))</f>
        <v/>
      </c>
      <c r="EU4" s="148" t="str">
        <f>IF(R4="","",IF(R4="L",0,IF(R4="V",0,IF(R4="X",0,IF(R$2="L",VLOOKUP(R4,'H. INV.'!$F$10:$P$171,11,FALSE),IF(R$2="S",VLOOKUP(R4,'H. INV.'!$V$10:$AF$171,11,FALSE),IF(R$2="D",VLOOKUP(R4,'H. INV.'!$AL$10:$AV$171,11,FALSE),"")))))))</f>
        <v/>
      </c>
      <c r="EV4" s="148" t="str">
        <f>IF(S4="","",IF(S4="L",0,IF(S4="V",0,IF(S4="X",0,IF(S$2="L",VLOOKUP(S4,'H. INV.'!$F$10:$P$171,11,FALSE),IF(S$2="S",VLOOKUP(S4,'H. INV.'!$V$10:$AF$171,11,FALSE),IF(S$2="D",VLOOKUP(S4,'H. INV.'!$AL$10:$AV$171,11,FALSE),"")))))))</f>
        <v/>
      </c>
      <c r="EW4" s="148" t="str">
        <f>IF(T4="","",IF(T4="L",0,IF(T4="V",0,IF(T4="X",0,IF(T$2="L",VLOOKUP(T4,'H. INV.'!$F$10:$P$171,11,FALSE),IF(T$2="S",VLOOKUP(T4,'H. INV.'!$V$10:$AF$171,11,FALSE),IF(T$2="D",VLOOKUP(T4,'H. INV.'!$AL$10:$AV$171,11,FALSE),"")))))))</f>
        <v/>
      </c>
      <c r="EX4" s="148" t="str">
        <f>IF(U4="","",IF(U4="L",0,IF(U4="V",0,IF(U4="X",0,IF(U$2="L",VLOOKUP(U4,'H. INV.'!$F$10:$P$171,11,FALSE),IF(U$2="S",VLOOKUP(U4,'H. INV.'!$V$10:$AF$171,11,FALSE),IF(U$2="D",VLOOKUP(U4,'H. INV.'!$AL$10:$AV$171,11,FALSE),"")))))))</f>
        <v/>
      </c>
      <c r="EY4" s="148" t="str">
        <f>IF(V4="","",IF(V4="L",0,IF(V4="V",0,IF(V4="X",0,IF(V$2="L",VLOOKUP(V4,'H. INV.'!$F$10:$P$171,11,FALSE),IF(V$2="S",VLOOKUP(V4,'H. INV.'!$V$10:$AF$171,11,FALSE),IF(V$2="D",VLOOKUP(V4,'H. INV.'!$AL$10:$AV$171,11,FALSE),"")))))))</f>
        <v/>
      </c>
      <c r="EZ4" s="148" t="str">
        <f>IF(W4="","",IF(W4="L",0,IF(W4="V",0,IF(W4="X",0,IF(W$2="L",VLOOKUP(W4,'H. INV.'!$F$10:$P$171,11,FALSE),IF(W$2="S",VLOOKUP(W4,'H. INV.'!$V$10:$AF$171,11,FALSE),IF(W$2="D",VLOOKUP(W4,'H. INV.'!$AL$10:$AV$171,11,FALSE),"")))))))</f>
        <v/>
      </c>
      <c r="FA4" s="148" t="str">
        <f>IF(X4="","",IF(X4="L",0,IF(X4="V",0,IF(X4="X",0,IF(X$2="L",VLOOKUP(X4,'H. INV.'!$F$10:$P$171,11,FALSE),IF(X$2="S",VLOOKUP(X4,'H. INV.'!$V$10:$AF$171,11,FALSE),IF(X$2="D",VLOOKUP(X4,'H. INV.'!$AL$10:$AV$171,11,FALSE),"")))))))</f>
        <v/>
      </c>
      <c r="FB4" s="148" t="str">
        <f>IF(Y4="","",IF(Y4="L",0,IF(Y4="V",0,IF(Y4="X",0,IF(Y$2="L",VLOOKUP(Y4,'H. INV.'!$F$10:$P$171,11,FALSE),IF(Y$2="S",VLOOKUP(Y4,'H. INV.'!$V$10:$AF$171,11,FALSE),IF(Y$2="D",VLOOKUP(Y4,'H. INV.'!$AL$10:$AV$171,11,FALSE),"")))))))</f>
        <v/>
      </c>
      <c r="FC4" s="148" t="str">
        <f>IF(Z4="","",IF(Z4="L",0,IF(Z4="V",0,IF(Z4="X",0,IF(Z$2="L",VLOOKUP(Z4,'H. INV.'!$F$10:$P$171,11,FALSE),IF(Z$2="S",VLOOKUP(Z4,'H. INV.'!$V$10:$AF$171,11,FALSE),IF(Z$2="D",VLOOKUP(Z4,'H. INV.'!$AL$10:$AV$171,11,FALSE),"")))))))</f>
        <v/>
      </c>
      <c r="FD4" s="148" t="str">
        <f>IF(AA4="","",IF(AA4="L",0,IF(AA4="V",0,IF(AA4="X",0,IF(AA$2="L",VLOOKUP(AA4,'H. INV.'!$F$10:$P$171,11,FALSE),IF(AA$2="S",VLOOKUP(AA4,'H. INV.'!$V$10:$AF$171,11,FALSE),IF(AA$2="D",VLOOKUP(AA4,'H. INV.'!$AL$10:$AV$171,11,FALSE),"")))))))</f>
        <v/>
      </c>
      <c r="FE4" s="148" t="str">
        <f>IF(AB4="","",IF(AB4="L",0,IF(AB4="V",0,IF(AB4="X",0,IF(AB$2="L",VLOOKUP(AB4,'H. INV.'!$F$10:$P$171,11,FALSE),IF(AB$2="S",VLOOKUP(AB4,'H. INV.'!$V$10:$AF$171,11,FALSE),IF(AB$2="D",VLOOKUP(AB4,'H. INV.'!$AL$10:$AV$171,11,FALSE),"")))))))</f>
        <v/>
      </c>
      <c r="FF4" s="148" t="str">
        <f>IF(AC4="","",IF(AC4="L",0,IF(AC4="V",0,IF(AC4="X",0,IF(AC$2="L",VLOOKUP(AC4,'H. INV.'!$F$10:$P$171,11,FALSE),IF(AC$2="S",VLOOKUP(AC4,'H. INV.'!$V$10:$AF$171,11,FALSE),IF(AC$2="D",VLOOKUP(AC4,'H. INV.'!$AL$10:$AV$171,11,FALSE),"")))))))</f>
        <v/>
      </c>
      <c r="FG4" s="148" t="str">
        <f>IF(AD4="","",IF(AD4="L",0,IF(AD4="V",0,IF(AD4="X",0,IF(AD$2="L",VLOOKUP(AD4,'H. INV.'!$F$10:$P$171,11,FALSE),IF(AD$2="S",VLOOKUP(AD4,'H. INV.'!$V$10:$AF$171,11,FALSE),IF(AD$2="D",VLOOKUP(AD4,'H. INV.'!$AL$10:$AV$171,11,FALSE),"")))))))</f>
        <v/>
      </c>
      <c r="FH4" s="148" t="str">
        <f>IF(AE4="","",IF(AE4="L",0,IF(AE4="V",0,IF(AE4="X",0,IF(AE$2="L",VLOOKUP(AE4,'H. INV.'!$F$10:$P$171,11,FALSE),IF(AE$2="S",VLOOKUP(AE4,'H. INV.'!$V$10:$AF$171,11,FALSE),IF(AE$2="D",VLOOKUP(AE4,'H. INV.'!$AL$10:$AV$171,11,FALSE),"")))))))</f>
        <v/>
      </c>
      <c r="FI4" s="148" t="str">
        <f>IF(AF4="","",IF(AF4="L",0,IF(AF4="V",0,IF(AF4="X",0,IF(AF$2="L",VLOOKUP(AF4,'H. INV.'!$F$10:$P$171,11,FALSE),IF(AF$2="S",VLOOKUP(AF4,'H. INV.'!$V$10:$AF$171,11,FALSE),IF(AF$2="D",VLOOKUP(AF4,'H. INV.'!$AL$10:$AV$171,11,FALSE),"")))))))</f>
        <v/>
      </c>
      <c r="FJ4" s="148" t="str">
        <f>IF(AG4="","",IF(AG4="L",0,IF(AG4="V",0,IF(AG4="X",0,IF(AG$2="L",VLOOKUP(AG4,'H. INV.'!$F$10:$P$171,11,FALSE),IF(AG$2="S",VLOOKUP(AG4,'H. INV.'!$V$10:$AF$171,11,FALSE),IF(AG$2="D",VLOOKUP(AG4,'H. INV.'!$AL$10:$AV$171,11,FALSE),"")))))))</f>
        <v/>
      </c>
      <c r="FK4" s="148" t="str">
        <f>IF(AH4="","",IF(AH4="L",0,IF(AH4="V",0,IF(AH4="X",0,IF(AH$2="L",VLOOKUP(AH4,'H. INV.'!$F$10:$P$171,11,FALSE),IF(AH$2="S",VLOOKUP(AH4,'H. INV.'!$V$10:$AF$171,11,FALSE),IF(AH$2="D",VLOOKUP(AH4,'H. INV.'!$AL$10:$AV$171,11,FALSE),"")))))))</f>
        <v/>
      </c>
      <c r="FL4" s="148" t="str">
        <f>IF(AI4="","",IF(AI4="L",0,IF(AI4="V",0,IF(AI4="X",0,IF(AI$2="L",VLOOKUP(AI4,'H. INV.'!$F$10:$P$171,11,FALSE),IF(AI$2="S",VLOOKUP(AI4,'H. INV.'!$V$10:$AF$171,11,FALSE),IF(AI$2="D",VLOOKUP(AI4,'H. INV.'!$AL$10:$AV$171,11,FALSE),"")))))))</f>
        <v/>
      </c>
      <c r="FM4" s="148" t="str">
        <f>IF(AJ4="","",IF(AJ4="L",0,IF(AJ4="V",0,IF(AJ4="X",0,IF(AJ$2="L",VLOOKUP(AJ4,'H. INV.'!$F$10:$P$171,11,FALSE),IF(AJ$2="S",VLOOKUP(AJ4,'H. INV.'!$V$10:$AF$171,11,FALSE),IF(AJ$2="D",VLOOKUP(AJ4,'H. INV.'!$AL$10:$AV$171,11,FALSE),"")))))))</f>
        <v/>
      </c>
      <c r="FN4" s="148" t="str">
        <f>IF(AK4="","",IF(AK4="L",0,IF(AK4="V",0,IF(AK4="X",0,IF(AK$2="L",VLOOKUP(AK4,'H. INV.'!$F$10:$P$171,11,FALSE),IF(AK$2="S",VLOOKUP(AK4,'H. INV.'!$V$10:$AF$171,11,FALSE),IF(AK$2="D",VLOOKUP(AK4,'H. INV.'!$AL$10:$AV$171,11,FALSE),"")))))))</f>
        <v/>
      </c>
      <c r="FO4" s="19"/>
      <c r="FP4" s="148" t="str">
        <f>IF(G4="","",IF(G4="L",0,IF(G4="V",0,IF(G4="X",0,IF(G$2="L",VLOOKUP(G4,'H. VER.'!$F$10:$P$171,11,FALSE),IF(G$2="S",VLOOKUP(G4,'H. VER.'!$V$10:$AF$171,11,FALSE),IF(G$2="D",VLOOKUP(G4,'H. VER.'!$AL$10:$AV$171,11,FALSE),"")))))))</f>
        <v/>
      </c>
      <c r="FQ4" s="148" t="str">
        <f>IF(H4="","",IF(H4="L",0,IF(H4="V",0,IF(H4="X",0,IF(H$2="L",VLOOKUP(H4,'H. VER.'!$F$10:$P$171,11,FALSE),IF(H$2="S",VLOOKUP(H4,'H. VER.'!$V$10:$AF$171,11,FALSE),IF(H$2="D",VLOOKUP(H4,'H. VER.'!$AL$10:$AV$171,11,FALSE),"")))))))</f>
        <v/>
      </c>
      <c r="FR4" s="148" t="str">
        <f>IF(I4="","",IF(I4="L",0,IF(I4="V",0,IF(I4="X",0,IF(I$2="L",VLOOKUP(I4,'H. VER.'!$F$10:$P$171,11,FALSE),IF(I$2="S",VLOOKUP(I4,'H. VER.'!$V$10:$AF$171,11,FALSE),IF(I$2="D",VLOOKUP(I4,'H. VER.'!$AL$10:$AV$171,11,FALSE),"")))))))</f>
        <v/>
      </c>
      <c r="FS4" s="148" t="str">
        <f>IF(J4="","",IF(J4="L",0,IF(J4="V",0,IF(J4="X",0,IF(J$2="L",VLOOKUP(J4,'H. VER.'!$F$10:$P$171,11,FALSE),IF(J$2="S",VLOOKUP(J4,'H. VER.'!$V$10:$AF$171,11,FALSE),IF(J$2="D",VLOOKUP(J4,'H. VER.'!$AL$10:$AV$171,11,FALSE),"")))))))</f>
        <v/>
      </c>
      <c r="FT4" s="148" t="str">
        <f>IF(K4="","",IF(K4="L",0,IF(K4="V",0,IF(K4="X",0,IF(K$2="L",VLOOKUP(K4,'H. VER.'!$F$10:$P$171,11,FALSE),IF(K$2="S",VLOOKUP(K4,'H. VER.'!$V$10:$AF$171,11,FALSE),IF(K$2="D",VLOOKUP(K4,'H. VER.'!$AL$10:$AV$171,11,FALSE),"")))))))</f>
        <v/>
      </c>
      <c r="FU4" s="148" t="str">
        <f>IF(L4="","",IF(L4="L",0,IF(L4="V",0,IF(L4="X",0,IF(L$2="L",VLOOKUP(L4,'H. VER.'!$F$10:$P$171,11,FALSE),IF(L$2="S",VLOOKUP(L4,'H. VER.'!$V$10:$AF$171,11,FALSE),IF(L$2="D",VLOOKUP(L4,'H. VER.'!$AL$10:$AV$171,11,FALSE),"")))))))</f>
        <v/>
      </c>
      <c r="FV4" s="148" t="str">
        <f>IF(M4="","",IF(M4="L",0,IF(M4="V",0,IF(M4="X",0,IF(M$2="L",VLOOKUP(M4,'H. VER.'!$F$10:$P$171,11,FALSE),IF(M$2="S",VLOOKUP(M4,'H. VER.'!$V$10:$AF$171,11,FALSE),IF(M$2="D",VLOOKUP(M4,'H. VER.'!$AL$10:$AV$171,11,FALSE),"")))))))</f>
        <v/>
      </c>
      <c r="FW4" s="148" t="str">
        <f>IF(N4="","",IF(N4="L",0,IF(N4="V",0,IF(N4="X",0,IF(N$2="L",VLOOKUP(N4,'H. VER.'!$F$10:$P$171,11,FALSE),IF(N$2="S",VLOOKUP(N4,'H. VER.'!$V$10:$AF$171,11,FALSE),IF(N$2="D",VLOOKUP(N4,'H. VER.'!$AL$10:$AV$171,11,FALSE),"")))))))</f>
        <v/>
      </c>
      <c r="FX4" s="148" t="str">
        <f>IF(O4="","",IF(O4="L",0,IF(O4="V",0,IF(O4="X",0,IF(O$2="L",VLOOKUP(O4,'H. VER.'!$F$10:$P$171,11,FALSE),IF(O$2="S",VLOOKUP(O4,'H. VER.'!$V$10:$AF$171,11,FALSE),IF(O$2="D",VLOOKUP(O4,'H. VER.'!$AL$10:$AV$171,11,FALSE),"")))))))</f>
        <v/>
      </c>
      <c r="FY4" s="148" t="str">
        <f>IF(P4="","",IF(P4="L",0,IF(P4="V",0,IF(P4="X",0,IF(P$2="L",VLOOKUP(P4,'H. VER.'!$F$10:$P$171,11,FALSE),IF(P$2="S",VLOOKUP(P4,'H. VER.'!$V$10:$AF$171,11,FALSE),IF(P$2="D",VLOOKUP(P4,'H. VER.'!$AL$10:$AV$171,11,FALSE),"")))))))</f>
        <v/>
      </c>
      <c r="FZ4" s="148" t="str">
        <f>IF(Q4="","",IF(Q4="L",0,IF(Q4="V",0,IF(Q4="X",0,IF(Q$2="L",VLOOKUP(Q4,'H. VER.'!$F$10:$P$171,11,FALSE),IF(Q$2="S",VLOOKUP(Q4,'H. VER.'!$V$10:$AF$171,11,FALSE),IF(Q$2="D",VLOOKUP(Q4,'H. VER.'!$AL$10:$AV$171,11,FALSE),"")))))))</f>
        <v/>
      </c>
      <c r="GA4" s="148" t="str">
        <f>IF(R4="","",IF(R4="L",0,IF(R4="V",0,IF(R4="X",0,IF(R$2="L",VLOOKUP(R4,'H. VER.'!$F$10:$P$171,11,FALSE),IF(R$2="S",VLOOKUP(R4,'H. VER.'!$V$10:$AF$171,11,FALSE),IF(R$2="D",VLOOKUP(R4,'H. VER.'!$AL$10:$AV$171,11,FALSE),"")))))))</f>
        <v/>
      </c>
      <c r="GB4" s="148" t="str">
        <f>IF(S4="","",IF(S4="L",0,IF(S4="V",0,IF(S4="X",0,IF(S$2="L",VLOOKUP(S4,'H. VER.'!$F$10:$P$171,11,FALSE),IF(S$2="S",VLOOKUP(S4,'H. VER.'!$V$10:$AF$171,11,FALSE),IF(S$2="D",VLOOKUP(S4,'H. VER.'!$AL$10:$AV$171,11,FALSE),"")))))))</f>
        <v/>
      </c>
      <c r="GC4" s="148" t="str">
        <f>IF(T4="","",IF(T4="L",0,IF(T4="V",0,IF(T4="X",0,IF(T$2="L",VLOOKUP(T4,'H. VER.'!$F$10:$P$171,11,FALSE),IF(T$2="S",VLOOKUP(T4,'H. VER.'!$V$10:$AF$171,11,FALSE),IF(T$2="D",VLOOKUP(T4,'H. VER.'!$AL$10:$AV$171,11,FALSE),"")))))))</f>
        <v/>
      </c>
      <c r="GD4" s="148" t="str">
        <f>IF(U4="","",IF(U4="L",0,IF(U4="V",0,IF(U4="X",0,IF(U$2="L",VLOOKUP(U4,'H. VER.'!$F$10:$P$171,11,FALSE),IF(U$2="S",VLOOKUP(U4,'H. VER.'!$V$10:$AF$171,11,FALSE),IF(U$2="D",VLOOKUP(U4,'H. VER.'!$AL$10:$AV$171,11,FALSE),"")))))))</f>
        <v/>
      </c>
      <c r="GE4" s="148" t="str">
        <f>IF(V4="","",IF(V4="L",0,IF(V4="V",0,IF(V4="X",0,IF(V$2="L",VLOOKUP(V4,'H. VER.'!$F$10:$P$171,11,FALSE),IF(V$2="S",VLOOKUP(V4,'H. VER.'!$V$10:$AF$171,11,FALSE),IF(V$2="D",VLOOKUP(V4,'H. VER.'!$AL$10:$AV$171,11,FALSE),"")))))))</f>
        <v/>
      </c>
      <c r="GF4" s="148" t="str">
        <f>IF(W4="","",IF(W4="L",0,IF(W4="V",0,IF(W4="X",0,IF(W$2="L",VLOOKUP(W4,'H. VER.'!$F$10:$P$171,11,FALSE),IF(W$2="S",VLOOKUP(W4,'H. VER.'!$V$10:$AF$171,11,FALSE),IF(W$2="D",VLOOKUP(W4,'H. VER.'!$AL$10:$AV$171,11,FALSE),"")))))))</f>
        <v/>
      </c>
      <c r="GG4" s="148" t="str">
        <f>IF(X4="","",IF(X4="L",0,IF(X4="V",0,IF(X4="X",0,IF(X$2="L",VLOOKUP(X4,'H. VER.'!$F$10:$P$171,11,FALSE),IF(X$2="S",VLOOKUP(X4,'H. VER.'!$V$10:$AF$171,11,FALSE),IF(X$2="D",VLOOKUP(X4,'H. VER.'!$AL$10:$AV$171,11,FALSE),"")))))))</f>
        <v/>
      </c>
      <c r="GH4" s="148" t="str">
        <f>IF(Y4="","",IF(Y4="L",0,IF(Y4="V",0,IF(Y4="X",0,IF(Y$2="L",VLOOKUP(Y4,'H. VER.'!$F$10:$P$171,11,FALSE),IF(Y$2="S",VLOOKUP(Y4,'H. VER.'!$V$10:$AF$171,11,FALSE),IF(Y$2="D",VLOOKUP(Y4,'H. VER.'!$AL$10:$AV$171,11,FALSE),"")))))))</f>
        <v/>
      </c>
      <c r="GI4" s="148" t="str">
        <f>IF(Z4="","",IF(Z4="L",0,IF(Z4="V",0,IF(Z4="X",0,IF(Z$2="L",VLOOKUP(Z4,'H. VER.'!$F$10:$P$171,11,FALSE),IF(Z$2="S",VLOOKUP(Z4,'H. VER.'!$V$10:$AF$171,11,FALSE),IF(Z$2="D",VLOOKUP(Z4,'H. VER.'!$AL$10:$AV$171,11,FALSE),"")))))))</f>
        <v/>
      </c>
      <c r="GJ4" s="148" t="str">
        <f>IF(AA4="","",IF(AA4="L",0,IF(AA4="V",0,IF(AA4="X",0,IF(AA$2="L",VLOOKUP(AA4,'H. VER.'!$F$10:$P$171,11,FALSE),IF(AA$2="S",VLOOKUP(AA4,'H. VER.'!$V$10:$AF$171,11,FALSE),IF(AA$2="D",VLOOKUP(AA4,'H. VER.'!$AL$10:$AV$171,11,FALSE),"")))))))</f>
        <v/>
      </c>
      <c r="GK4" s="148" t="str">
        <f>IF(AB4="","",IF(AB4="L",0,IF(AB4="V",0,IF(AB4="X",0,IF(AB$2="L",VLOOKUP(AB4,'H. VER.'!$F$10:$P$171,11,FALSE),IF(AB$2="S",VLOOKUP(AB4,'H. VER.'!$V$10:$AF$171,11,FALSE),IF(AB$2="D",VLOOKUP(AB4,'H. VER.'!$AL$10:$AV$171,11,FALSE),"")))))))</f>
        <v/>
      </c>
      <c r="GL4" s="148" t="str">
        <f>IF(AC4="","",IF(AC4="L",0,IF(AC4="V",0,IF(AC4="X",0,IF(AC$2="L",VLOOKUP(AC4,'H. VER.'!$F$10:$P$171,11,FALSE),IF(AC$2="S",VLOOKUP(AC4,'H. VER.'!$V$10:$AF$171,11,FALSE),IF(AC$2="D",VLOOKUP(AC4,'H. VER.'!$AL$10:$AV$171,11,FALSE),"")))))))</f>
        <v/>
      </c>
      <c r="GM4" s="148" t="str">
        <f>IF(AD4="","",IF(AD4="L",0,IF(AD4="V",0,IF(AD4="X",0,IF(AD$2="L",VLOOKUP(AD4,'H. VER.'!$F$10:$P$171,11,FALSE),IF(AD$2="S",VLOOKUP(AD4,'H. VER.'!$V$10:$AF$171,11,FALSE),IF(AD$2="D",VLOOKUP(AD4,'H. VER.'!$AL$10:$AV$171,11,FALSE),"")))))))</f>
        <v/>
      </c>
      <c r="GN4" s="148" t="str">
        <f>IF(AE4="","",IF(AE4="L",0,IF(AE4="V",0,IF(AE4="X",0,IF(AE$2="L",VLOOKUP(AE4,'H. VER.'!$F$10:$P$171,11,FALSE),IF(AE$2="S",VLOOKUP(AE4,'H. VER.'!$V$10:$AF$171,11,FALSE),IF(AE$2="D",VLOOKUP(AE4,'H. VER.'!$AL$10:$AV$171,11,FALSE),"")))))))</f>
        <v/>
      </c>
      <c r="GO4" s="148" t="str">
        <f>IF(AF4="","",IF(AF4="L",0,IF(AF4="V",0,IF(AF4="X",0,IF(AF$2="L",VLOOKUP(AF4,'H. VER.'!$F$10:$P$171,11,FALSE),IF(AF$2="S",VLOOKUP(AF4,'H. VER.'!$V$10:$AF$171,11,FALSE),IF(AF$2="D",VLOOKUP(AF4,'H. VER.'!$AL$10:$AV$171,11,FALSE),"")))))))</f>
        <v/>
      </c>
      <c r="GP4" s="148" t="str">
        <f>IF(AG4="","",IF(AG4="L",0,IF(AG4="V",0,IF(AG4="X",0,IF(AG$2="L",VLOOKUP(AG4,'H. VER.'!$F$10:$P$171,11,FALSE),IF(AG$2="S",VLOOKUP(AG4,'H. VER.'!$V$10:$AF$171,11,FALSE),IF(AG$2="D",VLOOKUP(AG4,'H. VER.'!$AL$10:$AV$171,11,FALSE),"")))))))</f>
        <v/>
      </c>
      <c r="GQ4" s="148" t="str">
        <f>IF(AH4="","",IF(AH4="L",0,IF(AH4="V",0,IF(AH4="X",0,IF(AH$2="L",VLOOKUP(AH4,'H. VER.'!$F$10:$P$171,11,FALSE),IF(AH$2="S",VLOOKUP(AH4,'H. VER.'!$V$10:$AF$171,11,FALSE),IF(AH$2="D",VLOOKUP(AH4,'H. VER.'!$AL$10:$AV$171,11,FALSE),"")))))))</f>
        <v/>
      </c>
      <c r="GR4" s="148" t="str">
        <f>IF(AI4="","",IF(AI4="L",0,IF(AI4="V",0,IF(AI4="X",0,IF(AI$2="L",VLOOKUP(AI4,'H. VER.'!$F$10:$P$171,11,FALSE),IF(AI$2="S",VLOOKUP(AI4,'H. VER.'!$V$10:$AF$171,11,FALSE),IF(AI$2="D",VLOOKUP(AI4,'H. VER.'!$AL$10:$AV$171,11,FALSE),"")))))))</f>
        <v/>
      </c>
      <c r="GS4" s="148" t="str">
        <f>IF(AJ4="","",IF(AJ4="L",0,IF(AJ4="V",0,IF(AJ4="X",0,IF(AJ$2="L",VLOOKUP(AJ4,'H. VER.'!$F$10:$P$171,11,FALSE),IF(AJ$2="S",VLOOKUP(AJ4,'H. VER.'!$V$10:$AF$171,11,FALSE),IF(AJ$2="D",VLOOKUP(AJ4,'H. VER.'!$AL$10:$AV$171,11,FALSE),"")))))))</f>
        <v/>
      </c>
      <c r="GT4" s="148" t="str">
        <f>IF(AK4="","",IF(AK4="L",0,IF(AK4="V",0,IF(AK4="X",0,IF(AK$2="L",VLOOKUP(AK4,'H. VER.'!$F$10:$P$171,11,FALSE),IF(AK$2="S",VLOOKUP(AK4,'H. VER.'!$V$10:$AF$171,11,FALSE),IF(AK$2="D",VLOOKUP(AK4,'H. VER.'!$AL$10:$AV$171,11,FALSE),"")))))))</f>
        <v/>
      </c>
      <c r="GU4" s="19"/>
      <c r="GV4" s="420" t="s">
        <v>330</v>
      </c>
      <c r="GW4" s="415"/>
    </row>
    <row r="5" spans="1:205" ht="16.5" thickBot="1">
      <c r="A5" s="368"/>
      <c r="B5" s="367" t="str">
        <f>IFERROR(VLOOKUP(A421/7/2023+CONDUCTORES!C:V,20,FALSE),"")</f>
        <v/>
      </c>
      <c r="C5" s="544" t="str">
        <f>IF(CUADRO!A5="",IF(B5="","",B5),VLOOKUP(CUADRO!A5,CONDUCTORES!C:E,3,FALSE))</f>
        <v/>
      </c>
      <c r="D5" s="545" t="str">
        <f>IF(ISNA(IF(B5="",IF(A5="","",A5),VLOOKUP(B5,CONDUCTORES!B:F,5,FALSE))),"",(IF(B5="",IF(A5="","",A5),VLOOKUP(B5,CONDUCTORES!B:F,5,FALSE))))</f>
        <v/>
      </c>
      <c r="E5" s="546">
        <v>2</v>
      </c>
      <c r="F5" s="551"/>
      <c r="G5" s="547"/>
      <c r="H5" s="547"/>
      <c r="I5" s="519"/>
      <c r="J5" s="547"/>
      <c r="K5" s="519"/>
      <c r="L5" s="550"/>
      <c r="M5" s="547"/>
      <c r="N5" s="547"/>
      <c r="O5" s="547"/>
      <c r="P5" s="519"/>
      <c r="Q5" s="547"/>
      <c r="R5" s="519"/>
      <c r="S5" s="550"/>
      <c r="T5" s="547"/>
      <c r="U5" s="549"/>
      <c r="V5" s="547"/>
      <c r="W5" s="519"/>
      <c r="X5" s="547"/>
      <c r="Y5" s="519"/>
      <c r="Z5" s="519"/>
      <c r="AA5" s="547"/>
      <c r="AB5" s="547"/>
      <c r="AC5" s="547"/>
      <c r="AD5" s="547"/>
      <c r="AE5" s="547"/>
      <c r="AF5" s="547"/>
      <c r="AG5" s="550"/>
      <c r="AH5" s="547"/>
      <c r="AI5" s="547"/>
      <c r="AJ5" s="547"/>
      <c r="AK5" s="519"/>
      <c r="AL5" s="417">
        <f t="shared" ref="AL5:AL68" si="38">COUNTIF(G5:AK5,"L")</f>
        <v>0</v>
      </c>
      <c r="AM5" s="466">
        <f t="shared" si="6"/>
        <v>31</v>
      </c>
      <c r="AN5" s="463">
        <f t="shared" ref="AN5:AN68" si="39">(COUNTA(G5:AK5))-AL5-AO5-AP5-AQ5-AR5</f>
        <v>0</v>
      </c>
      <c r="AO5" s="463">
        <f t="shared" ref="AO5:AO68" si="40">COUNTIF($G5:$AK5,"V")</f>
        <v>0</v>
      </c>
      <c r="AP5" s="463">
        <f t="shared" ref="AP5:AP68" si="41">COUNTIF($G5:$AK5,"BA")</f>
        <v>0</v>
      </c>
      <c r="AQ5" s="463">
        <f t="shared" ref="AQ5:AQ68" si="42">COUNTIF($G5:$AK5,"AP")</f>
        <v>0</v>
      </c>
      <c r="AR5" s="463">
        <f t="shared" ref="AR5:AR68" si="43">COUNTIF($G5:$AK5,"HS")</f>
        <v>0</v>
      </c>
      <c r="AS5" s="464">
        <f t="shared" ref="AS5:AS68" si="44">IF(AN5=0,0,AT5-(AN5*$AS$1))</f>
        <v>0</v>
      </c>
      <c r="AT5" s="464">
        <f t="shared" ref="AT5:AT68" si="45">EH5</f>
        <v>0</v>
      </c>
      <c r="AU5" s="465">
        <f>EH5+(AO5*(CALCULADORA!$L$22/30))+(CUADRO!AP5*CALCULADORA!$J$22)+(CUADRO!AQ5*CALCULADORA!$J$22)+(CUADRO!AR5*CALCULADORA!$J$22)</f>
        <v>0</v>
      </c>
      <c r="AV5" s="276" t="str">
        <f>IF(CALCULADORA!M7="","",CALCULADORA!M7)</f>
        <v/>
      </c>
      <c r="AW5" s="226" t="str">
        <f>IF(AV5="","",DATE(BORRADOR!$AA$1,BORRADOR!$AK$1,AV5))</f>
        <v/>
      </c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97">
        <f t="shared" si="7"/>
        <v>1</v>
      </c>
      <c r="BW5" s="97">
        <f t="shared" si="8"/>
        <v>2</v>
      </c>
      <c r="BX5" s="97">
        <f t="shared" si="9"/>
        <v>3</v>
      </c>
      <c r="BY5" s="97">
        <f t="shared" si="10"/>
        <v>4</v>
      </c>
      <c r="BZ5" s="97">
        <f t="shared" si="11"/>
        <v>5</v>
      </c>
      <c r="CA5" s="97">
        <f t="shared" si="12"/>
        <v>6</v>
      </c>
      <c r="CB5" s="97">
        <f t="shared" si="13"/>
        <v>7</v>
      </c>
      <c r="CC5" s="97">
        <f t="shared" si="14"/>
        <v>8</v>
      </c>
      <c r="CD5" s="97">
        <f t="shared" si="15"/>
        <v>9</v>
      </c>
      <c r="CE5" s="97">
        <f t="shared" si="16"/>
        <v>10</v>
      </c>
      <c r="CF5" s="97">
        <f t="shared" si="17"/>
        <v>11</v>
      </c>
      <c r="CG5" s="97">
        <f t="shared" si="18"/>
        <v>12</v>
      </c>
      <c r="CH5" s="97">
        <f t="shared" si="19"/>
        <v>13</v>
      </c>
      <c r="CI5" s="97">
        <f t="shared" si="20"/>
        <v>14</v>
      </c>
      <c r="CJ5" s="97">
        <f t="shared" si="21"/>
        <v>15</v>
      </c>
      <c r="CK5" s="97">
        <f t="shared" si="22"/>
        <v>16</v>
      </c>
      <c r="CL5" s="97">
        <f t="shared" si="23"/>
        <v>17</v>
      </c>
      <c r="CM5" s="97">
        <f t="shared" si="24"/>
        <v>18</v>
      </c>
      <c r="CN5" s="97">
        <f t="shared" si="25"/>
        <v>19</v>
      </c>
      <c r="CO5" s="97">
        <f t="shared" si="26"/>
        <v>20</v>
      </c>
      <c r="CP5" s="97">
        <f t="shared" si="27"/>
        <v>21</v>
      </c>
      <c r="CQ5" s="97">
        <f t="shared" si="28"/>
        <v>22</v>
      </c>
      <c r="CR5" s="97">
        <f t="shared" si="29"/>
        <v>23</v>
      </c>
      <c r="CS5" s="97">
        <f t="shared" si="30"/>
        <v>24</v>
      </c>
      <c r="CT5" s="97">
        <f t="shared" si="31"/>
        <v>25</v>
      </c>
      <c r="CU5" s="97">
        <f t="shared" si="32"/>
        <v>26</v>
      </c>
      <c r="CV5" s="97">
        <f t="shared" si="33"/>
        <v>27</v>
      </c>
      <c r="CW5" s="97">
        <f t="shared" si="34"/>
        <v>28</v>
      </c>
      <c r="CX5" s="97">
        <f t="shared" si="35"/>
        <v>29</v>
      </c>
      <c r="CY5" s="97">
        <f t="shared" si="36"/>
        <v>30</v>
      </c>
      <c r="CZ5" s="97">
        <f t="shared" si="37"/>
        <v>31</v>
      </c>
      <c r="DA5" s="19"/>
      <c r="DB5" s="19"/>
      <c r="DC5" s="148" t="str">
        <f>IF(G5="X",CALCULADORA!$J$22,IF(CUADRO!G5="V",0,IF(CUADRO!G5="AP",0,IF(CUADRO!G5="HS",0,IF(CUADRO!G5="BA",0,IF(CALCULADORA!$M$2="INVIERNO",CUADRO!EJ5,CUADRO!FP5))))))</f>
        <v/>
      </c>
      <c r="DD5" s="148" t="str">
        <f>IF(H5="X",CALCULADORA!$J$22,IF(CUADRO!H5="V",0,IF(CUADRO!H5="AP",0,IF(CUADRO!H5="HS",0,IF(CUADRO!H5="BA",0,IF(CALCULADORA!$M$2="INVIERNO",CUADRO!EK5,CUADRO!FQ5))))))</f>
        <v/>
      </c>
      <c r="DE5" s="148" t="str">
        <f>IF(I5="X",CALCULADORA!$J$22,IF(CUADRO!I5="V",0,IF(CUADRO!I5="AP",0,IF(CUADRO!I5="HS",0,IF(CUADRO!I5="BA",0,IF(CALCULADORA!$M$2="INVIERNO",CUADRO!EL5,CUADRO!FR5))))))</f>
        <v/>
      </c>
      <c r="DF5" s="148" t="str">
        <f>IF(J5="X",CALCULADORA!$J$22,IF(CUADRO!J5="V",0,IF(CUADRO!J5="AP",0,IF(CUADRO!J5="HS",0,IF(CUADRO!J5="BA",0,IF(CALCULADORA!$M$2="INVIERNO",CUADRO!EM5,CUADRO!FS5))))))</f>
        <v/>
      </c>
      <c r="DG5" s="148" t="str">
        <f>IF(K5="X",CALCULADORA!$J$22,IF(CUADRO!K5="V",0,IF(CUADRO!K5="AP",0,IF(CUADRO!K5="HS",0,IF(CUADRO!K5="BA",0,IF(CALCULADORA!$M$2="INVIERNO",CUADRO!EN5,CUADRO!FT5))))))</f>
        <v/>
      </c>
      <c r="DH5" s="148" t="str">
        <f>IF(L5="X",CALCULADORA!$J$22,IF(CUADRO!L5="V",0,IF(CUADRO!L5="AP",0,IF(CUADRO!L5="HS",0,IF(CUADRO!L5="BA",0,IF(CALCULADORA!$M$2="INVIERNO",CUADRO!EO5,CUADRO!FU5))))))</f>
        <v/>
      </c>
      <c r="DI5" s="148" t="str">
        <f>IF(M5="X",CALCULADORA!$J$22,IF(CUADRO!M5="V",0,IF(CUADRO!M5="AP",0,IF(CUADRO!M5="HS",0,IF(CUADRO!M5="BA",0,IF(CALCULADORA!$M$2="INVIERNO",CUADRO!EP5,CUADRO!FV5))))))</f>
        <v/>
      </c>
      <c r="DJ5" s="148" t="str">
        <f>IF(N5="X",CALCULADORA!$J$22,IF(CUADRO!N5="V",0,IF(CUADRO!N5="AP",0,IF(CUADRO!N5="HS",0,IF(CUADRO!N5="BA",0,IF(CALCULADORA!$M$2="INVIERNO",CUADRO!EQ5,CUADRO!FW5))))))</f>
        <v/>
      </c>
      <c r="DK5" s="148" t="str">
        <f>IF(O5="X",CALCULADORA!$J$22,IF(CUADRO!O5="V",0,IF(CUADRO!O5="AP",0,IF(CUADRO!O5="HS",0,IF(CUADRO!O5="BA",0,IF(CALCULADORA!$M$2="INVIERNO",CUADRO!ER5,CUADRO!FX5))))))</f>
        <v/>
      </c>
      <c r="DL5" s="148" t="str">
        <f>IF(P5="X",CALCULADORA!$J$22,IF(CUADRO!P5="V",0,IF(CUADRO!P5="AP",0,IF(CUADRO!P5="HS",0,IF(CUADRO!P5="BA",0,IF(CALCULADORA!$M$2="INVIERNO",CUADRO!ES5,CUADRO!FY5))))))</f>
        <v/>
      </c>
      <c r="DM5" s="148" t="str">
        <f>IF(Q5="X",CALCULADORA!$J$22,IF(CUADRO!Q5="V",0,IF(CUADRO!Q5="AP",0,IF(CUADRO!Q5="HS",0,IF(CUADRO!Q5="BA",0,IF(CALCULADORA!$M$2="INVIERNO",CUADRO!ET5,CUADRO!FZ5))))))</f>
        <v/>
      </c>
      <c r="DN5" s="148" t="str">
        <f>IF(R5="X",CALCULADORA!$J$22,IF(CUADRO!R5="V",0,IF(CUADRO!R5="AP",0,IF(CUADRO!R5="HS",0,IF(CUADRO!R5="BA",0,IF(CALCULADORA!$M$2="INVIERNO",CUADRO!EU5,CUADRO!GA5))))))</f>
        <v/>
      </c>
      <c r="DO5" s="148" t="str">
        <f>IF(S5="X",CALCULADORA!$J$22,IF(CUADRO!S5="V",0,IF(CUADRO!S5="AP",0,IF(CUADRO!S5="HS",0,IF(CUADRO!S5="BA",0,IF(CALCULADORA!$M$2="INVIERNO",CUADRO!EV5,CUADRO!GB5))))))</f>
        <v/>
      </c>
      <c r="DP5" s="148" t="str">
        <f>IF(T5="X",CALCULADORA!$J$22,IF(CUADRO!T5="V",0,IF(CUADRO!T5="AP",0,IF(CUADRO!T5="HS",0,IF(CUADRO!T5="BA",0,IF(CALCULADORA!$M$2="INVIERNO",CUADRO!EW5,CUADRO!GC5))))))</f>
        <v/>
      </c>
      <c r="DQ5" s="148" t="str">
        <f>IF(U5="X",CALCULADORA!$J$22,IF(CUADRO!U5="V",0,IF(CUADRO!U5="AP",0,IF(CUADRO!U5="HS",0,IF(CUADRO!U5="BA",0,IF(CALCULADORA!$M$2="INVIERNO",CUADRO!EX5,CUADRO!GD5))))))</f>
        <v/>
      </c>
      <c r="DR5" s="148" t="str">
        <f>IF(V5="X",CALCULADORA!$J$22,IF(CUADRO!V5="V",0,IF(CUADRO!V5="AP",0,IF(CUADRO!V5="HS",0,IF(CUADRO!V5="BA",0,IF(CALCULADORA!$M$2="INVIERNO",CUADRO!EY5,CUADRO!GE5))))))</f>
        <v/>
      </c>
      <c r="DS5" s="148" t="str">
        <f>IF(W5="X",CALCULADORA!$J$22,IF(CUADRO!W5="V",0,IF(CUADRO!W5="AP",0,IF(CUADRO!W5="HS",0,IF(CUADRO!W5="BA",0,IF(CALCULADORA!$M$2="INVIERNO",CUADRO!EZ5,CUADRO!GF5))))))</f>
        <v/>
      </c>
      <c r="DT5" s="148" t="str">
        <f>IF(X5="X",CALCULADORA!$J$22,IF(CUADRO!X5="V",0,IF(CUADRO!X5="AP",0,IF(CUADRO!X5="HS",0,IF(CUADRO!X5="BA",0,IF(CALCULADORA!$M$2="INVIERNO",CUADRO!FA5,CUADRO!GG5))))))</f>
        <v/>
      </c>
      <c r="DU5" s="148" t="str">
        <f>IF(Y5="X",CALCULADORA!$J$22,IF(CUADRO!Y5="V",0,IF(CUADRO!Y5="AP",0,IF(CUADRO!Y5="HS",0,IF(CUADRO!Y5="BA",0,IF(CALCULADORA!$M$2="INVIERNO",CUADRO!FB5,CUADRO!GH5))))))</f>
        <v/>
      </c>
      <c r="DV5" s="148" t="str">
        <f>IF(Z5="X",CALCULADORA!$J$22,IF(CUADRO!Z5="V",0,IF(CUADRO!Z5="AP",0,IF(CUADRO!Z5="HS",0,IF(CUADRO!Z5="BA",0,IF(CALCULADORA!$M$2="INVIERNO",CUADRO!FC5,CUADRO!GI5))))))</f>
        <v/>
      </c>
      <c r="DW5" s="148" t="str">
        <f>IF(AA5="X",CALCULADORA!$J$22,IF(CUADRO!AA5="V",0,IF(CUADRO!AA5="AP",0,IF(CUADRO!AA5="HS",0,IF(CUADRO!AA5="BA",0,IF(CALCULADORA!$M$2="INVIERNO",CUADRO!FD5,CUADRO!GJ5))))))</f>
        <v/>
      </c>
      <c r="DX5" s="148" t="str">
        <f>IF(AB5="X",CALCULADORA!$J$22,IF(CUADRO!AB5="V",0,IF(CUADRO!AB5="AP",0,IF(CUADRO!AB5="HS",0,IF(CUADRO!AB5="BA",0,IF(CALCULADORA!$M$2="INVIERNO",CUADRO!FE5,CUADRO!GK5))))))</f>
        <v/>
      </c>
      <c r="DY5" s="148" t="str">
        <f>IF(AC5="X",CALCULADORA!$J$22,IF(CUADRO!AC5="V",0,IF(CUADRO!AC5="AP",0,IF(CUADRO!AC5="HS",0,IF(CUADRO!AC5="BA",0,IF(CALCULADORA!$M$2="INVIERNO",CUADRO!FF5,CUADRO!GL5))))))</f>
        <v/>
      </c>
      <c r="DZ5" s="148" t="str">
        <f>IF(AD5="X",CALCULADORA!$J$22,IF(CUADRO!AD5="V",0,IF(CUADRO!AD5="AP",0,IF(CUADRO!AD5="HS",0,IF(CUADRO!AD5="BA",0,IF(CALCULADORA!$M$2="INVIERNO",CUADRO!FG5,CUADRO!GM5))))))</f>
        <v/>
      </c>
      <c r="EA5" s="148" t="str">
        <f>IF(AE5="X",CALCULADORA!$J$22,IF(CUADRO!AE5="V",0,IF(CUADRO!AE5="AP",0,IF(CUADRO!AE5="HS",0,IF(CUADRO!AE5="BA",0,IF(CALCULADORA!$M$2="INVIERNO",CUADRO!FH5,CUADRO!GN5))))))</f>
        <v/>
      </c>
      <c r="EB5" s="148" t="str">
        <f>IF(AF5="X",CALCULADORA!$J$22,IF(CUADRO!AF5="V",0,IF(CUADRO!AF5="AP",0,IF(CUADRO!AF5="HS",0,IF(CUADRO!AF5="BA",0,IF(CALCULADORA!$M$2="INVIERNO",CUADRO!FI5,CUADRO!GO5))))))</f>
        <v/>
      </c>
      <c r="EC5" s="148" t="str">
        <f>IF(AG5="X",CALCULADORA!$J$22,IF(CUADRO!AG5="V",0,IF(CUADRO!AG5="AP",0,IF(CUADRO!AG5="HS",0,IF(CUADRO!AG5="BA",0,IF(CALCULADORA!$M$2="INVIERNO",CUADRO!FJ5,CUADRO!GP5))))))</f>
        <v/>
      </c>
      <c r="ED5" s="148" t="str">
        <f>IF(AH5="X",CALCULADORA!$J$22,IF(CUADRO!AH5="V",0,IF(CUADRO!AH5="AP",0,IF(CUADRO!AH5="HS",0,IF(CUADRO!AH5="BA",0,IF(CALCULADORA!$M$2="INVIERNO",CUADRO!FK5,CUADRO!GQ5))))))</f>
        <v/>
      </c>
      <c r="EE5" s="148" t="str">
        <f>IF(AI5="X",CALCULADORA!$J$22,IF(CUADRO!AI5="V",0,IF(CUADRO!AI5="AP",0,IF(CUADRO!AI5="HS",0,IF(CUADRO!AI5="BA",0,IF(CALCULADORA!$M$2="INVIERNO",CUADRO!FL5,CUADRO!GR5))))))</f>
        <v/>
      </c>
      <c r="EF5" s="148" t="str">
        <f>IF(AJ5="X",CALCULADORA!$J$22,IF(CUADRO!AJ5="V",0,IF(CUADRO!AJ5="AP",0,IF(CUADRO!AJ5="HS",0,IF(CUADRO!AJ5="BA",0,IF(CALCULADORA!$M$2="INVIERNO",CUADRO!FM5,CUADRO!GS5))))))</f>
        <v/>
      </c>
      <c r="EG5" s="148" t="str">
        <f>IF(AK5="X",CALCULADORA!$J$22,IF(CUADRO!AK5="V",0,IF(CUADRO!AK5="AP",0,IF(CUADRO!AK5="HS",0,IF(CUADRO!AK5="BA",0,IF(CALCULADORA!$M$2="INVIERNO",CUADRO!FN5,CUADRO!GT5))))))</f>
        <v/>
      </c>
      <c r="EH5" s="363">
        <f t="shared" ref="EH5:EH68" si="46">SUM(DC5:EG5)</f>
        <v>0</v>
      </c>
      <c r="EI5" s="19"/>
      <c r="EJ5" s="148" t="str">
        <f>IF(G5="","",IF(G5="L",0,IF(G5="V",0,IF(G5="X",0,IF(G$2="L",VLOOKUP(G5,'H. INV.'!$F$10:$P$171,11,FALSE),IF(G$2="S",VLOOKUP(G5,'H. INV.'!$V$10:$AF$171,11,FALSE),IF(G$2="D",VLOOKUP(G5,'H. INV.'!$AL$10:$AV$171,11,FALSE),"")))))))</f>
        <v/>
      </c>
      <c r="EK5" s="148" t="str">
        <f>IF(H5="","",IF(H5="L",0,IF(H5="V",0,IF(H5="X",0,IF(H$2="L",VLOOKUP(H5,'H. INV.'!$F$10:$P$171,11,FALSE),IF(H$2="S",VLOOKUP(H5,'H. INV.'!$V$10:$AF$171,11,FALSE),IF(H$2="D",VLOOKUP(H5,'H. INV.'!$AL$10:$AV$171,11,FALSE),"")))))))</f>
        <v/>
      </c>
      <c r="EL5" s="148" t="str">
        <f>IF(I5="","",IF(I5="L",0,IF(I5="V",0,IF(I5="X",0,IF(I$2="L",VLOOKUP(I5,'H. INV.'!$F$10:$P$171,11,FALSE),IF(I$2="S",VLOOKUP(I5,'H. INV.'!$V$10:$AF$171,11,FALSE),IF(I$2="D",VLOOKUP(I5,'H. INV.'!$AL$10:$AV$171,11,FALSE),"")))))))</f>
        <v/>
      </c>
      <c r="EM5" s="148" t="str">
        <f>IF(J5="","",IF(J5="L",0,IF(J5="V",0,IF(J5="X",0,IF(J$2="L",VLOOKUP(J5,'H. INV.'!$F$10:$P$171,11,FALSE),IF(J$2="S",VLOOKUP(J5,'H. INV.'!$V$10:$AF$171,11,FALSE),IF(J$2="D",VLOOKUP(J5,'H. INV.'!$AL$10:$AV$171,11,FALSE),"")))))))</f>
        <v/>
      </c>
      <c r="EN5" s="148" t="str">
        <f>IF(K5="","",IF(K5="L",0,IF(K5="V",0,IF(K5="X",0,IF(K$2="L",VLOOKUP(K5,'H. INV.'!$F$10:$P$171,11,FALSE),IF(K$2="S",VLOOKUP(K5,'H. INV.'!$V$10:$AF$171,11,FALSE),IF(K$2="D",VLOOKUP(K5,'H. INV.'!$AL$10:$AV$171,11,FALSE),"")))))))</f>
        <v/>
      </c>
      <c r="EO5" s="148" t="str">
        <f>IF(L5="","",IF(L5="L",0,IF(L5="V",0,IF(L5="X",0,IF(L$2="L",VLOOKUP(L5,'H. INV.'!$F$10:$P$171,11,FALSE),IF(L$2="S",VLOOKUP(L5,'H. INV.'!$V$10:$AF$171,11,FALSE),IF(L$2="D",VLOOKUP(L5,'H. INV.'!$AL$10:$AV$171,11,FALSE),"")))))))</f>
        <v/>
      </c>
      <c r="EP5" s="148" t="str">
        <f>IF(M5="","",IF(M5="L",0,IF(M5="V",0,IF(M5="X",0,IF(M$2="L",VLOOKUP(M5,'H. INV.'!$F$10:$P$171,11,FALSE),IF(M$2="S",VLOOKUP(M5,'H. INV.'!$V$10:$AF$171,11,FALSE),IF(M$2="D",VLOOKUP(M5,'H. INV.'!$AL$10:$AV$171,11,FALSE),"")))))))</f>
        <v/>
      </c>
      <c r="EQ5" s="148" t="str">
        <f>IF(N5="","",IF(N5="L",0,IF(N5="V",0,IF(N5="X",0,IF(N$2="L",VLOOKUP(N5,'H. INV.'!$F$10:$P$171,11,FALSE),IF(N$2="S",VLOOKUP(N5,'H. INV.'!$V$10:$AF$171,11,FALSE),IF(N$2="D",VLOOKUP(N5,'H. INV.'!$AL$10:$AV$171,11,FALSE),"")))))))</f>
        <v/>
      </c>
      <c r="ER5" s="148" t="str">
        <f>IF(O5="","",IF(O5="L",0,IF(O5="V",0,IF(O5="X",0,IF(O$2="L",VLOOKUP(O5,'H. INV.'!$F$10:$P$171,11,FALSE),IF(O$2="S",VLOOKUP(O5,'H. INV.'!$V$10:$AF$171,11,FALSE),IF(O$2="D",VLOOKUP(O5,'H. INV.'!$AL$10:$AV$171,11,FALSE),"")))))))</f>
        <v/>
      </c>
      <c r="ES5" s="148" t="str">
        <f>IF(P5="","",IF(P5="L",0,IF(P5="V",0,IF(P5="X",0,IF(P$2="L",VLOOKUP(P5,'H. INV.'!$F$10:$P$171,11,FALSE),IF(P$2="S",VLOOKUP(P5,'H. INV.'!$V$10:$AF$171,11,FALSE),IF(P$2="D",VLOOKUP(P5,'H. INV.'!$AL$10:$AV$171,11,FALSE),"")))))))</f>
        <v/>
      </c>
      <c r="ET5" s="148" t="str">
        <f>IF(Q5="","",IF(Q5="L",0,IF(Q5="V",0,IF(Q5="X",0,IF(Q$2="L",VLOOKUP(Q5,'H. INV.'!$F$10:$P$171,11,FALSE),IF(Q$2="S",VLOOKUP(Q5,'H. INV.'!$V$10:$AF$171,11,FALSE),IF(Q$2="D",VLOOKUP(Q5,'H. INV.'!$AL$10:$AV$171,11,FALSE),"")))))))</f>
        <v/>
      </c>
      <c r="EU5" s="148" t="str">
        <f>IF(R5="","",IF(R5="L",0,IF(R5="V",0,IF(R5="X",0,IF(R$2="L",VLOOKUP(R5,'H. INV.'!$F$10:$P$171,11,FALSE),IF(R$2="S",VLOOKUP(R5,'H. INV.'!$V$10:$AF$171,11,FALSE),IF(R$2="D",VLOOKUP(R5,'H. INV.'!$AL$10:$AV$171,11,FALSE),"")))))))</f>
        <v/>
      </c>
      <c r="EV5" s="148" t="str">
        <f>IF(S5="","",IF(S5="L",0,IF(S5="V",0,IF(S5="X",0,IF(S$2="L",VLOOKUP(S5,'H. INV.'!$F$10:$P$171,11,FALSE),IF(S$2="S",VLOOKUP(S5,'H. INV.'!$V$10:$AF$171,11,FALSE),IF(S$2="D",VLOOKUP(S5,'H. INV.'!$AL$10:$AV$171,11,FALSE),"")))))))</f>
        <v/>
      </c>
      <c r="EW5" s="148" t="str">
        <f>IF(T5="","",IF(T5="L",0,IF(T5="V",0,IF(T5="X",0,IF(T$2="L",VLOOKUP(T5,'H. INV.'!$F$10:$P$171,11,FALSE),IF(T$2="S",VLOOKUP(T5,'H. INV.'!$V$10:$AF$171,11,FALSE),IF(T$2="D",VLOOKUP(T5,'H. INV.'!$AL$10:$AV$171,11,FALSE),"")))))))</f>
        <v/>
      </c>
      <c r="EX5" s="148" t="str">
        <f>IF(U5="","",IF(U5="L",0,IF(U5="V",0,IF(U5="X",0,IF(U$2="L",VLOOKUP(U5,'H. INV.'!$F$10:$P$171,11,FALSE),IF(U$2="S",VLOOKUP(U5,'H. INV.'!$V$10:$AF$171,11,FALSE),IF(U$2="D",VLOOKUP(U5,'H. INV.'!$AL$10:$AV$171,11,FALSE),"")))))))</f>
        <v/>
      </c>
      <c r="EY5" s="148" t="str">
        <f>IF(V5="","",IF(V5="L",0,IF(V5="V",0,IF(V5="X",0,IF(V$2="L",VLOOKUP(V5,'H. INV.'!$F$10:$P$171,11,FALSE),IF(V$2="S",VLOOKUP(V5,'H. INV.'!$V$10:$AF$171,11,FALSE),IF(V$2="D",VLOOKUP(V5,'H. INV.'!$AL$10:$AV$171,11,FALSE),"")))))))</f>
        <v/>
      </c>
      <c r="EZ5" s="148" t="str">
        <f>IF(W5="","",IF(W5="L",0,IF(W5="V",0,IF(W5="X",0,IF(W$2="L",VLOOKUP(W5,'H. INV.'!$F$10:$P$171,11,FALSE),IF(W$2="S",VLOOKUP(W5,'H. INV.'!$V$10:$AF$171,11,FALSE),IF(W$2="D",VLOOKUP(W5,'H. INV.'!$AL$10:$AV$171,11,FALSE),"")))))))</f>
        <v/>
      </c>
      <c r="FA5" s="148" t="str">
        <f>IF(X5="","",IF(X5="L",0,IF(X5="V",0,IF(X5="X",0,IF(X$2="L",VLOOKUP(X5,'H. INV.'!$F$10:$P$171,11,FALSE),IF(X$2="S",VLOOKUP(X5,'H. INV.'!$V$10:$AF$171,11,FALSE),IF(X$2="D",VLOOKUP(X5,'H. INV.'!$AL$10:$AV$171,11,FALSE),"")))))))</f>
        <v/>
      </c>
      <c r="FB5" s="148" t="str">
        <f>IF(Y5="","",IF(Y5="L",0,IF(Y5="V",0,IF(Y5="X",0,IF(Y$2="L",VLOOKUP(Y5,'H. INV.'!$F$10:$P$171,11,FALSE),IF(Y$2="S",VLOOKUP(Y5,'H. INV.'!$V$10:$AF$171,11,FALSE),IF(Y$2="D",VLOOKUP(Y5,'H. INV.'!$AL$10:$AV$171,11,FALSE),"")))))))</f>
        <v/>
      </c>
      <c r="FC5" s="148" t="str">
        <f>IF(Z5="","",IF(Z5="L",0,IF(Z5="V",0,IF(Z5="X",0,IF(Z$2="L",VLOOKUP(Z5,'H. INV.'!$F$10:$P$171,11,FALSE),IF(Z$2="S",VLOOKUP(Z5,'H. INV.'!$V$10:$AF$171,11,FALSE),IF(Z$2="D",VLOOKUP(Z5,'H. INV.'!$AL$10:$AV$171,11,FALSE),"")))))))</f>
        <v/>
      </c>
      <c r="FD5" s="148" t="str">
        <f>IF(AA5="","",IF(AA5="L",0,IF(AA5="V",0,IF(AA5="X",0,IF(AA$2="L",VLOOKUP(AA5,'H. INV.'!$F$10:$P$171,11,FALSE),IF(AA$2="S",VLOOKUP(AA5,'H. INV.'!$V$10:$AF$171,11,FALSE),IF(AA$2="D",VLOOKUP(AA5,'H. INV.'!$AL$10:$AV$171,11,FALSE),"")))))))</f>
        <v/>
      </c>
      <c r="FE5" s="148" t="str">
        <f>IF(AB5="","",IF(AB5="L",0,IF(AB5="V",0,IF(AB5="X",0,IF(AB$2="L",VLOOKUP(AB5,'H. INV.'!$F$10:$P$171,11,FALSE),IF(AB$2="S",VLOOKUP(AB5,'H. INV.'!$V$10:$AF$171,11,FALSE),IF(AB$2="D",VLOOKUP(AB5,'H. INV.'!$AL$10:$AV$171,11,FALSE),"")))))))</f>
        <v/>
      </c>
      <c r="FF5" s="148" t="str">
        <f>IF(AC5="","",IF(AC5="L",0,IF(AC5="V",0,IF(AC5="X",0,IF(AC$2="L",VLOOKUP(AC5,'H. INV.'!$F$10:$P$171,11,FALSE),IF(AC$2="S",VLOOKUP(AC5,'H. INV.'!$V$10:$AF$171,11,FALSE),IF(AC$2="D",VLOOKUP(AC5,'H. INV.'!$AL$10:$AV$171,11,FALSE),"")))))))</f>
        <v/>
      </c>
      <c r="FG5" s="148" t="str">
        <f>IF(AD5="","",IF(AD5="L",0,IF(AD5="V",0,IF(AD5="X",0,IF(AD$2="L",VLOOKUP(AD5,'H. INV.'!$F$10:$P$171,11,FALSE),IF(AD$2="S",VLOOKUP(AD5,'H. INV.'!$V$10:$AF$171,11,FALSE),IF(AD$2="D",VLOOKUP(AD5,'H. INV.'!$AL$10:$AV$171,11,FALSE),"")))))))</f>
        <v/>
      </c>
      <c r="FH5" s="148" t="str">
        <f>IF(AE5="","",IF(AE5="L",0,IF(AE5="V",0,IF(AE5="X",0,IF(AE$2="L",VLOOKUP(AE5,'H. INV.'!$F$10:$P$171,11,FALSE),IF(AE$2="S",VLOOKUP(AE5,'H. INV.'!$V$10:$AF$171,11,FALSE),IF(AE$2="D",VLOOKUP(AE5,'H. INV.'!$AL$10:$AV$171,11,FALSE),"")))))))</f>
        <v/>
      </c>
      <c r="FI5" s="148" t="str">
        <f>IF(AF5="","",IF(AF5="L",0,IF(AF5="V",0,IF(AF5="X",0,IF(AF$2="L",VLOOKUP(AF5,'H. INV.'!$F$10:$P$171,11,FALSE),IF(AF$2="S",VLOOKUP(AF5,'H. INV.'!$V$10:$AF$171,11,FALSE),IF(AF$2="D",VLOOKUP(AF5,'H. INV.'!$AL$10:$AV$171,11,FALSE),"")))))))</f>
        <v/>
      </c>
      <c r="FJ5" s="148" t="str">
        <f>IF(AG5="","",IF(AG5="L",0,IF(AG5="V",0,IF(AG5="X",0,IF(AG$2="L",VLOOKUP(AG5,'H. INV.'!$F$10:$P$171,11,FALSE),IF(AG$2="S",VLOOKUP(AG5,'H. INV.'!$V$10:$AF$171,11,FALSE),IF(AG$2="D",VLOOKUP(AG5,'H. INV.'!$AL$10:$AV$171,11,FALSE),"")))))))</f>
        <v/>
      </c>
      <c r="FK5" s="148" t="str">
        <f>IF(AH5="","",IF(AH5="L",0,IF(AH5="V",0,IF(AH5="X",0,IF(AH$2="L",VLOOKUP(AH5,'H. INV.'!$F$10:$P$171,11,FALSE),IF(AH$2="S",VLOOKUP(AH5,'H. INV.'!$V$10:$AF$171,11,FALSE),IF(AH$2="D",VLOOKUP(AH5,'H. INV.'!$AL$10:$AV$171,11,FALSE),"")))))))</f>
        <v/>
      </c>
      <c r="FL5" s="148" t="str">
        <f>IF(AI5="","",IF(AI5="L",0,IF(AI5="V",0,IF(AI5="X",0,IF(AI$2="L",VLOOKUP(AI5,'H. INV.'!$F$10:$P$171,11,FALSE),IF(AI$2="S",VLOOKUP(AI5,'H. INV.'!$V$10:$AF$171,11,FALSE),IF(AI$2="D",VLOOKUP(AI5,'H. INV.'!$AL$10:$AV$171,11,FALSE),"")))))))</f>
        <v/>
      </c>
      <c r="FM5" s="148" t="str">
        <f>IF(AJ5="","",IF(AJ5="L",0,IF(AJ5="V",0,IF(AJ5="X",0,IF(AJ$2="L",VLOOKUP(AJ5,'H. INV.'!$F$10:$P$171,11,FALSE),IF(AJ$2="S",VLOOKUP(AJ5,'H. INV.'!$V$10:$AF$171,11,FALSE),IF(AJ$2="D",VLOOKUP(AJ5,'H. INV.'!$AL$10:$AV$171,11,FALSE),"")))))))</f>
        <v/>
      </c>
      <c r="FN5" s="148" t="str">
        <f>IF(AK5="","",IF(AK5="L",0,IF(AK5="V",0,IF(AK5="X",0,IF(AK$2="L",VLOOKUP(AK5,'H. INV.'!$F$10:$P$171,11,FALSE),IF(AK$2="S",VLOOKUP(AK5,'H. INV.'!$V$10:$AF$171,11,FALSE),IF(AK$2="D",VLOOKUP(AK5,'H. INV.'!$AL$10:$AV$171,11,FALSE),"")))))))</f>
        <v/>
      </c>
      <c r="FO5" s="19"/>
      <c r="FP5" s="148" t="str">
        <f>IF(G5="","",IF(G5="L",0,IF(G5="V",0,IF(G5="X",0,IF(G$2="L",VLOOKUP(G5,'H. VER.'!$F$10:$P$171,11,FALSE),IF(G$2="S",VLOOKUP(G5,'H. VER.'!$V$10:$AF$171,11,FALSE),IF(G$2="D",VLOOKUP(G5,'H. VER.'!$AL$10:$AV$171,11,FALSE),"")))))))</f>
        <v/>
      </c>
      <c r="FQ5" s="148" t="str">
        <f>IF(H5="","",IF(H5="L",0,IF(H5="V",0,IF(H5="X",0,IF(H$2="L",VLOOKUP(H5,'H. VER.'!$F$10:$P$171,11,FALSE),IF(H$2="S",VLOOKUP(H5,'H. VER.'!$V$10:$AF$171,11,FALSE),IF(H$2="D",VLOOKUP(H5,'H. VER.'!$AL$10:$AV$171,11,FALSE),"")))))))</f>
        <v/>
      </c>
      <c r="FR5" s="148" t="str">
        <f>IF(I5="","",IF(I5="L",0,IF(I5="V",0,IF(I5="X",0,IF(I$2="L",VLOOKUP(I5,'H. VER.'!$F$10:$P$171,11,FALSE),IF(I$2="S",VLOOKUP(I5,'H. VER.'!$V$10:$AF$171,11,FALSE),IF(I$2="D",VLOOKUP(I5,'H. VER.'!$AL$10:$AV$171,11,FALSE),"")))))))</f>
        <v/>
      </c>
      <c r="FS5" s="148" t="str">
        <f>IF(J5="","",IF(J5="L",0,IF(J5="V",0,IF(J5="X",0,IF(J$2="L",VLOOKUP(J5,'H. VER.'!$F$10:$P$171,11,FALSE),IF(J$2="S",VLOOKUP(J5,'H. VER.'!$V$10:$AF$171,11,FALSE),IF(J$2="D",VLOOKUP(J5,'H. VER.'!$AL$10:$AV$171,11,FALSE),"")))))))</f>
        <v/>
      </c>
      <c r="FT5" s="148" t="str">
        <f>IF(K5="","",IF(K5="L",0,IF(K5="V",0,IF(K5="X",0,IF(K$2="L",VLOOKUP(K5,'H. VER.'!$F$10:$P$171,11,FALSE),IF(K$2="S",VLOOKUP(K5,'H. VER.'!$V$10:$AF$171,11,FALSE),IF(K$2="D",VLOOKUP(K5,'H. VER.'!$AL$10:$AV$171,11,FALSE),"")))))))</f>
        <v/>
      </c>
      <c r="FU5" s="148" t="str">
        <f>IF(L5="","",IF(L5="L",0,IF(L5="V",0,IF(L5="X",0,IF(L$2="L",VLOOKUP(L5,'H. VER.'!$F$10:$P$171,11,FALSE),IF(L$2="S",VLOOKUP(L5,'H. VER.'!$V$10:$AF$171,11,FALSE),IF(L$2="D",VLOOKUP(L5,'H. VER.'!$AL$10:$AV$171,11,FALSE),"")))))))</f>
        <v/>
      </c>
      <c r="FV5" s="148" t="str">
        <f>IF(M5="","",IF(M5="L",0,IF(M5="V",0,IF(M5="X",0,IF(M$2="L",VLOOKUP(M5,'H. VER.'!$F$10:$P$171,11,FALSE),IF(M$2="S",VLOOKUP(M5,'H. VER.'!$V$10:$AF$171,11,FALSE),IF(M$2="D",VLOOKUP(M5,'H. VER.'!$AL$10:$AV$171,11,FALSE),"")))))))</f>
        <v/>
      </c>
      <c r="FW5" s="148" t="str">
        <f>IF(N5="","",IF(N5="L",0,IF(N5="V",0,IF(N5="X",0,IF(N$2="L",VLOOKUP(N5,'H. VER.'!$F$10:$P$171,11,FALSE),IF(N$2="S",VLOOKUP(N5,'H. VER.'!$V$10:$AF$171,11,FALSE),IF(N$2="D",VLOOKUP(N5,'H. VER.'!$AL$10:$AV$171,11,FALSE),"")))))))</f>
        <v/>
      </c>
      <c r="FX5" s="148" t="str">
        <f>IF(O5="","",IF(O5="L",0,IF(O5="V",0,IF(O5="X",0,IF(O$2="L",VLOOKUP(O5,'H. VER.'!$F$10:$P$171,11,FALSE),IF(O$2="S",VLOOKUP(O5,'H. VER.'!$V$10:$AF$171,11,FALSE),IF(O$2="D",VLOOKUP(O5,'H. VER.'!$AL$10:$AV$171,11,FALSE),"")))))))</f>
        <v/>
      </c>
      <c r="FY5" s="148" t="str">
        <f>IF(P5="","",IF(P5="L",0,IF(P5="V",0,IF(P5="X",0,IF(P$2="L",VLOOKUP(P5,'H. VER.'!$F$10:$P$171,11,FALSE),IF(P$2="S",VLOOKUP(P5,'H. VER.'!$V$10:$AF$171,11,FALSE),IF(P$2="D",VLOOKUP(P5,'H. VER.'!$AL$10:$AV$171,11,FALSE),"")))))))</f>
        <v/>
      </c>
      <c r="FZ5" s="148" t="str">
        <f>IF(Q5="","",IF(Q5="L",0,IF(Q5="V",0,IF(Q5="X",0,IF(Q$2="L",VLOOKUP(Q5,'H. VER.'!$F$10:$P$171,11,FALSE),IF(Q$2="S",VLOOKUP(Q5,'H. VER.'!$V$10:$AF$171,11,FALSE),IF(Q$2="D",VLOOKUP(Q5,'H. VER.'!$AL$10:$AV$171,11,FALSE),"")))))))</f>
        <v/>
      </c>
      <c r="GA5" s="148" t="str">
        <f>IF(R5="","",IF(R5="L",0,IF(R5="V",0,IF(R5="X",0,IF(R$2="L",VLOOKUP(R5,'H. VER.'!$F$10:$P$171,11,FALSE),IF(R$2="S",VLOOKUP(R5,'H. VER.'!$V$10:$AF$171,11,FALSE),IF(R$2="D",VLOOKUP(R5,'H. VER.'!$AL$10:$AV$171,11,FALSE),"")))))))</f>
        <v/>
      </c>
      <c r="GB5" s="148" t="str">
        <f>IF(S5="","",IF(S5="L",0,IF(S5="V",0,IF(S5="X",0,IF(S$2="L",VLOOKUP(S5,'H. VER.'!$F$10:$P$171,11,FALSE),IF(S$2="S",VLOOKUP(S5,'H. VER.'!$V$10:$AF$171,11,FALSE),IF(S$2="D",VLOOKUP(S5,'H. VER.'!$AL$10:$AV$171,11,FALSE),"")))))))</f>
        <v/>
      </c>
      <c r="GC5" s="148" t="str">
        <f>IF(T5="","",IF(T5="L",0,IF(T5="V",0,IF(T5="X",0,IF(T$2="L",VLOOKUP(T5,'H. VER.'!$F$10:$P$171,11,FALSE),IF(T$2="S",VLOOKUP(T5,'H. VER.'!$V$10:$AF$171,11,FALSE),IF(T$2="D",VLOOKUP(T5,'H. VER.'!$AL$10:$AV$171,11,FALSE),"")))))))</f>
        <v/>
      </c>
      <c r="GD5" s="148" t="str">
        <f>IF(U5="","",IF(U5="L",0,IF(U5="V",0,IF(U5="X",0,IF(U$2="L",VLOOKUP(U5,'H. VER.'!$F$10:$P$171,11,FALSE),IF(U$2="S",VLOOKUP(U5,'H. VER.'!$V$10:$AF$171,11,FALSE),IF(U$2="D",VLOOKUP(U5,'H. VER.'!$AL$10:$AV$171,11,FALSE),"")))))))</f>
        <v/>
      </c>
      <c r="GE5" s="148" t="str">
        <f>IF(V5="","",IF(V5="L",0,IF(V5="V",0,IF(V5="X",0,IF(V$2="L",VLOOKUP(V5,'H. VER.'!$F$10:$P$171,11,FALSE),IF(V$2="S",VLOOKUP(V5,'H. VER.'!$V$10:$AF$171,11,FALSE),IF(V$2="D",VLOOKUP(V5,'H. VER.'!$AL$10:$AV$171,11,FALSE),"")))))))</f>
        <v/>
      </c>
      <c r="GF5" s="148" t="str">
        <f>IF(W5="","",IF(W5="L",0,IF(W5="V",0,IF(W5="X",0,IF(W$2="L",VLOOKUP(W5,'H. VER.'!$F$10:$P$171,11,FALSE),IF(W$2="S",VLOOKUP(W5,'H. VER.'!$V$10:$AF$171,11,FALSE),IF(W$2="D",VLOOKUP(W5,'H. VER.'!$AL$10:$AV$171,11,FALSE),"")))))))</f>
        <v/>
      </c>
      <c r="GG5" s="148" t="str">
        <f>IF(X5="","",IF(X5="L",0,IF(X5="V",0,IF(X5="X",0,IF(X$2="L",VLOOKUP(X5,'H. VER.'!$F$10:$P$171,11,FALSE),IF(X$2="S",VLOOKUP(X5,'H. VER.'!$V$10:$AF$171,11,FALSE),IF(X$2="D",VLOOKUP(X5,'H. VER.'!$AL$10:$AV$171,11,FALSE),"")))))))</f>
        <v/>
      </c>
      <c r="GH5" s="148" t="str">
        <f>IF(Y5="","",IF(Y5="L",0,IF(Y5="V",0,IF(Y5="X",0,IF(Y$2="L",VLOOKUP(Y5,'H. VER.'!$F$10:$P$171,11,FALSE),IF(Y$2="S",VLOOKUP(Y5,'H. VER.'!$V$10:$AF$171,11,FALSE),IF(Y$2="D",VLOOKUP(Y5,'H. VER.'!$AL$10:$AV$171,11,FALSE),"")))))))</f>
        <v/>
      </c>
      <c r="GI5" s="148" t="str">
        <f>IF(Z5="","",IF(Z5="L",0,IF(Z5="V",0,IF(Z5="X",0,IF(Z$2="L",VLOOKUP(Z5,'H. VER.'!$F$10:$P$171,11,FALSE),IF(Z$2="S",VLOOKUP(Z5,'H. VER.'!$V$10:$AF$171,11,FALSE),IF(Z$2="D",VLOOKUP(Z5,'H. VER.'!$AL$10:$AV$171,11,FALSE),"")))))))</f>
        <v/>
      </c>
      <c r="GJ5" s="148" t="str">
        <f>IF(AA5="","",IF(AA5="L",0,IF(AA5="V",0,IF(AA5="X",0,IF(AA$2="L",VLOOKUP(AA5,'H. VER.'!$F$10:$P$171,11,FALSE),IF(AA$2="S",VLOOKUP(AA5,'H. VER.'!$V$10:$AF$171,11,FALSE),IF(AA$2="D",VLOOKUP(AA5,'H. VER.'!$AL$10:$AV$171,11,FALSE),"")))))))</f>
        <v/>
      </c>
      <c r="GK5" s="148" t="str">
        <f>IF(AB5="","",IF(AB5="L",0,IF(AB5="V",0,IF(AB5="X",0,IF(AB$2="L",VLOOKUP(AB5,'H. VER.'!$F$10:$P$171,11,FALSE),IF(AB$2="S",VLOOKUP(AB5,'H. VER.'!$V$10:$AF$171,11,FALSE),IF(AB$2="D",VLOOKUP(AB5,'H. VER.'!$AL$10:$AV$171,11,FALSE),"")))))))</f>
        <v/>
      </c>
      <c r="GL5" s="148" t="str">
        <f>IF(AC5="","",IF(AC5="L",0,IF(AC5="V",0,IF(AC5="X",0,IF(AC$2="L",VLOOKUP(AC5,'H. VER.'!$F$10:$P$171,11,FALSE),IF(AC$2="S",VLOOKUP(AC5,'H. VER.'!$V$10:$AF$171,11,FALSE),IF(AC$2="D",VLOOKUP(AC5,'H. VER.'!$AL$10:$AV$171,11,FALSE),"")))))))</f>
        <v/>
      </c>
      <c r="GM5" s="148" t="str">
        <f>IF(AD5="","",IF(AD5="L",0,IF(AD5="V",0,IF(AD5="X",0,IF(AD$2="L",VLOOKUP(AD5,'H. VER.'!$F$10:$P$171,11,FALSE),IF(AD$2="S",VLOOKUP(AD5,'H. VER.'!$V$10:$AF$171,11,FALSE),IF(AD$2="D",VLOOKUP(AD5,'H. VER.'!$AL$10:$AV$171,11,FALSE),"")))))))</f>
        <v/>
      </c>
      <c r="GN5" s="148" t="str">
        <f>IF(AE5="","",IF(AE5="L",0,IF(AE5="V",0,IF(AE5="X",0,IF(AE$2="L",VLOOKUP(AE5,'H. VER.'!$F$10:$P$171,11,FALSE),IF(AE$2="S",VLOOKUP(AE5,'H. VER.'!$V$10:$AF$171,11,FALSE),IF(AE$2="D",VLOOKUP(AE5,'H. VER.'!$AL$10:$AV$171,11,FALSE),"")))))))</f>
        <v/>
      </c>
      <c r="GO5" s="148" t="str">
        <f>IF(AF5="","",IF(AF5="L",0,IF(AF5="V",0,IF(AF5="X",0,IF(AF$2="L",VLOOKUP(AF5,'H. VER.'!$F$10:$P$171,11,FALSE),IF(AF$2="S",VLOOKUP(AF5,'H. VER.'!$V$10:$AF$171,11,FALSE),IF(AF$2="D",VLOOKUP(AF5,'H. VER.'!$AL$10:$AV$171,11,FALSE),"")))))))</f>
        <v/>
      </c>
      <c r="GP5" s="148" t="str">
        <f>IF(AG5="","",IF(AG5="L",0,IF(AG5="V",0,IF(AG5="X",0,IF(AG$2="L",VLOOKUP(AG5,'H. VER.'!$F$10:$P$171,11,FALSE),IF(AG$2="S",VLOOKUP(AG5,'H. VER.'!$V$10:$AF$171,11,FALSE),IF(AG$2="D",VLOOKUP(AG5,'H. VER.'!$AL$10:$AV$171,11,FALSE),"")))))))</f>
        <v/>
      </c>
      <c r="GQ5" s="148" t="str">
        <f>IF(AH5="","",IF(AH5="L",0,IF(AH5="V",0,IF(AH5="X",0,IF(AH$2="L",VLOOKUP(AH5,'H. VER.'!$F$10:$P$171,11,FALSE),IF(AH$2="S",VLOOKUP(AH5,'H. VER.'!$V$10:$AF$171,11,FALSE),IF(AH$2="D",VLOOKUP(AH5,'H. VER.'!$AL$10:$AV$171,11,FALSE),"")))))))</f>
        <v/>
      </c>
      <c r="GR5" s="148" t="str">
        <f>IF(AI5="","",IF(AI5="L",0,IF(AI5="V",0,IF(AI5="X",0,IF(AI$2="L",VLOOKUP(AI5,'H. VER.'!$F$10:$P$171,11,FALSE),IF(AI$2="S",VLOOKUP(AI5,'H. VER.'!$V$10:$AF$171,11,FALSE),IF(AI$2="D",VLOOKUP(AI5,'H. VER.'!$AL$10:$AV$171,11,FALSE),"")))))))</f>
        <v/>
      </c>
      <c r="GS5" s="148" t="str">
        <f>IF(AJ5="","",IF(AJ5="L",0,IF(AJ5="V",0,IF(AJ5="X",0,IF(AJ$2="L",VLOOKUP(AJ5,'H. VER.'!$F$10:$P$171,11,FALSE),IF(AJ$2="S",VLOOKUP(AJ5,'H. VER.'!$V$10:$AF$171,11,FALSE),IF(AJ$2="D",VLOOKUP(AJ5,'H. VER.'!$AL$10:$AV$171,11,FALSE),"")))))))</f>
        <v/>
      </c>
      <c r="GT5" s="148" t="str">
        <f>IF(AK5="","",IF(AK5="L",0,IF(AK5="V",0,IF(AK5="X",0,IF(AK$2="L",VLOOKUP(AK5,'H. VER.'!$F$10:$P$171,11,FALSE),IF(AK$2="S",VLOOKUP(AK5,'H. VER.'!$V$10:$AF$171,11,FALSE),IF(AK$2="D",VLOOKUP(AK5,'H. VER.'!$AL$10:$AV$171,11,FALSE),"")))))))</f>
        <v/>
      </c>
      <c r="GU5" s="19"/>
      <c r="GV5" s="420" t="s">
        <v>329</v>
      </c>
      <c r="GW5" s="415"/>
    </row>
    <row r="6" spans="1:205" ht="15.75">
      <c r="A6" s="368"/>
      <c r="B6" s="367" t="str">
        <f>IFERROR(VLOOKUP(A422/7/2023+CONDUCTORES!C:V,20,FALSE),"")</f>
        <v/>
      </c>
      <c r="C6" s="544" t="str">
        <f>IF(CUADRO!A6="",IF(B6="","",B6),VLOOKUP(CUADRO!A6,CONDUCTORES!C:E,3,FALSE))</f>
        <v/>
      </c>
      <c r="D6" s="545" t="str">
        <f>IF(ISNA(IF(B6="",IF(A6="","",A6),VLOOKUP(B6,CONDUCTORES!B:F,5,FALSE))),"",(IF(B6="",IF(A6="","",A6),VLOOKUP(B6,CONDUCTORES!B:F,5,FALSE))))</f>
        <v/>
      </c>
      <c r="E6" s="546">
        <v>3</v>
      </c>
      <c r="F6" s="551"/>
      <c r="G6" s="547"/>
      <c r="H6" s="547"/>
      <c r="I6" s="519"/>
      <c r="J6" s="547"/>
      <c r="K6" s="519"/>
      <c r="L6" s="550"/>
      <c r="M6" s="547"/>
      <c r="N6" s="547"/>
      <c r="O6" s="547"/>
      <c r="P6" s="519"/>
      <c r="Q6" s="547"/>
      <c r="R6" s="519"/>
      <c r="S6" s="519"/>
      <c r="T6" s="547"/>
      <c r="U6" s="549"/>
      <c r="V6" s="547"/>
      <c r="W6" s="519"/>
      <c r="X6" s="547"/>
      <c r="Y6" s="519"/>
      <c r="Z6" s="550"/>
      <c r="AA6" s="547"/>
      <c r="AB6" s="547"/>
      <c r="AC6" s="547"/>
      <c r="AD6" s="547"/>
      <c r="AE6" s="547"/>
      <c r="AF6" s="547"/>
      <c r="AG6" s="550"/>
      <c r="AH6" s="547"/>
      <c r="AI6" s="547"/>
      <c r="AJ6" s="547"/>
      <c r="AK6" s="519"/>
      <c r="AL6" s="417">
        <f t="shared" si="38"/>
        <v>0</v>
      </c>
      <c r="AM6" s="466">
        <f t="shared" si="6"/>
        <v>31</v>
      </c>
      <c r="AN6" s="463">
        <f t="shared" si="39"/>
        <v>0</v>
      </c>
      <c r="AO6" s="463">
        <f t="shared" si="40"/>
        <v>0</v>
      </c>
      <c r="AP6" s="463">
        <f t="shared" si="41"/>
        <v>0</v>
      </c>
      <c r="AQ6" s="463">
        <f t="shared" si="42"/>
        <v>0</v>
      </c>
      <c r="AR6" s="463">
        <f t="shared" si="43"/>
        <v>0</v>
      </c>
      <c r="AS6" s="464">
        <f t="shared" si="44"/>
        <v>0</v>
      </c>
      <c r="AT6" s="464">
        <f t="shared" si="45"/>
        <v>0</v>
      </c>
      <c r="AU6" s="465">
        <f>EH6+(AO6*(CALCULADORA!$L$22/30))+(CUADRO!AP6*CALCULADORA!$J$22)+(CUADRO!AQ6*CALCULADORA!$J$22)+(CUADRO!AR6*CALCULADORA!$J$22)</f>
        <v>0</v>
      </c>
      <c r="AV6" s="276" t="str">
        <f>IF(CALCULADORA!M8="","",CALCULADORA!M8)</f>
        <v/>
      </c>
      <c r="AW6" s="226" t="str">
        <f>IF(AV6="","",DATE(BORRADOR!$AA$1,BORRADOR!$AK$1,AV6))</f>
        <v/>
      </c>
      <c r="AX6" s="263"/>
      <c r="AY6" s="603" t="s">
        <v>1</v>
      </c>
      <c r="AZ6" s="604"/>
      <c r="BA6" s="264" t="s">
        <v>29</v>
      </c>
      <c r="BB6" s="265" t="s">
        <v>74</v>
      </c>
      <c r="BC6" s="590" t="s">
        <v>170</v>
      </c>
      <c r="BD6" s="591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97">
        <f t="shared" si="7"/>
        <v>1</v>
      </c>
      <c r="BW6" s="97">
        <f t="shared" si="8"/>
        <v>2</v>
      </c>
      <c r="BX6" s="97">
        <f t="shared" si="9"/>
        <v>3</v>
      </c>
      <c r="BY6" s="97">
        <f t="shared" si="10"/>
        <v>4</v>
      </c>
      <c r="BZ6" s="97">
        <f t="shared" si="11"/>
        <v>5</v>
      </c>
      <c r="CA6" s="97">
        <f t="shared" si="12"/>
        <v>6</v>
      </c>
      <c r="CB6" s="97">
        <f t="shared" si="13"/>
        <v>7</v>
      </c>
      <c r="CC6" s="97">
        <f t="shared" si="14"/>
        <v>8</v>
      </c>
      <c r="CD6" s="97">
        <f t="shared" si="15"/>
        <v>9</v>
      </c>
      <c r="CE6" s="97">
        <f t="shared" si="16"/>
        <v>10</v>
      </c>
      <c r="CF6" s="97">
        <f t="shared" si="17"/>
        <v>11</v>
      </c>
      <c r="CG6" s="97">
        <f t="shared" si="18"/>
        <v>12</v>
      </c>
      <c r="CH6" s="97">
        <f t="shared" si="19"/>
        <v>13</v>
      </c>
      <c r="CI6" s="97">
        <f t="shared" si="20"/>
        <v>14</v>
      </c>
      <c r="CJ6" s="97">
        <f t="shared" si="21"/>
        <v>15</v>
      </c>
      <c r="CK6" s="97">
        <f t="shared" si="22"/>
        <v>16</v>
      </c>
      <c r="CL6" s="97">
        <f t="shared" si="23"/>
        <v>17</v>
      </c>
      <c r="CM6" s="97">
        <f t="shared" si="24"/>
        <v>18</v>
      </c>
      <c r="CN6" s="97">
        <f t="shared" si="25"/>
        <v>19</v>
      </c>
      <c r="CO6" s="97">
        <f t="shared" si="26"/>
        <v>20</v>
      </c>
      <c r="CP6" s="97">
        <f t="shared" si="27"/>
        <v>21</v>
      </c>
      <c r="CQ6" s="97">
        <f t="shared" si="28"/>
        <v>22</v>
      </c>
      <c r="CR6" s="97">
        <f t="shared" si="29"/>
        <v>23</v>
      </c>
      <c r="CS6" s="97">
        <f t="shared" si="30"/>
        <v>24</v>
      </c>
      <c r="CT6" s="97">
        <f t="shared" si="31"/>
        <v>25</v>
      </c>
      <c r="CU6" s="97">
        <f t="shared" si="32"/>
        <v>26</v>
      </c>
      <c r="CV6" s="97">
        <f t="shared" si="33"/>
        <v>27</v>
      </c>
      <c r="CW6" s="97">
        <f t="shared" si="34"/>
        <v>28</v>
      </c>
      <c r="CX6" s="97">
        <f t="shared" si="35"/>
        <v>29</v>
      </c>
      <c r="CY6" s="97">
        <f t="shared" si="36"/>
        <v>30</v>
      </c>
      <c r="CZ6" s="97">
        <f t="shared" si="37"/>
        <v>31</v>
      </c>
      <c r="DA6" s="19"/>
      <c r="DB6" s="19"/>
      <c r="DC6" s="148" t="str">
        <f>IF(G6="X",CALCULADORA!$J$22,IF(CUADRO!G6="V",0,IF(CUADRO!G6="AP",0,IF(CUADRO!G6="HS",0,IF(CUADRO!G6="BA",0,IF(CALCULADORA!$M$2="INVIERNO",CUADRO!EJ6,CUADRO!FP6))))))</f>
        <v/>
      </c>
      <c r="DD6" s="148" t="str">
        <f>IF(H6="X",CALCULADORA!$J$22,IF(CUADRO!H6="V",0,IF(CUADRO!H6="AP",0,IF(CUADRO!H6="HS",0,IF(CUADRO!H6="BA",0,IF(CALCULADORA!$M$2="INVIERNO",CUADRO!EK6,CUADRO!FQ6))))))</f>
        <v/>
      </c>
      <c r="DE6" s="148" t="str">
        <f>IF(I6="X",CALCULADORA!$J$22,IF(CUADRO!I6="V",0,IF(CUADRO!I6="AP",0,IF(CUADRO!I6="HS",0,IF(CUADRO!I6="BA",0,IF(CALCULADORA!$M$2="INVIERNO",CUADRO!EL6,CUADRO!FR6))))))</f>
        <v/>
      </c>
      <c r="DF6" s="148" t="str">
        <f>IF(J6="X",CALCULADORA!$J$22,IF(CUADRO!J6="V",0,IF(CUADRO!J6="AP",0,IF(CUADRO!J6="HS",0,IF(CUADRO!J6="BA",0,IF(CALCULADORA!$M$2="INVIERNO",CUADRO!EM6,CUADRO!FS6))))))</f>
        <v/>
      </c>
      <c r="DG6" s="148" t="str">
        <f>IF(K6="X",CALCULADORA!$J$22,IF(CUADRO!K6="V",0,IF(CUADRO!K6="AP",0,IF(CUADRO!K6="HS",0,IF(CUADRO!K6="BA",0,IF(CALCULADORA!$M$2="INVIERNO",CUADRO!EN6,CUADRO!FT6))))))</f>
        <v/>
      </c>
      <c r="DH6" s="148" t="str">
        <f>IF(L6="X",CALCULADORA!$J$22,IF(CUADRO!L6="V",0,IF(CUADRO!L6="AP",0,IF(CUADRO!L6="HS",0,IF(CUADRO!L6="BA",0,IF(CALCULADORA!$M$2="INVIERNO",CUADRO!EO6,CUADRO!FU6))))))</f>
        <v/>
      </c>
      <c r="DI6" s="148" t="str">
        <f>IF(M6="X",CALCULADORA!$J$22,IF(CUADRO!M6="V",0,IF(CUADRO!M6="AP",0,IF(CUADRO!M6="HS",0,IF(CUADRO!M6="BA",0,IF(CALCULADORA!$M$2="INVIERNO",CUADRO!EP6,CUADRO!FV6))))))</f>
        <v/>
      </c>
      <c r="DJ6" s="148" t="str">
        <f>IF(N6="X",CALCULADORA!$J$22,IF(CUADRO!N6="V",0,IF(CUADRO!N6="AP",0,IF(CUADRO!N6="HS",0,IF(CUADRO!N6="BA",0,IF(CALCULADORA!$M$2="INVIERNO",CUADRO!EQ6,CUADRO!FW6))))))</f>
        <v/>
      </c>
      <c r="DK6" s="148" t="str">
        <f>IF(O6="X",CALCULADORA!$J$22,IF(CUADRO!O6="V",0,IF(CUADRO!O6="AP",0,IF(CUADRO!O6="HS",0,IF(CUADRO!O6="BA",0,IF(CALCULADORA!$M$2="INVIERNO",CUADRO!ER6,CUADRO!FX6))))))</f>
        <v/>
      </c>
      <c r="DL6" s="148" t="str">
        <f>IF(P6="X",CALCULADORA!$J$22,IF(CUADRO!P6="V",0,IF(CUADRO!P6="AP",0,IF(CUADRO!P6="HS",0,IF(CUADRO!P6="BA",0,IF(CALCULADORA!$M$2="INVIERNO",CUADRO!ES6,CUADRO!FY6))))))</f>
        <v/>
      </c>
      <c r="DM6" s="148" t="str">
        <f>IF(Q6="X",CALCULADORA!$J$22,IF(CUADRO!Q6="V",0,IF(CUADRO!Q6="AP",0,IF(CUADRO!Q6="HS",0,IF(CUADRO!Q6="BA",0,IF(CALCULADORA!$M$2="INVIERNO",CUADRO!ET6,CUADRO!FZ6))))))</f>
        <v/>
      </c>
      <c r="DN6" s="148" t="str">
        <f>IF(R6="X",CALCULADORA!$J$22,IF(CUADRO!R6="V",0,IF(CUADRO!R6="AP",0,IF(CUADRO!R6="HS",0,IF(CUADRO!R6="BA",0,IF(CALCULADORA!$M$2="INVIERNO",CUADRO!EU6,CUADRO!GA6))))))</f>
        <v/>
      </c>
      <c r="DO6" s="148" t="str">
        <f>IF(S6="X",CALCULADORA!$J$22,IF(CUADRO!S6="V",0,IF(CUADRO!S6="AP",0,IF(CUADRO!S6="HS",0,IF(CUADRO!S6="BA",0,IF(CALCULADORA!$M$2="INVIERNO",CUADRO!EV6,CUADRO!GB6))))))</f>
        <v/>
      </c>
      <c r="DP6" s="148" t="str">
        <f>IF(T6="X",CALCULADORA!$J$22,IF(CUADRO!T6="V",0,IF(CUADRO!T6="AP",0,IF(CUADRO!T6="HS",0,IF(CUADRO!T6="BA",0,IF(CALCULADORA!$M$2="INVIERNO",CUADRO!EW6,CUADRO!GC6))))))</f>
        <v/>
      </c>
      <c r="DQ6" s="148" t="str">
        <f>IF(U6="X",CALCULADORA!$J$22,IF(CUADRO!U6="V",0,IF(CUADRO!U6="AP",0,IF(CUADRO!U6="HS",0,IF(CUADRO!U6="BA",0,IF(CALCULADORA!$M$2="INVIERNO",CUADRO!EX6,CUADRO!GD6))))))</f>
        <v/>
      </c>
      <c r="DR6" s="148" t="str">
        <f>IF(V6="X",CALCULADORA!$J$22,IF(CUADRO!V6="V",0,IF(CUADRO!V6="AP",0,IF(CUADRO!V6="HS",0,IF(CUADRO!V6="BA",0,IF(CALCULADORA!$M$2="INVIERNO",CUADRO!EY6,CUADRO!GE6))))))</f>
        <v/>
      </c>
      <c r="DS6" s="148" t="str">
        <f>IF(W6="X",CALCULADORA!$J$22,IF(CUADRO!W6="V",0,IF(CUADRO!W6="AP",0,IF(CUADRO!W6="HS",0,IF(CUADRO!W6="BA",0,IF(CALCULADORA!$M$2="INVIERNO",CUADRO!EZ6,CUADRO!GF6))))))</f>
        <v/>
      </c>
      <c r="DT6" s="148" t="str">
        <f>IF(X6="X",CALCULADORA!$J$22,IF(CUADRO!X6="V",0,IF(CUADRO!X6="AP",0,IF(CUADRO!X6="HS",0,IF(CUADRO!X6="BA",0,IF(CALCULADORA!$M$2="INVIERNO",CUADRO!FA6,CUADRO!GG6))))))</f>
        <v/>
      </c>
      <c r="DU6" s="148" t="str">
        <f>IF(Y6="X",CALCULADORA!$J$22,IF(CUADRO!Y6="V",0,IF(CUADRO!Y6="AP",0,IF(CUADRO!Y6="HS",0,IF(CUADRO!Y6="BA",0,IF(CALCULADORA!$M$2="INVIERNO",CUADRO!FB6,CUADRO!GH6))))))</f>
        <v/>
      </c>
      <c r="DV6" s="148" t="str">
        <f>IF(Z6="X",CALCULADORA!$J$22,IF(CUADRO!Z6="V",0,IF(CUADRO!Z6="AP",0,IF(CUADRO!Z6="HS",0,IF(CUADRO!Z6="BA",0,IF(CALCULADORA!$M$2="INVIERNO",CUADRO!FC6,CUADRO!GI6))))))</f>
        <v/>
      </c>
      <c r="DW6" s="148" t="str">
        <f>IF(AA6="X",CALCULADORA!$J$22,IF(CUADRO!AA6="V",0,IF(CUADRO!AA6="AP",0,IF(CUADRO!AA6="HS",0,IF(CUADRO!AA6="BA",0,IF(CALCULADORA!$M$2="INVIERNO",CUADRO!FD6,CUADRO!GJ6))))))</f>
        <v/>
      </c>
      <c r="DX6" s="148" t="str">
        <f>IF(AB6="X",CALCULADORA!$J$22,IF(CUADRO!AB6="V",0,IF(CUADRO!AB6="AP",0,IF(CUADRO!AB6="HS",0,IF(CUADRO!AB6="BA",0,IF(CALCULADORA!$M$2="INVIERNO",CUADRO!FE6,CUADRO!GK6))))))</f>
        <v/>
      </c>
      <c r="DY6" s="148" t="str">
        <f>IF(AC6="X",CALCULADORA!$J$22,IF(CUADRO!AC6="V",0,IF(CUADRO!AC6="AP",0,IF(CUADRO!AC6="HS",0,IF(CUADRO!AC6="BA",0,IF(CALCULADORA!$M$2="INVIERNO",CUADRO!FF6,CUADRO!GL6))))))</f>
        <v/>
      </c>
      <c r="DZ6" s="148" t="str">
        <f>IF(AD6="X",CALCULADORA!$J$22,IF(CUADRO!AD6="V",0,IF(CUADRO!AD6="AP",0,IF(CUADRO!AD6="HS",0,IF(CUADRO!AD6="BA",0,IF(CALCULADORA!$M$2="INVIERNO",CUADRO!FG6,CUADRO!GM6))))))</f>
        <v/>
      </c>
      <c r="EA6" s="148" t="str">
        <f>IF(AE6="X",CALCULADORA!$J$22,IF(CUADRO!AE6="V",0,IF(CUADRO!AE6="AP",0,IF(CUADRO!AE6="HS",0,IF(CUADRO!AE6="BA",0,IF(CALCULADORA!$M$2="INVIERNO",CUADRO!FH6,CUADRO!GN6))))))</f>
        <v/>
      </c>
      <c r="EB6" s="148" t="str">
        <f>IF(AF6="X",CALCULADORA!$J$22,IF(CUADRO!AF6="V",0,IF(CUADRO!AF6="AP",0,IF(CUADRO!AF6="HS",0,IF(CUADRO!AF6="BA",0,IF(CALCULADORA!$M$2="INVIERNO",CUADRO!FI6,CUADRO!GO6))))))</f>
        <v/>
      </c>
      <c r="EC6" s="148" t="str">
        <f>IF(AG6="X",CALCULADORA!$J$22,IF(CUADRO!AG6="V",0,IF(CUADRO!AG6="AP",0,IF(CUADRO!AG6="HS",0,IF(CUADRO!AG6="BA",0,IF(CALCULADORA!$M$2="INVIERNO",CUADRO!FJ6,CUADRO!GP6))))))</f>
        <v/>
      </c>
      <c r="ED6" s="148" t="str">
        <f>IF(AH6="X",CALCULADORA!$J$22,IF(CUADRO!AH6="V",0,IF(CUADRO!AH6="AP",0,IF(CUADRO!AH6="HS",0,IF(CUADRO!AH6="BA",0,IF(CALCULADORA!$M$2="INVIERNO",CUADRO!FK6,CUADRO!GQ6))))))</f>
        <v/>
      </c>
      <c r="EE6" s="148" t="str">
        <f>IF(AI6="X",CALCULADORA!$J$22,IF(CUADRO!AI6="V",0,IF(CUADRO!AI6="AP",0,IF(CUADRO!AI6="HS",0,IF(CUADRO!AI6="BA",0,IF(CALCULADORA!$M$2="INVIERNO",CUADRO!FL6,CUADRO!GR6))))))</f>
        <v/>
      </c>
      <c r="EF6" s="148" t="str">
        <f>IF(AJ6="X",CALCULADORA!$J$22,IF(CUADRO!AJ6="V",0,IF(CUADRO!AJ6="AP",0,IF(CUADRO!AJ6="HS",0,IF(CUADRO!AJ6="BA",0,IF(CALCULADORA!$M$2="INVIERNO",CUADRO!FM6,CUADRO!GS6))))))</f>
        <v/>
      </c>
      <c r="EG6" s="148" t="str">
        <f>IF(AK6="X",CALCULADORA!$J$22,IF(CUADRO!AK6="V",0,IF(CUADRO!AK6="AP",0,IF(CUADRO!AK6="HS",0,IF(CUADRO!AK6="BA",0,IF(CALCULADORA!$M$2="INVIERNO",CUADRO!FN6,CUADRO!GT6))))))</f>
        <v/>
      </c>
      <c r="EH6" s="363">
        <f t="shared" si="46"/>
        <v>0</v>
      </c>
      <c r="EI6" s="19"/>
      <c r="EJ6" s="148" t="str">
        <f>IF(G6="","",IF(G6="L",0,IF(G6="V",0,IF(G6="X",0,IF(G$2="L",VLOOKUP(G6,'H. INV.'!$F$10:$P$171,11,FALSE),IF(G$2="S",VLOOKUP(G6,'H. INV.'!$V$10:$AF$171,11,FALSE),IF(G$2="D",VLOOKUP(G6,'H. INV.'!$AL$10:$AV$171,11,FALSE),"")))))))</f>
        <v/>
      </c>
      <c r="EK6" s="148" t="str">
        <f>IF(H6="","",IF(H6="L",0,IF(H6="V",0,IF(H6="X",0,IF(H$2="L",VLOOKUP(H6,'H. INV.'!$F$10:$P$171,11,FALSE),IF(H$2="S",VLOOKUP(H6,'H. INV.'!$V$10:$AF$171,11,FALSE),IF(H$2="D",VLOOKUP(H6,'H. INV.'!$AL$10:$AV$171,11,FALSE),"")))))))</f>
        <v/>
      </c>
      <c r="EL6" s="148" t="str">
        <f>IF(I6="","",IF(I6="L",0,IF(I6="V",0,IF(I6="X",0,IF(I$2="L",VLOOKUP(I6,'H. INV.'!$F$10:$P$171,11,FALSE),IF(I$2="S",VLOOKUP(I6,'H. INV.'!$V$10:$AF$171,11,FALSE),IF(I$2="D",VLOOKUP(I6,'H. INV.'!$AL$10:$AV$171,11,FALSE),"")))))))</f>
        <v/>
      </c>
      <c r="EM6" s="148" t="str">
        <f>IF(J6="","",IF(J6="L",0,IF(J6="V",0,IF(J6="X",0,IF(J$2="L",VLOOKUP(J6,'H. INV.'!$F$10:$P$171,11,FALSE),IF(J$2="S",VLOOKUP(J6,'H. INV.'!$V$10:$AF$171,11,FALSE),IF(J$2="D",VLOOKUP(J6,'H. INV.'!$AL$10:$AV$171,11,FALSE),"")))))))</f>
        <v/>
      </c>
      <c r="EN6" s="148" t="str">
        <f>IF(K6="","",IF(K6="L",0,IF(K6="V",0,IF(K6="X",0,IF(K$2="L",VLOOKUP(K6,'H. INV.'!$F$10:$P$171,11,FALSE),IF(K$2="S",VLOOKUP(K6,'H. INV.'!$V$10:$AF$171,11,FALSE),IF(K$2="D",VLOOKUP(K6,'H. INV.'!$AL$10:$AV$171,11,FALSE),"")))))))</f>
        <v/>
      </c>
      <c r="EO6" s="148" t="str">
        <f>IF(L6="","",IF(L6="L",0,IF(L6="V",0,IF(L6="X",0,IF(L$2="L",VLOOKUP(L6,'H. INV.'!$F$10:$P$171,11,FALSE),IF(L$2="S",VLOOKUP(L6,'H. INV.'!$V$10:$AF$171,11,FALSE),IF(L$2="D",VLOOKUP(L6,'H. INV.'!$AL$10:$AV$171,11,FALSE),"")))))))</f>
        <v/>
      </c>
      <c r="EP6" s="148" t="str">
        <f>IF(M6="","",IF(M6="L",0,IF(M6="V",0,IF(M6="X",0,IF(M$2="L",VLOOKUP(M6,'H. INV.'!$F$10:$P$171,11,FALSE),IF(M$2="S",VLOOKUP(M6,'H. INV.'!$V$10:$AF$171,11,FALSE),IF(M$2="D",VLOOKUP(M6,'H. INV.'!$AL$10:$AV$171,11,FALSE),"")))))))</f>
        <v/>
      </c>
      <c r="EQ6" s="148" t="str">
        <f>IF(N6="","",IF(N6="L",0,IF(N6="V",0,IF(N6="X",0,IF(N$2="L",VLOOKUP(N6,'H. INV.'!$F$10:$P$171,11,FALSE),IF(N$2="S",VLOOKUP(N6,'H. INV.'!$V$10:$AF$171,11,FALSE),IF(N$2="D",VLOOKUP(N6,'H. INV.'!$AL$10:$AV$171,11,FALSE),"")))))))</f>
        <v/>
      </c>
      <c r="ER6" s="148" t="str">
        <f>IF(O6="","",IF(O6="L",0,IF(O6="V",0,IF(O6="X",0,IF(O$2="L",VLOOKUP(O6,'H. INV.'!$F$10:$P$171,11,FALSE),IF(O$2="S",VLOOKUP(O6,'H. INV.'!$V$10:$AF$171,11,FALSE),IF(O$2="D",VLOOKUP(O6,'H. INV.'!$AL$10:$AV$171,11,FALSE),"")))))))</f>
        <v/>
      </c>
      <c r="ES6" s="148" t="str">
        <f>IF(P6="","",IF(P6="L",0,IF(P6="V",0,IF(P6="X",0,IF(P$2="L",VLOOKUP(P6,'H. INV.'!$F$10:$P$171,11,FALSE),IF(P$2="S",VLOOKUP(P6,'H. INV.'!$V$10:$AF$171,11,FALSE),IF(P$2="D",VLOOKUP(P6,'H. INV.'!$AL$10:$AV$171,11,FALSE),"")))))))</f>
        <v/>
      </c>
      <c r="ET6" s="148" t="str">
        <f>IF(Q6="","",IF(Q6="L",0,IF(Q6="V",0,IF(Q6="X",0,IF(Q$2="L",VLOOKUP(Q6,'H. INV.'!$F$10:$P$171,11,FALSE),IF(Q$2="S",VLOOKUP(Q6,'H. INV.'!$V$10:$AF$171,11,FALSE),IF(Q$2="D",VLOOKUP(Q6,'H. INV.'!$AL$10:$AV$171,11,FALSE),"")))))))</f>
        <v/>
      </c>
      <c r="EU6" s="148" t="str">
        <f>IF(R6="","",IF(R6="L",0,IF(R6="V",0,IF(R6="X",0,IF(R$2="L",VLOOKUP(R6,'H. INV.'!$F$10:$P$171,11,FALSE),IF(R$2="S",VLOOKUP(R6,'H. INV.'!$V$10:$AF$171,11,FALSE),IF(R$2="D",VLOOKUP(R6,'H. INV.'!$AL$10:$AV$171,11,FALSE),"")))))))</f>
        <v/>
      </c>
      <c r="EV6" s="148" t="str">
        <f>IF(S6="","",IF(S6="L",0,IF(S6="V",0,IF(S6="X",0,IF(S$2="L",VLOOKUP(S6,'H. INV.'!$F$10:$P$171,11,FALSE),IF(S$2="S",VLOOKUP(S6,'H. INV.'!$V$10:$AF$171,11,FALSE),IF(S$2="D",VLOOKUP(S6,'H. INV.'!$AL$10:$AV$171,11,FALSE),"")))))))</f>
        <v/>
      </c>
      <c r="EW6" s="148" t="str">
        <f>IF(T6="","",IF(T6="L",0,IF(T6="V",0,IF(T6="X",0,IF(T$2="L",VLOOKUP(T6,'H. INV.'!$F$10:$P$171,11,FALSE),IF(T$2="S",VLOOKUP(T6,'H. INV.'!$V$10:$AF$171,11,FALSE),IF(T$2="D",VLOOKUP(T6,'H. INV.'!$AL$10:$AV$171,11,FALSE),"")))))))</f>
        <v/>
      </c>
      <c r="EX6" s="148" t="str">
        <f>IF(U6="","",IF(U6="L",0,IF(U6="V",0,IF(U6="X",0,IF(U$2="L",VLOOKUP(U6,'H. INV.'!$F$10:$P$171,11,FALSE),IF(U$2="S",VLOOKUP(U6,'H. INV.'!$V$10:$AF$171,11,FALSE),IF(U$2="D",VLOOKUP(U6,'H. INV.'!$AL$10:$AV$171,11,FALSE),"")))))))</f>
        <v/>
      </c>
      <c r="EY6" s="148" t="str">
        <f>IF(V6="","",IF(V6="L",0,IF(V6="V",0,IF(V6="X",0,IF(V$2="L",VLOOKUP(V6,'H. INV.'!$F$10:$P$171,11,FALSE),IF(V$2="S",VLOOKUP(V6,'H. INV.'!$V$10:$AF$171,11,FALSE),IF(V$2="D",VLOOKUP(V6,'H. INV.'!$AL$10:$AV$171,11,FALSE),"")))))))</f>
        <v/>
      </c>
      <c r="EZ6" s="148" t="str">
        <f>IF(W6="","",IF(W6="L",0,IF(W6="V",0,IF(W6="X",0,IF(W$2="L",VLOOKUP(W6,'H. INV.'!$F$10:$P$171,11,FALSE),IF(W$2="S",VLOOKUP(W6,'H. INV.'!$V$10:$AF$171,11,FALSE),IF(W$2="D",VLOOKUP(W6,'H. INV.'!$AL$10:$AV$171,11,FALSE),"")))))))</f>
        <v/>
      </c>
      <c r="FA6" s="148" t="str">
        <f>IF(X6="","",IF(X6="L",0,IF(X6="V",0,IF(X6="X",0,IF(X$2="L",VLOOKUP(X6,'H. INV.'!$F$10:$P$171,11,FALSE),IF(X$2="S",VLOOKUP(X6,'H. INV.'!$V$10:$AF$171,11,FALSE),IF(X$2="D",VLOOKUP(X6,'H. INV.'!$AL$10:$AV$171,11,FALSE),"")))))))</f>
        <v/>
      </c>
      <c r="FB6" s="148" t="str">
        <f>IF(Y6="","",IF(Y6="L",0,IF(Y6="V",0,IF(Y6="X",0,IF(Y$2="L",VLOOKUP(Y6,'H. INV.'!$F$10:$P$171,11,FALSE),IF(Y$2="S",VLOOKUP(Y6,'H. INV.'!$V$10:$AF$171,11,FALSE),IF(Y$2="D",VLOOKUP(Y6,'H. INV.'!$AL$10:$AV$171,11,FALSE),"")))))))</f>
        <v/>
      </c>
      <c r="FC6" s="148" t="str">
        <f>IF(Z6="","",IF(Z6="L",0,IF(Z6="V",0,IF(Z6="X",0,IF(Z$2="L",VLOOKUP(Z6,'H. INV.'!$F$10:$P$171,11,FALSE),IF(Z$2="S",VLOOKUP(Z6,'H. INV.'!$V$10:$AF$171,11,FALSE),IF(Z$2="D",VLOOKUP(Z6,'H. INV.'!$AL$10:$AV$171,11,FALSE),"")))))))</f>
        <v/>
      </c>
      <c r="FD6" s="148" t="str">
        <f>IF(AA6="","",IF(AA6="L",0,IF(AA6="V",0,IF(AA6="X",0,IF(AA$2="L",VLOOKUP(AA6,'H. INV.'!$F$10:$P$171,11,FALSE),IF(AA$2="S",VLOOKUP(AA6,'H. INV.'!$V$10:$AF$171,11,FALSE),IF(AA$2="D",VLOOKUP(AA6,'H. INV.'!$AL$10:$AV$171,11,FALSE),"")))))))</f>
        <v/>
      </c>
      <c r="FE6" s="148" t="str">
        <f>IF(AB6="","",IF(AB6="L",0,IF(AB6="V",0,IF(AB6="X",0,IF(AB$2="L",VLOOKUP(AB6,'H. INV.'!$F$10:$P$171,11,FALSE),IF(AB$2="S",VLOOKUP(AB6,'H. INV.'!$V$10:$AF$171,11,FALSE),IF(AB$2="D",VLOOKUP(AB6,'H. INV.'!$AL$10:$AV$171,11,FALSE),"")))))))</f>
        <v/>
      </c>
      <c r="FF6" s="148" t="str">
        <f>IF(AC6="","",IF(AC6="L",0,IF(AC6="V",0,IF(AC6="X",0,IF(AC$2="L",VLOOKUP(AC6,'H. INV.'!$F$10:$P$171,11,FALSE),IF(AC$2="S",VLOOKUP(AC6,'H. INV.'!$V$10:$AF$171,11,FALSE),IF(AC$2="D",VLOOKUP(AC6,'H. INV.'!$AL$10:$AV$171,11,FALSE),"")))))))</f>
        <v/>
      </c>
      <c r="FG6" s="148" t="str">
        <f>IF(AD6="","",IF(AD6="L",0,IF(AD6="V",0,IF(AD6="X",0,IF(AD$2="L",VLOOKUP(AD6,'H. INV.'!$F$10:$P$171,11,FALSE),IF(AD$2="S",VLOOKUP(AD6,'H. INV.'!$V$10:$AF$171,11,FALSE),IF(AD$2="D",VLOOKUP(AD6,'H. INV.'!$AL$10:$AV$171,11,FALSE),"")))))))</f>
        <v/>
      </c>
      <c r="FH6" s="148" t="str">
        <f>IF(AE6="","",IF(AE6="L",0,IF(AE6="V",0,IF(AE6="X",0,IF(AE$2="L",VLOOKUP(AE6,'H. INV.'!$F$10:$P$171,11,FALSE),IF(AE$2="S",VLOOKUP(AE6,'H. INV.'!$V$10:$AF$171,11,FALSE),IF(AE$2="D",VLOOKUP(AE6,'H. INV.'!$AL$10:$AV$171,11,FALSE),"")))))))</f>
        <v/>
      </c>
      <c r="FI6" s="148" t="str">
        <f>IF(AF6="","",IF(AF6="L",0,IF(AF6="V",0,IF(AF6="X",0,IF(AF$2="L",VLOOKUP(AF6,'H. INV.'!$F$10:$P$171,11,FALSE),IF(AF$2="S",VLOOKUP(AF6,'H. INV.'!$V$10:$AF$171,11,FALSE),IF(AF$2="D",VLOOKUP(AF6,'H. INV.'!$AL$10:$AV$171,11,FALSE),"")))))))</f>
        <v/>
      </c>
      <c r="FJ6" s="148" t="str">
        <f>IF(AG6="","",IF(AG6="L",0,IF(AG6="V",0,IF(AG6="X",0,IF(AG$2="L",VLOOKUP(AG6,'H. INV.'!$F$10:$P$171,11,FALSE),IF(AG$2="S",VLOOKUP(AG6,'H. INV.'!$V$10:$AF$171,11,FALSE),IF(AG$2="D",VLOOKUP(AG6,'H. INV.'!$AL$10:$AV$171,11,FALSE),"")))))))</f>
        <v/>
      </c>
      <c r="FK6" s="148" t="str">
        <f>IF(AH6="","",IF(AH6="L",0,IF(AH6="V",0,IF(AH6="X",0,IF(AH$2="L",VLOOKUP(AH6,'H. INV.'!$F$10:$P$171,11,FALSE),IF(AH$2="S",VLOOKUP(AH6,'H. INV.'!$V$10:$AF$171,11,FALSE),IF(AH$2="D",VLOOKUP(AH6,'H. INV.'!$AL$10:$AV$171,11,FALSE),"")))))))</f>
        <v/>
      </c>
      <c r="FL6" s="148" t="str">
        <f>IF(AI6="","",IF(AI6="L",0,IF(AI6="V",0,IF(AI6="X",0,IF(AI$2="L",VLOOKUP(AI6,'H. INV.'!$F$10:$P$171,11,FALSE),IF(AI$2="S",VLOOKUP(AI6,'H. INV.'!$V$10:$AF$171,11,FALSE),IF(AI$2="D",VLOOKUP(AI6,'H. INV.'!$AL$10:$AV$171,11,FALSE),"")))))))</f>
        <v/>
      </c>
      <c r="FM6" s="148" t="str">
        <f>IF(AJ6="","",IF(AJ6="L",0,IF(AJ6="V",0,IF(AJ6="X",0,IF(AJ$2="L",VLOOKUP(AJ6,'H. INV.'!$F$10:$P$171,11,FALSE),IF(AJ$2="S",VLOOKUP(AJ6,'H. INV.'!$V$10:$AF$171,11,FALSE),IF(AJ$2="D",VLOOKUP(AJ6,'H. INV.'!$AL$10:$AV$171,11,FALSE),"")))))))</f>
        <v/>
      </c>
      <c r="FN6" s="148" t="str">
        <f>IF(AK6="","",IF(AK6="L",0,IF(AK6="V",0,IF(AK6="X",0,IF(AK$2="L",VLOOKUP(AK6,'H. INV.'!$F$10:$P$171,11,FALSE),IF(AK$2="S",VLOOKUP(AK6,'H. INV.'!$V$10:$AF$171,11,FALSE),IF(AK$2="D",VLOOKUP(AK6,'H. INV.'!$AL$10:$AV$171,11,FALSE),"")))))))</f>
        <v/>
      </c>
      <c r="FO6" s="19"/>
      <c r="FP6" s="148" t="str">
        <f>IF(G6="","",IF(G6="L",0,IF(G6="V",0,IF(G6="X",0,IF(G$2="L",VLOOKUP(G6,'H. VER.'!$F$10:$P$171,11,FALSE),IF(G$2="S",VLOOKUP(G6,'H. VER.'!$V$10:$AF$171,11,FALSE),IF(G$2="D",VLOOKUP(G6,'H. VER.'!$AL$10:$AV$171,11,FALSE),"")))))))</f>
        <v/>
      </c>
      <c r="FQ6" s="148" t="str">
        <f>IF(H6="","",IF(H6="L",0,IF(H6="V",0,IF(H6="X",0,IF(H$2="L",VLOOKUP(H6,'H. VER.'!$F$10:$P$171,11,FALSE),IF(H$2="S",VLOOKUP(H6,'H. VER.'!$V$10:$AF$171,11,FALSE),IF(H$2="D",VLOOKUP(H6,'H. VER.'!$AL$10:$AV$171,11,FALSE),"")))))))</f>
        <v/>
      </c>
      <c r="FR6" s="148" t="str">
        <f>IF(I6="","",IF(I6="L",0,IF(I6="V",0,IF(I6="X",0,IF(I$2="L",VLOOKUP(I6,'H. VER.'!$F$10:$P$171,11,FALSE),IF(I$2="S",VLOOKUP(I6,'H. VER.'!$V$10:$AF$171,11,FALSE),IF(I$2="D",VLOOKUP(I6,'H. VER.'!$AL$10:$AV$171,11,FALSE),"")))))))</f>
        <v/>
      </c>
      <c r="FS6" s="148" t="str">
        <f>IF(J6="","",IF(J6="L",0,IF(J6="V",0,IF(J6="X",0,IF(J$2="L",VLOOKUP(J6,'H. VER.'!$F$10:$P$171,11,FALSE),IF(J$2="S",VLOOKUP(J6,'H. VER.'!$V$10:$AF$171,11,FALSE),IF(J$2="D",VLOOKUP(J6,'H. VER.'!$AL$10:$AV$171,11,FALSE),"")))))))</f>
        <v/>
      </c>
      <c r="FT6" s="148" t="str">
        <f>IF(K6="","",IF(K6="L",0,IF(K6="V",0,IF(K6="X",0,IF(K$2="L",VLOOKUP(K6,'H. VER.'!$F$10:$P$171,11,FALSE),IF(K$2="S",VLOOKUP(K6,'H. VER.'!$V$10:$AF$171,11,FALSE),IF(K$2="D",VLOOKUP(K6,'H. VER.'!$AL$10:$AV$171,11,FALSE),"")))))))</f>
        <v/>
      </c>
      <c r="FU6" s="148" t="str">
        <f>IF(L6="","",IF(L6="L",0,IF(L6="V",0,IF(L6="X",0,IF(L$2="L",VLOOKUP(L6,'H. VER.'!$F$10:$P$171,11,FALSE),IF(L$2="S",VLOOKUP(L6,'H. VER.'!$V$10:$AF$171,11,FALSE),IF(L$2="D",VLOOKUP(L6,'H. VER.'!$AL$10:$AV$171,11,FALSE),"")))))))</f>
        <v/>
      </c>
      <c r="FV6" s="148" t="str">
        <f>IF(M6="","",IF(M6="L",0,IF(M6="V",0,IF(M6="X",0,IF(M$2="L",VLOOKUP(M6,'H. VER.'!$F$10:$P$171,11,FALSE),IF(M$2="S",VLOOKUP(M6,'H. VER.'!$V$10:$AF$171,11,FALSE),IF(M$2="D",VLOOKUP(M6,'H. VER.'!$AL$10:$AV$171,11,FALSE),"")))))))</f>
        <v/>
      </c>
      <c r="FW6" s="148" t="str">
        <f>IF(N6="","",IF(N6="L",0,IF(N6="V",0,IF(N6="X",0,IF(N$2="L",VLOOKUP(N6,'H. VER.'!$F$10:$P$171,11,FALSE),IF(N$2="S",VLOOKUP(N6,'H. VER.'!$V$10:$AF$171,11,FALSE),IF(N$2="D",VLOOKUP(N6,'H. VER.'!$AL$10:$AV$171,11,FALSE),"")))))))</f>
        <v/>
      </c>
      <c r="FX6" s="148" t="str">
        <f>IF(O6="","",IF(O6="L",0,IF(O6="V",0,IF(O6="X",0,IF(O$2="L",VLOOKUP(O6,'H. VER.'!$F$10:$P$171,11,FALSE),IF(O$2="S",VLOOKUP(O6,'H. VER.'!$V$10:$AF$171,11,FALSE),IF(O$2="D",VLOOKUP(O6,'H. VER.'!$AL$10:$AV$171,11,FALSE),"")))))))</f>
        <v/>
      </c>
      <c r="FY6" s="148" t="str">
        <f>IF(P6="","",IF(P6="L",0,IF(P6="V",0,IF(P6="X",0,IF(P$2="L",VLOOKUP(P6,'H. VER.'!$F$10:$P$171,11,FALSE),IF(P$2="S",VLOOKUP(P6,'H. VER.'!$V$10:$AF$171,11,FALSE),IF(P$2="D",VLOOKUP(P6,'H. VER.'!$AL$10:$AV$171,11,FALSE),"")))))))</f>
        <v/>
      </c>
      <c r="FZ6" s="148" t="str">
        <f>IF(Q6="","",IF(Q6="L",0,IF(Q6="V",0,IF(Q6="X",0,IF(Q$2="L",VLOOKUP(Q6,'H. VER.'!$F$10:$P$171,11,FALSE),IF(Q$2="S",VLOOKUP(Q6,'H. VER.'!$V$10:$AF$171,11,FALSE),IF(Q$2="D",VLOOKUP(Q6,'H. VER.'!$AL$10:$AV$171,11,FALSE),"")))))))</f>
        <v/>
      </c>
      <c r="GA6" s="148" t="str">
        <f>IF(R6="","",IF(R6="L",0,IF(R6="V",0,IF(R6="X",0,IF(R$2="L",VLOOKUP(R6,'H. VER.'!$F$10:$P$171,11,FALSE),IF(R$2="S",VLOOKUP(R6,'H. VER.'!$V$10:$AF$171,11,FALSE),IF(R$2="D",VLOOKUP(R6,'H. VER.'!$AL$10:$AV$171,11,FALSE),"")))))))</f>
        <v/>
      </c>
      <c r="GB6" s="148" t="str">
        <f>IF(S6="","",IF(S6="L",0,IF(S6="V",0,IF(S6="X",0,IF(S$2="L",VLOOKUP(S6,'H. VER.'!$F$10:$P$171,11,FALSE),IF(S$2="S",VLOOKUP(S6,'H. VER.'!$V$10:$AF$171,11,FALSE),IF(S$2="D",VLOOKUP(S6,'H. VER.'!$AL$10:$AV$171,11,FALSE),"")))))))</f>
        <v/>
      </c>
      <c r="GC6" s="148" t="str">
        <f>IF(T6="","",IF(T6="L",0,IF(T6="V",0,IF(T6="X",0,IF(T$2="L",VLOOKUP(T6,'H. VER.'!$F$10:$P$171,11,FALSE),IF(T$2="S",VLOOKUP(T6,'H. VER.'!$V$10:$AF$171,11,FALSE),IF(T$2="D",VLOOKUP(T6,'H. VER.'!$AL$10:$AV$171,11,FALSE),"")))))))</f>
        <v/>
      </c>
      <c r="GD6" s="148" t="str">
        <f>IF(U6="","",IF(U6="L",0,IF(U6="V",0,IF(U6="X",0,IF(U$2="L",VLOOKUP(U6,'H. VER.'!$F$10:$P$171,11,FALSE),IF(U$2="S",VLOOKUP(U6,'H. VER.'!$V$10:$AF$171,11,FALSE),IF(U$2="D",VLOOKUP(U6,'H. VER.'!$AL$10:$AV$171,11,FALSE),"")))))))</f>
        <v/>
      </c>
      <c r="GE6" s="148" t="str">
        <f>IF(V6="","",IF(V6="L",0,IF(V6="V",0,IF(V6="X",0,IF(V$2="L",VLOOKUP(V6,'H. VER.'!$F$10:$P$171,11,FALSE),IF(V$2="S",VLOOKUP(V6,'H. VER.'!$V$10:$AF$171,11,FALSE),IF(V$2="D",VLOOKUP(V6,'H. VER.'!$AL$10:$AV$171,11,FALSE),"")))))))</f>
        <v/>
      </c>
      <c r="GF6" s="148" t="str">
        <f>IF(W6="","",IF(W6="L",0,IF(W6="V",0,IF(W6="X",0,IF(W$2="L",VLOOKUP(W6,'H. VER.'!$F$10:$P$171,11,FALSE),IF(W$2="S",VLOOKUP(W6,'H. VER.'!$V$10:$AF$171,11,FALSE),IF(W$2="D",VLOOKUP(W6,'H. VER.'!$AL$10:$AV$171,11,FALSE),"")))))))</f>
        <v/>
      </c>
      <c r="GG6" s="148" t="str">
        <f>IF(X6="","",IF(X6="L",0,IF(X6="V",0,IF(X6="X",0,IF(X$2="L",VLOOKUP(X6,'H. VER.'!$F$10:$P$171,11,FALSE),IF(X$2="S",VLOOKUP(X6,'H. VER.'!$V$10:$AF$171,11,FALSE),IF(X$2="D",VLOOKUP(X6,'H. VER.'!$AL$10:$AV$171,11,FALSE),"")))))))</f>
        <v/>
      </c>
      <c r="GH6" s="148" t="str">
        <f>IF(Y6="","",IF(Y6="L",0,IF(Y6="V",0,IF(Y6="X",0,IF(Y$2="L",VLOOKUP(Y6,'H. VER.'!$F$10:$P$171,11,FALSE),IF(Y$2="S",VLOOKUP(Y6,'H. VER.'!$V$10:$AF$171,11,FALSE),IF(Y$2="D",VLOOKUP(Y6,'H. VER.'!$AL$10:$AV$171,11,FALSE),"")))))))</f>
        <v/>
      </c>
      <c r="GI6" s="148" t="str">
        <f>IF(Z6="","",IF(Z6="L",0,IF(Z6="V",0,IF(Z6="X",0,IF(Z$2="L",VLOOKUP(Z6,'H. VER.'!$F$10:$P$171,11,FALSE),IF(Z$2="S",VLOOKUP(Z6,'H. VER.'!$V$10:$AF$171,11,FALSE),IF(Z$2="D",VLOOKUP(Z6,'H. VER.'!$AL$10:$AV$171,11,FALSE),"")))))))</f>
        <v/>
      </c>
      <c r="GJ6" s="148" t="str">
        <f>IF(AA6="","",IF(AA6="L",0,IF(AA6="V",0,IF(AA6="X",0,IF(AA$2="L",VLOOKUP(AA6,'H. VER.'!$F$10:$P$171,11,FALSE),IF(AA$2="S",VLOOKUP(AA6,'H. VER.'!$V$10:$AF$171,11,FALSE),IF(AA$2="D",VLOOKUP(AA6,'H. VER.'!$AL$10:$AV$171,11,FALSE),"")))))))</f>
        <v/>
      </c>
      <c r="GK6" s="148" t="str">
        <f>IF(AB6="","",IF(AB6="L",0,IF(AB6="V",0,IF(AB6="X",0,IF(AB$2="L",VLOOKUP(AB6,'H. VER.'!$F$10:$P$171,11,FALSE),IF(AB$2="S",VLOOKUP(AB6,'H. VER.'!$V$10:$AF$171,11,FALSE),IF(AB$2="D",VLOOKUP(AB6,'H. VER.'!$AL$10:$AV$171,11,FALSE),"")))))))</f>
        <v/>
      </c>
      <c r="GL6" s="148" t="str">
        <f>IF(AC6="","",IF(AC6="L",0,IF(AC6="V",0,IF(AC6="X",0,IF(AC$2="L",VLOOKUP(AC6,'H. VER.'!$F$10:$P$171,11,FALSE),IF(AC$2="S",VLOOKUP(AC6,'H. VER.'!$V$10:$AF$171,11,FALSE),IF(AC$2="D",VLOOKUP(AC6,'H. VER.'!$AL$10:$AV$171,11,FALSE),"")))))))</f>
        <v/>
      </c>
      <c r="GM6" s="148" t="str">
        <f>IF(AD6="","",IF(AD6="L",0,IF(AD6="V",0,IF(AD6="X",0,IF(AD$2="L",VLOOKUP(AD6,'H. VER.'!$F$10:$P$171,11,FALSE),IF(AD$2="S",VLOOKUP(AD6,'H. VER.'!$V$10:$AF$171,11,FALSE),IF(AD$2="D",VLOOKUP(AD6,'H. VER.'!$AL$10:$AV$171,11,FALSE),"")))))))</f>
        <v/>
      </c>
      <c r="GN6" s="148" t="str">
        <f>IF(AE6="","",IF(AE6="L",0,IF(AE6="V",0,IF(AE6="X",0,IF(AE$2="L",VLOOKUP(AE6,'H. VER.'!$F$10:$P$171,11,FALSE),IF(AE$2="S",VLOOKUP(AE6,'H. VER.'!$V$10:$AF$171,11,FALSE),IF(AE$2="D",VLOOKUP(AE6,'H. VER.'!$AL$10:$AV$171,11,FALSE),"")))))))</f>
        <v/>
      </c>
      <c r="GO6" s="148" t="str">
        <f>IF(AF6="","",IF(AF6="L",0,IF(AF6="V",0,IF(AF6="X",0,IF(AF$2="L",VLOOKUP(AF6,'H. VER.'!$F$10:$P$171,11,FALSE),IF(AF$2="S",VLOOKUP(AF6,'H. VER.'!$V$10:$AF$171,11,FALSE),IF(AF$2="D",VLOOKUP(AF6,'H. VER.'!$AL$10:$AV$171,11,FALSE),"")))))))</f>
        <v/>
      </c>
      <c r="GP6" s="148" t="str">
        <f>IF(AG6="","",IF(AG6="L",0,IF(AG6="V",0,IF(AG6="X",0,IF(AG$2="L",VLOOKUP(AG6,'H. VER.'!$F$10:$P$171,11,FALSE),IF(AG$2="S",VLOOKUP(AG6,'H. VER.'!$V$10:$AF$171,11,FALSE),IF(AG$2="D",VLOOKUP(AG6,'H. VER.'!$AL$10:$AV$171,11,FALSE),"")))))))</f>
        <v/>
      </c>
      <c r="GQ6" s="148" t="str">
        <f>IF(AH6="","",IF(AH6="L",0,IF(AH6="V",0,IF(AH6="X",0,IF(AH$2="L",VLOOKUP(AH6,'H. VER.'!$F$10:$P$171,11,FALSE),IF(AH$2="S",VLOOKUP(AH6,'H. VER.'!$V$10:$AF$171,11,FALSE),IF(AH$2="D",VLOOKUP(AH6,'H. VER.'!$AL$10:$AV$171,11,FALSE),"")))))))</f>
        <v/>
      </c>
      <c r="GR6" s="148" t="str">
        <f>IF(AI6="","",IF(AI6="L",0,IF(AI6="V",0,IF(AI6="X",0,IF(AI$2="L",VLOOKUP(AI6,'H. VER.'!$F$10:$P$171,11,FALSE),IF(AI$2="S",VLOOKUP(AI6,'H. VER.'!$V$10:$AF$171,11,FALSE),IF(AI$2="D",VLOOKUP(AI6,'H. VER.'!$AL$10:$AV$171,11,FALSE),"")))))))</f>
        <v/>
      </c>
      <c r="GS6" s="148" t="str">
        <f>IF(AJ6="","",IF(AJ6="L",0,IF(AJ6="V",0,IF(AJ6="X",0,IF(AJ$2="L",VLOOKUP(AJ6,'H. VER.'!$F$10:$P$171,11,FALSE),IF(AJ$2="S",VLOOKUP(AJ6,'H. VER.'!$V$10:$AF$171,11,FALSE),IF(AJ$2="D",VLOOKUP(AJ6,'H. VER.'!$AL$10:$AV$171,11,FALSE),"")))))))</f>
        <v/>
      </c>
      <c r="GT6" s="148" t="str">
        <f>IF(AK6="","",IF(AK6="L",0,IF(AK6="V",0,IF(AK6="X",0,IF(AK$2="L",VLOOKUP(AK6,'H. VER.'!$F$10:$P$171,11,FALSE),IF(AK$2="S",VLOOKUP(AK6,'H. VER.'!$V$10:$AF$171,11,FALSE),IF(AK$2="D",VLOOKUP(AK6,'H. VER.'!$AL$10:$AV$171,11,FALSE),"")))))))</f>
        <v/>
      </c>
      <c r="GU6" s="19"/>
      <c r="GV6" s="420" t="s">
        <v>341</v>
      </c>
      <c r="GW6" s="415"/>
    </row>
    <row r="7" spans="1:205" ht="15.75">
      <c r="A7" s="368"/>
      <c r="B7" s="367" t="str">
        <f>IFERROR(VLOOKUP(A423/7/2023+CONDUCTORES!C:V,20,FALSE),"")</f>
        <v/>
      </c>
      <c r="C7" s="544" t="str">
        <f>IF(CUADRO!A7="",IF(B7="","",B7),VLOOKUP(CUADRO!A7,CONDUCTORES!C:E,3,FALSE))</f>
        <v/>
      </c>
      <c r="D7" s="545" t="str">
        <f>IF(ISNA(IF(B7="",IF(A7="","",A7),VLOOKUP(B7,CONDUCTORES!B:F,5,FALSE))),"",(IF(B7="",IF(A7="","",A7),VLOOKUP(B7,CONDUCTORES!B:F,5,FALSE))))</f>
        <v/>
      </c>
      <c r="E7" s="546">
        <v>4</v>
      </c>
      <c r="F7" s="551"/>
      <c r="G7" s="547"/>
      <c r="H7" s="547"/>
      <c r="I7" s="519"/>
      <c r="J7" s="547"/>
      <c r="K7" s="519"/>
      <c r="L7" s="550"/>
      <c r="M7" s="547"/>
      <c r="N7" s="547"/>
      <c r="O7" s="547"/>
      <c r="P7" s="519"/>
      <c r="Q7" s="547"/>
      <c r="R7" s="519"/>
      <c r="S7" s="519"/>
      <c r="T7" s="547"/>
      <c r="U7" s="549"/>
      <c r="V7" s="547"/>
      <c r="W7" s="519"/>
      <c r="X7" s="547"/>
      <c r="Y7" s="519"/>
      <c r="Z7" s="550"/>
      <c r="AA7" s="547"/>
      <c r="AB7" s="547"/>
      <c r="AC7" s="547"/>
      <c r="AD7" s="547"/>
      <c r="AE7" s="547"/>
      <c r="AF7" s="547"/>
      <c r="AG7" s="550"/>
      <c r="AH7" s="547"/>
      <c r="AI7" s="547"/>
      <c r="AJ7" s="547"/>
      <c r="AK7" s="519"/>
      <c r="AL7" s="417">
        <f t="shared" si="38"/>
        <v>0</v>
      </c>
      <c r="AM7" s="466">
        <f t="shared" si="6"/>
        <v>31</v>
      </c>
      <c r="AN7" s="463">
        <f t="shared" si="39"/>
        <v>0</v>
      </c>
      <c r="AO7" s="463">
        <f t="shared" si="40"/>
        <v>0</v>
      </c>
      <c r="AP7" s="463">
        <f t="shared" si="41"/>
        <v>0</v>
      </c>
      <c r="AQ7" s="463">
        <f t="shared" si="42"/>
        <v>0</v>
      </c>
      <c r="AR7" s="463">
        <f t="shared" si="43"/>
        <v>0</v>
      </c>
      <c r="AS7" s="464">
        <f t="shared" si="44"/>
        <v>0</v>
      </c>
      <c r="AT7" s="464">
        <f t="shared" si="45"/>
        <v>0</v>
      </c>
      <c r="AU7" s="465">
        <f>EH7+(AO7*(CALCULADORA!$L$22/30))+(CUADRO!AP7*CALCULADORA!$J$22)+(CUADRO!AQ7*CALCULADORA!$J$22)+(CUADRO!AR7*CALCULADORA!$J$22)</f>
        <v>0</v>
      </c>
      <c r="AV7" s="276" t="str">
        <f>IF(CALCULADORA!M9="","",CALCULADORA!M9)</f>
        <v/>
      </c>
      <c r="AW7" s="226" t="str">
        <f>IF(AV7="","",DATE(BORRADOR!$AA$1,BORRADOR!$AK$1,AV7))</f>
        <v/>
      </c>
      <c r="AX7" s="605" t="s">
        <v>79</v>
      </c>
      <c r="AY7" s="76">
        <f>AL335</f>
        <v>83</v>
      </c>
      <c r="AZ7" s="1" t="s">
        <v>76</v>
      </c>
      <c r="BA7" s="76">
        <f>AY7</f>
        <v>83</v>
      </c>
      <c r="BB7" s="266">
        <f>$AL$154-BA7</f>
        <v>-83</v>
      </c>
      <c r="BC7" s="270" t="str">
        <f>AZ7</f>
        <v>LAB</v>
      </c>
      <c r="BD7" s="272">
        <f>COUNTIF($BV$159:$CZ$159,"L")</f>
        <v>22</v>
      </c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97">
        <f t="shared" si="7"/>
        <v>1</v>
      </c>
      <c r="BW7" s="97">
        <f t="shared" si="8"/>
        <v>2</v>
      </c>
      <c r="BX7" s="97">
        <f t="shared" si="9"/>
        <v>3</v>
      </c>
      <c r="BY7" s="97">
        <f t="shared" si="10"/>
        <v>4</v>
      </c>
      <c r="BZ7" s="97">
        <f t="shared" si="11"/>
        <v>5</v>
      </c>
      <c r="CA7" s="97">
        <f t="shared" si="12"/>
        <v>6</v>
      </c>
      <c r="CB7" s="97">
        <f t="shared" si="13"/>
        <v>7</v>
      </c>
      <c r="CC7" s="97">
        <f t="shared" si="14"/>
        <v>8</v>
      </c>
      <c r="CD7" s="97">
        <f t="shared" si="15"/>
        <v>9</v>
      </c>
      <c r="CE7" s="97">
        <f t="shared" si="16"/>
        <v>10</v>
      </c>
      <c r="CF7" s="97">
        <f t="shared" si="17"/>
        <v>11</v>
      </c>
      <c r="CG7" s="97">
        <f t="shared" si="18"/>
        <v>12</v>
      </c>
      <c r="CH7" s="97">
        <f t="shared" si="19"/>
        <v>13</v>
      </c>
      <c r="CI7" s="97">
        <f t="shared" si="20"/>
        <v>14</v>
      </c>
      <c r="CJ7" s="97">
        <f t="shared" si="21"/>
        <v>15</v>
      </c>
      <c r="CK7" s="97">
        <f t="shared" si="22"/>
        <v>16</v>
      </c>
      <c r="CL7" s="97">
        <f t="shared" si="23"/>
        <v>17</v>
      </c>
      <c r="CM7" s="97">
        <f t="shared" si="24"/>
        <v>18</v>
      </c>
      <c r="CN7" s="97">
        <f t="shared" si="25"/>
        <v>19</v>
      </c>
      <c r="CO7" s="97">
        <f t="shared" si="26"/>
        <v>20</v>
      </c>
      <c r="CP7" s="97">
        <f t="shared" si="27"/>
        <v>21</v>
      </c>
      <c r="CQ7" s="97">
        <f t="shared" si="28"/>
        <v>22</v>
      </c>
      <c r="CR7" s="97">
        <f t="shared" si="29"/>
        <v>23</v>
      </c>
      <c r="CS7" s="97">
        <f t="shared" si="30"/>
        <v>24</v>
      </c>
      <c r="CT7" s="97">
        <f t="shared" si="31"/>
        <v>25</v>
      </c>
      <c r="CU7" s="97">
        <f t="shared" si="32"/>
        <v>26</v>
      </c>
      <c r="CV7" s="97">
        <f t="shared" si="33"/>
        <v>27</v>
      </c>
      <c r="CW7" s="97">
        <f t="shared" si="34"/>
        <v>28</v>
      </c>
      <c r="CX7" s="97">
        <f t="shared" si="35"/>
        <v>29</v>
      </c>
      <c r="CY7" s="97">
        <f t="shared" si="36"/>
        <v>30</v>
      </c>
      <c r="CZ7" s="97">
        <f t="shared" si="37"/>
        <v>31</v>
      </c>
      <c r="DA7" s="19"/>
      <c r="DB7" s="19"/>
      <c r="DC7" s="148" t="str">
        <f>IF(G7="X",CALCULADORA!$J$22,IF(CUADRO!G7="V",0,IF(CUADRO!G7="AP",0,IF(CUADRO!G7="HS",0,IF(CUADRO!G7="BA",0,IF(CALCULADORA!$M$2="INVIERNO",CUADRO!EJ7,CUADRO!FP7))))))</f>
        <v/>
      </c>
      <c r="DD7" s="148" t="str">
        <f>IF(H7="X",CALCULADORA!$J$22,IF(CUADRO!H7="V",0,IF(CUADRO!H7="AP",0,IF(CUADRO!H7="HS",0,IF(CUADRO!H7="BA",0,IF(CALCULADORA!$M$2="INVIERNO",CUADRO!EK7,CUADRO!FQ7))))))</f>
        <v/>
      </c>
      <c r="DE7" s="148" t="str">
        <f>IF(I7="X",CALCULADORA!$J$22,IF(CUADRO!I7="V",0,IF(CUADRO!I7="AP",0,IF(CUADRO!I7="HS",0,IF(CUADRO!I7="BA",0,IF(CALCULADORA!$M$2="INVIERNO",CUADRO!EL7,CUADRO!FR7))))))</f>
        <v/>
      </c>
      <c r="DF7" s="148" t="str">
        <f>IF(J7="X",CALCULADORA!$J$22,IF(CUADRO!J7="V",0,IF(CUADRO!J7="AP",0,IF(CUADRO!J7="HS",0,IF(CUADRO!J7="BA",0,IF(CALCULADORA!$M$2="INVIERNO",CUADRO!EM7,CUADRO!FS7))))))</f>
        <v/>
      </c>
      <c r="DG7" s="148" t="str">
        <f>IF(K7="X",CALCULADORA!$J$22,IF(CUADRO!K7="V",0,IF(CUADRO!K7="AP",0,IF(CUADRO!K7="HS",0,IF(CUADRO!K7="BA",0,IF(CALCULADORA!$M$2="INVIERNO",CUADRO!EN7,CUADRO!FT7))))))</f>
        <v/>
      </c>
      <c r="DH7" s="148" t="str">
        <f>IF(L7="X",CALCULADORA!$J$22,IF(CUADRO!L7="V",0,IF(CUADRO!L7="AP",0,IF(CUADRO!L7="HS",0,IF(CUADRO!L7="BA",0,IF(CALCULADORA!$M$2="INVIERNO",CUADRO!EO7,CUADRO!FU7))))))</f>
        <v/>
      </c>
      <c r="DI7" s="148" t="str">
        <f>IF(M7="X",CALCULADORA!$J$22,IF(CUADRO!M7="V",0,IF(CUADRO!M7="AP",0,IF(CUADRO!M7="HS",0,IF(CUADRO!M7="BA",0,IF(CALCULADORA!$M$2="INVIERNO",CUADRO!EP7,CUADRO!FV7))))))</f>
        <v/>
      </c>
      <c r="DJ7" s="148" t="str">
        <f>IF(N7="X",CALCULADORA!$J$22,IF(CUADRO!N7="V",0,IF(CUADRO!N7="AP",0,IF(CUADRO!N7="HS",0,IF(CUADRO!N7="BA",0,IF(CALCULADORA!$M$2="INVIERNO",CUADRO!EQ7,CUADRO!FW7))))))</f>
        <v/>
      </c>
      <c r="DK7" s="148" t="str">
        <f>IF(O7="X",CALCULADORA!$J$22,IF(CUADRO!O7="V",0,IF(CUADRO!O7="AP",0,IF(CUADRO!O7="HS",0,IF(CUADRO!O7="BA",0,IF(CALCULADORA!$M$2="INVIERNO",CUADRO!ER7,CUADRO!FX7))))))</f>
        <v/>
      </c>
      <c r="DL7" s="148" t="str">
        <f>IF(P7="X",CALCULADORA!$J$22,IF(CUADRO!P7="V",0,IF(CUADRO!P7="AP",0,IF(CUADRO!P7="HS",0,IF(CUADRO!P7="BA",0,IF(CALCULADORA!$M$2="INVIERNO",CUADRO!ES7,CUADRO!FY7))))))</f>
        <v/>
      </c>
      <c r="DM7" s="148" t="str">
        <f>IF(Q7="X",CALCULADORA!$J$22,IF(CUADRO!Q7="V",0,IF(CUADRO!Q7="AP",0,IF(CUADRO!Q7="HS",0,IF(CUADRO!Q7="BA",0,IF(CALCULADORA!$M$2="INVIERNO",CUADRO!ET7,CUADRO!FZ7))))))</f>
        <v/>
      </c>
      <c r="DN7" s="148" t="str">
        <f>IF(R7="X",CALCULADORA!$J$22,IF(CUADRO!R7="V",0,IF(CUADRO!R7="AP",0,IF(CUADRO!R7="HS",0,IF(CUADRO!R7="BA",0,IF(CALCULADORA!$M$2="INVIERNO",CUADRO!EU7,CUADRO!GA7))))))</f>
        <v/>
      </c>
      <c r="DO7" s="148" t="str">
        <f>IF(S7="X",CALCULADORA!$J$22,IF(CUADRO!S7="V",0,IF(CUADRO!S7="AP",0,IF(CUADRO!S7="HS",0,IF(CUADRO!S7="BA",0,IF(CALCULADORA!$M$2="INVIERNO",CUADRO!EV7,CUADRO!GB7))))))</f>
        <v/>
      </c>
      <c r="DP7" s="148" t="str">
        <f>IF(T7="X",CALCULADORA!$J$22,IF(CUADRO!T7="V",0,IF(CUADRO!T7="AP",0,IF(CUADRO!T7="HS",0,IF(CUADRO!T7="BA",0,IF(CALCULADORA!$M$2="INVIERNO",CUADRO!EW7,CUADRO!GC7))))))</f>
        <v/>
      </c>
      <c r="DQ7" s="148" t="str">
        <f>IF(U7="X",CALCULADORA!$J$22,IF(CUADRO!U7="V",0,IF(CUADRO!U7="AP",0,IF(CUADRO!U7="HS",0,IF(CUADRO!U7="BA",0,IF(CALCULADORA!$M$2="INVIERNO",CUADRO!EX7,CUADRO!GD7))))))</f>
        <v/>
      </c>
      <c r="DR7" s="148" t="str">
        <f>IF(V7="X",CALCULADORA!$J$22,IF(CUADRO!V7="V",0,IF(CUADRO!V7="AP",0,IF(CUADRO!V7="HS",0,IF(CUADRO!V7="BA",0,IF(CALCULADORA!$M$2="INVIERNO",CUADRO!EY7,CUADRO!GE7))))))</f>
        <v/>
      </c>
      <c r="DS7" s="148" t="str">
        <f>IF(W7="X",CALCULADORA!$J$22,IF(CUADRO!W7="V",0,IF(CUADRO!W7="AP",0,IF(CUADRO!W7="HS",0,IF(CUADRO!W7="BA",0,IF(CALCULADORA!$M$2="INVIERNO",CUADRO!EZ7,CUADRO!GF7))))))</f>
        <v/>
      </c>
      <c r="DT7" s="148" t="str">
        <f>IF(X7="X",CALCULADORA!$J$22,IF(CUADRO!X7="V",0,IF(CUADRO!X7="AP",0,IF(CUADRO!X7="HS",0,IF(CUADRO!X7="BA",0,IF(CALCULADORA!$M$2="INVIERNO",CUADRO!FA7,CUADRO!GG7))))))</f>
        <v/>
      </c>
      <c r="DU7" s="148" t="str">
        <f>IF(Y7="X",CALCULADORA!$J$22,IF(CUADRO!Y7="V",0,IF(CUADRO!Y7="AP",0,IF(CUADRO!Y7="HS",0,IF(CUADRO!Y7="BA",0,IF(CALCULADORA!$M$2="INVIERNO",CUADRO!FB7,CUADRO!GH7))))))</f>
        <v/>
      </c>
      <c r="DV7" s="148" t="str">
        <f>IF(Z7="X",CALCULADORA!$J$22,IF(CUADRO!Z7="V",0,IF(CUADRO!Z7="AP",0,IF(CUADRO!Z7="HS",0,IF(CUADRO!Z7="BA",0,IF(CALCULADORA!$M$2="INVIERNO",CUADRO!FC7,CUADRO!GI7))))))</f>
        <v/>
      </c>
      <c r="DW7" s="148" t="str">
        <f>IF(AA7="X",CALCULADORA!$J$22,IF(CUADRO!AA7="V",0,IF(CUADRO!AA7="AP",0,IF(CUADRO!AA7="HS",0,IF(CUADRO!AA7="BA",0,IF(CALCULADORA!$M$2="INVIERNO",CUADRO!FD7,CUADRO!GJ7))))))</f>
        <v/>
      </c>
      <c r="DX7" s="148" t="str">
        <f>IF(AB7="X",CALCULADORA!$J$22,IF(CUADRO!AB7="V",0,IF(CUADRO!AB7="AP",0,IF(CUADRO!AB7="HS",0,IF(CUADRO!AB7="BA",0,IF(CALCULADORA!$M$2="INVIERNO",CUADRO!FE7,CUADRO!GK7))))))</f>
        <v/>
      </c>
      <c r="DY7" s="148" t="str">
        <f>IF(AC7="X",CALCULADORA!$J$22,IF(CUADRO!AC7="V",0,IF(CUADRO!AC7="AP",0,IF(CUADRO!AC7="HS",0,IF(CUADRO!AC7="BA",0,IF(CALCULADORA!$M$2="INVIERNO",CUADRO!FF7,CUADRO!GL7))))))</f>
        <v/>
      </c>
      <c r="DZ7" s="148" t="str">
        <f>IF(AD7="X",CALCULADORA!$J$22,IF(CUADRO!AD7="V",0,IF(CUADRO!AD7="AP",0,IF(CUADRO!AD7="HS",0,IF(CUADRO!AD7="BA",0,IF(CALCULADORA!$M$2="INVIERNO",CUADRO!FG7,CUADRO!GM7))))))</f>
        <v/>
      </c>
      <c r="EA7" s="148" t="str">
        <f>IF(AE7="X",CALCULADORA!$J$22,IF(CUADRO!AE7="V",0,IF(CUADRO!AE7="AP",0,IF(CUADRO!AE7="HS",0,IF(CUADRO!AE7="BA",0,IF(CALCULADORA!$M$2="INVIERNO",CUADRO!FH7,CUADRO!GN7))))))</f>
        <v/>
      </c>
      <c r="EB7" s="148" t="str">
        <f>IF(AF7="X",CALCULADORA!$J$22,IF(CUADRO!AF7="V",0,IF(CUADRO!AF7="AP",0,IF(CUADRO!AF7="HS",0,IF(CUADRO!AF7="BA",0,IF(CALCULADORA!$M$2="INVIERNO",CUADRO!FI7,CUADRO!GO7))))))</f>
        <v/>
      </c>
      <c r="EC7" s="148" t="str">
        <f>IF(AG7="X",CALCULADORA!$J$22,IF(CUADRO!AG7="V",0,IF(CUADRO!AG7="AP",0,IF(CUADRO!AG7="HS",0,IF(CUADRO!AG7="BA",0,IF(CALCULADORA!$M$2="INVIERNO",CUADRO!FJ7,CUADRO!GP7))))))</f>
        <v/>
      </c>
      <c r="ED7" s="148" t="str">
        <f>IF(AH7="X",CALCULADORA!$J$22,IF(CUADRO!AH7="V",0,IF(CUADRO!AH7="AP",0,IF(CUADRO!AH7="HS",0,IF(CUADRO!AH7="BA",0,IF(CALCULADORA!$M$2="INVIERNO",CUADRO!FK7,CUADRO!GQ7))))))</f>
        <v/>
      </c>
      <c r="EE7" s="148" t="str">
        <f>IF(AI7="X",CALCULADORA!$J$22,IF(CUADRO!AI7="V",0,IF(CUADRO!AI7="AP",0,IF(CUADRO!AI7="HS",0,IF(CUADRO!AI7="BA",0,IF(CALCULADORA!$M$2="INVIERNO",CUADRO!FL7,CUADRO!GR7))))))</f>
        <v/>
      </c>
      <c r="EF7" s="148" t="str">
        <f>IF(AJ7="X",CALCULADORA!$J$22,IF(CUADRO!AJ7="V",0,IF(CUADRO!AJ7="AP",0,IF(CUADRO!AJ7="HS",0,IF(CUADRO!AJ7="BA",0,IF(CALCULADORA!$M$2="INVIERNO",CUADRO!FM7,CUADRO!GS7))))))</f>
        <v/>
      </c>
      <c r="EG7" s="148" t="str">
        <f>IF(AK7="X",CALCULADORA!$J$22,IF(CUADRO!AK7="V",0,IF(CUADRO!AK7="AP",0,IF(CUADRO!AK7="HS",0,IF(CUADRO!AK7="BA",0,IF(CALCULADORA!$M$2="INVIERNO",CUADRO!FN7,CUADRO!GT7))))))</f>
        <v/>
      </c>
      <c r="EH7" s="363">
        <f t="shared" si="46"/>
        <v>0</v>
      </c>
      <c r="EI7" s="19"/>
      <c r="EJ7" s="148" t="str">
        <f>IF(G7="","",IF(G7="L",0,IF(G7="V",0,IF(G7="X",0,IF(G$2="L",VLOOKUP(G7,'H. INV.'!$F$10:$P$171,11,FALSE),IF(G$2="S",VLOOKUP(G7,'H. INV.'!$V$10:$AF$171,11,FALSE),IF(G$2="D",VLOOKUP(G7,'H. INV.'!$AL$10:$AV$171,11,FALSE),"")))))))</f>
        <v/>
      </c>
      <c r="EK7" s="148" t="str">
        <f>IF(H7="","",IF(H7="L",0,IF(H7="V",0,IF(H7="X",0,IF(H$2="L",VLOOKUP(H7,'H. INV.'!$F$10:$P$171,11,FALSE),IF(H$2="S",VLOOKUP(H7,'H. INV.'!$V$10:$AF$171,11,FALSE),IF(H$2="D",VLOOKUP(H7,'H. INV.'!$AL$10:$AV$171,11,FALSE),"")))))))</f>
        <v/>
      </c>
      <c r="EL7" s="148" t="str">
        <f>IF(I7="","",IF(I7="L",0,IF(I7="V",0,IF(I7="X",0,IF(I$2="L",VLOOKUP(I7,'H. INV.'!$F$10:$P$171,11,FALSE),IF(I$2="S",VLOOKUP(I7,'H. INV.'!$V$10:$AF$171,11,FALSE),IF(I$2="D",VLOOKUP(I7,'H. INV.'!$AL$10:$AV$171,11,FALSE),"")))))))</f>
        <v/>
      </c>
      <c r="EM7" s="148" t="str">
        <f>IF(J7="","",IF(J7="L",0,IF(J7="V",0,IF(J7="X",0,IF(J$2="L",VLOOKUP(J7,'H. INV.'!$F$10:$P$171,11,FALSE),IF(J$2="S",VLOOKUP(J7,'H. INV.'!$V$10:$AF$171,11,FALSE),IF(J$2="D",VLOOKUP(J7,'H. INV.'!$AL$10:$AV$171,11,FALSE),"")))))))</f>
        <v/>
      </c>
      <c r="EN7" s="148" t="str">
        <f>IF(K7="","",IF(K7="L",0,IF(K7="V",0,IF(K7="X",0,IF(K$2="L",VLOOKUP(K7,'H. INV.'!$F$10:$P$171,11,FALSE),IF(K$2="S",VLOOKUP(K7,'H. INV.'!$V$10:$AF$171,11,FALSE),IF(K$2="D",VLOOKUP(K7,'H. INV.'!$AL$10:$AV$171,11,FALSE),"")))))))</f>
        <v/>
      </c>
      <c r="EO7" s="148" t="str">
        <f>IF(L7="","",IF(L7="L",0,IF(L7="V",0,IF(L7="X",0,IF(L$2="L",VLOOKUP(L7,'H. INV.'!$F$10:$P$171,11,FALSE),IF(L$2="S",VLOOKUP(L7,'H. INV.'!$V$10:$AF$171,11,FALSE),IF(L$2="D",VLOOKUP(L7,'H. INV.'!$AL$10:$AV$171,11,FALSE),"")))))))</f>
        <v/>
      </c>
      <c r="EP7" s="148" t="str">
        <f>IF(M7="","",IF(M7="L",0,IF(M7="V",0,IF(M7="X",0,IF(M$2="L",VLOOKUP(M7,'H. INV.'!$F$10:$P$171,11,FALSE),IF(M$2="S",VLOOKUP(M7,'H. INV.'!$V$10:$AF$171,11,FALSE),IF(M$2="D",VLOOKUP(M7,'H. INV.'!$AL$10:$AV$171,11,FALSE),"")))))))</f>
        <v/>
      </c>
      <c r="EQ7" s="148" t="str">
        <f>IF(N7="","",IF(N7="L",0,IF(N7="V",0,IF(N7="X",0,IF(N$2="L",VLOOKUP(N7,'H. INV.'!$F$10:$P$171,11,FALSE),IF(N$2="S",VLOOKUP(N7,'H. INV.'!$V$10:$AF$171,11,FALSE),IF(N$2="D",VLOOKUP(N7,'H. INV.'!$AL$10:$AV$171,11,FALSE),"")))))))</f>
        <v/>
      </c>
      <c r="ER7" s="148" t="str">
        <f>IF(O7="","",IF(O7="L",0,IF(O7="V",0,IF(O7="X",0,IF(O$2="L",VLOOKUP(O7,'H. INV.'!$F$10:$P$171,11,FALSE),IF(O$2="S",VLOOKUP(O7,'H. INV.'!$V$10:$AF$171,11,FALSE),IF(O$2="D",VLOOKUP(O7,'H. INV.'!$AL$10:$AV$171,11,FALSE),"")))))))</f>
        <v/>
      </c>
      <c r="ES7" s="148" t="str">
        <f>IF(P7="","",IF(P7="L",0,IF(P7="V",0,IF(P7="X",0,IF(P$2="L",VLOOKUP(P7,'H. INV.'!$F$10:$P$171,11,FALSE),IF(P$2="S",VLOOKUP(P7,'H. INV.'!$V$10:$AF$171,11,FALSE),IF(P$2="D",VLOOKUP(P7,'H. INV.'!$AL$10:$AV$171,11,FALSE),"")))))))</f>
        <v/>
      </c>
      <c r="ET7" s="148" t="str">
        <f>IF(Q7="","",IF(Q7="L",0,IF(Q7="V",0,IF(Q7="X",0,IF(Q$2="L",VLOOKUP(Q7,'H. INV.'!$F$10:$P$171,11,FALSE),IF(Q$2="S",VLOOKUP(Q7,'H. INV.'!$V$10:$AF$171,11,FALSE),IF(Q$2="D",VLOOKUP(Q7,'H. INV.'!$AL$10:$AV$171,11,FALSE),"")))))))</f>
        <v/>
      </c>
      <c r="EU7" s="148" t="str">
        <f>IF(R7="","",IF(R7="L",0,IF(R7="V",0,IF(R7="X",0,IF(R$2="L",VLOOKUP(R7,'H. INV.'!$F$10:$P$171,11,FALSE),IF(R$2="S",VLOOKUP(R7,'H. INV.'!$V$10:$AF$171,11,FALSE),IF(R$2="D",VLOOKUP(R7,'H. INV.'!$AL$10:$AV$171,11,FALSE),"")))))))</f>
        <v/>
      </c>
      <c r="EV7" s="148" t="str">
        <f>IF(S7="","",IF(S7="L",0,IF(S7="V",0,IF(S7="X",0,IF(S$2="L",VLOOKUP(S7,'H. INV.'!$F$10:$P$171,11,FALSE),IF(S$2="S",VLOOKUP(S7,'H. INV.'!$V$10:$AF$171,11,FALSE),IF(S$2="D",VLOOKUP(S7,'H. INV.'!$AL$10:$AV$171,11,FALSE),"")))))))</f>
        <v/>
      </c>
      <c r="EW7" s="148" t="str">
        <f>IF(T7="","",IF(T7="L",0,IF(T7="V",0,IF(T7="X",0,IF(T$2="L",VLOOKUP(T7,'H. INV.'!$F$10:$P$171,11,FALSE),IF(T$2="S",VLOOKUP(T7,'H. INV.'!$V$10:$AF$171,11,FALSE),IF(T$2="D",VLOOKUP(T7,'H. INV.'!$AL$10:$AV$171,11,FALSE),"")))))))</f>
        <v/>
      </c>
      <c r="EX7" s="148" t="str">
        <f>IF(U7="","",IF(U7="L",0,IF(U7="V",0,IF(U7="X",0,IF(U$2="L",VLOOKUP(U7,'H. INV.'!$F$10:$P$171,11,FALSE),IF(U$2="S",VLOOKUP(U7,'H. INV.'!$V$10:$AF$171,11,FALSE),IF(U$2="D",VLOOKUP(U7,'H. INV.'!$AL$10:$AV$171,11,FALSE),"")))))))</f>
        <v/>
      </c>
      <c r="EY7" s="148" t="str">
        <f>IF(V7="","",IF(V7="L",0,IF(V7="V",0,IF(V7="X",0,IF(V$2="L",VLOOKUP(V7,'H. INV.'!$F$10:$P$171,11,FALSE),IF(V$2="S",VLOOKUP(V7,'H. INV.'!$V$10:$AF$171,11,FALSE),IF(V$2="D",VLOOKUP(V7,'H. INV.'!$AL$10:$AV$171,11,FALSE),"")))))))</f>
        <v/>
      </c>
      <c r="EZ7" s="148" t="str">
        <f>IF(W7="","",IF(W7="L",0,IF(W7="V",0,IF(W7="X",0,IF(W$2="L",VLOOKUP(W7,'H. INV.'!$F$10:$P$171,11,FALSE),IF(W$2="S",VLOOKUP(W7,'H. INV.'!$V$10:$AF$171,11,FALSE),IF(W$2="D",VLOOKUP(W7,'H. INV.'!$AL$10:$AV$171,11,FALSE),"")))))))</f>
        <v/>
      </c>
      <c r="FA7" s="148" t="str">
        <f>IF(X7="","",IF(X7="L",0,IF(X7="V",0,IF(X7="X",0,IF(X$2="L",VLOOKUP(X7,'H. INV.'!$F$10:$P$171,11,FALSE),IF(X$2="S",VLOOKUP(X7,'H. INV.'!$V$10:$AF$171,11,FALSE),IF(X$2="D",VLOOKUP(X7,'H. INV.'!$AL$10:$AV$171,11,FALSE),"")))))))</f>
        <v/>
      </c>
      <c r="FB7" s="148" t="str">
        <f>IF(Y7="","",IF(Y7="L",0,IF(Y7="V",0,IF(Y7="X",0,IF(Y$2="L",VLOOKUP(Y7,'H. INV.'!$F$10:$P$171,11,FALSE),IF(Y$2="S",VLOOKUP(Y7,'H. INV.'!$V$10:$AF$171,11,FALSE),IF(Y$2="D",VLOOKUP(Y7,'H. INV.'!$AL$10:$AV$171,11,FALSE),"")))))))</f>
        <v/>
      </c>
      <c r="FC7" s="148" t="str">
        <f>IF(Z7="","",IF(Z7="L",0,IF(Z7="V",0,IF(Z7="X",0,IF(Z$2="L",VLOOKUP(Z7,'H. INV.'!$F$10:$P$171,11,FALSE),IF(Z$2="S",VLOOKUP(Z7,'H. INV.'!$V$10:$AF$171,11,FALSE),IF(Z$2="D",VLOOKUP(Z7,'H. INV.'!$AL$10:$AV$171,11,FALSE),"")))))))</f>
        <v/>
      </c>
      <c r="FD7" s="148" t="str">
        <f>IF(AA7="","",IF(AA7="L",0,IF(AA7="V",0,IF(AA7="X",0,IF(AA$2="L",VLOOKUP(AA7,'H. INV.'!$F$10:$P$171,11,FALSE),IF(AA$2="S",VLOOKUP(AA7,'H. INV.'!$V$10:$AF$171,11,FALSE),IF(AA$2="D",VLOOKUP(AA7,'H. INV.'!$AL$10:$AV$171,11,FALSE),"")))))))</f>
        <v/>
      </c>
      <c r="FE7" s="148" t="str">
        <f>IF(AB7="","",IF(AB7="L",0,IF(AB7="V",0,IF(AB7="X",0,IF(AB$2="L",VLOOKUP(AB7,'H. INV.'!$F$10:$P$171,11,FALSE),IF(AB$2="S",VLOOKUP(AB7,'H. INV.'!$V$10:$AF$171,11,FALSE),IF(AB$2="D",VLOOKUP(AB7,'H. INV.'!$AL$10:$AV$171,11,FALSE),"")))))))</f>
        <v/>
      </c>
      <c r="FF7" s="148" t="str">
        <f>IF(AC7="","",IF(AC7="L",0,IF(AC7="V",0,IF(AC7="X",0,IF(AC$2="L",VLOOKUP(AC7,'H. INV.'!$F$10:$P$171,11,FALSE),IF(AC$2="S",VLOOKUP(AC7,'H. INV.'!$V$10:$AF$171,11,FALSE),IF(AC$2="D",VLOOKUP(AC7,'H. INV.'!$AL$10:$AV$171,11,FALSE),"")))))))</f>
        <v/>
      </c>
      <c r="FG7" s="148" t="str">
        <f>IF(AD7="","",IF(AD7="L",0,IF(AD7="V",0,IF(AD7="X",0,IF(AD$2="L",VLOOKUP(AD7,'H. INV.'!$F$10:$P$171,11,FALSE),IF(AD$2="S",VLOOKUP(AD7,'H. INV.'!$V$10:$AF$171,11,FALSE),IF(AD$2="D",VLOOKUP(AD7,'H. INV.'!$AL$10:$AV$171,11,FALSE),"")))))))</f>
        <v/>
      </c>
      <c r="FH7" s="148" t="str">
        <f>IF(AE7="","",IF(AE7="L",0,IF(AE7="V",0,IF(AE7="X",0,IF(AE$2="L",VLOOKUP(AE7,'H. INV.'!$F$10:$P$171,11,FALSE),IF(AE$2="S",VLOOKUP(AE7,'H. INV.'!$V$10:$AF$171,11,FALSE),IF(AE$2="D",VLOOKUP(AE7,'H. INV.'!$AL$10:$AV$171,11,FALSE),"")))))))</f>
        <v/>
      </c>
      <c r="FI7" s="148" t="str">
        <f>IF(AF7="","",IF(AF7="L",0,IF(AF7="V",0,IF(AF7="X",0,IF(AF$2="L",VLOOKUP(AF7,'H. INV.'!$F$10:$P$171,11,FALSE),IF(AF$2="S",VLOOKUP(AF7,'H. INV.'!$V$10:$AF$171,11,FALSE),IF(AF$2="D",VLOOKUP(AF7,'H. INV.'!$AL$10:$AV$171,11,FALSE),"")))))))</f>
        <v/>
      </c>
      <c r="FJ7" s="148" t="str">
        <f>IF(AG7="","",IF(AG7="L",0,IF(AG7="V",0,IF(AG7="X",0,IF(AG$2="L",VLOOKUP(AG7,'H. INV.'!$F$10:$P$171,11,FALSE),IF(AG$2="S",VLOOKUP(AG7,'H. INV.'!$V$10:$AF$171,11,FALSE),IF(AG$2="D",VLOOKUP(AG7,'H. INV.'!$AL$10:$AV$171,11,FALSE),"")))))))</f>
        <v/>
      </c>
      <c r="FK7" s="148" t="str">
        <f>IF(AH7="","",IF(AH7="L",0,IF(AH7="V",0,IF(AH7="X",0,IF(AH$2="L",VLOOKUP(AH7,'H. INV.'!$F$10:$P$171,11,FALSE),IF(AH$2="S",VLOOKUP(AH7,'H. INV.'!$V$10:$AF$171,11,FALSE),IF(AH$2="D",VLOOKUP(AH7,'H. INV.'!$AL$10:$AV$171,11,FALSE),"")))))))</f>
        <v/>
      </c>
      <c r="FL7" s="148" t="str">
        <f>IF(AI7="","",IF(AI7="L",0,IF(AI7="V",0,IF(AI7="X",0,IF(AI$2="L",VLOOKUP(AI7,'H. INV.'!$F$10:$P$171,11,FALSE),IF(AI$2="S",VLOOKUP(AI7,'H. INV.'!$V$10:$AF$171,11,FALSE),IF(AI$2="D",VLOOKUP(AI7,'H. INV.'!$AL$10:$AV$171,11,FALSE),"")))))))</f>
        <v/>
      </c>
      <c r="FM7" s="148" t="str">
        <f>IF(AJ7="","",IF(AJ7="L",0,IF(AJ7="V",0,IF(AJ7="X",0,IF(AJ$2="L",VLOOKUP(AJ7,'H. INV.'!$F$10:$P$171,11,FALSE),IF(AJ$2="S",VLOOKUP(AJ7,'H. INV.'!$V$10:$AF$171,11,FALSE),IF(AJ$2="D",VLOOKUP(AJ7,'H. INV.'!$AL$10:$AV$171,11,FALSE),"")))))))</f>
        <v/>
      </c>
      <c r="FN7" s="148" t="str">
        <f>IF(AK7="","",IF(AK7="L",0,IF(AK7="V",0,IF(AK7="X",0,IF(AK$2="L",VLOOKUP(AK7,'H. INV.'!$F$10:$P$171,11,FALSE),IF(AK$2="S",VLOOKUP(AK7,'H. INV.'!$V$10:$AF$171,11,FALSE),IF(AK$2="D",VLOOKUP(AK7,'H. INV.'!$AL$10:$AV$171,11,FALSE),"")))))))</f>
        <v/>
      </c>
      <c r="FO7" s="19"/>
      <c r="FP7" s="148" t="str">
        <f>IF(G7="","",IF(G7="L",0,IF(G7="V",0,IF(G7="X",0,IF(G$2="L",VLOOKUP(G7,'H. VER.'!$F$10:$P$171,11,FALSE),IF(G$2="S",VLOOKUP(G7,'H. VER.'!$V$10:$AF$171,11,FALSE),IF(G$2="D",VLOOKUP(G7,'H. VER.'!$AL$10:$AV$171,11,FALSE),"")))))))</f>
        <v/>
      </c>
      <c r="FQ7" s="148" t="str">
        <f>IF(H7="","",IF(H7="L",0,IF(H7="V",0,IF(H7="X",0,IF(H$2="L",VLOOKUP(H7,'H. VER.'!$F$10:$P$171,11,FALSE),IF(H$2="S",VLOOKUP(H7,'H. VER.'!$V$10:$AF$171,11,FALSE),IF(H$2="D",VLOOKUP(H7,'H. VER.'!$AL$10:$AV$171,11,FALSE),"")))))))</f>
        <v/>
      </c>
      <c r="FR7" s="148" t="str">
        <f>IF(I7="","",IF(I7="L",0,IF(I7="V",0,IF(I7="X",0,IF(I$2="L",VLOOKUP(I7,'H. VER.'!$F$10:$P$171,11,FALSE),IF(I$2="S",VLOOKUP(I7,'H. VER.'!$V$10:$AF$171,11,FALSE),IF(I$2="D",VLOOKUP(I7,'H. VER.'!$AL$10:$AV$171,11,FALSE),"")))))))</f>
        <v/>
      </c>
      <c r="FS7" s="148" t="str">
        <f>IF(J7="","",IF(J7="L",0,IF(J7="V",0,IF(J7="X",0,IF(J$2="L",VLOOKUP(J7,'H. VER.'!$F$10:$P$171,11,FALSE),IF(J$2="S",VLOOKUP(J7,'H. VER.'!$V$10:$AF$171,11,FALSE),IF(J$2="D",VLOOKUP(J7,'H. VER.'!$AL$10:$AV$171,11,FALSE),"")))))))</f>
        <v/>
      </c>
      <c r="FT7" s="148" t="str">
        <f>IF(K7="","",IF(K7="L",0,IF(K7="V",0,IF(K7="X",0,IF(K$2="L",VLOOKUP(K7,'H. VER.'!$F$10:$P$171,11,FALSE),IF(K$2="S",VLOOKUP(K7,'H. VER.'!$V$10:$AF$171,11,FALSE),IF(K$2="D",VLOOKUP(K7,'H. VER.'!$AL$10:$AV$171,11,FALSE),"")))))))</f>
        <v/>
      </c>
      <c r="FU7" s="148" t="str">
        <f>IF(L7="","",IF(L7="L",0,IF(L7="V",0,IF(L7="X",0,IF(L$2="L",VLOOKUP(L7,'H. VER.'!$F$10:$P$171,11,FALSE),IF(L$2="S",VLOOKUP(L7,'H. VER.'!$V$10:$AF$171,11,FALSE),IF(L$2="D",VLOOKUP(L7,'H. VER.'!$AL$10:$AV$171,11,FALSE),"")))))))</f>
        <v/>
      </c>
      <c r="FV7" s="148" t="str">
        <f>IF(M7="","",IF(M7="L",0,IF(M7="V",0,IF(M7="X",0,IF(M$2="L",VLOOKUP(M7,'H. VER.'!$F$10:$P$171,11,FALSE),IF(M$2="S",VLOOKUP(M7,'H. VER.'!$V$10:$AF$171,11,FALSE),IF(M$2="D",VLOOKUP(M7,'H. VER.'!$AL$10:$AV$171,11,FALSE),"")))))))</f>
        <v/>
      </c>
      <c r="FW7" s="148" t="str">
        <f>IF(N7="","",IF(N7="L",0,IF(N7="V",0,IF(N7="X",0,IF(N$2="L",VLOOKUP(N7,'H. VER.'!$F$10:$P$171,11,FALSE),IF(N$2="S",VLOOKUP(N7,'H. VER.'!$V$10:$AF$171,11,FALSE),IF(N$2="D",VLOOKUP(N7,'H. VER.'!$AL$10:$AV$171,11,FALSE),"")))))))</f>
        <v/>
      </c>
      <c r="FX7" s="148" t="str">
        <f>IF(O7="","",IF(O7="L",0,IF(O7="V",0,IF(O7="X",0,IF(O$2="L",VLOOKUP(O7,'H. VER.'!$F$10:$P$171,11,FALSE),IF(O$2="S",VLOOKUP(O7,'H. VER.'!$V$10:$AF$171,11,FALSE),IF(O$2="D",VLOOKUP(O7,'H. VER.'!$AL$10:$AV$171,11,FALSE),"")))))))</f>
        <v/>
      </c>
      <c r="FY7" s="148" t="str">
        <f>IF(P7="","",IF(P7="L",0,IF(P7="V",0,IF(P7="X",0,IF(P$2="L",VLOOKUP(P7,'H. VER.'!$F$10:$P$171,11,FALSE),IF(P$2="S",VLOOKUP(P7,'H. VER.'!$V$10:$AF$171,11,FALSE),IF(P$2="D",VLOOKUP(P7,'H. VER.'!$AL$10:$AV$171,11,FALSE),"")))))))</f>
        <v/>
      </c>
      <c r="FZ7" s="148" t="str">
        <f>IF(Q7="","",IF(Q7="L",0,IF(Q7="V",0,IF(Q7="X",0,IF(Q$2="L",VLOOKUP(Q7,'H. VER.'!$F$10:$P$171,11,FALSE),IF(Q$2="S",VLOOKUP(Q7,'H. VER.'!$V$10:$AF$171,11,FALSE),IF(Q$2="D",VLOOKUP(Q7,'H. VER.'!$AL$10:$AV$171,11,FALSE),"")))))))</f>
        <v/>
      </c>
      <c r="GA7" s="148" t="str">
        <f>IF(R7="","",IF(R7="L",0,IF(R7="V",0,IF(R7="X",0,IF(R$2="L",VLOOKUP(R7,'H. VER.'!$F$10:$P$171,11,FALSE),IF(R$2="S",VLOOKUP(R7,'H. VER.'!$V$10:$AF$171,11,FALSE),IF(R$2="D",VLOOKUP(R7,'H. VER.'!$AL$10:$AV$171,11,FALSE),"")))))))</f>
        <v/>
      </c>
      <c r="GB7" s="148" t="str">
        <f>IF(S7="","",IF(S7="L",0,IF(S7="V",0,IF(S7="X",0,IF(S$2="L",VLOOKUP(S7,'H. VER.'!$F$10:$P$171,11,FALSE),IF(S$2="S",VLOOKUP(S7,'H. VER.'!$V$10:$AF$171,11,FALSE),IF(S$2="D",VLOOKUP(S7,'H. VER.'!$AL$10:$AV$171,11,FALSE),"")))))))</f>
        <v/>
      </c>
      <c r="GC7" s="148" t="str">
        <f>IF(T7="","",IF(T7="L",0,IF(T7="V",0,IF(T7="X",0,IF(T$2="L",VLOOKUP(T7,'H. VER.'!$F$10:$P$171,11,FALSE),IF(T$2="S",VLOOKUP(T7,'H. VER.'!$V$10:$AF$171,11,FALSE),IF(T$2="D",VLOOKUP(T7,'H. VER.'!$AL$10:$AV$171,11,FALSE),"")))))))</f>
        <v/>
      </c>
      <c r="GD7" s="148" t="str">
        <f>IF(U7="","",IF(U7="L",0,IF(U7="V",0,IF(U7="X",0,IF(U$2="L",VLOOKUP(U7,'H. VER.'!$F$10:$P$171,11,FALSE),IF(U$2="S",VLOOKUP(U7,'H. VER.'!$V$10:$AF$171,11,FALSE),IF(U$2="D",VLOOKUP(U7,'H. VER.'!$AL$10:$AV$171,11,FALSE),"")))))))</f>
        <v/>
      </c>
      <c r="GE7" s="148" t="str">
        <f>IF(V7="","",IF(V7="L",0,IF(V7="V",0,IF(V7="X",0,IF(V$2="L",VLOOKUP(V7,'H. VER.'!$F$10:$P$171,11,FALSE),IF(V$2="S",VLOOKUP(V7,'H. VER.'!$V$10:$AF$171,11,FALSE),IF(V$2="D",VLOOKUP(V7,'H. VER.'!$AL$10:$AV$171,11,FALSE),"")))))))</f>
        <v/>
      </c>
      <c r="GF7" s="148" t="str">
        <f>IF(W7="","",IF(W7="L",0,IF(W7="V",0,IF(W7="X",0,IF(W$2="L",VLOOKUP(W7,'H. VER.'!$F$10:$P$171,11,FALSE),IF(W$2="S",VLOOKUP(W7,'H. VER.'!$V$10:$AF$171,11,FALSE),IF(W$2="D",VLOOKUP(W7,'H. VER.'!$AL$10:$AV$171,11,FALSE),"")))))))</f>
        <v/>
      </c>
      <c r="GG7" s="148" t="str">
        <f>IF(X7="","",IF(X7="L",0,IF(X7="V",0,IF(X7="X",0,IF(X$2="L",VLOOKUP(X7,'H. VER.'!$F$10:$P$171,11,FALSE),IF(X$2="S",VLOOKUP(X7,'H. VER.'!$V$10:$AF$171,11,FALSE),IF(X$2="D",VLOOKUP(X7,'H. VER.'!$AL$10:$AV$171,11,FALSE),"")))))))</f>
        <v/>
      </c>
      <c r="GH7" s="148" t="str">
        <f>IF(Y7="","",IF(Y7="L",0,IF(Y7="V",0,IF(Y7="X",0,IF(Y$2="L",VLOOKUP(Y7,'H. VER.'!$F$10:$P$171,11,FALSE),IF(Y$2="S",VLOOKUP(Y7,'H. VER.'!$V$10:$AF$171,11,FALSE),IF(Y$2="D",VLOOKUP(Y7,'H. VER.'!$AL$10:$AV$171,11,FALSE),"")))))))</f>
        <v/>
      </c>
      <c r="GI7" s="148" t="str">
        <f>IF(Z7="","",IF(Z7="L",0,IF(Z7="V",0,IF(Z7="X",0,IF(Z$2="L",VLOOKUP(Z7,'H. VER.'!$F$10:$P$171,11,FALSE),IF(Z$2="S",VLOOKUP(Z7,'H. VER.'!$V$10:$AF$171,11,FALSE),IF(Z$2="D",VLOOKUP(Z7,'H. VER.'!$AL$10:$AV$171,11,FALSE),"")))))))</f>
        <v/>
      </c>
      <c r="GJ7" s="148" t="str">
        <f>IF(AA7="","",IF(AA7="L",0,IF(AA7="V",0,IF(AA7="X",0,IF(AA$2="L",VLOOKUP(AA7,'H. VER.'!$F$10:$P$171,11,FALSE),IF(AA$2="S",VLOOKUP(AA7,'H. VER.'!$V$10:$AF$171,11,FALSE),IF(AA$2="D",VLOOKUP(AA7,'H. VER.'!$AL$10:$AV$171,11,FALSE),"")))))))</f>
        <v/>
      </c>
      <c r="GK7" s="148" t="str">
        <f>IF(AB7="","",IF(AB7="L",0,IF(AB7="V",0,IF(AB7="X",0,IF(AB$2="L",VLOOKUP(AB7,'H. VER.'!$F$10:$P$171,11,FALSE),IF(AB$2="S",VLOOKUP(AB7,'H. VER.'!$V$10:$AF$171,11,FALSE),IF(AB$2="D",VLOOKUP(AB7,'H. VER.'!$AL$10:$AV$171,11,FALSE),"")))))))</f>
        <v/>
      </c>
      <c r="GL7" s="148" t="str">
        <f>IF(AC7="","",IF(AC7="L",0,IF(AC7="V",0,IF(AC7="X",0,IF(AC$2="L",VLOOKUP(AC7,'H. VER.'!$F$10:$P$171,11,FALSE),IF(AC$2="S",VLOOKUP(AC7,'H. VER.'!$V$10:$AF$171,11,FALSE),IF(AC$2="D",VLOOKUP(AC7,'H. VER.'!$AL$10:$AV$171,11,FALSE),"")))))))</f>
        <v/>
      </c>
      <c r="GM7" s="148" t="str">
        <f>IF(AD7="","",IF(AD7="L",0,IF(AD7="V",0,IF(AD7="X",0,IF(AD$2="L",VLOOKUP(AD7,'H. VER.'!$F$10:$P$171,11,FALSE),IF(AD$2="S",VLOOKUP(AD7,'H. VER.'!$V$10:$AF$171,11,FALSE),IF(AD$2="D",VLOOKUP(AD7,'H. VER.'!$AL$10:$AV$171,11,FALSE),"")))))))</f>
        <v/>
      </c>
      <c r="GN7" s="148" t="str">
        <f>IF(AE7="","",IF(AE7="L",0,IF(AE7="V",0,IF(AE7="X",0,IF(AE$2="L",VLOOKUP(AE7,'H. VER.'!$F$10:$P$171,11,FALSE),IF(AE$2="S",VLOOKUP(AE7,'H. VER.'!$V$10:$AF$171,11,FALSE),IF(AE$2="D",VLOOKUP(AE7,'H. VER.'!$AL$10:$AV$171,11,FALSE),"")))))))</f>
        <v/>
      </c>
      <c r="GO7" s="148" t="str">
        <f>IF(AF7="","",IF(AF7="L",0,IF(AF7="V",0,IF(AF7="X",0,IF(AF$2="L",VLOOKUP(AF7,'H. VER.'!$F$10:$P$171,11,FALSE),IF(AF$2="S",VLOOKUP(AF7,'H. VER.'!$V$10:$AF$171,11,FALSE),IF(AF$2="D",VLOOKUP(AF7,'H. VER.'!$AL$10:$AV$171,11,FALSE),"")))))))</f>
        <v/>
      </c>
      <c r="GP7" s="148" t="str">
        <f>IF(AG7="","",IF(AG7="L",0,IF(AG7="V",0,IF(AG7="X",0,IF(AG$2="L",VLOOKUP(AG7,'H. VER.'!$F$10:$P$171,11,FALSE),IF(AG$2="S",VLOOKUP(AG7,'H. VER.'!$V$10:$AF$171,11,FALSE),IF(AG$2="D",VLOOKUP(AG7,'H. VER.'!$AL$10:$AV$171,11,FALSE),"")))))))</f>
        <v/>
      </c>
      <c r="GQ7" s="148" t="str">
        <f>IF(AH7="","",IF(AH7="L",0,IF(AH7="V",0,IF(AH7="X",0,IF(AH$2="L",VLOOKUP(AH7,'H. VER.'!$F$10:$P$171,11,FALSE),IF(AH$2="S",VLOOKUP(AH7,'H. VER.'!$V$10:$AF$171,11,FALSE),IF(AH$2="D",VLOOKUP(AH7,'H. VER.'!$AL$10:$AV$171,11,FALSE),"")))))))</f>
        <v/>
      </c>
      <c r="GR7" s="148" t="str">
        <f>IF(AI7="","",IF(AI7="L",0,IF(AI7="V",0,IF(AI7="X",0,IF(AI$2="L",VLOOKUP(AI7,'H. VER.'!$F$10:$P$171,11,FALSE),IF(AI$2="S",VLOOKUP(AI7,'H. VER.'!$V$10:$AF$171,11,FALSE),IF(AI$2="D",VLOOKUP(AI7,'H. VER.'!$AL$10:$AV$171,11,FALSE),"")))))))</f>
        <v/>
      </c>
      <c r="GS7" s="148" t="str">
        <f>IF(AJ7="","",IF(AJ7="L",0,IF(AJ7="V",0,IF(AJ7="X",0,IF(AJ$2="L",VLOOKUP(AJ7,'H. VER.'!$F$10:$P$171,11,FALSE),IF(AJ$2="S",VLOOKUP(AJ7,'H. VER.'!$V$10:$AF$171,11,FALSE),IF(AJ$2="D",VLOOKUP(AJ7,'H. VER.'!$AL$10:$AV$171,11,FALSE),"")))))))</f>
        <v/>
      </c>
      <c r="GT7" s="148" t="str">
        <f>IF(AK7="","",IF(AK7="L",0,IF(AK7="V",0,IF(AK7="X",0,IF(AK$2="L",VLOOKUP(AK7,'H. VER.'!$F$10:$P$171,11,FALSE),IF(AK$2="S",VLOOKUP(AK7,'H. VER.'!$V$10:$AF$171,11,FALSE),IF(AK$2="D",VLOOKUP(AK7,'H. VER.'!$AL$10:$AV$171,11,FALSE),"")))))))</f>
        <v/>
      </c>
      <c r="GU7" s="19"/>
      <c r="GV7" s="420" t="s">
        <v>342</v>
      </c>
      <c r="GW7" s="415"/>
    </row>
    <row r="8" spans="1:205" ht="15.75">
      <c r="A8" s="368"/>
      <c r="B8" s="367" t="str">
        <f>IFERROR(VLOOKUP(A424/7/2023+CONDUCTORES!C:V,20,FALSE),"")</f>
        <v/>
      </c>
      <c r="C8" s="544" t="str">
        <f>IF(CUADRO!A8="",IF(B8="","",B8),VLOOKUP(CUADRO!A8,CONDUCTORES!C:E,3,FALSE))</f>
        <v/>
      </c>
      <c r="D8" s="545" t="str">
        <f>IF(ISNA(IF(B8="",IF(A8="","",A8),VLOOKUP(B8,CONDUCTORES!B:F,5,FALSE))),"",(IF(B8="",IF(A8="","",A8),VLOOKUP(B8,CONDUCTORES!B:F,5,FALSE))))</f>
        <v/>
      </c>
      <c r="E8" s="546">
        <v>5</v>
      </c>
      <c r="F8" s="551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19"/>
      <c r="X8" s="547"/>
      <c r="Y8" s="519"/>
      <c r="Z8" s="550"/>
      <c r="AA8" s="547"/>
      <c r="AB8" s="547"/>
      <c r="AC8" s="547"/>
      <c r="AD8" s="547"/>
      <c r="AE8" s="547"/>
      <c r="AF8" s="547"/>
      <c r="AG8" s="550"/>
      <c r="AH8" s="547"/>
      <c r="AI8" s="547"/>
      <c r="AJ8" s="547"/>
      <c r="AK8" s="519"/>
      <c r="AL8" s="417">
        <f t="shared" si="38"/>
        <v>0</v>
      </c>
      <c r="AM8" s="466">
        <f t="shared" si="6"/>
        <v>31</v>
      </c>
      <c r="AN8" s="463">
        <f t="shared" si="39"/>
        <v>0</v>
      </c>
      <c r="AO8" s="463">
        <f t="shared" si="40"/>
        <v>0</v>
      </c>
      <c r="AP8" s="463">
        <f t="shared" si="41"/>
        <v>0</v>
      </c>
      <c r="AQ8" s="463">
        <f t="shared" si="42"/>
        <v>0</v>
      </c>
      <c r="AR8" s="463">
        <f t="shared" si="43"/>
        <v>0</v>
      </c>
      <c r="AS8" s="464">
        <f t="shared" si="44"/>
        <v>0</v>
      </c>
      <c r="AT8" s="464">
        <f t="shared" si="45"/>
        <v>0</v>
      </c>
      <c r="AU8" s="465">
        <f>EH8+(AO8*(CALCULADORA!$L$22/30))+(CUADRO!AP8*CALCULADORA!$J$22)+(CUADRO!AQ8*CALCULADORA!$J$22)+(CUADRO!AR8*CALCULADORA!$J$22)</f>
        <v>0</v>
      </c>
      <c r="AV8" s="276" t="str">
        <f>IF(CALCULADORA!M10="","",CALCULADORA!M10)</f>
        <v/>
      </c>
      <c r="AW8" s="226" t="str">
        <f>IF(AV8="","",DATE(BORRADOR!$AA$1,BORRADOR!$AK$1,AV8))</f>
        <v/>
      </c>
      <c r="AX8" s="606"/>
      <c r="AY8" s="76">
        <f>AM335</f>
        <v>49</v>
      </c>
      <c r="AZ8" s="74" t="s">
        <v>77</v>
      </c>
      <c r="BA8" s="76">
        <f>AY8</f>
        <v>49</v>
      </c>
      <c r="BB8" s="266">
        <f>$AL$154-BA8</f>
        <v>-49</v>
      </c>
      <c r="BC8" s="270" t="str">
        <f>AZ8</f>
        <v>SAB</v>
      </c>
      <c r="BD8" s="272">
        <f>COUNTIF($BV$159:$CZ$159,"S")</f>
        <v>4</v>
      </c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97">
        <f t="shared" si="7"/>
        <v>1</v>
      </c>
      <c r="BW8" s="97">
        <f t="shared" si="8"/>
        <v>2</v>
      </c>
      <c r="BX8" s="97">
        <f t="shared" si="9"/>
        <v>3</v>
      </c>
      <c r="BY8" s="97">
        <f t="shared" si="10"/>
        <v>4</v>
      </c>
      <c r="BZ8" s="97">
        <f t="shared" si="11"/>
        <v>5</v>
      </c>
      <c r="CA8" s="97">
        <f t="shared" si="12"/>
        <v>6</v>
      </c>
      <c r="CB8" s="97">
        <f t="shared" si="13"/>
        <v>7</v>
      </c>
      <c r="CC8" s="97">
        <f t="shared" si="14"/>
        <v>8</v>
      </c>
      <c r="CD8" s="97">
        <f t="shared" si="15"/>
        <v>9</v>
      </c>
      <c r="CE8" s="97">
        <f t="shared" si="16"/>
        <v>10</v>
      </c>
      <c r="CF8" s="97">
        <f t="shared" si="17"/>
        <v>11</v>
      </c>
      <c r="CG8" s="97">
        <f t="shared" si="18"/>
        <v>12</v>
      </c>
      <c r="CH8" s="97">
        <f t="shared" si="19"/>
        <v>13</v>
      </c>
      <c r="CI8" s="97">
        <f t="shared" si="20"/>
        <v>14</v>
      </c>
      <c r="CJ8" s="97">
        <f t="shared" si="21"/>
        <v>15</v>
      </c>
      <c r="CK8" s="97">
        <f t="shared" si="22"/>
        <v>16</v>
      </c>
      <c r="CL8" s="97">
        <f t="shared" si="23"/>
        <v>17</v>
      </c>
      <c r="CM8" s="97">
        <f t="shared" si="24"/>
        <v>18</v>
      </c>
      <c r="CN8" s="97">
        <f t="shared" si="25"/>
        <v>19</v>
      </c>
      <c r="CO8" s="97">
        <f t="shared" si="26"/>
        <v>20</v>
      </c>
      <c r="CP8" s="97">
        <f t="shared" si="27"/>
        <v>21</v>
      </c>
      <c r="CQ8" s="97">
        <f t="shared" si="28"/>
        <v>22</v>
      </c>
      <c r="CR8" s="97">
        <f t="shared" si="29"/>
        <v>23</v>
      </c>
      <c r="CS8" s="97">
        <f t="shared" si="30"/>
        <v>24</v>
      </c>
      <c r="CT8" s="97">
        <f t="shared" si="31"/>
        <v>25</v>
      </c>
      <c r="CU8" s="97">
        <f t="shared" si="32"/>
        <v>26</v>
      </c>
      <c r="CV8" s="97">
        <f t="shared" si="33"/>
        <v>27</v>
      </c>
      <c r="CW8" s="97">
        <f t="shared" si="34"/>
        <v>28</v>
      </c>
      <c r="CX8" s="97">
        <f t="shared" si="35"/>
        <v>29</v>
      </c>
      <c r="CY8" s="97">
        <f t="shared" si="36"/>
        <v>30</v>
      </c>
      <c r="CZ8" s="97">
        <f t="shared" si="37"/>
        <v>31</v>
      </c>
      <c r="DA8" s="19"/>
      <c r="DB8" s="19"/>
      <c r="DC8" s="148" t="str">
        <f>IF(G8="X",CALCULADORA!$J$22,IF(CUADRO!G8="V",0,IF(CUADRO!G8="AP",0,IF(CUADRO!G8="HS",0,IF(CUADRO!G8="BA",0,IF(CALCULADORA!$M$2="INVIERNO",CUADRO!EJ8,CUADRO!FP8))))))</f>
        <v/>
      </c>
      <c r="DD8" s="148" t="str">
        <f>IF(H8="X",CALCULADORA!$J$22,IF(CUADRO!H8="V",0,IF(CUADRO!H8="AP",0,IF(CUADRO!H8="HS",0,IF(CUADRO!H8="BA",0,IF(CALCULADORA!$M$2="INVIERNO",CUADRO!EK8,CUADRO!FQ8))))))</f>
        <v/>
      </c>
      <c r="DE8" s="148" t="str">
        <f>IF(I8="X",CALCULADORA!$J$22,IF(CUADRO!I8="V",0,IF(CUADRO!I8="AP",0,IF(CUADRO!I8="HS",0,IF(CUADRO!I8="BA",0,IF(CALCULADORA!$M$2="INVIERNO",CUADRO!EL8,CUADRO!FR8))))))</f>
        <v/>
      </c>
      <c r="DF8" s="148" t="str">
        <f>IF(J8="X",CALCULADORA!$J$22,IF(CUADRO!J8="V",0,IF(CUADRO!J8="AP",0,IF(CUADRO!J8="HS",0,IF(CUADRO!J8="BA",0,IF(CALCULADORA!$M$2="INVIERNO",CUADRO!EM8,CUADRO!FS8))))))</f>
        <v/>
      </c>
      <c r="DG8" s="148" t="str">
        <f>IF(K8="X",CALCULADORA!$J$22,IF(CUADRO!K8="V",0,IF(CUADRO!K8="AP",0,IF(CUADRO!K8="HS",0,IF(CUADRO!K8="BA",0,IF(CALCULADORA!$M$2="INVIERNO",CUADRO!EN8,CUADRO!FT8))))))</f>
        <v/>
      </c>
      <c r="DH8" s="148" t="str">
        <f>IF(L8="X",CALCULADORA!$J$22,IF(CUADRO!L8="V",0,IF(CUADRO!L8="AP",0,IF(CUADRO!L8="HS",0,IF(CUADRO!L8="BA",0,IF(CALCULADORA!$M$2="INVIERNO",CUADRO!EO8,CUADRO!FU8))))))</f>
        <v/>
      </c>
      <c r="DI8" s="148" t="str">
        <f>IF(M8="X",CALCULADORA!$J$22,IF(CUADRO!M8="V",0,IF(CUADRO!M8="AP",0,IF(CUADRO!M8="HS",0,IF(CUADRO!M8="BA",0,IF(CALCULADORA!$M$2="INVIERNO",CUADRO!EP8,CUADRO!FV8))))))</f>
        <v/>
      </c>
      <c r="DJ8" s="148" t="str">
        <f>IF(N8="X",CALCULADORA!$J$22,IF(CUADRO!N8="V",0,IF(CUADRO!N8="AP",0,IF(CUADRO!N8="HS",0,IF(CUADRO!N8="BA",0,IF(CALCULADORA!$M$2="INVIERNO",CUADRO!EQ8,CUADRO!FW8))))))</f>
        <v/>
      </c>
      <c r="DK8" s="148" t="str">
        <f>IF(O8="X",CALCULADORA!$J$22,IF(CUADRO!O8="V",0,IF(CUADRO!O8="AP",0,IF(CUADRO!O8="HS",0,IF(CUADRO!O8="BA",0,IF(CALCULADORA!$M$2="INVIERNO",CUADRO!ER8,CUADRO!FX8))))))</f>
        <v/>
      </c>
      <c r="DL8" s="148" t="str">
        <f>IF(P8="X",CALCULADORA!$J$22,IF(CUADRO!P8="V",0,IF(CUADRO!P8="AP",0,IF(CUADRO!P8="HS",0,IF(CUADRO!P8="BA",0,IF(CALCULADORA!$M$2="INVIERNO",CUADRO!ES8,CUADRO!FY8))))))</f>
        <v/>
      </c>
      <c r="DM8" s="148" t="str">
        <f>IF(Q8="X",CALCULADORA!$J$22,IF(CUADRO!Q8="V",0,IF(CUADRO!Q8="AP",0,IF(CUADRO!Q8="HS",0,IF(CUADRO!Q8="BA",0,IF(CALCULADORA!$M$2="INVIERNO",CUADRO!ET8,CUADRO!FZ8))))))</f>
        <v/>
      </c>
      <c r="DN8" s="148" t="str">
        <f>IF(R8="X",CALCULADORA!$J$22,IF(CUADRO!R8="V",0,IF(CUADRO!R8="AP",0,IF(CUADRO!R8="HS",0,IF(CUADRO!R8="BA",0,IF(CALCULADORA!$M$2="INVIERNO",CUADRO!EU8,CUADRO!GA8))))))</f>
        <v/>
      </c>
      <c r="DO8" s="148" t="str">
        <f>IF(S8="X",CALCULADORA!$J$22,IF(CUADRO!S8="V",0,IF(CUADRO!S8="AP",0,IF(CUADRO!S8="HS",0,IF(CUADRO!S8="BA",0,IF(CALCULADORA!$M$2="INVIERNO",CUADRO!EV8,CUADRO!GB8))))))</f>
        <v/>
      </c>
      <c r="DP8" s="148" t="str">
        <f>IF(T8="X",CALCULADORA!$J$22,IF(CUADRO!T8="V",0,IF(CUADRO!T8="AP",0,IF(CUADRO!T8="HS",0,IF(CUADRO!T8="BA",0,IF(CALCULADORA!$M$2="INVIERNO",CUADRO!EW8,CUADRO!GC8))))))</f>
        <v/>
      </c>
      <c r="DQ8" s="148" t="str">
        <f>IF(U8="X",CALCULADORA!$J$22,IF(CUADRO!U8="V",0,IF(CUADRO!U8="AP",0,IF(CUADRO!U8="HS",0,IF(CUADRO!U8="BA",0,IF(CALCULADORA!$M$2="INVIERNO",CUADRO!EX8,CUADRO!GD8))))))</f>
        <v/>
      </c>
      <c r="DR8" s="148" t="str">
        <f>IF(V8="X",CALCULADORA!$J$22,IF(CUADRO!V8="V",0,IF(CUADRO!V8="AP",0,IF(CUADRO!V8="HS",0,IF(CUADRO!V8="BA",0,IF(CALCULADORA!$M$2="INVIERNO",CUADRO!EY8,CUADRO!GE8))))))</f>
        <v/>
      </c>
      <c r="DS8" s="148" t="str">
        <f>IF(W8="X",CALCULADORA!$J$22,IF(CUADRO!W8="V",0,IF(CUADRO!W8="AP",0,IF(CUADRO!W8="HS",0,IF(CUADRO!W8="BA",0,IF(CALCULADORA!$M$2="INVIERNO",CUADRO!EZ8,CUADRO!GF8))))))</f>
        <v/>
      </c>
      <c r="DT8" s="148" t="str">
        <f>IF(X8="X",CALCULADORA!$J$22,IF(CUADRO!X8="V",0,IF(CUADRO!X8="AP",0,IF(CUADRO!X8="HS",0,IF(CUADRO!X8="BA",0,IF(CALCULADORA!$M$2="INVIERNO",CUADRO!FA8,CUADRO!GG8))))))</f>
        <v/>
      </c>
      <c r="DU8" s="148" t="str">
        <f>IF(Y8="X",CALCULADORA!$J$22,IF(CUADRO!Y8="V",0,IF(CUADRO!Y8="AP",0,IF(CUADRO!Y8="HS",0,IF(CUADRO!Y8="BA",0,IF(CALCULADORA!$M$2="INVIERNO",CUADRO!FB8,CUADRO!GH8))))))</f>
        <v/>
      </c>
      <c r="DV8" s="148" t="str">
        <f>IF(Z8="X",CALCULADORA!$J$22,IF(CUADRO!Z8="V",0,IF(CUADRO!Z8="AP",0,IF(CUADRO!Z8="HS",0,IF(CUADRO!Z8="BA",0,IF(CALCULADORA!$M$2="INVIERNO",CUADRO!FC8,CUADRO!GI8))))))</f>
        <v/>
      </c>
      <c r="DW8" s="148" t="str">
        <f>IF(AA8="X",CALCULADORA!$J$22,IF(CUADRO!AA8="V",0,IF(CUADRO!AA8="AP",0,IF(CUADRO!AA8="HS",0,IF(CUADRO!AA8="BA",0,IF(CALCULADORA!$M$2="INVIERNO",CUADRO!FD8,CUADRO!GJ8))))))</f>
        <v/>
      </c>
      <c r="DX8" s="148" t="str">
        <f>IF(AB8="X",CALCULADORA!$J$22,IF(CUADRO!AB8="V",0,IF(CUADRO!AB8="AP",0,IF(CUADRO!AB8="HS",0,IF(CUADRO!AB8="BA",0,IF(CALCULADORA!$M$2="INVIERNO",CUADRO!FE8,CUADRO!GK8))))))</f>
        <v/>
      </c>
      <c r="DY8" s="148" t="str">
        <f>IF(AC8="X",CALCULADORA!$J$22,IF(CUADRO!AC8="V",0,IF(CUADRO!AC8="AP",0,IF(CUADRO!AC8="HS",0,IF(CUADRO!AC8="BA",0,IF(CALCULADORA!$M$2="INVIERNO",CUADRO!FF8,CUADRO!GL8))))))</f>
        <v/>
      </c>
      <c r="DZ8" s="148" t="str">
        <f>IF(AD8="X",CALCULADORA!$J$22,IF(CUADRO!AD8="V",0,IF(CUADRO!AD8="AP",0,IF(CUADRO!AD8="HS",0,IF(CUADRO!AD8="BA",0,IF(CALCULADORA!$M$2="INVIERNO",CUADRO!FG8,CUADRO!GM8))))))</f>
        <v/>
      </c>
      <c r="EA8" s="148" t="str">
        <f>IF(AE8="X",CALCULADORA!$J$22,IF(CUADRO!AE8="V",0,IF(CUADRO!AE8="AP",0,IF(CUADRO!AE8="HS",0,IF(CUADRO!AE8="BA",0,IF(CALCULADORA!$M$2="INVIERNO",CUADRO!FH8,CUADRO!GN8))))))</f>
        <v/>
      </c>
      <c r="EB8" s="148" t="str">
        <f>IF(AF8="X",CALCULADORA!$J$22,IF(CUADRO!AF8="V",0,IF(CUADRO!AF8="AP",0,IF(CUADRO!AF8="HS",0,IF(CUADRO!AF8="BA",0,IF(CALCULADORA!$M$2="INVIERNO",CUADRO!FI8,CUADRO!GO8))))))</f>
        <v/>
      </c>
      <c r="EC8" s="148" t="str">
        <f>IF(AG8="X",CALCULADORA!$J$22,IF(CUADRO!AG8="V",0,IF(CUADRO!AG8="AP",0,IF(CUADRO!AG8="HS",0,IF(CUADRO!AG8="BA",0,IF(CALCULADORA!$M$2="INVIERNO",CUADRO!FJ8,CUADRO!GP8))))))</f>
        <v/>
      </c>
      <c r="ED8" s="148" t="str">
        <f>IF(AH8="X",CALCULADORA!$J$22,IF(CUADRO!AH8="V",0,IF(CUADRO!AH8="AP",0,IF(CUADRO!AH8="HS",0,IF(CUADRO!AH8="BA",0,IF(CALCULADORA!$M$2="INVIERNO",CUADRO!FK8,CUADRO!GQ8))))))</f>
        <v/>
      </c>
      <c r="EE8" s="148" t="str">
        <f>IF(AI8="X",CALCULADORA!$J$22,IF(CUADRO!AI8="V",0,IF(CUADRO!AI8="AP",0,IF(CUADRO!AI8="HS",0,IF(CUADRO!AI8="BA",0,IF(CALCULADORA!$M$2="INVIERNO",CUADRO!FL8,CUADRO!GR8))))))</f>
        <v/>
      </c>
      <c r="EF8" s="148" t="str">
        <f>IF(AJ8="X",CALCULADORA!$J$22,IF(CUADRO!AJ8="V",0,IF(CUADRO!AJ8="AP",0,IF(CUADRO!AJ8="HS",0,IF(CUADRO!AJ8="BA",0,IF(CALCULADORA!$M$2="INVIERNO",CUADRO!FM8,CUADRO!GS8))))))</f>
        <v/>
      </c>
      <c r="EG8" s="148" t="str">
        <f>IF(AK8="X",CALCULADORA!$J$22,IF(CUADRO!AK8="V",0,IF(CUADRO!AK8="AP",0,IF(CUADRO!AK8="HS",0,IF(CUADRO!AK8="BA",0,IF(CALCULADORA!$M$2="INVIERNO",CUADRO!FN8,CUADRO!GT8))))))</f>
        <v/>
      </c>
      <c r="EH8" s="363">
        <f t="shared" si="46"/>
        <v>0</v>
      </c>
      <c r="EI8" s="19"/>
      <c r="EJ8" s="148" t="str">
        <f>IF(G8="","",IF(G8="L",0,IF(G8="V",0,IF(G8="X",0,IF(G$2="L",VLOOKUP(G8,'H. INV.'!$F$10:$P$171,11,FALSE),IF(G$2="S",VLOOKUP(G8,'H. INV.'!$V$10:$AF$171,11,FALSE),IF(G$2="D",VLOOKUP(G8,'H. INV.'!$AL$10:$AV$171,11,FALSE),"")))))))</f>
        <v/>
      </c>
      <c r="EK8" s="148" t="str">
        <f>IF(H8="","",IF(H8="L",0,IF(H8="V",0,IF(H8="X",0,IF(H$2="L",VLOOKUP(H8,'H. INV.'!$F$10:$P$171,11,FALSE),IF(H$2="S",VLOOKUP(H8,'H. INV.'!$V$10:$AF$171,11,FALSE),IF(H$2="D",VLOOKUP(H8,'H. INV.'!$AL$10:$AV$171,11,FALSE),"")))))))</f>
        <v/>
      </c>
      <c r="EL8" s="148" t="str">
        <f>IF(I8="","",IF(I8="L",0,IF(I8="V",0,IF(I8="X",0,IF(I$2="L",VLOOKUP(I8,'H. INV.'!$F$10:$P$171,11,FALSE),IF(I$2="S",VLOOKUP(I8,'H. INV.'!$V$10:$AF$171,11,FALSE),IF(I$2="D",VLOOKUP(I8,'H. INV.'!$AL$10:$AV$171,11,FALSE),"")))))))</f>
        <v/>
      </c>
      <c r="EM8" s="148" t="str">
        <f>IF(J8="","",IF(J8="L",0,IF(J8="V",0,IF(J8="X",0,IF(J$2="L",VLOOKUP(J8,'H. INV.'!$F$10:$P$171,11,FALSE),IF(J$2="S",VLOOKUP(J8,'H. INV.'!$V$10:$AF$171,11,FALSE),IF(J$2="D",VLOOKUP(J8,'H. INV.'!$AL$10:$AV$171,11,FALSE),"")))))))</f>
        <v/>
      </c>
      <c r="EN8" s="148" t="str">
        <f>IF(K8="","",IF(K8="L",0,IF(K8="V",0,IF(K8="X",0,IF(K$2="L",VLOOKUP(K8,'H. INV.'!$F$10:$P$171,11,FALSE),IF(K$2="S",VLOOKUP(K8,'H. INV.'!$V$10:$AF$171,11,FALSE),IF(K$2="D",VLOOKUP(K8,'H. INV.'!$AL$10:$AV$171,11,FALSE),"")))))))</f>
        <v/>
      </c>
      <c r="EO8" s="148" t="str">
        <f>IF(L8="","",IF(L8="L",0,IF(L8="V",0,IF(L8="X",0,IF(L$2="L",VLOOKUP(L8,'H. INV.'!$F$10:$P$171,11,FALSE),IF(L$2="S",VLOOKUP(L8,'H. INV.'!$V$10:$AF$171,11,FALSE),IF(L$2="D",VLOOKUP(L8,'H. INV.'!$AL$10:$AV$171,11,FALSE),"")))))))</f>
        <v/>
      </c>
      <c r="EP8" s="148" t="str">
        <f>IF(M8="","",IF(M8="L",0,IF(M8="V",0,IF(M8="X",0,IF(M$2="L",VLOOKUP(M8,'H. INV.'!$F$10:$P$171,11,FALSE),IF(M$2="S",VLOOKUP(M8,'H. INV.'!$V$10:$AF$171,11,FALSE),IF(M$2="D",VLOOKUP(M8,'H. INV.'!$AL$10:$AV$171,11,FALSE),"")))))))</f>
        <v/>
      </c>
      <c r="EQ8" s="148" t="str">
        <f>IF(N8="","",IF(N8="L",0,IF(N8="V",0,IF(N8="X",0,IF(N$2="L",VLOOKUP(N8,'H. INV.'!$F$10:$P$171,11,FALSE),IF(N$2="S",VLOOKUP(N8,'H. INV.'!$V$10:$AF$171,11,FALSE),IF(N$2="D",VLOOKUP(N8,'H. INV.'!$AL$10:$AV$171,11,FALSE),"")))))))</f>
        <v/>
      </c>
      <c r="ER8" s="148" t="str">
        <f>IF(O8="","",IF(O8="L",0,IF(O8="V",0,IF(O8="X",0,IF(O$2="L",VLOOKUP(O8,'H. INV.'!$F$10:$P$171,11,FALSE),IF(O$2="S",VLOOKUP(O8,'H. INV.'!$V$10:$AF$171,11,FALSE),IF(O$2="D",VLOOKUP(O8,'H. INV.'!$AL$10:$AV$171,11,FALSE),"")))))))</f>
        <v/>
      </c>
      <c r="ES8" s="148" t="str">
        <f>IF(P8="","",IF(P8="L",0,IF(P8="V",0,IF(P8="X",0,IF(P$2="L",VLOOKUP(P8,'H. INV.'!$F$10:$P$171,11,FALSE),IF(P$2="S",VLOOKUP(P8,'H. INV.'!$V$10:$AF$171,11,FALSE),IF(P$2="D",VLOOKUP(P8,'H. INV.'!$AL$10:$AV$171,11,FALSE),"")))))))</f>
        <v/>
      </c>
      <c r="ET8" s="148" t="str">
        <f>IF(Q8="","",IF(Q8="L",0,IF(Q8="V",0,IF(Q8="X",0,IF(Q$2="L",VLOOKUP(Q8,'H. INV.'!$F$10:$P$171,11,FALSE),IF(Q$2="S",VLOOKUP(Q8,'H. INV.'!$V$10:$AF$171,11,FALSE),IF(Q$2="D",VLOOKUP(Q8,'H. INV.'!$AL$10:$AV$171,11,FALSE),"")))))))</f>
        <v/>
      </c>
      <c r="EU8" s="148" t="str">
        <f>IF(R8="","",IF(R8="L",0,IF(R8="V",0,IF(R8="X",0,IF(R$2="L",VLOOKUP(R8,'H. INV.'!$F$10:$P$171,11,FALSE),IF(R$2="S",VLOOKUP(R8,'H. INV.'!$V$10:$AF$171,11,FALSE),IF(R$2="D",VLOOKUP(R8,'H. INV.'!$AL$10:$AV$171,11,FALSE),"")))))))</f>
        <v/>
      </c>
      <c r="EV8" s="148" t="str">
        <f>IF(S8="","",IF(S8="L",0,IF(S8="V",0,IF(S8="X",0,IF(S$2="L",VLOOKUP(S8,'H. INV.'!$F$10:$P$171,11,FALSE),IF(S$2="S",VLOOKUP(S8,'H. INV.'!$V$10:$AF$171,11,FALSE),IF(S$2="D",VLOOKUP(S8,'H. INV.'!$AL$10:$AV$171,11,FALSE),"")))))))</f>
        <v/>
      </c>
      <c r="EW8" s="148" t="str">
        <f>IF(T8="","",IF(T8="L",0,IF(T8="V",0,IF(T8="X",0,IF(T$2="L",VLOOKUP(T8,'H. INV.'!$F$10:$P$171,11,FALSE),IF(T$2="S",VLOOKUP(T8,'H. INV.'!$V$10:$AF$171,11,FALSE),IF(T$2="D",VLOOKUP(T8,'H. INV.'!$AL$10:$AV$171,11,FALSE),"")))))))</f>
        <v/>
      </c>
      <c r="EX8" s="148" t="str">
        <f>IF(U8="","",IF(U8="L",0,IF(U8="V",0,IF(U8="X",0,IF(U$2="L",VLOOKUP(U8,'H. INV.'!$F$10:$P$171,11,FALSE),IF(U$2="S",VLOOKUP(U8,'H. INV.'!$V$10:$AF$171,11,FALSE),IF(U$2="D",VLOOKUP(U8,'H. INV.'!$AL$10:$AV$171,11,FALSE),"")))))))</f>
        <v/>
      </c>
      <c r="EY8" s="148" t="str">
        <f>IF(V8="","",IF(V8="L",0,IF(V8="V",0,IF(V8="X",0,IF(V$2="L",VLOOKUP(V8,'H. INV.'!$F$10:$P$171,11,FALSE),IF(V$2="S",VLOOKUP(V8,'H. INV.'!$V$10:$AF$171,11,FALSE),IF(V$2="D",VLOOKUP(V8,'H. INV.'!$AL$10:$AV$171,11,FALSE),"")))))))</f>
        <v/>
      </c>
      <c r="EZ8" s="148" t="str">
        <f>IF(W8="","",IF(W8="L",0,IF(W8="V",0,IF(W8="X",0,IF(W$2="L",VLOOKUP(W8,'H. INV.'!$F$10:$P$171,11,FALSE),IF(W$2="S",VLOOKUP(W8,'H. INV.'!$V$10:$AF$171,11,FALSE),IF(W$2="D",VLOOKUP(W8,'H. INV.'!$AL$10:$AV$171,11,FALSE),"")))))))</f>
        <v/>
      </c>
      <c r="FA8" s="148" t="str">
        <f>IF(X8="","",IF(X8="L",0,IF(X8="V",0,IF(X8="X",0,IF(X$2="L",VLOOKUP(X8,'H. INV.'!$F$10:$P$171,11,FALSE),IF(X$2="S",VLOOKUP(X8,'H. INV.'!$V$10:$AF$171,11,FALSE),IF(X$2="D",VLOOKUP(X8,'H. INV.'!$AL$10:$AV$171,11,FALSE),"")))))))</f>
        <v/>
      </c>
      <c r="FB8" s="148" t="str">
        <f>IF(Y8="","",IF(Y8="L",0,IF(Y8="V",0,IF(Y8="X",0,IF(Y$2="L",VLOOKUP(Y8,'H. INV.'!$F$10:$P$171,11,FALSE),IF(Y$2="S",VLOOKUP(Y8,'H. INV.'!$V$10:$AF$171,11,FALSE),IF(Y$2="D",VLOOKUP(Y8,'H. INV.'!$AL$10:$AV$171,11,FALSE),"")))))))</f>
        <v/>
      </c>
      <c r="FC8" s="148" t="str">
        <f>IF(Z8="","",IF(Z8="L",0,IF(Z8="V",0,IF(Z8="X",0,IF(Z$2="L",VLOOKUP(Z8,'H. INV.'!$F$10:$P$171,11,FALSE),IF(Z$2="S",VLOOKUP(Z8,'H. INV.'!$V$10:$AF$171,11,FALSE),IF(Z$2="D",VLOOKUP(Z8,'H. INV.'!$AL$10:$AV$171,11,FALSE),"")))))))</f>
        <v/>
      </c>
      <c r="FD8" s="148" t="str">
        <f>IF(AA8="","",IF(AA8="L",0,IF(AA8="V",0,IF(AA8="X",0,IF(AA$2="L",VLOOKUP(AA8,'H. INV.'!$F$10:$P$171,11,FALSE),IF(AA$2="S",VLOOKUP(AA8,'H. INV.'!$V$10:$AF$171,11,FALSE),IF(AA$2="D",VLOOKUP(AA8,'H. INV.'!$AL$10:$AV$171,11,FALSE),"")))))))</f>
        <v/>
      </c>
      <c r="FE8" s="148" t="str">
        <f>IF(AB8="","",IF(AB8="L",0,IF(AB8="V",0,IF(AB8="X",0,IF(AB$2="L",VLOOKUP(AB8,'H. INV.'!$F$10:$P$171,11,FALSE),IF(AB$2="S",VLOOKUP(AB8,'H. INV.'!$V$10:$AF$171,11,FALSE),IF(AB$2="D",VLOOKUP(AB8,'H. INV.'!$AL$10:$AV$171,11,FALSE),"")))))))</f>
        <v/>
      </c>
      <c r="FF8" s="148" t="str">
        <f>IF(AC8="","",IF(AC8="L",0,IF(AC8="V",0,IF(AC8="X",0,IF(AC$2="L",VLOOKUP(AC8,'H. INV.'!$F$10:$P$171,11,FALSE),IF(AC$2="S",VLOOKUP(AC8,'H. INV.'!$V$10:$AF$171,11,FALSE),IF(AC$2="D",VLOOKUP(AC8,'H. INV.'!$AL$10:$AV$171,11,FALSE),"")))))))</f>
        <v/>
      </c>
      <c r="FG8" s="148" t="str">
        <f>IF(AD8="","",IF(AD8="L",0,IF(AD8="V",0,IF(AD8="X",0,IF(AD$2="L",VLOOKUP(AD8,'H. INV.'!$F$10:$P$171,11,FALSE),IF(AD$2="S",VLOOKUP(AD8,'H. INV.'!$V$10:$AF$171,11,FALSE),IF(AD$2="D",VLOOKUP(AD8,'H. INV.'!$AL$10:$AV$171,11,FALSE),"")))))))</f>
        <v/>
      </c>
      <c r="FH8" s="148" t="str">
        <f>IF(AE8="","",IF(AE8="L",0,IF(AE8="V",0,IF(AE8="X",0,IF(AE$2="L",VLOOKUP(AE8,'H. INV.'!$F$10:$P$171,11,FALSE),IF(AE$2="S",VLOOKUP(AE8,'H. INV.'!$V$10:$AF$171,11,FALSE),IF(AE$2="D",VLOOKUP(AE8,'H. INV.'!$AL$10:$AV$171,11,FALSE),"")))))))</f>
        <v/>
      </c>
      <c r="FI8" s="148" t="str">
        <f>IF(AF8="","",IF(AF8="L",0,IF(AF8="V",0,IF(AF8="X",0,IF(AF$2="L",VLOOKUP(AF8,'H. INV.'!$F$10:$P$171,11,FALSE),IF(AF$2="S",VLOOKUP(AF8,'H. INV.'!$V$10:$AF$171,11,FALSE),IF(AF$2="D",VLOOKUP(AF8,'H. INV.'!$AL$10:$AV$171,11,FALSE),"")))))))</f>
        <v/>
      </c>
      <c r="FJ8" s="148" t="str">
        <f>IF(AG8="","",IF(AG8="L",0,IF(AG8="V",0,IF(AG8="X",0,IF(AG$2="L",VLOOKUP(AG8,'H. INV.'!$F$10:$P$171,11,FALSE),IF(AG$2="S",VLOOKUP(AG8,'H. INV.'!$V$10:$AF$171,11,FALSE),IF(AG$2="D",VLOOKUP(AG8,'H. INV.'!$AL$10:$AV$171,11,FALSE),"")))))))</f>
        <v/>
      </c>
      <c r="FK8" s="148" t="str">
        <f>IF(AH8="","",IF(AH8="L",0,IF(AH8="V",0,IF(AH8="X",0,IF(AH$2="L",VLOOKUP(AH8,'H. INV.'!$F$10:$P$171,11,FALSE),IF(AH$2="S",VLOOKUP(AH8,'H. INV.'!$V$10:$AF$171,11,FALSE),IF(AH$2="D",VLOOKUP(AH8,'H. INV.'!$AL$10:$AV$171,11,FALSE),"")))))))</f>
        <v/>
      </c>
      <c r="FL8" s="148" t="str">
        <f>IF(AI8="","",IF(AI8="L",0,IF(AI8="V",0,IF(AI8="X",0,IF(AI$2="L",VLOOKUP(AI8,'H. INV.'!$F$10:$P$171,11,FALSE),IF(AI$2="S",VLOOKUP(AI8,'H. INV.'!$V$10:$AF$171,11,FALSE),IF(AI$2="D",VLOOKUP(AI8,'H. INV.'!$AL$10:$AV$171,11,FALSE),"")))))))</f>
        <v/>
      </c>
      <c r="FM8" s="148" t="str">
        <f>IF(AJ8="","",IF(AJ8="L",0,IF(AJ8="V",0,IF(AJ8="X",0,IF(AJ$2="L",VLOOKUP(AJ8,'H. INV.'!$F$10:$P$171,11,FALSE),IF(AJ$2="S",VLOOKUP(AJ8,'H. INV.'!$V$10:$AF$171,11,FALSE),IF(AJ$2="D",VLOOKUP(AJ8,'H. INV.'!$AL$10:$AV$171,11,FALSE),"")))))))</f>
        <v/>
      </c>
      <c r="FN8" s="148" t="str">
        <f>IF(AK8="","",IF(AK8="L",0,IF(AK8="V",0,IF(AK8="X",0,IF(AK$2="L",VLOOKUP(AK8,'H. INV.'!$F$10:$P$171,11,FALSE),IF(AK$2="S",VLOOKUP(AK8,'H. INV.'!$V$10:$AF$171,11,FALSE),IF(AK$2="D",VLOOKUP(AK8,'H. INV.'!$AL$10:$AV$171,11,FALSE),"")))))))</f>
        <v/>
      </c>
      <c r="FO8" s="19"/>
      <c r="FP8" s="148" t="str">
        <f>IF(G8="","",IF(G8="L",0,IF(G8="V",0,IF(G8="X",0,IF(G$2="L",VLOOKUP(G8,'H. VER.'!$F$10:$P$171,11,FALSE),IF(G$2="S",VLOOKUP(G8,'H. VER.'!$V$10:$AF$171,11,FALSE),IF(G$2="D",VLOOKUP(G8,'H. VER.'!$AL$10:$AV$171,11,FALSE),"")))))))</f>
        <v/>
      </c>
      <c r="FQ8" s="148" t="str">
        <f>IF(H8="","",IF(H8="L",0,IF(H8="V",0,IF(H8="X",0,IF(H$2="L",VLOOKUP(H8,'H. VER.'!$F$10:$P$171,11,FALSE),IF(H$2="S",VLOOKUP(H8,'H. VER.'!$V$10:$AF$171,11,FALSE),IF(H$2="D",VLOOKUP(H8,'H. VER.'!$AL$10:$AV$171,11,FALSE),"")))))))</f>
        <v/>
      </c>
      <c r="FR8" s="148" t="str">
        <f>IF(I8="","",IF(I8="L",0,IF(I8="V",0,IF(I8="X",0,IF(I$2="L",VLOOKUP(I8,'H. VER.'!$F$10:$P$171,11,FALSE),IF(I$2="S",VLOOKUP(I8,'H. VER.'!$V$10:$AF$171,11,FALSE),IF(I$2="D",VLOOKUP(I8,'H. VER.'!$AL$10:$AV$171,11,FALSE),"")))))))</f>
        <v/>
      </c>
      <c r="FS8" s="148" t="str">
        <f>IF(J8="","",IF(J8="L",0,IF(J8="V",0,IF(J8="X",0,IF(J$2="L",VLOOKUP(J8,'H. VER.'!$F$10:$P$171,11,FALSE),IF(J$2="S",VLOOKUP(J8,'H. VER.'!$V$10:$AF$171,11,FALSE),IF(J$2="D",VLOOKUP(J8,'H. VER.'!$AL$10:$AV$171,11,FALSE),"")))))))</f>
        <v/>
      </c>
      <c r="FT8" s="148" t="str">
        <f>IF(K8="","",IF(K8="L",0,IF(K8="V",0,IF(K8="X",0,IF(K$2="L",VLOOKUP(K8,'H. VER.'!$F$10:$P$171,11,FALSE),IF(K$2="S",VLOOKUP(K8,'H. VER.'!$V$10:$AF$171,11,FALSE),IF(K$2="D",VLOOKUP(K8,'H. VER.'!$AL$10:$AV$171,11,FALSE),"")))))))</f>
        <v/>
      </c>
      <c r="FU8" s="148" t="str">
        <f>IF(L8="","",IF(L8="L",0,IF(L8="V",0,IF(L8="X",0,IF(L$2="L",VLOOKUP(L8,'H. VER.'!$F$10:$P$171,11,FALSE),IF(L$2="S",VLOOKUP(L8,'H. VER.'!$V$10:$AF$171,11,FALSE),IF(L$2="D",VLOOKUP(L8,'H. VER.'!$AL$10:$AV$171,11,FALSE),"")))))))</f>
        <v/>
      </c>
      <c r="FV8" s="148" t="str">
        <f>IF(M8="","",IF(M8="L",0,IF(M8="V",0,IF(M8="X",0,IF(M$2="L",VLOOKUP(M8,'H. VER.'!$F$10:$P$171,11,FALSE),IF(M$2="S",VLOOKUP(M8,'H. VER.'!$V$10:$AF$171,11,FALSE),IF(M$2="D",VLOOKUP(M8,'H. VER.'!$AL$10:$AV$171,11,FALSE),"")))))))</f>
        <v/>
      </c>
      <c r="FW8" s="148" t="str">
        <f>IF(N8="","",IF(N8="L",0,IF(N8="V",0,IF(N8="X",0,IF(N$2="L",VLOOKUP(N8,'H. VER.'!$F$10:$P$171,11,FALSE),IF(N$2="S",VLOOKUP(N8,'H. VER.'!$V$10:$AF$171,11,FALSE),IF(N$2="D",VLOOKUP(N8,'H. VER.'!$AL$10:$AV$171,11,FALSE),"")))))))</f>
        <v/>
      </c>
      <c r="FX8" s="148" t="str">
        <f>IF(O8="","",IF(O8="L",0,IF(O8="V",0,IF(O8="X",0,IF(O$2="L",VLOOKUP(O8,'H. VER.'!$F$10:$P$171,11,FALSE),IF(O$2="S",VLOOKUP(O8,'H. VER.'!$V$10:$AF$171,11,FALSE),IF(O$2="D",VLOOKUP(O8,'H. VER.'!$AL$10:$AV$171,11,FALSE),"")))))))</f>
        <v/>
      </c>
      <c r="FY8" s="148" t="str">
        <f>IF(P8="","",IF(P8="L",0,IF(P8="V",0,IF(P8="X",0,IF(P$2="L",VLOOKUP(P8,'H. VER.'!$F$10:$P$171,11,FALSE),IF(P$2="S",VLOOKUP(P8,'H. VER.'!$V$10:$AF$171,11,FALSE),IF(P$2="D",VLOOKUP(P8,'H. VER.'!$AL$10:$AV$171,11,FALSE),"")))))))</f>
        <v/>
      </c>
      <c r="FZ8" s="148" t="str">
        <f>IF(Q8="","",IF(Q8="L",0,IF(Q8="V",0,IF(Q8="X",0,IF(Q$2="L",VLOOKUP(Q8,'H. VER.'!$F$10:$P$171,11,FALSE),IF(Q$2="S",VLOOKUP(Q8,'H. VER.'!$V$10:$AF$171,11,FALSE),IF(Q$2="D",VLOOKUP(Q8,'H. VER.'!$AL$10:$AV$171,11,FALSE),"")))))))</f>
        <v/>
      </c>
      <c r="GA8" s="148" t="str">
        <f>IF(R8="","",IF(R8="L",0,IF(R8="V",0,IF(R8="X",0,IF(R$2="L",VLOOKUP(R8,'H. VER.'!$F$10:$P$171,11,FALSE),IF(R$2="S",VLOOKUP(R8,'H. VER.'!$V$10:$AF$171,11,FALSE),IF(R$2="D",VLOOKUP(R8,'H. VER.'!$AL$10:$AV$171,11,FALSE),"")))))))</f>
        <v/>
      </c>
      <c r="GB8" s="148" t="str">
        <f>IF(S8="","",IF(S8="L",0,IF(S8="V",0,IF(S8="X",0,IF(S$2="L",VLOOKUP(S8,'H. VER.'!$F$10:$P$171,11,FALSE),IF(S$2="S",VLOOKUP(S8,'H. VER.'!$V$10:$AF$171,11,FALSE),IF(S$2="D",VLOOKUP(S8,'H. VER.'!$AL$10:$AV$171,11,FALSE),"")))))))</f>
        <v/>
      </c>
      <c r="GC8" s="148" t="str">
        <f>IF(T8="","",IF(T8="L",0,IF(T8="V",0,IF(T8="X",0,IF(T$2="L",VLOOKUP(T8,'H. VER.'!$F$10:$P$171,11,FALSE),IF(T$2="S",VLOOKUP(T8,'H. VER.'!$V$10:$AF$171,11,FALSE),IF(T$2="D",VLOOKUP(T8,'H. VER.'!$AL$10:$AV$171,11,FALSE),"")))))))</f>
        <v/>
      </c>
      <c r="GD8" s="148" t="str">
        <f>IF(U8="","",IF(U8="L",0,IF(U8="V",0,IF(U8="X",0,IF(U$2="L",VLOOKUP(U8,'H. VER.'!$F$10:$P$171,11,FALSE),IF(U$2="S",VLOOKUP(U8,'H. VER.'!$V$10:$AF$171,11,FALSE),IF(U$2="D",VLOOKUP(U8,'H. VER.'!$AL$10:$AV$171,11,FALSE),"")))))))</f>
        <v/>
      </c>
      <c r="GE8" s="148" t="str">
        <f>IF(V8="","",IF(V8="L",0,IF(V8="V",0,IF(V8="X",0,IF(V$2="L",VLOOKUP(V8,'H. VER.'!$F$10:$P$171,11,FALSE),IF(V$2="S",VLOOKUP(V8,'H. VER.'!$V$10:$AF$171,11,FALSE),IF(V$2="D",VLOOKUP(V8,'H. VER.'!$AL$10:$AV$171,11,FALSE),"")))))))</f>
        <v/>
      </c>
      <c r="GF8" s="148" t="str">
        <f>IF(W8="","",IF(W8="L",0,IF(W8="V",0,IF(W8="X",0,IF(W$2="L",VLOOKUP(W8,'H. VER.'!$F$10:$P$171,11,FALSE),IF(W$2="S",VLOOKUP(W8,'H. VER.'!$V$10:$AF$171,11,FALSE),IF(W$2="D",VLOOKUP(W8,'H. VER.'!$AL$10:$AV$171,11,FALSE),"")))))))</f>
        <v/>
      </c>
      <c r="GG8" s="148" t="str">
        <f>IF(X8="","",IF(X8="L",0,IF(X8="V",0,IF(X8="X",0,IF(X$2="L",VLOOKUP(X8,'H. VER.'!$F$10:$P$171,11,FALSE),IF(X$2="S",VLOOKUP(X8,'H. VER.'!$V$10:$AF$171,11,FALSE),IF(X$2="D",VLOOKUP(X8,'H. VER.'!$AL$10:$AV$171,11,FALSE),"")))))))</f>
        <v/>
      </c>
      <c r="GH8" s="148" t="str">
        <f>IF(Y8="","",IF(Y8="L",0,IF(Y8="V",0,IF(Y8="X",0,IF(Y$2="L",VLOOKUP(Y8,'H. VER.'!$F$10:$P$171,11,FALSE),IF(Y$2="S",VLOOKUP(Y8,'H. VER.'!$V$10:$AF$171,11,FALSE),IF(Y$2="D",VLOOKUP(Y8,'H. VER.'!$AL$10:$AV$171,11,FALSE),"")))))))</f>
        <v/>
      </c>
      <c r="GI8" s="148" t="str">
        <f>IF(Z8="","",IF(Z8="L",0,IF(Z8="V",0,IF(Z8="X",0,IF(Z$2="L",VLOOKUP(Z8,'H. VER.'!$F$10:$P$171,11,FALSE),IF(Z$2="S",VLOOKUP(Z8,'H. VER.'!$V$10:$AF$171,11,FALSE),IF(Z$2="D",VLOOKUP(Z8,'H. VER.'!$AL$10:$AV$171,11,FALSE),"")))))))</f>
        <v/>
      </c>
      <c r="GJ8" s="148" t="str">
        <f>IF(AA8="","",IF(AA8="L",0,IF(AA8="V",0,IF(AA8="X",0,IF(AA$2="L",VLOOKUP(AA8,'H. VER.'!$F$10:$P$171,11,FALSE),IF(AA$2="S",VLOOKUP(AA8,'H. VER.'!$V$10:$AF$171,11,FALSE),IF(AA$2="D",VLOOKUP(AA8,'H. VER.'!$AL$10:$AV$171,11,FALSE),"")))))))</f>
        <v/>
      </c>
      <c r="GK8" s="148" t="str">
        <f>IF(AB8="","",IF(AB8="L",0,IF(AB8="V",0,IF(AB8="X",0,IF(AB$2="L",VLOOKUP(AB8,'H. VER.'!$F$10:$P$171,11,FALSE),IF(AB$2="S",VLOOKUP(AB8,'H. VER.'!$V$10:$AF$171,11,FALSE),IF(AB$2="D",VLOOKUP(AB8,'H. VER.'!$AL$10:$AV$171,11,FALSE),"")))))))</f>
        <v/>
      </c>
      <c r="GL8" s="148" t="str">
        <f>IF(AC8="","",IF(AC8="L",0,IF(AC8="V",0,IF(AC8="X",0,IF(AC$2="L",VLOOKUP(AC8,'H. VER.'!$F$10:$P$171,11,FALSE),IF(AC$2="S",VLOOKUP(AC8,'H. VER.'!$V$10:$AF$171,11,FALSE),IF(AC$2="D",VLOOKUP(AC8,'H. VER.'!$AL$10:$AV$171,11,FALSE),"")))))))</f>
        <v/>
      </c>
      <c r="GM8" s="148" t="str">
        <f>IF(AD8="","",IF(AD8="L",0,IF(AD8="V",0,IF(AD8="X",0,IF(AD$2="L",VLOOKUP(AD8,'H. VER.'!$F$10:$P$171,11,FALSE),IF(AD$2="S",VLOOKUP(AD8,'H. VER.'!$V$10:$AF$171,11,FALSE),IF(AD$2="D",VLOOKUP(AD8,'H. VER.'!$AL$10:$AV$171,11,FALSE),"")))))))</f>
        <v/>
      </c>
      <c r="GN8" s="148" t="str">
        <f>IF(AE8="","",IF(AE8="L",0,IF(AE8="V",0,IF(AE8="X",0,IF(AE$2="L",VLOOKUP(AE8,'H. VER.'!$F$10:$P$171,11,FALSE),IF(AE$2="S",VLOOKUP(AE8,'H. VER.'!$V$10:$AF$171,11,FALSE),IF(AE$2="D",VLOOKUP(AE8,'H. VER.'!$AL$10:$AV$171,11,FALSE),"")))))))</f>
        <v/>
      </c>
      <c r="GO8" s="148" t="str">
        <f>IF(AF8="","",IF(AF8="L",0,IF(AF8="V",0,IF(AF8="X",0,IF(AF$2="L",VLOOKUP(AF8,'H. VER.'!$F$10:$P$171,11,FALSE),IF(AF$2="S",VLOOKUP(AF8,'H. VER.'!$V$10:$AF$171,11,FALSE),IF(AF$2="D",VLOOKUP(AF8,'H. VER.'!$AL$10:$AV$171,11,FALSE),"")))))))</f>
        <v/>
      </c>
      <c r="GP8" s="148" t="str">
        <f>IF(AG8="","",IF(AG8="L",0,IF(AG8="V",0,IF(AG8="X",0,IF(AG$2="L",VLOOKUP(AG8,'H. VER.'!$F$10:$P$171,11,FALSE),IF(AG$2="S",VLOOKUP(AG8,'H. VER.'!$V$10:$AF$171,11,FALSE),IF(AG$2="D",VLOOKUP(AG8,'H. VER.'!$AL$10:$AV$171,11,FALSE),"")))))))</f>
        <v/>
      </c>
      <c r="GQ8" s="148" t="str">
        <f>IF(AH8="","",IF(AH8="L",0,IF(AH8="V",0,IF(AH8="X",0,IF(AH$2="L",VLOOKUP(AH8,'H. VER.'!$F$10:$P$171,11,FALSE),IF(AH$2="S",VLOOKUP(AH8,'H. VER.'!$V$10:$AF$171,11,FALSE),IF(AH$2="D",VLOOKUP(AH8,'H. VER.'!$AL$10:$AV$171,11,FALSE),"")))))))</f>
        <v/>
      </c>
      <c r="GR8" s="148" t="str">
        <f>IF(AI8="","",IF(AI8="L",0,IF(AI8="V",0,IF(AI8="X",0,IF(AI$2="L",VLOOKUP(AI8,'H. VER.'!$F$10:$P$171,11,FALSE),IF(AI$2="S",VLOOKUP(AI8,'H. VER.'!$V$10:$AF$171,11,FALSE),IF(AI$2="D",VLOOKUP(AI8,'H. VER.'!$AL$10:$AV$171,11,FALSE),"")))))))</f>
        <v/>
      </c>
      <c r="GS8" s="148" t="str">
        <f>IF(AJ8="","",IF(AJ8="L",0,IF(AJ8="V",0,IF(AJ8="X",0,IF(AJ$2="L",VLOOKUP(AJ8,'H. VER.'!$F$10:$P$171,11,FALSE),IF(AJ$2="S",VLOOKUP(AJ8,'H. VER.'!$V$10:$AF$171,11,FALSE),IF(AJ$2="D",VLOOKUP(AJ8,'H. VER.'!$AL$10:$AV$171,11,FALSE),"")))))))</f>
        <v/>
      </c>
      <c r="GT8" s="148" t="str">
        <f>IF(AK8="","",IF(AK8="L",0,IF(AK8="V",0,IF(AK8="X",0,IF(AK$2="L",VLOOKUP(AK8,'H. VER.'!$F$10:$P$171,11,FALSE),IF(AK$2="S",VLOOKUP(AK8,'H. VER.'!$V$10:$AF$171,11,FALSE),IF(AK$2="D",VLOOKUP(AK8,'H. VER.'!$AL$10:$AV$171,11,FALSE),"")))))))</f>
        <v/>
      </c>
      <c r="GU8" s="19"/>
      <c r="GV8" s="417">
        <f>AL185</f>
        <v>1</v>
      </c>
      <c r="GW8" s="415"/>
    </row>
    <row r="9" spans="1:205" ht="16.5" thickBot="1">
      <c r="A9" s="368"/>
      <c r="B9" s="367" t="str">
        <f>IFERROR(VLOOKUP(A425/7/2023+CONDUCTORES!C:V,20,FALSE),"")</f>
        <v/>
      </c>
      <c r="C9" s="544" t="str">
        <f>IF(CUADRO!A9="",IF(B9="","",B9),VLOOKUP(CUADRO!A9,CONDUCTORES!C:E,3,FALSE))</f>
        <v/>
      </c>
      <c r="D9" s="545" t="str">
        <f>IF(ISNA(IF(B9="",IF(A9="","",A9),VLOOKUP(B9,CONDUCTORES!B:F,5,FALSE))),"",(IF(B9="",IF(A9="","",A9),VLOOKUP(B9,CONDUCTORES!B:F,5,FALSE))))</f>
        <v/>
      </c>
      <c r="E9" s="546">
        <v>6</v>
      </c>
      <c r="F9" s="551"/>
      <c r="G9" s="547"/>
      <c r="H9" s="547"/>
      <c r="I9" s="519"/>
      <c r="J9" s="547"/>
      <c r="K9" s="519"/>
      <c r="L9" s="550"/>
      <c r="M9" s="547"/>
      <c r="N9" s="547"/>
      <c r="O9" s="547"/>
      <c r="P9" s="519"/>
      <c r="Q9" s="547"/>
      <c r="R9" s="519"/>
      <c r="S9" s="519"/>
      <c r="T9" s="547"/>
      <c r="U9" s="549"/>
      <c r="V9" s="547"/>
      <c r="W9" s="547"/>
      <c r="X9" s="547"/>
      <c r="Y9" s="547"/>
      <c r="Z9" s="547"/>
      <c r="AA9" s="547"/>
      <c r="AB9" s="547"/>
      <c r="AC9" s="547"/>
      <c r="AD9" s="547"/>
      <c r="AE9" s="547"/>
      <c r="AF9" s="547"/>
      <c r="AG9" s="547"/>
      <c r="AH9" s="547"/>
      <c r="AI9" s="547"/>
      <c r="AJ9" s="547"/>
      <c r="AK9" s="519"/>
      <c r="AL9" s="417">
        <f t="shared" si="38"/>
        <v>0</v>
      </c>
      <c r="AM9" s="466">
        <f t="shared" si="6"/>
        <v>31</v>
      </c>
      <c r="AN9" s="463">
        <f t="shared" si="39"/>
        <v>0</v>
      </c>
      <c r="AO9" s="463">
        <f t="shared" si="40"/>
        <v>0</v>
      </c>
      <c r="AP9" s="463">
        <f t="shared" si="41"/>
        <v>0</v>
      </c>
      <c r="AQ9" s="463">
        <f t="shared" si="42"/>
        <v>0</v>
      </c>
      <c r="AR9" s="463">
        <f t="shared" si="43"/>
        <v>0</v>
      </c>
      <c r="AS9" s="464">
        <f t="shared" si="44"/>
        <v>0</v>
      </c>
      <c r="AT9" s="464">
        <f t="shared" si="45"/>
        <v>0</v>
      </c>
      <c r="AU9" s="465">
        <f>EH9+(AO9*(CALCULADORA!$L$22/30))+(CUADRO!AP9*CALCULADORA!$J$22)+(CUADRO!AQ9*CALCULADORA!$J$22)+(CUADRO!AR9*CALCULADORA!$J$22)</f>
        <v>0</v>
      </c>
      <c r="AV9" s="276" t="str">
        <f>IF(CALCULADORA!M11="","",CALCULADORA!M11)</f>
        <v/>
      </c>
      <c r="AW9" s="226" t="str">
        <f>IF(AV9="","",DATE(BORRADOR!$AA$1,BORRADOR!$AK$1,AV9))</f>
        <v/>
      </c>
      <c r="AX9" s="607"/>
      <c r="AY9" s="267">
        <f>AN335</f>
        <v>29</v>
      </c>
      <c r="AZ9" s="268" t="s">
        <v>78</v>
      </c>
      <c r="BA9" s="267">
        <f>AY9</f>
        <v>29</v>
      </c>
      <c r="BB9" s="269">
        <f>$AL$154-BA9</f>
        <v>-29</v>
      </c>
      <c r="BC9" s="271" t="str">
        <f>AZ9</f>
        <v>D/F</v>
      </c>
      <c r="BD9" s="273">
        <f>(COUNTIF($BV$159:$CZ$159,"D"))+(COUNTIF($BV$159:$CZ$159,"F"))</f>
        <v>5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97">
        <f t="shared" si="7"/>
        <v>1</v>
      </c>
      <c r="BW9" s="97">
        <f t="shared" si="8"/>
        <v>2</v>
      </c>
      <c r="BX9" s="97">
        <f t="shared" si="9"/>
        <v>3</v>
      </c>
      <c r="BY9" s="97">
        <f t="shared" si="10"/>
        <v>4</v>
      </c>
      <c r="BZ9" s="97">
        <f t="shared" si="11"/>
        <v>5</v>
      </c>
      <c r="CA9" s="97">
        <f t="shared" si="12"/>
        <v>6</v>
      </c>
      <c r="CB9" s="97">
        <f t="shared" si="13"/>
        <v>7</v>
      </c>
      <c r="CC9" s="97">
        <f t="shared" si="14"/>
        <v>8</v>
      </c>
      <c r="CD9" s="97">
        <f t="shared" si="15"/>
        <v>9</v>
      </c>
      <c r="CE9" s="97">
        <f t="shared" si="16"/>
        <v>10</v>
      </c>
      <c r="CF9" s="97">
        <f t="shared" si="17"/>
        <v>11</v>
      </c>
      <c r="CG9" s="97">
        <f t="shared" si="18"/>
        <v>12</v>
      </c>
      <c r="CH9" s="97">
        <f t="shared" si="19"/>
        <v>13</v>
      </c>
      <c r="CI9" s="97">
        <f t="shared" si="20"/>
        <v>14</v>
      </c>
      <c r="CJ9" s="97">
        <f t="shared" si="21"/>
        <v>15</v>
      </c>
      <c r="CK9" s="97">
        <f t="shared" si="22"/>
        <v>16</v>
      </c>
      <c r="CL9" s="97">
        <f t="shared" si="23"/>
        <v>17</v>
      </c>
      <c r="CM9" s="97">
        <f t="shared" si="24"/>
        <v>18</v>
      </c>
      <c r="CN9" s="97">
        <f t="shared" si="25"/>
        <v>19</v>
      </c>
      <c r="CO9" s="97">
        <f t="shared" si="26"/>
        <v>20</v>
      </c>
      <c r="CP9" s="97">
        <f t="shared" si="27"/>
        <v>21</v>
      </c>
      <c r="CQ9" s="97">
        <f t="shared" si="28"/>
        <v>22</v>
      </c>
      <c r="CR9" s="97">
        <f t="shared" si="29"/>
        <v>23</v>
      </c>
      <c r="CS9" s="97">
        <f t="shared" si="30"/>
        <v>24</v>
      </c>
      <c r="CT9" s="97">
        <f t="shared" si="31"/>
        <v>25</v>
      </c>
      <c r="CU9" s="97">
        <f t="shared" si="32"/>
        <v>26</v>
      </c>
      <c r="CV9" s="97">
        <f t="shared" si="33"/>
        <v>27</v>
      </c>
      <c r="CW9" s="97">
        <f t="shared" si="34"/>
        <v>28</v>
      </c>
      <c r="CX9" s="97">
        <f t="shared" si="35"/>
        <v>29</v>
      </c>
      <c r="CY9" s="97">
        <f t="shared" si="36"/>
        <v>30</v>
      </c>
      <c r="CZ9" s="97">
        <f t="shared" si="37"/>
        <v>31</v>
      </c>
      <c r="DA9" s="19"/>
      <c r="DB9" s="19"/>
      <c r="DC9" s="148" t="str">
        <f>IF(G9="X",CALCULADORA!$J$22,IF(CUADRO!G9="V",0,IF(CUADRO!G9="AP",0,IF(CUADRO!G9="HS",0,IF(CUADRO!G9="BA",0,IF(CALCULADORA!$M$2="INVIERNO",CUADRO!EJ9,CUADRO!FP9))))))</f>
        <v/>
      </c>
      <c r="DD9" s="148" t="str">
        <f>IF(H9="X",CALCULADORA!$J$22,IF(CUADRO!H9="V",0,IF(CUADRO!H9="AP",0,IF(CUADRO!H9="HS",0,IF(CUADRO!H9="BA",0,IF(CALCULADORA!$M$2="INVIERNO",CUADRO!EK9,CUADRO!FQ9))))))</f>
        <v/>
      </c>
      <c r="DE9" s="148" t="str">
        <f>IF(I9="X",CALCULADORA!$J$22,IF(CUADRO!I9="V",0,IF(CUADRO!I9="AP",0,IF(CUADRO!I9="HS",0,IF(CUADRO!I9="BA",0,IF(CALCULADORA!$M$2="INVIERNO",CUADRO!EL9,CUADRO!FR9))))))</f>
        <v/>
      </c>
      <c r="DF9" s="148" t="str">
        <f>IF(J9="X",CALCULADORA!$J$22,IF(CUADRO!J9="V",0,IF(CUADRO!J9="AP",0,IF(CUADRO!J9="HS",0,IF(CUADRO!J9="BA",0,IF(CALCULADORA!$M$2="INVIERNO",CUADRO!EM9,CUADRO!FS9))))))</f>
        <v/>
      </c>
      <c r="DG9" s="148" t="str">
        <f>IF(K9="X",CALCULADORA!$J$22,IF(CUADRO!K9="V",0,IF(CUADRO!K9="AP",0,IF(CUADRO!K9="HS",0,IF(CUADRO!K9="BA",0,IF(CALCULADORA!$M$2="INVIERNO",CUADRO!EN9,CUADRO!FT9))))))</f>
        <v/>
      </c>
      <c r="DH9" s="148" t="str">
        <f>IF(L9="X",CALCULADORA!$J$22,IF(CUADRO!L9="V",0,IF(CUADRO!L9="AP",0,IF(CUADRO!L9="HS",0,IF(CUADRO!L9="BA",0,IF(CALCULADORA!$M$2="INVIERNO",CUADRO!EO9,CUADRO!FU9))))))</f>
        <v/>
      </c>
      <c r="DI9" s="148" t="str">
        <f>IF(M9="X",CALCULADORA!$J$22,IF(CUADRO!M9="V",0,IF(CUADRO!M9="AP",0,IF(CUADRO!M9="HS",0,IF(CUADRO!M9="BA",0,IF(CALCULADORA!$M$2="INVIERNO",CUADRO!EP9,CUADRO!FV9))))))</f>
        <v/>
      </c>
      <c r="DJ9" s="148" t="str">
        <f>IF(N9="X",CALCULADORA!$J$22,IF(CUADRO!N9="V",0,IF(CUADRO!N9="AP",0,IF(CUADRO!N9="HS",0,IF(CUADRO!N9="BA",0,IF(CALCULADORA!$M$2="INVIERNO",CUADRO!EQ9,CUADRO!FW9))))))</f>
        <v/>
      </c>
      <c r="DK9" s="148" t="str">
        <f>IF(O9="X",CALCULADORA!$J$22,IF(CUADRO!O9="V",0,IF(CUADRO!O9="AP",0,IF(CUADRO!O9="HS",0,IF(CUADRO!O9="BA",0,IF(CALCULADORA!$M$2="INVIERNO",CUADRO!ER9,CUADRO!FX9))))))</f>
        <v/>
      </c>
      <c r="DL9" s="148" t="str">
        <f>IF(P9="X",CALCULADORA!$J$22,IF(CUADRO!P9="V",0,IF(CUADRO!P9="AP",0,IF(CUADRO!P9="HS",0,IF(CUADRO!P9="BA",0,IF(CALCULADORA!$M$2="INVIERNO",CUADRO!ES9,CUADRO!FY9))))))</f>
        <v/>
      </c>
      <c r="DM9" s="148" t="str">
        <f>IF(Q9="X",CALCULADORA!$J$22,IF(CUADRO!Q9="V",0,IF(CUADRO!Q9="AP",0,IF(CUADRO!Q9="HS",0,IF(CUADRO!Q9="BA",0,IF(CALCULADORA!$M$2="INVIERNO",CUADRO!ET9,CUADRO!FZ9))))))</f>
        <v/>
      </c>
      <c r="DN9" s="148" t="str">
        <f>IF(R9="X",CALCULADORA!$J$22,IF(CUADRO!R9="V",0,IF(CUADRO!R9="AP",0,IF(CUADRO!R9="HS",0,IF(CUADRO!R9="BA",0,IF(CALCULADORA!$M$2="INVIERNO",CUADRO!EU9,CUADRO!GA9))))))</f>
        <v/>
      </c>
      <c r="DO9" s="148" t="str">
        <f>IF(S9="X",CALCULADORA!$J$22,IF(CUADRO!S9="V",0,IF(CUADRO!S9="AP",0,IF(CUADRO!S9="HS",0,IF(CUADRO!S9="BA",0,IF(CALCULADORA!$M$2="INVIERNO",CUADRO!EV9,CUADRO!GB9))))))</f>
        <v/>
      </c>
      <c r="DP9" s="148" t="str">
        <f>IF(T9="X",CALCULADORA!$J$22,IF(CUADRO!T9="V",0,IF(CUADRO!T9="AP",0,IF(CUADRO!T9="HS",0,IF(CUADRO!T9="BA",0,IF(CALCULADORA!$M$2="INVIERNO",CUADRO!EW9,CUADRO!GC9))))))</f>
        <v/>
      </c>
      <c r="DQ9" s="148" t="str">
        <f>IF(U9="X",CALCULADORA!$J$22,IF(CUADRO!U9="V",0,IF(CUADRO!U9="AP",0,IF(CUADRO!U9="HS",0,IF(CUADRO!U9="BA",0,IF(CALCULADORA!$M$2="INVIERNO",CUADRO!EX9,CUADRO!GD9))))))</f>
        <v/>
      </c>
      <c r="DR9" s="148" t="str">
        <f>IF(V9="X",CALCULADORA!$J$22,IF(CUADRO!V9="V",0,IF(CUADRO!V9="AP",0,IF(CUADRO!V9="HS",0,IF(CUADRO!V9="BA",0,IF(CALCULADORA!$M$2="INVIERNO",CUADRO!EY9,CUADRO!GE9))))))</f>
        <v/>
      </c>
      <c r="DS9" s="148" t="str">
        <f>IF(W9="X",CALCULADORA!$J$22,IF(CUADRO!W9="V",0,IF(CUADRO!W9="AP",0,IF(CUADRO!W9="HS",0,IF(CUADRO!W9="BA",0,IF(CALCULADORA!$M$2="INVIERNO",CUADRO!EZ9,CUADRO!GF9))))))</f>
        <v/>
      </c>
      <c r="DT9" s="148" t="str">
        <f>IF(X9="X",CALCULADORA!$J$22,IF(CUADRO!X9="V",0,IF(CUADRO!X9="AP",0,IF(CUADRO!X9="HS",0,IF(CUADRO!X9="BA",0,IF(CALCULADORA!$M$2="INVIERNO",CUADRO!FA9,CUADRO!GG9))))))</f>
        <v/>
      </c>
      <c r="DU9" s="148" t="str">
        <f>IF(Y9="X",CALCULADORA!$J$22,IF(CUADRO!Y9="V",0,IF(CUADRO!Y9="AP",0,IF(CUADRO!Y9="HS",0,IF(CUADRO!Y9="BA",0,IF(CALCULADORA!$M$2="INVIERNO",CUADRO!FB9,CUADRO!GH9))))))</f>
        <v/>
      </c>
      <c r="DV9" s="148" t="str">
        <f>IF(Z9="X",CALCULADORA!$J$22,IF(CUADRO!Z9="V",0,IF(CUADRO!Z9="AP",0,IF(CUADRO!Z9="HS",0,IF(CUADRO!Z9="BA",0,IF(CALCULADORA!$M$2="INVIERNO",CUADRO!FC9,CUADRO!GI9))))))</f>
        <v/>
      </c>
      <c r="DW9" s="148" t="str">
        <f>IF(AA9="X",CALCULADORA!$J$22,IF(CUADRO!AA9="V",0,IF(CUADRO!AA9="AP",0,IF(CUADRO!AA9="HS",0,IF(CUADRO!AA9="BA",0,IF(CALCULADORA!$M$2="INVIERNO",CUADRO!FD9,CUADRO!GJ9))))))</f>
        <v/>
      </c>
      <c r="DX9" s="148" t="str">
        <f>IF(AB9="X",CALCULADORA!$J$22,IF(CUADRO!AB9="V",0,IF(CUADRO!AB9="AP",0,IF(CUADRO!AB9="HS",0,IF(CUADRO!AB9="BA",0,IF(CALCULADORA!$M$2="INVIERNO",CUADRO!FE9,CUADRO!GK9))))))</f>
        <v/>
      </c>
      <c r="DY9" s="148" t="str">
        <f>IF(AC9="X",CALCULADORA!$J$22,IF(CUADRO!AC9="V",0,IF(CUADRO!AC9="AP",0,IF(CUADRO!AC9="HS",0,IF(CUADRO!AC9="BA",0,IF(CALCULADORA!$M$2="INVIERNO",CUADRO!FF9,CUADRO!GL9))))))</f>
        <v/>
      </c>
      <c r="DZ9" s="148" t="str">
        <f>IF(AD9="X",CALCULADORA!$J$22,IF(CUADRO!AD9="V",0,IF(CUADRO!AD9="AP",0,IF(CUADRO!AD9="HS",0,IF(CUADRO!AD9="BA",0,IF(CALCULADORA!$M$2="INVIERNO",CUADRO!FG9,CUADRO!GM9))))))</f>
        <v/>
      </c>
      <c r="EA9" s="148" t="str">
        <f>IF(AE9="X",CALCULADORA!$J$22,IF(CUADRO!AE9="V",0,IF(CUADRO!AE9="AP",0,IF(CUADRO!AE9="HS",0,IF(CUADRO!AE9="BA",0,IF(CALCULADORA!$M$2="INVIERNO",CUADRO!FH9,CUADRO!GN9))))))</f>
        <v/>
      </c>
      <c r="EB9" s="148" t="str">
        <f>IF(AF9="X",CALCULADORA!$J$22,IF(CUADRO!AF9="V",0,IF(CUADRO!AF9="AP",0,IF(CUADRO!AF9="HS",0,IF(CUADRO!AF9="BA",0,IF(CALCULADORA!$M$2="INVIERNO",CUADRO!FI9,CUADRO!GO9))))))</f>
        <v/>
      </c>
      <c r="EC9" s="148" t="str">
        <f>IF(AG9="X",CALCULADORA!$J$22,IF(CUADRO!AG9="V",0,IF(CUADRO!AG9="AP",0,IF(CUADRO!AG9="HS",0,IF(CUADRO!AG9="BA",0,IF(CALCULADORA!$M$2="INVIERNO",CUADRO!FJ9,CUADRO!GP9))))))</f>
        <v/>
      </c>
      <c r="ED9" s="148" t="str">
        <f>IF(AH9="X",CALCULADORA!$J$22,IF(CUADRO!AH9="V",0,IF(CUADRO!AH9="AP",0,IF(CUADRO!AH9="HS",0,IF(CUADRO!AH9="BA",0,IF(CALCULADORA!$M$2="INVIERNO",CUADRO!FK9,CUADRO!GQ9))))))</f>
        <v/>
      </c>
      <c r="EE9" s="148" t="str">
        <f>IF(AI9="X",CALCULADORA!$J$22,IF(CUADRO!AI9="V",0,IF(CUADRO!AI9="AP",0,IF(CUADRO!AI9="HS",0,IF(CUADRO!AI9="BA",0,IF(CALCULADORA!$M$2="INVIERNO",CUADRO!FL9,CUADRO!GR9))))))</f>
        <v/>
      </c>
      <c r="EF9" s="148" t="str">
        <f>IF(AJ9="X",CALCULADORA!$J$22,IF(CUADRO!AJ9="V",0,IF(CUADRO!AJ9="AP",0,IF(CUADRO!AJ9="HS",0,IF(CUADRO!AJ9="BA",0,IF(CALCULADORA!$M$2="INVIERNO",CUADRO!FM9,CUADRO!GS9))))))</f>
        <v/>
      </c>
      <c r="EG9" s="148" t="str">
        <f>IF(AK9="X",CALCULADORA!$J$22,IF(CUADRO!AK9="V",0,IF(CUADRO!AK9="AP",0,IF(CUADRO!AK9="HS",0,IF(CUADRO!AK9="BA",0,IF(CALCULADORA!$M$2="INVIERNO",CUADRO!FN9,CUADRO!GT9))))))</f>
        <v/>
      </c>
      <c r="EH9" s="363">
        <f t="shared" si="46"/>
        <v>0</v>
      </c>
      <c r="EI9" s="19"/>
      <c r="EJ9" s="148" t="str">
        <f>IF(G9="","",IF(G9="L",0,IF(G9="V",0,IF(G9="X",0,IF(G$2="L",VLOOKUP(G9,'H. INV.'!$F$10:$P$171,11,FALSE),IF(G$2="S",VLOOKUP(G9,'H. INV.'!$V$10:$AF$171,11,FALSE),IF(G$2="D",VLOOKUP(G9,'H. INV.'!$AL$10:$AV$171,11,FALSE),"")))))))</f>
        <v/>
      </c>
      <c r="EK9" s="148" t="str">
        <f>IF(H9="","",IF(H9="L",0,IF(H9="V",0,IF(H9="X",0,IF(H$2="L",VLOOKUP(H9,'H. INV.'!$F$10:$P$171,11,FALSE),IF(H$2="S",VLOOKUP(H9,'H. INV.'!$V$10:$AF$171,11,FALSE),IF(H$2="D",VLOOKUP(H9,'H. INV.'!$AL$10:$AV$171,11,FALSE),"")))))))</f>
        <v/>
      </c>
      <c r="EL9" s="148" t="str">
        <f>IF(I9="","",IF(I9="L",0,IF(I9="V",0,IF(I9="X",0,IF(I$2="L",VLOOKUP(I9,'H. INV.'!$F$10:$P$171,11,FALSE),IF(I$2="S",VLOOKUP(I9,'H. INV.'!$V$10:$AF$171,11,FALSE),IF(I$2="D",VLOOKUP(I9,'H. INV.'!$AL$10:$AV$171,11,FALSE),"")))))))</f>
        <v/>
      </c>
      <c r="EM9" s="148" t="str">
        <f>IF(J9="","",IF(J9="L",0,IF(J9="V",0,IF(J9="X",0,IF(J$2="L",VLOOKUP(J9,'H. INV.'!$F$10:$P$171,11,FALSE),IF(J$2="S",VLOOKUP(J9,'H. INV.'!$V$10:$AF$171,11,FALSE),IF(J$2="D",VLOOKUP(J9,'H. INV.'!$AL$10:$AV$171,11,FALSE),"")))))))</f>
        <v/>
      </c>
      <c r="EN9" s="148" t="str">
        <f>IF(K9="","",IF(K9="L",0,IF(K9="V",0,IF(K9="X",0,IF(K$2="L",VLOOKUP(K9,'H. INV.'!$F$10:$P$171,11,FALSE),IF(K$2="S",VLOOKUP(K9,'H. INV.'!$V$10:$AF$171,11,FALSE),IF(K$2="D",VLOOKUP(K9,'H. INV.'!$AL$10:$AV$171,11,FALSE),"")))))))</f>
        <v/>
      </c>
      <c r="EO9" s="148" t="str">
        <f>IF(L9="","",IF(L9="L",0,IF(L9="V",0,IF(L9="X",0,IF(L$2="L",VLOOKUP(L9,'H. INV.'!$F$10:$P$171,11,FALSE),IF(L$2="S",VLOOKUP(L9,'H. INV.'!$V$10:$AF$171,11,FALSE),IF(L$2="D",VLOOKUP(L9,'H. INV.'!$AL$10:$AV$171,11,FALSE),"")))))))</f>
        <v/>
      </c>
      <c r="EP9" s="148" t="str">
        <f>IF(M9="","",IF(M9="L",0,IF(M9="V",0,IF(M9="X",0,IF(M$2="L",VLOOKUP(M9,'H. INV.'!$F$10:$P$171,11,FALSE),IF(M$2="S",VLOOKUP(M9,'H. INV.'!$V$10:$AF$171,11,FALSE),IF(M$2="D",VLOOKUP(M9,'H. INV.'!$AL$10:$AV$171,11,FALSE),"")))))))</f>
        <v/>
      </c>
      <c r="EQ9" s="148" t="str">
        <f>IF(N9="","",IF(N9="L",0,IF(N9="V",0,IF(N9="X",0,IF(N$2="L",VLOOKUP(N9,'H. INV.'!$F$10:$P$171,11,FALSE),IF(N$2="S",VLOOKUP(N9,'H. INV.'!$V$10:$AF$171,11,FALSE),IF(N$2="D",VLOOKUP(N9,'H. INV.'!$AL$10:$AV$171,11,FALSE),"")))))))</f>
        <v/>
      </c>
      <c r="ER9" s="148" t="str">
        <f>IF(O9="","",IF(O9="L",0,IF(O9="V",0,IF(O9="X",0,IF(O$2="L",VLOOKUP(O9,'H. INV.'!$F$10:$P$171,11,FALSE),IF(O$2="S",VLOOKUP(O9,'H. INV.'!$V$10:$AF$171,11,FALSE),IF(O$2="D",VLOOKUP(O9,'H. INV.'!$AL$10:$AV$171,11,FALSE),"")))))))</f>
        <v/>
      </c>
      <c r="ES9" s="148" t="str">
        <f>IF(P9="","",IF(P9="L",0,IF(P9="V",0,IF(P9="X",0,IF(P$2="L",VLOOKUP(P9,'H. INV.'!$F$10:$P$171,11,FALSE),IF(P$2="S",VLOOKUP(P9,'H. INV.'!$V$10:$AF$171,11,FALSE),IF(P$2="D",VLOOKUP(P9,'H. INV.'!$AL$10:$AV$171,11,FALSE),"")))))))</f>
        <v/>
      </c>
      <c r="ET9" s="148" t="str">
        <f>IF(Q9="","",IF(Q9="L",0,IF(Q9="V",0,IF(Q9="X",0,IF(Q$2="L",VLOOKUP(Q9,'H. INV.'!$F$10:$P$171,11,FALSE),IF(Q$2="S",VLOOKUP(Q9,'H. INV.'!$V$10:$AF$171,11,FALSE),IF(Q$2="D",VLOOKUP(Q9,'H. INV.'!$AL$10:$AV$171,11,FALSE),"")))))))</f>
        <v/>
      </c>
      <c r="EU9" s="148" t="str">
        <f>IF(R9="","",IF(R9="L",0,IF(R9="V",0,IF(R9="X",0,IF(R$2="L",VLOOKUP(R9,'H. INV.'!$F$10:$P$171,11,FALSE),IF(R$2="S",VLOOKUP(R9,'H. INV.'!$V$10:$AF$171,11,FALSE),IF(R$2="D",VLOOKUP(R9,'H. INV.'!$AL$10:$AV$171,11,FALSE),"")))))))</f>
        <v/>
      </c>
      <c r="EV9" s="148" t="str">
        <f>IF(S9="","",IF(S9="L",0,IF(S9="V",0,IF(S9="X",0,IF(S$2="L",VLOOKUP(S9,'H. INV.'!$F$10:$P$171,11,FALSE),IF(S$2="S",VLOOKUP(S9,'H. INV.'!$V$10:$AF$171,11,FALSE),IF(S$2="D",VLOOKUP(S9,'H. INV.'!$AL$10:$AV$171,11,FALSE),"")))))))</f>
        <v/>
      </c>
      <c r="EW9" s="148" t="str">
        <f>IF(T9="","",IF(T9="L",0,IF(T9="V",0,IF(T9="X",0,IF(T$2="L",VLOOKUP(T9,'H. INV.'!$F$10:$P$171,11,FALSE),IF(T$2="S",VLOOKUP(T9,'H. INV.'!$V$10:$AF$171,11,FALSE),IF(T$2="D",VLOOKUP(T9,'H. INV.'!$AL$10:$AV$171,11,FALSE),"")))))))</f>
        <v/>
      </c>
      <c r="EX9" s="148" t="str">
        <f>IF(U9="","",IF(U9="L",0,IF(U9="V",0,IF(U9="X",0,IF(U$2="L",VLOOKUP(U9,'H. INV.'!$F$10:$P$171,11,FALSE),IF(U$2="S",VLOOKUP(U9,'H. INV.'!$V$10:$AF$171,11,FALSE),IF(U$2="D",VLOOKUP(U9,'H. INV.'!$AL$10:$AV$171,11,FALSE),"")))))))</f>
        <v/>
      </c>
      <c r="EY9" s="148" t="str">
        <f>IF(V9="","",IF(V9="L",0,IF(V9="V",0,IF(V9="X",0,IF(V$2="L",VLOOKUP(V9,'H. INV.'!$F$10:$P$171,11,FALSE),IF(V$2="S",VLOOKUP(V9,'H. INV.'!$V$10:$AF$171,11,FALSE),IF(V$2="D",VLOOKUP(V9,'H. INV.'!$AL$10:$AV$171,11,FALSE),"")))))))</f>
        <v/>
      </c>
      <c r="EZ9" s="148" t="str">
        <f>IF(W9="","",IF(W9="L",0,IF(W9="V",0,IF(W9="X",0,IF(W$2="L",VLOOKUP(W9,'H. INV.'!$F$10:$P$171,11,FALSE),IF(W$2="S",VLOOKUP(W9,'H. INV.'!$V$10:$AF$171,11,FALSE),IF(W$2="D",VLOOKUP(W9,'H. INV.'!$AL$10:$AV$171,11,FALSE),"")))))))</f>
        <v/>
      </c>
      <c r="FA9" s="148" t="str">
        <f>IF(X9="","",IF(X9="L",0,IF(X9="V",0,IF(X9="X",0,IF(X$2="L",VLOOKUP(X9,'H. INV.'!$F$10:$P$171,11,FALSE),IF(X$2="S",VLOOKUP(X9,'H. INV.'!$V$10:$AF$171,11,FALSE),IF(X$2="D",VLOOKUP(X9,'H. INV.'!$AL$10:$AV$171,11,FALSE),"")))))))</f>
        <v/>
      </c>
      <c r="FB9" s="148" t="str">
        <f>IF(Y9="","",IF(Y9="L",0,IF(Y9="V",0,IF(Y9="X",0,IF(Y$2="L",VLOOKUP(Y9,'H. INV.'!$F$10:$P$171,11,FALSE),IF(Y$2="S",VLOOKUP(Y9,'H. INV.'!$V$10:$AF$171,11,FALSE),IF(Y$2="D",VLOOKUP(Y9,'H. INV.'!$AL$10:$AV$171,11,FALSE),"")))))))</f>
        <v/>
      </c>
      <c r="FC9" s="148" t="str">
        <f>IF(Z9="","",IF(Z9="L",0,IF(Z9="V",0,IF(Z9="X",0,IF(Z$2="L",VLOOKUP(Z9,'H. INV.'!$F$10:$P$171,11,FALSE),IF(Z$2="S",VLOOKUP(Z9,'H. INV.'!$V$10:$AF$171,11,FALSE),IF(Z$2="D",VLOOKUP(Z9,'H. INV.'!$AL$10:$AV$171,11,FALSE),"")))))))</f>
        <v/>
      </c>
      <c r="FD9" s="148" t="str">
        <f>IF(AA9="","",IF(AA9="L",0,IF(AA9="V",0,IF(AA9="X",0,IF(AA$2="L",VLOOKUP(AA9,'H. INV.'!$F$10:$P$171,11,FALSE),IF(AA$2="S",VLOOKUP(AA9,'H. INV.'!$V$10:$AF$171,11,FALSE),IF(AA$2="D",VLOOKUP(AA9,'H. INV.'!$AL$10:$AV$171,11,FALSE),"")))))))</f>
        <v/>
      </c>
      <c r="FE9" s="148" t="str">
        <f>IF(AB9="","",IF(AB9="L",0,IF(AB9="V",0,IF(AB9="X",0,IF(AB$2="L",VLOOKUP(AB9,'H. INV.'!$F$10:$P$171,11,FALSE),IF(AB$2="S",VLOOKUP(AB9,'H. INV.'!$V$10:$AF$171,11,FALSE),IF(AB$2="D",VLOOKUP(AB9,'H. INV.'!$AL$10:$AV$171,11,FALSE),"")))))))</f>
        <v/>
      </c>
      <c r="FF9" s="148" t="str">
        <f>IF(AC9="","",IF(AC9="L",0,IF(AC9="V",0,IF(AC9="X",0,IF(AC$2="L",VLOOKUP(AC9,'H. INV.'!$F$10:$P$171,11,FALSE),IF(AC$2="S",VLOOKUP(AC9,'H. INV.'!$V$10:$AF$171,11,FALSE),IF(AC$2="D",VLOOKUP(AC9,'H. INV.'!$AL$10:$AV$171,11,FALSE),"")))))))</f>
        <v/>
      </c>
      <c r="FG9" s="148" t="str">
        <f>IF(AD9="","",IF(AD9="L",0,IF(AD9="V",0,IF(AD9="X",0,IF(AD$2="L",VLOOKUP(AD9,'H. INV.'!$F$10:$P$171,11,FALSE),IF(AD$2="S",VLOOKUP(AD9,'H. INV.'!$V$10:$AF$171,11,FALSE),IF(AD$2="D",VLOOKUP(AD9,'H. INV.'!$AL$10:$AV$171,11,FALSE),"")))))))</f>
        <v/>
      </c>
      <c r="FH9" s="148" t="str">
        <f>IF(AE9="","",IF(AE9="L",0,IF(AE9="V",0,IF(AE9="X",0,IF(AE$2="L",VLOOKUP(AE9,'H. INV.'!$F$10:$P$171,11,FALSE),IF(AE$2="S",VLOOKUP(AE9,'H. INV.'!$V$10:$AF$171,11,FALSE),IF(AE$2="D",VLOOKUP(AE9,'H. INV.'!$AL$10:$AV$171,11,FALSE),"")))))))</f>
        <v/>
      </c>
      <c r="FI9" s="148" t="str">
        <f>IF(AF9="","",IF(AF9="L",0,IF(AF9="V",0,IF(AF9="X",0,IF(AF$2="L",VLOOKUP(AF9,'H. INV.'!$F$10:$P$171,11,FALSE),IF(AF$2="S",VLOOKUP(AF9,'H. INV.'!$V$10:$AF$171,11,FALSE),IF(AF$2="D",VLOOKUP(AF9,'H. INV.'!$AL$10:$AV$171,11,FALSE),"")))))))</f>
        <v/>
      </c>
      <c r="FJ9" s="148" t="str">
        <f>IF(AG9="","",IF(AG9="L",0,IF(AG9="V",0,IF(AG9="X",0,IF(AG$2="L",VLOOKUP(AG9,'H. INV.'!$F$10:$P$171,11,FALSE),IF(AG$2="S",VLOOKUP(AG9,'H. INV.'!$V$10:$AF$171,11,FALSE),IF(AG$2="D",VLOOKUP(AG9,'H. INV.'!$AL$10:$AV$171,11,FALSE),"")))))))</f>
        <v/>
      </c>
      <c r="FK9" s="148" t="str">
        <f>IF(AH9="","",IF(AH9="L",0,IF(AH9="V",0,IF(AH9="X",0,IF(AH$2="L",VLOOKUP(AH9,'H. INV.'!$F$10:$P$171,11,FALSE),IF(AH$2="S",VLOOKUP(AH9,'H. INV.'!$V$10:$AF$171,11,FALSE),IF(AH$2="D",VLOOKUP(AH9,'H. INV.'!$AL$10:$AV$171,11,FALSE),"")))))))</f>
        <v/>
      </c>
      <c r="FL9" s="148" t="str">
        <f>IF(AI9="","",IF(AI9="L",0,IF(AI9="V",0,IF(AI9="X",0,IF(AI$2="L",VLOOKUP(AI9,'H. INV.'!$F$10:$P$171,11,FALSE),IF(AI$2="S",VLOOKUP(AI9,'H. INV.'!$V$10:$AF$171,11,FALSE),IF(AI$2="D",VLOOKUP(AI9,'H. INV.'!$AL$10:$AV$171,11,FALSE),"")))))))</f>
        <v/>
      </c>
      <c r="FM9" s="148" t="str">
        <f>IF(AJ9="","",IF(AJ9="L",0,IF(AJ9="V",0,IF(AJ9="X",0,IF(AJ$2="L",VLOOKUP(AJ9,'H. INV.'!$F$10:$P$171,11,FALSE),IF(AJ$2="S",VLOOKUP(AJ9,'H. INV.'!$V$10:$AF$171,11,FALSE),IF(AJ$2="D",VLOOKUP(AJ9,'H. INV.'!$AL$10:$AV$171,11,FALSE),"")))))))</f>
        <v/>
      </c>
      <c r="FN9" s="148" t="str">
        <f>IF(AK9="","",IF(AK9="L",0,IF(AK9="V",0,IF(AK9="X",0,IF(AK$2="L",VLOOKUP(AK9,'H. INV.'!$F$10:$P$171,11,FALSE),IF(AK$2="S",VLOOKUP(AK9,'H. INV.'!$V$10:$AF$171,11,FALSE),IF(AK$2="D",VLOOKUP(AK9,'H. INV.'!$AL$10:$AV$171,11,FALSE),"")))))))</f>
        <v/>
      </c>
      <c r="FO9" s="19"/>
      <c r="FP9" s="148" t="str">
        <f>IF(G9="","",IF(G9="L",0,IF(G9="V",0,IF(G9="X",0,IF(G$2="L",VLOOKUP(G9,'H. VER.'!$F$10:$P$171,11,FALSE),IF(G$2="S",VLOOKUP(G9,'H. VER.'!$V$10:$AF$171,11,FALSE),IF(G$2="D",VLOOKUP(G9,'H. VER.'!$AL$10:$AV$171,11,FALSE),"")))))))</f>
        <v/>
      </c>
      <c r="FQ9" s="148" t="str">
        <f>IF(H9="","",IF(H9="L",0,IF(H9="V",0,IF(H9="X",0,IF(H$2="L",VLOOKUP(H9,'H. VER.'!$F$10:$P$171,11,FALSE),IF(H$2="S",VLOOKUP(H9,'H. VER.'!$V$10:$AF$171,11,FALSE),IF(H$2="D",VLOOKUP(H9,'H. VER.'!$AL$10:$AV$171,11,FALSE),"")))))))</f>
        <v/>
      </c>
      <c r="FR9" s="148" t="str">
        <f>IF(I9="","",IF(I9="L",0,IF(I9="V",0,IF(I9="X",0,IF(I$2="L",VLOOKUP(I9,'H. VER.'!$F$10:$P$171,11,FALSE),IF(I$2="S",VLOOKUP(I9,'H. VER.'!$V$10:$AF$171,11,FALSE),IF(I$2="D",VLOOKUP(I9,'H. VER.'!$AL$10:$AV$171,11,FALSE),"")))))))</f>
        <v/>
      </c>
      <c r="FS9" s="148" t="str">
        <f>IF(J9="","",IF(J9="L",0,IF(J9="V",0,IF(J9="X",0,IF(J$2="L",VLOOKUP(J9,'H. VER.'!$F$10:$P$171,11,FALSE),IF(J$2="S",VLOOKUP(J9,'H. VER.'!$V$10:$AF$171,11,FALSE),IF(J$2="D",VLOOKUP(J9,'H. VER.'!$AL$10:$AV$171,11,FALSE),"")))))))</f>
        <v/>
      </c>
      <c r="FT9" s="148" t="str">
        <f>IF(K9="","",IF(K9="L",0,IF(K9="V",0,IF(K9="X",0,IF(K$2="L",VLOOKUP(K9,'H. VER.'!$F$10:$P$171,11,FALSE),IF(K$2="S",VLOOKUP(K9,'H. VER.'!$V$10:$AF$171,11,FALSE),IF(K$2="D",VLOOKUP(K9,'H. VER.'!$AL$10:$AV$171,11,FALSE),"")))))))</f>
        <v/>
      </c>
      <c r="FU9" s="148" t="str">
        <f>IF(L9="","",IF(L9="L",0,IF(L9="V",0,IF(L9="X",0,IF(L$2="L",VLOOKUP(L9,'H. VER.'!$F$10:$P$171,11,FALSE),IF(L$2="S",VLOOKUP(L9,'H. VER.'!$V$10:$AF$171,11,FALSE),IF(L$2="D",VLOOKUP(L9,'H. VER.'!$AL$10:$AV$171,11,FALSE),"")))))))</f>
        <v/>
      </c>
      <c r="FV9" s="148" t="str">
        <f>IF(M9="","",IF(M9="L",0,IF(M9="V",0,IF(M9="X",0,IF(M$2="L",VLOOKUP(M9,'H. VER.'!$F$10:$P$171,11,FALSE),IF(M$2="S",VLOOKUP(M9,'H. VER.'!$V$10:$AF$171,11,FALSE),IF(M$2="D",VLOOKUP(M9,'H. VER.'!$AL$10:$AV$171,11,FALSE),"")))))))</f>
        <v/>
      </c>
      <c r="FW9" s="148" t="str">
        <f>IF(N9="","",IF(N9="L",0,IF(N9="V",0,IF(N9="X",0,IF(N$2="L",VLOOKUP(N9,'H. VER.'!$F$10:$P$171,11,FALSE),IF(N$2="S",VLOOKUP(N9,'H. VER.'!$V$10:$AF$171,11,FALSE),IF(N$2="D",VLOOKUP(N9,'H. VER.'!$AL$10:$AV$171,11,FALSE),"")))))))</f>
        <v/>
      </c>
      <c r="FX9" s="148" t="str">
        <f>IF(O9="","",IF(O9="L",0,IF(O9="V",0,IF(O9="X",0,IF(O$2="L",VLOOKUP(O9,'H. VER.'!$F$10:$P$171,11,FALSE),IF(O$2="S",VLOOKUP(O9,'H. VER.'!$V$10:$AF$171,11,FALSE),IF(O$2="D",VLOOKUP(O9,'H. VER.'!$AL$10:$AV$171,11,FALSE),"")))))))</f>
        <v/>
      </c>
      <c r="FY9" s="148" t="str">
        <f>IF(P9="","",IF(P9="L",0,IF(P9="V",0,IF(P9="X",0,IF(P$2="L",VLOOKUP(P9,'H. VER.'!$F$10:$P$171,11,FALSE),IF(P$2="S",VLOOKUP(P9,'H. VER.'!$V$10:$AF$171,11,FALSE),IF(P$2="D",VLOOKUP(P9,'H. VER.'!$AL$10:$AV$171,11,FALSE),"")))))))</f>
        <v/>
      </c>
      <c r="FZ9" s="148" t="str">
        <f>IF(Q9="","",IF(Q9="L",0,IF(Q9="V",0,IF(Q9="X",0,IF(Q$2="L",VLOOKUP(Q9,'H. VER.'!$F$10:$P$171,11,FALSE),IF(Q$2="S",VLOOKUP(Q9,'H. VER.'!$V$10:$AF$171,11,FALSE),IF(Q$2="D",VLOOKUP(Q9,'H. VER.'!$AL$10:$AV$171,11,FALSE),"")))))))</f>
        <v/>
      </c>
      <c r="GA9" s="148" t="str">
        <f>IF(R9="","",IF(R9="L",0,IF(R9="V",0,IF(R9="X",0,IF(R$2="L",VLOOKUP(R9,'H. VER.'!$F$10:$P$171,11,FALSE),IF(R$2="S",VLOOKUP(R9,'H. VER.'!$V$10:$AF$171,11,FALSE),IF(R$2="D",VLOOKUP(R9,'H. VER.'!$AL$10:$AV$171,11,FALSE),"")))))))</f>
        <v/>
      </c>
      <c r="GB9" s="148" t="str">
        <f>IF(S9="","",IF(S9="L",0,IF(S9="V",0,IF(S9="X",0,IF(S$2="L",VLOOKUP(S9,'H. VER.'!$F$10:$P$171,11,FALSE),IF(S$2="S",VLOOKUP(S9,'H. VER.'!$V$10:$AF$171,11,FALSE),IF(S$2="D",VLOOKUP(S9,'H. VER.'!$AL$10:$AV$171,11,FALSE),"")))))))</f>
        <v/>
      </c>
      <c r="GC9" s="148" t="str">
        <f>IF(T9="","",IF(T9="L",0,IF(T9="V",0,IF(T9="X",0,IF(T$2="L",VLOOKUP(T9,'H. VER.'!$F$10:$P$171,11,FALSE),IF(T$2="S",VLOOKUP(T9,'H. VER.'!$V$10:$AF$171,11,FALSE),IF(T$2="D",VLOOKUP(T9,'H. VER.'!$AL$10:$AV$171,11,FALSE),"")))))))</f>
        <v/>
      </c>
      <c r="GD9" s="148" t="str">
        <f>IF(U9="","",IF(U9="L",0,IF(U9="V",0,IF(U9="X",0,IF(U$2="L",VLOOKUP(U9,'H. VER.'!$F$10:$P$171,11,FALSE),IF(U$2="S",VLOOKUP(U9,'H. VER.'!$V$10:$AF$171,11,FALSE),IF(U$2="D",VLOOKUP(U9,'H. VER.'!$AL$10:$AV$171,11,FALSE),"")))))))</f>
        <v/>
      </c>
      <c r="GE9" s="148" t="str">
        <f>IF(V9="","",IF(V9="L",0,IF(V9="V",0,IF(V9="X",0,IF(V$2="L",VLOOKUP(V9,'H. VER.'!$F$10:$P$171,11,FALSE),IF(V$2="S",VLOOKUP(V9,'H. VER.'!$V$10:$AF$171,11,FALSE),IF(V$2="D",VLOOKUP(V9,'H. VER.'!$AL$10:$AV$171,11,FALSE),"")))))))</f>
        <v/>
      </c>
      <c r="GF9" s="148" t="str">
        <f>IF(W9="","",IF(W9="L",0,IF(W9="V",0,IF(W9="X",0,IF(W$2="L",VLOOKUP(W9,'H. VER.'!$F$10:$P$171,11,FALSE),IF(W$2="S",VLOOKUP(W9,'H. VER.'!$V$10:$AF$171,11,FALSE),IF(W$2="D",VLOOKUP(W9,'H. VER.'!$AL$10:$AV$171,11,FALSE),"")))))))</f>
        <v/>
      </c>
      <c r="GG9" s="148" t="str">
        <f>IF(X9="","",IF(X9="L",0,IF(X9="V",0,IF(X9="X",0,IF(X$2="L",VLOOKUP(X9,'H. VER.'!$F$10:$P$171,11,FALSE),IF(X$2="S",VLOOKUP(X9,'H. VER.'!$V$10:$AF$171,11,FALSE),IF(X$2="D",VLOOKUP(X9,'H. VER.'!$AL$10:$AV$171,11,FALSE),"")))))))</f>
        <v/>
      </c>
      <c r="GH9" s="148" t="str">
        <f>IF(Y9="","",IF(Y9="L",0,IF(Y9="V",0,IF(Y9="X",0,IF(Y$2="L",VLOOKUP(Y9,'H. VER.'!$F$10:$P$171,11,FALSE),IF(Y$2="S",VLOOKUP(Y9,'H. VER.'!$V$10:$AF$171,11,FALSE),IF(Y$2="D",VLOOKUP(Y9,'H. VER.'!$AL$10:$AV$171,11,FALSE),"")))))))</f>
        <v/>
      </c>
      <c r="GI9" s="148" t="str">
        <f>IF(Z9="","",IF(Z9="L",0,IF(Z9="V",0,IF(Z9="X",0,IF(Z$2="L",VLOOKUP(Z9,'H. VER.'!$F$10:$P$171,11,FALSE),IF(Z$2="S",VLOOKUP(Z9,'H. VER.'!$V$10:$AF$171,11,FALSE),IF(Z$2="D",VLOOKUP(Z9,'H. VER.'!$AL$10:$AV$171,11,FALSE),"")))))))</f>
        <v/>
      </c>
      <c r="GJ9" s="148" t="str">
        <f>IF(AA9="","",IF(AA9="L",0,IF(AA9="V",0,IF(AA9="X",0,IF(AA$2="L",VLOOKUP(AA9,'H. VER.'!$F$10:$P$171,11,FALSE),IF(AA$2="S",VLOOKUP(AA9,'H. VER.'!$V$10:$AF$171,11,FALSE),IF(AA$2="D",VLOOKUP(AA9,'H. VER.'!$AL$10:$AV$171,11,FALSE),"")))))))</f>
        <v/>
      </c>
      <c r="GK9" s="148" t="str">
        <f>IF(AB9="","",IF(AB9="L",0,IF(AB9="V",0,IF(AB9="X",0,IF(AB$2="L",VLOOKUP(AB9,'H. VER.'!$F$10:$P$171,11,FALSE),IF(AB$2="S",VLOOKUP(AB9,'H. VER.'!$V$10:$AF$171,11,FALSE),IF(AB$2="D",VLOOKUP(AB9,'H. VER.'!$AL$10:$AV$171,11,FALSE),"")))))))</f>
        <v/>
      </c>
      <c r="GL9" s="148" t="str">
        <f>IF(AC9="","",IF(AC9="L",0,IF(AC9="V",0,IF(AC9="X",0,IF(AC$2="L",VLOOKUP(AC9,'H. VER.'!$F$10:$P$171,11,FALSE),IF(AC$2="S",VLOOKUP(AC9,'H. VER.'!$V$10:$AF$171,11,FALSE),IF(AC$2="D",VLOOKUP(AC9,'H. VER.'!$AL$10:$AV$171,11,FALSE),"")))))))</f>
        <v/>
      </c>
      <c r="GM9" s="148" t="str">
        <f>IF(AD9="","",IF(AD9="L",0,IF(AD9="V",0,IF(AD9="X",0,IF(AD$2="L",VLOOKUP(AD9,'H. VER.'!$F$10:$P$171,11,FALSE),IF(AD$2="S",VLOOKUP(AD9,'H. VER.'!$V$10:$AF$171,11,FALSE),IF(AD$2="D",VLOOKUP(AD9,'H. VER.'!$AL$10:$AV$171,11,FALSE),"")))))))</f>
        <v/>
      </c>
      <c r="GN9" s="148" t="str">
        <f>IF(AE9="","",IF(AE9="L",0,IF(AE9="V",0,IF(AE9="X",0,IF(AE$2="L",VLOOKUP(AE9,'H. VER.'!$F$10:$P$171,11,FALSE),IF(AE$2="S",VLOOKUP(AE9,'H. VER.'!$V$10:$AF$171,11,FALSE),IF(AE$2="D",VLOOKUP(AE9,'H. VER.'!$AL$10:$AV$171,11,FALSE),"")))))))</f>
        <v/>
      </c>
      <c r="GO9" s="148" t="str">
        <f>IF(AF9="","",IF(AF9="L",0,IF(AF9="V",0,IF(AF9="X",0,IF(AF$2="L",VLOOKUP(AF9,'H. VER.'!$F$10:$P$171,11,FALSE),IF(AF$2="S",VLOOKUP(AF9,'H. VER.'!$V$10:$AF$171,11,FALSE),IF(AF$2="D",VLOOKUP(AF9,'H. VER.'!$AL$10:$AV$171,11,FALSE),"")))))))</f>
        <v/>
      </c>
      <c r="GP9" s="148" t="str">
        <f>IF(AG9="","",IF(AG9="L",0,IF(AG9="V",0,IF(AG9="X",0,IF(AG$2="L",VLOOKUP(AG9,'H. VER.'!$F$10:$P$171,11,FALSE),IF(AG$2="S",VLOOKUP(AG9,'H. VER.'!$V$10:$AF$171,11,FALSE),IF(AG$2="D",VLOOKUP(AG9,'H. VER.'!$AL$10:$AV$171,11,FALSE),"")))))))</f>
        <v/>
      </c>
      <c r="GQ9" s="148" t="str">
        <f>IF(AH9="","",IF(AH9="L",0,IF(AH9="V",0,IF(AH9="X",0,IF(AH$2="L",VLOOKUP(AH9,'H. VER.'!$F$10:$P$171,11,FALSE),IF(AH$2="S",VLOOKUP(AH9,'H. VER.'!$V$10:$AF$171,11,FALSE),IF(AH$2="D",VLOOKUP(AH9,'H. VER.'!$AL$10:$AV$171,11,FALSE),"")))))))</f>
        <v/>
      </c>
      <c r="GR9" s="148" t="str">
        <f>IF(AI9="","",IF(AI9="L",0,IF(AI9="V",0,IF(AI9="X",0,IF(AI$2="L",VLOOKUP(AI9,'H. VER.'!$F$10:$P$171,11,FALSE),IF(AI$2="S",VLOOKUP(AI9,'H. VER.'!$V$10:$AF$171,11,FALSE),IF(AI$2="D",VLOOKUP(AI9,'H. VER.'!$AL$10:$AV$171,11,FALSE),"")))))))</f>
        <v/>
      </c>
      <c r="GS9" s="148" t="str">
        <f>IF(AJ9="","",IF(AJ9="L",0,IF(AJ9="V",0,IF(AJ9="X",0,IF(AJ$2="L",VLOOKUP(AJ9,'H. VER.'!$F$10:$P$171,11,FALSE),IF(AJ$2="S",VLOOKUP(AJ9,'H. VER.'!$V$10:$AF$171,11,FALSE),IF(AJ$2="D",VLOOKUP(AJ9,'H. VER.'!$AL$10:$AV$171,11,FALSE),"")))))))</f>
        <v/>
      </c>
      <c r="GT9" s="148" t="str">
        <f>IF(AK9="","",IF(AK9="L",0,IF(AK9="V",0,IF(AK9="X",0,IF(AK$2="L",VLOOKUP(AK9,'H. VER.'!$F$10:$P$171,11,FALSE),IF(AK$2="S",VLOOKUP(AK9,'H. VER.'!$V$10:$AF$171,11,FALSE),IF(AK$2="D",VLOOKUP(AK9,'H. VER.'!$AL$10:$AV$171,11,FALSE),"")))))))</f>
        <v/>
      </c>
      <c r="GU9" s="19"/>
      <c r="GV9" s="417">
        <f t="shared" ref="GV9:GV72" si="47">AL186</f>
        <v>2</v>
      </c>
      <c r="GW9" s="415"/>
    </row>
    <row r="10" spans="1:205" ht="15.75">
      <c r="A10" s="368"/>
      <c r="B10" s="367" t="str">
        <f>IFERROR(VLOOKUP(A426/7/2023+CONDUCTORES!C:V,20,FALSE),"")</f>
        <v/>
      </c>
      <c r="C10" s="544" t="str">
        <f>IF(CUADRO!A10="",IF(B10="","",B10),VLOOKUP(CUADRO!A10,CONDUCTORES!C:E,3,FALSE))</f>
        <v/>
      </c>
      <c r="D10" s="545" t="str">
        <f>IF(ISNA(IF(B10="",IF(A10="","",A10),VLOOKUP(B10,CONDUCTORES!B:F,5,FALSE))),"",(IF(B10="",IF(A10="","",A10),VLOOKUP(B10,CONDUCTORES!B:F,5,FALSE))))</f>
        <v/>
      </c>
      <c r="E10" s="546">
        <v>7</v>
      </c>
      <c r="F10" s="551"/>
      <c r="G10" s="547"/>
      <c r="H10" s="547"/>
      <c r="I10" s="519"/>
      <c r="J10" s="547"/>
      <c r="K10" s="519"/>
      <c r="L10" s="550"/>
      <c r="M10" s="547"/>
      <c r="N10" s="547"/>
      <c r="O10" s="547"/>
      <c r="P10" s="519"/>
      <c r="Q10" s="547"/>
      <c r="R10" s="519"/>
      <c r="S10" s="519"/>
      <c r="T10" s="547"/>
      <c r="U10" s="549"/>
      <c r="V10" s="547"/>
      <c r="W10" s="519"/>
      <c r="X10" s="547"/>
      <c r="Y10" s="519"/>
      <c r="Z10" s="550"/>
      <c r="AA10" s="547"/>
      <c r="AB10" s="547"/>
      <c r="AC10" s="547"/>
      <c r="AD10" s="547"/>
      <c r="AE10" s="547"/>
      <c r="AF10" s="547"/>
      <c r="AG10" s="550"/>
      <c r="AH10" s="547"/>
      <c r="AI10" s="547"/>
      <c r="AJ10" s="547"/>
      <c r="AK10" s="519"/>
      <c r="AL10" s="417">
        <f t="shared" si="38"/>
        <v>0</v>
      </c>
      <c r="AM10" s="466">
        <f t="shared" si="6"/>
        <v>31</v>
      </c>
      <c r="AN10" s="463">
        <f t="shared" si="39"/>
        <v>0</v>
      </c>
      <c r="AO10" s="463">
        <f t="shared" si="40"/>
        <v>0</v>
      </c>
      <c r="AP10" s="463">
        <f t="shared" si="41"/>
        <v>0</v>
      </c>
      <c r="AQ10" s="463">
        <f t="shared" si="42"/>
        <v>0</v>
      </c>
      <c r="AR10" s="463">
        <f t="shared" si="43"/>
        <v>0</v>
      </c>
      <c r="AS10" s="464">
        <f t="shared" si="44"/>
        <v>0</v>
      </c>
      <c r="AT10" s="464">
        <f t="shared" si="45"/>
        <v>0</v>
      </c>
      <c r="AU10" s="465">
        <f>EH10+(AO10*(CALCULADORA!$L$22/30))+(CUADRO!AP10*CALCULADORA!$J$22)+(CUADRO!AQ10*CALCULADORA!$J$22)+(CUADRO!AR10*CALCULADORA!$J$22)</f>
        <v>0</v>
      </c>
      <c r="AV10" s="276" t="str">
        <f>IF(CALCULADORA!M12="","",CALCULADORA!M12)</f>
        <v/>
      </c>
      <c r="AW10" s="226" t="str">
        <f>IF(AV10="","",DATE(BORRADOR!$AA$1,BORRADOR!$AK$1,AV10))</f>
        <v/>
      </c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97">
        <f t="shared" si="7"/>
        <v>1</v>
      </c>
      <c r="BW10" s="97">
        <f t="shared" si="8"/>
        <v>2</v>
      </c>
      <c r="BX10" s="97">
        <f t="shared" si="9"/>
        <v>3</v>
      </c>
      <c r="BY10" s="97">
        <f t="shared" si="10"/>
        <v>4</v>
      </c>
      <c r="BZ10" s="97">
        <f t="shared" si="11"/>
        <v>5</v>
      </c>
      <c r="CA10" s="97">
        <f t="shared" si="12"/>
        <v>6</v>
      </c>
      <c r="CB10" s="97">
        <f t="shared" si="13"/>
        <v>7</v>
      </c>
      <c r="CC10" s="97">
        <f t="shared" si="14"/>
        <v>8</v>
      </c>
      <c r="CD10" s="97">
        <f t="shared" si="15"/>
        <v>9</v>
      </c>
      <c r="CE10" s="97">
        <f t="shared" si="16"/>
        <v>10</v>
      </c>
      <c r="CF10" s="97">
        <f t="shared" si="17"/>
        <v>11</v>
      </c>
      <c r="CG10" s="97">
        <f t="shared" si="18"/>
        <v>12</v>
      </c>
      <c r="CH10" s="97">
        <f t="shared" si="19"/>
        <v>13</v>
      </c>
      <c r="CI10" s="97">
        <f t="shared" si="20"/>
        <v>14</v>
      </c>
      <c r="CJ10" s="97">
        <f t="shared" si="21"/>
        <v>15</v>
      </c>
      <c r="CK10" s="97">
        <f t="shared" si="22"/>
        <v>16</v>
      </c>
      <c r="CL10" s="97">
        <f t="shared" si="23"/>
        <v>17</v>
      </c>
      <c r="CM10" s="97">
        <f t="shared" si="24"/>
        <v>18</v>
      </c>
      <c r="CN10" s="97">
        <f t="shared" si="25"/>
        <v>19</v>
      </c>
      <c r="CO10" s="97">
        <f t="shared" si="26"/>
        <v>20</v>
      </c>
      <c r="CP10" s="97">
        <f t="shared" si="27"/>
        <v>21</v>
      </c>
      <c r="CQ10" s="97">
        <f t="shared" si="28"/>
        <v>22</v>
      </c>
      <c r="CR10" s="97">
        <f t="shared" si="29"/>
        <v>23</v>
      </c>
      <c r="CS10" s="97">
        <f t="shared" si="30"/>
        <v>24</v>
      </c>
      <c r="CT10" s="97">
        <f t="shared" si="31"/>
        <v>25</v>
      </c>
      <c r="CU10" s="97">
        <f t="shared" si="32"/>
        <v>26</v>
      </c>
      <c r="CV10" s="97">
        <f t="shared" si="33"/>
        <v>27</v>
      </c>
      <c r="CW10" s="97">
        <f t="shared" si="34"/>
        <v>28</v>
      </c>
      <c r="CX10" s="97">
        <f t="shared" si="35"/>
        <v>29</v>
      </c>
      <c r="CY10" s="97">
        <f t="shared" si="36"/>
        <v>30</v>
      </c>
      <c r="CZ10" s="97">
        <f t="shared" si="37"/>
        <v>31</v>
      </c>
      <c r="DA10" s="19"/>
      <c r="DB10" s="19"/>
      <c r="DC10" s="148" t="str">
        <f>IF(G10="X",CALCULADORA!$J$22,IF(CUADRO!G10="V",0,IF(CUADRO!G10="AP",0,IF(CUADRO!G10="HS",0,IF(CUADRO!G10="BA",0,IF(CALCULADORA!$M$2="INVIERNO",CUADRO!EJ10,CUADRO!FP10))))))</f>
        <v/>
      </c>
      <c r="DD10" s="148" t="str">
        <f>IF(H10="X",CALCULADORA!$J$22,IF(CUADRO!H10="V",0,IF(CUADRO!H10="AP",0,IF(CUADRO!H10="HS",0,IF(CUADRO!H10="BA",0,IF(CALCULADORA!$M$2="INVIERNO",CUADRO!EK10,CUADRO!FQ10))))))</f>
        <v/>
      </c>
      <c r="DE10" s="148" t="str">
        <f>IF(I10="X",CALCULADORA!$J$22,IF(CUADRO!I10="V",0,IF(CUADRO!I10="AP",0,IF(CUADRO!I10="HS",0,IF(CUADRO!I10="BA",0,IF(CALCULADORA!$M$2="INVIERNO",CUADRO!EL10,CUADRO!FR10))))))</f>
        <v/>
      </c>
      <c r="DF10" s="148" t="str">
        <f>IF(J10="X",CALCULADORA!$J$22,IF(CUADRO!J10="V",0,IF(CUADRO!J10="AP",0,IF(CUADRO!J10="HS",0,IF(CUADRO!J10="BA",0,IF(CALCULADORA!$M$2="INVIERNO",CUADRO!EM10,CUADRO!FS10))))))</f>
        <v/>
      </c>
      <c r="DG10" s="148" t="str">
        <f>IF(K10="X",CALCULADORA!$J$22,IF(CUADRO!K10="V",0,IF(CUADRO!K10="AP",0,IF(CUADRO!K10="HS",0,IF(CUADRO!K10="BA",0,IF(CALCULADORA!$M$2="INVIERNO",CUADRO!EN10,CUADRO!FT10))))))</f>
        <v/>
      </c>
      <c r="DH10" s="148" t="str">
        <f>IF(L10="X",CALCULADORA!$J$22,IF(CUADRO!L10="V",0,IF(CUADRO!L10="AP",0,IF(CUADRO!L10="HS",0,IF(CUADRO!L10="BA",0,IF(CALCULADORA!$M$2="INVIERNO",CUADRO!EO10,CUADRO!FU10))))))</f>
        <v/>
      </c>
      <c r="DI10" s="148" t="str">
        <f>IF(M10="X",CALCULADORA!$J$22,IF(CUADRO!M10="V",0,IF(CUADRO!M10="AP",0,IF(CUADRO!M10="HS",0,IF(CUADRO!M10="BA",0,IF(CALCULADORA!$M$2="INVIERNO",CUADRO!EP10,CUADRO!FV10))))))</f>
        <v/>
      </c>
      <c r="DJ10" s="148" t="str">
        <f>IF(N10="X",CALCULADORA!$J$22,IF(CUADRO!N10="V",0,IF(CUADRO!N10="AP",0,IF(CUADRO!N10="HS",0,IF(CUADRO!N10="BA",0,IF(CALCULADORA!$M$2="INVIERNO",CUADRO!EQ10,CUADRO!FW10))))))</f>
        <v/>
      </c>
      <c r="DK10" s="148" t="str">
        <f>IF(O10="X",CALCULADORA!$J$22,IF(CUADRO!O10="V",0,IF(CUADRO!O10="AP",0,IF(CUADRO!O10="HS",0,IF(CUADRO!O10="BA",0,IF(CALCULADORA!$M$2="INVIERNO",CUADRO!ER10,CUADRO!FX10))))))</f>
        <v/>
      </c>
      <c r="DL10" s="148" t="str">
        <f>IF(P10="X",CALCULADORA!$J$22,IF(CUADRO!P10="V",0,IF(CUADRO!P10="AP",0,IF(CUADRO!P10="HS",0,IF(CUADRO!P10="BA",0,IF(CALCULADORA!$M$2="INVIERNO",CUADRO!ES10,CUADRO!FY10))))))</f>
        <v/>
      </c>
      <c r="DM10" s="148" t="str">
        <f>IF(Q10="X",CALCULADORA!$J$22,IF(CUADRO!Q10="V",0,IF(CUADRO!Q10="AP",0,IF(CUADRO!Q10="HS",0,IF(CUADRO!Q10="BA",0,IF(CALCULADORA!$M$2="INVIERNO",CUADRO!ET10,CUADRO!FZ10))))))</f>
        <v/>
      </c>
      <c r="DN10" s="148" t="str">
        <f>IF(R10="X",CALCULADORA!$J$22,IF(CUADRO!R10="V",0,IF(CUADRO!R10="AP",0,IF(CUADRO!R10="HS",0,IF(CUADRO!R10="BA",0,IF(CALCULADORA!$M$2="INVIERNO",CUADRO!EU10,CUADRO!GA10))))))</f>
        <v/>
      </c>
      <c r="DO10" s="148" t="str">
        <f>IF(S10="X",CALCULADORA!$J$22,IF(CUADRO!S10="V",0,IF(CUADRO!S10="AP",0,IF(CUADRO!S10="HS",0,IF(CUADRO!S10="BA",0,IF(CALCULADORA!$M$2="INVIERNO",CUADRO!EV10,CUADRO!GB10))))))</f>
        <v/>
      </c>
      <c r="DP10" s="148" t="str">
        <f>IF(T10="X",CALCULADORA!$J$22,IF(CUADRO!T10="V",0,IF(CUADRO!T10="AP",0,IF(CUADRO!T10="HS",0,IF(CUADRO!T10="BA",0,IF(CALCULADORA!$M$2="INVIERNO",CUADRO!EW10,CUADRO!GC10))))))</f>
        <v/>
      </c>
      <c r="DQ10" s="148" t="str">
        <f>IF(U10="X",CALCULADORA!$J$22,IF(CUADRO!U10="V",0,IF(CUADRO!U10="AP",0,IF(CUADRO!U10="HS",0,IF(CUADRO!U10="BA",0,IF(CALCULADORA!$M$2="INVIERNO",CUADRO!EX10,CUADRO!GD10))))))</f>
        <v/>
      </c>
      <c r="DR10" s="148" t="str">
        <f>IF(V10="X",CALCULADORA!$J$22,IF(CUADRO!V10="V",0,IF(CUADRO!V10="AP",0,IF(CUADRO!V10="HS",0,IF(CUADRO!V10="BA",0,IF(CALCULADORA!$M$2="INVIERNO",CUADRO!EY10,CUADRO!GE10))))))</f>
        <v/>
      </c>
      <c r="DS10" s="148" t="str">
        <f>IF(W10="X",CALCULADORA!$J$22,IF(CUADRO!W10="V",0,IF(CUADRO!W10="AP",0,IF(CUADRO!W10="HS",0,IF(CUADRO!W10="BA",0,IF(CALCULADORA!$M$2="INVIERNO",CUADRO!EZ10,CUADRO!GF10))))))</f>
        <v/>
      </c>
      <c r="DT10" s="148" t="str">
        <f>IF(X10="X",CALCULADORA!$J$22,IF(CUADRO!X10="V",0,IF(CUADRO!X10="AP",0,IF(CUADRO!X10="HS",0,IF(CUADRO!X10="BA",0,IF(CALCULADORA!$M$2="INVIERNO",CUADRO!FA10,CUADRO!GG10))))))</f>
        <v/>
      </c>
      <c r="DU10" s="148" t="str">
        <f>IF(Y10="X",CALCULADORA!$J$22,IF(CUADRO!Y10="V",0,IF(CUADRO!Y10="AP",0,IF(CUADRO!Y10="HS",0,IF(CUADRO!Y10="BA",0,IF(CALCULADORA!$M$2="INVIERNO",CUADRO!FB10,CUADRO!GH10))))))</f>
        <v/>
      </c>
      <c r="DV10" s="148" t="str">
        <f>IF(Z10="X",CALCULADORA!$J$22,IF(CUADRO!Z10="V",0,IF(CUADRO!Z10="AP",0,IF(CUADRO!Z10="HS",0,IF(CUADRO!Z10="BA",0,IF(CALCULADORA!$M$2="INVIERNO",CUADRO!FC10,CUADRO!GI10))))))</f>
        <v/>
      </c>
      <c r="DW10" s="148" t="str">
        <f>IF(AA10="X",CALCULADORA!$J$22,IF(CUADRO!AA10="V",0,IF(CUADRO!AA10="AP",0,IF(CUADRO!AA10="HS",0,IF(CUADRO!AA10="BA",0,IF(CALCULADORA!$M$2="INVIERNO",CUADRO!FD10,CUADRO!GJ10))))))</f>
        <v/>
      </c>
      <c r="DX10" s="148" t="str">
        <f>IF(AB10="X",CALCULADORA!$J$22,IF(CUADRO!AB10="V",0,IF(CUADRO!AB10="AP",0,IF(CUADRO!AB10="HS",0,IF(CUADRO!AB10="BA",0,IF(CALCULADORA!$M$2="INVIERNO",CUADRO!FE10,CUADRO!GK10))))))</f>
        <v/>
      </c>
      <c r="DY10" s="148" t="str">
        <f>IF(AC10="X",CALCULADORA!$J$22,IF(CUADRO!AC10="V",0,IF(CUADRO!AC10="AP",0,IF(CUADRO!AC10="HS",0,IF(CUADRO!AC10="BA",0,IF(CALCULADORA!$M$2="INVIERNO",CUADRO!FF10,CUADRO!GL10))))))</f>
        <v/>
      </c>
      <c r="DZ10" s="148" t="str">
        <f>IF(AD10="X",CALCULADORA!$J$22,IF(CUADRO!AD10="V",0,IF(CUADRO!AD10="AP",0,IF(CUADRO!AD10="HS",0,IF(CUADRO!AD10="BA",0,IF(CALCULADORA!$M$2="INVIERNO",CUADRO!FG10,CUADRO!GM10))))))</f>
        <v/>
      </c>
      <c r="EA10" s="148" t="str">
        <f>IF(AE10="X",CALCULADORA!$J$22,IF(CUADRO!AE10="V",0,IF(CUADRO!AE10="AP",0,IF(CUADRO!AE10="HS",0,IF(CUADRO!AE10="BA",0,IF(CALCULADORA!$M$2="INVIERNO",CUADRO!FH10,CUADRO!GN10))))))</f>
        <v/>
      </c>
      <c r="EB10" s="148" t="str">
        <f>IF(AF10="X",CALCULADORA!$J$22,IF(CUADRO!AF10="V",0,IF(CUADRO!AF10="AP",0,IF(CUADRO!AF10="HS",0,IF(CUADRO!AF10="BA",0,IF(CALCULADORA!$M$2="INVIERNO",CUADRO!FI10,CUADRO!GO10))))))</f>
        <v/>
      </c>
      <c r="EC10" s="148" t="str">
        <f>IF(AG10="X",CALCULADORA!$J$22,IF(CUADRO!AG10="V",0,IF(CUADRO!AG10="AP",0,IF(CUADRO!AG10="HS",0,IF(CUADRO!AG10="BA",0,IF(CALCULADORA!$M$2="INVIERNO",CUADRO!FJ10,CUADRO!GP10))))))</f>
        <v/>
      </c>
      <c r="ED10" s="148" t="str">
        <f>IF(AH10="X",CALCULADORA!$J$22,IF(CUADRO!AH10="V",0,IF(CUADRO!AH10="AP",0,IF(CUADRO!AH10="HS",0,IF(CUADRO!AH10="BA",0,IF(CALCULADORA!$M$2="INVIERNO",CUADRO!FK10,CUADRO!GQ10))))))</f>
        <v/>
      </c>
      <c r="EE10" s="148" t="str">
        <f>IF(AI10="X",CALCULADORA!$J$22,IF(CUADRO!AI10="V",0,IF(CUADRO!AI10="AP",0,IF(CUADRO!AI10="HS",0,IF(CUADRO!AI10="BA",0,IF(CALCULADORA!$M$2="INVIERNO",CUADRO!FL10,CUADRO!GR10))))))</f>
        <v/>
      </c>
      <c r="EF10" s="148" t="str">
        <f>IF(AJ10="X",CALCULADORA!$J$22,IF(CUADRO!AJ10="V",0,IF(CUADRO!AJ10="AP",0,IF(CUADRO!AJ10="HS",0,IF(CUADRO!AJ10="BA",0,IF(CALCULADORA!$M$2="INVIERNO",CUADRO!FM10,CUADRO!GS10))))))</f>
        <v/>
      </c>
      <c r="EG10" s="148" t="str">
        <f>IF(AK10="X",CALCULADORA!$J$22,IF(CUADRO!AK10="V",0,IF(CUADRO!AK10="AP",0,IF(CUADRO!AK10="HS",0,IF(CUADRO!AK10="BA",0,IF(CALCULADORA!$M$2="INVIERNO",CUADRO!FN10,CUADRO!GT10))))))</f>
        <v/>
      </c>
      <c r="EH10" s="363">
        <f t="shared" si="46"/>
        <v>0</v>
      </c>
      <c r="EI10" s="19"/>
      <c r="EJ10" s="148" t="str">
        <f>IF(G10="","",IF(G10="L",0,IF(G10="V",0,IF(G10="X",0,IF(G$2="L",VLOOKUP(G10,'H. INV.'!$F$10:$P$171,11,FALSE),IF(G$2="S",VLOOKUP(G10,'H. INV.'!$V$10:$AF$171,11,FALSE),IF(G$2="D",VLOOKUP(G10,'H. INV.'!$AL$10:$AV$171,11,FALSE),"")))))))</f>
        <v/>
      </c>
      <c r="EK10" s="148" t="str">
        <f>IF(H10="","",IF(H10="L",0,IF(H10="V",0,IF(H10="X",0,IF(H$2="L",VLOOKUP(H10,'H. INV.'!$F$10:$P$171,11,FALSE),IF(H$2="S",VLOOKUP(H10,'H. INV.'!$V$10:$AF$171,11,FALSE),IF(H$2="D",VLOOKUP(H10,'H. INV.'!$AL$10:$AV$171,11,FALSE),"")))))))</f>
        <v/>
      </c>
      <c r="EL10" s="148" t="str">
        <f>IF(I10="","",IF(I10="L",0,IF(I10="V",0,IF(I10="X",0,IF(I$2="L",VLOOKUP(I10,'H. INV.'!$F$10:$P$171,11,FALSE),IF(I$2="S",VLOOKUP(I10,'H. INV.'!$V$10:$AF$171,11,FALSE),IF(I$2="D",VLOOKUP(I10,'H. INV.'!$AL$10:$AV$171,11,FALSE),"")))))))</f>
        <v/>
      </c>
      <c r="EM10" s="148" t="str">
        <f>IF(J10="","",IF(J10="L",0,IF(J10="V",0,IF(J10="X",0,IF(J$2="L",VLOOKUP(J10,'H. INV.'!$F$10:$P$171,11,FALSE),IF(J$2="S",VLOOKUP(J10,'H. INV.'!$V$10:$AF$171,11,FALSE),IF(J$2="D",VLOOKUP(J10,'H. INV.'!$AL$10:$AV$171,11,FALSE),"")))))))</f>
        <v/>
      </c>
      <c r="EN10" s="148" t="str">
        <f>IF(K10="","",IF(K10="L",0,IF(K10="V",0,IF(K10="X",0,IF(K$2="L",VLOOKUP(K10,'H. INV.'!$F$10:$P$171,11,FALSE),IF(K$2="S",VLOOKUP(K10,'H. INV.'!$V$10:$AF$171,11,FALSE),IF(K$2="D",VLOOKUP(K10,'H. INV.'!$AL$10:$AV$171,11,FALSE),"")))))))</f>
        <v/>
      </c>
      <c r="EO10" s="148" t="str">
        <f>IF(L10="","",IF(L10="L",0,IF(L10="V",0,IF(L10="X",0,IF(L$2="L",VLOOKUP(L10,'H. INV.'!$F$10:$P$171,11,FALSE),IF(L$2="S",VLOOKUP(L10,'H. INV.'!$V$10:$AF$171,11,FALSE),IF(L$2="D",VLOOKUP(L10,'H. INV.'!$AL$10:$AV$171,11,FALSE),"")))))))</f>
        <v/>
      </c>
      <c r="EP10" s="148" t="str">
        <f>IF(M10="","",IF(M10="L",0,IF(M10="V",0,IF(M10="X",0,IF(M$2="L",VLOOKUP(M10,'H. INV.'!$F$10:$P$171,11,FALSE),IF(M$2="S",VLOOKUP(M10,'H. INV.'!$V$10:$AF$171,11,FALSE),IF(M$2="D",VLOOKUP(M10,'H. INV.'!$AL$10:$AV$171,11,FALSE),"")))))))</f>
        <v/>
      </c>
      <c r="EQ10" s="148" t="str">
        <f>IF(N10="","",IF(N10="L",0,IF(N10="V",0,IF(N10="X",0,IF(N$2="L",VLOOKUP(N10,'H. INV.'!$F$10:$P$171,11,FALSE),IF(N$2="S",VLOOKUP(N10,'H. INV.'!$V$10:$AF$171,11,FALSE),IF(N$2="D",VLOOKUP(N10,'H. INV.'!$AL$10:$AV$171,11,FALSE),"")))))))</f>
        <v/>
      </c>
      <c r="ER10" s="148" t="str">
        <f>IF(O10="","",IF(O10="L",0,IF(O10="V",0,IF(O10="X",0,IF(O$2="L",VLOOKUP(O10,'H. INV.'!$F$10:$P$171,11,FALSE),IF(O$2="S",VLOOKUP(O10,'H. INV.'!$V$10:$AF$171,11,FALSE),IF(O$2="D",VLOOKUP(O10,'H. INV.'!$AL$10:$AV$171,11,FALSE),"")))))))</f>
        <v/>
      </c>
      <c r="ES10" s="148" t="str">
        <f>IF(P10="","",IF(P10="L",0,IF(P10="V",0,IF(P10="X",0,IF(P$2="L",VLOOKUP(P10,'H. INV.'!$F$10:$P$171,11,FALSE),IF(P$2="S",VLOOKUP(P10,'H. INV.'!$V$10:$AF$171,11,FALSE),IF(P$2="D",VLOOKUP(P10,'H. INV.'!$AL$10:$AV$171,11,FALSE),"")))))))</f>
        <v/>
      </c>
      <c r="ET10" s="148" t="str">
        <f>IF(Q10="","",IF(Q10="L",0,IF(Q10="V",0,IF(Q10="X",0,IF(Q$2="L",VLOOKUP(Q10,'H. INV.'!$F$10:$P$171,11,FALSE),IF(Q$2="S",VLOOKUP(Q10,'H. INV.'!$V$10:$AF$171,11,FALSE),IF(Q$2="D",VLOOKUP(Q10,'H. INV.'!$AL$10:$AV$171,11,FALSE),"")))))))</f>
        <v/>
      </c>
      <c r="EU10" s="148" t="str">
        <f>IF(R10="","",IF(R10="L",0,IF(R10="V",0,IF(R10="X",0,IF(R$2="L",VLOOKUP(R10,'H. INV.'!$F$10:$P$171,11,FALSE),IF(R$2="S",VLOOKUP(R10,'H. INV.'!$V$10:$AF$171,11,FALSE),IF(R$2="D",VLOOKUP(R10,'H. INV.'!$AL$10:$AV$171,11,FALSE),"")))))))</f>
        <v/>
      </c>
      <c r="EV10" s="148" t="str">
        <f>IF(S10="","",IF(S10="L",0,IF(S10="V",0,IF(S10="X",0,IF(S$2="L",VLOOKUP(S10,'H. INV.'!$F$10:$P$171,11,FALSE),IF(S$2="S",VLOOKUP(S10,'H. INV.'!$V$10:$AF$171,11,FALSE),IF(S$2="D",VLOOKUP(S10,'H. INV.'!$AL$10:$AV$171,11,FALSE),"")))))))</f>
        <v/>
      </c>
      <c r="EW10" s="148" t="str">
        <f>IF(T10="","",IF(T10="L",0,IF(T10="V",0,IF(T10="X",0,IF(T$2="L",VLOOKUP(T10,'H. INV.'!$F$10:$P$171,11,FALSE),IF(T$2="S",VLOOKUP(T10,'H. INV.'!$V$10:$AF$171,11,FALSE),IF(T$2="D",VLOOKUP(T10,'H. INV.'!$AL$10:$AV$171,11,FALSE),"")))))))</f>
        <v/>
      </c>
      <c r="EX10" s="148" t="str">
        <f>IF(U10="","",IF(U10="L",0,IF(U10="V",0,IF(U10="X",0,IF(U$2="L",VLOOKUP(U10,'H. INV.'!$F$10:$P$171,11,FALSE),IF(U$2="S",VLOOKUP(U10,'H. INV.'!$V$10:$AF$171,11,FALSE),IF(U$2="D",VLOOKUP(U10,'H. INV.'!$AL$10:$AV$171,11,FALSE),"")))))))</f>
        <v/>
      </c>
      <c r="EY10" s="148" t="str">
        <f>IF(V10="","",IF(V10="L",0,IF(V10="V",0,IF(V10="X",0,IF(V$2="L",VLOOKUP(V10,'H. INV.'!$F$10:$P$171,11,FALSE),IF(V$2="S",VLOOKUP(V10,'H. INV.'!$V$10:$AF$171,11,FALSE),IF(V$2="D",VLOOKUP(V10,'H. INV.'!$AL$10:$AV$171,11,FALSE),"")))))))</f>
        <v/>
      </c>
      <c r="EZ10" s="148" t="str">
        <f>IF(W10="","",IF(W10="L",0,IF(W10="V",0,IF(W10="X",0,IF(W$2="L",VLOOKUP(W10,'H. INV.'!$F$10:$P$171,11,FALSE),IF(W$2="S",VLOOKUP(W10,'H. INV.'!$V$10:$AF$171,11,FALSE),IF(W$2="D",VLOOKUP(W10,'H. INV.'!$AL$10:$AV$171,11,FALSE),"")))))))</f>
        <v/>
      </c>
      <c r="FA10" s="148" t="str">
        <f>IF(X10="","",IF(X10="L",0,IF(X10="V",0,IF(X10="X",0,IF(X$2="L",VLOOKUP(X10,'H. INV.'!$F$10:$P$171,11,FALSE),IF(X$2="S",VLOOKUP(X10,'H. INV.'!$V$10:$AF$171,11,FALSE),IF(X$2="D",VLOOKUP(X10,'H. INV.'!$AL$10:$AV$171,11,FALSE),"")))))))</f>
        <v/>
      </c>
      <c r="FB10" s="148" t="str">
        <f>IF(Y10="","",IF(Y10="L",0,IF(Y10="V",0,IF(Y10="X",0,IF(Y$2="L",VLOOKUP(Y10,'H. INV.'!$F$10:$P$171,11,FALSE),IF(Y$2="S",VLOOKUP(Y10,'H. INV.'!$V$10:$AF$171,11,FALSE),IF(Y$2="D",VLOOKUP(Y10,'H. INV.'!$AL$10:$AV$171,11,FALSE),"")))))))</f>
        <v/>
      </c>
      <c r="FC10" s="148" t="str">
        <f>IF(Z10="","",IF(Z10="L",0,IF(Z10="V",0,IF(Z10="X",0,IF(Z$2="L",VLOOKUP(Z10,'H. INV.'!$F$10:$P$171,11,FALSE),IF(Z$2="S",VLOOKUP(Z10,'H. INV.'!$V$10:$AF$171,11,FALSE),IF(Z$2="D",VLOOKUP(Z10,'H. INV.'!$AL$10:$AV$171,11,FALSE),"")))))))</f>
        <v/>
      </c>
      <c r="FD10" s="148" t="str">
        <f>IF(AA10="","",IF(AA10="L",0,IF(AA10="V",0,IF(AA10="X",0,IF(AA$2="L",VLOOKUP(AA10,'H. INV.'!$F$10:$P$171,11,FALSE),IF(AA$2="S",VLOOKUP(AA10,'H. INV.'!$V$10:$AF$171,11,FALSE),IF(AA$2="D",VLOOKUP(AA10,'H. INV.'!$AL$10:$AV$171,11,FALSE),"")))))))</f>
        <v/>
      </c>
      <c r="FE10" s="148" t="str">
        <f>IF(AB10="","",IF(AB10="L",0,IF(AB10="V",0,IF(AB10="X",0,IF(AB$2="L",VLOOKUP(AB10,'H. INV.'!$F$10:$P$171,11,FALSE),IF(AB$2="S",VLOOKUP(AB10,'H. INV.'!$V$10:$AF$171,11,FALSE),IF(AB$2="D",VLOOKUP(AB10,'H. INV.'!$AL$10:$AV$171,11,FALSE),"")))))))</f>
        <v/>
      </c>
      <c r="FF10" s="148" t="str">
        <f>IF(AC10="","",IF(AC10="L",0,IF(AC10="V",0,IF(AC10="X",0,IF(AC$2="L",VLOOKUP(AC10,'H. INV.'!$F$10:$P$171,11,FALSE),IF(AC$2="S",VLOOKUP(AC10,'H. INV.'!$V$10:$AF$171,11,FALSE),IF(AC$2="D",VLOOKUP(AC10,'H. INV.'!$AL$10:$AV$171,11,FALSE),"")))))))</f>
        <v/>
      </c>
      <c r="FG10" s="148" t="str">
        <f>IF(AD10="","",IF(AD10="L",0,IF(AD10="V",0,IF(AD10="X",0,IF(AD$2="L",VLOOKUP(AD10,'H. INV.'!$F$10:$P$171,11,FALSE),IF(AD$2="S",VLOOKUP(AD10,'H. INV.'!$V$10:$AF$171,11,FALSE),IF(AD$2="D",VLOOKUP(AD10,'H. INV.'!$AL$10:$AV$171,11,FALSE),"")))))))</f>
        <v/>
      </c>
      <c r="FH10" s="148" t="str">
        <f>IF(AE10="","",IF(AE10="L",0,IF(AE10="V",0,IF(AE10="X",0,IF(AE$2="L",VLOOKUP(AE10,'H. INV.'!$F$10:$P$171,11,FALSE),IF(AE$2="S",VLOOKUP(AE10,'H. INV.'!$V$10:$AF$171,11,FALSE),IF(AE$2="D",VLOOKUP(AE10,'H. INV.'!$AL$10:$AV$171,11,FALSE),"")))))))</f>
        <v/>
      </c>
      <c r="FI10" s="148" t="str">
        <f>IF(AF10="","",IF(AF10="L",0,IF(AF10="V",0,IF(AF10="X",0,IF(AF$2="L",VLOOKUP(AF10,'H. INV.'!$F$10:$P$171,11,FALSE),IF(AF$2="S",VLOOKUP(AF10,'H. INV.'!$V$10:$AF$171,11,FALSE),IF(AF$2="D",VLOOKUP(AF10,'H. INV.'!$AL$10:$AV$171,11,FALSE),"")))))))</f>
        <v/>
      </c>
      <c r="FJ10" s="148" t="str">
        <f>IF(AG10="","",IF(AG10="L",0,IF(AG10="V",0,IF(AG10="X",0,IF(AG$2="L",VLOOKUP(AG10,'H. INV.'!$F$10:$P$171,11,FALSE),IF(AG$2="S",VLOOKUP(AG10,'H. INV.'!$V$10:$AF$171,11,FALSE),IF(AG$2="D",VLOOKUP(AG10,'H. INV.'!$AL$10:$AV$171,11,FALSE),"")))))))</f>
        <v/>
      </c>
      <c r="FK10" s="148" t="str">
        <f>IF(AH10="","",IF(AH10="L",0,IF(AH10="V",0,IF(AH10="X",0,IF(AH$2="L",VLOOKUP(AH10,'H. INV.'!$F$10:$P$171,11,FALSE),IF(AH$2="S",VLOOKUP(AH10,'H. INV.'!$V$10:$AF$171,11,FALSE),IF(AH$2="D",VLOOKUP(AH10,'H. INV.'!$AL$10:$AV$171,11,FALSE),"")))))))</f>
        <v/>
      </c>
      <c r="FL10" s="148" t="str">
        <f>IF(AI10="","",IF(AI10="L",0,IF(AI10="V",0,IF(AI10="X",0,IF(AI$2="L",VLOOKUP(AI10,'H. INV.'!$F$10:$P$171,11,FALSE),IF(AI$2="S",VLOOKUP(AI10,'H. INV.'!$V$10:$AF$171,11,FALSE),IF(AI$2="D",VLOOKUP(AI10,'H. INV.'!$AL$10:$AV$171,11,FALSE),"")))))))</f>
        <v/>
      </c>
      <c r="FM10" s="148" t="str">
        <f>IF(AJ10="","",IF(AJ10="L",0,IF(AJ10="V",0,IF(AJ10="X",0,IF(AJ$2="L",VLOOKUP(AJ10,'H. INV.'!$F$10:$P$171,11,FALSE),IF(AJ$2="S",VLOOKUP(AJ10,'H. INV.'!$V$10:$AF$171,11,FALSE),IF(AJ$2="D",VLOOKUP(AJ10,'H. INV.'!$AL$10:$AV$171,11,FALSE),"")))))))</f>
        <v/>
      </c>
      <c r="FN10" s="148" t="str">
        <f>IF(AK10="","",IF(AK10="L",0,IF(AK10="V",0,IF(AK10="X",0,IF(AK$2="L",VLOOKUP(AK10,'H. INV.'!$F$10:$P$171,11,FALSE),IF(AK$2="S",VLOOKUP(AK10,'H. INV.'!$V$10:$AF$171,11,FALSE),IF(AK$2="D",VLOOKUP(AK10,'H. INV.'!$AL$10:$AV$171,11,FALSE),"")))))))</f>
        <v/>
      </c>
      <c r="FO10" s="19"/>
      <c r="FP10" s="148" t="str">
        <f>IF(G10="","",IF(G10="L",0,IF(G10="V",0,IF(G10="X",0,IF(G$2="L",VLOOKUP(G10,'H. VER.'!$F$10:$P$171,11,FALSE),IF(G$2="S",VLOOKUP(G10,'H. VER.'!$V$10:$AF$171,11,FALSE),IF(G$2="D",VLOOKUP(G10,'H. VER.'!$AL$10:$AV$171,11,FALSE),"")))))))</f>
        <v/>
      </c>
      <c r="FQ10" s="148" t="str">
        <f>IF(H10="","",IF(H10="L",0,IF(H10="V",0,IF(H10="X",0,IF(H$2="L",VLOOKUP(H10,'H. VER.'!$F$10:$P$171,11,FALSE),IF(H$2="S",VLOOKUP(H10,'H. VER.'!$V$10:$AF$171,11,FALSE),IF(H$2="D",VLOOKUP(H10,'H. VER.'!$AL$10:$AV$171,11,FALSE),"")))))))</f>
        <v/>
      </c>
      <c r="FR10" s="148" t="str">
        <f>IF(I10="","",IF(I10="L",0,IF(I10="V",0,IF(I10="X",0,IF(I$2="L",VLOOKUP(I10,'H. VER.'!$F$10:$P$171,11,FALSE),IF(I$2="S",VLOOKUP(I10,'H. VER.'!$V$10:$AF$171,11,FALSE),IF(I$2="D",VLOOKUP(I10,'H. VER.'!$AL$10:$AV$171,11,FALSE),"")))))))</f>
        <v/>
      </c>
      <c r="FS10" s="148" t="str">
        <f>IF(J10="","",IF(J10="L",0,IF(J10="V",0,IF(J10="X",0,IF(J$2="L",VLOOKUP(J10,'H. VER.'!$F$10:$P$171,11,FALSE),IF(J$2="S",VLOOKUP(J10,'H. VER.'!$V$10:$AF$171,11,FALSE),IF(J$2="D",VLOOKUP(J10,'H. VER.'!$AL$10:$AV$171,11,FALSE),"")))))))</f>
        <v/>
      </c>
      <c r="FT10" s="148" t="str">
        <f>IF(K10="","",IF(K10="L",0,IF(K10="V",0,IF(K10="X",0,IF(K$2="L",VLOOKUP(K10,'H. VER.'!$F$10:$P$171,11,FALSE),IF(K$2="S",VLOOKUP(K10,'H. VER.'!$V$10:$AF$171,11,FALSE),IF(K$2="D",VLOOKUP(K10,'H. VER.'!$AL$10:$AV$171,11,FALSE),"")))))))</f>
        <v/>
      </c>
      <c r="FU10" s="148" t="str">
        <f>IF(L10="","",IF(L10="L",0,IF(L10="V",0,IF(L10="X",0,IF(L$2="L",VLOOKUP(L10,'H. VER.'!$F$10:$P$171,11,FALSE),IF(L$2="S",VLOOKUP(L10,'H. VER.'!$V$10:$AF$171,11,FALSE),IF(L$2="D",VLOOKUP(L10,'H. VER.'!$AL$10:$AV$171,11,FALSE),"")))))))</f>
        <v/>
      </c>
      <c r="FV10" s="148" t="str">
        <f>IF(M10="","",IF(M10="L",0,IF(M10="V",0,IF(M10="X",0,IF(M$2="L",VLOOKUP(M10,'H. VER.'!$F$10:$P$171,11,FALSE),IF(M$2="S",VLOOKUP(M10,'H. VER.'!$V$10:$AF$171,11,FALSE),IF(M$2="D",VLOOKUP(M10,'H. VER.'!$AL$10:$AV$171,11,FALSE),"")))))))</f>
        <v/>
      </c>
      <c r="FW10" s="148" t="str">
        <f>IF(N10="","",IF(N10="L",0,IF(N10="V",0,IF(N10="X",0,IF(N$2="L",VLOOKUP(N10,'H. VER.'!$F$10:$P$171,11,FALSE),IF(N$2="S",VLOOKUP(N10,'H. VER.'!$V$10:$AF$171,11,FALSE),IF(N$2="D",VLOOKUP(N10,'H. VER.'!$AL$10:$AV$171,11,FALSE),"")))))))</f>
        <v/>
      </c>
      <c r="FX10" s="148" t="str">
        <f>IF(O10="","",IF(O10="L",0,IF(O10="V",0,IF(O10="X",0,IF(O$2="L",VLOOKUP(O10,'H. VER.'!$F$10:$P$171,11,FALSE),IF(O$2="S",VLOOKUP(O10,'H. VER.'!$V$10:$AF$171,11,FALSE),IF(O$2="D",VLOOKUP(O10,'H. VER.'!$AL$10:$AV$171,11,FALSE),"")))))))</f>
        <v/>
      </c>
      <c r="FY10" s="148" t="str">
        <f>IF(P10="","",IF(P10="L",0,IF(P10="V",0,IF(P10="X",0,IF(P$2="L",VLOOKUP(P10,'H. VER.'!$F$10:$P$171,11,FALSE),IF(P$2="S",VLOOKUP(P10,'H. VER.'!$V$10:$AF$171,11,FALSE),IF(P$2="D",VLOOKUP(P10,'H. VER.'!$AL$10:$AV$171,11,FALSE),"")))))))</f>
        <v/>
      </c>
      <c r="FZ10" s="148" t="str">
        <f>IF(Q10="","",IF(Q10="L",0,IF(Q10="V",0,IF(Q10="X",0,IF(Q$2="L",VLOOKUP(Q10,'H. VER.'!$F$10:$P$171,11,FALSE),IF(Q$2="S",VLOOKUP(Q10,'H. VER.'!$V$10:$AF$171,11,FALSE),IF(Q$2="D",VLOOKUP(Q10,'H. VER.'!$AL$10:$AV$171,11,FALSE),"")))))))</f>
        <v/>
      </c>
      <c r="GA10" s="148" t="str">
        <f>IF(R10="","",IF(R10="L",0,IF(R10="V",0,IF(R10="X",0,IF(R$2="L",VLOOKUP(R10,'H. VER.'!$F$10:$P$171,11,FALSE),IF(R$2="S",VLOOKUP(R10,'H. VER.'!$V$10:$AF$171,11,FALSE),IF(R$2="D",VLOOKUP(R10,'H. VER.'!$AL$10:$AV$171,11,FALSE),"")))))))</f>
        <v/>
      </c>
      <c r="GB10" s="148" t="str">
        <f>IF(S10="","",IF(S10="L",0,IF(S10="V",0,IF(S10="X",0,IF(S$2="L",VLOOKUP(S10,'H. VER.'!$F$10:$P$171,11,FALSE),IF(S$2="S",VLOOKUP(S10,'H. VER.'!$V$10:$AF$171,11,FALSE),IF(S$2="D",VLOOKUP(S10,'H. VER.'!$AL$10:$AV$171,11,FALSE),"")))))))</f>
        <v/>
      </c>
      <c r="GC10" s="148" t="str">
        <f>IF(T10="","",IF(T10="L",0,IF(T10="V",0,IF(T10="X",0,IF(T$2="L",VLOOKUP(T10,'H. VER.'!$F$10:$P$171,11,FALSE),IF(T$2="S",VLOOKUP(T10,'H. VER.'!$V$10:$AF$171,11,FALSE),IF(T$2="D",VLOOKUP(T10,'H. VER.'!$AL$10:$AV$171,11,FALSE),"")))))))</f>
        <v/>
      </c>
      <c r="GD10" s="148" t="str">
        <f>IF(U10="","",IF(U10="L",0,IF(U10="V",0,IF(U10="X",0,IF(U$2="L",VLOOKUP(U10,'H. VER.'!$F$10:$P$171,11,FALSE),IF(U$2="S",VLOOKUP(U10,'H. VER.'!$V$10:$AF$171,11,FALSE),IF(U$2="D",VLOOKUP(U10,'H. VER.'!$AL$10:$AV$171,11,FALSE),"")))))))</f>
        <v/>
      </c>
      <c r="GE10" s="148" t="str">
        <f>IF(V10="","",IF(V10="L",0,IF(V10="V",0,IF(V10="X",0,IF(V$2="L",VLOOKUP(V10,'H. VER.'!$F$10:$P$171,11,FALSE),IF(V$2="S",VLOOKUP(V10,'H. VER.'!$V$10:$AF$171,11,FALSE),IF(V$2="D",VLOOKUP(V10,'H. VER.'!$AL$10:$AV$171,11,FALSE),"")))))))</f>
        <v/>
      </c>
      <c r="GF10" s="148" t="str">
        <f>IF(W10="","",IF(W10="L",0,IF(W10="V",0,IF(W10="X",0,IF(W$2="L",VLOOKUP(W10,'H. VER.'!$F$10:$P$171,11,FALSE),IF(W$2="S",VLOOKUP(W10,'H. VER.'!$V$10:$AF$171,11,FALSE),IF(W$2="D",VLOOKUP(W10,'H. VER.'!$AL$10:$AV$171,11,FALSE),"")))))))</f>
        <v/>
      </c>
      <c r="GG10" s="148" t="str">
        <f>IF(X10="","",IF(X10="L",0,IF(X10="V",0,IF(X10="X",0,IF(X$2="L",VLOOKUP(X10,'H. VER.'!$F$10:$P$171,11,FALSE),IF(X$2="S",VLOOKUP(X10,'H. VER.'!$V$10:$AF$171,11,FALSE),IF(X$2="D",VLOOKUP(X10,'H. VER.'!$AL$10:$AV$171,11,FALSE),"")))))))</f>
        <v/>
      </c>
      <c r="GH10" s="148" t="str">
        <f>IF(Y10="","",IF(Y10="L",0,IF(Y10="V",0,IF(Y10="X",0,IF(Y$2="L",VLOOKUP(Y10,'H. VER.'!$F$10:$P$171,11,FALSE),IF(Y$2="S",VLOOKUP(Y10,'H. VER.'!$V$10:$AF$171,11,FALSE),IF(Y$2="D",VLOOKUP(Y10,'H. VER.'!$AL$10:$AV$171,11,FALSE),"")))))))</f>
        <v/>
      </c>
      <c r="GI10" s="148" t="str">
        <f>IF(Z10="","",IF(Z10="L",0,IF(Z10="V",0,IF(Z10="X",0,IF(Z$2="L",VLOOKUP(Z10,'H. VER.'!$F$10:$P$171,11,FALSE),IF(Z$2="S",VLOOKUP(Z10,'H. VER.'!$V$10:$AF$171,11,FALSE),IF(Z$2="D",VLOOKUP(Z10,'H. VER.'!$AL$10:$AV$171,11,FALSE),"")))))))</f>
        <v/>
      </c>
      <c r="GJ10" s="148" t="str">
        <f>IF(AA10="","",IF(AA10="L",0,IF(AA10="V",0,IF(AA10="X",0,IF(AA$2="L",VLOOKUP(AA10,'H. VER.'!$F$10:$P$171,11,FALSE),IF(AA$2="S",VLOOKUP(AA10,'H. VER.'!$V$10:$AF$171,11,FALSE),IF(AA$2="D",VLOOKUP(AA10,'H. VER.'!$AL$10:$AV$171,11,FALSE),"")))))))</f>
        <v/>
      </c>
      <c r="GK10" s="148" t="str">
        <f>IF(AB10="","",IF(AB10="L",0,IF(AB10="V",0,IF(AB10="X",0,IF(AB$2="L",VLOOKUP(AB10,'H. VER.'!$F$10:$P$171,11,FALSE),IF(AB$2="S",VLOOKUP(AB10,'H. VER.'!$V$10:$AF$171,11,FALSE),IF(AB$2="D",VLOOKUP(AB10,'H. VER.'!$AL$10:$AV$171,11,FALSE),"")))))))</f>
        <v/>
      </c>
      <c r="GL10" s="148" t="str">
        <f>IF(AC10="","",IF(AC10="L",0,IF(AC10="V",0,IF(AC10="X",0,IF(AC$2="L",VLOOKUP(AC10,'H. VER.'!$F$10:$P$171,11,FALSE),IF(AC$2="S",VLOOKUP(AC10,'H. VER.'!$V$10:$AF$171,11,FALSE),IF(AC$2="D",VLOOKUP(AC10,'H. VER.'!$AL$10:$AV$171,11,FALSE),"")))))))</f>
        <v/>
      </c>
      <c r="GM10" s="148" t="str">
        <f>IF(AD10="","",IF(AD10="L",0,IF(AD10="V",0,IF(AD10="X",0,IF(AD$2="L",VLOOKUP(AD10,'H. VER.'!$F$10:$P$171,11,FALSE),IF(AD$2="S",VLOOKUP(AD10,'H. VER.'!$V$10:$AF$171,11,FALSE),IF(AD$2="D",VLOOKUP(AD10,'H. VER.'!$AL$10:$AV$171,11,FALSE),"")))))))</f>
        <v/>
      </c>
      <c r="GN10" s="148" t="str">
        <f>IF(AE10="","",IF(AE10="L",0,IF(AE10="V",0,IF(AE10="X",0,IF(AE$2="L",VLOOKUP(AE10,'H. VER.'!$F$10:$P$171,11,FALSE),IF(AE$2="S",VLOOKUP(AE10,'H. VER.'!$V$10:$AF$171,11,FALSE),IF(AE$2="D",VLOOKUP(AE10,'H. VER.'!$AL$10:$AV$171,11,FALSE),"")))))))</f>
        <v/>
      </c>
      <c r="GO10" s="148" t="str">
        <f>IF(AF10="","",IF(AF10="L",0,IF(AF10="V",0,IF(AF10="X",0,IF(AF$2="L",VLOOKUP(AF10,'H. VER.'!$F$10:$P$171,11,FALSE),IF(AF$2="S",VLOOKUP(AF10,'H. VER.'!$V$10:$AF$171,11,FALSE),IF(AF$2="D",VLOOKUP(AF10,'H. VER.'!$AL$10:$AV$171,11,FALSE),"")))))))</f>
        <v/>
      </c>
      <c r="GP10" s="148" t="str">
        <f>IF(AG10="","",IF(AG10="L",0,IF(AG10="V",0,IF(AG10="X",0,IF(AG$2="L",VLOOKUP(AG10,'H. VER.'!$F$10:$P$171,11,FALSE),IF(AG$2="S",VLOOKUP(AG10,'H. VER.'!$V$10:$AF$171,11,FALSE),IF(AG$2="D",VLOOKUP(AG10,'H. VER.'!$AL$10:$AV$171,11,FALSE),"")))))))</f>
        <v/>
      </c>
      <c r="GQ10" s="148" t="str">
        <f>IF(AH10="","",IF(AH10="L",0,IF(AH10="V",0,IF(AH10="X",0,IF(AH$2="L",VLOOKUP(AH10,'H. VER.'!$F$10:$P$171,11,FALSE),IF(AH$2="S",VLOOKUP(AH10,'H. VER.'!$V$10:$AF$171,11,FALSE),IF(AH$2="D",VLOOKUP(AH10,'H. VER.'!$AL$10:$AV$171,11,FALSE),"")))))))</f>
        <v/>
      </c>
      <c r="GR10" s="148" t="str">
        <f>IF(AI10="","",IF(AI10="L",0,IF(AI10="V",0,IF(AI10="X",0,IF(AI$2="L",VLOOKUP(AI10,'H. VER.'!$F$10:$P$171,11,FALSE),IF(AI$2="S",VLOOKUP(AI10,'H. VER.'!$V$10:$AF$171,11,FALSE),IF(AI$2="D",VLOOKUP(AI10,'H. VER.'!$AL$10:$AV$171,11,FALSE),"")))))))</f>
        <v/>
      </c>
      <c r="GS10" s="148" t="str">
        <f>IF(AJ10="","",IF(AJ10="L",0,IF(AJ10="V",0,IF(AJ10="X",0,IF(AJ$2="L",VLOOKUP(AJ10,'H. VER.'!$F$10:$P$171,11,FALSE),IF(AJ$2="S",VLOOKUP(AJ10,'H. VER.'!$V$10:$AF$171,11,FALSE),IF(AJ$2="D",VLOOKUP(AJ10,'H. VER.'!$AL$10:$AV$171,11,FALSE),"")))))))</f>
        <v/>
      </c>
      <c r="GT10" s="148" t="str">
        <f>IF(AK10="","",IF(AK10="L",0,IF(AK10="V",0,IF(AK10="X",0,IF(AK$2="L",VLOOKUP(AK10,'H. VER.'!$F$10:$P$171,11,FALSE),IF(AK$2="S",VLOOKUP(AK10,'H. VER.'!$V$10:$AF$171,11,FALSE),IF(AK$2="D",VLOOKUP(AK10,'H. VER.'!$AL$10:$AV$171,11,FALSE),"")))))))</f>
        <v/>
      </c>
      <c r="GU10" s="19"/>
      <c r="GV10" s="417">
        <f t="shared" si="47"/>
        <v>3</v>
      </c>
      <c r="GW10" s="415"/>
    </row>
    <row r="11" spans="1:205" ht="15.75">
      <c r="A11" s="368"/>
      <c r="B11" s="367" t="str">
        <f>IFERROR(VLOOKUP(A427/7/2023+CONDUCTORES!C:V,20,FALSE),"")</f>
        <v/>
      </c>
      <c r="C11" s="544" t="str">
        <f>IF(CUADRO!A11="",IF(B11="","",B11),VLOOKUP(CUADRO!A11,CONDUCTORES!C:E,3,FALSE))</f>
        <v/>
      </c>
      <c r="D11" s="545" t="str">
        <f>IF(ISNA(IF(B11="",IF(A11="","",A11),VLOOKUP(B11,CONDUCTORES!B:F,5,FALSE))),"",(IF(B11="",IF(A11="","",A11),VLOOKUP(B11,CONDUCTORES!B:F,5,FALSE))))</f>
        <v/>
      </c>
      <c r="E11" s="546">
        <v>8</v>
      </c>
      <c r="F11" s="551"/>
      <c r="G11" s="547"/>
      <c r="H11" s="547"/>
      <c r="I11" s="519"/>
      <c r="J11" s="547"/>
      <c r="K11" s="519"/>
      <c r="L11" s="550"/>
      <c r="M11" s="547"/>
      <c r="N11" s="547"/>
      <c r="O11" s="547"/>
      <c r="P11" s="519"/>
      <c r="Q11" s="547"/>
      <c r="R11" s="519"/>
      <c r="S11" s="519"/>
      <c r="T11" s="547"/>
      <c r="U11" s="549"/>
      <c r="V11" s="547"/>
      <c r="W11" s="519"/>
      <c r="X11" s="547"/>
      <c r="Y11" s="519"/>
      <c r="Z11" s="550"/>
      <c r="AA11" s="547"/>
      <c r="AB11" s="547"/>
      <c r="AC11" s="547"/>
      <c r="AD11" s="547"/>
      <c r="AE11" s="547"/>
      <c r="AF11" s="547"/>
      <c r="AG11" s="550"/>
      <c r="AH11" s="547"/>
      <c r="AI11" s="547"/>
      <c r="AJ11" s="547"/>
      <c r="AK11" s="519"/>
      <c r="AL11" s="417">
        <f t="shared" si="38"/>
        <v>0</v>
      </c>
      <c r="AM11" s="466">
        <f t="shared" si="6"/>
        <v>31</v>
      </c>
      <c r="AN11" s="463">
        <f t="shared" si="39"/>
        <v>0</v>
      </c>
      <c r="AO11" s="463">
        <f t="shared" si="40"/>
        <v>0</v>
      </c>
      <c r="AP11" s="463">
        <f t="shared" si="41"/>
        <v>0</v>
      </c>
      <c r="AQ11" s="463">
        <f t="shared" si="42"/>
        <v>0</v>
      </c>
      <c r="AR11" s="463">
        <f t="shared" si="43"/>
        <v>0</v>
      </c>
      <c r="AS11" s="464">
        <f t="shared" si="44"/>
        <v>0</v>
      </c>
      <c r="AT11" s="464">
        <f t="shared" si="45"/>
        <v>0</v>
      </c>
      <c r="AU11" s="465">
        <f>EH11+(AO11*(CALCULADORA!$L$22/30))+(CUADRO!AP11*CALCULADORA!$J$22)+(CUADRO!AQ11*CALCULADORA!$J$22)+(CUADRO!AR11*CALCULADORA!$J$22)</f>
        <v>0</v>
      </c>
      <c r="AV11" s="276" t="str">
        <f>IF(CALCULADORA!M13="","",CALCULADORA!M13)</f>
        <v/>
      </c>
      <c r="AW11" s="226" t="str">
        <f>IF(AV11="","",DATE(BORRADOR!$AA$1,BORRADOR!$AK$1,AV11))</f>
        <v/>
      </c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97">
        <f t="shared" si="7"/>
        <v>1</v>
      </c>
      <c r="BW11" s="97">
        <f t="shared" si="8"/>
        <v>2</v>
      </c>
      <c r="BX11" s="97">
        <f t="shared" si="9"/>
        <v>3</v>
      </c>
      <c r="BY11" s="97">
        <f t="shared" si="10"/>
        <v>4</v>
      </c>
      <c r="BZ11" s="97">
        <f t="shared" si="11"/>
        <v>5</v>
      </c>
      <c r="CA11" s="97">
        <f t="shared" si="12"/>
        <v>6</v>
      </c>
      <c r="CB11" s="97">
        <f t="shared" si="13"/>
        <v>7</v>
      </c>
      <c r="CC11" s="97">
        <f t="shared" si="14"/>
        <v>8</v>
      </c>
      <c r="CD11" s="97">
        <f t="shared" si="15"/>
        <v>9</v>
      </c>
      <c r="CE11" s="97">
        <f t="shared" si="16"/>
        <v>10</v>
      </c>
      <c r="CF11" s="97">
        <f t="shared" si="17"/>
        <v>11</v>
      </c>
      <c r="CG11" s="97">
        <f t="shared" si="18"/>
        <v>12</v>
      </c>
      <c r="CH11" s="97">
        <f t="shared" si="19"/>
        <v>13</v>
      </c>
      <c r="CI11" s="97">
        <f t="shared" si="20"/>
        <v>14</v>
      </c>
      <c r="CJ11" s="97">
        <f t="shared" si="21"/>
        <v>15</v>
      </c>
      <c r="CK11" s="97">
        <f t="shared" si="22"/>
        <v>16</v>
      </c>
      <c r="CL11" s="97">
        <f t="shared" si="23"/>
        <v>17</v>
      </c>
      <c r="CM11" s="97">
        <f t="shared" si="24"/>
        <v>18</v>
      </c>
      <c r="CN11" s="97">
        <f t="shared" si="25"/>
        <v>19</v>
      </c>
      <c r="CO11" s="97">
        <f t="shared" si="26"/>
        <v>20</v>
      </c>
      <c r="CP11" s="97">
        <f t="shared" si="27"/>
        <v>21</v>
      </c>
      <c r="CQ11" s="97">
        <f t="shared" si="28"/>
        <v>22</v>
      </c>
      <c r="CR11" s="97">
        <f t="shared" si="29"/>
        <v>23</v>
      </c>
      <c r="CS11" s="97">
        <f t="shared" si="30"/>
        <v>24</v>
      </c>
      <c r="CT11" s="97">
        <f t="shared" si="31"/>
        <v>25</v>
      </c>
      <c r="CU11" s="97">
        <f t="shared" si="32"/>
        <v>26</v>
      </c>
      <c r="CV11" s="97">
        <f t="shared" si="33"/>
        <v>27</v>
      </c>
      <c r="CW11" s="97">
        <f t="shared" si="34"/>
        <v>28</v>
      </c>
      <c r="CX11" s="97">
        <f t="shared" si="35"/>
        <v>29</v>
      </c>
      <c r="CY11" s="97">
        <f t="shared" si="36"/>
        <v>30</v>
      </c>
      <c r="CZ11" s="97">
        <f t="shared" si="37"/>
        <v>31</v>
      </c>
      <c r="DA11" s="19"/>
      <c r="DB11" s="19"/>
      <c r="DC11" s="148" t="str">
        <f>IF(G11="X",CALCULADORA!$J$22,IF(CUADRO!G11="V",0,IF(CUADRO!G11="AP",0,IF(CUADRO!G11="HS",0,IF(CUADRO!G11="BA",0,IF(CALCULADORA!$M$2="INVIERNO",CUADRO!EJ11,CUADRO!FP11))))))</f>
        <v/>
      </c>
      <c r="DD11" s="148" t="str">
        <f>IF(H11="X",CALCULADORA!$J$22,IF(CUADRO!H11="V",0,IF(CUADRO!H11="AP",0,IF(CUADRO!H11="HS",0,IF(CUADRO!H11="BA",0,IF(CALCULADORA!$M$2="INVIERNO",CUADRO!EK11,CUADRO!FQ11))))))</f>
        <v/>
      </c>
      <c r="DE11" s="148" t="str">
        <f>IF(I11="X",CALCULADORA!$J$22,IF(CUADRO!I11="V",0,IF(CUADRO!I11="AP",0,IF(CUADRO!I11="HS",0,IF(CUADRO!I11="BA",0,IF(CALCULADORA!$M$2="INVIERNO",CUADRO!EL11,CUADRO!FR11))))))</f>
        <v/>
      </c>
      <c r="DF11" s="148" t="str">
        <f>IF(J11="X",CALCULADORA!$J$22,IF(CUADRO!J11="V",0,IF(CUADRO!J11="AP",0,IF(CUADRO!J11="HS",0,IF(CUADRO!J11="BA",0,IF(CALCULADORA!$M$2="INVIERNO",CUADRO!EM11,CUADRO!FS11))))))</f>
        <v/>
      </c>
      <c r="DG11" s="148" t="str">
        <f>IF(K11="X",CALCULADORA!$J$22,IF(CUADRO!K11="V",0,IF(CUADRO!K11="AP",0,IF(CUADRO!K11="HS",0,IF(CUADRO!K11="BA",0,IF(CALCULADORA!$M$2="INVIERNO",CUADRO!EN11,CUADRO!FT11))))))</f>
        <v/>
      </c>
      <c r="DH11" s="148" t="str">
        <f>IF(L11="X",CALCULADORA!$J$22,IF(CUADRO!L11="V",0,IF(CUADRO!L11="AP",0,IF(CUADRO!L11="HS",0,IF(CUADRO!L11="BA",0,IF(CALCULADORA!$M$2="INVIERNO",CUADRO!EO11,CUADRO!FU11))))))</f>
        <v/>
      </c>
      <c r="DI11" s="148" t="str">
        <f>IF(M11="X",CALCULADORA!$J$22,IF(CUADRO!M11="V",0,IF(CUADRO!M11="AP",0,IF(CUADRO!M11="HS",0,IF(CUADRO!M11="BA",0,IF(CALCULADORA!$M$2="INVIERNO",CUADRO!EP11,CUADRO!FV11))))))</f>
        <v/>
      </c>
      <c r="DJ11" s="148" t="str">
        <f>IF(N11="X",CALCULADORA!$J$22,IF(CUADRO!N11="V",0,IF(CUADRO!N11="AP",0,IF(CUADRO!N11="HS",0,IF(CUADRO!N11="BA",0,IF(CALCULADORA!$M$2="INVIERNO",CUADRO!EQ11,CUADRO!FW11))))))</f>
        <v/>
      </c>
      <c r="DK11" s="148" t="str">
        <f>IF(O11="X",CALCULADORA!$J$22,IF(CUADRO!O11="V",0,IF(CUADRO!O11="AP",0,IF(CUADRO!O11="HS",0,IF(CUADRO!O11="BA",0,IF(CALCULADORA!$M$2="INVIERNO",CUADRO!ER11,CUADRO!FX11))))))</f>
        <v/>
      </c>
      <c r="DL11" s="148" t="str">
        <f>IF(P11="X",CALCULADORA!$J$22,IF(CUADRO!P11="V",0,IF(CUADRO!P11="AP",0,IF(CUADRO!P11="HS",0,IF(CUADRO!P11="BA",0,IF(CALCULADORA!$M$2="INVIERNO",CUADRO!ES11,CUADRO!FY11))))))</f>
        <v/>
      </c>
      <c r="DM11" s="148" t="str">
        <f>IF(Q11="X",CALCULADORA!$J$22,IF(CUADRO!Q11="V",0,IF(CUADRO!Q11="AP",0,IF(CUADRO!Q11="HS",0,IF(CUADRO!Q11="BA",0,IF(CALCULADORA!$M$2="INVIERNO",CUADRO!ET11,CUADRO!FZ11))))))</f>
        <v/>
      </c>
      <c r="DN11" s="148" t="str">
        <f>IF(R11="X",CALCULADORA!$J$22,IF(CUADRO!R11="V",0,IF(CUADRO!R11="AP",0,IF(CUADRO!R11="HS",0,IF(CUADRO!R11="BA",0,IF(CALCULADORA!$M$2="INVIERNO",CUADRO!EU11,CUADRO!GA11))))))</f>
        <v/>
      </c>
      <c r="DO11" s="148" t="str">
        <f>IF(S11="X",CALCULADORA!$J$22,IF(CUADRO!S11="V",0,IF(CUADRO!S11="AP",0,IF(CUADRO!S11="HS",0,IF(CUADRO!S11="BA",0,IF(CALCULADORA!$M$2="INVIERNO",CUADRO!EV11,CUADRO!GB11))))))</f>
        <v/>
      </c>
      <c r="DP11" s="148" t="str">
        <f>IF(T11="X",CALCULADORA!$J$22,IF(CUADRO!T11="V",0,IF(CUADRO!T11="AP",0,IF(CUADRO!T11="HS",0,IF(CUADRO!T11="BA",0,IF(CALCULADORA!$M$2="INVIERNO",CUADRO!EW11,CUADRO!GC11))))))</f>
        <v/>
      </c>
      <c r="DQ11" s="148" t="str">
        <f>IF(U11="X",CALCULADORA!$J$22,IF(CUADRO!U11="V",0,IF(CUADRO!U11="AP",0,IF(CUADRO!U11="HS",0,IF(CUADRO!U11="BA",0,IF(CALCULADORA!$M$2="INVIERNO",CUADRO!EX11,CUADRO!GD11))))))</f>
        <v/>
      </c>
      <c r="DR11" s="148" t="str">
        <f>IF(V11="X",CALCULADORA!$J$22,IF(CUADRO!V11="V",0,IF(CUADRO!V11="AP",0,IF(CUADRO!V11="HS",0,IF(CUADRO!V11="BA",0,IF(CALCULADORA!$M$2="INVIERNO",CUADRO!EY11,CUADRO!GE11))))))</f>
        <v/>
      </c>
      <c r="DS11" s="148" t="str">
        <f>IF(W11="X",CALCULADORA!$J$22,IF(CUADRO!W11="V",0,IF(CUADRO!W11="AP",0,IF(CUADRO!W11="HS",0,IF(CUADRO!W11="BA",0,IF(CALCULADORA!$M$2="INVIERNO",CUADRO!EZ11,CUADRO!GF11))))))</f>
        <v/>
      </c>
      <c r="DT11" s="148" t="str">
        <f>IF(X11="X",CALCULADORA!$J$22,IF(CUADRO!X11="V",0,IF(CUADRO!X11="AP",0,IF(CUADRO!X11="HS",0,IF(CUADRO!X11="BA",0,IF(CALCULADORA!$M$2="INVIERNO",CUADRO!FA11,CUADRO!GG11))))))</f>
        <v/>
      </c>
      <c r="DU11" s="148" t="str">
        <f>IF(Y11="X",CALCULADORA!$J$22,IF(CUADRO!Y11="V",0,IF(CUADRO!Y11="AP",0,IF(CUADRO!Y11="HS",0,IF(CUADRO!Y11="BA",0,IF(CALCULADORA!$M$2="INVIERNO",CUADRO!FB11,CUADRO!GH11))))))</f>
        <v/>
      </c>
      <c r="DV11" s="148" t="str">
        <f>IF(Z11="X",CALCULADORA!$J$22,IF(CUADRO!Z11="V",0,IF(CUADRO!Z11="AP",0,IF(CUADRO!Z11="HS",0,IF(CUADRO!Z11="BA",0,IF(CALCULADORA!$M$2="INVIERNO",CUADRO!FC11,CUADRO!GI11))))))</f>
        <v/>
      </c>
      <c r="DW11" s="148" t="str">
        <f>IF(AA11="X",CALCULADORA!$J$22,IF(CUADRO!AA11="V",0,IF(CUADRO!AA11="AP",0,IF(CUADRO!AA11="HS",0,IF(CUADRO!AA11="BA",0,IF(CALCULADORA!$M$2="INVIERNO",CUADRO!FD11,CUADRO!GJ11))))))</f>
        <v/>
      </c>
      <c r="DX11" s="148" t="str">
        <f>IF(AB11="X",CALCULADORA!$J$22,IF(CUADRO!AB11="V",0,IF(CUADRO!AB11="AP",0,IF(CUADRO!AB11="HS",0,IF(CUADRO!AB11="BA",0,IF(CALCULADORA!$M$2="INVIERNO",CUADRO!FE11,CUADRO!GK11))))))</f>
        <v/>
      </c>
      <c r="DY11" s="148" t="str">
        <f>IF(AC11="X",CALCULADORA!$J$22,IF(CUADRO!AC11="V",0,IF(CUADRO!AC11="AP",0,IF(CUADRO!AC11="HS",0,IF(CUADRO!AC11="BA",0,IF(CALCULADORA!$M$2="INVIERNO",CUADRO!FF11,CUADRO!GL11))))))</f>
        <v/>
      </c>
      <c r="DZ11" s="148" t="str">
        <f>IF(AD11="X",CALCULADORA!$J$22,IF(CUADRO!AD11="V",0,IF(CUADRO!AD11="AP",0,IF(CUADRO!AD11="HS",0,IF(CUADRO!AD11="BA",0,IF(CALCULADORA!$M$2="INVIERNO",CUADRO!FG11,CUADRO!GM11))))))</f>
        <v/>
      </c>
      <c r="EA11" s="148" t="str">
        <f>IF(AE11="X",CALCULADORA!$J$22,IF(CUADRO!AE11="V",0,IF(CUADRO!AE11="AP",0,IF(CUADRO!AE11="HS",0,IF(CUADRO!AE11="BA",0,IF(CALCULADORA!$M$2="INVIERNO",CUADRO!FH11,CUADRO!GN11))))))</f>
        <v/>
      </c>
      <c r="EB11" s="148" t="str">
        <f>IF(AF11="X",CALCULADORA!$J$22,IF(CUADRO!AF11="V",0,IF(CUADRO!AF11="AP",0,IF(CUADRO!AF11="HS",0,IF(CUADRO!AF11="BA",0,IF(CALCULADORA!$M$2="INVIERNO",CUADRO!FI11,CUADRO!GO11))))))</f>
        <v/>
      </c>
      <c r="EC11" s="148" t="str">
        <f>IF(AG11="X",CALCULADORA!$J$22,IF(CUADRO!AG11="V",0,IF(CUADRO!AG11="AP",0,IF(CUADRO!AG11="HS",0,IF(CUADRO!AG11="BA",0,IF(CALCULADORA!$M$2="INVIERNO",CUADRO!FJ11,CUADRO!GP11))))))</f>
        <v/>
      </c>
      <c r="ED11" s="148" t="str">
        <f>IF(AH11="X",CALCULADORA!$J$22,IF(CUADRO!AH11="V",0,IF(CUADRO!AH11="AP",0,IF(CUADRO!AH11="HS",0,IF(CUADRO!AH11="BA",0,IF(CALCULADORA!$M$2="INVIERNO",CUADRO!FK11,CUADRO!GQ11))))))</f>
        <v/>
      </c>
      <c r="EE11" s="148" t="str">
        <f>IF(AI11="X",CALCULADORA!$J$22,IF(CUADRO!AI11="V",0,IF(CUADRO!AI11="AP",0,IF(CUADRO!AI11="HS",0,IF(CUADRO!AI11="BA",0,IF(CALCULADORA!$M$2="INVIERNO",CUADRO!FL11,CUADRO!GR11))))))</f>
        <v/>
      </c>
      <c r="EF11" s="148" t="str">
        <f>IF(AJ11="X",CALCULADORA!$J$22,IF(CUADRO!AJ11="V",0,IF(CUADRO!AJ11="AP",0,IF(CUADRO!AJ11="HS",0,IF(CUADRO!AJ11="BA",0,IF(CALCULADORA!$M$2="INVIERNO",CUADRO!FM11,CUADRO!GS11))))))</f>
        <v/>
      </c>
      <c r="EG11" s="148" t="str">
        <f>IF(AK11="X",CALCULADORA!$J$22,IF(CUADRO!AK11="V",0,IF(CUADRO!AK11="AP",0,IF(CUADRO!AK11="HS",0,IF(CUADRO!AK11="BA",0,IF(CALCULADORA!$M$2="INVIERNO",CUADRO!FN11,CUADRO!GT11))))))</f>
        <v/>
      </c>
      <c r="EH11" s="363">
        <f t="shared" si="46"/>
        <v>0</v>
      </c>
      <c r="EI11" s="19"/>
      <c r="EJ11" s="148" t="str">
        <f>IF(G11="","",IF(G11="L",0,IF(G11="V",0,IF(G11="X",0,IF(G$2="L",VLOOKUP(G11,'H. INV.'!$F$10:$P$171,11,FALSE),IF(G$2="S",VLOOKUP(G11,'H. INV.'!$V$10:$AF$171,11,FALSE),IF(G$2="D",VLOOKUP(G11,'H. INV.'!$AL$10:$AV$171,11,FALSE),"")))))))</f>
        <v/>
      </c>
      <c r="EK11" s="148" t="str">
        <f>IF(H11="","",IF(H11="L",0,IF(H11="V",0,IF(H11="X",0,IF(H$2="L",VLOOKUP(H11,'H. INV.'!$F$10:$P$171,11,FALSE),IF(H$2="S",VLOOKUP(H11,'H. INV.'!$V$10:$AF$171,11,FALSE),IF(H$2="D",VLOOKUP(H11,'H. INV.'!$AL$10:$AV$171,11,FALSE),"")))))))</f>
        <v/>
      </c>
      <c r="EL11" s="148" t="str">
        <f>IF(I11="","",IF(I11="L",0,IF(I11="V",0,IF(I11="X",0,IF(I$2="L",VLOOKUP(I11,'H. INV.'!$F$10:$P$171,11,FALSE),IF(I$2="S",VLOOKUP(I11,'H. INV.'!$V$10:$AF$171,11,FALSE),IF(I$2="D",VLOOKUP(I11,'H. INV.'!$AL$10:$AV$171,11,FALSE),"")))))))</f>
        <v/>
      </c>
      <c r="EM11" s="148" t="str">
        <f>IF(J11="","",IF(J11="L",0,IF(J11="V",0,IF(J11="X",0,IF(J$2="L",VLOOKUP(J11,'H. INV.'!$F$10:$P$171,11,FALSE),IF(J$2="S",VLOOKUP(J11,'H. INV.'!$V$10:$AF$171,11,FALSE),IF(J$2="D",VLOOKUP(J11,'H. INV.'!$AL$10:$AV$171,11,FALSE),"")))))))</f>
        <v/>
      </c>
      <c r="EN11" s="148" t="str">
        <f>IF(K11="","",IF(K11="L",0,IF(K11="V",0,IF(K11="X",0,IF(K$2="L",VLOOKUP(K11,'H. INV.'!$F$10:$P$171,11,FALSE),IF(K$2="S",VLOOKUP(K11,'H. INV.'!$V$10:$AF$171,11,FALSE),IF(K$2="D",VLOOKUP(K11,'H. INV.'!$AL$10:$AV$171,11,FALSE),"")))))))</f>
        <v/>
      </c>
      <c r="EO11" s="148" t="str">
        <f>IF(L11="","",IF(L11="L",0,IF(L11="V",0,IF(L11="X",0,IF(L$2="L",VLOOKUP(L11,'H. INV.'!$F$10:$P$171,11,FALSE),IF(L$2="S",VLOOKUP(L11,'H. INV.'!$V$10:$AF$171,11,FALSE),IF(L$2="D",VLOOKUP(L11,'H. INV.'!$AL$10:$AV$171,11,FALSE),"")))))))</f>
        <v/>
      </c>
      <c r="EP11" s="148" t="str">
        <f>IF(M11="","",IF(M11="L",0,IF(M11="V",0,IF(M11="X",0,IF(M$2="L",VLOOKUP(M11,'H. INV.'!$F$10:$P$171,11,FALSE),IF(M$2="S",VLOOKUP(M11,'H. INV.'!$V$10:$AF$171,11,FALSE),IF(M$2="D",VLOOKUP(M11,'H. INV.'!$AL$10:$AV$171,11,FALSE),"")))))))</f>
        <v/>
      </c>
      <c r="EQ11" s="148" t="str">
        <f>IF(N11="","",IF(N11="L",0,IF(N11="V",0,IF(N11="X",0,IF(N$2="L",VLOOKUP(N11,'H. INV.'!$F$10:$P$171,11,FALSE),IF(N$2="S",VLOOKUP(N11,'H. INV.'!$V$10:$AF$171,11,FALSE),IF(N$2="D",VLOOKUP(N11,'H. INV.'!$AL$10:$AV$171,11,FALSE),"")))))))</f>
        <v/>
      </c>
      <c r="ER11" s="148" t="str">
        <f>IF(O11="","",IF(O11="L",0,IF(O11="V",0,IF(O11="X",0,IF(O$2="L",VLOOKUP(O11,'H. INV.'!$F$10:$P$171,11,FALSE),IF(O$2="S",VLOOKUP(O11,'H. INV.'!$V$10:$AF$171,11,FALSE),IF(O$2="D",VLOOKUP(O11,'H. INV.'!$AL$10:$AV$171,11,FALSE),"")))))))</f>
        <v/>
      </c>
      <c r="ES11" s="148" t="str">
        <f>IF(P11="","",IF(P11="L",0,IF(P11="V",0,IF(P11="X",0,IF(P$2="L",VLOOKUP(P11,'H. INV.'!$F$10:$P$171,11,FALSE),IF(P$2="S",VLOOKUP(P11,'H. INV.'!$V$10:$AF$171,11,FALSE),IF(P$2="D",VLOOKUP(P11,'H. INV.'!$AL$10:$AV$171,11,FALSE),"")))))))</f>
        <v/>
      </c>
      <c r="ET11" s="148" t="str">
        <f>IF(Q11="","",IF(Q11="L",0,IF(Q11="V",0,IF(Q11="X",0,IF(Q$2="L",VLOOKUP(Q11,'H. INV.'!$F$10:$P$171,11,FALSE),IF(Q$2="S",VLOOKUP(Q11,'H. INV.'!$V$10:$AF$171,11,FALSE),IF(Q$2="D",VLOOKUP(Q11,'H. INV.'!$AL$10:$AV$171,11,FALSE),"")))))))</f>
        <v/>
      </c>
      <c r="EU11" s="148" t="str">
        <f>IF(R11="","",IF(R11="L",0,IF(R11="V",0,IF(R11="X",0,IF(R$2="L",VLOOKUP(R11,'H. INV.'!$F$10:$P$171,11,FALSE),IF(R$2="S",VLOOKUP(R11,'H. INV.'!$V$10:$AF$171,11,FALSE),IF(R$2="D",VLOOKUP(R11,'H. INV.'!$AL$10:$AV$171,11,FALSE),"")))))))</f>
        <v/>
      </c>
      <c r="EV11" s="148" t="str">
        <f>IF(S11="","",IF(S11="L",0,IF(S11="V",0,IF(S11="X",0,IF(S$2="L",VLOOKUP(S11,'H. INV.'!$F$10:$P$171,11,FALSE),IF(S$2="S",VLOOKUP(S11,'H. INV.'!$V$10:$AF$171,11,FALSE),IF(S$2="D",VLOOKUP(S11,'H. INV.'!$AL$10:$AV$171,11,FALSE),"")))))))</f>
        <v/>
      </c>
      <c r="EW11" s="148" t="str">
        <f>IF(T11="","",IF(T11="L",0,IF(T11="V",0,IF(T11="X",0,IF(T$2="L",VLOOKUP(T11,'H. INV.'!$F$10:$P$171,11,FALSE),IF(T$2="S",VLOOKUP(T11,'H. INV.'!$V$10:$AF$171,11,FALSE),IF(T$2="D",VLOOKUP(T11,'H. INV.'!$AL$10:$AV$171,11,FALSE),"")))))))</f>
        <v/>
      </c>
      <c r="EX11" s="148" t="str">
        <f>IF(U11="","",IF(U11="L",0,IF(U11="V",0,IF(U11="X",0,IF(U$2="L",VLOOKUP(U11,'H. INV.'!$F$10:$P$171,11,FALSE),IF(U$2="S",VLOOKUP(U11,'H. INV.'!$V$10:$AF$171,11,FALSE),IF(U$2="D",VLOOKUP(U11,'H. INV.'!$AL$10:$AV$171,11,FALSE),"")))))))</f>
        <v/>
      </c>
      <c r="EY11" s="148" t="str">
        <f>IF(V11="","",IF(V11="L",0,IF(V11="V",0,IF(V11="X",0,IF(V$2="L",VLOOKUP(V11,'H. INV.'!$F$10:$P$171,11,FALSE),IF(V$2="S",VLOOKUP(V11,'H. INV.'!$V$10:$AF$171,11,FALSE),IF(V$2="D",VLOOKUP(V11,'H. INV.'!$AL$10:$AV$171,11,FALSE),"")))))))</f>
        <v/>
      </c>
      <c r="EZ11" s="148" t="str">
        <f>IF(W11="","",IF(W11="L",0,IF(W11="V",0,IF(W11="X",0,IF(W$2="L",VLOOKUP(W11,'H. INV.'!$F$10:$P$171,11,FALSE),IF(W$2="S",VLOOKUP(W11,'H. INV.'!$V$10:$AF$171,11,FALSE),IF(W$2="D",VLOOKUP(W11,'H. INV.'!$AL$10:$AV$171,11,FALSE),"")))))))</f>
        <v/>
      </c>
      <c r="FA11" s="148" t="str">
        <f>IF(X11="","",IF(X11="L",0,IF(X11="V",0,IF(X11="X",0,IF(X$2="L",VLOOKUP(X11,'H. INV.'!$F$10:$P$171,11,FALSE),IF(X$2="S",VLOOKUP(X11,'H. INV.'!$V$10:$AF$171,11,FALSE),IF(X$2="D",VLOOKUP(X11,'H. INV.'!$AL$10:$AV$171,11,FALSE),"")))))))</f>
        <v/>
      </c>
      <c r="FB11" s="148" t="str">
        <f>IF(Y11="","",IF(Y11="L",0,IF(Y11="V",0,IF(Y11="X",0,IF(Y$2="L",VLOOKUP(Y11,'H. INV.'!$F$10:$P$171,11,FALSE),IF(Y$2="S",VLOOKUP(Y11,'H. INV.'!$V$10:$AF$171,11,FALSE),IF(Y$2="D",VLOOKUP(Y11,'H. INV.'!$AL$10:$AV$171,11,FALSE),"")))))))</f>
        <v/>
      </c>
      <c r="FC11" s="148" t="str">
        <f>IF(Z11="","",IF(Z11="L",0,IF(Z11="V",0,IF(Z11="X",0,IF(Z$2="L",VLOOKUP(Z11,'H. INV.'!$F$10:$P$171,11,FALSE),IF(Z$2="S",VLOOKUP(Z11,'H. INV.'!$V$10:$AF$171,11,FALSE),IF(Z$2="D",VLOOKUP(Z11,'H. INV.'!$AL$10:$AV$171,11,FALSE),"")))))))</f>
        <v/>
      </c>
      <c r="FD11" s="148" t="str">
        <f>IF(AA11="","",IF(AA11="L",0,IF(AA11="V",0,IF(AA11="X",0,IF(AA$2="L",VLOOKUP(AA11,'H. INV.'!$F$10:$P$171,11,FALSE),IF(AA$2="S",VLOOKUP(AA11,'H. INV.'!$V$10:$AF$171,11,FALSE),IF(AA$2="D",VLOOKUP(AA11,'H. INV.'!$AL$10:$AV$171,11,FALSE),"")))))))</f>
        <v/>
      </c>
      <c r="FE11" s="148" t="str">
        <f>IF(AB11="","",IF(AB11="L",0,IF(AB11="V",0,IF(AB11="X",0,IF(AB$2="L",VLOOKUP(AB11,'H. INV.'!$F$10:$P$171,11,FALSE),IF(AB$2="S",VLOOKUP(AB11,'H. INV.'!$V$10:$AF$171,11,FALSE),IF(AB$2="D",VLOOKUP(AB11,'H. INV.'!$AL$10:$AV$171,11,FALSE),"")))))))</f>
        <v/>
      </c>
      <c r="FF11" s="148" t="str">
        <f>IF(AC11="","",IF(AC11="L",0,IF(AC11="V",0,IF(AC11="X",0,IF(AC$2="L",VLOOKUP(AC11,'H. INV.'!$F$10:$P$171,11,FALSE),IF(AC$2="S",VLOOKUP(AC11,'H. INV.'!$V$10:$AF$171,11,FALSE),IF(AC$2="D",VLOOKUP(AC11,'H. INV.'!$AL$10:$AV$171,11,FALSE),"")))))))</f>
        <v/>
      </c>
      <c r="FG11" s="148" t="str">
        <f>IF(AD11="","",IF(AD11="L",0,IF(AD11="V",0,IF(AD11="X",0,IF(AD$2="L",VLOOKUP(AD11,'H. INV.'!$F$10:$P$171,11,FALSE),IF(AD$2="S",VLOOKUP(AD11,'H. INV.'!$V$10:$AF$171,11,FALSE),IF(AD$2="D",VLOOKUP(AD11,'H. INV.'!$AL$10:$AV$171,11,FALSE),"")))))))</f>
        <v/>
      </c>
      <c r="FH11" s="148" t="str">
        <f>IF(AE11="","",IF(AE11="L",0,IF(AE11="V",0,IF(AE11="X",0,IF(AE$2="L",VLOOKUP(AE11,'H. INV.'!$F$10:$P$171,11,FALSE),IF(AE$2="S",VLOOKUP(AE11,'H. INV.'!$V$10:$AF$171,11,FALSE),IF(AE$2="D",VLOOKUP(AE11,'H. INV.'!$AL$10:$AV$171,11,FALSE),"")))))))</f>
        <v/>
      </c>
      <c r="FI11" s="148" t="str">
        <f>IF(AF11="","",IF(AF11="L",0,IF(AF11="V",0,IF(AF11="X",0,IF(AF$2="L",VLOOKUP(AF11,'H. INV.'!$F$10:$P$171,11,FALSE),IF(AF$2="S",VLOOKUP(AF11,'H. INV.'!$V$10:$AF$171,11,FALSE),IF(AF$2="D",VLOOKUP(AF11,'H. INV.'!$AL$10:$AV$171,11,FALSE),"")))))))</f>
        <v/>
      </c>
      <c r="FJ11" s="148" t="str">
        <f>IF(AG11="","",IF(AG11="L",0,IF(AG11="V",0,IF(AG11="X",0,IF(AG$2="L",VLOOKUP(AG11,'H. INV.'!$F$10:$P$171,11,FALSE),IF(AG$2="S",VLOOKUP(AG11,'H. INV.'!$V$10:$AF$171,11,FALSE),IF(AG$2="D",VLOOKUP(AG11,'H. INV.'!$AL$10:$AV$171,11,FALSE),"")))))))</f>
        <v/>
      </c>
      <c r="FK11" s="148" t="str">
        <f>IF(AH11="","",IF(AH11="L",0,IF(AH11="V",0,IF(AH11="X",0,IF(AH$2="L",VLOOKUP(AH11,'H. INV.'!$F$10:$P$171,11,FALSE),IF(AH$2="S",VLOOKUP(AH11,'H. INV.'!$V$10:$AF$171,11,FALSE),IF(AH$2="D",VLOOKUP(AH11,'H. INV.'!$AL$10:$AV$171,11,FALSE),"")))))))</f>
        <v/>
      </c>
      <c r="FL11" s="148" t="str">
        <f>IF(AI11="","",IF(AI11="L",0,IF(AI11="V",0,IF(AI11="X",0,IF(AI$2="L",VLOOKUP(AI11,'H. INV.'!$F$10:$P$171,11,FALSE),IF(AI$2="S",VLOOKUP(AI11,'H. INV.'!$V$10:$AF$171,11,FALSE),IF(AI$2="D",VLOOKUP(AI11,'H. INV.'!$AL$10:$AV$171,11,FALSE),"")))))))</f>
        <v/>
      </c>
      <c r="FM11" s="148" t="str">
        <f>IF(AJ11="","",IF(AJ11="L",0,IF(AJ11="V",0,IF(AJ11="X",0,IF(AJ$2="L",VLOOKUP(AJ11,'H. INV.'!$F$10:$P$171,11,FALSE),IF(AJ$2="S",VLOOKUP(AJ11,'H. INV.'!$V$10:$AF$171,11,FALSE),IF(AJ$2="D",VLOOKUP(AJ11,'H. INV.'!$AL$10:$AV$171,11,FALSE),"")))))))</f>
        <v/>
      </c>
      <c r="FN11" s="148" t="str">
        <f>IF(AK11="","",IF(AK11="L",0,IF(AK11="V",0,IF(AK11="X",0,IF(AK$2="L",VLOOKUP(AK11,'H. INV.'!$F$10:$P$171,11,FALSE),IF(AK$2="S",VLOOKUP(AK11,'H. INV.'!$V$10:$AF$171,11,FALSE),IF(AK$2="D",VLOOKUP(AK11,'H. INV.'!$AL$10:$AV$171,11,FALSE),"")))))))</f>
        <v/>
      </c>
      <c r="FO11" s="19"/>
      <c r="FP11" s="148" t="str">
        <f>IF(G11="","",IF(G11="L",0,IF(G11="V",0,IF(G11="X",0,IF(G$2="L",VLOOKUP(G11,'H. VER.'!$F$10:$P$171,11,FALSE),IF(G$2="S",VLOOKUP(G11,'H. VER.'!$V$10:$AF$171,11,FALSE),IF(G$2="D",VLOOKUP(G11,'H. VER.'!$AL$10:$AV$171,11,FALSE),"")))))))</f>
        <v/>
      </c>
      <c r="FQ11" s="148" t="str">
        <f>IF(H11="","",IF(H11="L",0,IF(H11="V",0,IF(H11="X",0,IF(H$2="L",VLOOKUP(H11,'H. VER.'!$F$10:$P$171,11,FALSE),IF(H$2="S",VLOOKUP(H11,'H. VER.'!$V$10:$AF$171,11,FALSE),IF(H$2="D",VLOOKUP(H11,'H. VER.'!$AL$10:$AV$171,11,FALSE),"")))))))</f>
        <v/>
      </c>
      <c r="FR11" s="148" t="str">
        <f>IF(I11="","",IF(I11="L",0,IF(I11="V",0,IF(I11="X",0,IF(I$2="L",VLOOKUP(I11,'H. VER.'!$F$10:$P$171,11,FALSE),IF(I$2="S",VLOOKUP(I11,'H. VER.'!$V$10:$AF$171,11,FALSE),IF(I$2="D",VLOOKUP(I11,'H. VER.'!$AL$10:$AV$171,11,FALSE),"")))))))</f>
        <v/>
      </c>
      <c r="FS11" s="148" t="str">
        <f>IF(J11="","",IF(J11="L",0,IF(J11="V",0,IF(J11="X",0,IF(J$2="L",VLOOKUP(J11,'H. VER.'!$F$10:$P$171,11,FALSE),IF(J$2="S",VLOOKUP(J11,'H. VER.'!$V$10:$AF$171,11,FALSE),IF(J$2="D",VLOOKUP(J11,'H. VER.'!$AL$10:$AV$171,11,FALSE),"")))))))</f>
        <v/>
      </c>
      <c r="FT11" s="148" t="str">
        <f>IF(K11="","",IF(K11="L",0,IF(K11="V",0,IF(K11="X",0,IF(K$2="L",VLOOKUP(K11,'H. VER.'!$F$10:$P$171,11,FALSE),IF(K$2="S",VLOOKUP(K11,'H. VER.'!$V$10:$AF$171,11,FALSE),IF(K$2="D",VLOOKUP(K11,'H. VER.'!$AL$10:$AV$171,11,FALSE),"")))))))</f>
        <v/>
      </c>
      <c r="FU11" s="148" t="str">
        <f>IF(L11="","",IF(L11="L",0,IF(L11="V",0,IF(L11="X",0,IF(L$2="L",VLOOKUP(L11,'H. VER.'!$F$10:$P$171,11,FALSE),IF(L$2="S",VLOOKUP(L11,'H. VER.'!$V$10:$AF$171,11,FALSE),IF(L$2="D",VLOOKUP(L11,'H. VER.'!$AL$10:$AV$171,11,FALSE),"")))))))</f>
        <v/>
      </c>
      <c r="FV11" s="148" t="str">
        <f>IF(M11="","",IF(M11="L",0,IF(M11="V",0,IF(M11="X",0,IF(M$2="L",VLOOKUP(M11,'H. VER.'!$F$10:$P$171,11,FALSE),IF(M$2="S",VLOOKUP(M11,'H. VER.'!$V$10:$AF$171,11,FALSE),IF(M$2="D",VLOOKUP(M11,'H. VER.'!$AL$10:$AV$171,11,FALSE),"")))))))</f>
        <v/>
      </c>
      <c r="FW11" s="148" t="str">
        <f>IF(N11="","",IF(N11="L",0,IF(N11="V",0,IF(N11="X",0,IF(N$2="L",VLOOKUP(N11,'H. VER.'!$F$10:$P$171,11,FALSE),IF(N$2="S",VLOOKUP(N11,'H. VER.'!$V$10:$AF$171,11,FALSE),IF(N$2="D",VLOOKUP(N11,'H. VER.'!$AL$10:$AV$171,11,FALSE),"")))))))</f>
        <v/>
      </c>
      <c r="FX11" s="148" t="str">
        <f>IF(O11="","",IF(O11="L",0,IF(O11="V",0,IF(O11="X",0,IF(O$2="L",VLOOKUP(O11,'H. VER.'!$F$10:$P$171,11,FALSE),IF(O$2="S",VLOOKUP(O11,'H. VER.'!$V$10:$AF$171,11,FALSE),IF(O$2="D",VLOOKUP(O11,'H. VER.'!$AL$10:$AV$171,11,FALSE),"")))))))</f>
        <v/>
      </c>
      <c r="FY11" s="148" t="str">
        <f>IF(P11="","",IF(P11="L",0,IF(P11="V",0,IF(P11="X",0,IF(P$2="L",VLOOKUP(P11,'H. VER.'!$F$10:$P$171,11,FALSE),IF(P$2="S",VLOOKUP(P11,'H. VER.'!$V$10:$AF$171,11,FALSE),IF(P$2="D",VLOOKUP(P11,'H. VER.'!$AL$10:$AV$171,11,FALSE),"")))))))</f>
        <v/>
      </c>
      <c r="FZ11" s="148" t="str">
        <f>IF(Q11="","",IF(Q11="L",0,IF(Q11="V",0,IF(Q11="X",0,IF(Q$2="L",VLOOKUP(Q11,'H. VER.'!$F$10:$P$171,11,FALSE),IF(Q$2="S",VLOOKUP(Q11,'H. VER.'!$V$10:$AF$171,11,FALSE),IF(Q$2="D",VLOOKUP(Q11,'H. VER.'!$AL$10:$AV$171,11,FALSE),"")))))))</f>
        <v/>
      </c>
      <c r="GA11" s="148" t="str">
        <f>IF(R11="","",IF(R11="L",0,IF(R11="V",0,IF(R11="X",0,IF(R$2="L",VLOOKUP(R11,'H. VER.'!$F$10:$P$171,11,FALSE),IF(R$2="S",VLOOKUP(R11,'H. VER.'!$V$10:$AF$171,11,FALSE),IF(R$2="D",VLOOKUP(R11,'H. VER.'!$AL$10:$AV$171,11,FALSE),"")))))))</f>
        <v/>
      </c>
      <c r="GB11" s="148" t="str">
        <f>IF(S11="","",IF(S11="L",0,IF(S11="V",0,IF(S11="X",0,IF(S$2="L",VLOOKUP(S11,'H. VER.'!$F$10:$P$171,11,FALSE),IF(S$2="S",VLOOKUP(S11,'H. VER.'!$V$10:$AF$171,11,FALSE),IF(S$2="D",VLOOKUP(S11,'H. VER.'!$AL$10:$AV$171,11,FALSE),"")))))))</f>
        <v/>
      </c>
      <c r="GC11" s="148" t="str">
        <f>IF(T11="","",IF(T11="L",0,IF(T11="V",0,IF(T11="X",0,IF(T$2="L",VLOOKUP(T11,'H. VER.'!$F$10:$P$171,11,FALSE),IF(T$2="S",VLOOKUP(T11,'H. VER.'!$V$10:$AF$171,11,FALSE),IF(T$2="D",VLOOKUP(T11,'H. VER.'!$AL$10:$AV$171,11,FALSE),"")))))))</f>
        <v/>
      </c>
      <c r="GD11" s="148" t="str">
        <f>IF(U11="","",IF(U11="L",0,IF(U11="V",0,IF(U11="X",0,IF(U$2="L",VLOOKUP(U11,'H. VER.'!$F$10:$P$171,11,FALSE),IF(U$2="S",VLOOKUP(U11,'H. VER.'!$V$10:$AF$171,11,FALSE),IF(U$2="D",VLOOKUP(U11,'H. VER.'!$AL$10:$AV$171,11,FALSE),"")))))))</f>
        <v/>
      </c>
      <c r="GE11" s="148" t="str">
        <f>IF(V11="","",IF(V11="L",0,IF(V11="V",0,IF(V11="X",0,IF(V$2="L",VLOOKUP(V11,'H. VER.'!$F$10:$P$171,11,FALSE),IF(V$2="S",VLOOKUP(V11,'H. VER.'!$V$10:$AF$171,11,FALSE),IF(V$2="D",VLOOKUP(V11,'H. VER.'!$AL$10:$AV$171,11,FALSE),"")))))))</f>
        <v/>
      </c>
      <c r="GF11" s="148" t="str">
        <f>IF(W11="","",IF(W11="L",0,IF(W11="V",0,IF(W11="X",0,IF(W$2="L",VLOOKUP(W11,'H. VER.'!$F$10:$P$171,11,FALSE),IF(W$2="S",VLOOKUP(W11,'H. VER.'!$V$10:$AF$171,11,FALSE),IF(W$2="D",VLOOKUP(W11,'H. VER.'!$AL$10:$AV$171,11,FALSE),"")))))))</f>
        <v/>
      </c>
      <c r="GG11" s="148" t="str">
        <f>IF(X11="","",IF(X11="L",0,IF(X11="V",0,IF(X11="X",0,IF(X$2="L",VLOOKUP(X11,'H. VER.'!$F$10:$P$171,11,FALSE),IF(X$2="S",VLOOKUP(X11,'H. VER.'!$V$10:$AF$171,11,FALSE),IF(X$2="D",VLOOKUP(X11,'H. VER.'!$AL$10:$AV$171,11,FALSE),"")))))))</f>
        <v/>
      </c>
      <c r="GH11" s="148" t="str">
        <f>IF(Y11="","",IF(Y11="L",0,IF(Y11="V",0,IF(Y11="X",0,IF(Y$2="L",VLOOKUP(Y11,'H. VER.'!$F$10:$P$171,11,FALSE),IF(Y$2="S",VLOOKUP(Y11,'H. VER.'!$V$10:$AF$171,11,FALSE),IF(Y$2="D",VLOOKUP(Y11,'H. VER.'!$AL$10:$AV$171,11,FALSE),"")))))))</f>
        <v/>
      </c>
      <c r="GI11" s="148" t="str">
        <f>IF(Z11="","",IF(Z11="L",0,IF(Z11="V",0,IF(Z11="X",0,IF(Z$2="L",VLOOKUP(Z11,'H. VER.'!$F$10:$P$171,11,FALSE),IF(Z$2="S",VLOOKUP(Z11,'H. VER.'!$V$10:$AF$171,11,FALSE),IF(Z$2="D",VLOOKUP(Z11,'H. VER.'!$AL$10:$AV$171,11,FALSE),"")))))))</f>
        <v/>
      </c>
      <c r="GJ11" s="148" t="str">
        <f>IF(AA11="","",IF(AA11="L",0,IF(AA11="V",0,IF(AA11="X",0,IF(AA$2="L",VLOOKUP(AA11,'H. VER.'!$F$10:$P$171,11,FALSE),IF(AA$2="S",VLOOKUP(AA11,'H. VER.'!$V$10:$AF$171,11,FALSE),IF(AA$2="D",VLOOKUP(AA11,'H. VER.'!$AL$10:$AV$171,11,FALSE),"")))))))</f>
        <v/>
      </c>
      <c r="GK11" s="148" t="str">
        <f>IF(AB11="","",IF(AB11="L",0,IF(AB11="V",0,IF(AB11="X",0,IF(AB$2="L",VLOOKUP(AB11,'H. VER.'!$F$10:$P$171,11,FALSE),IF(AB$2="S",VLOOKUP(AB11,'H. VER.'!$V$10:$AF$171,11,FALSE),IF(AB$2="D",VLOOKUP(AB11,'H. VER.'!$AL$10:$AV$171,11,FALSE),"")))))))</f>
        <v/>
      </c>
      <c r="GL11" s="148" t="str">
        <f>IF(AC11="","",IF(AC11="L",0,IF(AC11="V",0,IF(AC11="X",0,IF(AC$2="L",VLOOKUP(AC11,'H. VER.'!$F$10:$P$171,11,FALSE),IF(AC$2="S",VLOOKUP(AC11,'H. VER.'!$V$10:$AF$171,11,FALSE),IF(AC$2="D",VLOOKUP(AC11,'H. VER.'!$AL$10:$AV$171,11,FALSE),"")))))))</f>
        <v/>
      </c>
      <c r="GM11" s="148" t="str">
        <f>IF(AD11="","",IF(AD11="L",0,IF(AD11="V",0,IF(AD11="X",0,IF(AD$2="L",VLOOKUP(AD11,'H. VER.'!$F$10:$P$171,11,FALSE),IF(AD$2="S",VLOOKUP(AD11,'H. VER.'!$V$10:$AF$171,11,FALSE),IF(AD$2="D",VLOOKUP(AD11,'H. VER.'!$AL$10:$AV$171,11,FALSE),"")))))))</f>
        <v/>
      </c>
      <c r="GN11" s="148" t="str">
        <f>IF(AE11="","",IF(AE11="L",0,IF(AE11="V",0,IF(AE11="X",0,IF(AE$2="L",VLOOKUP(AE11,'H. VER.'!$F$10:$P$171,11,FALSE),IF(AE$2="S",VLOOKUP(AE11,'H. VER.'!$V$10:$AF$171,11,FALSE),IF(AE$2="D",VLOOKUP(AE11,'H. VER.'!$AL$10:$AV$171,11,FALSE),"")))))))</f>
        <v/>
      </c>
      <c r="GO11" s="148" t="str">
        <f>IF(AF11="","",IF(AF11="L",0,IF(AF11="V",0,IF(AF11="X",0,IF(AF$2="L",VLOOKUP(AF11,'H. VER.'!$F$10:$P$171,11,FALSE),IF(AF$2="S",VLOOKUP(AF11,'H. VER.'!$V$10:$AF$171,11,FALSE),IF(AF$2="D",VLOOKUP(AF11,'H. VER.'!$AL$10:$AV$171,11,FALSE),"")))))))</f>
        <v/>
      </c>
      <c r="GP11" s="148" t="str">
        <f>IF(AG11="","",IF(AG11="L",0,IF(AG11="V",0,IF(AG11="X",0,IF(AG$2="L",VLOOKUP(AG11,'H. VER.'!$F$10:$P$171,11,FALSE),IF(AG$2="S",VLOOKUP(AG11,'H. VER.'!$V$10:$AF$171,11,FALSE),IF(AG$2="D",VLOOKUP(AG11,'H. VER.'!$AL$10:$AV$171,11,FALSE),"")))))))</f>
        <v/>
      </c>
      <c r="GQ11" s="148" t="str">
        <f>IF(AH11="","",IF(AH11="L",0,IF(AH11="V",0,IF(AH11="X",0,IF(AH$2="L",VLOOKUP(AH11,'H. VER.'!$F$10:$P$171,11,FALSE),IF(AH$2="S",VLOOKUP(AH11,'H. VER.'!$V$10:$AF$171,11,FALSE),IF(AH$2="D",VLOOKUP(AH11,'H. VER.'!$AL$10:$AV$171,11,FALSE),"")))))))</f>
        <v/>
      </c>
      <c r="GR11" s="148" t="str">
        <f>IF(AI11="","",IF(AI11="L",0,IF(AI11="V",0,IF(AI11="X",0,IF(AI$2="L",VLOOKUP(AI11,'H. VER.'!$F$10:$P$171,11,FALSE),IF(AI$2="S",VLOOKUP(AI11,'H. VER.'!$V$10:$AF$171,11,FALSE),IF(AI$2="D",VLOOKUP(AI11,'H. VER.'!$AL$10:$AV$171,11,FALSE),"")))))))</f>
        <v/>
      </c>
      <c r="GS11" s="148" t="str">
        <f>IF(AJ11="","",IF(AJ11="L",0,IF(AJ11="V",0,IF(AJ11="X",0,IF(AJ$2="L",VLOOKUP(AJ11,'H. VER.'!$F$10:$P$171,11,FALSE),IF(AJ$2="S",VLOOKUP(AJ11,'H. VER.'!$V$10:$AF$171,11,FALSE),IF(AJ$2="D",VLOOKUP(AJ11,'H. VER.'!$AL$10:$AV$171,11,FALSE),"")))))))</f>
        <v/>
      </c>
      <c r="GT11" s="148" t="str">
        <f>IF(AK11="","",IF(AK11="L",0,IF(AK11="V",0,IF(AK11="X",0,IF(AK$2="L",VLOOKUP(AK11,'H. VER.'!$F$10:$P$171,11,FALSE),IF(AK$2="S",VLOOKUP(AK11,'H. VER.'!$V$10:$AF$171,11,FALSE),IF(AK$2="D",VLOOKUP(AK11,'H. VER.'!$AL$10:$AV$171,11,FALSE),"")))))))</f>
        <v/>
      </c>
      <c r="GU11" s="19"/>
      <c r="GV11" s="417">
        <f t="shared" si="47"/>
        <v>4</v>
      </c>
      <c r="GW11" s="415"/>
    </row>
    <row r="12" spans="1:205" ht="15.75">
      <c r="A12" s="368"/>
      <c r="B12" s="367" t="str">
        <f>IFERROR(VLOOKUP(A428/7/2023+CONDUCTORES!C:V,20,FALSE),"")</f>
        <v/>
      </c>
      <c r="C12" s="544" t="str">
        <f>IF(CUADRO!A12="",IF(B12="","",B12),VLOOKUP(CUADRO!A12,CONDUCTORES!C:E,3,FALSE))</f>
        <v/>
      </c>
      <c r="D12" s="545" t="str">
        <f>IF(ISNA(IF(B12="",IF(A12="","",A12),VLOOKUP(B12,CONDUCTORES!B:F,5,FALSE))),"",(IF(B12="",IF(A12="","",A12),VLOOKUP(B12,CONDUCTORES!B:F,5,FALSE))))</f>
        <v/>
      </c>
      <c r="E12" s="546">
        <v>9</v>
      </c>
      <c r="F12" s="551"/>
      <c r="G12" s="547"/>
      <c r="H12" s="547"/>
      <c r="I12" s="519"/>
      <c r="J12" s="547"/>
      <c r="K12" s="519"/>
      <c r="L12" s="550"/>
      <c r="M12" s="547"/>
      <c r="N12" s="547"/>
      <c r="O12" s="547"/>
      <c r="P12" s="519"/>
      <c r="Q12" s="547"/>
      <c r="R12" s="519"/>
      <c r="S12" s="519"/>
      <c r="T12" s="547"/>
      <c r="U12" s="549"/>
      <c r="V12" s="547"/>
      <c r="W12" s="547"/>
      <c r="X12" s="547"/>
      <c r="Y12" s="519"/>
      <c r="Z12" s="550"/>
      <c r="AA12" s="547"/>
      <c r="AB12" s="547"/>
      <c r="AC12" s="547"/>
      <c r="AD12" s="547"/>
      <c r="AE12" s="547"/>
      <c r="AF12" s="547"/>
      <c r="AG12" s="550"/>
      <c r="AH12" s="547"/>
      <c r="AI12" s="547"/>
      <c r="AJ12" s="547"/>
      <c r="AK12" s="519"/>
      <c r="AL12" s="417">
        <f t="shared" si="38"/>
        <v>0</v>
      </c>
      <c r="AM12" s="466">
        <f t="shared" si="6"/>
        <v>31</v>
      </c>
      <c r="AN12" s="463">
        <f t="shared" si="39"/>
        <v>0</v>
      </c>
      <c r="AO12" s="463">
        <f t="shared" si="40"/>
        <v>0</v>
      </c>
      <c r="AP12" s="463">
        <f t="shared" si="41"/>
        <v>0</v>
      </c>
      <c r="AQ12" s="463">
        <f t="shared" si="42"/>
        <v>0</v>
      </c>
      <c r="AR12" s="463">
        <f t="shared" si="43"/>
        <v>0</v>
      </c>
      <c r="AS12" s="464">
        <f t="shared" si="44"/>
        <v>0</v>
      </c>
      <c r="AT12" s="464">
        <f t="shared" si="45"/>
        <v>0</v>
      </c>
      <c r="AU12" s="465">
        <f>EH12+(AO12*(CALCULADORA!$L$22/30))+(CUADRO!AP12*CALCULADORA!$J$22)+(CUADRO!AQ12*CALCULADORA!$J$22)+(CUADRO!AR12*CALCULADORA!$J$22)</f>
        <v>0</v>
      </c>
      <c r="AV12" s="276" t="str">
        <f>IF(CALCULADORA!M14="","",CALCULADORA!M14)</f>
        <v/>
      </c>
      <c r="AW12" s="226" t="str">
        <f>IF(AV12="","",DATE(BORRADOR!$AA$1,BORRADOR!$AK$1,AV12))</f>
        <v/>
      </c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97">
        <f t="shared" si="7"/>
        <v>1</v>
      </c>
      <c r="BW12" s="97">
        <f t="shared" si="8"/>
        <v>2</v>
      </c>
      <c r="BX12" s="97">
        <f t="shared" si="9"/>
        <v>3</v>
      </c>
      <c r="BY12" s="97">
        <f t="shared" si="10"/>
        <v>4</v>
      </c>
      <c r="BZ12" s="97">
        <f t="shared" si="11"/>
        <v>5</v>
      </c>
      <c r="CA12" s="97">
        <f t="shared" si="12"/>
        <v>6</v>
      </c>
      <c r="CB12" s="97">
        <f t="shared" si="13"/>
        <v>7</v>
      </c>
      <c r="CC12" s="97">
        <f t="shared" si="14"/>
        <v>8</v>
      </c>
      <c r="CD12" s="97">
        <f t="shared" si="15"/>
        <v>9</v>
      </c>
      <c r="CE12" s="97">
        <f t="shared" si="16"/>
        <v>10</v>
      </c>
      <c r="CF12" s="97">
        <f t="shared" si="17"/>
        <v>11</v>
      </c>
      <c r="CG12" s="97">
        <f t="shared" si="18"/>
        <v>12</v>
      </c>
      <c r="CH12" s="97">
        <f t="shared" si="19"/>
        <v>13</v>
      </c>
      <c r="CI12" s="97">
        <f t="shared" si="20"/>
        <v>14</v>
      </c>
      <c r="CJ12" s="97">
        <f t="shared" si="21"/>
        <v>15</v>
      </c>
      <c r="CK12" s="97">
        <f t="shared" si="22"/>
        <v>16</v>
      </c>
      <c r="CL12" s="97">
        <f t="shared" si="23"/>
        <v>17</v>
      </c>
      <c r="CM12" s="97">
        <f t="shared" si="24"/>
        <v>18</v>
      </c>
      <c r="CN12" s="97">
        <f t="shared" si="25"/>
        <v>19</v>
      </c>
      <c r="CO12" s="97">
        <f t="shared" si="26"/>
        <v>20</v>
      </c>
      <c r="CP12" s="97">
        <f t="shared" si="27"/>
        <v>21</v>
      </c>
      <c r="CQ12" s="97">
        <f t="shared" si="28"/>
        <v>22</v>
      </c>
      <c r="CR12" s="97">
        <f t="shared" si="29"/>
        <v>23</v>
      </c>
      <c r="CS12" s="97">
        <f t="shared" si="30"/>
        <v>24</v>
      </c>
      <c r="CT12" s="97">
        <f t="shared" si="31"/>
        <v>25</v>
      </c>
      <c r="CU12" s="97">
        <f t="shared" si="32"/>
        <v>26</v>
      </c>
      <c r="CV12" s="97">
        <f t="shared" si="33"/>
        <v>27</v>
      </c>
      <c r="CW12" s="97">
        <f t="shared" si="34"/>
        <v>28</v>
      </c>
      <c r="CX12" s="97">
        <f t="shared" si="35"/>
        <v>29</v>
      </c>
      <c r="CY12" s="97">
        <f t="shared" si="36"/>
        <v>30</v>
      </c>
      <c r="CZ12" s="97">
        <f t="shared" si="37"/>
        <v>31</v>
      </c>
      <c r="DA12" s="19"/>
      <c r="DB12" s="19"/>
      <c r="DC12" s="148" t="str">
        <f>IF(G12="X",CALCULADORA!$J$22,IF(CUADRO!G12="V",0,IF(CUADRO!G12="AP",0,IF(CUADRO!G12="HS",0,IF(CUADRO!G12="BA",0,IF(CALCULADORA!$M$2="INVIERNO",CUADRO!EJ12,CUADRO!FP12))))))</f>
        <v/>
      </c>
      <c r="DD12" s="148" t="str">
        <f>IF(H12="X",CALCULADORA!$J$22,IF(CUADRO!H12="V",0,IF(CUADRO!H12="AP",0,IF(CUADRO!H12="HS",0,IF(CUADRO!H12="BA",0,IF(CALCULADORA!$M$2="INVIERNO",CUADRO!EK12,CUADRO!FQ12))))))</f>
        <v/>
      </c>
      <c r="DE12" s="148" t="str">
        <f>IF(I12="X",CALCULADORA!$J$22,IF(CUADRO!I12="V",0,IF(CUADRO!I12="AP",0,IF(CUADRO!I12="HS",0,IF(CUADRO!I12="BA",0,IF(CALCULADORA!$M$2="INVIERNO",CUADRO!EL12,CUADRO!FR12))))))</f>
        <v/>
      </c>
      <c r="DF12" s="148" t="str">
        <f>IF(J12="X",CALCULADORA!$J$22,IF(CUADRO!J12="V",0,IF(CUADRO!J12="AP",0,IF(CUADRO!J12="HS",0,IF(CUADRO!J12="BA",0,IF(CALCULADORA!$M$2="INVIERNO",CUADRO!EM12,CUADRO!FS12))))))</f>
        <v/>
      </c>
      <c r="DG12" s="148" t="str">
        <f>IF(K12="X",CALCULADORA!$J$22,IF(CUADRO!K12="V",0,IF(CUADRO!K12="AP",0,IF(CUADRO!K12="HS",0,IF(CUADRO!K12="BA",0,IF(CALCULADORA!$M$2="INVIERNO",CUADRO!EN12,CUADRO!FT12))))))</f>
        <v/>
      </c>
      <c r="DH12" s="148" t="str">
        <f>IF(L12="X",CALCULADORA!$J$22,IF(CUADRO!L12="V",0,IF(CUADRO!L12="AP",0,IF(CUADRO!L12="HS",0,IF(CUADRO!L12="BA",0,IF(CALCULADORA!$M$2="INVIERNO",CUADRO!EO12,CUADRO!FU12))))))</f>
        <v/>
      </c>
      <c r="DI12" s="148" t="str">
        <f>IF(M12="X",CALCULADORA!$J$22,IF(CUADRO!M12="V",0,IF(CUADRO!M12="AP",0,IF(CUADRO!M12="HS",0,IF(CUADRO!M12="BA",0,IF(CALCULADORA!$M$2="INVIERNO",CUADRO!EP12,CUADRO!FV12))))))</f>
        <v/>
      </c>
      <c r="DJ12" s="148" t="str">
        <f>IF(N12="X",CALCULADORA!$J$22,IF(CUADRO!N12="V",0,IF(CUADRO!N12="AP",0,IF(CUADRO!N12="HS",0,IF(CUADRO!N12="BA",0,IF(CALCULADORA!$M$2="INVIERNO",CUADRO!EQ12,CUADRO!FW12))))))</f>
        <v/>
      </c>
      <c r="DK12" s="148" t="str">
        <f>IF(O12="X",CALCULADORA!$J$22,IF(CUADRO!O12="V",0,IF(CUADRO!O12="AP",0,IF(CUADRO!O12="HS",0,IF(CUADRO!O12="BA",0,IF(CALCULADORA!$M$2="INVIERNO",CUADRO!ER12,CUADRO!FX12))))))</f>
        <v/>
      </c>
      <c r="DL12" s="148" t="str">
        <f>IF(P12="X",CALCULADORA!$J$22,IF(CUADRO!P12="V",0,IF(CUADRO!P12="AP",0,IF(CUADRO!P12="HS",0,IF(CUADRO!P12="BA",0,IF(CALCULADORA!$M$2="INVIERNO",CUADRO!ES12,CUADRO!FY12))))))</f>
        <v/>
      </c>
      <c r="DM12" s="148" t="str">
        <f>IF(Q12="X",CALCULADORA!$J$22,IF(CUADRO!Q12="V",0,IF(CUADRO!Q12="AP",0,IF(CUADRO!Q12="HS",0,IF(CUADRO!Q12="BA",0,IF(CALCULADORA!$M$2="INVIERNO",CUADRO!ET12,CUADRO!FZ12))))))</f>
        <v/>
      </c>
      <c r="DN12" s="148" t="str">
        <f>IF(R12="X",CALCULADORA!$J$22,IF(CUADRO!R12="V",0,IF(CUADRO!R12="AP",0,IF(CUADRO!R12="HS",0,IF(CUADRO!R12="BA",0,IF(CALCULADORA!$M$2="INVIERNO",CUADRO!EU12,CUADRO!GA12))))))</f>
        <v/>
      </c>
      <c r="DO12" s="148" t="str">
        <f>IF(S12="X",CALCULADORA!$J$22,IF(CUADRO!S12="V",0,IF(CUADRO!S12="AP",0,IF(CUADRO!S12="HS",0,IF(CUADRO!S12="BA",0,IF(CALCULADORA!$M$2="INVIERNO",CUADRO!EV12,CUADRO!GB12))))))</f>
        <v/>
      </c>
      <c r="DP12" s="148" t="str">
        <f>IF(T12="X",CALCULADORA!$J$22,IF(CUADRO!T12="V",0,IF(CUADRO!T12="AP",0,IF(CUADRO!T12="HS",0,IF(CUADRO!T12="BA",0,IF(CALCULADORA!$M$2="INVIERNO",CUADRO!EW12,CUADRO!GC12))))))</f>
        <v/>
      </c>
      <c r="DQ12" s="148" t="str">
        <f>IF(U12="X",CALCULADORA!$J$22,IF(CUADRO!U12="V",0,IF(CUADRO!U12="AP",0,IF(CUADRO!U12="HS",0,IF(CUADRO!U12="BA",0,IF(CALCULADORA!$M$2="INVIERNO",CUADRO!EX12,CUADRO!GD12))))))</f>
        <v/>
      </c>
      <c r="DR12" s="148" t="str">
        <f>IF(V12="X",CALCULADORA!$J$22,IF(CUADRO!V12="V",0,IF(CUADRO!V12="AP",0,IF(CUADRO!V12="HS",0,IF(CUADRO!V12="BA",0,IF(CALCULADORA!$M$2="INVIERNO",CUADRO!EY12,CUADRO!GE12))))))</f>
        <v/>
      </c>
      <c r="DS12" s="148" t="str">
        <f>IF(W12="X",CALCULADORA!$J$22,IF(CUADRO!W12="V",0,IF(CUADRO!W12="AP",0,IF(CUADRO!W12="HS",0,IF(CUADRO!W12="BA",0,IF(CALCULADORA!$M$2="INVIERNO",CUADRO!EZ12,CUADRO!GF12))))))</f>
        <v/>
      </c>
      <c r="DT12" s="148" t="str">
        <f>IF(X12="X",CALCULADORA!$J$22,IF(CUADRO!X12="V",0,IF(CUADRO!X12="AP",0,IF(CUADRO!X12="HS",0,IF(CUADRO!X12="BA",0,IF(CALCULADORA!$M$2="INVIERNO",CUADRO!FA12,CUADRO!GG12))))))</f>
        <v/>
      </c>
      <c r="DU12" s="148" t="str">
        <f>IF(Y12="X",CALCULADORA!$J$22,IF(CUADRO!Y12="V",0,IF(CUADRO!Y12="AP",0,IF(CUADRO!Y12="HS",0,IF(CUADRO!Y12="BA",0,IF(CALCULADORA!$M$2="INVIERNO",CUADRO!FB12,CUADRO!GH12))))))</f>
        <v/>
      </c>
      <c r="DV12" s="148" t="str">
        <f>IF(Z12="X",CALCULADORA!$J$22,IF(CUADRO!Z12="V",0,IF(CUADRO!Z12="AP",0,IF(CUADRO!Z12="HS",0,IF(CUADRO!Z12="BA",0,IF(CALCULADORA!$M$2="INVIERNO",CUADRO!FC12,CUADRO!GI12))))))</f>
        <v/>
      </c>
      <c r="DW12" s="148" t="str">
        <f>IF(AA12="X",CALCULADORA!$J$22,IF(CUADRO!AA12="V",0,IF(CUADRO!AA12="AP",0,IF(CUADRO!AA12="HS",0,IF(CUADRO!AA12="BA",0,IF(CALCULADORA!$M$2="INVIERNO",CUADRO!FD12,CUADRO!GJ12))))))</f>
        <v/>
      </c>
      <c r="DX12" s="148" t="str">
        <f>IF(AB12="X",CALCULADORA!$J$22,IF(CUADRO!AB12="V",0,IF(CUADRO!AB12="AP",0,IF(CUADRO!AB12="HS",0,IF(CUADRO!AB12="BA",0,IF(CALCULADORA!$M$2="INVIERNO",CUADRO!FE12,CUADRO!GK12))))))</f>
        <v/>
      </c>
      <c r="DY12" s="148" t="str">
        <f>IF(AC12="X",CALCULADORA!$J$22,IF(CUADRO!AC12="V",0,IF(CUADRO!AC12="AP",0,IF(CUADRO!AC12="HS",0,IF(CUADRO!AC12="BA",0,IF(CALCULADORA!$M$2="INVIERNO",CUADRO!FF12,CUADRO!GL12))))))</f>
        <v/>
      </c>
      <c r="DZ12" s="148" t="str">
        <f>IF(AD12="X",CALCULADORA!$J$22,IF(CUADRO!AD12="V",0,IF(CUADRO!AD12="AP",0,IF(CUADRO!AD12="HS",0,IF(CUADRO!AD12="BA",0,IF(CALCULADORA!$M$2="INVIERNO",CUADRO!FG12,CUADRO!GM12))))))</f>
        <v/>
      </c>
      <c r="EA12" s="148" t="str">
        <f>IF(AE12="X",CALCULADORA!$J$22,IF(CUADRO!AE12="V",0,IF(CUADRO!AE12="AP",0,IF(CUADRO!AE12="HS",0,IF(CUADRO!AE12="BA",0,IF(CALCULADORA!$M$2="INVIERNO",CUADRO!FH12,CUADRO!GN12))))))</f>
        <v/>
      </c>
      <c r="EB12" s="148" t="str">
        <f>IF(AF12="X",CALCULADORA!$J$22,IF(CUADRO!AF12="V",0,IF(CUADRO!AF12="AP",0,IF(CUADRO!AF12="HS",0,IF(CUADRO!AF12="BA",0,IF(CALCULADORA!$M$2="INVIERNO",CUADRO!FI12,CUADRO!GO12))))))</f>
        <v/>
      </c>
      <c r="EC12" s="148" t="str">
        <f>IF(AG12="X",CALCULADORA!$J$22,IF(CUADRO!AG12="V",0,IF(CUADRO!AG12="AP",0,IF(CUADRO!AG12="HS",0,IF(CUADRO!AG12="BA",0,IF(CALCULADORA!$M$2="INVIERNO",CUADRO!FJ12,CUADRO!GP12))))))</f>
        <v/>
      </c>
      <c r="ED12" s="148" t="str">
        <f>IF(AH12="X",CALCULADORA!$J$22,IF(CUADRO!AH12="V",0,IF(CUADRO!AH12="AP",0,IF(CUADRO!AH12="HS",0,IF(CUADRO!AH12="BA",0,IF(CALCULADORA!$M$2="INVIERNO",CUADRO!FK12,CUADRO!GQ12))))))</f>
        <v/>
      </c>
      <c r="EE12" s="148" t="str">
        <f>IF(AI12="X",CALCULADORA!$J$22,IF(CUADRO!AI12="V",0,IF(CUADRO!AI12="AP",0,IF(CUADRO!AI12="HS",0,IF(CUADRO!AI12="BA",0,IF(CALCULADORA!$M$2="INVIERNO",CUADRO!FL12,CUADRO!GR12))))))</f>
        <v/>
      </c>
      <c r="EF12" s="148" t="str">
        <f>IF(AJ12="X",CALCULADORA!$J$22,IF(CUADRO!AJ12="V",0,IF(CUADRO!AJ12="AP",0,IF(CUADRO!AJ12="HS",0,IF(CUADRO!AJ12="BA",0,IF(CALCULADORA!$M$2="INVIERNO",CUADRO!FM12,CUADRO!GS12))))))</f>
        <v/>
      </c>
      <c r="EG12" s="148" t="str">
        <f>IF(AK12="X",CALCULADORA!$J$22,IF(CUADRO!AK12="V",0,IF(CUADRO!AK12="AP",0,IF(CUADRO!AK12="HS",0,IF(CUADRO!AK12="BA",0,IF(CALCULADORA!$M$2="INVIERNO",CUADRO!FN12,CUADRO!GT12))))))</f>
        <v/>
      </c>
      <c r="EH12" s="363">
        <f t="shared" si="46"/>
        <v>0</v>
      </c>
      <c r="EI12" s="19"/>
      <c r="EJ12" s="148" t="str">
        <f>IF(G12="","",IF(G12="L",0,IF(G12="V",0,IF(G12="X",0,IF(G$2="L",VLOOKUP(G12,'H. INV.'!$F$10:$P$171,11,FALSE),IF(G$2="S",VLOOKUP(G12,'H. INV.'!$V$10:$AF$171,11,FALSE),IF(G$2="D",VLOOKUP(G12,'H. INV.'!$AL$10:$AV$171,11,FALSE),"")))))))</f>
        <v/>
      </c>
      <c r="EK12" s="148" t="str">
        <f>IF(H12="","",IF(H12="L",0,IF(H12="V",0,IF(H12="X",0,IF(H$2="L",VLOOKUP(H12,'H. INV.'!$F$10:$P$171,11,FALSE),IF(H$2="S",VLOOKUP(H12,'H. INV.'!$V$10:$AF$171,11,FALSE),IF(H$2="D",VLOOKUP(H12,'H. INV.'!$AL$10:$AV$171,11,FALSE),"")))))))</f>
        <v/>
      </c>
      <c r="EL12" s="148" t="str">
        <f>IF(I12="","",IF(I12="L",0,IF(I12="V",0,IF(I12="X",0,IF(I$2="L",VLOOKUP(I12,'H. INV.'!$F$10:$P$171,11,FALSE),IF(I$2="S",VLOOKUP(I12,'H. INV.'!$V$10:$AF$171,11,FALSE),IF(I$2="D",VLOOKUP(I12,'H. INV.'!$AL$10:$AV$171,11,FALSE),"")))))))</f>
        <v/>
      </c>
      <c r="EM12" s="148" t="str">
        <f>IF(J12="","",IF(J12="L",0,IF(J12="V",0,IF(J12="X",0,IF(J$2="L",VLOOKUP(J12,'H. INV.'!$F$10:$P$171,11,FALSE),IF(J$2="S",VLOOKUP(J12,'H. INV.'!$V$10:$AF$171,11,FALSE),IF(J$2="D",VLOOKUP(J12,'H. INV.'!$AL$10:$AV$171,11,FALSE),"")))))))</f>
        <v/>
      </c>
      <c r="EN12" s="148" t="str">
        <f>IF(K12="","",IF(K12="L",0,IF(K12="V",0,IF(K12="X",0,IF(K$2="L",VLOOKUP(K12,'H. INV.'!$F$10:$P$171,11,FALSE),IF(K$2="S",VLOOKUP(K12,'H. INV.'!$V$10:$AF$171,11,FALSE),IF(K$2="D",VLOOKUP(K12,'H. INV.'!$AL$10:$AV$171,11,FALSE),"")))))))</f>
        <v/>
      </c>
      <c r="EO12" s="148" t="str">
        <f>IF(L12="","",IF(L12="L",0,IF(L12="V",0,IF(L12="X",0,IF(L$2="L",VLOOKUP(L12,'H. INV.'!$F$10:$P$171,11,FALSE),IF(L$2="S",VLOOKUP(L12,'H. INV.'!$V$10:$AF$171,11,FALSE),IF(L$2="D",VLOOKUP(L12,'H. INV.'!$AL$10:$AV$171,11,FALSE),"")))))))</f>
        <v/>
      </c>
      <c r="EP12" s="148" t="str">
        <f>IF(M12="","",IF(M12="L",0,IF(M12="V",0,IF(M12="X",0,IF(M$2="L",VLOOKUP(M12,'H. INV.'!$F$10:$P$171,11,FALSE),IF(M$2="S",VLOOKUP(M12,'H. INV.'!$V$10:$AF$171,11,FALSE),IF(M$2="D",VLOOKUP(M12,'H. INV.'!$AL$10:$AV$171,11,FALSE),"")))))))</f>
        <v/>
      </c>
      <c r="EQ12" s="148" t="str">
        <f>IF(N12="","",IF(N12="L",0,IF(N12="V",0,IF(N12="X",0,IF(N$2="L",VLOOKUP(N12,'H. INV.'!$F$10:$P$171,11,FALSE),IF(N$2="S",VLOOKUP(N12,'H. INV.'!$V$10:$AF$171,11,FALSE),IF(N$2="D",VLOOKUP(N12,'H. INV.'!$AL$10:$AV$171,11,FALSE),"")))))))</f>
        <v/>
      </c>
      <c r="ER12" s="148" t="str">
        <f>IF(O12="","",IF(O12="L",0,IF(O12="V",0,IF(O12="X",0,IF(O$2="L",VLOOKUP(O12,'H. INV.'!$F$10:$P$171,11,FALSE),IF(O$2="S",VLOOKUP(O12,'H. INV.'!$V$10:$AF$171,11,FALSE),IF(O$2="D",VLOOKUP(O12,'H. INV.'!$AL$10:$AV$171,11,FALSE),"")))))))</f>
        <v/>
      </c>
      <c r="ES12" s="148" t="str">
        <f>IF(P12="","",IF(P12="L",0,IF(P12="V",0,IF(P12="X",0,IF(P$2="L",VLOOKUP(P12,'H. INV.'!$F$10:$P$171,11,FALSE),IF(P$2="S",VLOOKUP(P12,'H. INV.'!$V$10:$AF$171,11,FALSE),IF(P$2="D",VLOOKUP(P12,'H. INV.'!$AL$10:$AV$171,11,FALSE),"")))))))</f>
        <v/>
      </c>
      <c r="ET12" s="148" t="str">
        <f>IF(Q12="","",IF(Q12="L",0,IF(Q12="V",0,IF(Q12="X",0,IF(Q$2="L",VLOOKUP(Q12,'H. INV.'!$F$10:$P$171,11,FALSE),IF(Q$2="S",VLOOKUP(Q12,'H. INV.'!$V$10:$AF$171,11,FALSE),IF(Q$2="D",VLOOKUP(Q12,'H. INV.'!$AL$10:$AV$171,11,FALSE),"")))))))</f>
        <v/>
      </c>
      <c r="EU12" s="148" t="str">
        <f>IF(R12="","",IF(R12="L",0,IF(R12="V",0,IF(R12="X",0,IF(R$2="L",VLOOKUP(R12,'H. INV.'!$F$10:$P$171,11,FALSE),IF(R$2="S",VLOOKUP(R12,'H. INV.'!$V$10:$AF$171,11,FALSE),IF(R$2="D",VLOOKUP(R12,'H. INV.'!$AL$10:$AV$171,11,FALSE),"")))))))</f>
        <v/>
      </c>
      <c r="EV12" s="148" t="str">
        <f>IF(S12="","",IF(S12="L",0,IF(S12="V",0,IF(S12="X",0,IF(S$2="L",VLOOKUP(S12,'H. INV.'!$F$10:$P$171,11,FALSE),IF(S$2="S",VLOOKUP(S12,'H. INV.'!$V$10:$AF$171,11,FALSE),IF(S$2="D",VLOOKUP(S12,'H. INV.'!$AL$10:$AV$171,11,FALSE),"")))))))</f>
        <v/>
      </c>
      <c r="EW12" s="148" t="str">
        <f>IF(T12="","",IF(T12="L",0,IF(T12="V",0,IF(T12="X",0,IF(T$2="L",VLOOKUP(T12,'H. INV.'!$F$10:$P$171,11,FALSE),IF(T$2="S",VLOOKUP(T12,'H. INV.'!$V$10:$AF$171,11,FALSE),IF(T$2="D",VLOOKUP(T12,'H. INV.'!$AL$10:$AV$171,11,FALSE),"")))))))</f>
        <v/>
      </c>
      <c r="EX12" s="148" t="str">
        <f>IF(U12="","",IF(U12="L",0,IF(U12="V",0,IF(U12="X",0,IF(U$2="L",VLOOKUP(U12,'H. INV.'!$F$10:$P$171,11,FALSE),IF(U$2="S",VLOOKUP(U12,'H. INV.'!$V$10:$AF$171,11,FALSE),IF(U$2="D",VLOOKUP(U12,'H. INV.'!$AL$10:$AV$171,11,FALSE),"")))))))</f>
        <v/>
      </c>
      <c r="EY12" s="148" t="str">
        <f>IF(V12="","",IF(V12="L",0,IF(V12="V",0,IF(V12="X",0,IF(V$2="L",VLOOKUP(V12,'H. INV.'!$F$10:$P$171,11,FALSE),IF(V$2="S",VLOOKUP(V12,'H. INV.'!$V$10:$AF$171,11,FALSE),IF(V$2="D",VLOOKUP(V12,'H. INV.'!$AL$10:$AV$171,11,FALSE),"")))))))</f>
        <v/>
      </c>
      <c r="EZ12" s="148" t="str">
        <f>IF(W12="","",IF(W12="L",0,IF(W12="V",0,IF(W12="X",0,IF(W$2="L",VLOOKUP(W12,'H. INV.'!$F$10:$P$171,11,FALSE),IF(W$2="S",VLOOKUP(W12,'H. INV.'!$V$10:$AF$171,11,FALSE),IF(W$2="D",VLOOKUP(W12,'H. INV.'!$AL$10:$AV$171,11,FALSE),"")))))))</f>
        <v/>
      </c>
      <c r="FA12" s="148" t="str">
        <f>IF(X12="","",IF(X12="L",0,IF(X12="V",0,IF(X12="X",0,IF(X$2="L",VLOOKUP(X12,'H. INV.'!$F$10:$P$171,11,FALSE),IF(X$2="S",VLOOKUP(X12,'H. INV.'!$V$10:$AF$171,11,FALSE),IF(X$2="D",VLOOKUP(X12,'H. INV.'!$AL$10:$AV$171,11,FALSE),"")))))))</f>
        <v/>
      </c>
      <c r="FB12" s="148" t="str">
        <f>IF(Y12="","",IF(Y12="L",0,IF(Y12="V",0,IF(Y12="X",0,IF(Y$2="L",VLOOKUP(Y12,'H. INV.'!$F$10:$P$171,11,FALSE),IF(Y$2="S",VLOOKUP(Y12,'H. INV.'!$V$10:$AF$171,11,FALSE),IF(Y$2="D",VLOOKUP(Y12,'H. INV.'!$AL$10:$AV$171,11,FALSE),"")))))))</f>
        <v/>
      </c>
      <c r="FC12" s="148" t="str">
        <f>IF(Z12="","",IF(Z12="L",0,IF(Z12="V",0,IF(Z12="X",0,IF(Z$2="L",VLOOKUP(Z12,'H. INV.'!$F$10:$P$171,11,FALSE),IF(Z$2="S",VLOOKUP(Z12,'H. INV.'!$V$10:$AF$171,11,FALSE),IF(Z$2="D",VLOOKUP(Z12,'H. INV.'!$AL$10:$AV$171,11,FALSE),"")))))))</f>
        <v/>
      </c>
      <c r="FD12" s="148" t="str">
        <f>IF(AA12="","",IF(AA12="L",0,IF(AA12="V",0,IF(AA12="X",0,IF(AA$2="L",VLOOKUP(AA12,'H. INV.'!$F$10:$P$171,11,FALSE),IF(AA$2="S",VLOOKUP(AA12,'H. INV.'!$V$10:$AF$171,11,FALSE),IF(AA$2="D",VLOOKUP(AA12,'H. INV.'!$AL$10:$AV$171,11,FALSE),"")))))))</f>
        <v/>
      </c>
      <c r="FE12" s="148" t="str">
        <f>IF(AB12="","",IF(AB12="L",0,IF(AB12="V",0,IF(AB12="X",0,IF(AB$2="L",VLOOKUP(AB12,'H. INV.'!$F$10:$P$171,11,FALSE),IF(AB$2="S",VLOOKUP(AB12,'H. INV.'!$V$10:$AF$171,11,FALSE),IF(AB$2="D",VLOOKUP(AB12,'H. INV.'!$AL$10:$AV$171,11,FALSE),"")))))))</f>
        <v/>
      </c>
      <c r="FF12" s="148" t="str">
        <f>IF(AC12="","",IF(AC12="L",0,IF(AC12="V",0,IF(AC12="X",0,IF(AC$2="L",VLOOKUP(AC12,'H. INV.'!$F$10:$P$171,11,FALSE),IF(AC$2="S",VLOOKUP(AC12,'H. INV.'!$V$10:$AF$171,11,FALSE),IF(AC$2="D",VLOOKUP(AC12,'H. INV.'!$AL$10:$AV$171,11,FALSE),"")))))))</f>
        <v/>
      </c>
      <c r="FG12" s="148" t="str">
        <f>IF(AD12="","",IF(AD12="L",0,IF(AD12="V",0,IF(AD12="X",0,IF(AD$2="L",VLOOKUP(AD12,'H. INV.'!$F$10:$P$171,11,FALSE),IF(AD$2="S",VLOOKUP(AD12,'H. INV.'!$V$10:$AF$171,11,FALSE),IF(AD$2="D",VLOOKUP(AD12,'H. INV.'!$AL$10:$AV$171,11,FALSE),"")))))))</f>
        <v/>
      </c>
      <c r="FH12" s="148" t="str">
        <f>IF(AE12="","",IF(AE12="L",0,IF(AE12="V",0,IF(AE12="X",0,IF(AE$2="L",VLOOKUP(AE12,'H. INV.'!$F$10:$P$171,11,FALSE),IF(AE$2="S",VLOOKUP(AE12,'H. INV.'!$V$10:$AF$171,11,FALSE),IF(AE$2="D",VLOOKUP(AE12,'H. INV.'!$AL$10:$AV$171,11,FALSE),"")))))))</f>
        <v/>
      </c>
      <c r="FI12" s="148" t="str">
        <f>IF(AF12="","",IF(AF12="L",0,IF(AF12="V",0,IF(AF12="X",0,IF(AF$2="L",VLOOKUP(AF12,'H. INV.'!$F$10:$P$171,11,FALSE),IF(AF$2="S",VLOOKUP(AF12,'H. INV.'!$V$10:$AF$171,11,FALSE),IF(AF$2="D",VLOOKUP(AF12,'H. INV.'!$AL$10:$AV$171,11,FALSE),"")))))))</f>
        <v/>
      </c>
      <c r="FJ12" s="148" t="str">
        <f>IF(AG12="","",IF(AG12="L",0,IF(AG12="V",0,IF(AG12="X",0,IF(AG$2="L",VLOOKUP(AG12,'H. INV.'!$F$10:$P$171,11,FALSE),IF(AG$2="S",VLOOKUP(AG12,'H. INV.'!$V$10:$AF$171,11,FALSE),IF(AG$2="D",VLOOKUP(AG12,'H. INV.'!$AL$10:$AV$171,11,FALSE),"")))))))</f>
        <v/>
      </c>
      <c r="FK12" s="148" t="str">
        <f>IF(AH12="","",IF(AH12="L",0,IF(AH12="V",0,IF(AH12="X",0,IF(AH$2="L",VLOOKUP(AH12,'H. INV.'!$F$10:$P$171,11,FALSE),IF(AH$2="S",VLOOKUP(AH12,'H. INV.'!$V$10:$AF$171,11,FALSE),IF(AH$2="D",VLOOKUP(AH12,'H. INV.'!$AL$10:$AV$171,11,FALSE),"")))))))</f>
        <v/>
      </c>
      <c r="FL12" s="148" t="str">
        <f>IF(AI12="","",IF(AI12="L",0,IF(AI12="V",0,IF(AI12="X",0,IF(AI$2="L",VLOOKUP(AI12,'H. INV.'!$F$10:$P$171,11,FALSE),IF(AI$2="S",VLOOKUP(AI12,'H. INV.'!$V$10:$AF$171,11,FALSE),IF(AI$2="D",VLOOKUP(AI12,'H. INV.'!$AL$10:$AV$171,11,FALSE),"")))))))</f>
        <v/>
      </c>
      <c r="FM12" s="148" t="str">
        <f>IF(AJ12="","",IF(AJ12="L",0,IF(AJ12="V",0,IF(AJ12="X",0,IF(AJ$2="L",VLOOKUP(AJ12,'H. INV.'!$F$10:$P$171,11,FALSE),IF(AJ$2="S",VLOOKUP(AJ12,'H. INV.'!$V$10:$AF$171,11,FALSE),IF(AJ$2="D",VLOOKUP(AJ12,'H. INV.'!$AL$10:$AV$171,11,FALSE),"")))))))</f>
        <v/>
      </c>
      <c r="FN12" s="148" t="str">
        <f>IF(AK12="","",IF(AK12="L",0,IF(AK12="V",0,IF(AK12="X",0,IF(AK$2="L",VLOOKUP(AK12,'H. INV.'!$F$10:$P$171,11,FALSE),IF(AK$2="S",VLOOKUP(AK12,'H. INV.'!$V$10:$AF$171,11,FALSE),IF(AK$2="D",VLOOKUP(AK12,'H. INV.'!$AL$10:$AV$171,11,FALSE),"")))))))</f>
        <v/>
      </c>
      <c r="FO12" s="19"/>
      <c r="FP12" s="148" t="str">
        <f>IF(G12="","",IF(G12="L",0,IF(G12="V",0,IF(G12="X",0,IF(G$2="L",VLOOKUP(G12,'H. VER.'!$F$10:$P$171,11,FALSE),IF(G$2="S",VLOOKUP(G12,'H. VER.'!$V$10:$AF$171,11,FALSE),IF(G$2="D",VLOOKUP(G12,'H. VER.'!$AL$10:$AV$171,11,FALSE),"")))))))</f>
        <v/>
      </c>
      <c r="FQ12" s="148" t="str">
        <f>IF(H12="","",IF(H12="L",0,IF(H12="V",0,IF(H12="X",0,IF(H$2="L",VLOOKUP(H12,'H. VER.'!$F$10:$P$171,11,FALSE),IF(H$2="S",VLOOKUP(H12,'H. VER.'!$V$10:$AF$171,11,FALSE),IF(H$2="D",VLOOKUP(H12,'H. VER.'!$AL$10:$AV$171,11,FALSE),"")))))))</f>
        <v/>
      </c>
      <c r="FR12" s="148" t="str">
        <f>IF(I12="","",IF(I12="L",0,IF(I12="V",0,IF(I12="X",0,IF(I$2="L",VLOOKUP(I12,'H. VER.'!$F$10:$P$171,11,FALSE),IF(I$2="S",VLOOKUP(I12,'H. VER.'!$V$10:$AF$171,11,FALSE),IF(I$2="D",VLOOKUP(I12,'H. VER.'!$AL$10:$AV$171,11,FALSE),"")))))))</f>
        <v/>
      </c>
      <c r="FS12" s="148" t="str">
        <f>IF(J12="","",IF(J12="L",0,IF(J12="V",0,IF(J12="X",0,IF(J$2="L",VLOOKUP(J12,'H. VER.'!$F$10:$P$171,11,FALSE),IF(J$2="S",VLOOKUP(J12,'H. VER.'!$V$10:$AF$171,11,FALSE),IF(J$2="D",VLOOKUP(J12,'H. VER.'!$AL$10:$AV$171,11,FALSE),"")))))))</f>
        <v/>
      </c>
      <c r="FT12" s="148" t="str">
        <f>IF(K12="","",IF(K12="L",0,IF(K12="V",0,IF(K12="X",0,IF(K$2="L",VLOOKUP(K12,'H. VER.'!$F$10:$P$171,11,FALSE),IF(K$2="S",VLOOKUP(K12,'H. VER.'!$V$10:$AF$171,11,FALSE),IF(K$2="D",VLOOKUP(K12,'H. VER.'!$AL$10:$AV$171,11,FALSE),"")))))))</f>
        <v/>
      </c>
      <c r="FU12" s="148" t="str">
        <f>IF(L12="","",IF(L12="L",0,IF(L12="V",0,IF(L12="X",0,IF(L$2="L",VLOOKUP(L12,'H. VER.'!$F$10:$P$171,11,FALSE),IF(L$2="S",VLOOKUP(L12,'H. VER.'!$V$10:$AF$171,11,FALSE),IF(L$2="D",VLOOKUP(L12,'H. VER.'!$AL$10:$AV$171,11,FALSE),"")))))))</f>
        <v/>
      </c>
      <c r="FV12" s="148" t="str">
        <f>IF(M12="","",IF(M12="L",0,IF(M12="V",0,IF(M12="X",0,IF(M$2="L",VLOOKUP(M12,'H. VER.'!$F$10:$P$171,11,FALSE),IF(M$2="S",VLOOKUP(M12,'H. VER.'!$V$10:$AF$171,11,FALSE),IF(M$2="D",VLOOKUP(M12,'H. VER.'!$AL$10:$AV$171,11,FALSE),"")))))))</f>
        <v/>
      </c>
      <c r="FW12" s="148" t="str">
        <f>IF(N12="","",IF(N12="L",0,IF(N12="V",0,IF(N12="X",0,IF(N$2="L",VLOOKUP(N12,'H. VER.'!$F$10:$P$171,11,FALSE),IF(N$2="S",VLOOKUP(N12,'H. VER.'!$V$10:$AF$171,11,FALSE),IF(N$2="D",VLOOKUP(N12,'H. VER.'!$AL$10:$AV$171,11,FALSE),"")))))))</f>
        <v/>
      </c>
      <c r="FX12" s="148" t="str">
        <f>IF(O12="","",IF(O12="L",0,IF(O12="V",0,IF(O12="X",0,IF(O$2="L",VLOOKUP(O12,'H. VER.'!$F$10:$P$171,11,FALSE),IF(O$2="S",VLOOKUP(O12,'H. VER.'!$V$10:$AF$171,11,FALSE),IF(O$2="D",VLOOKUP(O12,'H. VER.'!$AL$10:$AV$171,11,FALSE),"")))))))</f>
        <v/>
      </c>
      <c r="FY12" s="148" t="str">
        <f>IF(P12="","",IF(P12="L",0,IF(P12="V",0,IF(P12="X",0,IF(P$2="L",VLOOKUP(P12,'H. VER.'!$F$10:$P$171,11,FALSE),IF(P$2="S",VLOOKUP(P12,'H. VER.'!$V$10:$AF$171,11,FALSE),IF(P$2="D",VLOOKUP(P12,'H. VER.'!$AL$10:$AV$171,11,FALSE),"")))))))</f>
        <v/>
      </c>
      <c r="FZ12" s="148" t="str">
        <f>IF(Q12="","",IF(Q12="L",0,IF(Q12="V",0,IF(Q12="X",0,IF(Q$2="L",VLOOKUP(Q12,'H. VER.'!$F$10:$P$171,11,FALSE),IF(Q$2="S",VLOOKUP(Q12,'H. VER.'!$V$10:$AF$171,11,FALSE),IF(Q$2="D",VLOOKUP(Q12,'H. VER.'!$AL$10:$AV$171,11,FALSE),"")))))))</f>
        <v/>
      </c>
      <c r="GA12" s="148" t="str">
        <f>IF(R12="","",IF(R12="L",0,IF(R12="V",0,IF(R12="X",0,IF(R$2="L",VLOOKUP(R12,'H. VER.'!$F$10:$P$171,11,FALSE),IF(R$2="S",VLOOKUP(R12,'H. VER.'!$V$10:$AF$171,11,FALSE),IF(R$2="D",VLOOKUP(R12,'H. VER.'!$AL$10:$AV$171,11,FALSE),"")))))))</f>
        <v/>
      </c>
      <c r="GB12" s="148" t="str">
        <f>IF(S12="","",IF(S12="L",0,IF(S12="V",0,IF(S12="X",0,IF(S$2="L",VLOOKUP(S12,'H. VER.'!$F$10:$P$171,11,FALSE),IF(S$2="S",VLOOKUP(S12,'H. VER.'!$V$10:$AF$171,11,FALSE),IF(S$2="D",VLOOKUP(S12,'H. VER.'!$AL$10:$AV$171,11,FALSE),"")))))))</f>
        <v/>
      </c>
      <c r="GC12" s="148" t="str">
        <f>IF(T12="","",IF(T12="L",0,IF(T12="V",0,IF(T12="X",0,IF(T$2="L",VLOOKUP(T12,'H. VER.'!$F$10:$P$171,11,FALSE),IF(T$2="S",VLOOKUP(T12,'H. VER.'!$V$10:$AF$171,11,FALSE),IF(T$2="D",VLOOKUP(T12,'H. VER.'!$AL$10:$AV$171,11,FALSE),"")))))))</f>
        <v/>
      </c>
      <c r="GD12" s="148" t="str">
        <f>IF(U12="","",IF(U12="L",0,IF(U12="V",0,IF(U12="X",0,IF(U$2="L",VLOOKUP(U12,'H. VER.'!$F$10:$P$171,11,FALSE),IF(U$2="S",VLOOKUP(U12,'H. VER.'!$V$10:$AF$171,11,FALSE),IF(U$2="D",VLOOKUP(U12,'H. VER.'!$AL$10:$AV$171,11,FALSE),"")))))))</f>
        <v/>
      </c>
      <c r="GE12" s="148" t="str">
        <f>IF(V12="","",IF(V12="L",0,IF(V12="V",0,IF(V12="X",0,IF(V$2="L",VLOOKUP(V12,'H. VER.'!$F$10:$P$171,11,FALSE),IF(V$2="S",VLOOKUP(V12,'H. VER.'!$V$10:$AF$171,11,FALSE),IF(V$2="D",VLOOKUP(V12,'H. VER.'!$AL$10:$AV$171,11,FALSE),"")))))))</f>
        <v/>
      </c>
      <c r="GF12" s="148" t="str">
        <f>IF(W12="","",IF(W12="L",0,IF(W12="V",0,IF(W12="X",0,IF(W$2="L",VLOOKUP(W12,'H. VER.'!$F$10:$P$171,11,FALSE),IF(W$2="S",VLOOKUP(W12,'H. VER.'!$V$10:$AF$171,11,FALSE),IF(W$2="D",VLOOKUP(W12,'H. VER.'!$AL$10:$AV$171,11,FALSE),"")))))))</f>
        <v/>
      </c>
      <c r="GG12" s="148" t="str">
        <f>IF(X12="","",IF(X12="L",0,IF(X12="V",0,IF(X12="X",0,IF(X$2="L",VLOOKUP(X12,'H. VER.'!$F$10:$P$171,11,FALSE),IF(X$2="S",VLOOKUP(X12,'H. VER.'!$V$10:$AF$171,11,FALSE),IF(X$2="D",VLOOKUP(X12,'H. VER.'!$AL$10:$AV$171,11,FALSE),"")))))))</f>
        <v/>
      </c>
      <c r="GH12" s="148" t="str">
        <f>IF(Y12="","",IF(Y12="L",0,IF(Y12="V",0,IF(Y12="X",0,IF(Y$2="L",VLOOKUP(Y12,'H. VER.'!$F$10:$P$171,11,FALSE),IF(Y$2="S",VLOOKUP(Y12,'H. VER.'!$V$10:$AF$171,11,FALSE),IF(Y$2="D",VLOOKUP(Y12,'H. VER.'!$AL$10:$AV$171,11,FALSE),"")))))))</f>
        <v/>
      </c>
      <c r="GI12" s="148" t="str">
        <f>IF(Z12="","",IF(Z12="L",0,IF(Z12="V",0,IF(Z12="X",0,IF(Z$2="L",VLOOKUP(Z12,'H. VER.'!$F$10:$P$171,11,FALSE),IF(Z$2="S",VLOOKUP(Z12,'H. VER.'!$V$10:$AF$171,11,FALSE),IF(Z$2="D",VLOOKUP(Z12,'H. VER.'!$AL$10:$AV$171,11,FALSE),"")))))))</f>
        <v/>
      </c>
      <c r="GJ12" s="148" t="str">
        <f>IF(AA12="","",IF(AA12="L",0,IF(AA12="V",0,IF(AA12="X",0,IF(AA$2="L",VLOOKUP(AA12,'H. VER.'!$F$10:$P$171,11,FALSE),IF(AA$2="S",VLOOKUP(AA12,'H. VER.'!$V$10:$AF$171,11,FALSE),IF(AA$2="D",VLOOKUP(AA12,'H. VER.'!$AL$10:$AV$171,11,FALSE),"")))))))</f>
        <v/>
      </c>
      <c r="GK12" s="148" t="str">
        <f>IF(AB12="","",IF(AB12="L",0,IF(AB12="V",0,IF(AB12="X",0,IF(AB$2="L",VLOOKUP(AB12,'H. VER.'!$F$10:$P$171,11,FALSE),IF(AB$2="S",VLOOKUP(AB12,'H. VER.'!$V$10:$AF$171,11,FALSE),IF(AB$2="D",VLOOKUP(AB12,'H. VER.'!$AL$10:$AV$171,11,FALSE),"")))))))</f>
        <v/>
      </c>
      <c r="GL12" s="148" t="str">
        <f>IF(AC12="","",IF(AC12="L",0,IF(AC12="V",0,IF(AC12="X",0,IF(AC$2="L",VLOOKUP(AC12,'H. VER.'!$F$10:$P$171,11,FALSE),IF(AC$2="S",VLOOKUP(AC12,'H. VER.'!$V$10:$AF$171,11,FALSE),IF(AC$2="D",VLOOKUP(AC12,'H. VER.'!$AL$10:$AV$171,11,FALSE),"")))))))</f>
        <v/>
      </c>
      <c r="GM12" s="148" t="str">
        <f>IF(AD12="","",IF(AD12="L",0,IF(AD12="V",0,IF(AD12="X",0,IF(AD$2="L",VLOOKUP(AD12,'H. VER.'!$F$10:$P$171,11,FALSE),IF(AD$2="S",VLOOKUP(AD12,'H. VER.'!$V$10:$AF$171,11,FALSE),IF(AD$2="D",VLOOKUP(AD12,'H. VER.'!$AL$10:$AV$171,11,FALSE),"")))))))</f>
        <v/>
      </c>
      <c r="GN12" s="148" t="str">
        <f>IF(AE12="","",IF(AE12="L",0,IF(AE12="V",0,IF(AE12="X",0,IF(AE$2="L",VLOOKUP(AE12,'H. VER.'!$F$10:$P$171,11,FALSE),IF(AE$2="S",VLOOKUP(AE12,'H. VER.'!$V$10:$AF$171,11,FALSE),IF(AE$2="D",VLOOKUP(AE12,'H. VER.'!$AL$10:$AV$171,11,FALSE),"")))))))</f>
        <v/>
      </c>
      <c r="GO12" s="148" t="str">
        <f>IF(AF12="","",IF(AF12="L",0,IF(AF12="V",0,IF(AF12="X",0,IF(AF$2="L",VLOOKUP(AF12,'H. VER.'!$F$10:$P$171,11,FALSE),IF(AF$2="S",VLOOKUP(AF12,'H. VER.'!$V$10:$AF$171,11,FALSE),IF(AF$2="D",VLOOKUP(AF12,'H. VER.'!$AL$10:$AV$171,11,FALSE),"")))))))</f>
        <v/>
      </c>
      <c r="GP12" s="148" t="str">
        <f>IF(AG12="","",IF(AG12="L",0,IF(AG12="V",0,IF(AG12="X",0,IF(AG$2="L",VLOOKUP(AG12,'H. VER.'!$F$10:$P$171,11,FALSE),IF(AG$2="S",VLOOKUP(AG12,'H. VER.'!$V$10:$AF$171,11,FALSE),IF(AG$2="D",VLOOKUP(AG12,'H. VER.'!$AL$10:$AV$171,11,FALSE),"")))))))</f>
        <v/>
      </c>
      <c r="GQ12" s="148" t="str">
        <f>IF(AH12="","",IF(AH12="L",0,IF(AH12="V",0,IF(AH12="X",0,IF(AH$2="L",VLOOKUP(AH12,'H. VER.'!$F$10:$P$171,11,FALSE),IF(AH$2="S",VLOOKUP(AH12,'H. VER.'!$V$10:$AF$171,11,FALSE),IF(AH$2="D",VLOOKUP(AH12,'H. VER.'!$AL$10:$AV$171,11,FALSE),"")))))))</f>
        <v/>
      </c>
      <c r="GR12" s="148" t="str">
        <f>IF(AI12="","",IF(AI12="L",0,IF(AI12="V",0,IF(AI12="X",0,IF(AI$2="L",VLOOKUP(AI12,'H. VER.'!$F$10:$P$171,11,FALSE),IF(AI$2="S",VLOOKUP(AI12,'H. VER.'!$V$10:$AF$171,11,FALSE),IF(AI$2="D",VLOOKUP(AI12,'H. VER.'!$AL$10:$AV$171,11,FALSE),"")))))))</f>
        <v/>
      </c>
      <c r="GS12" s="148" t="str">
        <f>IF(AJ12="","",IF(AJ12="L",0,IF(AJ12="V",0,IF(AJ12="X",0,IF(AJ$2="L",VLOOKUP(AJ12,'H. VER.'!$F$10:$P$171,11,FALSE),IF(AJ$2="S",VLOOKUP(AJ12,'H. VER.'!$V$10:$AF$171,11,FALSE),IF(AJ$2="D",VLOOKUP(AJ12,'H. VER.'!$AL$10:$AV$171,11,FALSE),"")))))))</f>
        <v/>
      </c>
      <c r="GT12" s="148" t="str">
        <f>IF(AK12="","",IF(AK12="L",0,IF(AK12="V",0,IF(AK12="X",0,IF(AK$2="L",VLOOKUP(AK12,'H. VER.'!$F$10:$P$171,11,FALSE),IF(AK$2="S",VLOOKUP(AK12,'H. VER.'!$V$10:$AF$171,11,FALSE),IF(AK$2="D",VLOOKUP(AK12,'H. VER.'!$AL$10:$AV$171,11,FALSE),"")))))))</f>
        <v/>
      </c>
      <c r="GU12" s="19"/>
      <c r="GV12" s="417">
        <f t="shared" si="47"/>
        <v>5</v>
      </c>
      <c r="GW12" s="415"/>
    </row>
    <row r="13" spans="1:205" ht="15.75">
      <c r="A13" s="368"/>
      <c r="B13" s="367" t="str">
        <f>IFERROR(VLOOKUP(A429/7/2023+CONDUCTORES!C:V,20,FALSE),"")</f>
        <v/>
      </c>
      <c r="C13" s="544" t="str">
        <f>IF(CUADRO!A13="",IF(B13="","",B13),VLOOKUP(CUADRO!A13,CONDUCTORES!C:E,3,FALSE))</f>
        <v/>
      </c>
      <c r="D13" s="545" t="str">
        <f>IF(ISNA(IF(B13="",IF(A13="","",A13),VLOOKUP(B13,CONDUCTORES!B:F,5,FALSE))),"",(IF(B13="",IF(A13="","",A13),VLOOKUP(B13,CONDUCTORES!B:F,5,FALSE))))</f>
        <v/>
      </c>
      <c r="E13" s="546">
        <v>10</v>
      </c>
      <c r="F13" s="551"/>
      <c r="G13" s="547"/>
      <c r="H13" s="547"/>
      <c r="I13" s="519"/>
      <c r="J13" s="547"/>
      <c r="K13" s="519"/>
      <c r="L13" s="550"/>
      <c r="M13" s="547"/>
      <c r="N13" s="547"/>
      <c r="O13" s="547"/>
      <c r="P13" s="519"/>
      <c r="Q13" s="547"/>
      <c r="R13" s="519"/>
      <c r="S13" s="519"/>
      <c r="T13" s="547"/>
      <c r="U13" s="549"/>
      <c r="V13" s="547"/>
      <c r="W13" s="547"/>
      <c r="X13" s="547"/>
      <c r="Y13" s="519"/>
      <c r="Z13" s="550"/>
      <c r="AA13" s="547"/>
      <c r="AB13" s="547"/>
      <c r="AC13" s="547"/>
      <c r="AD13" s="547"/>
      <c r="AE13" s="547"/>
      <c r="AF13" s="547"/>
      <c r="AG13" s="550"/>
      <c r="AH13" s="547"/>
      <c r="AI13" s="547"/>
      <c r="AJ13" s="547"/>
      <c r="AK13" s="519"/>
      <c r="AL13" s="417">
        <f t="shared" si="38"/>
        <v>0</v>
      </c>
      <c r="AM13" s="466">
        <f t="shared" si="6"/>
        <v>31</v>
      </c>
      <c r="AN13" s="463">
        <f t="shared" si="39"/>
        <v>0</v>
      </c>
      <c r="AO13" s="463">
        <f t="shared" si="40"/>
        <v>0</v>
      </c>
      <c r="AP13" s="463">
        <f t="shared" si="41"/>
        <v>0</v>
      </c>
      <c r="AQ13" s="463">
        <f t="shared" si="42"/>
        <v>0</v>
      </c>
      <c r="AR13" s="463">
        <f t="shared" si="43"/>
        <v>0</v>
      </c>
      <c r="AS13" s="464">
        <f t="shared" si="44"/>
        <v>0</v>
      </c>
      <c r="AT13" s="464">
        <f t="shared" si="45"/>
        <v>0</v>
      </c>
      <c r="AU13" s="465">
        <f>EH13+(AO13*(CALCULADORA!$L$22/30))+(CUADRO!AP13*CALCULADORA!$J$22)+(CUADRO!AQ13*CALCULADORA!$J$22)+(CUADRO!AR13*CALCULADORA!$J$22)</f>
        <v>0</v>
      </c>
      <c r="AV13" s="276" t="str">
        <f>IF(CALCULADORA!M15="","",CALCULADORA!M15)</f>
        <v/>
      </c>
      <c r="AW13" s="226" t="str">
        <f>IF(AV13="","",DATE(BORRADOR!$AA$1,BORRADOR!$AK$1,AV13))</f>
        <v/>
      </c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97">
        <f t="shared" si="7"/>
        <v>1</v>
      </c>
      <c r="BW13" s="97">
        <f t="shared" si="8"/>
        <v>2</v>
      </c>
      <c r="BX13" s="97">
        <f t="shared" si="9"/>
        <v>3</v>
      </c>
      <c r="BY13" s="97">
        <f t="shared" si="10"/>
        <v>4</v>
      </c>
      <c r="BZ13" s="97">
        <f t="shared" si="11"/>
        <v>5</v>
      </c>
      <c r="CA13" s="97">
        <f t="shared" si="12"/>
        <v>6</v>
      </c>
      <c r="CB13" s="97">
        <f t="shared" si="13"/>
        <v>7</v>
      </c>
      <c r="CC13" s="97">
        <f t="shared" si="14"/>
        <v>8</v>
      </c>
      <c r="CD13" s="97">
        <f t="shared" si="15"/>
        <v>9</v>
      </c>
      <c r="CE13" s="97">
        <f t="shared" si="16"/>
        <v>10</v>
      </c>
      <c r="CF13" s="97">
        <f t="shared" si="17"/>
        <v>11</v>
      </c>
      <c r="CG13" s="97">
        <f t="shared" si="18"/>
        <v>12</v>
      </c>
      <c r="CH13" s="97">
        <f t="shared" si="19"/>
        <v>13</v>
      </c>
      <c r="CI13" s="97">
        <f t="shared" si="20"/>
        <v>14</v>
      </c>
      <c r="CJ13" s="97">
        <f t="shared" si="21"/>
        <v>15</v>
      </c>
      <c r="CK13" s="97">
        <f t="shared" si="22"/>
        <v>16</v>
      </c>
      <c r="CL13" s="97">
        <f t="shared" si="23"/>
        <v>17</v>
      </c>
      <c r="CM13" s="97">
        <f t="shared" si="24"/>
        <v>18</v>
      </c>
      <c r="CN13" s="97">
        <f t="shared" si="25"/>
        <v>19</v>
      </c>
      <c r="CO13" s="97">
        <f t="shared" si="26"/>
        <v>20</v>
      </c>
      <c r="CP13" s="97">
        <f t="shared" si="27"/>
        <v>21</v>
      </c>
      <c r="CQ13" s="97">
        <f t="shared" si="28"/>
        <v>22</v>
      </c>
      <c r="CR13" s="97">
        <f t="shared" si="29"/>
        <v>23</v>
      </c>
      <c r="CS13" s="97">
        <f t="shared" si="30"/>
        <v>24</v>
      </c>
      <c r="CT13" s="97">
        <f t="shared" si="31"/>
        <v>25</v>
      </c>
      <c r="CU13" s="97">
        <f t="shared" si="32"/>
        <v>26</v>
      </c>
      <c r="CV13" s="97">
        <f t="shared" si="33"/>
        <v>27</v>
      </c>
      <c r="CW13" s="97">
        <f t="shared" si="34"/>
        <v>28</v>
      </c>
      <c r="CX13" s="97">
        <f t="shared" si="35"/>
        <v>29</v>
      </c>
      <c r="CY13" s="97">
        <f t="shared" si="36"/>
        <v>30</v>
      </c>
      <c r="CZ13" s="97">
        <f t="shared" si="37"/>
        <v>31</v>
      </c>
      <c r="DA13" s="19"/>
      <c r="DB13" s="19"/>
      <c r="DC13" s="148" t="str">
        <f>IF(G13="X",CALCULADORA!$J$22,IF(CUADRO!G13="V",0,IF(CUADRO!G13="AP",0,IF(CUADRO!G13="HS",0,IF(CUADRO!G13="BA",0,IF(CALCULADORA!$M$2="INVIERNO",CUADRO!EJ13,CUADRO!FP13))))))</f>
        <v/>
      </c>
      <c r="DD13" s="148" t="str">
        <f>IF(H13="X",CALCULADORA!$J$22,IF(CUADRO!H13="V",0,IF(CUADRO!H13="AP",0,IF(CUADRO!H13="HS",0,IF(CUADRO!H13="BA",0,IF(CALCULADORA!$M$2="INVIERNO",CUADRO!EK13,CUADRO!FQ13))))))</f>
        <v/>
      </c>
      <c r="DE13" s="148" t="str">
        <f>IF(I13="X",CALCULADORA!$J$22,IF(CUADRO!I13="V",0,IF(CUADRO!I13="AP",0,IF(CUADRO!I13="HS",0,IF(CUADRO!I13="BA",0,IF(CALCULADORA!$M$2="INVIERNO",CUADRO!EL13,CUADRO!FR13))))))</f>
        <v/>
      </c>
      <c r="DF13" s="148" t="str">
        <f>IF(J13="X",CALCULADORA!$J$22,IF(CUADRO!J13="V",0,IF(CUADRO!J13="AP",0,IF(CUADRO!J13="HS",0,IF(CUADRO!J13="BA",0,IF(CALCULADORA!$M$2="INVIERNO",CUADRO!EM13,CUADRO!FS13))))))</f>
        <v/>
      </c>
      <c r="DG13" s="148" t="str">
        <f>IF(K13="X",CALCULADORA!$J$22,IF(CUADRO!K13="V",0,IF(CUADRO!K13="AP",0,IF(CUADRO!K13="HS",0,IF(CUADRO!K13="BA",0,IF(CALCULADORA!$M$2="INVIERNO",CUADRO!EN13,CUADRO!FT13))))))</f>
        <v/>
      </c>
      <c r="DH13" s="148" t="str">
        <f>IF(L13="X",CALCULADORA!$J$22,IF(CUADRO!L13="V",0,IF(CUADRO!L13="AP",0,IF(CUADRO!L13="HS",0,IF(CUADRO!L13="BA",0,IF(CALCULADORA!$M$2="INVIERNO",CUADRO!EO13,CUADRO!FU13))))))</f>
        <v/>
      </c>
      <c r="DI13" s="148" t="str">
        <f>IF(M13="X",CALCULADORA!$J$22,IF(CUADRO!M13="V",0,IF(CUADRO!M13="AP",0,IF(CUADRO!M13="HS",0,IF(CUADRO!M13="BA",0,IF(CALCULADORA!$M$2="INVIERNO",CUADRO!EP13,CUADRO!FV13))))))</f>
        <v/>
      </c>
      <c r="DJ13" s="148" t="str">
        <f>IF(N13="X",CALCULADORA!$J$22,IF(CUADRO!N13="V",0,IF(CUADRO!N13="AP",0,IF(CUADRO!N13="HS",0,IF(CUADRO!N13="BA",0,IF(CALCULADORA!$M$2="INVIERNO",CUADRO!EQ13,CUADRO!FW13))))))</f>
        <v/>
      </c>
      <c r="DK13" s="148" t="str">
        <f>IF(O13="X",CALCULADORA!$J$22,IF(CUADRO!O13="V",0,IF(CUADRO!O13="AP",0,IF(CUADRO!O13="HS",0,IF(CUADRO!O13="BA",0,IF(CALCULADORA!$M$2="INVIERNO",CUADRO!ER13,CUADRO!FX13))))))</f>
        <v/>
      </c>
      <c r="DL13" s="148" t="str">
        <f>IF(P13="X",CALCULADORA!$J$22,IF(CUADRO!P13="V",0,IF(CUADRO!P13="AP",0,IF(CUADRO!P13="HS",0,IF(CUADRO!P13="BA",0,IF(CALCULADORA!$M$2="INVIERNO",CUADRO!ES13,CUADRO!FY13))))))</f>
        <v/>
      </c>
      <c r="DM13" s="148" t="str">
        <f>IF(Q13="X",CALCULADORA!$J$22,IF(CUADRO!Q13="V",0,IF(CUADRO!Q13="AP",0,IF(CUADRO!Q13="HS",0,IF(CUADRO!Q13="BA",0,IF(CALCULADORA!$M$2="INVIERNO",CUADRO!ET13,CUADRO!FZ13))))))</f>
        <v/>
      </c>
      <c r="DN13" s="148" t="str">
        <f>IF(R13="X",CALCULADORA!$J$22,IF(CUADRO!R13="V",0,IF(CUADRO!R13="AP",0,IF(CUADRO!R13="HS",0,IF(CUADRO!R13="BA",0,IF(CALCULADORA!$M$2="INVIERNO",CUADRO!EU13,CUADRO!GA13))))))</f>
        <v/>
      </c>
      <c r="DO13" s="148" t="str">
        <f>IF(S13="X",CALCULADORA!$J$22,IF(CUADRO!S13="V",0,IF(CUADRO!S13="AP",0,IF(CUADRO!S13="HS",0,IF(CUADRO!S13="BA",0,IF(CALCULADORA!$M$2="INVIERNO",CUADRO!EV13,CUADRO!GB13))))))</f>
        <v/>
      </c>
      <c r="DP13" s="148" t="str">
        <f>IF(T13="X",CALCULADORA!$J$22,IF(CUADRO!T13="V",0,IF(CUADRO!T13="AP",0,IF(CUADRO!T13="HS",0,IF(CUADRO!T13="BA",0,IF(CALCULADORA!$M$2="INVIERNO",CUADRO!EW13,CUADRO!GC13))))))</f>
        <v/>
      </c>
      <c r="DQ13" s="148" t="str">
        <f>IF(U13="X",CALCULADORA!$J$22,IF(CUADRO!U13="V",0,IF(CUADRO!U13="AP",0,IF(CUADRO!U13="HS",0,IF(CUADRO!U13="BA",0,IF(CALCULADORA!$M$2="INVIERNO",CUADRO!EX13,CUADRO!GD13))))))</f>
        <v/>
      </c>
      <c r="DR13" s="148" t="str">
        <f>IF(V13="X",CALCULADORA!$J$22,IF(CUADRO!V13="V",0,IF(CUADRO!V13="AP",0,IF(CUADRO!V13="HS",0,IF(CUADRO!V13="BA",0,IF(CALCULADORA!$M$2="INVIERNO",CUADRO!EY13,CUADRO!GE13))))))</f>
        <v/>
      </c>
      <c r="DS13" s="148" t="str">
        <f>IF(W13="X",CALCULADORA!$J$22,IF(CUADRO!W13="V",0,IF(CUADRO!W13="AP",0,IF(CUADRO!W13="HS",0,IF(CUADRO!W13="BA",0,IF(CALCULADORA!$M$2="INVIERNO",CUADRO!EZ13,CUADRO!GF13))))))</f>
        <v/>
      </c>
      <c r="DT13" s="148" t="str">
        <f>IF(X13="X",CALCULADORA!$J$22,IF(CUADRO!X13="V",0,IF(CUADRO!X13="AP",0,IF(CUADRO!X13="HS",0,IF(CUADRO!X13="BA",0,IF(CALCULADORA!$M$2="INVIERNO",CUADRO!FA13,CUADRO!GG13))))))</f>
        <v/>
      </c>
      <c r="DU13" s="148" t="str">
        <f>IF(Y13="X",CALCULADORA!$J$22,IF(CUADRO!Y13="V",0,IF(CUADRO!Y13="AP",0,IF(CUADRO!Y13="HS",0,IF(CUADRO!Y13="BA",0,IF(CALCULADORA!$M$2="INVIERNO",CUADRO!FB13,CUADRO!GH13))))))</f>
        <v/>
      </c>
      <c r="DV13" s="148" t="str">
        <f>IF(Z13="X",CALCULADORA!$J$22,IF(CUADRO!Z13="V",0,IF(CUADRO!Z13="AP",0,IF(CUADRO!Z13="HS",0,IF(CUADRO!Z13="BA",0,IF(CALCULADORA!$M$2="INVIERNO",CUADRO!FC13,CUADRO!GI13))))))</f>
        <v/>
      </c>
      <c r="DW13" s="148" t="str">
        <f>IF(AA13="X",CALCULADORA!$J$22,IF(CUADRO!AA13="V",0,IF(CUADRO!AA13="AP",0,IF(CUADRO!AA13="HS",0,IF(CUADRO!AA13="BA",0,IF(CALCULADORA!$M$2="INVIERNO",CUADRO!FD13,CUADRO!GJ13))))))</f>
        <v/>
      </c>
      <c r="DX13" s="148" t="str">
        <f>IF(AB13="X",CALCULADORA!$J$22,IF(CUADRO!AB13="V",0,IF(CUADRO!AB13="AP",0,IF(CUADRO!AB13="HS",0,IF(CUADRO!AB13="BA",0,IF(CALCULADORA!$M$2="INVIERNO",CUADRO!FE13,CUADRO!GK13))))))</f>
        <v/>
      </c>
      <c r="DY13" s="148" t="str">
        <f>IF(AC13="X",CALCULADORA!$J$22,IF(CUADRO!AC13="V",0,IF(CUADRO!AC13="AP",0,IF(CUADRO!AC13="HS",0,IF(CUADRO!AC13="BA",0,IF(CALCULADORA!$M$2="INVIERNO",CUADRO!FF13,CUADRO!GL13))))))</f>
        <v/>
      </c>
      <c r="DZ13" s="148" t="str">
        <f>IF(AD13="X",CALCULADORA!$J$22,IF(CUADRO!AD13="V",0,IF(CUADRO!AD13="AP",0,IF(CUADRO!AD13="HS",0,IF(CUADRO!AD13="BA",0,IF(CALCULADORA!$M$2="INVIERNO",CUADRO!FG13,CUADRO!GM13))))))</f>
        <v/>
      </c>
      <c r="EA13" s="148" t="str">
        <f>IF(AE13="X",CALCULADORA!$J$22,IF(CUADRO!AE13="V",0,IF(CUADRO!AE13="AP",0,IF(CUADRO!AE13="HS",0,IF(CUADRO!AE13="BA",0,IF(CALCULADORA!$M$2="INVIERNO",CUADRO!FH13,CUADRO!GN13))))))</f>
        <v/>
      </c>
      <c r="EB13" s="148" t="str">
        <f>IF(AF13="X",CALCULADORA!$J$22,IF(CUADRO!AF13="V",0,IF(CUADRO!AF13="AP",0,IF(CUADRO!AF13="HS",0,IF(CUADRO!AF13="BA",0,IF(CALCULADORA!$M$2="INVIERNO",CUADRO!FI13,CUADRO!GO13))))))</f>
        <v/>
      </c>
      <c r="EC13" s="148" t="str">
        <f>IF(AG13="X",CALCULADORA!$J$22,IF(CUADRO!AG13="V",0,IF(CUADRO!AG13="AP",0,IF(CUADRO!AG13="HS",0,IF(CUADRO!AG13="BA",0,IF(CALCULADORA!$M$2="INVIERNO",CUADRO!FJ13,CUADRO!GP13))))))</f>
        <v/>
      </c>
      <c r="ED13" s="148" t="str">
        <f>IF(AH13="X",CALCULADORA!$J$22,IF(CUADRO!AH13="V",0,IF(CUADRO!AH13="AP",0,IF(CUADRO!AH13="HS",0,IF(CUADRO!AH13="BA",0,IF(CALCULADORA!$M$2="INVIERNO",CUADRO!FK13,CUADRO!GQ13))))))</f>
        <v/>
      </c>
      <c r="EE13" s="148" t="str">
        <f>IF(AI13="X",CALCULADORA!$J$22,IF(CUADRO!AI13="V",0,IF(CUADRO!AI13="AP",0,IF(CUADRO!AI13="HS",0,IF(CUADRO!AI13="BA",0,IF(CALCULADORA!$M$2="INVIERNO",CUADRO!FL13,CUADRO!GR13))))))</f>
        <v/>
      </c>
      <c r="EF13" s="148" t="str">
        <f>IF(AJ13="X",CALCULADORA!$J$22,IF(CUADRO!AJ13="V",0,IF(CUADRO!AJ13="AP",0,IF(CUADRO!AJ13="HS",0,IF(CUADRO!AJ13="BA",0,IF(CALCULADORA!$M$2="INVIERNO",CUADRO!FM13,CUADRO!GS13))))))</f>
        <v/>
      </c>
      <c r="EG13" s="148" t="str">
        <f>IF(AK13="X",CALCULADORA!$J$22,IF(CUADRO!AK13="V",0,IF(CUADRO!AK13="AP",0,IF(CUADRO!AK13="HS",0,IF(CUADRO!AK13="BA",0,IF(CALCULADORA!$M$2="INVIERNO",CUADRO!FN13,CUADRO!GT13))))))</f>
        <v/>
      </c>
      <c r="EH13" s="363">
        <f t="shared" si="46"/>
        <v>0</v>
      </c>
      <c r="EI13" s="19"/>
      <c r="EJ13" s="148" t="str">
        <f>IF(G13="","",IF(G13="L",0,IF(G13="V",0,IF(G13="X",0,IF(G$2="L",VLOOKUP(G13,'H. INV.'!$F$10:$P$171,11,FALSE),IF(G$2="S",VLOOKUP(G13,'H. INV.'!$V$10:$AF$171,11,FALSE),IF(G$2="D",VLOOKUP(G13,'H. INV.'!$AL$10:$AV$171,11,FALSE),"")))))))</f>
        <v/>
      </c>
      <c r="EK13" s="148" t="str">
        <f>IF(H13="","",IF(H13="L",0,IF(H13="V",0,IF(H13="X",0,IF(H$2="L",VLOOKUP(H13,'H. INV.'!$F$10:$P$171,11,FALSE),IF(H$2="S",VLOOKUP(H13,'H. INV.'!$V$10:$AF$171,11,FALSE),IF(H$2="D",VLOOKUP(H13,'H. INV.'!$AL$10:$AV$171,11,FALSE),"")))))))</f>
        <v/>
      </c>
      <c r="EL13" s="148" t="str">
        <f>IF(I13="","",IF(I13="L",0,IF(I13="V",0,IF(I13="X",0,IF(I$2="L",VLOOKUP(I13,'H. INV.'!$F$10:$P$171,11,FALSE),IF(I$2="S",VLOOKUP(I13,'H. INV.'!$V$10:$AF$171,11,FALSE),IF(I$2="D",VLOOKUP(I13,'H. INV.'!$AL$10:$AV$171,11,FALSE),"")))))))</f>
        <v/>
      </c>
      <c r="EM13" s="148" t="str">
        <f>IF(J13="","",IF(J13="L",0,IF(J13="V",0,IF(J13="X",0,IF(J$2="L",VLOOKUP(J13,'H. INV.'!$F$10:$P$171,11,FALSE),IF(J$2="S",VLOOKUP(J13,'H. INV.'!$V$10:$AF$171,11,FALSE),IF(J$2="D",VLOOKUP(J13,'H. INV.'!$AL$10:$AV$171,11,FALSE),"")))))))</f>
        <v/>
      </c>
      <c r="EN13" s="148" t="str">
        <f>IF(K13="","",IF(K13="L",0,IF(K13="V",0,IF(K13="X",0,IF(K$2="L",VLOOKUP(K13,'H. INV.'!$F$10:$P$171,11,FALSE),IF(K$2="S",VLOOKUP(K13,'H. INV.'!$V$10:$AF$171,11,FALSE),IF(K$2="D",VLOOKUP(K13,'H. INV.'!$AL$10:$AV$171,11,FALSE),"")))))))</f>
        <v/>
      </c>
      <c r="EO13" s="148" t="str">
        <f>IF(L13="","",IF(L13="L",0,IF(L13="V",0,IF(L13="X",0,IF(L$2="L",VLOOKUP(L13,'H. INV.'!$F$10:$P$171,11,FALSE),IF(L$2="S",VLOOKUP(L13,'H. INV.'!$V$10:$AF$171,11,FALSE),IF(L$2="D",VLOOKUP(L13,'H. INV.'!$AL$10:$AV$171,11,FALSE),"")))))))</f>
        <v/>
      </c>
      <c r="EP13" s="148" t="str">
        <f>IF(M13="","",IF(M13="L",0,IF(M13="V",0,IF(M13="X",0,IF(M$2="L",VLOOKUP(M13,'H. INV.'!$F$10:$P$171,11,FALSE),IF(M$2="S",VLOOKUP(M13,'H. INV.'!$V$10:$AF$171,11,FALSE),IF(M$2="D",VLOOKUP(M13,'H. INV.'!$AL$10:$AV$171,11,FALSE),"")))))))</f>
        <v/>
      </c>
      <c r="EQ13" s="148" t="str">
        <f>IF(N13="","",IF(N13="L",0,IF(N13="V",0,IF(N13="X",0,IF(N$2="L",VLOOKUP(N13,'H. INV.'!$F$10:$P$171,11,FALSE),IF(N$2="S",VLOOKUP(N13,'H. INV.'!$V$10:$AF$171,11,FALSE),IF(N$2="D",VLOOKUP(N13,'H. INV.'!$AL$10:$AV$171,11,FALSE),"")))))))</f>
        <v/>
      </c>
      <c r="ER13" s="148" t="str">
        <f>IF(O13="","",IF(O13="L",0,IF(O13="V",0,IF(O13="X",0,IF(O$2="L",VLOOKUP(O13,'H. INV.'!$F$10:$P$171,11,FALSE),IF(O$2="S",VLOOKUP(O13,'H. INV.'!$V$10:$AF$171,11,FALSE),IF(O$2="D",VLOOKUP(O13,'H. INV.'!$AL$10:$AV$171,11,FALSE),"")))))))</f>
        <v/>
      </c>
      <c r="ES13" s="148" t="str">
        <f>IF(P13="","",IF(P13="L",0,IF(P13="V",0,IF(P13="X",0,IF(P$2="L",VLOOKUP(P13,'H. INV.'!$F$10:$P$171,11,FALSE),IF(P$2="S",VLOOKUP(P13,'H. INV.'!$V$10:$AF$171,11,FALSE),IF(P$2="D",VLOOKUP(P13,'H. INV.'!$AL$10:$AV$171,11,FALSE),"")))))))</f>
        <v/>
      </c>
      <c r="ET13" s="148" t="str">
        <f>IF(Q13="","",IF(Q13="L",0,IF(Q13="V",0,IF(Q13="X",0,IF(Q$2="L",VLOOKUP(Q13,'H. INV.'!$F$10:$P$171,11,FALSE),IF(Q$2="S",VLOOKUP(Q13,'H. INV.'!$V$10:$AF$171,11,FALSE),IF(Q$2="D",VLOOKUP(Q13,'H. INV.'!$AL$10:$AV$171,11,FALSE),"")))))))</f>
        <v/>
      </c>
      <c r="EU13" s="148" t="str">
        <f>IF(R13="","",IF(R13="L",0,IF(R13="V",0,IF(R13="X",0,IF(R$2="L",VLOOKUP(R13,'H. INV.'!$F$10:$P$171,11,FALSE),IF(R$2="S",VLOOKUP(R13,'H. INV.'!$V$10:$AF$171,11,FALSE),IF(R$2="D",VLOOKUP(R13,'H. INV.'!$AL$10:$AV$171,11,FALSE),"")))))))</f>
        <v/>
      </c>
      <c r="EV13" s="148" t="str">
        <f>IF(S13="","",IF(S13="L",0,IF(S13="V",0,IF(S13="X",0,IF(S$2="L",VLOOKUP(S13,'H. INV.'!$F$10:$P$171,11,FALSE),IF(S$2="S",VLOOKUP(S13,'H. INV.'!$V$10:$AF$171,11,FALSE),IF(S$2="D",VLOOKUP(S13,'H. INV.'!$AL$10:$AV$171,11,FALSE),"")))))))</f>
        <v/>
      </c>
      <c r="EW13" s="148" t="str">
        <f>IF(T13="","",IF(T13="L",0,IF(T13="V",0,IF(T13="X",0,IF(T$2="L",VLOOKUP(T13,'H. INV.'!$F$10:$P$171,11,FALSE),IF(T$2="S",VLOOKUP(T13,'H. INV.'!$V$10:$AF$171,11,FALSE),IF(T$2="D",VLOOKUP(T13,'H. INV.'!$AL$10:$AV$171,11,FALSE),"")))))))</f>
        <v/>
      </c>
      <c r="EX13" s="148" t="str">
        <f>IF(U13="","",IF(U13="L",0,IF(U13="V",0,IF(U13="X",0,IF(U$2="L",VLOOKUP(U13,'H. INV.'!$F$10:$P$171,11,FALSE),IF(U$2="S",VLOOKUP(U13,'H. INV.'!$V$10:$AF$171,11,FALSE),IF(U$2="D",VLOOKUP(U13,'H. INV.'!$AL$10:$AV$171,11,FALSE),"")))))))</f>
        <v/>
      </c>
      <c r="EY13" s="148" t="str">
        <f>IF(V13="","",IF(V13="L",0,IF(V13="V",0,IF(V13="X",0,IF(V$2="L",VLOOKUP(V13,'H. INV.'!$F$10:$P$171,11,FALSE),IF(V$2="S",VLOOKUP(V13,'H. INV.'!$V$10:$AF$171,11,FALSE),IF(V$2="D",VLOOKUP(V13,'H. INV.'!$AL$10:$AV$171,11,FALSE),"")))))))</f>
        <v/>
      </c>
      <c r="EZ13" s="148" t="str">
        <f>IF(W13="","",IF(W13="L",0,IF(W13="V",0,IF(W13="X",0,IF(W$2="L",VLOOKUP(W13,'H. INV.'!$F$10:$P$171,11,FALSE),IF(W$2="S",VLOOKUP(W13,'H. INV.'!$V$10:$AF$171,11,FALSE),IF(W$2="D",VLOOKUP(W13,'H. INV.'!$AL$10:$AV$171,11,FALSE),"")))))))</f>
        <v/>
      </c>
      <c r="FA13" s="148" t="str">
        <f>IF(X13="","",IF(X13="L",0,IF(X13="V",0,IF(X13="X",0,IF(X$2="L",VLOOKUP(X13,'H. INV.'!$F$10:$P$171,11,FALSE),IF(X$2="S",VLOOKUP(X13,'H. INV.'!$V$10:$AF$171,11,FALSE),IF(X$2="D",VLOOKUP(X13,'H. INV.'!$AL$10:$AV$171,11,FALSE),"")))))))</f>
        <v/>
      </c>
      <c r="FB13" s="148" t="str">
        <f>IF(Y13="","",IF(Y13="L",0,IF(Y13="V",0,IF(Y13="X",0,IF(Y$2="L",VLOOKUP(Y13,'H. INV.'!$F$10:$P$171,11,FALSE),IF(Y$2="S",VLOOKUP(Y13,'H. INV.'!$V$10:$AF$171,11,FALSE),IF(Y$2="D",VLOOKUP(Y13,'H. INV.'!$AL$10:$AV$171,11,FALSE),"")))))))</f>
        <v/>
      </c>
      <c r="FC13" s="148" t="str">
        <f>IF(Z13="","",IF(Z13="L",0,IF(Z13="V",0,IF(Z13="X",0,IF(Z$2="L",VLOOKUP(Z13,'H. INV.'!$F$10:$P$171,11,FALSE),IF(Z$2="S",VLOOKUP(Z13,'H. INV.'!$V$10:$AF$171,11,FALSE),IF(Z$2="D",VLOOKUP(Z13,'H. INV.'!$AL$10:$AV$171,11,FALSE),"")))))))</f>
        <v/>
      </c>
      <c r="FD13" s="148" t="str">
        <f>IF(AA13="","",IF(AA13="L",0,IF(AA13="V",0,IF(AA13="X",0,IF(AA$2="L",VLOOKUP(AA13,'H. INV.'!$F$10:$P$171,11,FALSE),IF(AA$2="S",VLOOKUP(AA13,'H. INV.'!$V$10:$AF$171,11,FALSE),IF(AA$2="D",VLOOKUP(AA13,'H. INV.'!$AL$10:$AV$171,11,FALSE),"")))))))</f>
        <v/>
      </c>
      <c r="FE13" s="148" t="str">
        <f>IF(AB13="","",IF(AB13="L",0,IF(AB13="V",0,IF(AB13="X",0,IF(AB$2="L",VLOOKUP(AB13,'H. INV.'!$F$10:$P$171,11,FALSE),IF(AB$2="S",VLOOKUP(AB13,'H. INV.'!$V$10:$AF$171,11,FALSE),IF(AB$2="D",VLOOKUP(AB13,'H. INV.'!$AL$10:$AV$171,11,FALSE),"")))))))</f>
        <v/>
      </c>
      <c r="FF13" s="148" t="str">
        <f>IF(AC13="","",IF(AC13="L",0,IF(AC13="V",0,IF(AC13="X",0,IF(AC$2="L",VLOOKUP(AC13,'H. INV.'!$F$10:$P$171,11,FALSE),IF(AC$2="S",VLOOKUP(AC13,'H. INV.'!$V$10:$AF$171,11,FALSE),IF(AC$2="D",VLOOKUP(AC13,'H. INV.'!$AL$10:$AV$171,11,FALSE),"")))))))</f>
        <v/>
      </c>
      <c r="FG13" s="148" t="str">
        <f>IF(AD13="","",IF(AD13="L",0,IF(AD13="V",0,IF(AD13="X",0,IF(AD$2="L",VLOOKUP(AD13,'H. INV.'!$F$10:$P$171,11,FALSE),IF(AD$2="S",VLOOKUP(AD13,'H. INV.'!$V$10:$AF$171,11,FALSE),IF(AD$2="D",VLOOKUP(AD13,'H. INV.'!$AL$10:$AV$171,11,FALSE),"")))))))</f>
        <v/>
      </c>
      <c r="FH13" s="148" t="str">
        <f>IF(AE13="","",IF(AE13="L",0,IF(AE13="V",0,IF(AE13="X",0,IF(AE$2="L",VLOOKUP(AE13,'H. INV.'!$F$10:$P$171,11,FALSE),IF(AE$2="S",VLOOKUP(AE13,'H. INV.'!$V$10:$AF$171,11,FALSE),IF(AE$2="D",VLOOKUP(AE13,'H. INV.'!$AL$10:$AV$171,11,FALSE),"")))))))</f>
        <v/>
      </c>
      <c r="FI13" s="148" t="str">
        <f>IF(AF13="","",IF(AF13="L",0,IF(AF13="V",0,IF(AF13="X",0,IF(AF$2="L",VLOOKUP(AF13,'H. INV.'!$F$10:$P$171,11,FALSE),IF(AF$2="S",VLOOKUP(AF13,'H. INV.'!$V$10:$AF$171,11,FALSE),IF(AF$2="D",VLOOKUP(AF13,'H. INV.'!$AL$10:$AV$171,11,FALSE),"")))))))</f>
        <v/>
      </c>
      <c r="FJ13" s="148" t="str">
        <f>IF(AG13="","",IF(AG13="L",0,IF(AG13="V",0,IF(AG13="X",0,IF(AG$2="L",VLOOKUP(AG13,'H. INV.'!$F$10:$P$171,11,FALSE),IF(AG$2="S",VLOOKUP(AG13,'H. INV.'!$V$10:$AF$171,11,FALSE),IF(AG$2="D",VLOOKUP(AG13,'H. INV.'!$AL$10:$AV$171,11,FALSE),"")))))))</f>
        <v/>
      </c>
      <c r="FK13" s="148" t="str">
        <f>IF(AH13="","",IF(AH13="L",0,IF(AH13="V",0,IF(AH13="X",0,IF(AH$2="L",VLOOKUP(AH13,'H. INV.'!$F$10:$P$171,11,FALSE),IF(AH$2="S",VLOOKUP(AH13,'H. INV.'!$V$10:$AF$171,11,FALSE),IF(AH$2="D",VLOOKUP(AH13,'H. INV.'!$AL$10:$AV$171,11,FALSE),"")))))))</f>
        <v/>
      </c>
      <c r="FL13" s="148" t="str">
        <f>IF(AI13="","",IF(AI13="L",0,IF(AI13="V",0,IF(AI13="X",0,IF(AI$2="L",VLOOKUP(AI13,'H. INV.'!$F$10:$P$171,11,FALSE),IF(AI$2="S",VLOOKUP(AI13,'H. INV.'!$V$10:$AF$171,11,FALSE),IF(AI$2="D",VLOOKUP(AI13,'H. INV.'!$AL$10:$AV$171,11,FALSE),"")))))))</f>
        <v/>
      </c>
      <c r="FM13" s="148" t="str">
        <f>IF(AJ13="","",IF(AJ13="L",0,IF(AJ13="V",0,IF(AJ13="X",0,IF(AJ$2="L",VLOOKUP(AJ13,'H. INV.'!$F$10:$P$171,11,FALSE),IF(AJ$2="S",VLOOKUP(AJ13,'H. INV.'!$V$10:$AF$171,11,FALSE),IF(AJ$2="D",VLOOKUP(AJ13,'H. INV.'!$AL$10:$AV$171,11,FALSE),"")))))))</f>
        <v/>
      </c>
      <c r="FN13" s="148" t="str">
        <f>IF(AK13="","",IF(AK13="L",0,IF(AK13="V",0,IF(AK13="X",0,IF(AK$2="L",VLOOKUP(AK13,'H. INV.'!$F$10:$P$171,11,FALSE),IF(AK$2="S",VLOOKUP(AK13,'H. INV.'!$V$10:$AF$171,11,FALSE),IF(AK$2="D",VLOOKUP(AK13,'H. INV.'!$AL$10:$AV$171,11,FALSE),"")))))))</f>
        <v/>
      </c>
      <c r="FO13" s="19"/>
      <c r="FP13" s="148" t="str">
        <f>IF(G13="","",IF(G13="L",0,IF(G13="V",0,IF(G13="X",0,IF(G$2="L",VLOOKUP(G13,'H. VER.'!$F$10:$P$171,11,FALSE),IF(G$2="S",VLOOKUP(G13,'H. VER.'!$V$10:$AF$171,11,FALSE),IF(G$2="D",VLOOKUP(G13,'H. VER.'!$AL$10:$AV$171,11,FALSE),"")))))))</f>
        <v/>
      </c>
      <c r="FQ13" s="148" t="str">
        <f>IF(H13="","",IF(H13="L",0,IF(H13="V",0,IF(H13="X",0,IF(H$2="L",VLOOKUP(H13,'H. VER.'!$F$10:$P$171,11,FALSE),IF(H$2="S",VLOOKUP(H13,'H. VER.'!$V$10:$AF$171,11,FALSE),IF(H$2="D",VLOOKUP(H13,'H. VER.'!$AL$10:$AV$171,11,FALSE),"")))))))</f>
        <v/>
      </c>
      <c r="FR13" s="148" t="str">
        <f>IF(I13="","",IF(I13="L",0,IF(I13="V",0,IF(I13="X",0,IF(I$2="L",VLOOKUP(I13,'H. VER.'!$F$10:$P$171,11,FALSE),IF(I$2="S",VLOOKUP(I13,'H. VER.'!$V$10:$AF$171,11,FALSE),IF(I$2="D",VLOOKUP(I13,'H. VER.'!$AL$10:$AV$171,11,FALSE),"")))))))</f>
        <v/>
      </c>
      <c r="FS13" s="148" t="str">
        <f>IF(J13="","",IF(J13="L",0,IF(J13="V",0,IF(J13="X",0,IF(J$2="L",VLOOKUP(J13,'H. VER.'!$F$10:$P$171,11,FALSE),IF(J$2="S",VLOOKUP(J13,'H. VER.'!$V$10:$AF$171,11,FALSE),IF(J$2="D",VLOOKUP(J13,'H. VER.'!$AL$10:$AV$171,11,FALSE),"")))))))</f>
        <v/>
      </c>
      <c r="FT13" s="148" t="str">
        <f>IF(K13="","",IF(K13="L",0,IF(K13="V",0,IF(K13="X",0,IF(K$2="L",VLOOKUP(K13,'H. VER.'!$F$10:$P$171,11,FALSE),IF(K$2="S",VLOOKUP(K13,'H. VER.'!$V$10:$AF$171,11,FALSE),IF(K$2="D",VLOOKUP(K13,'H. VER.'!$AL$10:$AV$171,11,FALSE),"")))))))</f>
        <v/>
      </c>
      <c r="FU13" s="148" t="str">
        <f>IF(L13="","",IF(L13="L",0,IF(L13="V",0,IF(L13="X",0,IF(L$2="L",VLOOKUP(L13,'H. VER.'!$F$10:$P$171,11,FALSE),IF(L$2="S",VLOOKUP(L13,'H. VER.'!$V$10:$AF$171,11,FALSE),IF(L$2="D",VLOOKUP(L13,'H. VER.'!$AL$10:$AV$171,11,FALSE),"")))))))</f>
        <v/>
      </c>
      <c r="FV13" s="148" t="str">
        <f>IF(M13="","",IF(M13="L",0,IF(M13="V",0,IF(M13="X",0,IF(M$2="L",VLOOKUP(M13,'H. VER.'!$F$10:$P$171,11,FALSE),IF(M$2="S",VLOOKUP(M13,'H. VER.'!$V$10:$AF$171,11,FALSE),IF(M$2="D",VLOOKUP(M13,'H. VER.'!$AL$10:$AV$171,11,FALSE),"")))))))</f>
        <v/>
      </c>
      <c r="FW13" s="148" t="str">
        <f>IF(N13="","",IF(N13="L",0,IF(N13="V",0,IF(N13="X",0,IF(N$2="L",VLOOKUP(N13,'H. VER.'!$F$10:$P$171,11,FALSE),IF(N$2="S",VLOOKUP(N13,'H. VER.'!$V$10:$AF$171,11,FALSE),IF(N$2="D",VLOOKUP(N13,'H. VER.'!$AL$10:$AV$171,11,FALSE),"")))))))</f>
        <v/>
      </c>
      <c r="FX13" s="148" t="str">
        <f>IF(O13="","",IF(O13="L",0,IF(O13="V",0,IF(O13="X",0,IF(O$2="L",VLOOKUP(O13,'H. VER.'!$F$10:$P$171,11,FALSE),IF(O$2="S",VLOOKUP(O13,'H. VER.'!$V$10:$AF$171,11,FALSE),IF(O$2="D",VLOOKUP(O13,'H. VER.'!$AL$10:$AV$171,11,FALSE),"")))))))</f>
        <v/>
      </c>
      <c r="FY13" s="148" t="str">
        <f>IF(P13="","",IF(P13="L",0,IF(P13="V",0,IF(P13="X",0,IF(P$2="L",VLOOKUP(P13,'H. VER.'!$F$10:$P$171,11,FALSE),IF(P$2="S",VLOOKUP(P13,'H. VER.'!$V$10:$AF$171,11,FALSE),IF(P$2="D",VLOOKUP(P13,'H. VER.'!$AL$10:$AV$171,11,FALSE),"")))))))</f>
        <v/>
      </c>
      <c r="FZ13" s="148" t="str">
        <f>IF(Q13="","",IF(Q13="L",0,IF(Q13="V",0,IF(Q13="X",0,IF(Q$2="L",VLOOKUP(Q13,'H. VER.'!$F$10:$P$171,11,FALSE),IF(Q$2="S",VLOOKUP(Q13,'H. VER.'!$V$10:$AF$171,11,FALSE),IF(Q$2="D",VLOOKUP(Q13,'H. VER.'!$AL$10:$AV$171,11,FALSE),"")))))))</f>
        <v/>
      </c>
      <c r="GA13" s="148" t="str">
        <f>IF(R13="","",IF(R13="L",0,IF(R13="V",0,IF(R13="X",0,IF(R$2="L",VLOOKUP(R13,'H. VER.'!$F$10:$P$171,11,FALSE),IF(R$2="S",VLOOKUP(R13,'H. VER.'!$V$10:$AF$171,11,FALSE),IF(R$2="D",VLOOKUP(R13,'H. VER.'!$AL$10:$AV$171,11,FALSE),"")))))))</f>
        <v/>
      </c>
      <c r="GB13" s="148" t="str">
        <f>IF(S13="","",IF(S13="L",0,IF(S13="V",0,IF(S13="X",0,IF(S$2="L",VLOOKUP(S13,'H. VER.'!$F$10:$P$171,11,FALSE),IF(S$2="S",VLOOKUP(S13,'H. VER.'!$V$10:$AF$171,11,FALSE),IF(S$2="D",VLOOKUP(S13,'H. VER.'!$AL$10:$AV$171,11,FALSE),"")))))))</f>
        <v/>
      </c>
      <c r="GC13" s="148" t="str">
        <f>IF(T13="","",IF(T13="L",0,IF(T13="V",0,IF(T13="X",0,IF(T$2="L",VLOOKUP(T13,'H. VER.'!$F$10:$P$171,11,FALSE),IF(T$2="S",VLOOKUP(T13,'H. VER.'!$V$10:$AF$171,11,FALSE),IF(T$2="D",VLOOKUP(T13,'H. VER.'!$AL$10:$AV$171,11,FALSE),"")))))))</f>
        <v/>
      </c>
      <c r="GD13" s="148" t="str">
        <f>IF(U13="","",IF(U13="L",0,IF(U13="V",0,IF(U13="X",0,IF(U$2="L",VLOOKUP(U13,'H. VER.'!$F$10:$P$171,11,FALSE),IF(U$2="S",VLOOKUP(U13,'H. VER.'!$V$10:$AF$171,11,FALSE),IF(U$2="D",VLOOKUP(U13,'H. VER.'!$AL$10:$AV$171,11,FALSE),"")))))))</f>
        <v/>
      </c>
      <c r="GE13" s="148" t="str">
        <f>IF(V13="","",IF(V13="L",0,IF(V13="V",0,IF(V13="X",0,IF(V$2="L",VLOOKUP(V13,'H. VER.'!$F$10:$P$171,11,FALSE),IF(V$2="S",VLOOKUP(V13,'H. VER.'!$V$10:$AF$171,11,FALSE),IF(V$2="D",VLOOKUP(V13,'H. VER.'!$AL$10:$AV$171,11,FALSE),"")))))))</f>
        <v/>
      </c>
      <c r="GF13" s="148" t="str">
        <f>IF(W13="","",IF(W13="L",0,IF(W13="V",0,IF(W13="X",0,IF(W$2="L",VLOOKUP(W13,'H. VER.'!$F$10:$P$171,11,FALSE),IF(W$2="S",VLOOKUP(W13,'H. VER.'!$V$10:$AF$171,11,FALSE),IF(W$2="D",VLOOKUP(W13,'H. VER.'!$AL$10:$AV$171,11,FALSE),"")))))))</f>
        <v/>
      </c>
      <c r="GG13" s="148" t="str">
        <f>IF(X13="","",IF(X13="L",0,IF(X13="V",0,IF(X13="X",0,IF(X$2="L",VLOOKUP(X13,'H. VER.'!$F$10:$P$171,11,FALSE),IF(X$2="S",VLOOKUP(X13,'H. VER.'!$V$10:$AF$171,11,FALSE),IF(X$2="D",VLOOKUP(X13,'H. VER.'!$AL$10:$AV$171,11,FALSE),"")))))))</f>
        <v/>
      </c>
      <c r="GH13" s="148" t="str">
        <f>IF(Y13="","",IF(Y13="L",0,IF(Y13="V",0,IF(Y13="X",0,IF(Y$2="L",VLOOKUP(Y13,'H. VER.'!$F$10:$P$171,11,FALSE),IF(Y$2="S",VLOOKUP(Y13,'H. VER.'!$V$10:$AF$171,11,FALSE),IF(Y$2="D",VLOOKUP(Y13,'H. VER.'!$AL$10:$AV$171,11,FALSE),"")))))))</f>
        <v/>
      </c>
      <c r="GI13" s="148" t="str">
        <f>IF(Z13="","",IF(Z13="L",0,IF(Z13="V",0,IF(Z13="X",0,IF(Z$2="L",VLOOKUP(Z13,'H. VER.'!$F$10:$P$171,11,FALSE),IF(Z$2="S",VLOOKUP(Z13,'H. VER.'!$V$10:$AF$171,11,FALSE),IF(Z$2="D",VLOOKUP(Z13,'H. VER.'!$AL$10:$AV$171,11,FALSE),"")))))))</f>
        <v/>
      </c>
      <c r="GJ13" s="148" t="str">
        <f>IF(AA13="","",IF(AA13="L",0,IF(AA13="V",0,IF(AA13="X",0,IF(AA$2="L",VLOOKUP(AA13,'H. VER.'!$F$10:$P$171,11,FALSE),IF(AA$2="S",VLOOKUP(AA13,'H. VER.'!$V$10:$AF$171,11,FALSE),IF(AA$2="D",VLOOKUP(AA13,'H. VER.'!$AL$10:$AV$171,11,FALSE),"")))))))</f>
        <v/>
      </c>
      <c r="GK13" s="148" t="str">
        <f>IF(AB13="","",IF(AB13="L",0,IF(AB13="V",0,IF(AB13="X",0,IF(AB$2="L",VLOOKUP(AB13,'H. VER.'!$F$10:$P$171,11,FALSE),IF(AB$2="S",VLOOKUP(AB13,'H. VER.'!$V$10:$AF$171,11,FALSE),IF(AB$2="D",VLOOKUP(AB13,'H. VER.'!$AL$10:$AV$171,11,FALSE),"")))))))</f>
        <v/>
      </c>
      <c r="GL13" s="148" t="str">
        <f>IF(AC13="","",IF(AC13="L",0,IF(AC13="V",0,IF(AC13="X",0,IF(AC$2="L",VLOOKUP(AC13,'H. VER.'!$F$10:$P$171,11,FALSE),IF(AC$2="S",VLOOKUP(AC13,'H. VER.'!$V$10:$AF$171,11,FALSE),IF(AC$2="D",VLOOKUP(AC13,'H. VER.'!$AL$10:$AV$171,11,FALSE),"")))))))</f>
        <v/>
      </c>
      <c r="GM13" s="148" t="str">
        <f>IF(AD13="","",IF(AD13="L",0,IF(AD13="V",0,IF(AD13="X",0,IF(AD$2="L",VLOOKUP(AD13,'H. VER.'!$F$10:$P$171,11,FALSE),IF(AD$2="S",VLOOKUP(AD13,'H. VER.'!$V$10:$AF$171,11,FALSE),IF(AD$2="D",VLOOKUP(AD13,'H. VER.'!$AL$10:$AV$171,11,FALSE),"")))))))</f>
        <v/>
      </c>
      <c r="GN13" s="148" t="str">
        <f>IF(AE13="","",IF(AE13="L",0,IF(AE13="V",0,IF(AE13="X",0,IF(AE$2="L",VLOOKUP(AE13,'H. VER.'!$F$10:$P$171,11,FALSE),IF(AE$2="S",VLOOKUP(AE13,'H. VER.'!$V$10:$AF$171,11,FALSE),IF(AE$2="D",VLOOKUP(AE13,'H. VER.'!$AL$10:$AV$171,11,FALSE),"")))))))</f>
        <v/>
      </c>
      <c r="GO13" s="148" t="str">
        <f>IF(AF13="","",IF(AF13="L",0,IF(AF13="V",0,IF(AF13="X",0,IF(AF$2="L",VLOOKUP(AF13,'H. VER.'!$F$10:$P$171,11,FALSE),IF(AF$2="S",VLOOKUP(AF13,'H. VER.'!$V$10:$AF$171,11,FALSE),IF(AF$2="D",VLOOKUP(AF13,'H. VER.'!$AL$10:$AV$171,11,FALSE),"")))))))</f>
        <v/>
      </c>
      <c r="GP13" s="148" t="str">
        <f>IF(AG13="","",IF(AG13="L",0,IF(AG13="V",0,IF(AG13="X",0,IF(AG$2="L",VLOOKUP(AG13,'H. VER.'!$F$10:$P$171,11,FALSE),IF(AG$2="S",VLOOKUP(AG13,'H. VER.'!$V$10:$AF$171,11,FALSE),IF(AG$2="D",VLOOKUP(AG13,'H. VER.'!$AL$10:$AV$171,11,FALSE),"")))))))</f>
        <v/>
      </c>
      <c r="GQ13" s="148" t="str">
        <f>IF(AH13="","",IF(AH13="L",0,IF(AH13="V",0,IF(AH13="X",0,IF(AH$2="L",VLOOKUP(AH13,'H. VER.'!$F$10:$P$171,11,FALSE),IF(AH$2="S",VLOOKUP(AH13,'H. VER.'!$V$10:$AF$171,11,FALSE),IF(AH$2="D",VLOOKUP(AH13,'H. VER.'!$AL$10:$AV$171,11,FALSE),"")))))))</f>
        <v/>
      </c>
      <c r="GR13" s="148" t="str">
        <f>IF(AI13="","",IF(AI13="L",0,IF(AI13="V",0,IF(AI13="X",0,IF(AI$2="L",VLOOKUP(AI13,'H. VER.'!$F$10:$P$171,11,FALSE),IF(AI$2="S",VLOOKUP(AI13,'H. VER.'!$V$10:$AF$171,11,FALSE),IF(AI$2="D",VLOOKUP(AI13,'H. VER.'!$AL$10:$AV$171,11,FALSE),"")))))))</f>
        <v/>
      </c>
      <c r="GS13" s="148" t="str">
        <f>IF(AJ13="","",IF(AJ13="L",0,IF(AJ13="V",0,IF(AJ13="X",0,IF(AJ$2="L",VLOOKUP(AJ13,'H. VER.'!$F$10:$P$171,11,FALSE),IF(AJ$2="S",VLOOKUP(AJ13,'H. VER.'!$V$10:$AF$171,11,FALSE),IF(AJ$2="D",VLOOKUP(AJ13,'H. VER.'!$AL$10:$AV$171,11,FALSE),"")))))))</f>
        <v/>
      </c>
      <c r="GT13" s="148" t="str">
        <f>IF(AK13="","",IF(AK13="L",0,IF(AK13="V",0,IF(AK13="X",0,IF(AK$2="L",VLOOKUP(AK13,'H. VER.'!$F$10:$P$171,11,FALSE),IF(AK$2="S",VLOOKUP(AK13,'H. VER.'!$V$10:$AF$171,11,FALSE),IF(AK$2="D",VLOOKUP(AK13,'H. VER.'!$AL$10:$AV$171,11,FALSE),"")))))))</f>
        <v/>
      </c>
      <c r="GU13" s="19"/>
      <c r="GV13" s="417">
        <f t="shared" si="47"/>
        <v>6</v>
      </c>
      <c r="GW13" s="415"/>
    </row>
    <row r="14" spans="1:205" ht="15.75">
      <c r="A14" s="368"/>
      <c r="B14" s="367" t="str">
        <f>IFERROR(VLOOKUP(A430/7/2023+CONDUCTORES!C:V,20,FALSE),"")</f>
        <v/>
      </c>
      <c r="C14" s="544" t="str">
        <f>IF(CUADRO!A14="",IF(B14="","",B14),VLOOKUP(CUADRO!A14,CONDUCTORES!C:E,3,FALSE))</f>
        <v/>
      </c>
      <c r="D14" s="545" t="str">
        <f>IF(ISNA(IF(B14="",IF(A14="","",A14),VLOOKUP(B14,CONDUCTORES!B:F,5,FALSE))),"",(IF(B14="",IF(A14="","",A14),VLOOKUP(B14,CONDUCTORES!B:F,5,FALSE))))</f>
        <v/>
      </c>
      <c r="E14" s="546">
        <v>11</v>
      </c>
      <c r="F14" s="551"/>
      <c r="G14" s="547"/>
      <c r="H14" s="547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9"/>
      <c r="V14" s="547"/>
      <c r="W14" s="547"/>
      <c r="X14" s="547"/>
      <c r="Y14" s="519"/>
      <c r="Z14" s="550"/>
      <c r="AA14" s="547"/>
      <c r="AB14" s="547"/>
      <c r="AC14" s="547"/>
      <c r="AD14" s="547"/>
      <c r="AE14" s="547"/>
      <c r="AF14" s="547"/>
      <c r="AG14" s="550"/>
      <c r="AH14" s="547"/>
      <c r="AI14" s="547"/>
      <c r="AJ14" s="547"/>
      <c r="AK14" s="519"/>
      <c r="AL14" s="417">
        <f t="shared" si="38"/>
        <v>0</v>
      </c>
      <c r="AM14" s="466">
        <f t="shared" si="6"/>
        <v>31</v>
      </c>
      <c r="AN14" s="463">
        <f t="shared" si="39"/>
        <v>0</v>
      </c>
      <c r="AO14" s="463">
        <f t="shared" si="40"/>
        <v>0</v>
      </c>
      <c r="AP14" s="463">
        <f t="shared" si="41"/>
        <v>0</v>
      </c>
      <c r="AQ14" s="463">
        <f t="shared" si="42"/>
        <v>0</v>
      </c>
      <c r="AR14" s="463">
        <f t="shared" si="43"/>
        <v>0</v>
      </c>
      <c r="AS14" s="464">
        <f t="shared" si="44"/>
        <v>0</v>
      </c>
      <c r="AT14" s="464">
        <f t="shared" si="45"/>
        <v>0</v>
      </c>
      <c r="AU14" s="465">
        <f>EH14+(AO14*(CALCULADORA!$L$22/30))+(CUADRO!AP14*CALCULADORA!$J$22)+(CUADRO!AQ14*CALCULADORA!$J$22)+(CUADRO!AR14*CALCULADORA!$J$22)</f>
        <v>0</v>
      </c>
      <c r="AV14" s="276" t="str">
        <f>IF(CALCULADORA!M16="","",CALCULADORA!M16)</f>
        <v/>
      </c>
      <c r="AW14" s="226" t="str">
        <f>IF(AV14="","",DATE(BORRADOR!$AA$1,BORRADOR!$AK$1,AV14))</f>
        <v/>
      </c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97">
        <f t="shared" si="7"/>
        <v>1</v>
      </c>
      <c r="BW14" s="97">
        <f t="shared" si="8"/>
        <v>2</v>
      </c>
      <c r="BX14" s="97">
        <f t="shared" si="9"/>
        <v>3</v>
      </c>
      <c r="BY14" s="97">
        <f t="shared" si="10"/>
        <v>4</v>
      </c>
      <c r="BZ14" s="97">
        <f t="shared" si="11"/>
        <v>5</v>
      </c>
      <c r="CA14" s="97">
        <f t="shared" si="12"/>
        <v>6</v>
      </c>
      <c r="CB14" s="97">
        <f t="shared" si="13"/>
        <v>7</v>
      </c>
      <c r="CC14" s="97">
        <f t="shared" si="14"/>
        <v>8</v>
      </c>
      <c r="CD14" s="97">
        <f t="shared" si="15"/>
        <v>9</v>
      </c>
      <c r="CE14" s="97">
        <f t="shared" si="16"/>
        <v>10</v>
      </c>
      <c r="CF14" s="97">
        <f t="shared" si="17"/>
        <v>11</v>
      </c>
      <c r="CG14" s="97">
        <f t="shared" si="18"/>
        <v>12</v>
      </c>
      <c r="CH14" s="97">
        <f t="shared" si="19"/>
        <v>13</v>
      </c>
      <c r="CI14" s="97">
        <f t="shared" si="20"/>
        <v>14</v>
      </c>
      <c r="CJ14" s="97">
        <f t="shared" si="21"/>
        <v>15</v>
      </c>
      <c r="CK14" s="97">
        <f t="shared" si="22"/>
        <v>16</v>
      </c>
      <c r="CL14" s="97">
        <f t="shared" si="23"/>
        <v>17</v>
      </c>
      <c r="CM14" s="97">
        <f t="shared" si="24"/>
        <v>18</v>
      </c>
      <c r="CN14" s="97">
        <f t="shared" si="25"/>
        <v>19</v>
      </c>
      <c r="CO14" s="97">
        <f t="shared" si="26"/>
        <v>20</v>
      </c>
      <c r="CP14" s="97">
        <f t="shared" si="27"/>
        <v>21</v>
      </c>
      <c r="CQ14" s="97">
        <f t="shared" si="28"/>
        <v>22</v>
      </c>
      <c r="CR14" s="97">
        <f t="shared" si="29"/>
        <v>23</v>
      </c>
      <c r="CS14" s="97">
        <f t="shared" si="30"/>
        <v>24</v>
      </c>
      <c r="CT14" s="97">
        <f t="shared" si="31"/>
        <v>25</v>
      </c>
      <c r="CU14" s="97">
        <f t="shared" si="32"/>
        <v>26</v>
      </c>
      <c r="CV14" s="97">
        <f t="shared" si="33"/>
        <v>27</v>
      </c>
      <c r="CW14" s="97">
        <f t="shared" si="34"/>
        <v>28</v>
      </c>
      <c r="CX14" s="97">
        <f t="shared" si="35"/>
        <v>29</v>
      </c>
      <c r="CY14" s="97">
        <f t="shared" si="36"/>
        <v>30</v>
      </c>
      <c r="CZ14" s="97">
        <f t="shared" si="37"/>
        <v>31</v>
      </c>
      <c r="DA14" s="19"/>
      <c r="DB14" s="19"/>
      <c r="DC14" s="148" t="str">
        <f>IF(G14="X",CALCULADORA!$J$22,IF(CUADRO!G14="V",0,IF(CUADRO!G14="AP",0,IF(CUADRO!G14="HS",0,IF(CUADRO!G14="BA",0,IF(CALCULADORA!$M$2="INVIERNO",CUADRO!EJ14,CUADRO!FP14))))))</f>
        <v/>
      </c>
      <c r="DD14" s="148" t="str">
        <f>IF(H14="X",CALCULADORA!$J$22,IF(CUADRO!H14="V",0,IF(CUADRO!H14="AP",0,IF(CUADRO!H14="HS",0,IF(CUADRO!H14="BA",0,IF(CALCULADORA!$M$2="INVIERNO",CUADRO!EK14,CUADRO!FQ14))))))</f>
        <v/>
      </c>
      <c r="DE14" s="148" t="str">
        <f>IF(I14="X",CALCULADORA!$J$22,IF(CUADRO!I14="V",0,IF(CUADRO!I14="AP",0,IF(CUADRO!I14="HS",0,IF(CUADRO!I14="BA",0,IF(CALCULADORA!$M$2="INVIERNO",CUADRO!EL14,CUADRO!FR14))))))</f>
        <v/>
      </c>
      <c r="DF14" s="148" t="str">
        <f>IF(J14="X",CALCULADORA!$J$22,IF(CUADRO!J14="V",0,IF(CUADRO!J14="AP",0,IF(CUADRO!J14="HS",0,IF(CUADRO!J14="BA",0,IF(CALCULADORA!$M$2="INVIERNO",CUADRO!EM14,CUADRO!FS14))))))</f>
        <v/>
      </c>
      <c r="DG14" s="148" t="str">
        <f>IF(K14="X",CALCULADORA!$J$22,IF(CUADRO!K14="V",0,IF(CUADRO!K14="AP",0,IF(CUADRO!K14="HS",0,IF(CUADRO!K14="BA",0,IF(CALCULADORA!$M$2="INVIERNO",CUADRO!EN14,CUADRO!FT14))))))</f>
        <v/>
      </c>
      <c r="DH14" s="148" t="str">
        <f>IF(L14="X",CALCULADORA!$J$22,IF(CUADRO!L14="V",0,IF(CUADRO!L14="AP",0,IF(CUADRO!L14="HS",0,IF(CUADRO!L14="BA",0,IF(CALCULADORA!$M$2="INVIERNO",CUADRO!EO14,CUADRO!FU14))))))</f>
        <v/>
      </c>
      <c r="DI14" s="148" t="str">
        <f>IF(M14="X",CALCULADORA!$J$22,IF(CUADRO!M14="V",0,IF(CUADRO!M14="AP",0,IF(CUADRO!M14="HS",0,IF(CUADRO!M14="BA",0,IF(CALCULADORA!$M$2="INVIERNO",CUADRO!EP14,CUADRO!FV14))))))</f>
        <v/>
      </c>
      <c r="DJ14" s="148" t="str">
        <f>IF(N14="X",CALCULADORA!$J$22,IF(CUADRO!N14="V",0,IF(CUADRO!N14="AP",0,IF(CUADRO!N14="HS",0,IF(CUADRO!N14="BA",0,IF(CALCULADORA!$M$2="INVIERNO",CUADRO!EQ14,CUADRO!FW14))))))</f>
        <v/>
      </c>
      <c r="DK14" s="148" t="str">
        <f>IF(O14="X",CALCULADORA!$J$22,IF(CUADRO!O14="V",0,IF(CUADRO!O14="AP",0,IF(CUADRO!O14="HS",0,IF(CUADRO!O14="BA",0,IF(CALCULADORA!$M$2="INVIERNO",CUADRO!ER14,CUADRO!FX14))))))</f>
        <v/>
      </c>
      <c r="DL14" s="148" t="str">
        <f>IF(P14="X",CALCULADORA!$J$22,IF(CUADRO!P14="V",0,IF(CUADRO!P14="AP",0,IF(CUADRO!P14="HS",0,IF(CUADRO!P14="BA",0,IF(CALCULADORA!$M$2="INVIERNO",CUADRO!ES14,CUADRO!FY14))))))</f>
        <v/>
      </c>
      <c r="DM14" s="148" t="str">
        <f>IF(Q14="X",CALCULADORA!$J$22,IF(CUADRO!Q14="V",0,IF(CUADRO!Q14="AP",0,IF(CUADRO!Q14="HS",0,IF(CUADRO!Q14="BA",0,IF(CALCULADORA!$M$2="INVIERNO",CUADRO!ET14,CUADRO!FZ14))))))</f>
        <v/>
      </c>
      <c r="DN14" s="148" t="str">
        <f>IF(R14="X",CALCULADORA!$J$22,IF(CUADRO!R14="V",0,IF(CUADRO!R14="AP",0,IF(CUADRO!R14="HS",0,IF(CUADRO!R14="BA",0,IF(CALCULADORA!$M$2="INVIERNO",CUADRO!EU14,CUADRO!GA14))))))</f>
        <v/>
      </c>
      <c r="DO14" s="148" t="str">
        <f>IF(S14="X",CALCULADORA!$J$22,IF(CUADRO!S14="V",0,IF(CUADRO!S14="AP",0,IF(CUADRO!S14="HS",0,IF(CUADRO!S14="BA",0,IF(CALCULADORA!$M$2="INVIERNO",CUADRO!EV14,CUADRO!GB14))))))</f>
        <v/>
      </c>
      <c r="DP14" s="148" t="str">
        <f>IF(T14="X",CALCULADORA!$J$22,IF(CUADRO!T14="V",0,IF(CUADRO!T14="AP",0,IF(CUADRO!T14="HS",0,IF(CUADRO!T14="BA",0,IF(CALCULADORA!$M$2="INVIERNO",CUADRO!EW14,CUADRO!GC14))))))</f>
        <v/>
      </c>
      <c r="DQ14" s="148" t="str">
        <f>IF(U14="X",CALCULADORA!$J$22,IF(CUADRO!U14="V",0,IF(CUADRO!U14="AP",0,IF(CUADRO!U14="HS",0,IF(CUADRO!U14="BA",0,IF(CALCULADORA!$M$2="INVIERNO",CUADRO!EX14,CUADRO!GD14))))))</f>
        <v/>
      </c>
      <c r="DR14" s="148" t="str">
        <f>IF(V14="X",CALCULADORA!$J$22,IF(CUADRO!V14="V",0,IF(CUADRO!V14="AP",0,IF(CUADRO!V14="HS",0,IF(CUADRO!V14="BA",0,IF(CALCULADORA!$M$2="INVIERNO",CUADRO!EY14,CUADRO!GE14))))))</f>
        <v/>
      </c>
      <c r="DS14" s="148" t="str">
        <f>IF(W14="X",CALCULADORA!$J$22,IF(CUADRO!W14="V",0,IF(CUADRO!W14="AP",0,IF(CUADRO!W14="HS",0,IF(CUADRO!W14="BA",0,IF(CALCULADORA!$M$2="INVIERNO",CUADRO!EZ14,CUADRO!GF14))))))</f>
        <v/>
      </c>
      <c r="DT14" s="148" t="str">
        <f>IF(X14="X",CALCULADORA!$J$22,IF(CUADRO!X14="V",0,IF(CUADRO!X14="AP",0,IF(CUADRO!X14="HS",0,IF(CUADRO!X14="BA",0,IF(CALCULADORA!$M$2="INVIERNO",CUADRO!FA14,CUADRO!GG14))))))</f>
        <v/>
      </c>
      <c r="DU14" s="148" t="str">
        <f>IF(Y14="X",CALCULADORA!$J$22,IF(CUADRO!Y14="V",0,IF(CUADRO!Y14="AP",0,IF(CUADRO!Y14="HS",0,IF(CUADRO!Y14="BA",0,IF(CALCULADORA!$M$2="INVIERNO",CUADRO!FB14,CUADRO!GH14))))))</f>
        <v/>
      </c>
      <c r="DV14" s="148" t="str">
        <f>IF(Z14="X",CALCULADORA!$J$22,IF(CUADRO!Z14="V",0,IF(CUADRO!Z14="AP",0,IF(CUADRO!Z14="HS",0,IF(CUADRO!Z14="BA",0,IF(CALCULADORA!$M$2="INVIERNO",CUADRO!FC14,CUADRO!GI14))))))</f>
        <v/>
      </c>
      <c r="DW14" s="148" t="str">
        <f>IF(AA14="X",CALCULADORA!$J$22,IF(CUADRO!AA14="V",0,IF(CUADRO!AA14="AP",0,IF(CUADRO!AA14="HS",0,IF(CUADRO!AA14="BA",0,IF(CALCULADORA!$M$2="INVIERNO",CUADRO!FD14,CUADRO!GJ14))))))</f>
        <v/>
      </c>
      <c r="DX14" s="148" t="str">
        <f>IF(AB14="X",CALCULADORA!$J$22,IF(CUADRO!AB14="V",0,IF(CUADRO!AB14="AP",0,IF(CUADRO!AB14="HS",0,IF(CUADRO!AB14="BA",0,IF(CALCULADORA!$M$2="INVIERNO",CUADRO!FE14,CUADRO!GK14))))))</f>
        <v/>
      </c>
      <c r="DY14" s="148" t="str">
        <f>IF(AC14="X",CALCULADORA!$J$22,IF(CUADRO!AC14="V",0,IF(CUADRO!AC14="AP",0,IF(CUADRO!AC14="HS",0,IF(CUADRO!AC14="BA",0,IF(CALCULADORA!$M$2="INVIERNO",CUADRO!FF14,CUADRO!GL14))))))</f>
        <v/>
      </c>
      <c r="DZ14" s="148" t="str">
        <f>IF(AD14="X",CALCULADORA!$J$22,IF(CUADRO!AD14="V",0,IF(CUADRO!AD14="AP",0,IF(CUADRO!AD14="HS",0,IF(CUADRO!AD14="BA",0,IF(CALCULADORA!$M$2="INVIERNO",CUADRO!FG14,CUADRO!GM14))))))</f>
        <v/>
      </c>
      <c r="EA14" s="148" t="str">
        <f>IF(AE14="X",CALCULADORA!$J$22,IF(CUADRO!AE14="V",0,IF(CUADRO!AE14="AP",0,IF(CUADRO!AE14="HS",0,IF(CUADRO!AE14="BA",0,IF(CALCULADORA!$M$2="INVIERNO",CUADRO!FH14,CUADRO!GN14))))))</f>
        <v/>
      </c>
      <c r="EB14" s="148" t="str">
        <f>IF(AF14="X",CALCULADORA!$J$22,IF(CUADRO!AF14="V",0,IF(CUADRO!AF14="AP",0,IF(CUADRO!AF14="HS",0,IF(CUADRO!AF14="BA",0,IF(CALCULADORA!$M$2="INVIERNO",CUADRO!FI14,CUADRO!GO14))))))</f>
        <v/>
      </c>
      <c r="EC14" s="148" t="str">
        <f>IF(AG14="X",CALCULADORA!$J$22,IF(CUADRO!AG14="V",0,IF(CUADRO!AG14="AP",0,IF(CUADRO!AG14="HS",0,IF(CUADRO!AG14="BA",0,IF(CALCULADORA!$M$2="INVIERNO",CUADRO!FJ14,CUADRO!GP14))))))</f>
        <v/>
      </c>
      <c r="ED14" s="148" t="str">
        <f>IF(AH14="X",CALCULADORA!$J$22,IF(CUADRO!AH14="V",0,IF(CUADRO!AH14="AP",0,IF(CUADRO!AH14="HS",0,IF(CUADRO!AH14="BA",0,IF(CALCULADORA!$M$2="INVIERNO",CUADRO!FK14,CUADRO!GQ14))))))</f>
        <v/>
      </c>
      <c r="EE14" s="148" t="str">
        <f>IF(AI14="X",CALCULADORA!$J$22,IF(CUADRO!AI14="V",0,IF(CUADRO!AI14="AP",0,IF(CUADRO!AI14="HS",0,IF(CUADRO!AI14="BA",0,IF(CALCULADORA!$M$2="INVIERNO",CUADRO!FL14,CUADRO!GR14))))))</f>
        <v/>
      </c>
      <c r="EF14" s="148" t="str">
        <f>IF(AJ14="X",CALCULADORA!$J$22,IF(CUADRO!AJ14="V",0,IF(CUADRO!AJ14="AP",0,IF(CUADRO!AJ14="HS",0,IF(CUADRO!AJ14="BA",0,IF(CALCULADORA!$M$2="INVIERNO",CUADRO!FM14,CUADRO!GS14))))))</f>
        <v/>
      </c>
      <c r="EG14" s="148" t="str">
        <f>IF(AK14="X",CALCULADORA!$J$22,IF(CUADRO!AK14="V",0,IF(CUADRO!AK14="AP",0,IF(CUADRO!AK14="HS",0,IF(CUADRO!AK14="BA",0,IF(CALCULADORA!$M$2="INVIERNO",CUADRO!FN14,CUADRO!GT14))))))</f>
        <v/>
      </c>
      <c r="EH14" s="363">
        <f t="shared" si="46"/>
        <v>0</v>
      </c>
      <c r="EI14" s="19"/>
      <c r="EJ14" s="148" t="str">
        <f>IF(G14="","",IF(G14="L",0,IF(G14="V",0,IF(G14="X",0,IF(G$2="L",VLOOKUP(G14,'H. INV.'!$F$10:$P$171,11,FALSE),IF(G$2="S",VLOOKUP(G14,'H. INV.'!$V$10:$AF$171,11,FALSE),IF(G$2="D",VLOOKUP(G14,'H. INV.'!$AL$10:$AV$171,11,FALSE),"")))))))</f>
        <v/>
      </c>
      <c r="EK14" s="148" t="str">
        <f>IF(H14="","",IF(H14="L",0,IF(H14="V",0,IF(H14="X",0,IF(H$2="L",VLOOKUP(H14,'H. INV.'!$F$10:$P$171,11,FALSE),IF(H$2="S",VLOOKUP(H14,'H. INV.'!$V$10:$AF$171,11,FALSE),IF(H$2="D",VLOOKUP(H14,'H. INV.'!$AL$10:$AV$171,11,FALSE),"")))))))</f>
        <v/>
      </c>
      <c r="EL14" s="148" t="str">
        <f>IF(I14="","",IF(I14="L",0,IF(I14="V",0,IF(I14="X",0,IF(I$2="L",VLOOKUP(I14,'H. INV.'!$F$10:$P$171,11,FALSE),IF(I$2="S",VLOOKUP(I14,'H. INV.'!$V$10:$AF$171,11,FALSE),IF(I$2="D",VLOOKUP(I14,'H. INV.'!$AL$10:$AV$171,11,FALSE),"")))))))</f>
        <v/>
      </c>
      <c r="EM14" s="148" t="str">
        <f>IF(J14="","",IF(J14="L",0,IF(J14="V",0,IF(J14="X",0,IF(J$2="L",VLOOKUP(J14,'H. INV.'!$F$10:$P$171,11,FALSE),IF(J$2="S",VLOOKUP(J14,'H. INV.'!$V$10:$AF$171,11,FALSE),IF(J$2="D",VLOOKUP(J14,'H. INV.'!$AL$10:$AV$171,11,FALSE),"")))))))</f>
        <v/>
      </c>
      <c r="EN14" s="148" t="str">
        <f>IF(K14="","",IF(K14="L",0,IF(K14="V",0,IF(K14="X",0,IF(K$2="L",VLOOKUP(K14,'H. INV.'!$F$10:$P$171,11,FALSE),IF(K$2="S",VLOOKUP(K14,'H. INV.'!$V$10:$AF$171,11,FALSE),IF(K$2="D",VLOOKUP(K14,'H. INV.'!$AL$10:$AV$171,11,FALSE),"")))))))</f>
        <v/>
      </c>
      <c r="EO14" s="148" t="str">
        <f>IF(L14="","",IF(L14="L",0,IF(L14="V",0,IF(L14="X",0,IF(L$2="L",VLOOKUP(L14,'H. INV.'!$F$10:$P$171,11,FALSE),IF(L$2="S",VLOOKUP(L14,'H. INV.'!$V$10:$AF$171,11,FALSE),IF(L$2="D",VLOOKUP(L14,'H. INV.'!$AL$10:$AV$171,11,FALSE),"")))))))</f>
        <v/>
      </c>
      <c r="EP14" s="148" t="str">
        <f>IF(M14="","",IF(M14="L",0,IF(M14="V",0,IF(M14="X",0,IF(M$2="L",VLOOKUP(M14,'H. INV.'!$F$10:$P$171,11,FALSE),IF(M$2="S",VLOOKUP(M14,'H. INV.'!$V$10:$AF$171,11,FALSE),IF(M$2="D",VLOOKUP(M14,'H. INV.'!$AL$10:$AV$171,11,FALSE),"")))))))</f>
        <v/>
      </c>
      <c r="EQ14" s="148" t="str">
        <f>IF(N14="","",IF(N14="L",0,IF(N14="V",0,IF(N14="X",0,IF(N$2="L",VLOOKUP(N14,'H. INV.'!$F$10:$P$171,11,FALSE),IF(N$2="S",VLOOKUP(N14,'H. INV.'!$V$10:$AF$171,11,FALSE),IF(N$2="D",VLOOKUP(N14,'H. INV.'!$AL$10:$AV$171,11,FALSE),"")))))))</f>
        <v/>
      </c>
      <c r="ER14" s="148" t="str">
        <f>IF(O14="","",IF(O14="L",0,IF(O14="V",0,IF(O14="X",0,IF(O$2="L",VLOOKUP(O14,'H. INV.'!$F$10:$P$171,11,FALSE),IF(O$2="S",VLOOKUP(O14,'H. INV.'!$V$10:$AF$171,11,FALSE),IF(O$2="D",VLOOKUP(O14,'H. INV.'!$AL$10:$AV$171,11,FALSE),"")))))))</f>
        <v/>
      </c>
      <c r="ES14" s="148" t="str">
        <f>IF(P14="","",IF(P14="L",0,IF(P14="V",0,IF(P14="X",0,IF(P$2="L",VLOOKUP(P14,'H. INV.'!$F$10:$P$171,11,FALSE),IF(P$2="S",VLOOKUP(P14,'H. INV.'!$V$10:$AF$171,11,FALSE),IF(P$2="D",VLOOKUP(P14,'H. INV.'!$AL$10:$AV$171,11,FALSE),"")))))))</f>
        <v/>
      </c>
      <c r="ET14" s="148" t="str">
        <f>IF(Q14="","",IF(Q14="L",0,IF(Q14="V",0,IF(Q14="X",0,IF(Q$2="L",VLOOKUP(Q14,'H. INV.'!$F$10:$P$171,11,FALSE),IF(Q$2="S",VLOOKUP(Q14,'H. INV.'!$V$10:$AF$171,11,FALSE),IF(Q$2="D",VLOOKUP(Q14,'H. INV.'!$AL$10:$AV$171,11,FALSE),"")))))))</f>
        <v/>
      </c>
      <c r="EU14" s="148" t="str">
        <f>IF(R14="","",IF(R14="L",0,IF(R14="V",0,IF(R14="X",0,IF(R$2="L",VLOOKUP(R14,'H. INV.'!$F$10:$P$171,11,FALSE),IF(R$2="S",VLOOKUP(R14,'H. INV.'!$V$10:$AF$171,11,FALSE),IF(R$2="D",VLOOKUP(R14,'H. INV.'!$AL$10:$AV$171,11,FALSE),"")))))))</f>
        <v/>
      </c>
      <c r="EV14" s="148" t="str">
        <f>IF(S14="","",IF(S14="L",0,IF(S14="V",0,IF(S14="X",0,IF(S$2="L",VLOOKUP(S14,'H. INV.'!$F$10:$P$171,11,FALSE),IF(S$2="S",VLOOKUP(S14,'H. INV.'!$V$10:$AF$171,11,FALSE),IF(S$2="D",VLOOKUP(S14,'H. INV.'!$AL$10:$AV$171,11,FALSE),"")))))))</f>
        <v/>
      </c>
      <c r="EW14" s="148" t="str">
        <f>IF(T14="","",IF(T14="L",0,IF(T14="V",0,IF(T14="X",0,IF(T$2="L",VLOOKUP(T14,'H. INV.'!$F$10:$P$171,11,FALSE),IF(T$2="S",VLOOKUP(T14,'H. INV.'!$V$10:$AF$171,11,FALSE),IF(T$2="D",VLOOKUP(T14,'H. INV.'!$AL$10:$AV$171,11,FALSE),"")))))))</f>
        <v/>
      </c>
      <c r="EX14" s="148" t="str">
        <f>IF(U14="","",IF(U14="L",0,IF(U14="V",0,IF(U14="X",0,IF(U$2="L",VLOOKUP(U14,'H. INV.'!$F$10:$P$171,11,FALSE),IF(U$2="S",VLOOKUP(U14,'H. INV.'!$V$10:$AF$171,11,FALSE),IF(U$2="D",VLOOKUP(U14,'H. INV.'!$AL$10:$AV$171,11,FALSE),"")))))))</f>
        <v/>
      </c>
      <c r="EY14" s="148" t="str">
        <f>IF(V14="","",IF(V14="L",0,IF(V14="V",0,IF(V14="X",0,IF(V$2="L",VLOOKUP(V14,'H. INV.'!$F$10:$P$171,11,FALSE),IF(V$2="S",VLOOKUP(V14,'H. INV.'!$V$10:$AF$171,11,FALSE),IF(V$2="D",VLOOKUP(V14,'H. INV.'!$AL$10:$AV$171,11,FALSE),"")))))))</f>
        <v/>
      </c>
      <c r="EZ14" s="148" t="str">
        <f>IF(W14="","",IF(W14="L",0,IF(W14="V",0,IF(W14="X",0,IF(W$2="L",VLOOKUP(W14,'H. INV.'!$F$10:$P$171,11,FALSE),IF(W$2="S",VLOOKUP(W14,'H. INV.'!$V$10:$AF$171,11,FALSE),IF(W$2="D",VLOOKUP(W14,'H. INV.'!$AL$10:$AV$171,11,FALSE),"")))))))</f>
        <v/>
      </c>
      <c r="FA14" s="148" t="str">
        <f>IF(X14="","",IF(X14="L",0,IF(X14="V",0,IF(X14="X",0,IF(X$2="L",VLOOKUP(X14,'H. INV.'!$F$10:$P$171,11,FALSE),IF(X$2="S",VLOOKUP(X14,'H. INV.'!$V$10:$AF$171,11,FALSE),IF(X$2="D",VLOOKUP(X14,'H. INV.'!$AL$10:$AV$171,11,FALSE),"")))))))</f>
        <v/>
      </c>
      <c r="FB14" s="148" t="str">
        <f>IF(Y14="","",IF(Y14="L",0,IF(Y14="V",0,IF(Y14="X",0,IF(Y$2="L",VLOOKUP(Y14,'H. INV.'!$F$10:$P$171,11,FALSE),IF(Y$2="S",VLOOKUP(Y14,'H. INV.'!$V$10:$AF$171,11,FALSE),IF(Y$2="D",VLOOKUP(Y14,'H. INV.'!$AL$10:$AV$171,11,FALSE),"")))))))</f>
        <v/>
      </c>
      <c r="FC14" s="148" t="str">
        <f>IF(Z14="","",IF(Z14="L",0,IF(Z14="V",0,IF(Z14="X",0,IF(Z$2="L",VLOOKUP(Z14,'H. INV.'!$F$10:$P$171,11,FALSE),IF(Z$2="S",VLOOKUP(Z14,'H. INV.'!$V$10:$AF$171,11,FALSE),IF(Z$2="D",VLOOKUP(Z14,'H. INV.'!$AL$10:$AV$171,11,FALSE),"")))))))</f>
        <v/>
      </c>
      <c r="FD14" s="148" t="str">
        <f>IF(AA14="","",IF(AA14="L",0,IF(AA14="V",0,IF(AA14="X",0,IF(AA$2="L",VLOOKUP(AA14,'H. INV.'!$F$10:$P$171,11,FALSE),IF(AA$2="S",VLOOKUP(AA14,'H. INV.'!$V$10:$AF$171,11,FALSE),IF(AA$2="D",VLOOKUP(AA14,'H. INV.'!$AL$10:$AV$171,11,FALSE),"")))))))</f>
        <v/>
      </c>
      <c r="FE14" s="148" t="str">
        <f>IF(AB14="","",IF(AB14="L",0,IF(AB14="V",0,IF(AB14="X",0,IF(AB$2="L",VLOOKUP(AB14,'H. INV.'!$F$10:$P$171,11,FALSE),IF(AB$2="S",VLOOKUP(AB14,'H. INV.'!$V$10:$AF$171,11,FALSE),IF(AB$2="D",VLOOKUP(AB14,'H. INV.'!$AL$10:$AV$171,11,FALSE),"")))))))</f>
        <v/>
      </c>
      <c r="FF14" s="148" t="str">
        <f>IF(AC14="","",IF(AC14="L",0,IF(AC14="V",0,IF(AC14="X",0,IF(AC$2="L",VLOOKUP(AC14,'H. INV.'!$F$10:$P$171,11,FALSE),IF(AC$2="S",VLOOKUP(AC14,'H. INV.'!$V$10:$AF$171,11,FALSE),IF(AC$2="D",VLOOKUP(AC14,'H. INV.'!$AL$10:$AV$171,11,FALSE),"")))))))</f>
        <v/>
      </c>
      <c r="FG14" s="148" t="str">
        <f>IF(AD14="","",IF(AD14="L",0,IF(AD14="V",0,IF(AD14="X",0,IF(AD$2="L",VLOOKUP(AD14,'H. INV.'!$F$10:$P$171,11,FALSE),IF(AD$2="S",VLOOKUP(AD14,'H. INV.'!$V$10:$AF$171,11,FALSE),IF(AD$2="D",VLOOKUP(AD14,'H. INV.'!$AL$10:$AV$171,11,FALSE),"")))))))</f>
        <v/>
      </c>
      <c r="FH14" s="148" t="str">
        <f>IF(AE14="","",IF(AE14="L",0,IF(AE14="V",0,IF(AE14="X",0,IF(AE$2="L",VLOOKUP(AE14,'H. INV.'!$F$10:$P$171,11,FALSE),IF(AE$2="S",VLOOKUP(AE14,'H. INV.'!$V$10:$AF$171,11,FALSE),IF(AE$2="D",VLOOKUP(AE14,'H. INV.'!$AL$10:$AV$171,11,FALSE),"")))))))</f>
        <v/>
      </c>
      <c r="FI14" s="148" t="str">
        <f>IF(AF14="","",IF(AF14="L",0,IF(AF14="V",0,IF(AF14="X",0,IF(AF$2="L",VLOOKUP(AF14,'H. INV.'!$F$10:$P$171,11,FALSE),IF(AF$2="S",VLOOKUP(AF14,'H. INV.'!$V$10:$AF$171,11,FALSE),IF(AF$2="D",VLOOKUP(AF14,'H. INV.'!$AL$10:$AV$171,11,FALSE),"")))))))</f>
        <v/>
      </c>
      <c r="FJ14" s="148" t="str">
        <f>IF(AG14="","",IF(AG14="L",0,IF(AG14="V",0,IF(AG14="X",0,IF(AG$2="L",VLOOKUP(AG14,'H. INV.'!$F$10:$P$171,11,FALSE),IF(AG$2="S",VLOOKUP(AG14,'H. INV.'!$V$10:$AF$171,11,FALSE),IF(AG$2="D",VLOOKUP(AG14,'H. INV.'!$AL$10:$AV$171,11,FALSE),"")))))))</f>
        <v/>
      </c>
      <c r="FK14" s="148" t="str">
        <f>IF(AH14="","",IF(AH14="L",0,IF(AH14="V",0,IF(AH14="X",0,IF(AH$2="L",VLOOKUP(AH14,'H. INV.'!$F$10:$P$171,11,FALSE),IF(AH$2="S",VLOOKUP(AH14,'H. INV.'!$V$10:$AF$171,11,FALSE),IF(AH$2="D",VLOOKUP(AH14,'H. INV.'!$AL$10:$AV$171,11,FALSE),"")))))))</f>
        <v/>
      </c>
      <c r="FL14" s="148" t="str">
        <f>IF(AI14="","",IF(AI14="L",0,IF(AI14="V",0,IF(AI14="X",0,IF(AI$2="L",VLOOKUP(AI14,'H. INV.'!$F$10:$P$171,11,FALSE),IF(AI$2="S",VLOOKUP(AI14,'H. INV.'!$V$10:$AF$171,11,FALSE),IF(AI$2="D",VLOOKUP(AI14,'H. INV.'!$AL$10:$AV$171,11,FALSE),"")))))))</f>
        <v/>
      </c>
      <c r="FM14" s="148" t="str">
        <f>IF(AJ14="","",IF(AJ14="L",0,IF(AJ14="V",0,IF(AJ14="X",0,IF(AJ$2="L",VLOOKUP(AJ14,'H. INV.'!$F$10:$P$171,11,FALSE),IF(AJ$2="S",VLOOKUP(AJ14,'H. INV.'!$V$10:$AF$171,11,FALSE),IF(AJ$2="D",VLOOKUP(AJ14,'H. INV.'!$AL$10:$AV$171,11,FALSE),"")))))))</f>
        <v/>
      </c>
      <c r="FN14" s="148" t="str">
        <f>IF(AK14="","",IF(AK14="L",0,IF(AK14="V",0,IF(AK14="X",0,IF(AK$2="L",VLOOKUP(AK14,'H. INV.'!$F$10:$P$171,11,FALSE),IF(AK$2="S",VLOOKUP(AK14,'H. INV.'!$V$10:$AF$171,11,FALSE),IF(AK$2="D",VLOOKUP(AK14,'H. INV.'!$AL$10:$AV$171,11,FALSE),"")))))))</f>
        <v/>
      </c>
      <c r="FO14" s="19"/>
      <c r="FP14" s="148" t="str">
        <f>IF(G14="","",IF(G14="L",0,IF(G14="V",0,IF(G14="X",0,IF(G$2="L",VLOOKUP(G14,'H. VER.'!$F$10:$P$171,11,FALSE),IF(G$2="S",VLOOKUP(G14,'H. VER.'!$V$10:$AF$171,11,FALSE),IF(G$2="D",VLOOKUP(G14,'H. VER.'!$AL$10:$AV$171,11,FALSE),"")))))))</f>
        <v/>
      </c>
      <c r="FQ14" s="148" t="str">
        <f>IF(H14="","",IF(H14="L",0,IF(H14="V",0,IF(H14="X",0,IF(H$2="L",VLOOKUP(H14,'H. VER.'!$F$10:$P$171,11,FALSE),IF(H$2="S",VLOOKUP(H14,'H. VER.'!$V$10:$AF$171,11,FALSE),IF(H$2="D",VLOOKUP(H14,'H. VER.'!$AL$10:$AV$171,11,FALSE),"")))))))</f>
        <v/>
      </c>
      <c r="FR14" s="148" t="str">
        <f>IF(I14="","",IF(I14="L",0,IF(I14="V",0,IF(I14="X",0,IF(I$2="L",VLOOKUP(I14,'H. VER.'!$F$10:$P$171,11,FALSE),IF(I$2="S",VLOOKUP(I14,'H. VER.'!$V$10:$AF$171,11,FALSE),IF(I$2="D",VLOOKUP(I14,'H. VER.'!$AL$10:$AV$171,11,FALSE),"")))))))</f>
        <v/>
      </c>
      <c r="FS14" s="148" t="str">
        <f>IF(J14="","",IF(J14="L",0,IF(J14="V",0,IF(J14="X",0,IF(J$2="L",VLOOKUP(J14,'H. VER.'!$F$10:$P$171,11,FALSE),IF(J$2="S",VLOOKUP(J14,'H. VER.'!$V$10:$AF$171,11,FALSE),IF(J$2="D",VLOOKUP(J14,'H. VER.'!$AL$10:$AV$171,11,FALSE),"")))))))</f>
        <v/>
      </c>
      <c r="FT14" s="148" t="str">
        <f>IF(K14="","",IF(K14="L",0,IF(K14="V",0,IF(K14="X",0,IF(K$2="L",VLOOKUP(K14,'H. VER.'!$F$10:$P$171,11,FALSE),IF(K$2="S",VLOOKUP(K14,'H. VER.'!$V$10:$AF$171,11,FALSE),IF(K$2="D",VLOOKUP(K14,'H. VER.'!$AL$10:$AV$171,11,FALSE),"")))))))</f>
        <v/>
      </c>
      <c r="FU14" s="148" t="str">
        <f>IF(L14="","",IF(L14="L",0,IF(L14="V",0,IF(L14="X",0,IF(L$2="L",VLOOKUP(L14,'H. VER.'!$F$10:$P$171,11,FALSE),IF(L$2="S",VLOOKUP(L14,'H. VER.'!$V$10:$AF$171,11,FALSE),IF(L$2="D",VLOOKUP(L14,'H. VER.'!$AL$10:$AV$171,11,FALSE),"")))))))</f>
        <v/>
      </c>
      <c r="FV14" s="148" t="str">
        <f>IF(M14="","",IF(M14="L",0,IF(M14="V",0,IF(M14="X",0,IF(M$2="L",VLOOKUP(M14,'H. VER.'!$F$10:$P$171,11,FALSE),IF(M$2="S",VLOOKUP(M14,'H. VER.'!$V$10:$AF$171,11,FALSE),IF(M$2="D",VLOOKUP(M14,'H. VER.'!$AL$10:$AV$171,11,FALSE),"")))))))</f>
        <v/>
      </c>
      <c r="FW14" s="148" t="str">
        <f>IF(N14="","",IF(N14="L",0,IF(N14="V",0,IF(N14="X",0,IF(N$2="L",VLOOKUP(N14,'H. VER.'!$F$10:$P$171,11,FALSE),IF(N$2="S",VLOOKUP(N14,'H. VER.'!$V$10:$AF$171,11,FALSE),IF(N$2="D",VLOOKUP(N14,'H. VER.'!$AL$10:$AV$171,11,FALSE),"")))))))</f>
        <v/>
      </c>
      <c r="FX14" s="148" t="str">
        <f>IF(O14="","",IF(O14="L",0,IF(O14="V",0,IF(O14="X",0,IF(O$2="L",VLOOKUP(O14,'H. VER.'!$F$10:$P$171,11,FALSE),IF(O$2="S",VLOOKUP(O14,'H. VER.'!$V$10:$AF$171,11,FALSE),IF(O$2="D",VLOOKUP(O14,'H. VER.'!$AL$10:$AV$171,11,FALSE),"")))))))</f>
        <v/>
      </c>
      <c r="FY14" s="148" t="str">
        <f>IF(P14="","",IF(P14="L",0,IF(P14="V",0,IF(P14="X",0,IF(P$2="L",VLOOKUP(P14,'H. VER.'!$F$10:$P$171,11,FALSE),IF(P$2="S",VLOOKUP(P14,'H. VER.'!$V$10:$AF$171,11,FALSE),IF(P$2="D",VLOOKUP(P14,'H. VER.'!$AL$10:$AV$171,11,FALSE),"")))))))</f>
        <v/>
      </c>
      <c r="FZ14" s="148" t="str">
        <f>IF(Q14="","",IF(Q14="L",0,IF(Q14="V",0,IF(Q14="X",0,IF(Q$2="L",VLOOKUP(Q14,'H. VER.'!$F$10:$P$171,11,FALSE),IF(Q$2="S",VLOOKUP(Q14,'H. VER.'!$V$10:$AF$171,11,FALSE),IF(Q$2="D",VLOOKUP(Q14,'H. VER.'!$AL$10:$AV$171,11,FALSE),"")))))))</f>
        <v/>
      </c>
      <c r="GA14" s="148" t="str">
        <f>IF(R14="","",IF(R14="L",0,IF(R14="V",0,IF(R14="X",0,IF(R$2="L",VLOOKUP(R14,'H. VER.'!$F$10:$P$171,11,FALSE),IF(R$2="S",VLOOKUP(R14,'H. VER.'!$V$10:$AF$171,11,FALSE),IF(R$2="D",VLOOKUP(R14,'H. VER.'!$AL$10:$AV$171,11,FALSE),"")))))))</f>
        <v/>
      </c>
      <c r="GB14" s="148" t="str">
        <f>IF(S14="","",IF(S14="L",0,IF(S14="V",0,IF(S14="X",0,IF(S$2="L",VLOOKUP(S14,'H. VER.'!$F$10:$P$171,11,FALSE),IF(S$2="S",VLOOKUP(S14,'H. VER.'!$V$10:$AF$171,11,FALSE),IF(S$2="D",VLOOKUP(S14,'H. VER.'!$AL$10:$AV$171,11,FALSE),"")))))))</f>
        <v/>
      </c>
      <c r="GC14" s="148" t="str">
        <f>IF(T14="","",IF(T14="L",0,IF(T14="V",0,IF(T14="X",0,IF(T$2="L",VLOOKUP(T14,'H. VER.'!$F$10:$P$171,11,FALSE),IF(T$2="S",VLOOKUP(T14,'H. VER.'!$V$10:$AF$171,11,FALSE),IF(T$2="D",VLOOKUP(T14,'H. VER.'!$AL$10:$AV$171,11,FALSE),"")))))))</f>
        <v/>
      </c>
      <c r="GD14" s="148" t="str">
        <f>IF(U14="","",IF(U14="L",0,IF(U14="V",0,IF(U14="X",0,IF(U$2="L",VLOOKUP(U14,'H. VER.'!$F$10:$P$171,11,FALSE),IF(U$2="S",VLOOKUP(U14,'H. VER.'!$V$10:$AF$171,11,FALSE),IF(U$2="D",VLOOKUP(U14,'H. VER.'!$AL$10:$AV$171,11,FALSE),"")))))))</f>
        <v/>
      </c>
      <c r="GE14" s="148" t="str">
        <f>IF(V14="","",IF(V14="L",0,IF(V14="V",0,IF(V14="X",0,IF(V$2="L",VLOOKUP(V14,'H. VER.'!$F$10:$P$171,11,FALSE),IF(V$2="S",VLOOKUP(V14,'H. VER.'!$V$10:$AF$171,11,FALSE),IF(V$2="D",VLOOKUP(V14,'H. VER.'!$AL$10:$AV$171,11,FALSE),"")))))))</f>
        <v/>
      </c>
      <c r="GF14" s="148" t="str">
        <f>IF(W14="","",IF(W14="L",0,IF(W14="V",0,IF(W14="X",0,IF(W$2="L",VLOOKUP(W14,'H. VER.'!$F$10:$P$171,11,FALSE),IF(W$2="S",VLOOKUP(W14,'H. VER.'!$V$10:$AF$171,11,FALSE),IF(W$2="D",VLOOKUP(W14,'H. VER.'!$AL$10:$AV$171,11,FALSE),"")))))))</f>
        <v/>
      </c>
      <c r="GG14" s="148" t="str">
        <f>IF(X14="","",IF(X14="L",0,IF(X14="V",0,IF(X14="X",0,IF(X$2="L",VLOOKUP(X14,'H. VER.'!$F$10:$P$171,11,FALSE),IF(X$2="S",VLOOKUP(X14,'H. VER.'!$V$10:$AF$171,11,FALSE),IF(X$2="D",VLOOKUP(X14,'H. VER.'!$AL$10:$AV$171,11,FALSE),"")))))))</f>
        <v/>
      </c>
      <c r="GH14" s="148" t="str">
        <f>IF(Y14="","",IF(Y14="L",0,IF(Y14="V",0,IF(Y14="X",0,IF(Y$2="L",VLOOKUP(Y14,'H. VER.'!$F$10:$P$171,11,FALSE),IF(Y$2="S",VLOOKUP(Y14,'H. VER.'!$V$10:$AF$171,11,FALSE),IF(Y$2="D",VLOOKUP(Y14,'H. VER.'!$AL$10:$AV$171,11,FALSE),"")))))))</f>
        <v/>
      </c>
      <c r="GI14" s="148" t="str">
        <f>IF(Z14="","",IF(Z14="L",0,IF(Z14="V",0,IF(Z14="X",0,IF(Z$2="L",VLOOKUP(Z14,'H. VER.'!$F$10:$P$171,11,FALSE),IF(Z$2="S",VLOOKUP(Z14,'H. VER.'!$V$10:$AF$171,11,FALSE),IF(Z$2="D",VLOOKUP(Z14,'H. VER.'!$AL$10:$AV$171,11,FALSE),"")))))))</f>
        <v/>
      </c>
      <c r="GJ14" s="148" t="str">
        <f>IF(AA14="","",IF(AA14="L",0,IF(AA14="V",0,IF(AA14="X",0,IF(AA$2="L",VLOOKUP(AA14,'H. VER.'!$F$10:$P$171,11,FALSE),IF(AA$2="S",VLOOKUP(AA14,'H. VER.'!$V$10:$AF$171,11,FALSE),IF(AA$2="D",VLOOKUP(AA14,'H. VER.'!$AL$10:$AV$171,11,FALSE),"")))))))</f>
        <v/>
      </c>
      <c r="GK14" s="148" t="str">
        <f>IF(AB14="","",IF(AB14="L",0,IF(AB14="V",0,IF(AB14="X",0,IF(AB$2="L",VLOOKUP(AB14,'H. VER.'!$F$10:$P$171,11,FALSE),IF(AB$2="S",VLOOKUP(AB14,'H. VER.'!$V$10:$AF$171,11,FALSE),IF(AB$2="D",VLOOKUP(AB14,'H. VER.'!$AL$10:$AV$171,11,FALSE),"")))))))</f>
        <v/>
      </c>
      <c r="GL14" s="148" t="str">
        <f>IF(AC14="","",IF(AC14="L",0,IF(AC14="V",0,IF(AC14="X",0,IF(AC$2="L",VLOOKUP(AC14,'H. VER.'!$F$10:$P$171,11,FALSE),IF(AC$2="S",VLOOKUP(AC14,'H. VER.'!$V$10:$AF$171,11,FALSE),IF(AC$2="D",VLOOKUP(AC14,'H. VER.'!$AL$10:$AV$171,11,FALSE),"")))))))</f>
        <v/>
      </c>
      <c r="GM14" s="148" t="str">
        <f>IF(AD14="","",IF(AD14="L",0,IF(AD14="V",0,IF(AD14="X",0,IF(AD$2="L",VLOOKUP(AD14,'H. VER.'!$F$10:$P$171,11,FALSE),IF(AD$2="S",VLOOKUP(AD14,'H. VER.'!$V$10:$AF$171,11,FALSE),IF(AD$2="D",VLOOKUP(AD14,'H. VER.'!$AL$10:$AV$171,11,FALSE),"")))))))</f>
        <v/>
      </c>
      <c r="GN14" s="148" t="str">
        <f>IF(AE14="","",IF(AE14="L",0,IF(AE14="V",0,IF(AE14="X",0,IF(AE$2="L",VLOOKUP(AE14,'H. VER.'!$F$10:$P$171,11,FALSE),IF(AE$2="S",VLOOKUP(AE14,'H. VER.'!$V$10:$AF$171,11,FALSE),IF(AE$2="D",VLOOKUP(AE14,'H. VER.'!$AL$10:$AV$171,11,FALSE),"")))))))</f>
        <v/>
      </c>
      <c r="GO14" s="148" t="str">
        <f>IF(AF14="","",IF(AF14="L",0,IF(AF14="V",0,IF(AF14="X",0,IF(AF$2="L",VLOOKUP(AF14,'H. VER.'!$F$10:$P$171,11,FALSE),IF(AF$2="S",VLOOKUP(AF14,'H. VER.'!$V$10:$AF$171,11,FALSE),IF(AF$2="D",VLOOKUP(AF14,'H. VER.'!$AL$10:$AV$171,11,FALSE),"")))))))</f>
        <v/>
      </c>
      <c r="GP14" s="148" t="str">
        <f>IF(AG14="","",IF(AG14="L",0,IF(AG14="V",0,IF(AG14="X",0,IF(AG$2="L",VLOOKUP(AG14,'H. VER.'!$F$10:$P$171,11,FALSE),IF(AG$2="S",VLOOKUP(AG14,'H. VER.'!$V$10:$AF$171,11,FALSE),IF(AG$2="D",VLOOKUP(AG14,'H. VER.'!$AL$10:$AV$171,11,FALSE),"")))))))</f>
        <v/>
      </c>
      <c r="GQ14" s="148" t="str">
        <f>IF(AH14="","",IF(AH14="L",0,IF(AH14="V",0,IF(AH14="X",0,IF(AH$2="L",VLOOKUP(AH14,'H. VER.'!$F$10:$P$171,11,FALSE),IF(AH$2="S",VLOOKUP(AH14,'H. VER.'!$V$10:$AF$171,11,FALSE),IF(AH$2="D",VLOOKUP(AH14,'H. VER.'!$AL$10:$AV$171,11,FALSE),"")))))))</f>
        <v/>
      </c>
      <c r="GR14" s="148" t="str">
        <f>IF(AI14="","",IF(AI14="L",0,IF(AI14="V",0,IF(AI14="X",0,IF(AI$2="L",VLOOKUP(AI14,'H. VER.'!$F$10:$P$171,11,FALSE),IF(AI$2="S",VLOOKUP(AI14,'H. VER.'!$V$10:$AF$171,11,FALSE),IF(AI$2="D",VLOOKUP(AI14,'H. VER.'!$AL$10:$AV$171,11,FALSE),"")))))))</f>
        <v/>
      </c>
      <c r="GS14" s="148" t="str">
        <f>IF(AJ14="","",IF(AJ14="L",0,IF(AJ14="V",0,IF(AJ14="X",0,IF(AJ$2="L",VLOOKUP(AJ14,'H. VER.'!$F$10:$P$171,11,FALSE),IF(AJ$2="S",VLOOKUP(AJ14,'H. VER.'!$V$10:$AF$171,11,FALSE),IF(AJ$2="D",VLOOKUP(AJ14,'H. VER.'!$AL$10:$AV$171,11,FALSE),"")))))))</f>
        <v/>
      </c>
      <c r="GT14" s="148" t="str">
        <f>IF(AK14="","",IF(AK14="L",0,IF(AK14="V",0,IF(AK14="X",0,IF(AK$2="L",VLOOKUP(AK14,'H. VER.'!$F$10:$P$171,11,FALSE),IF(AK$2="S",VLOOKUP(AK14,'H. VER.'!$V$10:$AF$171,11,FALSE),IF(AK$2="D",VLOOKUP(AK14,'H. VER.'!$AL$10:$AV$171,11,FALSE),"")))))))</f>
        <v/>
      </c>
      <c r="GU14" s="19"/>
      <c r="GV14" s="417">
        <f t="shared" si="47"/>
        <v>7</v>
      </c>
      <c r="GW14" s="415"/>
    </row>
    <row r="15" spans="1:205" ht="15.75">
      <c r="A15" s="368"/>
      <c r="B15" s="367" t="str">
        <f>IFERROR(VLOOKUP(A431/7/2023+CONDUCTORES!C:V,20,FALSE),"")</f>
        <v/>
      </c>
      <c r="C15" s="544" t="str">
        <f>IF(CUADRO!A15="",IF(B15="","",B15),VLOOKUP(CUADRO!A15,CONDUCTORES!C:E,3,FALSE))</f>
        <v/>
      </c>
      <c r="D15" s="545" t="str">
        <f>IF(ISNA(IF(B15="",IF(A15="","",A15),VLOOKUP(B15,CONDUCTORES!B:F,5,FALSE))),"",(IF(B15="",IF(A15="","",A15),VLOOKUP(B15,CONDUCTORES!B:F,5,FALSE))))</f>
        <v/>
      </c>
      <c r="E15" s="546">
        <v>12</v>
      </c>
      <c r="F15" s="551"/>
      <c r="G15" s="547"/>
      <c r="H15" s="547"/>
      <c r="I15" s="519"/>
      <c r="J15" s="547"/>
      <c r="K15" s="519"/>
      <c r="L15" s="550"/>
      <c r="M15" s="547"/>
      <c r="N15" s="547"/>
      <c r="O15" s="547"/>
      <c r="P15" s="519"/>
      <c r="Q15" s="547"/>
      <c r="R15" s="519"/>
      <c r="S15" s="519"/>
      <c r="T15" s="547"/>
      <c r="U15" s="549"/>
      <c r="V15" s="547"/>
      <c r="W15" s="547"/>
      <c r="X15" s="547"/>
      <c r="Y15" s="519"/>
      <c r="Z15" s="550"/>
      <c r="AA15" s="547"/>
      <c r="AB15" s="547"/>
      <c r="AC15" s="547"/>
      <c r="AD15" s="547"/>
      <c r="AE15" s="547"/>
      <c r="AF15" s="547"/>
      <c r="AG15" s="550"/>
      <c r="AH15" s="547"/>
      <c r="AI15" s="547"/>
      <c r="AJ15" s="547"/>
      <c r="AK15" s="519"/>
      <c r="AL15" s="417">
        <f t="shared" si="38"/>
        <v>0</v>
      </c>
      <c r="AM15" s="466">
        <f t="shared" si="6"/>
        <v>31</v>
      </c>
      <c r="AN15" s="463">
        <f t="shared" si="39"/>
        <v>0</v>
      </c>
      <c r="AO15" s="463">
        <f t="shared" si="40"/>
        <v>0</v>
      </c>
      <c r="AP15" s="463">
        <f t="shared" si="41"/>
        <v>0</v>
      </c>
      <c r="AQ15" s="463">
        <f t="shared" si="42"/>
        <v>0</v>
      </c>
      <c r="AR15" s="463">
        <f t="shared" si="43"/>
        <v>0</v>
      </c>
      <c r="AS15" s="464">
        <f t="shared" si="44"/>
        <v>0</v>
      </c>
      <c r="AT15" s="464">
        <f t="shared" si="45"/>
        <v>0</v>
      </c>
      <c r="AU15" s="465">
        <f>EH15+(AO15*(CALCULADORA!$L$22/30))+(CUADRO!AP15*CALCULADORA!$J$22)+(CUADRO!AQ15*CALCULADORA!$J$22)+(CUADRO!AR15*CALCULADORA!$J$22)</f>
        <v>0</v>
      </c>
      <c r="AV15" s="276" t="str">
        <f>IF(CALCULADORA!M17="","",CALCULADORA!M17)</f>
        <v/>
      </c>
      <c r="AW15" s="226" t="str">
        <f>IF(AV15="","",DATE(BORRADOR!$AA$1,BORRADOR!$AK$1,AV15))</f>
        <v/>
      </c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97">
        <f t="shared" si="7"/>
        <v>1</v>
      </c>
      <c r="BW15" s="97">
        <f t="shared" si="8"/>
        <v>2</v>
      </c>
      <c r="BX15" s="97">
        <f t="shared" si="9"/>
        <v>3</v>
      </c>
      <c r="BY15" s="97">
        <f t="shared" si="10"/>
        <v>4</v>
      </c>
      <c r="BZ15" s="97">
        <f t="shared" si="11"/>
        <v>5</v>
      </c>
      <c r="CA15" s="97">
        <f t="shared" si="12"/>
        <v>6</v>
      </c>
      <c r="CB15" s="97">
        <f t="shared" si="13"/>
        <v>7</v>
      </c>
      <c r="CC15" s="97">
        <f t="shared" si="14"/>
        <v>8</v>
      </c>
      <c r="CD15" s="97">
        <f t="shared" si="15"/>
        <v>9</v>
      </c>
      <c r="CE15" s="97">
        <f t="shared" si="16"/>
        <v>10</v>
      </c>
      <c r="CF15" s="97">
        <f t="shared" si="17"/>
        <v>11</v>
      </c>
      <c r="CG15" s="97">
        <f t="shared" si="18"/>
        <v>12</v>
      </c>
      <c r="CH15" s="97">
        <f t="shared" si="19"/>
        <v>13</v>
      </c>
      <c r="CI15" s="97">
        <f t="shared" si="20"/>
        <v>14</v>
      </c>
      <c r="CJ15" s="97">
        <f t="shared" si="21"/>
        <v>15</v>
      </c>
      <c r="CK15" s="97">
        <f t="shared" si="22"/>
        <v>16</v>
      </c>
      <c r="CL15" s="97">
        <f t="shared" si="23"/>
        <v>17</v>
      </c>
      <c r="CM15" s="97">
        <f t="shared" si="24"/>
        <v>18</v>
      </c>
      <c r="CN15" s="97">
        <f t="shared" si="25"/>
        <v>19</v>
      </c>
      <c r="CO15" s="97">
        <f t="shared" si="26"/>
        <v>20</v>
      </c>
      <c r="CP15" s="97">
        <f t="shared" si="27"/>
        <v>21</v>
      </c>
      <c r="CQ15" s="97">
        <f t="shared" si="28"/>
        <v>22</v>
      </c>
      <c r="CR15" s="97">
        <f t="shared" si="29"/>
        <v>23</v>
      </c>
      <c r="CS15" s="97">
        <f t="shared" si="30"/>
        <v>24</v>
      </c>
      <c r="CT15" s="97">
        <f t="shared" si="31"/>
        <v>25</v>
      </c>
      <c r="CU15" s="97">
        <f t="shared" si="32"/>
        <v>26</v>
      </c>
      <c r="CV15" s="97">
        <f t="shared" si="33"/>
        <v>27</v>
      </c>
      <c r="CW15" s="97">
        <f t="shared" si="34"/>
        <v>28</v>
      </c>
      <c r="CX15" s="97">
        <f t="shared" si="35"/>
        <v>29</v>
      </c>
      <c r="CY15" s="97">
        <f t="shared" si="36"/>
        <v>30</v>
      </c>
      <c r="CZ15" s="97">
        <f t="shared" si="37"/>
        <v>31</v>
      </c>
      <c r="DA15" s="19"/>
      <c r="DB15" s="19"/>
      <c r="DC15" s="148" t="str">
        <f>IF(G15="X",CALCULADORA!$J$22,IF(CUADRO!G15="V",0,IF(CUADRO!G15="AP",0,IF(CUADRO!G15="HS",0,IF(CUADRO!G15="BA",0,IF(CALCULADORA!$M$2="INVIERNO",CUADRO!EJ15,CUADRO!FP15))))))</f>
        <v/>
      </c>
      <c r="DD15" s="148" t="str">
        <f>IF(H15="X",CALCULADORA!$J$22,IF(CUADRO!H15="V",0,IF(CUADRO!H15="AP",0,IF(CUADRO!H15="HS",0,IF(CUADRO!H15="BA",0,IF(CALCULADORA!$M$2="INVIERNO",CUADRO!EK15,CUADRO!FQ15))))))</f>
        <v/>
      </c>
      <c r="DE15" s="148" t="str">
        <f>IF(I15="X",CALCULADORA!$J$22,IF(CUADRO!I15="V",0,IF(CUADRO!I15="AP",0,IF(CUADRO!I15="HS",0,IF(CUADRO!I15="BA",0,IF(CALCULADORA!$M$2="INVIERNO",CUADRO!EL15,CUADRO!FR15))))))</f>
        <v/>
      </c>
      <c r="DF15" s="148" t="str">
        <f>IF(J15="X",CALCULADORA!$J$22,IF(CUADRO!J15="V",0,IF(CUADRO!J15="AP",0,IF(CUADRO!J15="HS",0,IF(CUADRO!J15="BA",0,IF(CALCULADORA!$M$2="INVIERNO",CUADRO!EM15,CUADRO!FS15))))))</f>
        <v/>
      </c>
      <c r="DG15" s="148" t="str">
        <f>IF(K15="X",CALCULADORA!$J$22,IF(CUADRO!K15="V",0,IF(CUADRO!K15="AP",0,IF(CUADRO!K15="HS",0,IF(CUADRO!K15="BA",0,IF(CALCULADORA!$M$2="INVIERNO",CUADRO!EN15,CUADRO!FT15))))))</f>
        <v/>
      </c>
      <c r="DH15" s="148" t="str">
        <f>IF(L15="X",CALCULADORA!$J$22,IF(CUADRO!L15="V",0,IF(CUADRO!L15="AP",0,IF(CUADRO!L15="HS",0,IF(CUADRO!L15="BA",0,IF(CALCULADORA!$M$2="INVIERNO",CUADRO!EO15,CUADRO!FU15))))))</f>
        <v/>
      </c>
      <c r="DI15" s="148" t="str">
        <f>IF(M15="X",CALCULADORA!$J$22,IF(CUADRO!M15="V",0,IF(CUADRO!M15="AP",0,IF(CUADRO!M15="HS",0,IF(CUADRO!M15="BA",0,IF(CALCULADORA!$M$2="INVIERNO",CUADRO!EP15,CUADRO!FV15))))))</f>
        <v/>
      </c>
      <c r="DJ15" s="148" t="str">
        <f>IF(N15="X",CALCULADORA!$J$22,IF(CUADRO!N15="V",0,IF(CUADRO!N15="AP",0,IF(CUADRO!N15="HS",0,IF(CUADRO!N15="BA",0,IF(CALCULADORA!$M$2="INVIERNO",CUADRO!EQ15,CUADRO!FW15))))))</f>
        <v/>
      </c>
      <c r="DK15" s="148" t="str">
        <f>IF(O15="X",CALCULADORA!$J$22,IF(CUADRO!O15="V",0,IF(CUADRO!O15="AP",0,IF(CUADRO!O15="HS",0,IF(CUADRO!O15="BA",0,IF(CALCULADORA!$M$2="INVIERNO",CUADRO!ER15,CUADRO!FX15))))))</f>
        <v/>
      </c>
      <c r="DL15" s="148" t="str">
        <f>IF(P15="X",CALCULADORA!$J$22,IF(CUADRO!P15="V",0,IF(CUADRO!P15="AP",0,IF(CUADRO!P15="HS",0,IF(CUADRO!P15="BA",0,IF(CALCULADORA!$M$2="INVIERNO",CUADRO!ES15,CUADRO!FY15))))))</f>
        <v/>
      </c>
      <c r="DM15" s="148" t="str">
        <f>IF(Q15="X",CALCULADORA!$J$22,IF(CUADRO!Q15="V",0,IF(CUADRO!Q15="AP",0,IF(CUADRO!Q15="HS",0,IF(CUADRO!Q15="BA",0,IF(CALCULADORA!$M$2="INVIERNO",CUADRO!ET15,CUADRO!FZ15))))))</f>
        <v/>
      </c>
      <c r="DN15" s="148" t="str">
        <f>IF(R15="X",CALCULADORA!$J$22,IF(CUADRO!R15="V",0,IF(CUADRO!R15="AP",0,IF(CUADRO!R15="HS",0,IF(CUADRO!R15="BA",0,IF(CALCULADORA!$M$2="INVIERNO",CUADRO!EU15,CUADRO!GA15))))))</f>
        <v/>
      </c>
      <c r="DO15" s="148" t="str">
        <f>IF(S15="X",CALCULADORA!$J$22,IF(CUADRO!S15="V",0,IF(CUADRO!S15="AP",0,IF(CUADRO!S15="HS",0,IF(CUADRO!S15="BA",0,IF(CALCULADORA!$M$2="INVIERNO",CUADRO!EV15,CUADRO!GB15))))))</f>
        <v/>
      </c>
      <c r="DP15" s="148" t="str">
        <f>IF(T15="X",CALCULADORA!$J$22,IF(CUADRO!T15="V",0,IF(CUADRO!T15="AP",0,IF(CUADRO!T15="HS",0,IF(CUADRO!T15="BA",0,IF(CALCULADORA!$M$2="INVIERNO",CUADRO!EW15,CUADRO!GC15))))))</f>
        <v/>
      </c>
      <c r="DQ15" s="148" t="str">
        <f>IF(U15="X",CALCULADORA!$J$22,IF(CUADRO!U15="V",0,IF(CUADRO!U15="AP",0,IF(CUADRO!U15="HS",0,IF(CUADRO!U15="BA",0,IF(CALCULADORA!$M$2="INVIERNO",CUADRO!EX15,CUADRO!GD15))))))</f>
        <v/>
      </c>
      <c r="DR15" s="148" t="str">
        <f>IF(V15="X",CALCULADORA!$J$22,IF(CUADRO!V15="V",0,IF(CUADRO!V15="AP",0,IF(CUADRO!V15="HS",0,IF(CUADRO!V15="BA",0,IF(CALCULADORA!$M$2="INVIERNO",CUADRO!EY15,CUADRO!GE15))))))</f>
        <v/>
      </c>
      <c r="DS15" s="148" t="str">
        <f>IF(W15="X",CALCULADORA!$J$22,IF(CUADRO!W15="V",0,IF(CUADRO!W15="AP",0,IF(CUADRO!W15="HS",0,IF(CUADRO!W15="BA",0,IF(CALCULADORA!$M$2="INVIERNO",CUADRO!EZ15,CUADRO!GF15))))))</f>
        <v/>
      </c>
      <c r="DT15" s="148" t="str">
        <f>IF(X15="X",CALCULADORA!$J$22,IF(CUADRO!X15="V",0,IF(CUADRO!X15="AP",0,IF(CUADRO!X15="HS",0,IF(CUADRO!X15="BA",0,IF(CALCULADORA!$M$2="INVIERNO",CUADRO!FA15,CUADRO!GG15))))))</f>
        <v/>
      </c>
      <c r="DU15" s="148" t="str">
        <f>IF(Y15="X",CALCULADORA!$J$22,IF(CUADRO!Y15="V",0,IF(CUADRO!Y15="AP",0,IF(CUADRO!Y15="HS",0,IF(CUADRO!Y15="BA",0,IF(CALCULADORA!$M$2="INVIERNO",CUADRO!FB15,CUADRO!GH15))))))</f>
        <v/>
      </c>
      <c r="DV15" s="148" t="str">
        <f>IF(Z15="X",CALCULADORA!$J$22,IF(CUADRO!Z15="V",0,IF(CUADRO!Z15="AP",0,IF(CUADRO!Z15="HS",0,IF(CUADRO!Z15="BA",0,IF(CALCULADORA!$M$2="INVIERNO",CUADRO!FC15,CUADRO!GI15))))))</f>
        <v/>
      </c>
      <c r="DW15" s="148" t="str">
        <f>IF(AA15="X",CALCULADORA!$J$22,IF(CUADRO!AA15="V",0,IF(CUADRO!AA15="AP",0,IF(CUADRO!AA15="HS",0,IF(CUADRO!AA15="BA",0,IF(CALCULADORA!$M$2="INVIERNO",CUADRO!FD15,CUADRO!GJ15))))))</f>
        <v/>
      </c>
      <c r="DX15" s="148" t="str">
        <f>IF(AB15="X",CALCULADORA!$J$22,IF(CUADRO!AB15="V",0,IF(CUADRO!AB15="AP",0,IF(CUADRO!AB15="HS",0,IF(CUADRO!AB15="BA",0,IF(CALCULADORA!$M$2="INVIERNO",CUADRO!FE15,CUADRO!GK15))))))</f>
        <v/>
      </c>
      <c r="DY15" s="148" t="str">
        <f>IF(AC15="X",CALCULADORA!$J$22,IF(CUADRO!AC15="V",0,IF(CUADRO!AC15="AP",0,IF(CUADRO!AC15="HS",0,IF(CUADRO!AC15="BA",0,IF(CALCULADORA!$M$2="INVIERNO",CUADRO!FF15,CUADRO!GL15))))))</f>
        <v/>
      </c>
      <c r="DZ15" s="148" t="str">
        <f>IF(AD15="X",CALCULADORA!$J$22,IF(CUADRO!AD15="V",0,IF(CUADRO!AD15="AP",0,IF(CUADRO!AD15="HS",0,IF(CUADRO!AD15="BA",0,IF(CALCULADORA!$M$2="INVIERNO",CUADRO!FG15,CUADRO!GM15))))))</f>
        <v/>
      </c>
      <c r="EA15" s="148" t="str">
        <f>IF(AE15="X",CALCULADORA!$J$22,IF(CUADRO!AE15="V",0,IF(CUADRO!AE15="AP",0,IF(CUADRO!AE15="HS",0,IF(CUADRO!AE15="BA",0,IF(CALCULADORA!$M$2="INVIERNO",CUADRO!FH15,CUADRO!GN15))))))</f>
        <v/>
      </c>
      <c r="EB15" s="148" t="str">
        <f>IF(AF15="X",CALCULADORA!$J$22,IF(CUADRO!AF15="V",0,IF(CUADRO!AF15="AP",0,IF(CUADRO!AF15="HS",0,IF(CUADRO!AF15="BA",0,IF(CALCULADORA!$M$2="INVIERNO",CUADRO!FI15,CUADRO!GO15))))))</f>
        <v/>
      </c>
      <c r="EC15" s="148" t="str">
        <f>IF(AG15="X",CALCULADORA!$J$22,IF(CUADRO!AG15="V",0,IF(CUADRO!AG15="AP",0,IF(CUADRO!AG15="HS",0,IF(CUADRO!AG15="BA",0,IF(CALCULADORA!$M$2="INVIERNO",CUADRO!FJ15,CUADRO!GP15))))))</f>
        <v/>
      </c>
      <c r="ED15" s="148" t="str">
        <f>IF(AH15="X",CALCULADORA!$J$22,IF(CUADRO!AH15="V",0,IF(CUADRO!AH15="AP",0,IF(CUADRO!AH15="HS",0,IF(CUADRO!AH15="BA",0,IF(CALCULADORA!$M$2="INVIERNO",CUADRO!FK15,CUADRO!GQ15))))))</f>
        <v/>
      </c>
      <c r="EE15" s="148" t="str">
        <f>IF(AI15="X",CALCULADORA!$J$22,IF(CUADRO!AI15="V",0,IF(CUADRO!AI15="AP",0,IF(CUADRO!AI15="HS",0,IF(CUADRO!AI15="BA",0,IF(CALCULADORA!$M$2="INVIERNO",CUADRO!FL15,CUADRO!GR15))))))</f>
        <v/>
      </c>
      <c r="EF15" s="148" t="str">
        <f>IF(AJ15="X",CALCULADORA!$J$22,IF(CUADRO!AJ15="V",0,IF(CUADRO!AJ15="AP",0,IF(CUADRO!AJ15="HS",0,IF(CUADRO!AJ15="BA",0,IF(CALCULADORA!$M$2="INVIERNO",CUADRO!FM15,CUADRO!GS15))))))</f>
        <v/>
      </c>
      <c r="EG15" s="148" t="str">
        <f>IF(AK15="X",CALCULADORA!$J$22,IF(CUADRO!AK15="V",0,IF(CUADRO!AK15="AP",0,IF(CUADRO!AK15="HS",0,IF(CUADRO!AK15="BA",0,IF(CALCULADORA!$M$2="INVIERNO",CUADRO!FN15,CUADRO!GT15))))))</f>
        <v/>
      </c>
      <c r="EH15" s="363">
        <f t="shared" si="46"/>
        <v>0</v>
      </c>
      <c r="EI15" s="19"/>
      <c r="EJ15" s="148" t="str">
        <f>IF(G15="","",IF(G15="L",0,IF(G15="V",0,IF(G15="X",0,IF(G$2="L",VLOOKUP(G15,'H. INV.'!$F$10:$P$171,11,FALSE),IF(G$2="S",VLOOKUP(G15,'H. INV.'!$V$10:$AF$171,11,FALSE),IF(G$2="D",VLOOKUP(G15,'H. INV.'!$AL$10:$AV$171,11,FALSE),"")))))))</f>
        <v/>
      </c>
      <c r="EK15" s="148" t="str">
        <f>IF(H15="","",IF(H15="L",0,IF(H15="V",0,IF(H15="X",0,IF(H$2="L",VLOOKUP(H15,'H. INV.'!$F$10:$P$171,11,FALSE),IF(H$2="S",VLOOKUP(H15,'H. INV.'!$V$10:$AF$171,11,FALSE),IF(H$2="D",VLOOKUP(H15,'H. INV.'!$AL$10:$AV$171,11,FALSE),"")))))))</f>
        <v/>
      </c>
      <c r="EL15" s="148" t="str">
        <f>IF(I15="","",IF(I15="L",0,IF(I15="V",0,IF(I15="X",0,IF(I$2="L",VLOOKUP(I15,'H. INV.'!$F$10:$P$171,11,FALSE),IF(I$2="S",VLOOKUP(I15,'H. INV.'!$V$10:$AF$171,11,FALSE),IF(I$2="D",VLOOKUP(I15,'H. INV.'!$AL$10:$AV$171,11,FALSE),"")))))))</f>
        <v/>
      </c>
      <c r="EM15" s="148" t="str">
        <f>IF(J15="","",IF(J15="L",0,IF(J15="V",0,IF(J15="X",0,IF(J$2="L",VLOOKUP(J15,'H. INV.'!$F$10:$P$171,11,FALSE),IF(J$2="S",VLOOKUP(J15,'H. INV.'!$V$10:$AF$171,11,FALSE),IF(J$2="D",VLOOKUP(J15,'H. INV.'!$AL$10:$AV$171,11,FALSE),"")))))))</f>
        <v/>
      </c>
      <c r="EN15" s="148" t="str">
        <f>IF(K15="","",IF(K15="L",0,IF(K15="V",0,IF(K15="X",0,IF(K$2="L",VLOOKUP(K15,'H. INV.'!$F$10:$P$171,11,FALSE),IF(K$2="S",VLOOKUP(K15,'H. INV.'!$V$10:$AF$171,11,FALSE),IF(K$2="D",VLOOKUP(K15,'H. INV.'!$AL$10:$AV$171,11,FALSE),"")))))))</f>
        <v/>
      </c>
      <c r="EO15" s="148" t="str">
        <f>IF(L15="","",IF(L15="L",0,IF(L15="V",0,IF(L15="X",0,IF(L$2="L",VLOOKUP(L15,'H. INV.'!$F$10:$P$171,11,FALSE),IF(L$2="S",VLOOKUP(L15,'H. INV.'!$V$10:$AF$171,11,FALSE),IF(L$2="D",VLOOKUP(L15,'H. INV.'!$AL$10:$AV$171,11,FALSE),"")))))))</f>
        <v/>
      </c>
      <c r="EP15" s="148" t="str">
        <f>IF(M15="","",IF(M15="L",0,IF(M15="V",0,IF(M15="X",0,IF(M$2="L",VLOOKUP(M15,'H. INV.'!$F$10:$P$171,11,FALSE),IF(M$2="S",VLOOKUP(M15,'H. INV.'!$V$10:$AF$171,11,FALSE),IF(M$2="D",VLOOKUP(M15,'H. INV.'!$AL$10:$AV$171,11,FALSE),"")))))))</f>
        <v/>
      </c>
      <c r="EQ15" s="148" t="str">
        <f>IF(N15="","",IF(N15="L",0,IF(N15="V",0,IF(N15="X",0,IF(N$2="L",VLOOKUP(N15,'H. INV.'!$F$10:$P$171,11,FALSE),IF(N$2="S",VLOOKUP(N15,'H. INV.'!$V$10:$AF$171,11,FALSE),IF(N$2="D",VLOOKUP(N15,'H. INV.'!$AL$10:$AV$171,11,FALSE),"")))))))</f>
        <v/>
      </c>
      <c r="ER15" s="148" t="str">
        <f>IF(O15="","",IF(O15="L",0,IF(O15="V",0,IF(O15="X",0,IF(O$2="L",VLOOKUP(O15,'H. INV.'!$F$10:$P$171,11,FALSE),IF(O$2="S",VLOOKUP(O15,'H. INV.'!$V$10:$AF$171,11,FALSE),IF(O$2="D",VLOOKUP(O15,'H. INV.'!$AL$10:$AV$171,11,FALSE),"")))))))</f>
        <v/>
      </c>
      <c r="ES15" s="148" t="str">
        <f>IF(P15="","",IF(P15="L",0,IF(P15="V",0,IF(P15="X",0,IF(P$2="L",VLOOKUP(P15,'H. INV.'!$F$10:$P$171,11,FALSE),IF(P$2="S",VLOOKUP(P15,'H. INV.'!$V$10:$AF$171,11,FALSE),IF(P$2="D",VLOOKUP(P15,'H. INV.'!$AL$10:$AV$171,11,FALSE),"")))))))</f>
        <v/>
      </c>
      <c r="ET15" s="148" t="str">
        <f>IF(Q15="","",IF(Q15="L",0,IF(Q15="V",0,IF(Q15="X",0,IF(Q$2="L",VLOOKUP(Q15,'H. INV.'!$F$10:$P$171,11,FALSE),IF(Q$2="S",VLOOKUP(Q15,'H. INV.'!$V$10:$AF$171,11,FALSE),IF(Q$2="D",VLOOKUP(Q15,'H. INV.'!$AL$10:$AV$171,11,FALSE),"")))))))</f>
        <v/>
      </c>
      <c r="EU15" s="148" t="str">
        <f>IF(R15="","",IF(R15="L",0,IF(R15="V",0,IF(R15="X",0,IF(R$2="L",VLOOKUP(R15,'H. INV.'!$F$10:$P$171,11,FALSE),IF(R$2="S",VLOOKUP(R15,'H. INV.'!$V$10:$AF$171,11,FALSE),IF(R$2="D",VLOOKUP(R15,'H. INV.'!$AL$10:$AV$171,11,FALSE),"")))))))</f>
        <v/>
      </c>
      <c r="EV15" s="148" t="str">
        <f>IF(S15="","",IF(S15="L",0,IF(S15="V",0,IF(S15="X",0,IF(S$2="L",VLOOKUP(S15,'H. INV.'!$F$10:$P$171,11,FALSE),IF(S$2="S",VLOOKUP(S15,'H. INV.'!$V$10:$AF$171,11,FALSE),IF(S$2="D",VLOOKUP(S15,'H. INV.'!$AL$10:$AV$171,11,FALSE),"")))))))</f>
        <v/>
      </c>
      <c r="EW15" s="148" t="str">
        <f>IF(T15="","",IF(T15="L",0,IF(T15="V",0,IF(T15="X",0,IF(T$2="L",VLOOKUP(T15,'H. INV.'!$F$10:$P$171,11,FALSE),IF(T$2="S",VLOOKUP(T15,'H. INV.'!$V$10:$AF$171,11,FALSE),IF(T$2="D",VLOOKUP(T15,'H. INV.'!$AL$10:$AV$171,11,FALSE),"")))))))</f>
        <v/>
      </c>
      <c r="EX15" s="148" t="str">
        <f>IF(U15="","",IF(U15="L",0,IF(U15="V",0,IF(U15="X",0,IF(U$2="L",VLOOKUP(U15,'H. INV.'!$F$10:$P$171,11,FALSE),IF(U$2="S",VLOOKUP(U15,'H. INV.'!$V$10:$AF$171,11,FALSE),IF(U$2="D",VLOOKUP(U15,'H. INV.'!$AL$10:$AV$171,11,FALSE),"")))))))</f>
        <v/>
      </c>
      <c r="EY15" s="148" t="str">
        <f>IF(V15="","",IF(V15="L",0,IF(V15="V",0,IF(V15="X",0,IF(V$2="L",VLOOKUP(V15,'H. INV.'!$F$10:$P$171,11,FALSE),IF(V$2="S",VLOOKUP(V15,'H. INV.'!$V$10:$AF$171,11,FALSE),IF(V$2="D",VLOOKUP(V15,'H. INV.'!$AL$10:$AV$171,11,FALSE),"")))))))</f>
        <v/>
      </c>
      <c r="EZ15" s="148" t="str">
        <f>IF(W15="","",IF(W15="L",0,IF(W15="V",0,IF(W15="X",0,IF(W$2="L",VLOOKUP(W15,'H. INV.'!$F$10:$P$171,11,FALSE),IF(W$2="S",VLOOKUP(W15,'H. INV.'!$V$10:$AF$171,11,FALSE),IF(W$2="D",VLOOKUP(W15,'H. INV.'!$AL$10:$AV$171,11,FALSE),"")))))))</f>
        <v/>
      </c>
      <c r="FA15" s="148" t="str">
        <f>IF(X15="","",IF(X15="L",0,IF(X15="V",0,IF(X15="X",0,IF(X$2="L",VLOOKUP(X15,'H. INV.'!$F$10:$P$171,11,FALSE),IF(X$2="S",VLOOKUP(X15,'H. INV.'!$V$10:$AF$171,11,FALSE),IF(X$2="D",VLOOKUP(X15,'H. INV.'!$AL$10:$AV$171,11,FALSE),"")))))))</f>
        <v/>
      </c>
      <c r="FB15" s="148" t="str">
        <f>IF(Y15="","",IF(Y15="L",0,IF(Y15="V",0,IF(Y15="X",0,IF(Y$2="L",VLOOKUP(Y15,'H. INV.'!$F$10:$P$171,11,FALSE),IF(Y$2="S",VLOOKUP(Y15,'H. INV.'!$V$10:$AF$171,11,FALSE),IF(Y$2="D",VLOOKUP(Y15,'H. INV.'!$AL$10:$AV$171,11,FALSE),"")))))))</f>
        <v/>
      </c>
      <c r="FC15" s="148" t="str">
        <f>IF(Z15="","",IF(Z15="L",0,IF(Z15="V",0,IF(Z15="X",0,IF(Z$2="L",VLOOKUP(Z15,'H. INV.'!$F$10:$P$171,11,FALSE),IF(Z$2="S",VLOOKUP(Z15,'H. INV.'!$V$10:$AF$171,11,FALSE),IF(Z$2="D",VLOOKUP(Z15,'H. INV.'!$AL$10:$AV$171,11,FALSE),"")))))))</f>
        <v/>
      </c>
      <c r="FD15" s="148" t="str">
        <f>IF(AA15="","",IF(AA15="L",0,IF(AA15="V",0,IF(AA15="X",0,IF(AA$2="L",VLOOKUP(AA15,'H. INV.'!$F$10:$P$171,11,FALSE),IF(AA$2="S",VLOOKUP(AA15,'H. INV.'!$V$10:$AF$171,11,FALSE),IF(AA$2="D",VLOOKUP(AA15,'H. INV.'!$AL$10:$AV$171,11,FALSE),"")))))))</f>
        <v/>
      </c>
      <c r="FE15" s="148" t="str">
        <f>IF(AB15="","",IF(AB15="L",0,IF(AB15="V",0,IF(AB15="X",0,IF(AB$2="L",VLOOKUP(AB15,'H. INV.'!$F$10:$P$171,11,FALSE),IF(AB$2="S",VLOOKUP(AB15,'H. INV.'!$V$10:$AF$171,11,FALSE),IF(AB$2="D",VLOOKUP(AB15,'H. INV.'!$AL$10:$AV$171,11,FALSE),"")))))))</f>
        <v/>
      </c>
      <c r="FF15" s="148" t="str">
        <f>IF(AC15="","",IF(AC15="L",0,IF(AC15="V",0,IF(AC15="X",0,IF(AC$2="L",VLOOKUP(AC15,'H. INV.'!$F$10:$P$171,11,FALSE),IF(AC$2="S",VLOOKUP(AC15,'H. INV.'!$V$10:$AF$171,11,FALSE),IF(AC$2="D",VLOOKUP(AC15,'H. INV.'!$AL$10:$AV$171,11,FALSE),"")))))))</f>
        <v/>
      </c>
      <c r="FG15" s="148" t="str">
        <f>IF(AD15="","",IF(AD15="L",0,IF(AD15="V",0,IF(AD15="X",0,IF(AD$2="L",VLOOKUP(AD15,'H. INV.'!$F$10:$P$171,11,FALSE),IF(AD$2="S",VLOOKUP(AD15,'H. INV.'!$V$10:$AF$171,11,FALSE),IF(AD$2="D",VLOOKUP(AD15,'H. INV.'!$AL$10:$AV$171,11,FALSE),"")))))))</f>
        <v/>
      </c>
      <c r="FH15" s="148" t="str">
        <f>IF(AE15="","",IF(AE15="L",0,IF(AE15="V",0,IF(AE15="X",0,IF(AE$2="L",VLOOKUP(AE15,'H. INV.'!$F$10:$P$171,11,FALSE),IF(AE$2="S",VLOOKUP(AE15,'H. INV.'!$V$10:$AF$171,11,FALSE),IF(AE$2="D",VLOOKUP(AE15,'H. INV.'!$AL$10:$AV$171,11,FALSE),"")))))))</f>
        <v/>
      </c>
      <c r="FI15" s="148" t="str">
        <f>IF(AF15="","",IF(AF15="L",0,IF(AF15="V",0,IF(AF15="X",0,IF(AF$2="L",VLOOKUP(AF15,'H. INV.'!$F$10:$P$171,11,FALSE),IF(AF$2="S",VLOOKUP(AF15,'H. INV.'!$V$10:$AF$171,11,FALSE),IF(AF$2="D",VLOOKUP(AF15,'H. INV.'!$AL$10:$AV$171,11,FALSE),"")))))))</f>
        <v/>
      </c>
      <c r="FJ15" s="148" t="str">
        <f>IF(AG15="","",IF(AG15="L",0,IF(AG15="V",0,IF(AG15="X",0,IF(AG$2="L",VLOOKUP(AG15,'H. INV.'!$F$10:$P$171,11,FALSE),IF(AG$2="S",VLOOKUP(AG15,'H. INV.'!$V$10:$AF$171,11,FALSE),IF(AG$2="D",VLOOKUP(AG15,'H. INV.'!$AL$10:$AV$171,11,FALSE),"")))))))</f>
        <v/>
      </c>
      <c r="FK15" s="148" t="str">
        <f>IF(AH15="","",IF(AH15="L",0,IF(AH15="V",0,IF(AH15="X",0,IF(AH$2="L",VLOOKUP(AH15,'H. INV.'!$F$10:$P$171,11,FALSE),IF(AH$2="S",VLOOKUP(AH15,'H. INV.'!$V$10:$AF$171,11,FALSE),IF(AH$2="D",VLOOKUP(AH15,'H. INV.'!$AL$10:$AV$171,11,FALSE),"")))))))</f>
        <v/>
      </c>
      <c r="FL15" s="148" t="str">
        <f>IF(AI15="","",IF(AI15="L",0,IF(AI15="V",0,IF(AI15="X",0,IF(AI$2="L",VLOOKUP(AI15,'H. INV.'!$F$10:$P$171,11,FALSE),IF(AI$2="S",VLOOKUP(AI15,'H. INV.'!$V$10:$AF$171,11,FALSE),IF(AI$2="D",VLOOKUP(AI15,'H. INV.'!$AL$10:$AV$171,11,FALSE),"")))))))</f>
        <v/>
      </c>
      <c r="FM15" s="148" t="str">
        <f>IF(AJ15="","",IF(AJ15="L",0,IF(AJ15="V",0,IF(AJ15="X",0,IF(AJ$2="L",VLOOKUP(AJ15,'H. INV.'!$F$10:$P$171,11,FALSE),IF(AJ$2="S",VLOOKUP(AJ15,'H. INV.'!$V$10:$AF$171,11,FALSE),IF(AJ$2="D",VLOOKUP(AJ15,'H. INV.'!$AL$10:$AV$171,11,FALSE),"")))))))</f>
        <v/>
      </c>
      <c r="FN15" s="148" t="str">
        <f>IF(AK15="","",IF(AK15="L",0,IF(AK15="V",0,IF(AK15="X",0,IF(AK$2="L",VLOOKUP(AK15,'H. INV.'!$F$10:$P$171,11,FALSE),IF(AK$2="S",VLOOKUP(AK15,'H. INV.'!$V$10:$AF$171,11,FALSE),IF(AK$2="D",VLOOKUP(AK15,'H. INV.'!$AL$10:$AV$171,11,FALSE),"")))))))</f>
        <v/>
      </c>
      <c r="FO15" s="19"/>
      <c r="FP15" s="148" t="str">
        <f>IF(G15="","",IF(G15="L",0,IF(G15="V",0,IF(G15="X",0,IF(G$2="L",VLOOKUP(G15,'H. VER.'!$F$10:$P$171,11,FALSE),IF(G$2="S",VLOOKUP(G15,'H. VER.'!$V$10:$AF$171,11,FALSE),IF(G$2="D",VLOOKUP(G15,'H. VER.'!$AL$10:$AV$171,11,FALSE),"")))))))</f>
        <v/>
      </c>
      <c r="FQ15" s="148" t="str">
        <f>IF(H15="","",IF(H15="L",0,IF(H15="V",0,IF(H15="X",0,IF(H$2="L",VLOOKUP(H15,'H. VER.'!$F$10:$P$171,11,FALSE),IF(H$2="S",VLOOKUP(H15,'H. VER.'!$V$10:$AF$171,11,FALSE),IF(H$2="D",VLOOKUP(H15,'H. VER.'!$AL$10:$AV$171,11,FALSE),"")))))))</f>
        <v/>
      </c>
      <c r="FR15" s="148" t="str">
        <f>IF(I15="","",IF(I15="L",0,IF(I15="V",0,IF(I15="X",0,IF(I$2="L",VLOOKUP(I15,'H. VER.'!$F$10:$P$171,11,FALSE),IF(I$2="S",VLOOKUP(I15,'H. VER.'!$V$10:$AF$171,11,FALSE),IF(I$2="D",VLOOKUP(I15,'H. VER.'!$AL$10:$AV$171,11,FALSE),"")))))))</f>
        <v/>
      </c>
      <c r="FS15" s="148" t="str">
        <f>IF(J15="","",IF(J15="L",0,IF(J15="V",0,IF(J15="X",0,IF(J$2="L",VLOOKUP(J15,'H. VER.'!$F$10:$P$171,11,FALSE),IF(J$2="S",VLOOKUP(J15,'H. VER.'!$V$10:$AF$171,11,FALSE),IF(J$2="D",VLOOKUP(J15,'H. VER.'!$AL$10:$AV$171,11,FALSE),"")))))))</f>
        <v/>
      </c>
      <c r="FT15" s="148" t="str">
        <f>IF(K15="","",IF(K15="L",0,IF(K15="V",0,IF(K15="X",0,IF(K$2="L",VLOOKUP(K15,'H. VER.'!$F$10:$P$171,11,FALSE),IF(K$2="S",VLOOKUP(K15,'H. VER.'!$V$10:$AF$171,11,FALSE),IF(K$2="D",VLOOKUP(K15,'H. VER.'!$AL$10:$AV$171,11,FALSE),"")))))))</f>
        <v/>
      </c>
      <c r="FU15" s="148" t="str">
        <f>IF(L15="","",IF(L15="L",0,IF(L15="V",0,IF(L15="X",0,IF(L$2="L",VLOOKUP(L15,'H. VER.'!$F$10:$P$171,11,FALSE),IF(L$2="S",VLOOKUP(L15,'H. VER.'!$V$10:$AF$171,11,FALSE),IF(L$2="D",VLOOKUP(L15,'H. VER.'!$AL$10:$AV$171,11,FALSE),"")))))))</f>
        <v/>
      </c>
      <c r="FV15" s="148" t="str">
        <f>IF(M15="","",IF(M15="L",0,IF(M15="V",0,IF(M15="X",0,IF(M$2="L",VLOOKUP(M15,'H. VER.'!$F$10:$P$171,11,FALSE),IF(M$2="S",VLOOKUP(M15,'H. VER.'!$V$10:$AF$171,11,FALSE),IF(M$2="D",VLOOKUP(M15,'H. VER.'!$AL$10:$AV$171,11,FALSE),"")))))))</f>
        <v/>
      </c>
      <c r="FW15" s="148" t="str">
        <f>IF(N15="","",IF(N15="L",0,IF(N15="V",0,IF(N15="X",0,IF(N$2="L",VLOOKUP(N15,'H. VER.'!$F$10:$P$171,11,FALSE),IF(N$2="S",VLOOKUP(N15,'H. VER.'!$V$10:$AF$171,11,FALSE),IF(N$2="D",VLOOKUP(N15,'H. VER.'!$AL$10:$AV$171,11,FALSE),"")))))))</f>
        <v/>
      </c>
      <c r="FX15" s="148" t="str">
        <f>IF(O15="","",IF(O15="L",0,IF(O15="V",0,IF(O15="X",0,IF(O$2="L",VLOOKUP(O15,'H. VER.'!$F$10:$P$171,11,FALSE),IF(O$2="S",VLOOKUP(O15,'H. VER.'!$V$10:$AF$171,11,FALSE),IF(O$2="D",VLOOKUP(O15,'H. VER.'!$AL$10:$AV$171,11,FALSE),"")))))))</f>
        <v/>
      </c>
      <c r="FY15" s="148" t="str">
        <f>IF(P15="","",IF(P15="L",0,IF(P15="V",0,IF(P15="X",0,IF(P$2="L",VLOOKUP(P15,'H. VER.'!$F$10:$P$171,11,FALSE),IF(P$2="S",VLOOKUP(P15,'H. VER.'!$V$10:$AF$171,11,FALSE),IF(P$2="D",VLOOKUP(P15,'H. VER.'!$AL$10:$AV$171,11,FALSE),"")))))))</f>
        <v/>
      </c>
      <c r="FZ15" s="148" t="str">
        <f>IF(Q15="","",IF(Q15="L",0,IF(Q15="V",0,IF(Q15="X",0,IF(Q$2="L",VLOOKUP(Q15,'H. VER.'!$F$10:$P$171,11,FALSE),IF(Q$2="S",VLOOKUP(Q15,'H. VER.'!$V$10:$AF$171,11,FALSE),IF(Q$2="D",VLOOKUP(Q15,'H. VER.'!$AL$10:$AV$171,11,FALSE),"")))))))</f>
        <v/>
      </c>
      <c r="GA15" s="148" t="str">
        <f>IF(R15="","",IF(R15="L",0,IF(R15="V",0,IF(R15="X",0,IF(R$2="L",VLOOKUP(R15,'H. VER.'!$F$10:$P$171,11,FALSE),IF(R$2="S",VLOOKUP(R15,'H. VER.'!$V$10:$AF$171,11,FALSE),IF(R$2="D",VLOOKUP(R15,'H. VER.'!$AL$10:$AV$171,11,FALSE),"")))))))</f>
        <v/>
      </c>
      <c r="GB15" s="148" t="str">
        <f>IF(S15="","",IF(S15="L",0,IF(S15="V",0,IF(S15="X",0,IF(S$2="L",VLOOKUP(S15,'H. VER.'!$F$10:$P$171,11,FALSE),IF(S$2="S",VLOOKUP(S15,'H. VER.'!$V$10:$AF$171,11,FALSE),IF(S$2="D",VLOOKUP(S15,'H. VER.'!$AL$10:$AV$171,11,FALSE),"")))))))</f>
        <v/>
      </c>
      <c r="GC15" s="148" t="str">
        <f>IF(T15="","",IF(T15="L",0,IF(T15="V",0,IF(T15="X",0,IF(T$2="L",VLOOKUP(T15,'H. VER.'!$F$10:$P$171,11,FALSE),IF(T$2="S",VLOOKUP(T15,'H. VER.'!$V$10:$AF$171,11,FALSE),IF(T$2="D",VLOOKUP(T15,'H. VER.'!$AL$10:$AV$171,11,FALSE),"")))))))</f>
        <v/>
      </c>
      <c r="GD15" s="148" t="str">
        <f>IF(U15="","",IF(U15="L",0,IF(U15="V",0,IF(U15="X",0,IF(U$2="L",VLOOKUP(U15,'H. VER.'!$F$10:$P$171,11,FALSE),IF(U$2="S",VLOOKUP(U15,'H. VER.'!$V$10:$AF$171,11,FALSE),IF(U$2="D",VLOOKUP(U15,'H. VER.'!$AL$10:$AV$171,11,FALSE),"")))))))</f>
        <v/>
      </c>
      <c r="GE15" s="148" t="str">
        <f>IF(V15="","",IF(V15="L",0,IF(V15="V",0,IF(V15="X",0,IF(V$2="L",VLOOKUP(V15,'H. VER.'!$F$10:$P$171,11,FALSE),IF(V$2="S",VLOOKUP(V15,'H. VER.'!$V$10:$AF$171,11,FALSE),IF(V$2="D",VLOOKUP(V15,'H. VER.'!$AL$10:$AV$171,11,FALSE),"")))))))</f>
        <v/>
      </c>
      <c r="GF15" s="148" t="str">
        <f>IF(W15="","",IF(W15="L",0,IF(W15="V",0,IF(W15="X",0,IF(W$2="L",VLOOKUP(W15,'H. VER.'!$F$10:$P$171,11,FALSE),IF(W$2="S",VLOOKUP(W15,'H. VER.'!$V$10:$AF$171,11,FALSE),IF(W$2="D",VLOOKUP(W15,'H. VER.'!$AL$10:$AV$171,11,FALSE),"")))))))</f>
        <v/>
      </c>
      <c r="GG15" s="148" t="str">
        <f>IF(X15="","",IF(X15="L",0,IF(X15="V",0,IF(X15="X",0,IF(X$2="L",VLOOKUP(X15,'H. VER.'!$F$10:$P$171,11,FALSE),IF(X$2="S",VLOOKUP(X15,'H. VER.'!$V$10:$AF$171,11,FALSE),IF(X$2="D",VLOOKUP(X15,'H. VER.'!$AL$10:$AV$171,11,FALSE),"")))))))</f>
        <v/>
      </c>
      <c r="GH15" s="148" t="str">
        <f>IF(Y15="","",IF(Y15="L",0,IF(Y15="V",0,IF(Y15="X",0,IF(Y$2="L",VLOOKUP(Y15,'H. VER.'!$F$10:$P$171,11,FALSE),IF(Y$2="S",VLOOKUP(Y15,'H. VER.'!$V$10:$AF$171,11,FALSE),IF(Y$2="D",VLOOKUP(Y15,'H. VER.'!$AL$10:$AV$171,11,FALSE),"")))))))</f>
        <v/>
      </c>
      <c r="GI15" s="148" t="str">
        <f>IF(Z15="","",IF(Z15="L",0,IF(Z15="V",0,IF(Z15="X",0,IF(Z$2="L",VLOOKUP(Z15,'H. VER.'!$F$10:$P$171,11,FALSE),IF(Z$2="S",VLOOKUP(Z15,'H. VER.'!$V$10:$AF$171,11,FALSE),IF(Z$2="D",VLOOKUP(Z15,'H. VER.'!$AL$10:$AV$171,11,FALSE),"")))))))</f>
        <v/>
      </c>
      <c r="GJ15" s="148" t="str">
        <f>IF(AA15="","",IF(AA15="L",0,IF(AA15="V",0,IF(AA15="X",0,IF(AA$2="L",VLOOKUP(AA15,'H. VER.'!$F$10:$P$171,11,FALSE),IF(AA$2="S",VLOOKUP(AA15,'H. VER.'!$V$10:$AF$171,11,FALSE),IF(AA$2="D",VLOOKUP(AA15,'H. VER.'!$AL$10:$AV$171,11,FALSE),"")))))))</f>
        <v/>
      </c>
      <c r="GK15" s="148" t="str">
        <f>IF(AB15="","",IF(AB15="L",0,IF(AB15="V",0,IF(AB15="X",0,IF(AB$2="L",VLOOKUP(AB15,'H. VER.'!$F$10:$P$171,11,FALSE),IF(AB$2="S",VLOOKUP(AB15,'H. VER.'!$V$10:$AF$171,11,FALSE),IF(AB$2="D",VLOOKUP(AB15,'H. VER.'!$AL$10:$AV$171,11,FALSE),"")))))))</f>
        <v/>
      </c>
      <c r="GL15" s="148" t="str">
        <f>IF(AC15="","",IF(AC15="L",0,IF(AC15="V",0,IF(AC15="X",0,IF(AC$2="L",VLOOKUP(AC15,'H. VER.'!$F$10:$P$171,11,FALSE),IF(AC$2="S",VLOOKUP(AC15,'H. VER.'!$V$10:$AF$171,11,FALSE),IF(AC$2="D",VLOOKUP(AC15,'H. VER.'!$AL$10:$AV$171,11,FALSE),"")))))))</f>
        <v/>
      </c>
      <c r="GM15" s="148" t="str">
        <f>IF(AD15="","",IF(AD15="L",0,IF(AD15="V",0,IF(AD15="X",0,IF(AD$2="L",VLOOKUP(AD15,'H. VER.'!$F$10:$P$171,11,FALSE),IF(AD$2="S",VLOOKUP(AD15,'H. VER.'!$V$10:$AF$171,11,FALSE),IF(AD$2="D",VLOOKUP(AD15,'H. VER.'!$AL$10:$AV$171,11,FALSE),"")))))))</f>
        <v/>
      </c>
      <c r="GN15" s="148" t="str">
        <f>IF(AE15="","",IF(AE15="L",0,IF(AE15="V",0,IF(AE15="X",0,IF(AE$2="L",VLOOKUP(AE15,'H. VER.'!$F$10:$P$171,11,FALSE),IF(AE$2="S",VLOOKUP(AE15,'H. VER.'!$V$10:$AF$171,11,FALSE),IF(AE$2="D",VLOOKUP(AE15,'H. VER.'!$AL$10:$AV$171,11,FALSE),"")))))))</f>
        <v/>
      </c>
      <c r="GO15" s="148" t="str">
        <f>IF(AF15="","",IF(AF15="L",0,IF(AF15="V",0,IF(AF15="X",0,IF(AF$2="L",VLOOKUP(AF15,'H. VER.'!$F$10:$P$171,11,FALSE),IF(AF$2="S",VLOOKUP(AF15,'H. VER.'!$V$10:$AF$171,11,FALSE),IF(AF$2="D",VLOOKUP(AF15,'H. VER.'!$AL$10:$AV$171,11,FALSE),"")))))))</f>
        <v/>
      </c>
      <c r="GP15" s="148" t="str">
        <f>IF(AG15="","",IF(AG15="L",0,IF(AG15="V",0,IF(AG15="X",0,IF(AG$2="L",VLOOKUP(AG15,'H. VER.'!$F$10:$P$171,11,FALSE),IF(AG$2="S",VLOOKUP(AG15,'H. VER.'!$V$10:$AF$171,11,FALSE),IF(AG$2="D",VLOOKUP(AG15,'H. VER.'!$AL$10:$AV$171,11,FALSE),"")))))))</f>
        <v/>
      </c>
      <c r="GQ15" s="148" t="str">
        <f>IF(AH15="","",IF(AH15="L",0,IF(AH15="V",0,IF(AH15="X",0,IF(AH$2="L",VLOOKUP(AH15,'H. VER.'!$F$10:$P$171,11,FALSE),IF(AH$2="S",VLOOKUP(AH15,'H. VER.'!$V$10:$AF$171,11,FALSE),IF(AH$2="D",VLOOKUP(AH15,'H. VER.'!$AL$10:$AV$171,11,FALSE),"")))))))</f>
        <v/>
      </c>
      <c r="GR15" s="148" t="str">
        <f>IF(AI15="","",IF(AI15="L",0,IF(AI15="V",0,IF(AI15="X",0,IF(AI$2="L",VLOOKUP(AI15,'H. VER.'!$F$10:$P$171,11,FALSE),IF(AI$2="S",VLOOKUP(AI15,'H. VER.'!$V$10:$AF$171,11,FALSE),IF(AI$2="D",VLOOKUP(AI15,'H. VER.'!$AL$10:$AV$171,11,FALSE),"")))))))</f>
        <v/>
      </c>
      <c r="GS15" s="148" t="str">
        <f>IF(AJ15="","",IF(AJ15="L",0,IF(AJ15="V",0,IF(AJ15="X",0,IF(AJ$2="L",VLOOKUP(AJ15,'H. VER.'!$F$10:$P$171,11,FALSE),IF(AJ$2="S",VLOOKUP(AJ15,'H. VER.'!$V$10:$AF$171,11,FALSE),IF(AJ$2="D",VLOOKUP(AJ15,'H. VER.'!$AL$10:$AV$171,11,FALSE),"")))))))</f>
        <v/>
      </c>
      <c r="GT15" s="148" t="str">
        <f>IF(AK15="","",IF(AK15="L",0,IF(AK15="V",0,IF(AK15="X",0,IF(AK$2="L",VLOOKUP(AK15,'H. VER.'!$F$10:$P$171,11,FALSE),IF(AK$2="S",VLOOKUP(AK15,'H. VER.'!$V$10:$AF$171,11,FALSE),IF(AK$2="D",VLOOKUP(AK15,'H. VER.'!$AL$10:$AV$171,11,FALSE),"")))))))</f>
        <v/>
      </c>
      <c r="GU15" s="19"/>
      <c r="GV15" s="417">
        <f t="shared" si="47"/>
        <v>8</v>
      </c>
      <c r="GW15" s="415"/>
    </row>
    <row r="16" spans="1:205" ht="15.75" customHeight="1" thickBot="1">
      <c r="A16" s="368"/>
      <c r="B16" s="367" t="str">
        <f>IFERROR(VLOOKUP(A432/7/2023+CONDUCTORES!C:V,20,FALSE),"")</f>
        <v/>
      </c>
      <c r="C16" s="544" t="str">
        <f>IF(CUADRO!A16="",IF(B16="","",B16),VLOOKUP(CUADRO!A16,CONDUCTORES!C:E,3,FALSE))</f>
        <v/>
      </c>
      <c r="D16" s="545" t="str">
        <f>IF(ISNA(IF(B16="",IF(A16="","",A16),VLOOKUP(B16,CONDUCTORES!B:F,5,FALSE))),"",(IF(B16="",IF(A16="","",A16),VLOOKUP(B16,CONDUCTORES!B:F,5,FALSE))))</f>
        <v/>
      </c>
      <c r="E16" s="546">
        <v>13</v>
      </c>
      <c r="F16" s="551"/>
      <c r="G16" s="547"/>
      <c r="H16" s="547"/>
      <c r="I16" s="519"/>
      <c r="J16" s="547"/>
      <c r="K16" s="519"/>
      <c r="L16" s="550"/>
      <c r="M16" s="547"/>
      <c r="N16" s="547"/>
      <c r="O16" s="547"/>
      <c r="P16" s="519"/>
      <c r="Q16" s="547"/>
      <c r="R16" s="519"/>
      <c r="S16" s="519"/>
      <c r="T16" s="547"/>
      <c r="U16" s="549"/>
      <c r="V16" s="547"/>
      <c r="W16" s="547"/>
      <c r="X16" s="547"/>
      <c r="Y16" s="519"/>
      <c r="Z16" s="550"/>
      <c r="AA16" s="547"/>
      <c r="AB16" s="547"/>
      <c r="AC16" s="547"/>
      <c r="AD16" s="547"/>
      <c r="AE16" s="547"/>
      <c r="AF16" s="547"/>
      <c r="AG16" s="550"/>
      <c r="AH16" s="547"/>
      <c r="AI16" s="547"/>
      <c r="AJ16" s="547"/>
      <c r="AK16" s="519"/>
      <c r="AL16" s="417">
        <f t="shared" si="38"/>
        <v>0</v>
      </c>
      <c r="AM16" s="466">
        <f t="shared" si="6"/>
        <v>31</v>
      </c>
      <c r="AN16" s="463">
        <f t="shared" si="39"/>
        <v>0</v>
      </c>
      <c r="AO16" s="463">
        <f t="shared" si="40"/>
        <v>0</v>
      </c>
      <c r="AP16" s="463">
        <f t="shared" si="41"/>
        <v>0</v>
      </c>
      <c r="AQ16" s="463">
        <f t="shared" si="42"/>
        <v>0</v>
      </c>
      <c r="AR16" s="463">
        <f t="shared" si="43"/>
        <v>0</v>
      </c>
      <c r="AS16" s="464">
        <f t="shared" si="44"/>
        <v>0</v>
      </c>
      <c r="AT16" s="464">
        <f t="shared" si="45"/>
        <v>0</v>
      </c>
      <c r="AU16" s="465">
        <f>EH16+(AO16*(CALCULADORA!$L$22/30))+(CUADRO!AP16*CALCULADORA!$J$22)+(CUADRO!AQ16*CALCULADORA!$J$22)+(CUADRO!AR16*CALCULADORA!$J$22)</f>
        <v>0</v>
      </c>
      <c r="AV16" s="277" t="str">
        <f>IF(CALCULADORA!M18="","",CALCULADORA!M18)</f>
        <v/>
      </c>
      <c r="AW16" s="226" t="str">
        <f>IF(AV16="","",DATE(BORRADOR!$AA$1,BORRADOR!$AK$1,AV16))</f>
        <v/>
      </c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97">
        <f t="shared" si="7"/>
        <v>1</v>
      </c>
      <c r="BW16" s="97">
        <f t="shared" si="8"/>
        <v>2</v>
      </c>
      <c r="BX16" s="97">
        <f t="shared" si="9"/>
        <v>3</v>
      </c>
      <c r="BY16" s="97">
        <f t="shared" si="10"/>
        <v>4</v>
      </c>
      <c r="BZ16" s="97">
        <f t="shared" si="11"/>
        <v>5</v>
      </c>
      <c r="CA16" s="97">
        <f t="shared" si="12"/>
        <v>6</v>
      </c>
      <c r="CB16" s="97">
        <f t="shared" si="13"/>
        <v>7</v>
      </c>
      <c r="CC16" s="97">
        <f t="shared" si="14"/>
        <v>8</v>
      </c>
      <c r="CD16" s="97">
        <f t="shared" si="15"/>
        <v>9</v>
      </c>
      <c r="CE16" s="97">
        <f t="shared" si="16"/>
        <v>10</v>
      </c>
      <c r="CF16" s="97">
        <f t="shared" si="17"/>
        <v>11</v>
      </c>
      <c r="CG16" s="97">
        <f t="shared" si="18"/>
        <v>12</v>
      </c>
      <c r="CH16" s="97">
        <f t="shared" si="19"/>
        <v>13</v>
      </c>
      <c r="CI16" s="97">
        <f t="shared" si="20"/>
        <v>14</v>
      </c>
      <c r="CJ16" s="97">
        <f t="shared" si="21"/>
        <v>15</v>
      </c>
      <c r="CK16" s="97">
        <f t="shared" si="22"/>
        <v>16</v>
      </c>
      <c r="CL16" s="97">
        <f t="shared" si="23"/>
        <v>17</v>
      </c>
      <c r="CM16" s="97">
        <f t="shared" si="24"/>
        <v>18</v>
      </c>
      <c r="CN16" s="97">
        <f t="shared" si="25"/>
        <v>19</v>
      </c>
      <c r="CO16" s="97">
        <f t="shared" si="26"/>
        <v>20</v>
      </c>
      <c r="CP16" s="97">
        <f t="shared" si="27"/>
        <v>21</v>
      </c>
      <c r="CQ16" s="97">
        <f t="shared" si="28"/>
        <v>22</v>
      </c>
      <c r="CR16" s="97">
        <f t="shared" si="29"/>
        <v>23</v>
      </c>
      <c r="CS16" s="97">
        <f t="shared" si="30"/>
        <v>24</v>
      </c>
      <c r="CT16" s="97">
        <f t="shared" si="31"/>
        <v>25</v>
      </c>
      <c r="CU16" s="97">
        <f t="shared" si="32"/>
        <v>26</v>
      </c>
      <c r="CV16" s="97">
        <f t="shared" si="33"/>
        <v>27</v>
      </c>
      <c r="CW16" s="97">
        <f t="shared" si="34"/>
        <v>28</v>
      </c>
      <c r="CX16" s="97">
        <f t="shared" si="35"/>
        <v>29</v>
      </c>
      <c r="CY16" s="97">
        <f t="shared" si="36"/>
        <v>30</v>
      </c>
      <c r="CZ16" s="97">
        <f t="shared" si="37"/>
        <v>31</v>
      </c>
      <c r="DA16" s="19"/>
      <c r="DB16" s="19"/>
      <c r="DC16" s="148" t="str">
        <f>IF(G16="X",CALCULADORA!$J$22,IF(CUADRO!G16="V",0,IF(CUADRO!G16="AP",0,IF(CUADRO!G16="HS",0,IF(CUADRO!G16="BA",0,IF(CALCULADORA!$M$2="INVIERNO",CUADRO!EJ16,CUADRO!FP16))))))</f>
        <v/>
      </c>
      <c r="DD16" s="148" t="str">
        <f>IF(H16="X",CALCULADORA!$J$22,IF(CUADRO!H16="V",0,IF(CUADRO!H16="AP",0,IF(CUADRO!H16="HS",0,IF(CUADRO!H16="BA",0,IF(CALCULADORA!$M$2="INVIERNO",CUADRO!EK16,CUADRO!FQ16))))))</f>
        <v/>
      </c>
      <c r="DE16" s="148" t="str">
        <f>IF(I16="X",CALCULADORA!$J$22,IF(CUADRO!I16="V",0,IF(CUADRO!I16="AP",0,IF(CUADRO!I16="HS",0,IF(CUADRO!I16="BA",0,IF(CALCULADORA!$M$2="INVIERNO",CUADRO!EL16,CUADRO!FR16))))))</f>
        <v/>
      </c>
      <c r="DF16" s="148" t="str">
        <f>IF(J16="X",CALCULADORA!$J$22,IF(CUADRO!J16="V",0,IF(CUADRO!J16="AP",0,IF(CUADRO!J16="HS",0,IF(CUADRO!J16="BA",0,IF(CALCULADORA!$M$2="INVIERNO",CUADRO!EM16,CUADRO!FS16))))))</f>
        <v/>
      </c>
      <c r="DG16" s="148" t="str">
        <f>IF(K16="X",CALCULADORA!$J$22,IF(CUADRO!K16="V",0,IF(CUADRO!K16="AP",0,IF(CUADRO!K16="HS",0,IF(CUADRO!K16="BA",0,IF(CALCULADORA!$M$2="INVIERNO",CUADRO!EN16,CUADRO!FT16))))))</f>
        <v/>
      </c>
      <c r="DH16" s="148" t="str">
        <f>IF(L16="X",CALCULADORA!$J$22,IF(CUADRO!L16="V",0,IF(CUADRO!L16="AP",0,IF(CUADRO!L16="HS",0,IF(CUADRO!L16="BA",0,IF(CALCULADORA!$M$2="INVIERNO",CUADRO!EO16,CUADRO!FU16))))))</f>
        <v/>
      </c>
      <c r="DI16" s="148" t="str">
        <f>IF(M16="X",CALCULADORA!$J$22,IF(CUADRO!M16="V",0,IF(CUADRO!M16="AP",0,IF(CUADRO!M16="HS",0,IF(CUADRO!M16="BA",0,IF(CALCULADORA!$M$2="INVIERNO",CUADRO!EP16,CUADRO!FV16))))))</f>
        <v/>
      </c>
      <c r="DJ16" s="148" t="str">
        <f>IF(N16="X",CALCULADORA!$J$22,IF(CUADRO!N16="V",0,IF(CUADRO!N16="AP",0,IF(CUADRO!N16="HS",0,IF(CUADRO!N16="BA",0,IF(CALCULADORA!$M$2="INVIERNO",CUADRO!EQ16,CUADRO!FW16))))))</f>
        <v/>
      </c>
      <c r="DK16" s="148" t="str">
        <f>IF(O16="X",CALCULADORA!$J$22,IF(CUADRO!O16="V",0,IF(CUADRO!O16="AP",0,IF(CUADRO!O16="HS",0,IF(CUADRO!O16="BA",0,IF(CALCULADORA!$M$2="INVIERNO",CUADRO!ER16,CUADRO!FX16))))))</f>
        <v/>
      </c>
      <c r="DL16" s="148" t="str">
        <f>IF(P16="X",CALCULADORA!$J$22,IF(CUADRO!P16="V",0,IF(CUADRO!P16="AP",0,IF(CUADRO!P16="HS",0,IF(CUADRO!P16="BA",0,IF(CALCULADORA!$M$2="INVIERNO",CUADRO!ES16,CUADRO!FY16))))))</f>
        <v/>
      </c>
      <c r="DM16" s="148" t="str">
        <f>IF(Q16="X",CALCULADORA!$J$22,IF(CUADRO!Q16="V",0,IF(CUADRO!Q16="AP",0,IF(CUADRO!Q16="HS",0,IF(CUADRO!Q16="BA",0,IF(CALCULADORA!$M$2="INVIERNO",CUADRO!ET16,CUADRO!FZ16))))))</f>
        <v/>
      </c>
      <c r="DN16" s="148" t="str">
        <f>IF(R16="X",CALCULADORA!$J$22,IF(CUADRO!R16="V",0,IF(CUADRO!R16="AP",0,IF(CUADRO!R16="HS",0,IF(CUADRO!R16="BA",0,IF(CALCULADORA!$M$2="INVIERNO",CUADRO!EU16,CUADRO!GA16))))))</f>
        <v/>
      </c>
      <c r="DO16" s="148" t="str">
        <f>IF(S16="X",CALCULADORA!$J$22,IF(CUADRO!S16="V",0,IF(CUADRO!S16="AP",0,IF(CUADRO!S16="HS",0,IF(CUADRO!S16="BA",0,IF(CALCULADORA!$M$2="INVIERNO",CUADRO!EV16,CUADRO!GB16))))))</f>
        <v/>
      </c>
      <c r="DP16" s="148" t="str">
        <f>IF(T16="X",CALCULADORA!$J$22,IF(CUADRO!T16="V",0,IF(CUADRO!T16="AP",0,IF(CUADRO!T16="HS",0,IF(CUADRO!T16="BA",0,IF(CALCULADORA!$M$2="INVIERNO",CUADRO!EW16,CUADRO!GC16))))))</f>
        <v/>
      </c>
      <c r="DQ16" s="148" t="str">
        <f>IF(U16="X",CALCULADORA!$J$22,IF(CUADRO!U16="V",0,IF(CUADRO!U16="AP",0,IF(CUADRO!U16="HS",0,IF(CUADRO!U16="BA",0,IF(CALCULADORA!$M$2="INVIERNO",CUADRO!EX16,CUADRO!GD16))))))</f>
        <v/>
      </c>
      <c r="DR16" s="148" t="str">
        <f>IF(V16="X",CALCULADORA!$J$22,IF(CUADRO!V16="V",0,IF(CUADRO!V16="AP",0,IF(CUADRO!V16="HS",0,IF(CUADRO!V16="BA",0,IF(CALCULADORA!$M$2="INVIERNO",CUADRO!EY16,CUADRO!GE16))))))</f>
        <v/>
      </c>
      <c r="DS16" s="148" t="str">
        <f>IF(W16="X",CALCULADORA!$J$22,IF(CUADRO!W16="V",0,IF(CUADRO!W16="AP",0,IF(CUADRO!W16="HS",0,IF(CUADRO!W16="BA",0,IF(CALCULADORA!$M$2="INVIERNO",CUADRO!EZ16,CUADRO!GF16))))))</f>
        <v/>
      </c>
      <c r="DT16" s="148" t="str">
        <f>IF(X16="X",CALCULADORA!$J$22,IF(CUADRO!X16="V",0,IF(CUADRO!X16="AP",0,IF(CUADRO!X16="HS",0,IF(CUADRO!X16="BA",0,IF(CALCULADORA!$M$2="INVIERNO",CUADRO!FA16,CUADRO!GG16))))))</f>
        <v/>
      </c>
      <c r="DU16" s="148" t="str">
        <f>IF(Y16="X",CALCULADORA!$J$22,IF(CUADRO!Y16="V",0,IF(CUADRO!Y16="AP",0,IF(CUADRO!Y16="HS",0,IF(CUADRO!Y16="BA",0,IF(CALCULADORA!$M$2="INVIERNO",CUADRO!FB16,CUADRO!GH16))))))</f>
        <v/>
      </c>
      <c r="DV16" s="148" t="str">
        <f>IF(Z16="X",CALCULADORA!$J$22,IF(CUADRO!Z16="V",0,IF(CUADRO!Z16="AP",0,IF(CUADRO!Z16="HS",0,IF(CUADRO!Z16="BA",0,IF(CALCULADORA!$M$2="INVIERNO",CUADRO!FC16,CUADRO!GI16))))))</f>
        <v/>
      </c>
      <c r="DW16" s="148" t="str">
        <f>IF(AA16="X",CALCULADORA!$J$22,IF(CUADRO!AA16="V",0,IF(CUADRO!AA16="AP",0,IF(CUADRO!AA16="HS",0,IF(CUADRO!AA16="BA",0,IF(CALCULADORA!$M$2="INVIERNO",CUADRO!FD16,CUADRO!GJ16))))))</f>
        <v/>
      </c>
      <c r="DX16" s="148" t="str">
        <f>IF(AB16="X",CALCULADORA!$J$22,IF(CUADRO!AB16="V",0,IF(CUADRO!AB16="AP",0,IF(CUADRO!AB16="HS",0,IF(CUADRO!AB16="BA",0,IF(CALCULADORA!$M$2="INVIERNO",CUADRO!FE16,CUADRO!GK16))))))</f>
        <v/>
      </c>
      <c r="DY16" s="148" t="str">
        <f>IF(AC16="X",CALCULADORA!$J$22,IF(CUADRO!AC16="V",0,IF(CUADRO!AC16="AP",0,IF(CUADRO!AC16="HS",0,IF(CUADRO!AC16="BA",0,IF(CALCULADORA!$M$2="INVIERNO",CUADRO!FF16,CUADRO!GL16))))))</f>
        <v/>
      </c>
      <c r="DZ16" s="148" t="str">
        <f>IF(AD16="X",CALCULADORA!$J$22,IF(CUADRO!AD16="V",0,IF(CUADRO!AD16="AP",0,IF(CUADRO!AD16="HS",0,IF(CUADRO!AD16="BA",0,IF(CALCULADORA!$M$2="INVIERNO",CUADRO!FG16,CUADRO!GM16))))))</f>
        <v/>
      </c>
      <c r="EA16" s="148" t="str">
        <f>IF(AE16="X",CALCULADORA!$J$22,IF(CUADRO!AE16="V",0,IF(CUADRO!AE16="AP",0,IF(CUADRO!AE16="HS",0,IF(CUADRO!AE16="BA",0,IF(CALCULADORA!$M$2="INVIERNO",CUADRO!FH16,CUADRO!GN16))))))</f>
        <v/>
      </c>
      <c r="EB16" s="148" t="str">
        <f>IF(AF16="X",CALCULADORA!$J$22,IF(CUADRO!AF16="V",0,IF(CUADRO!AF16="AP",0,IF(CUADRO!AF16="HS",0,IF(CUADRO!AF16="BA",0,IF(CALCULADORA!$M$2="INVIERNO",CUADRO!FI16,CUADRO!GO16))))))</f>
        <v/>
      </c>
      <c r="EC16" s="148" t="str">
        <f>IF(AG16="X",CALCULADORA!$J$22,IF(CUADRO!AG16="V",0,IF(CUADRO!AG16="AP",0,IF(CUADRO!AG16="HS",0,IF(CUADRO!AG16="BA",0,IF(CALCULADORA!$M$2="INVIERNO",CUADRO!FJ16,CUADRO!GP16))))))</f>
        <v/>
      </c>
      <c r="ED16" s="148" t="str">
        <f>IF(AH16="X",CALCULADORA!$J$22,IF(CUADRO!AH16="V",0,IF(CUADRO!AH16="AP",0,IF(CUADRO!AH16="HS",0,IF(CUADRO!AH16="BA",0,IF(CALCULADORA!$M$2="INVIERNO",CUADRO!FK16,CUADRO!GQ16))))))</f>
        <v/>
      </c>
      <c r="EE16" s="148" t="str">
        <f>IF(AI16="X",CALCULADORA!$J$22,IF(CUADRO!AI16="V",0,IF(CUADRO!AI16="AP",0,IF(CUADRO!AI16="HS",0,IF(CUADRO!AI16="BA",0,IF(CALCULADORA!$M$2="INVIERNO",CUADRO!FL16,CUADRO!GR16))))))</f>
        <v/>
      </c>
      <c r="EF16" s="148" t="str">
        <f>IF(AJ16="X",CALCULADORA!$J$22,IF(CUADRO!AJ16="V",0,IF(CUADRO!AJ16="AP",0,IF(CUADRO!AJ16="HS",0,IF(CUADRO!AJ16="BA",0,IF(CALCULADORA!$M$2="INVIERNO",CUADRO!FM16,CUADRO!GS16))))))</f>
        <v/>
      </c>
      <c r="EG16" s="148" t="str">
        <f>IF(AK16="X",CALCULADORA!$J$22,IF(CUADRO!AK16="V",0,IF(CUADRO!AK16="AP",0,IF(CUADRO!AK16="HS",0,IF(CUADRO!AK16="BA",0,IF(CALCULADORA!$M$2="INVIERNO",CUADRO!FN16,CUADRO!GT16))))))</f>
        <v/>
      </c>
      <c r="EH16" s="363">
        <f t="shared" si="46"/>
        <v>0</v>
      </c>
      <c r="EI16" s="19"/>
      <c r="EJ16" s="148" t="str">
        <f>IF(G16="","",IF(G16="L",0,IF(G16="V",0,IF(G16="X",0,IF(G$2="L",VLOOKUP(G16,'H. INV.'!$F$10:$P$171,11,FALSE),IF(G$2="S",VLOOKUP(G16,'H. INV.'!$V$10:$AF$171,11,FALSE),IF(G$2="D",VLOOKUP(G16,'H. INV.'!$AL$10:$AV$171,11,FALSE),"")))))))</f>
        <v/>
      </c>
      <c r="EK16" s="148" t="str">
        <f>IF(H16="","",IF(H16="L",0,IF(H16="V",0,IF(H16="X",0,IF(H$2="L",VLOOKUP(H16,'H. INV.'!$F$10:$P$171,11,FALSE),IF(H$2="S",VLOOKUP(H16,'H. INV.'!$V$10:$AF$171,11,FALSE),IF(H$2="D",VLOOKUP(H16,'H. INV.'!$AL$10:$AV$171,11,FALSE),"")))))))</f>
        <v/>
      </c>
      <c r="EL16" s="148" t="str">
        <f>IF(I16="","",IF(I16="L",0,IF(I16="V",0,IF(I16="X",0,IF(I$2="L",VLOOKUP(I16,'H. INV.'!$F$10:$P$171,11,FALSE),IF(I$2="S",VLOOKUP(I16,'H. INV.'!$V$10:$AF$171,11,FALSE),IF(I$2="D",VLOOKUP(I16,'H. INV.'!$AL$10:$AV$171,11,FALSE),"")))))))</f>
        <v/>
      </c>
      <c r="EM16" s="148" t="str">
        <f>IF(J16="","",IF(J16="L",0,IF(J16="V",0,IF(J16="X",0,IF(J$2="L",VLOOKUP(J16,'H. INV.'!$F$10:$P$171,11,FALSE),IF(J$2="S",VLOOKUP(J16,'H. INV.'!$V$10:$AF$171,11,FALSE),IF(J$2="D",VLOOKUP(J16,'H. INV.'!$AL$10:$AV$171,11,FALSE),"")))))))</f>
        <v/>
      </c>
      <c r="EN16" s="148" t="str">
        <f>IF(K16="","",IF(K16="L",0,IF(K16="V",0,IF(K16="X",0,IF(K$2="L",VLOOKUP(K16,'H. INV.'!$F$10:$P$171,11,FALSE),IF(K$2="S",VLOOKUP(K16,'H. INV.'!$V$10:$AF$171,11,FALSE),IF(K$2="D",VLOOKUP(K16,'H. INV.'!$AL$10:$AV$171,11,FALSE),"")))))))</f>
        <v/>
      </c>
      <c r="EO16" s="148" t="str">
        <f>IF(L16="","",IF(L16="L",0,IF(L16="V",0,IF(L16="X",0,IF(L$2="L",VLOOKUP(L16,'H. INV.'!$F$10:$P$171,11,FALSE),IF(L$2="S",VLOOKUP(L16,'H. INV.'!$V$10:$AF$171,11,FALSE),IF(L$2="D",VLOOKUP(L16,'H. INV.'!$AL$10:$AV$171,11,FALSE),"")))))))</f>
        <v/>
      </c>
      <c r="EP16" s="148" t="str">
        <f>IF(M16="","",IF(M16="L",0,IF(M16="V",0,IF(M16="X",0,IF(M$2="L",VLOOKUP(M16,'H. INV.'!$F$10:$P$171,11,FALSE),IF(M$2="S",VLOOKUP(M16,'H. INV.'!$V$10:$AF$171,11,FALSE),IF(M$2="D",VLOOKUP(M16,'H. INV.'!$AL$10:$AV$171,11,FALSE),"")))))))</f>
        <v/>
      </c>
      <c r="EQ16" s="148" t="str">
        <f>IF(N16="","",IF(N16="L",0,IF(N16="V",0,IF(N16="X",0,IF(N$2="L",VLOOKUP(N16,'H. INV.'!$F$10:$P$171,11,FALSE),IF(N$2="S",VLOOKUP(N16,'H. INV.'!$V$10:$AF$171,11,FALSE),IF(N$2="D",VLOOKUP(N16,'H. INV.'!$AL$10:$AV$171,11,FALSE),"")))))))</f>
        <v/>
      </c>
      <c r="ER16" s="148" t="str">
        <f>IF(O16="","",IF(O16="L",0,IF(O16="V",0,IF(O16="X",0,IF(O$2="L",VLOOKUP(O16,'H. INV.'!$F$10:$P$171,11,FALSE),IF(O$2="S",VLOOKUP(O16,'H. INV.'!$V$10:$AF$171,11,FALSE),IF(O$2="D",VLOOKUP(O16,'H. INV.'!$AL$10:$AV$171,11,FALSE),"")))))))</f>
        <v/>
      </c>
      <c r="ES16" s="148" t="str">
        <f>IF(P16="","",IF(P16="L",0,IF(P16="V",0,IF(P16="X",0,IF(P$2="L",VLOOKUP(P16,'H. INV.'!$F$10:$P$171,11,FALSE),IF(P$2="S",VLOOKUP(P16,'H. INV.'!$V$10:$AF$171,11,FALSE),IF(P$2="D",VLOOKUP(P16,'H. INV.'!$AL$10:$AV$171,11,FALSE),"")))))))</f>
        <v/>
      </c>
      <c r="ET16" s="148" t="str">
        <f>IF(Q16="","",IF(Q16="L",0,IF(Q16="V",0,IF(Q16="X",0,IF(Q$2="L",VLOOKUP(Q16,'H. INV.'!$F$10:$P$171,11,FALSE),IF(Q$2="S",VLOOKUP(Q16,'H. INV.'!$V$10:$AF$171,11,FALSE),IF(Q$2="D",VLOOKUP(Q16,'H. INV.'!$AL$10:$AV$171,11,FALSE),"")))))))</f>
        <v/>
      </c>
      <c r="EU16" s="148" t="str">
        <f>IF(R16="","",IF(R16="L",0,IF(R16="V",0,IF(R16="X",0,IF(R$2="L",VLOOKUP(R16,'H. INV.'!$F$10:$P$171,11,FALSE),IF(R$2="S",VLOOKUP(R16,'H. INV.'!$V$10:$AF$171,11,FALSE),IF(R$2="D",VLOOKUP(R16,'H. INV.'!$AL$10:$AV$171,11,FALSE),"")))))))</f>
        <v/>
      </c>
      <c r="EV16" s="148" t="str">
        <f>IF(S16="","",IF(S16="L",0,IF(S16="V",0,IF(S16="X",0,IF(S$2="L",VLOOKUP(S16,'H. INV.'!$F$10:$P$171,11,FALSE),IF(S$2="S",VLOOKUP(S16,'H. INV.'!$V$10:$AF$171,11,FALSE),IF(S$2="D",VLOOKUP(S16,'H. INV.'!$AL$10:$AV$171,11,FALSE),"")))))))</f>
        <v/>
      </c>
      <c r="EW16" s="148" t="str">
        <f>IF(T16="","",IF(T16="L",0,IF(T16="V",0,IF(T16="X",0,IF(T$2="L",VLOOKUP(T16,'H. INV.'!$F$10:$P$171,11,FALSE),IF(T$2="S",VLOOKUP(T16,'H. INV.'!$V$10:$AF$171,11,FALSE),IF(T$2="D",VLOOKUP(T16,'H. INV.'!$AL$10:$AV$171,11,FALSE),"")))))))</f>
        <v/>
      </c>
      <c r="EX16" s="148" t="str">
        <f>IF(U16="","",IF(U16="L",0,IF(U16="V",0,IF(U16="X",0,IF(U$2="L",VLOOKUP(U16,'H. INV.'!$F$10:$P$171,11,FALSE),IF(U$2="S",VLOOKUP(U16,'H. INV.'!$V$10:$AF$171,11,FALSE),IF(U$2="D",VLOOKUP(U16,'H. INV.'!$AL$10:$AV$171,11,FALSE),"")))))))</f>
        <v/>
      </c>
      <c r="EY16" s="148" t="str">
        <f>IF(V16="","",IF(V16="L",0,IF(V16="V",0,IF(V16="X",0,IF(V$2="L",VLOOKUP(V16,'H. INV.'!$F$10:$P$171,11,FALSE),IF(V$2="S",VLOOKUP(V16,'H. INV.'!$V$10:$AF$171,11,FALSE),IF(V$2="D",VLOOKUP(V16,'H. INV.'!$AL$10:$AV$171,11,FALSE),"")))))))</f>
        <v/>
      </c>
      <c r="EZ16" s="148" t="str">
        <f>IF(W16="","",IF(W16="L",0,IF(W16="V",0,IF(W16="X",0,IF(W$2="L",VLOOKUP(W16,'H. INV.'!$F$10:$P$171,11,FALSE),IF(W$2="S",VLOOKUP(W16,'H. INV.'!$V$10:$AF$171,11,FALSE),IF(W$2="D",VLOOKUP(W16,'H. INV.'!$AL$10:$AV$171,11,FALSE),"")))))))</f>
        <v/>
      </c>
      <c r="FA16" s="148" t="str">
        <f>IF(X16="","",IF(X16="L",0,IF(X16="V",0,IF(X16="X",0,IF(X$2="L",VLOOKUP(X16,'H. INV.'!$F$10:$P$171,11,FALSE),IF(X$2="S",VLOOKUP(X16,'H. INV.'!$V$10:$AF$171,11,FALSE),IF(X$2="D",VLOOKUP(X16,'H. INV.'!$AL$10:$AV$171,11,FALSE),"")))))))</f>
        <v/>
      </c>
      <c r="FB16" s="148" t="str">
        <f>IF(Y16="","",IF(Y16="L",0,IF(Y16="V",0,IF(Y16="X",0,IF(Y$2="L",VLOOKUP(Y16,'H. INV.'!$F$10:$P$171,11,FALSE),IF(Y$2="S",VLOOKUP(Y16,'H. INV.'!$V$10:$AF$171,11,FALSE),IF(Y$2="D",VLOOKUP(Y16,'H. INV.'!$AL$10:$AV$171,11,FALSE),"")))))))</f>
        <v/>
      </c>
      <c r="FC16" s="148" t="str">
        <f>IF(Z16="","",IF(Z16="L",0,IF(Z16="V",0,IF(Z16="X",0,IF(Z$2="L",VLOOKUP(Z16,'H. INV.'!$F$10:$P$171,11,FALSE),IF(Z$2="S",VLOOKUP(Z16,'H. INV.'!$V$10:$AF$171,11,FALSE),IF(Z$2="D",VLOOKUP(Z16,'H. INV.'!$AL$10:$AV$171,11,FALSE),"")))))))</f>
        <v/>
      </c>
      <c r="FD16" s="148" t="str">
        <f>IF(AA16="","",IF(AA16="L",0,IF(AA16="V",0,IF(AA16="X",0,IF(AA$2="L",VLOOKUP(AA16,'H. INV.'!$F$10:$P$171,11,FALSE),IF(AA$2="S",VLOOKUP(AA16,'H. INV.'!$V$10:$AF$171,11,FALSE),IF(AA$2="D",VLOOKUP(AA16,'H. INV.'!$AL$10:$AV$171,11,FALSE),"")))))))</f>
        <v/>
      </c>
      <c r="FE16" s="148" t="str">
        <f>IF(AB16="","",IF(AB16="L",0,IF(AB16="V",0,IF(AB16="X",0,IF(AB$2="L",VLOOKUP(AB16,'H. INV.'!$F$10:$P$171,11,FALSE),IF(AB$2="S",VLOOKUP(AB16,'H. INV.'!$V$10:$AF$171,11,FALSE),IF(AB$2="D",VLOOKUP(AB16,'H. INV.'!$AL$10:$AV$171,11,FALSE),"")))))))</f>
        <v/>
      </c>
      <c r="FF16" s="148" t="str">
        <f>IF(AC16="","",IF(AC16="L",0,IF(AC16="V",0,IF(AC16="X",0,IF(AC$2="L",VLOOKUP(AC16,'H. INV.'!$F$10:$P$171,11,FALSE),IF(AC$2="S",VLOOKUP(AC16,'H. INV.'!$V$10:$AF$171,11,FALSE),IF(AC$2="D",VLOOKUP(AC16,'H. INV.'!$AL$10:$AV$171,11,FALSE),"")))))))</f>
        <v/>
      </c>
      <c r="FG16" s="148" t="str">
        <f>IF(AD16="","",IF(AD16="L",0,IF(AD16="V",0,IF(AD16="X",0,IF(AD$2="L",VLOOKUP(AD16,'H. INV.'!$F$10:$P$171,11,FALSE),IF(AD$2="S",VLOOKUP(AD16,'H. INV.'!$V$10:$AF$171,11,FALSE),IF(AD$2="D",VLOOKUP(AD16,'H. INV.'!$AL$10:$AV$171,11,FALSE),"")))))))</f>
        <v/>
      </c>
      <c r="FH16" s="148" t="str">
        <f>IF(AE16="","",IF(AE16="L",0,IF(AE16="V",0,IF(AE16="X",0,IF(AE$2="L",VLOOKUP(AE16,'H. INV.'!$F$10:$P$171,11,FALSE),IF(AE$2="S",VLOOKUP(AE16,'H. INV.'!$V$10:$AF$171,11,FALSE),IF(AE$2="D",VLOOKUP(AE16,'H. INV.'!$AL$10:$AV$171,11,FALSE),"")))))))</f>
        <v/>
      </c>
      <c r="FI16" s="148" t="str">
        <f>IF(AF16="","",IF(AF16="L",0,IF(AF16="V",0,IF(AF16="X",0,IF(AF$2="L",VLOOKUP(AF16,'H. INV.'!$F$10:$P$171,11,FALSE),IF(AF$2="S",VLOOKUP(AF16,'H. INV.'!$V$10:$AF$171,11,FALSE),IF(AF$2="D",VLOOKUP(AF16,'H. INV.'!$AL$10:$AV$171,11,FALSE),"")))))))</f>
        <v/>
      </c>
      <c r="FJ16" s="148" t="str">
        <f>IF(AG16="","",IF(AG16="L",0,IF(AG16="V",0,IF(AG16="X",0,IF(AG$2="L",VLOOKUP(AG16,'H. INV.'!$F$10:$P$171,11,FALSE),IF(AG$2="S",VLOOKUP(AG16,'H. INV.'!$V$10:$AF$171,11,FALSE),IF(AG$2="D",VLOOKUP(AG16,'H. INV.'!$AL$10:$AV$171,11,FALSE),"")))))))</f>
        <v/>
      </c>
      <c r="FK16" s="148" t="str">
        <f>IF(AH16="","",IF(AH16="L",0,IF(AH16="V",0,IF(AH16="X",0,IF(AH$2="L",VLOOKUP(AH16,'H. INV.'!$F$10:$P$171,11,FALSE),IF(AH$2="S",VLOOKUP(AH16,'H. INV.'!$V$10:$AF$171,11,FALSE),IF(AH$2="D",VLOOKUP(AH16,'H. INV.'!$AL$10:$AV$171,11,FALSE),"")))))))</f>
        <v/>
      </c>
      <c r="FL16" s="148" t="str">
        <f>IF(AI16="","",IF(AI16="L",0,IF(AI16="V",0,IF(AI16="X",0,IF(AI$2="L",VLOOKUP(AI16,'H. INV.'!$F$10:$P$171,11,FALSE),IF(AI$2="S",VLOOKUP(AI16,'H. INV.'!$V$10:$AF$171,11,FALSE),IF(AI$2="D",VLOOKUP(AI16,'H. INV.'!$AL$10:$AV$171,11,FALSE),"")))))))</f>
        <v/>
      </c>
      <c r="FM16" s="148" t="str">
        <f>IF(AJ16="","",IF(AJ16="L",0,IF(AJ16="V",0,IF(AJ16="X",0,IF(AJ$2="L",VLOOKUP(AJ16,'H. INV.'!$F$10:$P$171,11,FALSE),IF(AJ$2="S",VLOOKUP(AJ16,'H. INV.'!$V$10:$AF$171,11,FALSE),IF(AJ$2="D",VLOOKUP(AJ16,'H. INV.'!$AL$10:$AV$171,11,FALSE),"")))))))</f>
        <v/>
      </c>
      <c r="FN16" s="148" t="str">
        <f>IF(AK16="","",IF(AK16="L",0,IF(AK16="V",0,IF(AK16="X",0,IF(AK$2="L",VLOOKUP(AK16,'H. INV.'!$F$10:$P$171,11,FALSE),IF(AK$2="S",VLOOKUP(AK16,'H. INV.'!$V$10:$AF$171,11,FALSE),IF(AK$2="D",VLOOKUP(AK16,'H. INV.'!$AL$10:$AV$171,11,FALSE),"")))))))</f>
        <v/>
      </c>
      <c r="FO16" s="19"/>
      <c r="FP16" s="148" t="str">
        <f>IF(G16="","",IF(G16="L",0,IF(G16="V",0,IF(G16="X",0,IF(G$2="L",VLOOKUP(G16,'H. VER.'!$F$10:$P$171,11,FALSE),IF(G$2="S",VLOOKUP(G16,'H. VER.'!$V$10:$AF$171,11,FALSE),IF(G$2="D",VLOOKUP(G16,'H. VER.'!$AL$10:$AV$171,11,FALSE),"")))))))</f>
        <v/>
      </c>
      <c r="FQ16" s="148" t="str">
        <f>IF(H16="","",IF(H16="L",0,IF(H16="V",0,IF(H16="X",0,IF(H$2="L",VLOOKUP(H16,'H. VER.'!$F$10:$P$171,11,FALSE),IF(H$2="S",VLOOKUP(H16,'H. VER.'!$V$10:$AF$171,11,FALSE),IF(H$2="D",VLOOKUP(H16,'H. VER.'!$AL$10:$AV$171,11,FALSE),"")))))))</f>
        <v/>
      </c>
      <c r="FR16" s="148" t="str">
        <f>IF(I16="","",IF(I16="L",0,IF(I16="V",0,IF(I16="X",0,IF(I$2="L",VLOOKUP(I16,'H. VER.'!$F$10:$P$171,11,FALSE),IF(I$2="S",VLOOKUP(I16,'H. VER.'!$V$10:$AF$171,11,FALSE),IF(I$2="D",VLOOKUP(I16,'H. VER.'!$AL$10:$AV$171,11,FALSE),"")))))))</f>
        <v/>
      </c>
      <c r="FS16" s="148" t="str">
        <f>IF(J16="","",IF(J16="L",0,IF(J16="V",0,IF(J16="X",0,IF(J$2="L",VLOOKUP(J16,'H. VER.'!$F$10:$P$171,11,FALSE),IF(J$2="S",VLOOKUP(J16,'H. VER.'!$V$10:$AF$171,11,FALSE),IF(J$2="D",VLOOKUP(J16,'H. VER.'!$AL$10:$AV$171,11,FALSE),"")))))))</f>
        <v/>
      </c>
      <c r="FT16" s="148" t="str">
        <f>IF(K16="","",IF(K16="L",0,IF(K16="V",0,IF(K16="X",0,IF(K$2="L",VLOOKUP(K16,'H. VER.'!$F$10:$P$171,11,FALSE),IF(K$2="S",VLOOKUP(K16,'H. VER.'!$V$10:$AF$171,11,FALSE),IF(K$2="D",VLOOKUP(K16,'H. VER.'!$AL$10:$AV$171,11,FALSE),"")))))))</f>
        <v/>
      </c>
      <c r="FU16" s="148" t="str">
        <f>IF(L16="","",IF(L16="L",0,IF(L16="V",0,IF(L16="X",0,IF(L$2="L",VLOOKUP(L16,'H. VER.'!$F$10:$P$171,11,FALSE),IF(L$2="S",VLOOKUP(L16,'H. VER.'!$V$10:$AF$171,11,FALSE),IF(L$2="D",VLOOKUP(L16,'H. VER.'!$AL$10:$AV$171,11,FALSE),"")))))))</f>
        <v/>
      </c>
      <c r="FV16" s="148" t="str">
        <f>IF(M16="","",IF(M16="L",0,IF(M16="V",0,IF(M16="X",0,IF(M$2="L",VLOOKUP(M16,'H. VER.'!$F$10:$P$171,11,FALSE),IF(M$2="S",VLOOKUP(M16,'H. VER.'!$V$10:$AF$171,11,FALSE),IF(M$2="D",VLOOKUP(M16,'H. VER.'!$AL$10:$AV$171,11,FALSE),"")))))))</f>
        <v/>
      </c>
      <c r="FW16" s="148" t="str">
        <f>IF(N16="","",IF(N16="L",0,IF(N16="V",0,IF(N16="X",0,IF(N$2="L",VLOOKUP(N16,'H. VER.'!$F$10:$P$171,11,FALSE),IF(N$2="S",VLOOKUP(N16,'H. VER.'!$V$10:$AF$171,11,FALSE),IF(N$2="D",VLOOKUP(N16,'H. VER.'!$AL$10:$AV$171,11,FALSE),"")))))))</f>
        <v/>
      </c>
      <c r="FX16" s="148" t="str">
        <f>IF(O16="","",IF(O16="L",0,IF(O16="V",0,IF(O16="X",0,IF(O$2="L",VLOOKUP(O16,'H. VER.'!$F$10:$P$171,11,FALSE),IF(O$2="S",VLOOKUP(O16,'H. VER.'!$V$10:$AF$171,11,FALSE),IF(O$2="D",VLOOKUP(O16,'H. VER.'!$AL$10:$AV$171,11,FALSE),"")))))))</f>
        <v/>
      </c>
      <c r="FY16" s="148" t="str">
        <f>IF(P16="","",IF(P16="L",0,IF(P16="V",0,IF(P16="X",0,IF(P$2="L",VLOOKUP(P16,'H. VER.'!$F$10:$P$171,11,FALSE),IF(P$2="S",VLOOKUP(P16,'H. VER.'!$V$10:$AF$171,11,FALSE),IF(P$2="D",VLOOKUP(P16,'H. VER.'!$AL$10:$AV$171,11,FALSE),"")))))))</f>
        <v/>
      </c>
      <c r="FZ16" s="148" t="str">
        <f>IF(Q16="","",IF(Q16="L",0,IF(Q16="V",0,IF(Q16="X",0,IF(Q$2="L",VLOOKUP(Q16,'H. VER.'!$F$10:$P$171,11,FALSE),IF(Q$2="S",VLOOKUP(Q16,'H. VER.'!$V$10:$AF$171,11,FALSE),IF(Q$2="D",VLOOKUP(Q16,'H. VER.'!$AL$10:$AV$171,11,FALSE),"")))))))</f>
        <v/>
      </c>
      <c r="GA16" s="148" t="str">
        <f>IF(R16="","",IF(R16="L",0,IF(R16="V",0,IF(R16="X",0,IF(R$2="L",VLOOKUP(R16,'H. VER.'!$F$10:$P$171,11,FALSE),IF(R$2="S",VLOOKUP(R16,'H. VER.'!$V$10:$AF$171,11,FALSE),IF(R$2="D",VLOOKUP(R16,'H. VER.'!$AL$10:$AV$171,11,FALSE),"")))))))</f>
        <v/>
      </c>
      <c r="GB16" s="148" t="str">
        <f>IF(S16="","",IF(S16="L",0,IF(S16="V",0,IF(S16="X",0,IF(S$2="L",VLOOKUP(S16,'H. VER.'!$F$10:$P$171,11,FALSE),IF(S$2="S",VLOOKUP(S16,'H. VER.'!$V$10:$AF$171,11,FALSE),IF(S$2="D",VLOOKUP(S16,'H. VER.'!$AL$10:$AV$171,11,FALSE),"")))))))</f>
        <v/>
      </c>
      <c r="GC16" s="148" t="str">
        <f>IF(T16="","",IF(T16="L",0,IF(T16="V",0,IF(T16="X",0,IF(T$2="L",VLOOKUP(T16,'H. VER.'!$F$10:$P$171,11,FALSE),IF(T$2="S",VLOOKUP(T16,'H. VER.'!$V$10:$AF$171,11,FALSE),IF(T$2="D",VLOOKUP(T16,'H. VER.'!$AL$10:$AV$171,11,FALSE),"")))))))</f>
        <v/>
      </c>
      <c r="GD16" s="148" t="str">
        <f>IF(U16="","",IF(U16="L",0,IF(U16="V",0,IF(U16="X",0,IF(U$2="L",VLOOKUP(U16,'H. VER.'!$F$10:$P$171,11,FALSE),IF(U$2="S",VLOOKUP(U16,'H. VER.'!$V$10:$AF$171,11,FALSE),IF(U$2="D",VLOOKUP(U16,'H. VER.'!$AL$10:$AV$171,11,FALSE),"")))))))</f>
        <v/>
      </c>
      <c r="GE16" s="148" t="str">
        <f>IF(V16="","",IF(V16="L",0,IF(V16="V",0,IF(V16="X",0,IF(V$2="L",VLOOKUP(V16,'H. VER.'!$F$10:$P$171,11,FALSE),IF(V$2="S",VLOOKUP(V16,'H. VER.'!$V$10:$AF$171,11,FALSE),IF(V$2="D",VLOOKUP(V16,'H. VER.'!$AL$10:$AV$171,11,FALSE),"")))))))</f>
        <v/>
      </c>
      <c r="GF16" s="148" t="str">
        <f>IF(W16="","",IF(W16="L",0,IF(W16="V",0,IF(W16="X",0,IF(W$2="L",VLOOKUP(W16,'H. VER.'!$F$10:$P$171,11,FALSE),IF(W$2="S",VLOOKUP(W16,'H. VER.'!$V$10:$AF$171,11,FALSE),IF(W$2="D",VLOOKUP(W16,'H. VER.'!$AL$10:$AV$171,11,FALSE),"")))))))</f>
        <v/>
      </c>
      <c r="GG16" s="148" t="str">
        <f>IF(X16="","",IF(X16="L",0,IF(X16="V",0,IF(X16="X",0,IF(X$2="L",VLOOKUP(X16,'H. VER.'!$F$10:$P$171,11,FALSE),IF(X$2="S",VLOOKUP(X16,'H. VER.'!$V$10:$AF$171,11,FALSE),IF(X$2="D",VLOOKUP(X16,'H. VER.'!$AL$10:$AV$171,11,FALSE),"")))))))</f>
        <v/>
      </c>
      <c r="GH16" s="148" t="str">
        <f>IF(Y16="","",IF(Y16="L",0,IF(Y16="V",0,IF(Y16="X",0,IF(Y$2="L",VLOOKUP(Y16,'H. VER.'!$F$10:$P$171,11,FALSE),IF(Y$2="S",VLOOKUP(Y16,'H. VER.'!$V$10:$AF$171,11,FALSE),IF(Y$2="D",VLOOKUP(Y16,'H. VER.'!$AL$10:$AV$171,11,FALSE),"")))))))</f>
        <v/>
      </c>
      <c r="GI16" s="148" t="str">
        <f>IF(Z16="","",IF(Z16="L",0,IF(Z16="V",0,IF(Z16="X",0,IF(Z$2="L",VLOOKUP(Z16,'H. VER.'!$F$10:$P$171,11,FALSE),IF(Z$2="S",VLOOKUP(Z16,'H. VER.'!$V$10:$AF$171,11,FALSE),IF(Z$2="D",VLOOKUP(Z16,'H. VER.'!$AL$10:$AV$171,11,FALSE),"")))))))</f>
        <v/>
      </c>
      <c r="GJ16" s="148" t="str">
        <f>IF(AA16="","",IF(AA16="L",0,IF(AA16="V",0,IF(AA16="X",0,IF(AA$2="L",VLOOKUP(AA16,'H. VER.'!$F$10:$P$171,11,FALSE),IF(AA$2="S",VLOOKUP(AA16,'H. VER.'!$V$10:$AF$171,11,FALSE),IF(AA$2="D",VLOOKUP(AA16,'H. VER.'!$AL$10:$AV$171,11,FALSE),"")))))))</f>
        <v/>
      </c>
      <c r="GK16" s="148" t="str">
        <f>IF(AB16="","",IF(AB16="L",0,IF(AB16="V",0,IF(AB16="X",0,IF(AB$2="L",VLOOKUP(AB16,'H. VER.'!$F$10:$P$171,11,FALSE),IF(AB$2="S",VLOOKUP(AB16,'H. VER.'!$V$10:$AF$171,11,FALSE),IF(AB$2="D",VLOOKUP(AB16,'H. VER.'!$AL$10:$AV$171,11,FALSE),"")))))))</f>
        <v/>
      </c>
      <c r="GL16" s="148" t="str">
        <f>IF(AC16="","",IF(AC16="L",0,IF(AC16="V",0,IF(AC16="X",0,IF(AC$2="L",VLOOKUP(AC16,'H. VER.'!$F$10:$P$171,11,FALSE),IF(AC$2="S",VLOOKUP(AC16,'H. VER.'!$V$10:$AF$171,11,FALSE),IF(AC$2="D",VLOOKUP(AC16,'H. VER.'!$AL$10:$AV$171,11,FALSE),"")))))))</f>
        <v/>
      </c>
      <c r="GM16" s="148" t="str">
        <f>IF(AD16="","",IF(AD16="L",0,IF(AD16="V",0,IF(AD16="X",0,IF(AD$2="L",VLOOKUP(AD16,'H. VER.'!$F$10:$P$171,11,FALSE),IF(AD$2="S",VLOOKUP(AD16,'H. VER.'!$V$10:$AF$171,11,FALSE),IF(AD$2="D",VLOOKUP(AD16,'H. VER.'!$AL$10:$AV$171,11,FALSE),"")))))))</f>
        <v/>
      </c>
      <c r="GN16" s="148" t="str">
        <f>IF(AE16="","",IF(AE16="L",0,IF(AE16="V",0,IF(AE16="X",0,IF(AE$2="L",VLOOKUP(AE16,'H. VER.'!$F$10:$P$171,11,FALSE),IF(AE$2="S",VLOOKUP(AE16,'H. VER.'!$V$10:$AF$171,11,FALSE),IF(AE$2="D",VLOOKUP(AE16,'H. VER.'!$AL$10:$AV$171,11,FALSE),"")))))))</f>
        <v/>
      </c>
      <c r="GO16" s="148" t="str">
        <f>IF(AF16="","",IF(AF16="L",0,IF(AF16="V",0,IF(AF16="X",0,IF(AF$2="L",VLOOKUP(AF16,'H. VER.'!$F$10:$P$171,11,FALSE),IF(AF$2="S",VLOOKUP(AF16,'H. VER.'!$V$10:$AF$171,11,FALSE),IF(AF$2="D",VLOOKUP(AF16,'H. VER.'!$AL$10:$AV$171,11,FALSE),"")))))))</f>
        <v/>
      </c>
      <c r="GP16" s="148" t="str">
        <f>IF(AG16="","",IF(AG16="L",0,IF(AG16="V",0,IF(AG16="X",0,IF(AG$2="L",VLOOKUP(AG16,'H. VER.'!$F$10:$P$171,11,FALSE),IF(AG$2="S",VLOOKUP(AG16,'H. VER.'!$V$10:$AF$171,11,FALSE),IF(AG$2="D",VLOOKUP(AG16,'H. VER.'!$AL$10:$AV$171,11,FALSE),"")))))))</f>
        <v/>
      </c>
      <c r="GQ16" s="148" t="str">
        <f>IF(AH16="","",IF(AH16="L",0,IF(AH16="V",0,IF(AH16="X",0,IF(AH$2="L",VLOOKUP(AH16,'H. VER.'!$F$10:$P$171,11,FALSE),IF(AH$2="S",VLOOKUP(AH16,'H. VER.'!$V$10:$AF$171,11,FALSE),IF(AH$2="D",VLOOKUP(AH16,'H. VER.'!$AL$10:$AV$171,11,FALSE),"")))))))</f>
        <v/>
      </c>
      <c r="GR16" s="148" t="str">
        <f>IF(AI16="","",IF(AI16="L",0,IF(AI16="V",0,IF(AI16="X",0,IF(AI$2="L",VLOOKUP(AI16,'H. VER.'!$F$10:$P$171,11,FALSE),IF(AI$2="S",VLOOKUP(AI16,'H. VER.'!$V$10:$AF$171,11,FALSE),IF(AI$2="D",VLOOKUP(AI16,'H. VER.'!$AL$10:$AV$171,11,FALSE),"")))))))</f>
        <v/>
      </c>
      <c r="GS16" s="148" t="str">
        <f>IF(AJ16="","",IF(AJ16="L",0,IF(AJ16="V",0,IF(AJ16="X",0,IF(AJ$2="L",VLOOKUP(AJ16,'H. VER.'!$F$10:$P$171,11,FALSE),IF(AJ$2="S",VLOOKUP(AJ16,'H. VER.'!$V$10:$AF$171,11,FALSE),IF(AJ$2="D",VLOOKUP(AJ16,'H. VER.'!$AL$10:$AV$171,11,FALSE),"")))))))</f>
        <v/>
      </c>
      <c r="GT16" s="148" t="str">
        <f>IF(AK16="","",IF(AK16="L",0,IF(AK16="V",0,IF(AK16="X",0,IF(AK$2="L",VLOOKUP(AK16,'H. VER.'!$F$10:$P$171,11,FALSE),IF(AK$2="S",VLOOKUP(AK16,'H. VER.'!$V$10:$AF$171,11,FALSE),IF(AK$2="D",VLOOKUP(AK16,'H. VER.'!$AL$10:$AV$171,11,FALSE),"")))))))</f>
        <v/>
      </c>
      <c r="GU16" s="19"/>
      <c r="GV16" s="417">
        <f t="shared" si="47"/>
        <v>9</v>
      </c>
      <c r="GW16" s="415"/>
    </row>
    <row r="17" spans="1:205" ht="15.75">
      <c r="A17" s="368"/>
      <c r="B17" s="367" t="str">
        <f>IFERROR(VLOOKUP(A433/7/2023+CONDUCTORES!C:V,20,FALSE),"")</f>
        <v/>
      </c>
      <c r="C17" s="544" t="str">
        <f>IF(CUADRO!A17="",IF(B17="","",B17),VLOOKUP(CUADRO!A17,CONDUCTORES!C:E,3,FALSE))</f>
        <v/>
      </c>
      <c r="D17" s="545" t="str">
        <f>IF(ISNA(IF(B17="",IF(A17="","",A17),VLOOKUP(B17,CONDUCTORES!B:F,5,FALSE))),"",(IF(B17="",IF(A17="","",A17),VLOOKUP(B17,CONDUCTORES!B:F,5,FALSE))))</f>
        <v/>
      </c>
      <c r="E17" s="546">
        <v>14</v>
      </c>
      <c r="F17" s="551"/>
      <c r="G17" s="547"/>
      <c r="H17" s="547"/>
      <c r="I17" s="519"/>
      <c r="J17" s="547"/>
      <c r="K17" s="519"/>
      <c r="L17" s="550"/>
      <c r="M17" s="547"/>
      <c r="N17" s="547"/>
      <c r="O17" s="547"/>
      <c r="P17" s="519"/>
      <c r="Q17" s="547"/>
      <c r="R17" s="519"/>
      <c r="S17" s="519"/>
      <c r="T17" s="547"/>
      <c r="U17" s="549"/>
      <c r="V17" s="547"/>
      <c r="W17" s="547"/>
      <c r="X17" s="547"/>
      <c r="Y17" s="519"/>
      <c r="Z17" s="550"/>
      <c r="AA17" s="547"/>
      <c r="AB17" s="547"/>
      <c r="AC17" s="547"/>
      <c r="AD17" s="547"/>
      <c r="AE17" s="547"/>
      <c r="AF17" s="547"/>
      <c r="AG17" s="550"/>
      <c r="AH17" s="547"/>
      <c r="AI17" s="547"/>
      <c r="AJ17" s="547"/>
      <c r="AK17" s="519"/>
      <c r="AL17" s="417">
        <f t="shared" si="38"/>
        <v>0</v>
      </c>
      <c r="AM17" s="417">
        <f t="shared" si="6"/>
        <v>31</v>
      </c>
      <c r="AN17" s="463">
        <f t="shared" si="39"/>
        <v>0</v>
      </c>
      <c r="AO17" s="463">
        <f t="shared" si="40"/>
        <v>0</v>
      </c>
      <c r="AP17" s="463">
        <f t="shared" si="41"/>
        <v>0</v>
      </c>
      <c r="AQ17" s="463">
        <f t="shared" si="42"/>
        <v>0</v>
      </c>
      <c r="AR17" s="463">
        <f t="shared" si="43"/>
        <v>0</v>
      </c>
      <c r="AS17" s="464">
        <f t="shared" si="44"/>
        <v>0</v>
      </c>
      <c r="AT17" s="464">
        <f t="shared" si="45"/>
        <v>0</v>
      </c>
      <c r="AU17" s="465">
        <f>EH17+(AO17*(CALCULADORA!$L$22/30))+(CUADRO!AP17*CALCULADORA!$J$22)+(CUADRO!AQ17*CALCULADORA!$J$22)+(CUADRO!AR17*CALCULADORA!$J$22)</f>
        <v>0</v>
      </c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97">
        <f t="shared" si="7"/>
        <v>1</v>
      </c>
      <c r="BW17" s="97">
        <f t="shared" si="8"/>
        <v>2</v>
      </c>
      <c r="BX17" s="97">
        <f t="shared" si="9"/>
        <v>3</v>
      </c>
      <c r="BY17" s="97">
        <f t="shared" si="10"/>
        <v>4</v>
      </c>
      <c r="BZ17" s="97">
        <f t="shared" si="11"/>
        <v>5</v>
      </c>
      <c r="CA17" s="97">
        <f t="shared" si="12"/>
        <v>6</v>
      </c>
      <c r="CB17" s="97">
        <f t="shared" si="13"/>
        <v>7</v>
      </c>
      <c r="CC17" s="97">
        <f t="shared" si="14"/>
        <v>8</v>
      </c>
      <c r="CD17" s="97">
        <f t="shared" si="15"/>
        <v>9</v>
      </c>
      <c r="CE17" s="97">
        <f t="shared" si="16"/>
        <v>10</v>
      </c>
      <c r="CF17" s="97">
        <f t="shared" si="17"/>
        <v>11</v>
      </c>
      <c r="CG17" s="97">
        <f t="shared" si="18"/>
        <v>12</v>
      </c>
      <c r="CH17" s="97">
        <f t="shared" si="19"/>
        <v>13</v>
      </c>
      <c r="CI17" s="97">
        <f t="shared" si="20"/>
        <v>14</v>
      </c>
      <c r="CJ17" s="97">
        <f t="shared" si="21"/>
        <v>15</v>
      </c>
      <c r="CK17" s="97">
        <f t="shared" si="22"/>
        <v>16</v>
      </c>
      <c r="CL17" s="97">
        <f t="shared" si="23"/>
        <v>17</v>
      </c>
      <c r="CM17" s="97">
        <f t="shared" si="24"/>
        <v>18</v>
      </c>
      <c r="CN17" s="97">
        <f t="shared" si="25"/>
        <v>19</v>
      </c>
      <c r="CO17" s="97">
        <f t="shared" si="26"/>
        <v>20</v>
      </c>
      <c r="CP17" s="97">
        <f t="shared" si="27"/>
        <v>21</v>
      </c>
      <c r="CQ17" s="97">
        <f t="shared" si="28"/>
        <v>22</v>
      </c>
      <c r="CR17" s="97">
        <f t="shared" si="29"/>
        <v>23</v>
      </c>
      <c r="CS17" s="97">
        <f t="shared" si="30"/>
        <v>24</v>
      </c>
      <c r="CT17" s="97">
        <f t="shared" si="31"/>
        <v>25</v>
      </c>
      <c r="CU17" s="97">
        <f t="shared" si="32"/>
        <v>26</v>
      </c>
      <c r="CV17" s="97">
        <f t="shared" si="33"/>
        <v>27</v>
      </c>
      <c r="CW17" s="97">
        <f t="shared" si="34"/>
        <v>28</v>
      </c>
      <c r="CX17" s="97">
        <f t="shared" si="35"/>
        <v>29</v>
      </c>
      <c r="CY17" s="97">
        <f t="shared" si="36"/>
        <v>30</v>
      </c>
      <c r="CZ17" s="97">
        <f t="shared" si="37"/>
        <v>31</v>
      </c>
      <c r="DA17" s="19"/>
      <c r="DB17" s="19"/>
      <c r="DC17" s="148" t="str">
        <f>IF(G17="X",CALCULADORA!$J$22,IF(CUADRO!G17="V",0,IF(CUADRO!G17="AP",0,IF(CUADRO!G17="HS",0,IF(CUADRO!G17="BA",0,IF(CALCULADORA!$M$2="INVIERNO",CUADRO!EJ17,CUADRO!FP17))))))</f>
        <v/>
      </c>
      <c r="DD17" s="148" t="str">
        <f>IF(H17="X",CALCULADORA!$J$22,IF(CUADRO!H17="V",0,IF(CUADRO!H17="AP",0,IF(CUADRO!H17="HS",0,IF(CUADRO!H17="BA",0,IF(CALCULADORA!$M$2="INVIERNO",CUADRO!EK17,CUADRO!FQ17))))))</f>
        <v/>
      </c>
      <c r="DE17" s="148" t="str">
        <f>IF(I17="X",CALCULADORA!$J$22,IF(CUADRO!I17="V",0,IF(CUADRO!I17="AP",0,IF(CUADRO!I17="HS",0,IF(CUADRO!I17="BA",0,IF(CALCULADORA!$M$2="INVIERNO",CUADRO!EL17,CUADRO!FR17))))))</f>
        <v/>
      </c>
      <c r="DF17" s="148" t="str">
        <f>IF(J17="X",CALCULADORA!$J$22,IF(CUADRO!J17="V",0,IF(CUADRO!J17="AP",0,IF(CUADRO!J17="HS",0,IF(CUADRO!J17="BA",0,IF(CALCULADORA!$M$2="INVIERNO",CUADRO!EM17,CUADRO!FS17))))))</f>
        <v/>
      </c>
      <c r="DG17" s="148" t="str">
        <f>IF(K17="X",CALCULADORA!$J$22,IF(CUADRO!K17="V",0,IF(CUADRO!K17="AP",0,IF(CUADRO!K17="HS",0,IF(CUADRO!K17="BA",0,IF(CALCULADORA!$M$2="INVIERNO",CUADRO!EN17,CUADRO!FT17))))))</f>
        <v/>
      </c>
      <c r="DH17" s="148" t="str">
        <f>IF(L17="X",CALCULADORA!$J$22,IF(CUADRO!L17="V",0,IF(CUADRO!L17="AP",0,IF(CUADRO!L17="HS",0,IF(CUADRO!L17="BA",0,IF(CALCULADORA!$M$2="INVIERNO",CUADRO!EO17,CUADRO!FU17))))))</f>
        <v/>
      </c>
      <c r="DI17" s="148" t="str">
        <f>IF(M17="X",CALCULADORA!$J$22,IF(CUADRO!M17="V",0,IF(CUADRO!M17="AP",0,IF(CUADRO!M17="HS",0,IF(CUADRO!M17="BA",0,IF(CALCULADORA!$M$2="INVIERNO",CUADRO!EP17,CUADRO!FV17))))))</f>
        <v/>
      </c>
      <c r="DJ17" s="148" t="str">
        <f>IF(N17="X",CALCULADORA!$J$22,IF(CUADRO!N17="V",0,IF(CUADRO!N17="AP",0,IF(CUADRO!N17="HS",0,IF(CUADRO!N17="BA",0,IF(CALCULADORA!$M$2="INVIERNO",CUADRO!EQ17,CUADRO!FW17))))))</f>
        <v/>
      </c>
      <c r="DK17" s="148" t="str">
        <f>IF(O17="X",CALCULADORA!$J$22,IF(CUADRO!O17="V",0,IF(CUADRO!O17="AP",0,IF(CUADRO!O17="HS",0,IF(CUADRO!O17="BA",0,IF(CALCULADORA!$M$2="INVIERNO",CUADRO!ER17,CUADRO!FX17))))))</f>
        <v/>
      </c>
      <c r="DL17" s="148" t="str">
        <f>IF(P17="X",CALCULADORA!$J$22,IF(CUADRO!P17="V",0,IF(CUADRO!P17="AP",0,IF(CUADRO!P17="HS",0,IF(CUADRO!P17="BA",0,IF(CALCULADORA!$M$2="INVIERNO",CUADRO!ES17,CUADRO!FY17))))))</f>
        <v/>
      </c>
      <c r="DM17" s="148" t="str">
        <f>IF(Q17="X",CALCULADORA!$J$22,IF(CUADRO!Q17="V",0,IF(CUADRO!Q17="AP",0,IF(CUADRO!Q17="HS",0,IF(CUADRO!Q17="BA",0,IF(CALCULADORA!$M$2="INVIERNO",CUADRO!ET17,CUADRO!FZ17))))))</f>
        <v/>
      </c>
      <c r="DN17" s="148" t="str">
        <f>IF(R17="X",CALCULADORA!$J$22,IF(CUADRO!R17="V",0,IF(CUADRO!R17="AP",0,IF(CUADRO!R17="HS",0,IF(CUADRO!R17="BA",0,IF(CALCULADORA!$M$2="INVIERNO",CUADRO!EU17,CUADRO!GA17))))))</f>
        <v/>
      </c>
      <c r="DO17" s="148" t="str">
        <f>IF(S17="X",CALCULADORA!$J$22,IF(CUADRO!S17="V",0,IF(CUADRO!S17="AP",0,IF(CUADRO!S17="HS",0,IF(CUADRO!S17="BA",0,IF(CALCULADORA!$M$2="INVIERNO",CUADRO!EV17,CUADRO!GB17))))))</f>
        <v/>
      </c>
      <c r="DP17" s="148" t="str">
        <f>IF(T17="X",CALCULADORA!$J$22,IF(CUADRO!T17="V",0,IF(CUADRO!T17="AP",0,IF(CUADRO!T17="HS",0,IF(CUADRO!T17="BA",0,IF(CALCULADORA!$M$2="INVIERNO",CUADRO!EW17,CUADRO!GC17))))))</f>
        <v/>
      </c>
      <c r="DQ17" s="148" t="str">
        <f>IF(U17="X",CALCULADORA!$J$22,IF(CUADRO!U17="V",0,IF(CUADRO!U17="AP",0,IF(CUADRO!U17="HS",0,IF(CUADRO!U17="BA",0,IF(CALCULADORA!$M$2="INVIERNO",CUADRO!EX17,CUADRO!GD17))))))</f>
        <v/>
      </c>
      <c r="DR17" s="148" t="str">
        <f>IF(V17="X",CALCULADORA!$J$22,IF(CUADRO!V17="V",0,IF(CUADRO!V17="AP",0,IF(CUADRO!V17="HS",0,IF(CUADRO!V17="BA",0,IF(CALCULADORA!$M$2="INVIERNO",CUADRO!EY17,CUADRO!GE17))))))</f>
        <v/>
      </c>
      <c r="DS17" s="148" t="str">
        <f>IF(W17="X",CALCULADORA!$J$22,IF(CUADRO!W17="V",0,IF(CUADRO!W17="AP",0,IF(CUADRO!W17="HS",0,IF(CUADRO!W17="BA",0,IF(CALCULADORA!$M$2="INVIERNO",CUADRO!EZ17,CUADRO!GF17))))))</f>
        <v/>
      </c>
      <c r="DT17" s="148" t="str">
        <f>IF(X17="X",CALCULADORA!$J$22,IF(CUADRO!X17="V",0,IF(CUADRO!X17="AP",0,IF(CUADRO!X17="HS",0,IF(CUADRO!X17="BA",0,IF(CALCULADORA!$M$2="INVIERNO",CUADRO!FA17,CUADRO!GG17))))))</f>
        <v/>
      </c>
      <c r="DU17" s="148" t="str">
        <f>IF(Y17="X",CALCULADORA!$J$22,IF(CUADRO!Y17="V",0,IF(CUADRO!Y17="AP",0,IF(CUADRO!Y17="HS",0,IF(CUADRO!Y17="BA",0,IF(CALCULADORA!$M$2="INVIERNO",CUADRO!FB17,CUADRO!GH17))))))</f>
        <v/>
      </c>
      <c r="DV17" s="148" t="str">
        <f>IF(Z17="X",CALCULADORA!$J$22,IF(CUADRO!Z17="V",0,IF(CUADRO!Z17="AP",0,IF(CUADRO!Z17="HS",0,IF(CUADRO!Z17="BA",0,IF(CALCULADORA!$M$2="INVIERNO",CUADRO!FC17,CUADRO!GI17))))))</f>
        <v/>
      </c>
      <c r="DW17" s="148" t="str">
        <f>IF(AA17="X",CALCULADORA!$J$22,IF(CUADRO!AA17="V",0,IF(CUADRO!AA17="AP",0,IF(CUADRO!AA17="HS",0,IF(CUADRO!AA17="BA",0,IF(CALCULADORA!$M$2="INVIERNO",CUADRO!FD17,CUADRO!GJ17))))))</f>
        <v/>
      </c>
      <c r="DX17" s="148" t="str">
        <f>IF(AB17="X",CALCULADORA!$J$22,IF(CUADRO!AB17="V",0,IF(CUADRO!AB17="AP",0,IF(CUADRO!AB17="HS",0,IF(CUADRO!AB17="BA",0,IF(CALCULADORA!$M$2="INVIERNO",CUADRO!FE17,CUADRO!GK17))))))</f>
        <v/>
      </c>
      <c r="DY17" s="148" t="str">
        <f>IF(AC17="X",CALCULADORA!$J$22,IF(CUADRO!AC17="V",0,IF(CUADRO!AC17="AP",0,IF(CUADRO!AC17="HS",0,IF(CUADRO!AC17="BA",0,IF(CALCULADORA!$M$2="INVIERNO",CUADRO!FF17,CUADRO!GL17))))))</f>
        <v/>
      </c>
      <c r="DZ17" s="148" t="str">
        <f>IF(AD17="X",CALCULADORA!$J$22,IF(CUADRO!AD17="V",0,IF(CUADRO!AD17="AP",0,IF(CUADRO!AD17="HS",0,IF(CUADRO!AD17="BA",0,IF(CALCULADORA!$M$2="INVIERNO",CUADRO!FG17,CUADRO!GM17))))))</f>
        <v/>
      </c>
      <c r="EA17" s="148" t="str">
        <f>IF(AE17="X",CALCULADORA!$J$22,IF(CUADRO!AE17="V",0,IF(CUADRO!AE17="AP",0,IF(CUADRO!AE17="HS",0,IF(CUADRO!AE17="BA",0,IF(CALCULADORA!$M$2="INVIERNO",CUADRO!FH17,CUADRO!GN17))))))</f>
        <v/>
      </c>
      <c r="EB17" s="148" t="str">
        <f>IF(AF17="X",CALCULADORA!$J$22,IF(CUADRO!AF17="V",0,IF(CUADRO!AF17="AP",0,IF(CUADRO!AF17="HS",0,IF(CUADRO!AF17="BA",0,IF(CALCULADORA!$M$2="INVIERNO",CUADRO!FI17,CUADRO!GO17))))))</f>
        <v/>
      </c>
      <c r="EC17" s="148" t="str">
        <f>IF(AG17="X",CALCULADORA!$J$22,IF(CUADRO!AG17="V",0,IF(CUADRO!AG17="AP",0,IF(CUADRO!AG17="HS",0,IF(CUADRO!AG17="BA",0,IF(CALCULADORA!$M$2="INVIERNO",CUADRO!FJ17,CUADRO!GP17))))))</f>
        <v/>
      </c>
      <c r="ED17" s="148" t="str">
        <f>IF(AH17="X",CALCULADORA!$J$22,IF(CUADRO!AH17="V",0,IF(CUADRO!AH17="AP",0,IF(CUADRO!AH17="HS",0,IF(CUADRO!AH17="BA",0,IF(CALCULADORA!$M$2="INVIERNO",CUADRO!FK17,CUADRO!GQ17))))))</f>
        <v/>
      </c>
      <c r="EE17" s="148" t="str">
        <f>IF(AI17="X",CALCULADORA!$J$22,IF(CUADRO!AI17="V",0,IF(CUADRO!AI17="AP",0,IF(CUADRO!AI17="HS",0,IF(CUADRO!AI17="BA",0,IF(CALCULADORA!$M$2="INVIERNO",CUADRO!FL17,CUADRO!GR17))))))</f>
        <v/>
      </c>
      <c r="EF17" s="148" t="str">
        <f>IF(AJ17="X",CALCULADORA!$J$22,IF(CUADRO!AJ17="V",0,IF(CUADRO!AJ17="AP",0,IF(CUADRO!AJ17="HS",0,IF(CUADRO!AJ17="BA",0,IF(CALCULADORA!$M$2="INVIERNO",CUADRO!FM17,CUADRO!GS17))))))</f>
        <v/>
      </c>
      <c r="EG17" s="148" t="str">
        <f>IF(AK17="X",CALCULADORA!$J$22,IF(CUADRO!AK17="V",0,IF(CUADRO!AK17="AP",0,IF(CUADRO!AK17="HS",0,IF(CUADRO!AK17="BA",0,IF(CALCULADORA!$M$2="INVIERNO",CUADRO!FN17,CUADRO!GT17))))))</f>
        <v/>
      </c>
      <c r="EH17" s="363">
        <f t="shared" si="46"/>
        <v>0</v>
      </c>
      <c r="EI17" s="19"/>
      <c r="EJ17" s="148" t="str">
        <f>IF(G17="","",IF(G17="L",0,IF(G17="V",0,IF(G17="X",0,IF(G$2="L",VLOOKUP(G17,'H. INV.'!$F$10:$P$171,11,FALSE),IF(G$2="S",VLOOKUP(G17,'H. INV.'!$V$10:$AF$171,11,FALSE),IF(G$2="D",VLOOKUP(G17,'H. INV.'!$AL$10:$AV$171,11,FALSE),"")))))))</f>
        <v/>
      </c>
      <c r="EK17" s="148" t="str">
        <f>IF(H17="","",IF(H17="L",0,IF(H17="V",0,IF(H17="X",0,IF(H$2="L",VLOOKUP(H17,'H. INV.'!$F$10:$P$171,11,FALSE),IF(H$2="S",VLOOKUP(H17,'H. INV.'!$V$10:$AF$171,11,FALSE),IF(H$2="D",VLOOKUP(H17,'H. INV.'!$AL$10:$AV$171,11,FALSE),"")))))))</f>
        <v/>
      </c>
      <c r="EL17" s="148" t="str">
        <f>IF(I17="","",IF(I17="L",0,IF(I17="V",0,IF(I17="X",0,IF(I$2="L",VLOOKUP(I17,'H. INV.'!$F$10:$P$171,11,FALSE),IF(I$2="S",VLOOKUP(I17,'H. INV.'!$V$10:$AF$171,11,FALSE),IF(I$2="D",VLOOKUP(I17,'H. INV.'!$AL$10:$AV$171,11,FALSE),"")))))))</f>
        <v/>
      </c>
      <c r="EM17" s="148" t="str">
        <f>IF(J17="","",IF(J17="L",0,IF(J17="V",0,IF(J17="X",0,IF(J$2="L",VLOOKUP(J17,'H. INV.'!$F$10:$P$171,11,FALSE),IF(J$2="S",VLOOKUP(J17,'H. INV.'!$V$10:$AF$171,11,FALSE),IF(J$2="D",VLOOKUP(J17,'H. INV.'!$AL$10:$AV$171,11,FALSE),"")))))))</f>
        <v/>
      </c>
      <c r="EN17" s="148" t="str">
        <f>IF(K17="","",IF(K17="L",0,IF(K17="V",0,IF(K17="X",0,IF(K$2="L",VLOOKUP(K17,'H. INV.'!$F$10:$P$171,11,FALSE),IF(K$2="S",VLOOKUP(K17,'H. INV.'!$V$10:$AF$171,11,FALSE),IF(K$2="D",VLOOKUP(K17,'H. INV.'!$AL$10:$AV$171,11,FALSE),"")))))))</f>
        <v/>
      </c>
      <c r="EO17" s="148" t="str">
        <f>IF(L17="","",IF(L17="L",0,IF(L17="V",0,IF(L17="X",0,IF(L$2="L",VLOOKUP(L17,'H. INV.'!$F$10:$P$171,11,FALSE),IF(L$2="S",VLOOKUP(L17,'H. INV.'!$V$10:$AF$171,11,FALSE),IF(L$2="D",VLOOKUP(L17,'H. INV.'!$AL$10:$AV$171,11,FALSE),"")))))))</f>
        <v/>
      </c>
      <c r="EP17" s="148" t="str">
        <f>IF(M17="","",IF(M17="L",0,IF(M17="V",0,IF(M17="X",0,IF(M$2="L",VLOOKUP(M17,'H. INV.'!$F$10:$P$171,11,FALSE),IF(M$2="S",VLOOKUP(M17,'H. INV.'!$V$10:$AF$171,11,FALSE),IF(M$2="D",VLOOKUP(M17,'H. INV.'!$AL$10:$AV$171,11,FALSE),"")))))))</f>
        <v/>
      </c>
      <c r="EQ17" s="148" t="str">
        <f>IF(N17="","",IF(N17="L",0,IF(N17="V",0,IF(N17="X",0,IF(N$2="L",VLOOKUP(N17,'H. INV.'!$F$10:$P$171,11,FALSE),IF(N$2="S",VLOOKUP(N17,'H. INV.'!$V$10:$AF$171,11,FALSE),IF(N$2="D",VLOOKUP(N17,'H. INV.'!$AL$10:$AV$171,11,FALSE),"")))))))</f>
        <v/>
      </c>
      <c r="ER17" s="148" t="str">
        <f>IF(O17="","",IF(O17="L",0,IF(O17="V",0,IF(O17="X",0,IF(O$2="L",VLOOKUP(O17,'H. INV.'!$F$10:$P$171,11,FALSE),IF(O$2="S",VLOOKUP(O17,'H. INV.'!$V$10:$AF$171,11,FALSE),IF(O$2="D",VLOOKUP(O17,'H. INV.'!$AL$10:$AV$171,11,FALSE),"")))))))</f>
        <v/>
      </c>
      <c r="ES17" s="148" t="str">
        <f>IF(P17="","",IF(P17="L",0,IF(P17="V",0,IF(P17="X",0,IF(P$2="L",VLOOKUP(P17,'H. INV.'!$F$10:$P$171,11,FALSE),IF(P$2="S",VLOOKUP(P17,'H. INV.'!$V$10:$AF$171,11,FALSE),IF(P$2="D",VLOOKUP(P17,'H. INV.'!$AL$10:$AV$171,11,FALSE),"")))))))</f>
        <v/>
      </c>
      <c r="ET17" s="148" t="str">
        <f>IF(Q17="","",IF(Q17="L",0,IF(Q17="V",0,IF(Q17="X",0,IF(Q$2="L",VLOOKUP(Q17,'H. INV.'!$F$10:$P$171,11,FALSE),IF(Q$2="S",VLOOKUP(Q17,'H. INV.'!$V$10:$AF$171,11,FALSE),IF(Q$2="D",VLOOKUP(Q17,'H. INV.'!$AL$10:$AV$171,11,FALSE),"")))))))</f>
        <v/>
      </c>
      <c r="EU17" s="148" t="str">
        <f>IF(R17="","",IF(R17="L",0,IF(R17="V",0,IF(R17="X",0,IF(R$2="L",VLOOKUP(R17,'H. INV.'!$F$10:$P$171,11,FALSE),IF(R$2="S",VLOOKUP(R17,'H. INV.'!$V$10:$AF$171,11,FALSE),IF(R$2="D",VLOOKUP(R17,'H. INV.'!$AL$10:$AV$171,11,FALSE),"")))))))</f>
        <v/>
      </c>
      <c r="EV17" s="148" t="str">
        <f>IF(S17="","",IF(S17="L",0,IF(S17="V",0,IF(S17="X",0,IF(S$2="L",VLOOKUP(S17,'H. INV.'!$F$10:$P$171,11,FALSE),IF(S$2="S",VLOOKUP(S17,'H. INV.'!$V$10:$AF$171,11,FALSE),IF(S$2="D",VLOOKUP(S17,'H. INV.'!$AL$10:$AV$171,11,FALSE),"")))))))</f>
        <v/>
      </c>
      <c r="EW17" s="148" t="str">
        <f>IF(T17="","",IF(T17="L",0,IF(T17="V",0,IF(T17="X",0,IF(T$2="L",VLOOKUP(T17,'H. INV.'!$F$10:$P$171,11,FALSE),IF(T$2="S",VLOOKUP(T17,'H. INV.'!$V$10:$AF$171,11,FALSE),IF(T$2="D",VLOOKUP(T17,'H. INV.'!$AL$10:$AV$171,11,FALSE),"")))))))</f>
        <v/>
      </c>
      <c r="EX17" s="148" t="str">
        <f>IF(U17="","",IF(U17="L",0,IF(U17="V",0,IF(U17="X",0,IF(U$2="L",VLOOKUP(U17,'H. INV.'!$F$10:$P$171,11,FALSE),IF(U$2="S",VLOOKUP(U17,'H. INV.'!$V$10:$AF$171,11,FALSE),IF(U$2="D",VLOOKUP(U17,'H. INV.'!$AL$10:$AV$171,11,FALSE),"")))))))</f>
        <v/>
      </c>
      <c r="EY17" s="148" t="str">
        <f>IF(V17="","",IF(V17="L",0,IF(V17="V",0,IF(V17="X",0,IF(V$2="L",VLOOKUP(V17,'H. INV.'!$F$10:$P$171,11,FALSE),IF(V$2="S",VLOOKUP(V17,'H. INV.'!$V$10:$AF$171,11,FALSE),IF(V$2="D",VLOOKUP(V17,'H. INV.'!$AL$10:$AV$171,11,FALSE),"")))))))</f>
        <v/>
      </c>
      <c r="EZ17" s="148" t="str">
        <f>IF(W17="","",IF(W17="L",0,IF(W17="V",0,IF(W17="X",0,IF(W$2="L",VLOOKUP(W17,'H. INV.'!$F$10:$P$171,11,FALSE),IF(W$2="S",VLOOKUP(W17,'H. INV.'!$V$10:$AF$171,11,FALSE),IF(W$2="D",VLOOKUP(W17,'H. INV.'!$AL$10:$AV$171,11,FALSE),"")))))))</f>
        <v/>
      </c>
      <c r="FA17" s="148" t="str">
        <f>IF(X17="","",IF(X17="L",0,IF(X17="V",0,IF(X17="X",0,IF(X$2="L",VLOOKUP(X17,'H. INV.'!$F$10:$P$171,11,FALSE),IF(X$2="S",VLOOKUP(X17,'H. INV.'!$V$10:$AF$171,11,FALSE),IF(X$2="D",VLOOKUP(X17,'H. INV.'!$AL$10:$AV$171,11,FALSE),"")))))))</f>
        <v/>
      </c>
      <c r="FB17" s="148" t="str">
        <f>IF(Y17="","",IF(Y17="L",0,IF(Y17="V",0,IF(Y17="X",0,IF(Y$2="L",VLOOKUP(Y17,'H. INV.'!$F$10:$P$171,11,FALSE),IF(Y$2="S",VLOOKUP(Y17,'H. INV.'!$V$10:$AF$171,11,FALSE),IF(Y$2="D",VLOOKUP(Y17,'H. INV.'!$AL$10:$AV$171,11,FALSE),"")))))))</f>
        <v/>
      </c>
      <c r="FC17" s="148" t="str">
        <f>IF(Z17="","",IF(Z17="L",0,IF(Z17="V",0,IF(Z17="X",0,IF(Z$2="L",VLOOKUP(Z17,'H. INV.'!$F$10:$P$171,11,FALSE),IF(Z$2="S",VLOOKUP(Z17,'H. INV.'!$V$10:$AF$171,11,FALSE),IF(Z$2="D",VLOOKUP(Z17,'H. INV.'!$AL$10:$AV$171,11,FALSE),"")))))))</f>
        <v/>
      </c>
      <c r="FD17" s="148" t="str">
        <f>IF(AA17="","",IF(AA17="L",0,IF(AA17="V",0,IF(AA17="X",0,IF(AA$2="L",VLOOKUP(AA17,'H. INV.'!$F$10:$P$171,11,FALSE),IF(AA$2="S",VLOOKUP(AA17,'H. INV.'!$V$10:$AF$171,11,FALSE),IF(AA$2="D",VLOOKUP(AA17,'H. INV.'!$AL$10:$AV$171,11,FALSE),"")))))))</f>
        <v/>
      </c>
      <c r="FE17" s="148" t="str">
        <f>IF(AB17="","",IF(AB17="L",0,IF(AB17="V",0,IF(AB17="X",0,IF(AB$2="L",VLOOKUP(AB17,'H. INV.'!$F$10:$P$171,11,FALSE),IF(AB$2="S",VLOOKUP(AB17,'H. INV.'!$V$10:$AF$171,11,FALSE),IF(AB$2="D",VLOOKUP(AB17,'H. INV.'!$AL$10:$AV$171,11,FALSE),"")))))))</f>
        <v/>
      </c>
      <c r="FF17" s="148" t="str">
        <f>IF(AC17="","",IF(AC17="L",0,IF(AC17="V",0,IF(AC17="X",0,IF(AC$2="L",VLOOKUP(AC17,'H. INV.'!$F$10:$P$171,11,FALSE),IF(AC$2="S",VLOOKUP(AC17,'H. INV.'!$V$10:$AF$171,11,FALSE),IF(AC$2="D",VLOOKUP(AC17,'H. INV.'!$AL$10:$AV$171,11,FALSE),"")))))))</f>
        <v/>
      </c>
      <c r="FG17" s="148" t="str">
        <f>IF(AD17="","",IF(AD17="L",0,IF(AD17="V",0,IF(AD17="X",0,IF(AD$2="L",VLOOKUP(AD17,'H. INV.'!$F$10:$P$171,11,FALSE),IF(AD$2="S",VLOOKUP(AD17,'H. INV.'!$V$10:$AF$171,11,FALSE),IF(AD$2="D",VLOOKUP(AD17,'H. INV.'!$AL$10:$AV$171,11,FALSE),"")))))))</f>
        <v/>
      </c>
      <c r="FH17" s="148" t="str">
        <f>IF(AE17="","",IF(AE17="L",0,IF(AE17="V",0,IF(AE17="X",0,IF(AE$2="L",VLOOKUP(AE17,'H. INV.'!$F$10:$P$171,11,FALSE),IF(AE$2="S",VLOOKUP(AE17,'H. INV.'!$V$10:$AF$171,11,FALSE),IF(AE$2="D",VLOOKUP(AE17,'H. INV.'!$AL$10:$AV$171,11,FALSE),"")))))))</f>
        <v/>
      </c>
      <c r="FI17" s="148" t="str">
        <f>IF(AF17="","",IF(AF17="L",0,IF(AF17="V",0,IF(AF17="X",0,IF(AF$2="L",VLOOKUP(AF17,'H. INV.'!$F$10:$P$171,11,FALSE),IF(AF$2="S",VLOOKUP(AF17,'H. INV.'!$V$10:$AF$171,11,FALSE),IF(AF$2="D",VLOOKUP(AF17,'H. INV.'!$AL$10:$AV$171,11,FALSE),"")))))))</f>
        <v/>
      </c>
      <c r="FJ17" s="148" t="str">
        <f>IF(AG17="","",IF(AG17="L",0,IF(AG17="V",0,IF(AG17="X",0,IF(AG$2="L",VLOOKUP(AG17,'H. INV.'!$F$10:$P$171,11,FALSE),IF(AG$2="S",VLOOKUP(AG17,'H. INV.'!$V$10:$AF$171,11,FALSE),IF(AG$2="D",VLOOKUP(AG17,'H. INV.'!$AL$10:$AV$171,11,FALSE),"")))))))</f>
        <v/>
      </c>
      <c r="FK17" s="148" t="str">
        <f>IF(AH17="","",IF(AH17="L",0,IF(AH17="V",0,IF(AH17="X",0,IF(AH$2="L",VLOOKUP(AH17,'H. INV.'!$F$10:$P$171,11,FALSE),IF(AH$2="S",VLOOKUP(AH17,'H. INV.'!$V$10:$AF$171,11,FALSE),IF(AH$2="D",VLOOKUP(AH17,'H. INV.'!$AL$10:$AV$171,11,FALSE),"")))))))</f>
        <v/>
      </c>
      <c r="FL17" s="148" t="str">
        <f>IF(AI17="","",IF(AI17="L",0,IF(AI17="V",0,IF(AI17="X",0,IF(AI$2="L",VLOOKUP(AI17,'H. INV.'!$F$10:$P$171,11,FALSE),IF(AI$2="S",VLOOKUP(AI17,'H. INV.'!$V$10:$AF$171,11,FALSE),IF(AI$2="D",VLOOKUP(AI17,'H. INV.'!$AL$10:$AV$171,11,FALSE),"")))))))</f>
        <v/>
      </c>
      <c r="FM17" s="148" t="str">
        <f>IF(AJ17="","",IF(AJ17="L",0,IF(AJ17="V",0,IF(AJ17="X",0,IF(AJ$2="L",VLOOKUP(AJ17,'H. INV.'!$F$10:$P$171,11,FALSE),IF(AJ$2="S",VLOOKUP(AJ17,'H. INV.'!$V$10:$AF$171,11,FALSE),IF(AJ$2="D",VLOOKUP(AJ17,'H. INV.'!$AL$10:$AV$171,11,FALSE),"")))))))</f>
        <v/>
      </c>
      <c r="FN17" s="148" t="str">
        <f>IF(AK17="","",IF(AK17="L",0,IF(AK17="V",0,IF(AK17="X",0,IF(AK$2="L",VLOOKUP(AK17,'H. INV.'!$F$10:$P$171,11,FALSE),IF(AK$2="S",VLOOKUP(AK17,'H. INV.'!$V$10:$AF$171,11,FALSE),IF(AK$2="D",VLOOKUP(AK17,'H. INV.'!$AL$10:$AV$171,11,FALSE),"")))))))</f>
        <v/>
      </c>
      <c r="FO17" s="19"/>
      <c r="FP17" s="148" t="str">
        <f>IF(G17="","",IF(G17="L",0,IF(G17="V",0,IF(G17="X",0,IF(G$2="L",VLOOKUP(G17,'H. VER.'!$F$10:$P$171,11,FALSE),IF(G$2="S",VLOOKUP(G17,'H. VER.'!$V$10:$AF$171,11,FALSE),IF(G$2="D",VLOOKUP(G17,'H. VER.'!$AL$10:$AV$171,11,FALSE),"")))))))</f>
        <v/>
      </c>
      <c r="FQ17" s="148" t="str">
        <f>IF(H17="","",IF(H17="L",0,IF(H17="V",0,IF(H17="X",0,IF(H$2="L",VLOOKUP(H17,'H. VER.'!$F$10:$P$171,11,FALSE),IF(H$2="S",VLOOKUP(H17,'H. VER.'!$V$10:$AF$171,11,FALSE),IF(H$2="D",VLOOKUP(H17,'H. VER.'!$AL$10:$AV$171,11,FALSE),"")))))))</f>
        <v/>
      </c>
      <c r="FR17" s="148" t="str">
        <f>IF(I17="","",IF(I17="L",0,IF(I17="V",0,IF(I17="X",0,IF(I$2="L",VLOOKUP(I17,'H. VER.'!$F$10:$P$171,11,FALSE),IF(I$2="S",VLOOKUP(I17,'H. VER.'!$V$10:$AF$171,11,FALSE),IF(I$2="D",VLOOKUP(I17,'H. VER.'!$AL$10:$AV$171,11,FALSE),"")))))))</f>
        <v/>
      </c>
      <c r="FS17" s="148" t="str">
        <f>IF(J17="","",IF(J17="L",0,IF(J17="V",0,IF(J17="X",0,IF(J$2="L",VLOOKUP(J17,'H. VER.'!$F$10:$P$171,11,FALSE),IF(J$2="S",VLOOKUP(J17,'H. VER.'!$V$10:$AF$171,11,FALSE),IF(J$2="D",VLOOKUP(J17,'H. VER.'!$AL$10:$AV$171,11,FALSE),"")))))))</f>
        <v/>
      </c>
      <c r="FT17" s="148" t="str">
        <f>IF(K17="","",IF(K17="L",0,IF(K17="V",0,IF(K17="X",0,IF(K$2="L",VLOOKUP(K17,'H. VER.'!$F$10:$P$171,11,FALSE),IF(K$2="S",VLOOKUP(K17,'H. VER.'!$V$10:$AF$171,11,FALSE),IF(K$2="D",VLOOKUP(K17,'H. VER.'!$AL$10:$AV$171,11,FALSE),"")))))))</f>
        <v/>
      </c>
      <c r="FU17" s="148" t="str">
        <f>IF(L17="","",IF(L17="L",0,IF(L17="V",0,IF(L17="X",0,IF(L$2="L",VLOOKUP(L17,'H. VER.'!$F$10:$P$171,11,FALSE),IF(L$2="S",VLOOKUP(L17,'H. VER.'!$V$10:$AF$171,11,FALSE),IF(L$2="D",VLOOKUP(L17,'H. VER.'!$AL$10:$AV$171,11,FALSE),"")))))))</f>
        <v/>
      </c>
      <c r="FV17" s="148" t="str">
        <f>IF(M17="","",IF(M17="L",0,IF(M17="V",0,IF(M17="X",0,IF(M$2="L",VLOOKUP(M17,'H. VER.'!$F$10:$P$171,11,FALSE),IF(M$2="S",VLOOKUP(M17,'H. VER.'!$V$10:$AF$171,11,FALSE),IF(M$2="D",VLOOKUP(M17,'H. VER.'!$AL$10:$AV$171,11,FALSE),"")))))))</f>
        <v/>
      </c>
      <c r="FW17" s="148" t="str">
        <f>IF(N17="","",IF(N17="L",0,IF(N17="V",0,IF(N17="X",0,IF(N$2="L",VLOOKUP(N17,'H. VER.'!$F$10:$P$171,11,FALSE),IF(N$2="S",VLOOKUP(N17,'H. VER.'!$V$10:$AF$171,11,FALSE),IF(N$2="D",VLOOKUP(N17,'H. VER.'!$AL$10:$AV$171,11,FALSE),"")))))))</f>
        <v/>
      </c>
      <c r="FX17" s="148" t="str">
        <f>IF(O17="","",IF(O17="L",0,IF(O17="V",0,IF(O17="X",0,IF(O$2="L",VLOOKUP(O17,'H. VER.'!$F$10:$P$171,11,FALSE),IF(O$2="S",VLOOKUP(O17,'H. VER.'!$V$10:$AF$171,11,FALSE),IF(O$2="D",VLOOKUP(O17,'H. VER.'!$AL$10:$AV$171,11,FALSE),"")))))))</f>
        <v/>
      </c>
      <c r="FY17" s="148" t="str">
        <f>IF(P17="","",IF(P17="L",0,IF(P17="V",0,IF(P17="X",0,IF(P$2="L",VLOOKUP(P17,'H. VER.'!$F$10:$P$171,11,FALSE),IF(P$2="S",VLOOKUP(P17,'H. VER.'!$V$10:$AF$171,11,FALSE),IF(P$2="D",VLOOKUP(P17,'H. VER.'!$AL$10:$AV$171,11,FALSE),"")))))))</f>
        <v/>
      </c>
      <c r="FZ17" s="148" t="str">
        <f>IF(Q17="","",IF(Q17="L",0,IF(Q17="V",0,IF(Q17="X",0,IF(Q$2="L",VLOOKUP(Q17,'H. VER.'!$F$10:$P$171,11,FALSE),IF(Q$2="S",VLOOKUP(Q17,'H. VER.'!$V$10:$AF$171,11,FALSE),IF(Q$2="D",VLOOKUP(Q17,'H. VER.'!$AL$10:$AV$171,11,FALSE),"")))))))</f>
        <v/>
      </c>
      <c r="GA17" s="148" t="str">
        <f>IF(R17="","",IF(R17="L",0,IF(R17="V",0,IF(R17="X",0,IF(R$2="L",VLOOKUP(R17,'H. VER.'!$F$10:$P$171,11,FALSE),IF(R$2="S",VLOOKUP(R17,'H. VER.'!$V$10:$AF$171,11,FALSE),IF(R$2="D",VLOOKUP(R17,'H. VER.'!$AL$10:$AV$171,11,FALSE),"")))))))</f>
        <v/>
      </c>
      <c r="GB17" s="148" t="str">
        <f>IF(S17="","",IF(S17="L",0,IF(S17="V",0,IF(S17="X",0,IF(S$2="L",VLOOKUP(S17,'H. VER.'!$F$10:$P$171,11,FALSE),IF(S$2="S",VLOOKUP(S17,'H. VER.'!$V$10:$AF$171,11,FALSE),IF(S$2="D",VLOOKUP(S17,'H. VER.'!$AL$10:$AV$171,11,FALSE),"")))))))</f>
        <v/>
      </c>
      <c r="GC17" s="148" t="str">
        <f>IF(T17="","",IF(T17="L",0,IF(T17="V",0,IF(T17="X",0,IF(T$2="L",VLOOKUP(T17,'H. VER.'!$F$10:$P$171,11,FALSE),IF(T$2="S",VLOOKUP(T17,'H. VER.'!$V$10:$AF$171,11,FALSE),IF(T$2="D",VLOOKUP(T17,'H. VER.'!$AL$10:$AV$171,11,FALSE),"")))))))</f>
        <v/>
      </c>
      <c r="GD17" s="148" t="str">
        <f>IF(U17="","",IF(U17="L",0,IF(U17="V",0,IF(U17="X",0,IF(U$2="L",VLOOKUP(U17,'H. VER.'!$F$10:$P$171,11,FALSE),IF(U$2="S",VLOOKUP(U17,'H. VER.'!$V$10:$AF$171,11,FALSE),IF(U$2="D",VLOOKUP(U17,'H. VER.'!$AL$10:$AV$171,11,FALSE),"")))))))</f>
        <v/>
      </c>
      <c r="GE17" s="148" t="str">
        <f>IF(V17="","",IF(V17="L",0,IF(V17="V",0,IF(V17="X",0,IF(V$2="L",VLOOKUP(V17,'H. VER.'!$F$10:$P$171,11,FALSE),IF(V$2="S",VLOOKUP(V17,'H. VER.'!$V$10:$AF$171,11,FALSE),IF(V$2="D",VLOOKUP(V17,'H. VER.'!$AL$10:$AV$171,11,FALSE),"")))))))</f>
        <v/>
      </c>
      <c r="GF17" s="148" t="str">
        <f>IF(W17="","",IF(W17="L",0,IF(W17="V",0,IF(W17="X",0,IF(W$2="L",VLOOKUP(W17,'H. VER.'!$F$10:$P$171,11,FALSE),IF(W$2="S",VLOOKUP(W17,'H. VER.'!$V$10:$AF$171,11,FALSE),IF(W$2="D",VLOOKUP(W17,'H. VER.'!$AL$10:$AV$171,11,FALSE),"")))))))</f>
        <v/>
      </c>
      <c r="GG17" s="148" t="str">
        <f>IF(X17="","",IF(X17="L",0,IF(X17="V",0,IF(X17="X",0,IF(X$2="L",VLOOKUP(X17,'H. VER.'!$F$10:$P$171,11,FALSE),IF(X$2="S",VLOOKUP(X17,'H. VER.'!$V$10:$AF$171,11,FALSE),IF(X$2="D",VLOOKUP(X17,'H. VER.'!$AL$10:$AV$171,11,FALSE),"")))))))</f>
        <v/>
      </c>
      <c r="GH17" s="148" t="str">
        <f>IF(Y17="","",IF(Y17="L",0,IF(Y17="V",0,IF(Y17="X",0,IF(Y$2="L",VLOOKUP(Y17,'H. VER.'!$F$10:$P$171,11,FALSE),IF(Y$2="S",VLOOKUP(Y17,'H. VER.'!$V$10:$AF$171,11,FALSE),IF(Y$2="D",VLOOKUP(Y17,'H. VER.'!$AL$10:$AV$171,11,FALSE),"")))))))</f>
        <v/>
      </c>
      <c r="GI17" s="148" t="str">
        <f>IF(Z17="","",IF(Z17="L",0,IF(Z17="V",0,IF(Z17="X",0,IF(Z$2="L",VLOOKUP(Z17,'H. VER.'!$F$10:$P$171,11,FALSE),IF(Z$2="S",VLOOKUP(Z17,'H. VER.'!$V$10:$AF$171,11,FALSE),IF(Z$2="D",VLOOKUP(Z17,'H. VER.'!$AL$10:$AV$171,11,FALSE),"")))))))</f>
        <v/>
      </c>
      <c r="GJ17" s="148" t="str">
        <f>IF(AA17="","",IF(AA17="L",0,IF(AA17="V",0,IF(AA17="X",0,IF(AA$2="L",VLOOKUP(AA17,'H. VER.'!$F$10:$P$171,11,FALSE),IF(AA$2="S",VLOOKUP(AA17,'H. VER.'!$V$10:$AF$171,11,FALSE),IF(AA$2="D",VLOOKUP(AA17,'H. VER.'!$AL$10:$AV$171,11,FALSE),"")))))))</f>
        <v/>
      </c>
      <c r="GK17" s="148" t="str">
        <f>IF(AB17="","",IF(AB17="L",0,IF(AB17="V",0,IF(AB17="X",0,IF(AB$2="L",VLOOKUP(AB17,'H. VER.'!$F$10:$P$171,11,FALSE),IF(AB$2="S",VLOOKUP(AB17,'H. VER.'!$V$10:$AF$171,11,FALSE),IF(AB$2="D",VLOOKUP(AB17,'H. VER.'!$AL$10:$AV$171,11,FALSE),"")))))))</f>
        <v/>
      </c>
      <c r="GL17" s="148" t="str">
        <f>IF(AC17="","",IF(AC17="L",0,IF(AC17="V",0,IF(AC17="X",0,IF(AC$2="L",VLOOKUP(AC17,'H. VER.'!$F$10:$P$171,11,FALSE),IF(AC$2="S",VLOOKUP(AC17,'H. VER.'!$V$10:$AF$171,11,FALSE),IF(AC$2="D",VLOOKUP(AC17,'H. VER.'!$AL$10:$AV$171,11,FALSE),"")))))))</f>
        <v/>
      </c>
      <c r="GM17" s="148" t="str">
        <f>IF(AD17="","",IF(AD17="L",0,IF(AD17="V",0,IF(AD17="X",0,IF(AD$2="L",VLOOKUP(AD17,'H. VER.'!$F$10:$P$171,11,FALSE),IF(AD$2="S",VLOOKUP(AD17,'H. VER.'!$V$10:$AF$171,11,FALSE),IF(AD$2="D",VLOOKUP(AD17,'H. VER.'!$AL$10:$AV$171,11,FALSE),"")))))))</f>
        <v/>
      </c>
      <c r="GN17" s="148" t="str">
        <f>IF(AE17="","",IF(AE17="L",0,IF(AE17="V",0,IF(AE17="X",0,IF(AE$2="L",VLOOKUP(AE17,'H. VER.'!$F$10:$P$171,11,FALSE),IF(AE$2="S",VLOOKUP(AE17,'H. VER.'!$V$10:$AF$171,11,FALSE),IF(AE$2="D",VLOOKUP(AE17,'H. VER.'!$AL$10:$AV$171,11,FALSE),"")))))))</f>
        <v/>
      </c>
      <c r="GO17" s="148" t="str">
        <f>IF(AF17="","",IF(AF17="L",0,IF(AF17="V",0,IF(AF17="X",0,IF(AF$2="L",VLOOKUP(AF17,'H. VER.'!$F$10:$P$171,11,FALSE),IF(AF$2="S",VLOOKUP(AF17,'H. VER.'!$V$10:$AF$171,11,FALSE),IF(AF$2="D",VLOOKUP(AF17,'H. VER.'!$AL$10:$AV$171,11,FALSE),"")))))))</f>
        <v/>
      </c>
      <c r="GP17" s="148" t="str">
        <f>IF(AG17="","",IF(AG17="L",0,IF(AG17="V",0,IF(AG17="X",0,IF(AG$2="L",VLOOKUP(AG17,'H. VER.'!$F$10:$P$171,11,FALSE),IF(AG$2="S",VLOOKUP(AG17,'H. VER.'!$V$10:$AF$171,11,FALSE),IF(AG$2="D",VLOOKUP(AG17,'H. VER.'!$AL$10:$AV$171,11,FALSE),"")))))))</f>
        <v/>
      </c>
      <c r="GQ17" s="148" t="str">
        <f>IF(AH17="","",IF(AH17="L",0,IF(AH17="V",0,IF(AH17="X",0,IF(AH$2="L",VLOOKUP(AH17,'H. VER.'!$F$10:$P$171,11,FALSE),IF(AH$2="S",VLOOKUP(AH17,'H. VER.'!$V$10:$AF$171,11,FALSE),IF(AH$2="D",VLOOKUP(AH17,'H. VER.'!$AL$10:$AV$171,11,FALSE),"")))))))</f>
        <v/>
      </c>
      <c r="GR17" s="148" t="str">
        <f>IF(AI17="","",IF(AI17="L",0,IF(AI17="V",0,IF(AI17="X",0,IF(AI$2="L",VLOOKUP(AI17,'H. VER.'!$F$10:$P$171,11,FALSE),IF(AI$2="S",VLOOKUP(AI17,'H. VER.'!$V$10:$AF$171,11,FALSE),IF(AI$2="D",VLOOKUP(AI17,'H. VER.'!$AL$10:$AV$171,11,FALSE),"")))))))</f>
        <v/>
      </c>
      <c r="GS17" s="148" t="str">
        <f>IF(AJ17="","",IF(AJ17="L",0,IF(AJ17="V",0,IF(AJ17="X",0,IF(AJ$2="L",VLOOKUP(AJ17,'H. VER.'!$F$10:$P$171,11,FALSE),IF(AJ$2="S",VLOOKUP(AJ17,'H. VER.'!$V$10:$AF$171,11,FALSE),IF(AJ$2="D",VLOOKUP(AJ17,'H. VER.'!$AL$10:$AV$171,11,FALSE),"")))))))</f>
        <v/>
      </c>
      <c r="GT17" s="148" t="str">
        <f>IF(AK17="","",IF(AK17="L",0,IF(AK17="V",0,IF(AK17="X",0,IF(AK$2="L",VLOOKUP(AK17,'H. VER.'!$F$10:$P$171,11,FALSE),IF(AK$2="S",VLOOKUP(AK17,'H. VER.'!$V$10:$AF$171,11,FALSE),IF(AK$2="D",VLOOKUP(AK17,'H. VER.'!$AL$10:$AV$171,11,FALSE),"")))))))</f>
        <v/>
      </c>
      <c r="GU17" s="19"/>
      <c r="GV17" s="417">
        <f t="shared" si="47"/>
        <v>10</v>
      </c>
      <c r="GW17" s="415"/>
    </row>
    <row r="18" spans="1:205" ht="15.75">
      <c r="A18" s="368"/>
      <c r="B18" s="367" t="str">
        <f>IFERROR(VLOOKUP(A434/7/2023+CONDUCTORES!C:V,20,FALSE),"")</f>
        <v/>
      </c>
      <c r="C18" s="544" t="str">
        <f>IF(CUADRO!A18="",IF(B18="","",B18),VLOOKUP(CUADRO!A18,CONDUCTORES!C:E,3,FALSE))</f>
        <v/>
      </c>
      <c r="D18" s="545" t="str">
        <f>IF(ISNA(IF(B18="",IF(A18="","",A18),VLOOKUP(B18,CONDUCTORES!B:F,5,FALSE))),"",(IF(B18="",IF(A18="","",A18),VLOOKUP(B18,CONDUCTORES!B:F,5,FALSE))))</f>
        <v/>
      </c>
      <c r="E18" s="546">
        <v>15</v>
      </c>
      <c r="F18" s="551"/>
      <c r="G18" s="547"/>
      <c r="H18" s="547"/>
      <c r="I18" s="519"/>
      <c r="J18" s="547"/>
      <c r="K18" s="519"/>
      <c r="L18" s="550"/>
      <c r="M18" s="547"/>
      <c r="N18" s="547"/>
      <c r="O18" s="547"/>
      <c r="P18" s="519"/>
      <c r="Q18" s="547"/>
      <c r="R18" s="519"/>
      <c r="S18" s="519"/>
      <c r="T18" s="547"/>
      <c r="U18" s="549"/>
      <c r="V18" s="547"/>
      <c r="W18" s="547"/>
      <c r="X18" s="547"/>
      <c r="Y18" s="519"/>
      <c r="Z18" s="550"/>
      <c r="AA18" s="547"/>
      <c r="AB18" s="547"/>
      <c r="AC18" s="547"/>
      <c r="AD18" s="547"/>
      <c r="AE18" s="547"/>
      <c r="AF18" s="547"/>
      <c r="AG18" s="550"/>
      <c r="AH18" s="547"/>
      <c r="AI18" s="547"/>
      <c r="AJ18" s="547"/>
      <c r="AK18" s="519"/>
      <c r="AL18" s="417">
        <f t="shared" si="38"/>
        <v>0</v>
      </c>
      <c r="AM18" s="417">
        <f t="shared" si="6"/>
        <v>31</v>
      </c>
      <c r="AN18" s="463">
        <f t="shared" si="39"/>
        <v>0</v>
      </c>
      <c r="AO18" s="463">
        <f t="shared" si="40"/>
        <v>0</v>
      </c>
      <c r="AP18" s="463">
        <f t="shared" si="41"/>
        <v>0</v>
      </c>
      <c r="AQ18" s="463">
        <f t="shared" si="42"/>
        <v>0</v>
      </c>
      <c r="AR18" s="463">
        <f t="shared" si="43"/>
        <v>0</v>
      </c>
      <c r="AS18" s="464">
        <f t="shared" si="44"/>
        <v>0</v>
      </c>
      <c r="AT18" s="464">
        <f t="shared" si="45"/>
        <v>0</v>
      </c>
      <c r="AU18" s="465">
        <f>EH18+(AO18*(CALCULADORA!$L$22/30))+(CUADRO!AP18*CALCULADORA!$J$22)+(CUADRO!AQ18*CALCULADORA!$J$22)+(CUADRO!AR18*CALCULADORA!$J$22)</f>
        <v>0</v>
      </c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97">
        <f t="shared" si="7"/>
        <v>1</v>
      </c>
      <c r="BW18" s="97">
        <f t="shared" si="8"/>
        <v>2</v>
      </c>
      <c r="BX18" s="97">
        <f t="shared" si="9"/>
        <v>3</v>
      </c>
      <c r="BY18" s="97">
        <f t="shared" si="10"/>
        <v>4</v>
      </c>
      <c r="BZ18" s="97">
        <f t="shared" si="11"/>
        <v>5</v>
      </c>
      <c r="CA18" s="97">
        <f t="shared" si="12"/>
        <v>6</v>
      </c>
      <c r="CB18" s="97">
        <f t="shared" si="13"/>
        <v>7</v>
      </c>
      <c r="CC18" s="97">
        <f t="shared" si="14"/>
        <v>8</v>
      </c>
      <c r="CD18" s="97">
        <f t="shared" si="15"/>
        <v>9</v>
      </c>
      <c r="CE18" s="97">
        <f t="shared" si="16"/>
        <v>10</v>
      </c>
      <c r="CF18" s="97">
        <f t="shared" si="17"/>
        <v>11</v>
      </c>
      <c r="CG18" s="97">
        <f t="shared" si="18"/>
        <v>12</v>
      </c>
      <c r="CH18" s="97">
        <f t="shared" si="19"/>
        <v>13</v>
      </c>
      <c r="CI18" s="97">
        <f t="shared" si="20"/>
        <v>14</v>
      </c>
      <c r="CJ18" s="97">
        <f t="shared" si="21"/>
        <v>15</v>
      </c>
      <c r="CK18" s="97">
        <f t="shared" si="22"/>
        <v>16</v>
      </c>
      <c r="CL18" s="97">
        <f t="shared" si="23"/>
        <v>17</v>
      </c>
      <c r="CM18" s="97">
        <f t="shared" si="24"/>
        <v>18</v>
      </c>
      <c r="CN18" s="97">
        <f t="shared" si="25"/>
        <v>19</v>
      </c>
      <c r="CO18" s="97">
        <f t="shared" si="26"/>
        <v>20</v>
      </c>
      <c r="CP18" s="97">
        <f t="shared" si="27"/>
        <v>21</v>
      </c>
      <c r="CQ18" s="97">
        <f t="shared" si="28"/>
        <v>22</v>
      </c>
      <c r="CR18" s="97">
        <f t="shared" si="29"/>
        <v>23</v>
      </c>
      <c r="CS18" s="97">
        <f t="shared" si="30"/>
        <v>24</v>
      </c>
      <c r="CT18" s="97">
        <f t="shared" si="31"/>
        <v>25</v>
      </c>
      <c r="CU18" s="97">
        <f t="shared" si="32"/>
        <v>26</v>
      </c>
      <c r="CV18" s="97">
        <f t="shared" si="33"/>
        <v>27</v>
      </c>
      <c r="CW18" s="97">
        <f t="shared" si="34"/>
        <v>28</v>
      </c>
      <c r="CX18" s="97">
        <f t="shared" si="35"/>
        <v>29</v>
      </c>
      <c r="CY18" s="97">
        <f t="shared" si="36"/>
        <v>30</v>
      </c>
      <c r="CZ18" s="97">
        <f t="shared" si="37"/>
        <v>31</v>
      </c>
      <c r="DA18" s="19"/>
      <c r="DB18" s="19"/>
      <c r="DC18" s="148" t="str">
        <f>IF(G18="X",CALCULADORA!$J$22,IF(CUADRO!G18="V",0,IF(CUADRO!G18="AP",0,IF(CUADRO!G18="HS",0,IF(CUADRO!G18="BA",0,IF(CALCULADORA!$M$2="INVIERNO",CUADRO!EJ18,CUADRO!FP18))))))</f>
        <v/>
      </c>
      <c r="DD18" s="148" t="str">
        <f>IF(H18="X",CALCULADORA!$J$22,IF(CUADRO!H18="V",0,IF(CUADRO!H18="AP",0,IF(CUADRO!H18="HS",0,IF(CUADRO!H18="BA",0,IF(CALCULADORA!$M$2="INVIERNO",CUADRO!EK18,CUADRO!FQ18))))))</f>
        <v/>
      </c>
      <c r="DE18" s="148" t="str">
        <f>IF(I18="X",CALCULADORA!$J$22,IF(CUADRO!I18="V",0,IF(CUADRO!I18="AP",0,IF(CUADRO!I18="HS",0,IF(CUADRO!I18="BA",0,IF(CALCULADORA!$M$2="INVIERNO",CUADRO!EL18,CUADRO!FR18))))))</f>
        <v/>
      </c>
      <c r="DF18" s="148" t="str">
        <f>IF(J18="X",CALCULADORA!$J$22,IF(CUADRO!J18="V",0,IF(CUADRO!J18="AP",0,IF(CUADRO!J18="HS",0,IF(CUADRO!J18="BA",0,IF(CALCULADORA!$M$2="INVIERNO",CUADRO!EM18,CUADRO!FS18))))))</f>
        <v/>
      </c>
      <c r="DG18" s="148" t="str">
        <f>IF(K18="X",CALCULADORA!$J$22,IF(CUADRO!K18="V",0,IF(CUADRO!K18="AP",0,IF(CUADRO!K18="HS",0,IF(CUADRO!K18="BA",0,IF(CALCULADORA!$M$2="INVIERNO",CUADRO!EN18,CUADRO!FT18))))))</f>
        <v/>
      </c>
      <c r="DH18" s="148" t="str">
        <f>IF(L18="X",CALCULADORA!$J$22,IF(CUADRO!L18="V",0,IF(CUADRO!L18="AP",0,IF(CUADRO!L18="HS",0,IF(CUADRO!L18="BA",0,IF(CALCULADORA!$M$2="INVIERNO",CUADRO!EO18,CUADRO!FU18))))))</f>
        <v/>
      </c>
      <c r="DI18" s="148" t="str">
        <f>IF(M18="X",CALCULADORA!$J$22,IF(CUADRO!M18="V",0,IF(CUADRO!M18="AP",0,IF(CUADRO!M18="HS",0,IF(CUADRO!M18="BA",0,IF(CALCULADORA!$M$2="INVIERNO",CUADRO!EP18,CUADRO!FV18))))))</f>
        <v/>
      </c>
      <c r="DJ18" s="148" t="str">
        <f>IF(N18="X",CALCULADORA!$J$22,IF(CUADRO!N18="V",0,IF(CUADRO!N18="AP",0,IF(CUADRO!N18="HS",0,IF(CUADRO!N18="BA",0,IF(CALCULADORA!$M$2="INVIERNO",CUADRO!EQ18,CUADRO!FW18))))))</f>
        <v/>
      </c>
      <c r="DK18" s="148" t="str">
        <f>IF(O18="X",CALCULADORA!$J$22,IF(CUADRO!O18="V",0,IF(CUADRO!O18="AP",0,IF(CUADRO!O18="HS",0,IF(CUADRO!O18="BA",0,IF(CALCULADORA!$M$2="INVIERNO",CUADRO!ER18,CUADRO!FX18))))))</f>
        <v/>
      </c>
      <c r="DL18" s="148" t="str">
        <f>IF(P18="X",CALCULADORA!$J$22,IF(CUADRO!P18="V",0,IF(CUADRO!P18="AP",0,IF(CUADRO!P18="HS",0,IF(CUADRO!P18="BA",0,IF(CALCULADORA!$M$2="INVIERNO",CUADRO!ES18,CUADRO!FY18))))))</f>
        <v/>
      </c>
      <c r="DM18" s="148" t="str">
        <f>IF(Q18="X",CALCULADORA!$J$22,IF(CUADRO!Q18="V",0,IF(CUADRO!Q18="AP",0,IF(CUADRO!Q18="HS",0,IF(CUADRO!Q18="BA",0,IF(CALCULADORA!$M$2="INVIERNO",CUADRO!ET18,CUADRO!FZ18))))))</f>
        <v/>
      </c>
      <c r="DN18" s="148" t="str">
        <f>IF(R18="X",CALCULADORA!$J$22,IF(CUADRO!R18="V",0,IF(CUADRO!R18="AP",0,IF(CUADRO!R18="HS",0,IF(CUADRO!R18="BA",0,IF(CALCULADORA!$M$2="INVIERNO",CUADRO!EU18,CUADRO!GA18))))))</f>
        <v/>
      </c>
      <c r="DO18" s="148" t="str">
        <f>IF(S18="X",CALCULADORA!$J$22,IF(CUADRO!S18="V",0,IF(CUADRO!S18="AP",0,IF(CUADRO!S18="HS",0,IF(CUADRO!S18="BA",0,IF(CALCULADORA!$M$2="INVIERNO",CUADRO!EV18,CUADRO!GB18))))))</f>
        <v/>
      </c>
      <c r="DP18" s="148" t="str">
        <f>IF(T18="X",CALCULADORA!$J$22,IF(CUADRO!T18="V",0,IF(CUADRO!T18="AP",0,IF(CUADRO!T18="HS",0,IF(CUADRO!T18="BA",0,IF(CALCULADORA!$M$2="INVIERNO",CUADRO!EW18,CUADRO!GC18))))))</f>
        <v/>
      </c>
      <c r="DQ18" s="148" t="str">
        <f>IF(U18="X",CALCULADORA!$J$22,IF(CUADRO!U18="V",0,IF(CUADRO!U18="AP",0,IF(CUADRO!U18="HS",0,IF(CUADRO!U18="BA",0,IF(CALCULADORA!$M$2="INVIERNO",CUADRO!EX18,CUADRO!GD18))))))</f>
        <v/>
      </c>
      <c r="DR18" s="148" t="str">
        <f>IF(V18="X",CALCULADORA!$J$22,IF(CUADRO!V18="V",0,IF(CUADRO!V18="AP",0,IF(CUADRO!V18="HS",0,IF(CUADRO!V18="BA",0,IF(CALCULADORA!$M$2="INVIERNO",CUADRO!EY18,CUADRO!GE18))))))</f>
        <v/>
      </c>
      <c r="DS18" s="148" t="str">
        <f>IF(W18="X",CALCULADORA!$J$22,IF(CUADRO!W18="V",0,IF(CUADRO!W18="AP",0,IF(CUADRO!W18="HS",0,IF(CUADRO!W18="BA",0,IF(CALCULADORA!$M$2="INVIERNO",CUADRO!EZ18,CUADRO!GF18))))))</f>
        <v/>
      </c>
      <c r="DT18" s="148" t="str">
        <f>IF(X18="X",CALCULADORA!$J$22,IF(CUADRO!X18="V",0,IF(CUADRO!X18="AP",0,IF(CUADRO!X18="HS",0,IF(CUADRO!X18="BA",0,IF(CALCULADORA!$M$2="INVIERNO",CUADRO!FA18,CUADRO!GG18))))))</f>
        <v/>
      </c>
      <c r="DU18" s="148" t="str">
        <f>IF(Y18="X",CALCULADORA!$J$22,IF(CUADRO!Y18="V",0,IF(CUADRO!Y18="AP",0,IF(CUADRO!Y18="HS",0,IF(CUADRO!Y18="BA",0,IF(CALCULADORA!$M$2="INVIERNO",CUADRO!FB18,CUADRO!GH18))))))</f>
        <v/>
      </c>
      <c r="DV18" s="148" t="str">
        <f>IF(Z18="X",CALCULADORA!$J$22,IF(CUADRO!Z18="V",0,IF(CUADRO!Z18="AP",0,IF(CUADRO!Z18="HS",0,IF(CUADRO!Z18="BA",0,IF(CALCULADORA!$M$2="INVIERNO",CUADRO!FC18,CUADRO!GI18))))))</f>
        <v/>
      </c>
      <c r="DW18" s="148" t="str">
        <f>IF(AA18="X",CALCULADORA!$J$22,IF(CUADRO!AA18="V",0,IF(CUADRO!AA18="AP",0,IF(CUADRO!AA18="HS",0,IF(CUADRO!AA18="BA",0,IF(CALCULADORA!$M$2="INVIERNO",CUADRO!FD18,CUADRO!GJ18))))))</f>
        <v/>
      </c>
      <c r="DX18" s="148" t="str">
        <f>IF(AB18="X",CALCULADORA!$J$22,IF(CUADRO!AB18="V",0,IF(CUADRO!AB18="AP",0,IF(CUADRO!AB18="HS",0,IF(CUADRO!AB18="BA",0,IF(CALCULADORA!$M$2="INVIERNO",CUADRO!FE18,CUADRO!GK18))))))</f>
        <v/>
      </c>
      <c r="DY18" s="148" t="str">
        <f>IF(AC18="X",CALCULADORA!$J$22,IF(CUADRO!AC18="V",0,IF(CUADRO!AC18="AP",0,IF(CUADRO!AC18="HS",0,IF(CUADRO!AC18="BA",0,IF(CALCULADORA!$M$2="INVIERNO",CUADRO!FF18,CUADRO!GL18))))))</f>
        <v/>
      </c>
      <c r="DZ18" s="148" t="str">
        <f>IF(AD18="X",CALCULADORA!$J$22,IF(CUADRO!AD18="V",0,IF(CUADRO!AD18="AP",0,IF(CUADRO!AD18="HS",0,IF(CUADRO!AD18="BA",0,IF(CALCULADORA!$M$2="INVIERNO",CUADRO!FG18,CUADRO!GM18))))))</f>
        <v/>
      </c>
      <c r="EA18" s="148" t="str">
        <f>IF(AE18="X",CALCULADORA!$J$22,IF(CUADRO!AE18="V",0,IF(CUADRO!AE18="AP",0,IF(CUADRO!AE18="HS",0,IF(CUADRO!AE18="BA",0,IF(CALCULADORA!$M$2="INVIERNO",CUADRO!FH18,CUADRO!GN18))))))</f>
        <v/>
      </c>
      <c r="EB18" s="148" t="str">
        <f>IF(AF18="X",CALCULADORA!$J$22,IF(CUADRO!AF18="V",0,IF(CUADRO!AF18="AP",0,IF(CUADRO!AF18="HS",0,IF(CUADRO!AF18="BA",0,IF(CALCULADORA!$M$2="INVIERNO",CUADRO!FI18,CUADRO!GO18))))))</f>
        <v/>
      </c>
      <c r="EC18" s="148" t="str">
        <f>IF(AG18="X",CALCULADORA!$J$22,IF(CUADRO!AG18="V",0,IF(CUADRO!AG18="AP",0,IF(CUADRO!AG18="HS",0,IF(CUADRO!AG18="BA",0,IF(CALCULADORA!$M$2="INVIERNO",CUADRO!FJ18,CUADRO!GP18))))))</f>
        <v/>
      </c>
      <c r="ED18" s="148" t="str">
        <f>IF(AH18="X",CALCULADORA!$J$22,IF(CUADRO!AH18="V",0,IF(CUADRO!AH18="AP",0,IF(CUADRO!AH18="HS",0,IF(CUADRO!AH18="BA",0,IF(CALCULADORA!$M$2="INVIERNO",CUADRO!FK18,CUADRO!GQ18))))))</f>
        <v/>
      </c>
      <c r="EE18" s="148" t="str">
        <f>IF(AI18="X",CALCULADORA!$J$22,IF(CUADRO!AI18="V",0,IF(CUADRO!AI18="AP",0,IF(CUADRO!AI18="HS",0,IF(CUADRO!AI18="BA",0,IF(CALCULADORA!$M$2="INVIERNO",CUADRO!FL18,CUADRO!GR18))))))</f>
        <v/>
      </c>
      <c r="EF18" s="148" t="str">
        <f>IF(AJ18="X",CALCULADORA!$J$22,IF(CUADRO!AJ18="V",0,IF(CUADRO!AJ18="AP",0,IF(CUADRO!AJ18="HS",0,IF(CUADRO!AJ18="BA",0,IF(CALCULADORA!$M$2="INVIERNO",CUADRO!FM18,CUADRO!GS18))))))</f>
        <v/>
      </c>
      <c r="EG18" s="148" t="str">
        <f>IF(AK18="X",CALCULADORA!$J$22,IF(CUADRO!AK18="V",0,IF(CUADRO!AK18="AP",0,IF(CUADRO!AK18="HS",0,IF(CUADRO!AK18="BA",0,IF(CALCULADORA!$M$2="INVIERNO",CUADRO!FN18,CUADRO!GT18))))))</f>
        <v/>
      </c>
      <c r="EH18" s="363">
        <f t="shared" si="46"/>
        <v>0</v>
      </c>
      <c r="EI18" s="19"/>
      <c r="EJ18" s="148" t="str">
        <f>IF(G18="","",IF(G18="L",0,IF(G18="V",0,IF(G18="X",0,IF(G$2="L",VLOOKUP(G18,'H. INV.'!$F$10:$P$171,11,FALSE),IF(G$2="S",VLOOKUP(G18,'H. INV.'!$V$10:$AF$171,11,FALSE),IF(G$2="D",VLOOKUP(G18,'H. INV.'!$AL$10:$AV$171,11,FALSE),"")))))))</f>
        <v/>
      </c>
      <c r="EK18" s="148" t="str">
        <f>IF(H18="","",IF(H18="L",0,IF(H18="V",0,IF(H18="X",0,IF(H$2="L",VLOOKUP(H18,'H. INV.'!$F$10:$P$171,11,FALSE),IF(H$2="S",VLOOKUP(H18,'H. INV.'!$V$10:$AF$171,11,FALSE),IF(H$2="D",VLOOKUP(H18,'H. INV.'!$AL$10:$AV$171,11,FALSE),"")))))))</f>
        <v/>
      </c>
      <c r="EL18" s="148" t="str">
        <f>IF(I18="","",IF(I18="L",0,IF(I18="V",0,IF(I18="X",0,IF(I$2="L",VLOOKUP(I18,'H. INV.'!$F$10:$P$171,11,FALSE),IF(I$2="S",VLOOKUP(I18,'H. INV.'!$V$10:$AF$171,11,FALSE),IF(I$2="D",VLOOKUP(I18,'H. INV.'!$AL$10:$AV$171,11,FALSE),"")))))))</f>
        <v/>
      </c>
      <c r="EM18" s="148" t="str">
        <f>IF(J18="","",IF(J18="L",0,IF(J18="V",0,IF(J18="X",0,IF(J$2="L",VLOOKUP(J18,'H. INV.'!$F$10:$P$171,11,FALSE),IF(J$2="S",VLOOKUP(J18,'H. INV.'!$V$10:$AF$171,11,FALSE),IF(J$2="D",VLOOKUP(J18,'H. INV.'!$AL$10:$AV$171,11,FALSE),"")))))))</f>
        <v/>
      </c>
      <c r="EN18" s="148" t="str">
        <f>IF(K18="","",IF(K18="L",0,IF(K18="V",0,IF(K18="X",0,IF(K$2="L",VLOOKUP(K18,'H. INV.'!$F$10:$P$171,11,FALSE),IF(K$2="S",VLOOKUP(K18,'H. INV.'!$V$10:$AF$171,11,FALSE),IF(K$2="D",VLOOKUP(K18,'H. INV.'!$AL$10:$AV$171,11,FALSE),"")))))))</f>
        <v/>
      </c>
      <c r="EO18" s="148" t="str">
        <f>IF(L18="","",IF(L18="L",0,IF(L18="V",0,IF(L18="X",0,IF(L$2="L",VLOOKUP(L18,'H. INV.'!$F$10:$P$171,11,FALSE),IF(L$2="S",VLOOKUP(L18,'H. INV.'!$V$10:$AF$171,11,FALSE),IF(L$2="D",VLOOKUP(L18,'H. INV.'!$AL$10:$AV$171,11,FALSE),"")))))))</f>
        <v/>
      </c>
      <c r="EP18" s="148" t="str">
        <f>IF(M18="","",IF(M18="L",0,IF(M18="V",0,IF(M18="X",0,IF(M$2="L",VLOOKUP(M18,'H. INV.'!$F$10:$P$171,11,FALSE),IF(M$2="S",VLOOKUP(M18,'H. INV.'!$V$10:$AF$171,11,FALSE),IF(M$2="D",VLOOKUP(M18,'H. INV.'!$AL$10:$AV$171,11,FALSE),"")))))))</f>
        <v/>
      </c>
      <c r="EQ18" s="148" t="str">
        <f>IF(N18="","",IF(N18="L",0,IF(N18="V",0,IF(N18="X",0,IF(N$2="L",VLOOKUP(N18,'H. INV.'!$F$10:$P$171,11,FALSE),IF(N$2="S",VLOOKUP(N18,'H. INV.'!$V$10:$AF$171,11,FALSE),IF(N$2="D",VLOOKUP(N18,'H. INV.'!$AL$10:$AV$171,11,FALSE),"")))))))</f>
        <v/>
      </c>
      <c r="ER18" s="148" t="str">
        <f>IF(O18="","",IF(O18="L",0,IF(O18="V",0,IF(O18="X",0,IF(O$2="L",VLOOKUP(O18,'H. INV.'!$F$10:$P$171,11,FALSE),IF(O$2="S",VLOOKUP(O18,'H. INV.'!$V$10:$AF$171,11,FALSE),IF(O$2="D",VLOOKUP(O18,'H. INV.'!$AL$10:$AV$171,11,FALSE),"")))))))</f>
        <v/>
      </c>
      <c r="ES18" s="148" t="str">
        <f>IF(P18="","",IF(P18="L",0,IF(P18="V",0,IF(P18="X",0,IF(P$2="L",VLOOKUP(P18,'H. INV.'!$F$10:$P$171,11,FALSE),IF(P$2="S",VLOOKUP(P18,'H. INV.'!$V$10:$AF$171,11,FALSE),IF(P$2="D",VLOOKUP(P18,'H. INV.'!$AL$10:$AV$171,11,FALSE),"")))))))</f>
        <v/>
      </c>
      <c r="ET18" s="148" t="str">
        <f>IF(Q18="","",IF(Q18="L",0,IF(Q18="V",0,IF(Q18="X",0,IF(Q$2="L",VLOOKUP(Q18,'H. INV.'!$F$10:$P$171,11,FALSE),IF(Q$2="S",VLOOKUP(Q18,'H. INV.'!$V$10:$AF$171,11,FALSE),IF(Q$2="D",VLOOKUP(Q18,'H. INV.'!$AL$10:$AV$171,11,FALSE),"")))))))</f>
        <v/>
      </c>
      <c r="EU18" s="148" t="str">
        <f>IF(R18="","",IF(R18="L",0,IF(R18="V",0,IF(R18="X",0,IF(R$2="L",VLOOKUP(R18,'H. INV.'!$F$10:$P$171,11,FALSE),IF(R$2="S",VLOOKUP(R18,'H. INV.'!$V$10:$AF$171,11,FALSE),IF(R$2="D",VLOOKUP(R18,'H. INV.'!$AL$10:$AV$171,11,FALSE),"")))))))</f>
        <v/>
      </c>
      <c r="EV18" s="148" t="str">
        <f>IF(S18="","",IF(S18="L",0,IF(S18="V",0,IF(S18="X",0,IF(S$2="L",VLOOKUP(S18,'H. INV.'!$F$10:$P$171,11,FALSE),IF(S$2="S",VLOOKUP(S18,'H. INV.'!$V$10:$AF$171,11,FALSE),IF(S$2="D",VLOOKUP(S18,'H. INV.'!$AL$10:$AV$171,11,FALSE),"")))))))</f>
        <v/>
      </c>
      <c r="EW18" s="148" t="str">
        <f>IF(T18="","",IF(T18="L",0,IF(T18="V",0,IF(T18="X",0,IF(T$2="L",VLOOKUP(T18,'H. INV.'!$F$10:$P$171,11,FALSE),IF(T$2="S",VLOOKUP(T18,'H. INV.'!$V$10:$AF$171,11,FALSE),IF(T$2="D",VLOOKUP(T18,'H. INV.'!$AL$10:$AV$171,11,FALSE),"")))))))</f>
        <v/>
      </c>
      <c r="EX18" s="148" t="str">
        <f>IF(U18="","",IF(U18="L",0,IF(U18="V",0,IF(U18="X",0,IF(U$2="L",VLOOKUP(U18,'H. INV.'!$F$10:$P$171,11,FALSE),IF(U$2="S",VLOOKUP(U18,'H. INV.'!$V$10:$AF$171,11,FALSE),IF(U$2="D",VLOOKUP(U18,'H. INV.'!$AL$10:$AV$171,11,FALSE),"")))))))</f>
        <v/>
      </c>
      <c r="EY18" s="148" t="str">
        <f>IF(V18="","",IF(V18="L",0,IF(V18="V",0,IF(V18="X",0,IF(V$2="L",VLOOKUP(V18,'H. INV.'!$F$10:$P$171,11,FALSE),IF(V$2="S",VLOOKUP(V18,'H. INV.'!$V$10:$AF$171,11,FALSE),IF(V$2="D",VLOOKUP(V18,'H. INV.'!$AL$10:$AV$171,11,FALSE),"")))))))</f>
        <v/>
      </c>
      <c r="EZ18" s="148" t="str">
        <f>IF(W18="","",IF(W18="L",0,IF(W18="V",0,IF(W18="X",0,IF(W$2="L",VLOOKUP(W18,'H. INV.'!$F$10:$P$171,11,FALSE),IF(W$2="S",VLOOKUP(W18,'H. INV.'!$V$10:$AF$171,11,FALSE),IF(W$2="D",VLOOKUP(W18,'H. INV.'!$AL$10:$AV$171,11,FALSE),"")))))))</f>
        <v/>
      </c>
      <c r="FA18" s="148" t="str">
        <f>IF(X18="","",IF(X18="L",0,IF(X18="V",0,IF(X18="X",0,IF(X$2="L",VLOOKUP(X18,'H. INV.'!$F$10:$P$171,11,FALSE),IF(X$2="S",VLOOKUP(X18,'H. INV.'!$V$10:$AF$171,11,FALSE),IF(X$2="D",VLOOKUP(X18,'H. INV.'!$AL$10:$AV$171,11,FALSE),"")))))))</f>
        <v/>
      </c>
      <c r="FB18" s="148" t="str">
        <f>IF(Y18="","",IF(Y18="L",0,IF(Y18="V",0,IF(Y18="X",0,IF(Y$2="L",VLOOKUP(Y18,'H. INV.'!$F$10:$P$171,11,FALSE),IF(Y$2="S",VLOOKUP(Y18,'H. INV.'!$V$10:$AF$171,11,FALSE),IF(Y$2="D",VLOOKUP(Y18,'H. INV.'!$AL$10:$AV$171,11,FALSE),"")))))))</f>
        <v/>
      </c>
      <c r="FC18" s="148" t="str">
        <f>IF(Z18="","",IF(Z18="L",0,IF(Z18="V",0,IF(Z18="X",0,IF(Z$2="L",VLOOKUP(Z18,'H. INV.'!$F$10:$P$171,11,FALSE),IF(Z$2="S",VLOOKUP(Z18,'H. INV.'!$V$10:$AF$171,11,FALSE),IF(Z$2="D",VLOOKUP(Z18,'H. INV.'!$AL$10:$AV$171,11,FALSE),"")))))))</f>
        <v/>
      </c>
      <c r="FD18" s="148" t="str">
        <f>IF(AA18="","",IF(AA18="L",0,IF(AA18="V",0,IF(AA18="X",0,IF(AA$2="L",VLOOKUP(AA18,'H. INV.'!$F$10:$P$171,11,FALSE),IF(AA$2="S",VLOOKUP(AA18,'H. INV.'!$V$10:$AF$171,11,FALSE),IF(AA$2="D",VLOOKUP(AA18,'H. INV.'!$AL$10:$AV$171,11,FALSE),"")))))))</f>
        <v/>
      </c>
      <c r="FE18" s="148" t="str">
        <f>IF(AB18="","",IF(AB18="L",0,IF(AB18="V",0,IF(AB18="X",0,IF(AB$2="L",VLOOKUP(AB18,'H. INV.'!$F$10:$P$171,11,FALSE),IF(AB$2="S",VLOOKUP(AB18,'H. INV.'!$V$10:$AF$171,11,FALSE),IF(AB$2="D",VLOOKUP(AB18,'H. INV.'!$AL$10:$AV$171,11,FALSE),"")))))))</f>
        <v/>
      </c>
      <c r="FF18" s="148" t="str">
        <f>IF(AC18="","",IF(AC18="L",0,IF(AC18="V",0,IF(AC18="X",0,IF(AC$2="L",VLOOKUP(AC18,'H. INV.'!$F$10:$P$171,11,FALSE),IF(AC$2="S",VLOOKUP(AC18,'H. INV.'!$V$10:$AF$171,11,FALSE),IF(AC$2="D",VLOOKUP(AC18,'H. INV.'!$AL$10:$AV$171,11,FALSE),"")))))))</f>
        <v/>
      </c>
      <c r="FG18" s="148" t="str">
        <f>IF(AD18="","",IF(AD18="L",0,IF(AD18="V",0,IF(AD18="X",0,IF(AD$2="L",VLOOKUP(AD18,'H. INV.'!$F$10:$P$171,11,FALSE),IF(AD$2="S",VLOOKUP(AD18,'H. INV.'!$V$10:$AF$171,11,FALSE),IF(AD$2="D",VLOOKUP(AD18,'H. INV.'!$AL$10:$AV$171,11,FALSE),"")))))))</f>
        <v/>
      </c>
      <c r="FH18" s="148" t="str">
        <f>IF(AE18="","",IF(AE18="L",0,IF(AE18="V",0,IF(AE18="X",0,IF(AE$2="L",VLOOKUP(AE18,'H. INV.'!$F$10:$P$171,11,FALSE),IF(AE$2="S",VLOOKUP(AE18,'H. INV.'!$V$10:$AF$171,11,FALSE),IF(AE$2="D",VLOOKUP(AE18,'H. INV.'!$AL$10:$AV$171,11,FALSE),"")))))))</f>
        <v/>
      </c>
      <c r="FI18" s="148" t="str">
        <f>IF(AF18="","",IF(AF18="L",0,IF(AF18="V",0,IF(AF18="X",0,IF(AF$2="L",VLOOKUP(AF18,'H. INV.'!$F$10:$P$171,11,FALSE),IF(AF$2="S",VLOOKUP(AF18,'H. INV.'!$V$10:$AF$171,11,FALSE),IF(AF$2="D",VLOOKUP(AF18,'H. INV.'!$AL$10:$AV$171,11,FALSE),"")))))))</f>
        <v/>
      </c>
      <c r="FJ18" s="148" t="str">
        <f>IF(AG18="","",IF(AG18="L",0,IF(AG18="V",0,IF(AG18="X",0,IF(AG$2="L",VLOOKUP(AG18,'H. INV.'!$F$10:$P$171,11,FALSE),IF(AG$2="S",VLOOKUP(AG18,'H. INV.'!$V$10:$AF$171,11,FALSE),IF(AG$2="D",VLOOKUP(AG18,'H. INV.'!$AL$10:$AV$171,11,FALSE),"")))))))</f>
        <v/>
      </c>
      <c r="FK18" s="148" t="str">
        <f>IF(AH18="","",IF(AH18="L",0,IF(AH18="V",0,IF(AH18="X",0,IF(AH$2="L",VLOOKUP(AH18,'H. INV.'!$F$10:$P$171,11,FALSE),IF(AH$2="S",VLOOKUP(AH18,'H. INV.'!$V$10:$AF$171,11,FALSE),IF(AH$2="D",VLOOKUP(AH18,'H. INV.'!$AL$10:$AV$171,11,FALSE),"")))))))</f>
        <v/>
      </c>
      <c r="FL18" s="148" t="str">
        <f>IF(AI18="","",IF(AI18="L",0,IF(AI18="V",0,IF(AI18="X",0,IF(AI$2="L",VLOOKUP(AI18,'H. INV.'!$F$10:$P$171,11,FALSE),IF(AI$2="S",VLOOKUP(AI18,'H. INV.'!$V$10:$AF$171,11,FALSE),IF(AI$2="D",VLOOKUP(AI18,'H. INV.'!$AL$10:$AV$171,11,FALSE),"")))))))</f>
        <v/>
      </c>
      <c r="FM18" s="148" t="str">
        <f>IF(AJ18="","",IF(AJ18="L",0,IF(AJ18="V",0,IF(AJ18="X",0,IF(AJ$2="L",VLOOKUP(AJ18,'H. INV.'!$F$10:$P$171,11,FALSE),IF(AJ$2="S",VLOOKUP(AJ18,'H. INV.'!$V$10:$AF$171,11,FALSE),IF(AJ$2="D",VLOOKUP(AJ18,'H. INV.'!$AL$10:$AV$171,11,FALSE),"")))))))</f>
        <v/>
      </c>
      <c r="FN18" s="148" t="str">
        <f>IF(AK18="","",IF(AK18="L",0,IF(AK18="V",0,IF(AK18="X",0,IF(AK$2="L",VLOOKUP(AK18,'H. INV.'!$F$10:$P$171,11,FALSE),IF(AK$2="S",VLOOKUP(AK18,'H. INV.'!$V$10:$AF$171,11,FALSE),IF(AK$2="D",VLOOKUP(AK18,'H. INV.'!$AL$10:$AV$171,11,FALSE),"")))))))</f>
        <v/>
      </c>
      <c r="FO18" s="19"/>
      <c r="FP18" s="148" t="str">
        <f>IF(G18="","",IF(G18="L",0,IF(G18="V",0,IF(G18="X",0,IF(G$2="L",VLOOKUP(G18,'H. VER.'!$F$10:$P$171,11,FALSE),IF(G$2="S",VLOOKUP(G18,'H. VER.'!$V$10:$AF$171,11,FALSE),IF(G$2="D",VLOOKUP(G18,'H. VER.'!$AL$10:$AV$171,11,FALSE),"")))))))</f>
        <v/>
      </c>
      <c r="FQ18" s="148" t="str">
        <f>IF(H18="","",IF(H18="L",0,IF(H18="V",0,IF(H18="X",0,IF(H$2="L",VLOOKUP(H18,'H. VER.'!$F$10:$P$171,11,FALSE),IF(H$2="S",VLOOKUP(H18,'H. VER.'!$V$10:$AF$171,11,FALSE),IF(H$2="D",VLOOKUP(H18,'H. VER.'!$AL$10:$AV$171,11,FALSE),"")))))))</f>
        <v/>
      </c>
      <c r="FR18" s="148" t="str">
        <f>IF(I18="","",IF(I18="L",0,IF(I18="V",0,IF(I18="X",0,IF(I$2="L",VLOOKUP(I18,'H. VER.'!$F$10:$P$171,11,FALSE),IF(I$2="S",VLOOKUP(I18,'H. VER.'!$V$10:$AF$171,11,FALSE),IF(I$2="D",VLOOKUP(I18,'H. VER.'!$AL$10:$AV$171,11,FALSE),"")))))))</f>
        <v/>
      </c>
      <c r="FS18" s="148" t="str">
        <f>IF(J18="","",IF(J18="L",0,IF(J18="V",0,IF(J18="X",0,IF(J$2="L",VLOOKUP(J18,'H. VER.'!$F$10:$P$171,11,FALSE),IF(J$2="S",VLOOKUP(J18,'H. VER.'!$V$10:$AF$171,11,FALSE),IF(J$2="D",VLOOKUP(J18,'H. VER.'!$AL$10:$AV$171,11,FALSE),"")))))))</f>
        <v/>
      </c>
      <c r="FT18" s="148" t="str">
        <f>IF(K18="","",IF(K18="L",0,IF(K18="V",0,IF(K18="X",0,IF(K$2="L",VLOOKUP(K18,'H. VER.'!$F$10:$P$171,11,FALSE),IF(K$2="S",VLOOKUP(K18,'H. VER.'!$V$10:$AF$171,11,FALSE),IF(K$2="D",VLOOKUP(K18,'H. VER.'!$AL$10:$AV$171,11,FALSE),"")))))))</f>
        <v/>
      </c>
      <c r="FU18" s="148" t="str">
        <f>IF(L18="","",IF(L18="L",0,IF(L18="V",0,IF(L18="X",0,IF(L$2="L",VLOOKUP(L18,'H. VER.'!$F$10:$P$171,11,FALSE),IF(L$2="S",VLOOKUP(L18,'H. VER.'!$V$10:$AF$171,11,FALSE),IF(L$2="D",VLOOKUP(L18,'H. VER.'!$AL$10:$AV$171,11,FALSE),"")))))))</f>
        <v/>
      </c>
      <c r="FV18" s="148" t="str">
        <f>IF(M18="","",IF(M18="L",0,IF(M18="V",0,IF(M18="X",0,IF(M$2="L",VLOOKUP(M18,'H. VER.'!$F$10:$P$171,11,FALSE),IF(M$2="S",VLOOKUP(M18,'H. VER.'!$V$10:$AF$171,11,FALSE),IF(M$2="D",VLOOKUP(M18,'H. VER.'!$AL$10:$AV$171,11,FALSE),"")))))))</f>
        <v/>
      </c>
      <c r="FW18" s="148" t="str">
        <f>IF(N18="","",IF(N18="L",0,IF(N18="V",0,IF(N18="X",0,IF(N$2="L",VLOOKUP(N18,'H. VER.'!$F$10:$P$171,11,FALSE),IF(N$2="S",VLOOKUP(N18,'H. VER.'!$V$10:$AF$171,11,FALSE),IF(N$2="D",VLOOKUP(N18,'H. VER.'!$AL$10:$AV$171,11,FALSE),"")))))))</f>
        <v/>
      </c>
      <c r="FX18" s="148" t="str">
        <f>IF(O18="","",IF(O18="L",0,IF(O18="V",0,IF(O18="X",0,IF(O$2="L",VLOOKUP(O18,'H. VER.'!$F$10:$P$171,11,FALSE),IF(O$2="S",VLOOKUP(O18,'H. VER.'!$V$10:$AF$171,11,FALSE),IF(O$2="D",VLOOKUP(O18,'H. VER.'!$AL$10:$AV$171,11,FALSE),"")))))))</f>
        <v/>
      </c>
      <c r="FY18" s="148" t="str">
        <f>IF(P18="","",IF(P18="L",0,IF(P18="V",0,IF(P18="X",0,IF(P$2="L",VLOOKUP(P18,'H. VER.'!$F$10:$P$171,11,FALSE),IF(P$2="S",VLOOKUP(P18,'H. VER.'!$V$10:$AF$171,11,FALSE),IF(P$2="D",VLOOKUP(P18,'H. VER.'!$AL$10:$AV$171,11,FALSE),"")))))))</f>
        <v/>
      </c>
      <c r="FZ18" s="148" t="str">
        <f>IF(Q18="","",IF(Q18="L",0,IF(Q18="V",0,IF(Q18="X",0,IF(Q$2="L",VLOOKUP(Q18,'H. VER.'!$F$10:$P$171,11,FALSE),IF(Q$2="S",VLOOKUP(Q18,'H. VER.'!$V$10:$AF$171,11,FALSE),IF(Q$2="D",VLOOKUP(Q18,'H. VER.'!$AL$10:$AV$171,11,FALSE),"")))))))</f>
        <v/>
      </c>
      <c r="GA18" s="148" t="str">
        <f>IF(R18="","",IF(R18="L",0,IF(R18="V",0,IF(R18="X",0,IF(R$2="L",VLOOKUP(R18,'H. VER.'!$F$10:$P$171,11,FALSE),IF(R$2="S",VLOOKUP(R18,'H. VER.'!$V$10:$AF$171,11,FALSE),IF(R$2="D",VLOOKUP(R18,'H. VER.'!$AL$10:$AV$171,11,FALSE),"")))))))</f>
        <v/>
      </c>
      <c r="GB18" s="148" t="str">
        <f>IF(S18="","",IF(S18="L",0,IF(S18="V",0,IF(S18="X",0,IF(S$2="L",VLOOKUP(S18,'H. VER.'!$F$10:$P$171,11,FALSE),IF(S$2="S",VLOOKUP(S18,'H. VER.'!$V$10:$AF$171,11,FALSE),IF(S$2="D",VLOOKUP(S18,'H. VER.'!$AL$10:$AV$171,11,FALSE),"")))))))</f>
        <v/>
      </c>
      <c r="GC18" s="148" t="str">
        <f>IF(T18="","",IF(T18="L",0,IF(T18="V",0,IF(T18="X",0,IF(T$2="L",VLOOKUP(T18,'H. VER.'!$F$10:$P$171,11,FALSE),IF(T$2="S",VLOOKUP(T18,'H. VER.'!$V$10:$AF$171,11,FALSE),IF(T$2="D",VLOOKUP(T18,'H. VER.'!$AL$10:$AV$171,11,FALSE),"")))))))</f>
        <v/>
      </c>
      <c r="GD18" s="148" t="str">
        <f>IF(U18="","",IF(U18="L",0,IF(U18="V",0,IF(U18="X",0,IF(U$2="L",VLOOKUP(U18,'H. VER.'!$F$10:$P$171,11,FALSE),IF(U$2="S",VLOOKUP(U18,'H. VER.'!$V$10:$AF$171,11,FALSE),IF(U$2="D",VLOOKUP(U18,'H. VER.'!$AL$10:$AV$171,11,FALSE),"")))))))</f>
        <v/>
      </c>
      <c r="GE18" s="148" t="str">
        <f>IF(V18="","",IF(V18="L",0,IF(V18="V",0,IF(V18="X",0,IF(V$2="L",VLOOKUP(V18,'H. VER.'!$F$10:$P$171,11,FALSE),IF(V$2="S",VLOOKUP(V18,'H. VER.'!$V$10:$AF$171,11,FALSE),IF(V$2="D",VLOOKUP(V18,'H. VER.'!$AL$10:$AV$171,11,FALSE),"")))))))</f>
        <v/>
      </c>
      <c r="GF18" s="148" t="str">
        <f>IF(W18="","",IF(W18="L",0,IF(W18="V",0,IF(W18="X",0,IF(W$2="L",VLOOKUP(W18,'H. VER.'!$F$10:$P$171,11,FALSE),IF(W$2="S",VLOOKUP(W18,'H. VER.'!$V$10:$AF$171,11,FALSE),IF(W$2="D",VLOOKUP(W18,'H. VER.'!$AL$10:$AV$171,11,FALSE),"")))))))</f>
        <v/>
      </c>
      <c r="GG18" s="148" t="str">
        <f>IF(X18="","",IF(X18="L",0,IF(X18="V",0,IF(X18="X",0,IF(X$2="L",VLOOKUP(X18,'H. VER.'!$F$10:$P$171,11,FALSE),IF(X$2="S",VLOOKUP(X18,'H. VER.'!$V$10:$AF$171,11,FALSE),IF(X$2="D",VLOOKUP(X18,'H. VER.'!$AL$10:$AV$171,11,FALSE),"")))))))</f>
        <v/>
      </c>
      <c r="GH18" s="148" t="str">
        <f>IF(Y18="","",IF(Y18="L",0,IF(Y18="V",0,IF(Y18="X",0,IF(Y$2="L",VLOOKUP(Y18,'H. VER.'!$F$10:$P$171,11,FALSE),IF(Y$2="S",VLOOKUP(Y18,'H. VER.'!$V$10:$AF$171,11,FALSE),IF(Y$2="D",VLOOKUP(Y18,'H. VER.'!$AL$10:$AV$171,11,FALSE),"")))))))</f>
        <v/>
      </c>
      <c r="GI18" s="148" t="str">
        <f>IF(Z18="","",IF(Z18="L",0,IF(Z18="V",0,IF(Z18="X",0,IF(Z$2="L",VLOOKUP(Z18,'H. VER.'!$F$10:$P$171,11,FALSE),IF(Z$2="S",VLOOKUP(Z18,'H. VER.'!$V$10:$AF$171,11,FALSE),IF(Z$2="D",VLOOKUP(Z18,'H. VER.'!$AL$10:$AV$171,11,FALSE),"")))))))</f>
        <v/>
      </c>
      <c r="GJ18" s="148" t="str">
        <f>IF(AA18="","",IF(AA18="L",0,IF(AA18="V",0,IF(AA18="X",0,IF(AA$2="L",VLOOKUP(AA18,'H. VER.'!$F$10:$P$171,11,FALSE),IF(AA$2="S",VLOOKUP(AA18,'H. VER.'!$V$10:$AF$171,11,FALSE),IF(AA$2="D",VLOOKUP(AA18,'H. VER.'!$AL$10:$AV$171,11,FALSE),"")))))))</f>
        <v/>
      </c>
      <c r="GK18" s="148" t="str">
        <f>IF(AB18="","",IF(AB18="L",0,IF(AB18="V",0,IF(AB18="X",0,IF(AB$2="L",VLOOKUP(AB18,'H. VER.'!$F$10:$P$171,11,FALSE),IF(AB$2="S",VLOOKUP(AB18,'H. VER.'!$V$10:$AF$171,11,FALSE),IF(AB$2="D",VLOOKUP(AB18,'H. VER.'!$AL$10:$AV$171,11,FALSE),"")))))))</f>
        <v/>
      </c>
      <c r="GL18" s="148" t="str">
        <f>IF(AC18="","",IF(AC18="L",0,IF(AC18="V",0,IF(AC18="X",0,IF(AC$2="L",VLOOKUP(AC18,'H. VER.'!$F$10:$P$171,11,FALSE),IF(AC$2="S",VLOOKUP(AC18,'H. VER.'!$V$10:$AF$171,11,FALSE),IF(AC$2="D",VLOOKUP(AC18,'H. VER.'!$AL$10:$AV$171,11,FALSE),"")))))))</f>
        <v/>
      </c>
      <c r="GM18" s="148" t="str">
        <f>IF(AD18="","",IF(AD18="L",0,IF(AD18="V",0,IF(AD18="X",0,IF(AD$2="L",VLOOKUP(AD18,'H. VER.'!$F$10:$P$171,11,FALSE),IF(AD$2="S",VLOOKUP(AD18,'H. VER.'!$V$10:$AF$171,11,FALSE),IF(AD$2="D",VLOOKUP(AD18,'H. VER.'!$AL$10:$AV$171,11,FALSE),"")))))))</f>
        <v/>
      </c>
      <c r="GN18" s="148" t="str">
        <f>IF(AE18="","",IF(AE18="L",0,IF(AE18="V",0,IF(AE18="X",0,IF(AE$2="L",VLOOKUP(AE18,'H. VER.'!$F$10:$P$171,11,FALSE),IF(AE$2="S",VLOOKUP(AE18,'H. VER.'!$V$10:$AF$171,11,FALSE),IF(AE$2="D",VLOOKUP(AE18,'H. VER.'!$AL$10:$AV$171,11,FALSE),"")))))))</f>
        <v/>
      </c>
      <c r="GO18" s="148" t="str">
        <f>IF(AF18="","",IF(AF18="L",0,IF(AF18="V",0,IF(AF18="X",0,IF(AF$2="L",VLOOKUP(AF18,'H. VER.'!$F$10:$P$171,11,FALSE),IF(AF$2="S",VLOOKUP(AF18,'H. VER.'!$V$10:$AF$171,11,FALSE),IF(AF$2="D",VLOOKUP(AF18,'H. VER.'!$AL$10:$AV$171,11,FALSE),"")))))))</f>
        <v/>
      </c>
      <c r="GP18" s="148" t="str">
        <f>IF(AG18="","",IF(AG18="L",0,IF(AG18="V",0,IF(AG18="X",0,IF(AG$2="L",VLOOKUP(AG18,'H. VER.'!$F$10:$P$171,11,FALSE),IF(AG$2="S",VLOOKUP(AG18,'H. VER.'!$V$10:$AF$171,11,FALSE),IF(AG$2="D",VLOOKUP(AG18,'H. VER.'!$AL$10:$AV$171,11,FALSE),"")))))))</f>
        <v/>
      </c>
      <c r="GQ18" s="148" t="str">
        <f>IF(AH18="","",IF(AH18="L",0,IF(AH18="V",0,IF(AH18="X",0,IF(AH$2="L",VLOOKUP(AH18,'H. VER.'!$F$10:$P$171,11,FALSE),IF(AH$2="S",VLOOKUP(AH18,'H. VER.'!$V$10:$AF$171,11,FALSE),IF(AH$2="D",VLOOKUP(AH18,'H. VER.'!$AL$10:$AV$171,11,FALSE),"")))))))</f>
        <v/>
      </c>
      <c r="GR18" s="148" t="str">
        <f>IF(AI18="","",IF(AI18="L",0,IF(AI18="V",0,IF(AI18="X",0,IF(AI$2="L",VLOOKUP(AI18,'H. VER.'!$F$10:$P$171,11,FALSE),IF(AI$2="S",VLOOKUP(AI18,'H. VER.'!$V$10:$AF$171,11,FALSE),IF(AI$2="D",VLOOKUP(AI18,'H. VER.'!$AL$10:$AV$171,11,FALSE),"")))))))</f>
        <v/>
      </c>
      <c r="GS18" s="148" t="str">
        <f>IF(AJ18="","",IF(AJ18="L",0,IF(AJ18="V",0,IF(AJ18="X",0,IF(AJ$2="L",VLOOKUP(AJ18,'H. VER.'!$F$10:$P$171,11,FALSE),IF(AJ$2="S",VLOOKUP(AJ18,'H. VER.'!$V$10:$AF$171,11,FALSE),IF(AJ$2="D",VLOOKUP(AJ18,'H. VER.'!$AL$10:$AV$171,11,FALSE),"")))))))</f>
        <v/>
      </c>
      <c r="GT18" s="148" t="str">
        <f>IF(AK18="","",IF(AK18="L",0,IF(AK18="V",0,IF(AK18="X",0,IF(AK$2="L",VLOOKUP(AK18,'H. VER.'!$F$10:$P$171,11,FALSE),IF(AK$2="S",VLOOKUP(AK18,'H. VER.'!$V$10:$AF$171,11,FALSE),IF(AK$2="D",VLOOKUP(AK18,'H. VER.'!$AL$10:$AV$171,11,FALSE),"")))))))</f>
        <v/>
      </c>
      <c r="GU18" s="19"/>
      <c r="GV18" s="417">
        <f t="shared" si="47"/>
        <v>11</v>
      </c>
      <c r="GW18" s="415"/>
    </row>
    <row r="19" spans="1:205" ht="15.75">
      <c r="A19" s="368"/>
      <c r="B19" s="367" t="str">
        <f>IFERROR(VLOOKUP(A435/7/2023+CONDUCTORES!C:V,20,FALSE),"")</f>
        <v/>
      </c>
      <c r="C19" s="544" t="str">
        <f>IF(CUADRO!A19="",IF(B19="","",B19),VLOOKUP(CUADRO!A19,CONDUCTORES!C:E,3,FALSE))</f>
        <v/>
      </c>
      <c r="D19" s="545" t="str">
        <f>IF(ISNA(IF(B19="",IF(A19="","",A19),VLOOKUP(B19,CONDUCTORES!B:F,5,FALSE))),"",(IF(B19="",IF(A19="","",A19),VLOOKUP(B19,CONDUCTORES!B:F,5,FALSE))))</f>
        <v/>
      </c>
      <c r="E19" s="546">
        <v>16</v>
      </c>
      <c r="F19" s="551"/>
      <c r="G19" s="547"/>
      <c r="H19" s="547"/>
      <c r="I19" s="519"/>
      <c r="J19" s="547"/>
      <c r="K19" s="519"/>
      <c r="L19" s="550"/>
      <c r="M19" s="547"/>
      <c r="N19" s="547"/>
      <c r="O19" s="547"/>
      <c r="P19" s="519"/>
      <c r="Q19" s="547"/>
      <c r="R19" s="519"/>
      <c r="S19" s="519"/>
      <c r="T19" s="547"/>
      <c r="U19" s="549"/>
      <c r="V19" s="547"/>
      <c r="W19" s="547"/>
      <c r="X19" s="547"/>
      <c r="Y19" s="519"/>
      <c r="Z19" s="550"/>
      <c r="AA19" s="547"/>
      <c r="AB19" s="547"/>
      <c r="AC19" s="547"/>
      <c r="AD19" s="547"/>
      <c r="AE19" s="547"/>
      <c r="AF19" s="547"/>
      <c r="AG19" s="550"/>
      <c r="AH19" s="547"/>
      <c r="AI19" s="547"/>
      <c r="AJ19" s="547"/>
      <c r="AK19" s="519"/>
      <c r="AL19" s="417">
        <f t="shared" si="38"/>
        <v>0</v>
      </c>
      <c r="AM19" s="417">
        <f t="shared" si="6"/>
        <v>31</v>
      </c>
      <c r="AN19" s="463">
        <f t="shared" si="39"/>
        <v>0</v>
      </c>
      <c r="AO19" s="463">
        <f t="shared" si="40"/>
        <v>0</v>
      </c>
      <c r="AP19" s="463">
        <f t="shared" si="41"/>
        <v>0</v>
      </c>
      <c r="AQ19" s="463">
        <f t="shared" si="42"/>
        <v>0</v>
      </c>
      <c r="AR19" s="463">
        <f t="shared" si="43"/>
        <v>0</v>
      </c>
      <c r="AS19" s="464">
        <f t="shared" si="44"/>
        <v>0</v>
      </c>
      <c r="AT19" s="464">
        <f t="shared" si="45"/>
        <v>0</v>
      </c>
      <c r="AU19" s="465">
        <f>EH19+(AO19*(CALCULADORA!$L$22/30))+(CUADRO!AP19*CALCULADORA!$J$22)+(CUADRO!AQ19*CALCULADORA!$J$22)+(CUADRO!AR19*CALCULADORA!$J$22)</f>
        <v>0</v>
      </c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97">
        <f t="shared" si="7"/>
        <v>1</v>
      </c>
      <c r="BW19" s="97">
        <f t="shared" si="8"/>
        <v>2</v>
      </c>
      <c r="BX19" s="97">
        <f t="shared" si="9"/>
        <v>3</v>
      </c>
      <c r="BY19" s="97">
        <f t="shared" si="10"/>
        <v>4</v>
      </c>
      <c r="BZ19" s="97">
        <f t="shared" si="11"/>
        <v>5</v>
      </c>
      <c r="CA19" s="97">
        <f t="shared" si="12"/>
        <v>6</v>
      </c>
      <c r="CB19" s="97">
        <f t="shared" si="13"/>
        <v>7</v>
      </c>
      <c r="CC19" s="97">
        <f t="shared" si="14"/>
        <v>8</v>
      </c>
      <c r="CD19" s="97">
        <f t="shared" si="15"/>
        <v>9</v>
      </c>
      <c r="CE19" s="97">
        <f t="shared" si="16"/>
        <v>10</v>
      </c>
      <c r="CF19" s="97">
        <f t="shared" si="17"/>
        <v>11</v>
      </c>
      <c r="CG19" s="97">
        <f t="shared" si="18"/>
        <v>12</v>
      </c>
      <c r="CH19" s="97">
        <f t="shared" si="19"/>
        <v>13</v>
      </c>
      <c r="CI19" s="97">
        <f t="shared" si="20"/>
        <v>14</v>
      </c>
      <c r="CJ19" s="97">
        <f t="shared" si="21"/>
        <v>15</v>
      </c>
      <c r="CK19" s="97">
        <f t="shared" si="22"/>
        <v>16</v>
      </c>
      <c r="CL19" s="97">
        <f t="shared" si="23"/>
        <v>17</v>
      </c>
      <c r="CM19" s="97">
        <f t="shared" si="24"/>
        <v>18</v>
      </c>
      <c r="CN19" s="97">
        <f t="shared" si="25"/>
        <v>19</v>
      </c>
      <c r="CO19" s="97">
        <f t="shared" si="26"/>
        <v>20</v>
      </c>
      <c r="CP19" s="97">
        <f t="shared" si="27"/>
        <v>21</v>
      </c>
      <c r="CQ19" s="97">
        <f t="shared" si="28"/>
        <v>22</v>
      </c>
      <c r="CR19" s="97">
        <f t="shared" si="29"/>
        <v>23</v>
      </c>
      <c r="CS19" s="97">
        <f t="shared" si="30"/>
        <v>24</v>
      </c>
      <c r="CT19" s="97">
        <f t="shared" si="31"/>
        <v>25</v>
      </c>
      <c r="CU19" s="97">
        <f t="shared" si="32"/>
        <v>26</v>
      </c>
      <c r="CV19" s="97">
        <f t="shared" si="33"/>
        <v>27</v>
      </c>
      <c r="CW19" s="97">
        <f t="shared" si="34"/>
        <v>28</v>
      </c>
      <c r="CX19" s="97">
        <f t="shared" si="35"/>
        <v>29</v>
      </c>
      <c r="CY19" s="97">
        <f t="shared" si="36"/>
        <v>30</v>
      </c>
      <c r="CZ19" s="97">
        <f t="shared" si="37"/>
        <v>31</v>
      </c>
      <c r="DA19" s="19"/>
      <c r="DB19" s="19"/>
      <c r="DC19" s="148" t="str">
        <f>IF(G19="X",CALCULADORA!$J$22,IF(CUADRO!G19="V",0,IF(CUADRO!G19="AP",0,IF(CUADRO!G19="HS",0,IF(CUADRO!G19="BA",0,IF(CALCULADORA!$M$2="INVIERNO",CUADRO!EJ19,CUADRO!FP19))))))</f>
        <v/>
      </c>
      <c r="DD19" s="148" t="str">
        <f>IF(H19="X",CALCULADORA!$J$22,IF(CUADRO!H19="V",0,IF(CUADRO!H19="AP",0,IF(CUADRO!H19="HS",0,IF(CUADRO!H19="BA",0,IF(CALCULADORA!$M$2="INVIERNO",CUADRO!EK19,CUADRO!FQ19))))))</f>
        <v/>
      </c>
      <c r="DE19" s="148" t="str">
        <f>IF(I19="X",CALCULADORA!$J$22,IF(CUADRO!I19="V",0,IF(CUADRO!I19="AP",0,IF(CUADRO!I19="HS",0,IF(CUADRO!I19="BA",0,IF(CALCULADORA!$M$2="INVIERNO",CUADRO!EL19,CUADRO!FR19))))))</f>
        <v/>
      </c>
      <c r="DF19" s="148" t="str">
        <f>IF(J19="X",CALCULADORA!$J$22,IF(CUADRO!J19="V",0,IF(CUADRO!J19="AP",0,IF(CUADRO!J19="HS",0,IF(CUADRO!J19="BA",0,IF(CALCULADORA!$M$2="INVIERNO",CUADRO!EM19,CUADRO!FS19))))))</f>
        <v/>
      </c>
      <c r="DG19" s="148" t="str">
        <f>IF(K19="X",CALCULADORA!$J$22,IF(CUADRO!K19="V",0,IF(CUADRO!K19="AP",0,IF(CUADRO!K19="HS",0,IF(CUADRO!K19="BA",0,IF(CALCULADORA!$M$2="INVIERNO",CUADRO!EN19,CUADRO!FT19))))))</f>
        <v/>
      </c>
      <c r="DH19" s="148" t="str">
        <f>IF(L19="X",CALCULADORA!$J$22,IF(CUADRO!L19="V",0,IF(CUADRO!L19="AP",0,IF(CUADRO!L19="HS",0,IF(CUADRO!L19="BA",0,IF(CALCULADORA!$M$2="INVIERNO",CUADRO!EO19,CUADRO!FU19))))))</f>
        <v/>
      </c>
      <c r="DI19" s="148" t="str">
        <f>IF(M19="X",CALCULADORA!$J$22,IF(CUADRO!M19="V",0,IF(CUADRO!M19="AP",0,IF(CUADRO!M19="HS",0,IF(CUADRO!M19="BA",0,IF(CALCULADORA!$M$2="INVIERNO",CUADRO!EP19,CUADRO!FV19))))))</f>
        <v/>
      </c>
      <c r="DJ19" s="148" t="str">
        <f>IF(N19="X",CALCULADORA!$J$22,IF(CUADRO!N19="V",0,IF(CUADRO!N19="AP",0,IF(CUADRO!N19="HS",0,IF(CUADRO!N19="BA",0,IF(CALCULADORA!$M$2="INVIERNO",CUADRO!EQ19,CUADRO!FW19))))))</f>
        <v/>
      </c>
      <c r="DK19" s="148" t="str">
        <f>IF(O19="X",CALCULADORA!$J$22,IF(CUADRO!O19="V",0,IF(CUADRO!O19="AP",0,IF(CUADRO!O19="HS",0,IF(CUADRO!O19="BA",0,IF(CALCULADORA!$M$2="INVIERNO",CUADRO!ER19,CUADRO!FX19))))))</f>
        <v/>
      </c>
      <c r="DL19" s="148" t="str">
        <f>IF(P19="X",CALCULADORA!$J$22,IF(CUADRO!P19="V",0,IF(CUADRO!P19="AP",0,IF(CUADRO!P19="HS",0,IF(CUADRO!P19="BA",0,IF(CALCULADORA!$M$2="INVIERNO",CUADRO!ES19,CUADRO!FY19))))))</f>
        <v/>
      </c>
      <c r="DM19" s="148" t="str">
        <f>IF(Q19="X",CALCULADORA!$J$22,IF(CUADRO!Q19="V",0,IF(CUADRO!Q19="AP",0,IF(CUADRO!Q19="HS",0,IF(CUADRO!Q19="BA",0,IF(CALCULADORA!$M$2="INVIERNO",CUADRO!ET19,CUADRO!FZ19))))))</f>
        <v/>
      </c>
      <c r="DN19" s="148" t="str">
        <f>IF(R19="X",CALCULADORA!$J$22,IF(CUADRO!R19="V",0,IF(CUADRO!R19="AP",0,IF(CUADRO!R19="HS",0,IF(CUADRO!R19="BA",0,IF(CALCULADORA!$M$2="INVIERNO",CUADRO!EU19,CUADRO!GA19))))))</f>
        <v/>
      </c>
      <c r="DO19" s="148" t="str">
        <f>IF(S19="X",CALCULADORA!$J$22,IF(CUADRO!S19="V",0,IF(CUADRO!S19="AP",0,IF(CUADRO!S19="HS",0,IF(CUADRO!S19="BA",0,IF(CALCULADORA!$M$2="INVIERNO",CUADRO!EV19,CUADRO!GB19))))))</f>
        <v/>
      </c>
      <c r="DP19" s="148" t="str">
        <f>IF(T19="X",CALCULADORA!$J$22,IF(CUADRO!T19="V",0,IF(CUADRO!T19="AP",0,IF(CUADRO!T19="HS",0,IF(CUADRO!T19="BA",0,IF(CALCULADORA!$M$2="INVIERNO",CUADRO!EW19,CUADRO!GC19))))))</f>
        <v/>
      </c>
      <c r="DQ19" s="148" t="str">
        <f>IF(U19="X",CALCULADORA!$J$22,IF(CUADRO!U19="V",0,IF(CUADRO!U19="AP",0,IF(CUADRO!U19="HS",0,IF(CUADRO!U19="BA",0,IF(CALCULADORA!$M$2="INVIERNO",CUADRO!EX19,CUADRO!GD19))))))</f>
        <v/>
      </c>
      <c r="DR19" s="148" t="str">
        <f>IF(V19="X",CALCULADORA!$J$22,IF(CUADRO!V19="V",0,IF(CUADRO!V19="AP",0,IF(CUADRO!V19="HS",0,IF(CUADRO!V19="BA",0,IF(CALCULADORA!$M$2="INVIERNO",CUADRO!EY19,CUADRO!GE19))))))</f>
        <v/>
      </c>
      <c r="DS19" s="148" t="str">
        <f>IF(W19="X",CALCULADORA!$J$22,IF(CUADRO!W19="V",0,IF(CUADRO!W19="AP",0,IF(CUADRO!W19="HS",0,IF(CUADRO!W19="BA",0,IF(CALCULADORA!$M$2="INVIERNO",CUADRO!EZ19,CUADRO!GF19))))))</f>
        <v/>
      </c>
      <c r="DT19" s="148" t="str">
        <f>IF(X19="X",CALCULADORA!$J$22,IF(CUADRO!X19="V",0,IF(CUADRO!X19="AP",0,IF(CUADRO!X19="HS",0,IF(CUADRO!X19="BA",0,IF(CALCULADORA!$M$2="INVIERNO",CUADRO!FA19,CUADRO!GG19))))))</f>
        <v/>
      </c>
      <c r="DU19" s="148" t="str">
        <f>IF(Y19="X",CALCULADORA!$J$22,IF(CUADRO!Y19="V",0,IF(CUADRO!Y19="AP",0,IF(CUADRO!Y19="HS",0,IF(CUADRO!Y19="BA",0,IF(CALCULADORA!$M$2="INVIERNO",CUADRO!FB19,CUADRO!GH19))))))</f>
        <v/>
      </c>
      <c r="DV19" s="148" t="str">
        <f>IF(Z19="X",CALCULADORA!$J$22,IF(CUADRO!Z19="V",0,IF(CUADRO!Z19="AP",0,IF(CUADRO!Z19="HS",0,IF(CUADRO!Z19="BA",0,IF(CALCULADORA!$M$2="INVIERNO",CUADRO!FC19,CUADRO!GI19))))))</f>
        <v/>
      </c>
      <c r="DW19" s="148" t="str">
        <f>IF(AA19="X",CALCULADORA!$J$22,IF(CUADRO!AA19="V",0,IF(CUADRO!AA19="AP",0,IF(CUADRO!AA19="HS",0,IF(CUADRO!AA19="BA",0,IF(CALCULADORA!$M$2="INVIERNO",CUADRO!FD19,CUADRO!GJ19))))))</f>
        <v/>
      </c>
      <c r="DX19" s="148" t="str">
        <f>IF(AB19="X",CALCULADORA!$J$22,IF(CUADRO!AB19="V",0,IF(CUADRO!AB19="AP",0,IF(CUADRO!AB19="HS",0,IF(CUADRO!AB19="BA",0,IF(CALCULADORA!$M$2="INVIERNO",CUADRO!FE19,CUADRO!GK19))))))</f>
        <v/>
      </c>
      <c r="DY19" s="148" t="str">
        <f>IF(AC19="X",CALCULADORA!$J$22,IF(CUADRO!AC19="V",0,IF(CUADRO!AC19="AP",0,IF(CUADRO!AC19="HS",0,IF(CUADRO!AC19="BA",0,IF(CALCULADORA!$M$2="INVIERNO",CUADRO!FF19,CUADRO!GL19))))))</f>
        <v/>
      </c>
      <c r="DZ19" s="148" t="str">
        <f>IF(AD19="X",CALCULADORA!$J$22,IF(CUADRO!AD19="V",0,IF(CUADRO!AD19="AP",0,IF(CUADRO!AD19="HS",0,IF(CUADRO!AD19="BA",0,IF(CALCULADORA!$M$2="INVIERNO",CUADRO!FG19,CUADRO!GM19))))))</f>
        <v/>
      </c>
      <c r="EA19" s="148" t="str">
        <f>IF(AE19="X",CALCULADORA!$J$22,IF(CUADRO!AE19="V",0,IF(CUADRO!AE19="AP",0,IF(CUADRO!AE19="HS",0,IF(CUADRO!AE19="BA",0,IF(CALCULADORA!$M$2="INVIERNO",CUADRO!FH19,CUADRO!GN19))))))</f>
        <v/>
      </c>
      <c r="EB19" s="148" t="str">
        <f>IF(AF19="X",CALCULADORA!$J$22,IF(CUADRO!AF19="V",0,IF(CUADRO!AF19="AP",0,IF(CUADRO!AF19="HS",0,IF(CUADRO!AF19="BA",0,IF(CALCULADORA!$M$2="INVIERNO",CUADRO!FI19,CUADRO!GO19))))))</f>
        <v/>
      </c>
      <c r="EC19" s="148" t="str">
        <f>IF(AG19="X",CALCULADORA!$J$22,IF(CUADRO!AG19="V",0,IF(CUADRO!AG19="AP",0,IF(CUADRO!AG19="HS",0,IF(CUADRO!AG19="BA",0,IF(CALCULADORA!$M$2="INVIERNO",CUADRO!FJ19,CUADRO!GP19))))))</f>
        <v/>
      </c>
      <c r="ED19" s="148" t="str">
        <f>IF(AH19="X",CALCULADORA!$J$22,IF(CUADRO!AH19="V",0,IF(CUADRO!AH19="AP",0,IF(CUADRO!AH19="HS",0,IF(CUADRO!AH19="BA",0,IF(CALCULADORA!$M$2="INVIERNO",CUADRO!FK19,CUADRO!GQ19))))))</f>
        <v/>
      </c>
      <c r="EE19" s="148" t="str">
        <f>IF(AI19="X",CALCULADORA!$J$22,IF(CUADRO!AI19="V",0,IF(CUADRO!AI19="AP",0,IF(CUADRO!AI19="HS",0,IF(CUADRO!AI19="BA",0,IF(CALCULADORA!$M$2="INVIERNO",CUADRO!FL19,CUADRO!GR19))))))</f>
        <v/>
      </c>
      <c r="EF19" s="148" t="str">
        <f>IF(AJ19="X",CALCULADORA!$J$22,IF(CUADRO!AJ19="V",0,IF(CUADRO!AJ19="AP",0,IF(CUADRO!AJ19="HS",0,IF(CUADRO!AJ19="BA",0,IF(CALCULADORA!$M$2="INVIERNO",CUADRO!FM19,CUADRO!GS19))))))</f>
        <v/>
      </c>
      <c r="EG19" s="148" t="str">
        <f>IF(AK19="X",CALCULADORA!$J$22,IF(CUADRO!AK19="V",0,IF(CUADRO!AK19="AP",0,IF(CUADRO!AK19="HS",0,IF(CUADRO!AK19="BA",0,IF(CALCULADORA!$M$2="INVIERNO",CUADRO!FN19,CUADRO!GT19))))))</f>
        <v/>
      </c>
      <c r="EH19" s="363">
        <f t="shared" si="46"/>
        <v>0</v>
      </c>
      <c r="EI19" s="19"/>
      <c r="EJ19" s="148" t="str">
        <f>IF(G19="","",IF(G19="L",0,IF(G19="V",0,IF(G19="X",0,IF(G$2="L",VLOOKUP(G19,'H. INV.'!$F$10:$P$171,11,FALSE),IF(G$2="S",VLOOKUP(G19,'H. INV.'!$V$10:$AF$171,11,FALSE),IF(G$2="D",VLOOKUP(G19,'H. INV.'!$AL$10:$AV$171,11,FALSE),"")))))))</f>
        <v/>
      </c>
      <c r="EK19" s="148" t="str">
        <f>IF(H19="","",IF(H19="L",0,IF(H19="V",0,IF(H19="X",0,IF(H$2="L",VLOOKUP(H19,'H. INV.'!$F$10:$P$171,11,FALSE),IF(H$2="S",VLOOKUP(H19,'H. INV.'!$V$10:$AF$171,11,FALSE),IF(H$2="D",VLOOKUP(H19,'H. INV.'!$AL$10:$AV$171,11,FALSE),"")))))))</f>
        <v/>
      </c>
      <c r="EL19" s="148" t="str">
        <f>IF(I19="","",IF(I19="L",0,IF(I19="V",0,IF(I19="X",0,IF(I$2="L",VLOOKUP(I19,'H. INV.'!$F$10:$P$171,11,FALSE),IF(I$2="S",VLOOKUP(I19,'H. INV.'!$V$10:$AF$171,11,FALSE),IF(I$2="D",VLOOKUP(I19,'H. INV.'!$AL$10:$AV$171,11,FALSE),"")))))))</f>
        <v/>
      </c>
      <c r="EM19" s="148" t="str">
        <f>IF(J19="","",IF(J19="L",0,IF(J19="V",0,IF(J19="X",0,IF(J$2="L",VLOOKUP(J19,'H. INV.'!$F$10:$P$171,11,FALSE),IF(J$2="S",VLOOKUP(J19,'H. INV.'!$V$10:$AF$171,11,FALSE),IF(J$2="D",VLOOKUP(J19,'H. INV.'!$AL$10:$AV$171,11,FALSE),"")))))))</f>
        <v/>
      </c>
      <c r="EN19" s="148" t="str">
        <f>IF(K19="","",IF(K19="L",0,IF(K19="V",0,IF(K19="X",0,IF(K$2="L",VLOOKUP(K19,'H. INV.'!$F$10:$P$171,11,FALSE),IF(K$2="S",VLOOKUP(K19,'H. INV.'!$V$10:$AF$171,11,FALSE),IF(K$2="D",VLOOKUP(K19,'H. INV.'!$AL$10:$AV$171,11,FALSE),"")))))))</f>
        <v/>
      </c>
      <c r="EO19" s="148" t="str">
        <f>IF(L19="","",IF(L19="L",0,IF(L19="V",0,IF(L19="X",0,IF(L$2="L",VLOOKUP(L19,'H. INV.'!$F$10:$P$171,11,FALSE),IF(L$2="S",VLOOKUP(L19,'H. INV.'!$V$10:$AF$171,11,FALSE),IF(L$2="D",VLOOKUP(L19,'H. INV.'!$AL$10:$AV$171,11,FALSE),"")))))))</f>
        <v/>
      </c>
      <c r="EP19" s="148" t="str">
        <f>IF(M19="","",IF(M19="L",0,IF(M19="V",0,IF(M19="X",0,IF(M$2="L",VLOOKUP(M19,'H. INV.'!$F$10:$P$171,11,FALSE),IF(M$2="S",VLOOKUP(M19,'H. INV.'!$V$10:$AF$171,11,FALSE),IF(M$2="D",VLOOKUP(M19,'H. INV.'!$AL$10:$AV$171,11,FALSE),"")))))))</f>
        <v/>
      </c>
      <c r="EQ19" s="148" t="str">
        <f>IF(N19="","",IF(N19="L",0,IF(N19="V",0,IF(N19="X",0,IF(N$2="L",VLOOKUP(N19,'H. INV.'!$F$10:$P$171,11,FALSE),IF(N$2="S",VLOOKUP(N19,'H. INV.'!$V$10:$AF$171,11,FALSE),IF(N$2="D",VLOOKUP(N19,'H. INV.'!$AL$10:$AV$171,11,FALSE),"")))))))</f>
        <v/>
      </c>
      <c r="ER19" s="148" t="str">
        <f>IF(O19="","",IF(O19="L",0,IF(O19="V",0,IF(O19="X",0,IF(O$2="L",VLOOKUP(O19,'H. INV.'!$F$10:$P$171,11,FALSE),IF(O$2="S",VLOOKUP(O19,'H. INV.'!$V$10:$AF$171,11,FALSE),IF(O$2="D",VLOOKUP(O19,'H. INV.'!$AL$10:$AV$171,11,FALSE),"")))))))</f>
        <v/>
      </c>
      <c r="ES19" s="148" t="str">
        <f>IF(P19="","",IF(P19="L",0,IF(P19="V",0,IF(P19="X",0,IF(P$2="L",VLOOKUP(P19,'H. INV.'!$F$10:$P$171,11,FALSE),IF(P$2="S",VLOOKUP(P19,'H. INV.'!$V$10:$AF$171,11,FALSE),IF(P$2="D",VLOOKUP(P19,'H. INV.'!$AL$10:$AV$171,11,FALSE),"")))))))</f>
        <v/>
      </c>
      <c r="ET19" s="148" t="str">
        <f>IF(Q19="","",IF(Q19="L",0,IF(Q19="V",0,IF(Q19="X",0,IF(Q$2="L",VLOOKUP(Q19,'H. INV.'!$F$10:$P$171,11,FALSE),IF(Q$2="S",VLOOKUP(Q19,'H. INV.'!$V$10:$AF$171,11,FALSE),IF(Q$2="D",VLOOKUP(Q19,'H. INV.'!$AL$10:$AV$171,11,FALSE),"")))))))</f>
        <v/>
      </c>
      <c r="EU19" s="148" t="str">
        <f>IF(R19="","",IF(R19="L",0,IF(R19="V",0,IF(R19="X",0,IF(R$2="L",VLOOKUP(R19,'H. INV.'!$F$10:$P$171,11,FALSE),IF(R$2="S",VLOOKUP(R19,'H. INV.'!$V$10:$AF$171,11,FALSE),IF(R$2="D",VLOOKUP(R19,'H. INV.'!$AL$10:$AV$171,11,FALSE),"")))))))</f>
        <v/>
      </c>
      <c r="EV19" s="148" t="str">
        <f>IF(S19="","",IF(S19="L",0,IF(S19="V",0,IF(S19="X",0,IF(S$2="L",VLOOKUP(S19,'H. INV.'!$F$10:$P$171,11,FALSE),IF(S$2="S",VLOOKUP(S19,'H. INV.'!$V$10:$AF$171,11,FALSE),IF(S$2="D",VLOOKUP(S19,'H. INV.'!$AL$10:$AV$171,11,FALSE),"")))))))</f>
        <v/>
      </c>
      <c r="EW19" s="148" t="str">
        <f>IF(T19="","",IF(T19="L",0,IF(T19="V",0,IF(T19="X",0,IF(T$2="L",VLOOKUP(T19,'H. INV.'!$F$10:$P$171,11,FALSE),IF(T$2="S",VLOOKUP(T19,'H. INV.'!$V$10:$AF$171,11,FALSE),IF(T$2="D",VLOOKUP(T19,'H. INV.'!$AL$10:$AV$171,11,FALSE),"")))))))</f>
        <v/>
      </c>
      <c r="EX19" s="148" t="str">
        <f>IF(U19="","",IF(U19="L",0,IF(U19="V",0,IF(U19="X",0,IF(U$2="L",VLOOKUP(U19,'H. INV.'!$F$10:$P$171,11,FALSE),IF(U$2="S",VLOOKUP(U19,'H. INV.'!$V$10:$AF$171,11,FALSE),IF(U$2="D",VLOOKUP(U19,'H. INV.'!$AL$10:$AV$171,11,FALSE),"")))))))</f>
        <v/>
      </c>
      <c r="EY19" s="148" t="str">
        <f>IF(V19="","",IF(V19="L",0,IF(V19="V",0,IF(V19="X",0,IF(V$2="L",VLOOKUP(V19,'H. INV.'!$F$10:$P$171,11,FALSE),IF(V$2="S",VLOOKUP(V19,'H. INV.'!$V$10:$AF$171,11,FALSE),IF(V$2="D",VLOOKUP(V19,'H. INV.'!$AL$10:$AV$171,11,FALSE),"")))))))</f>
        <v/>
      </c>
      <c r="EZ19" s="148" t="str">
        <f>IF(W19="","",IF(W19="L",0,IF(W19="V",0,IF(W19="X",0,IF(W$2="L",VLOOKUP(W19,'H. INV.'!$F$10:$P$171,11,FALSE),IF(W$2="S",VLOOKUP(W19,'H. INV.'!$V$10:$AF$171,11,FALSE),IF(W$2="D",VLOOKUP(W19,'H. INV.'!$AL$10:$AV$171,11,FALSE),"")))))))</f>
        <v/>
      </c>
      <c r="FA19" s="148" t="str">
        <f>IF(X19="","",IF(X19="L",0,IF(X19="V",0,IF(X19="X",0,IF(X$2="L",VLOOKUP(X19,'H. INV.'!$F$10:$P$171,11,FALSE),IF(X$2="S",VLOOKUP(X19,'H. INV.'!$V$10:$AF$171,11,FALSE),IF(X$2="D",VLOOKUP(X19,'H. INV.'!$AL$10:$AV$171,11,FALSE),"")))))))</f>
        <v/>
      </c>
      <c r="FB19" s="148" t="str">
        <f>IF(Y19="","",IF(Y19="L",0,IF(Y19="V",0,IF(Y19="X",0,IF(Y$2="L",VLOOKUP(Y19,'H. INV.'!$F$10:$P$171,11,FALSE),IF(Y$2="S",VLOOKUP(Y19,'H. INV.'!$V$10:$AF$171,11,FALSE),IF(Y$2="D",VLOOKUP(Y19,'H. INV.'!$AL$10:$AV$171,11,FALSE),"")))))))</f>
        <v/>
      </c>
      <c r="FC19" s="148" t="str">
        <f>IF(Z19="","",IF(Z19="L",0,IF(Z19="V",0,IF(Z19="X",0,IF(Z$2="L",VLOOKUP(Z19,'H. INV.'!$F$10:$P$171,11,FALSE),IF(Z$2="S",VLOOKUP(Z19,'H. INV.'!$V$10:$AF$171,11,FALSE),IF(Z$2="D",VLOOKUP(Z19,'H. INV.'!$AL$10:$AV$171,11,FALSE),"")))))))</f>
        <v/>
      </c>
      <c r="FD19" s="148" t="str">
        <f>IF(AA19="","",IF(AA19="L",0,IF(AA19="V",0,IF(AA19="X",0,IF(AA$2="L",VLOOKUP(AA19,'H. INV.'!$F$10:$P$171,11,FALSE),IF(AA$2="S",VLOOKUP(AA19,'H. INV.'!$V$10:$AF$171,11,FALSE),IF(AA$2="D",VLOOKUP(AA19,'H. INV.'!$AL$10:$AV$171,11,FALSE),"")))))))</f>
        <v/>
      </c>
      <c r="FE19" s="148" t="str">
        <f>IF(AB19="","",IF(AB19="L",0,IF(AB19="V",0,IF(AB19="X",0,IF(AB$2="L",VLOOKUP(AB19,'H. INV.'!$F$10:$P$171,11,FALSE),IF(AB$2="S",VLOOKUP(AB19,'H. INV.'!$V$10:$AF$171,11,FALSE),IF(AB$2="D",VLOOKUP(AB19,'H. INV.'!$AL$10:$AV$171,11,FALSE),"")))))))</f>
        <v/>
      </c>
      <c r="FF19" s="148" t="str">
        <f>IF(AC19="","",IF(AC19="L",0,IF(AC19="V",0,IF(AC19="X",0,IF(AC$2="L",VLOOKUP(AC19,'H. INV.'!$F$10:$P$171,11,FALSE),IF(AC$2="S",VLOOKUP(AC19,'H. INV.'!$V$10:$AF$171,11,FALSE),IF(AC$2="D",VLOOKUP(AC19,'H. INV.'!$AL$10:$AV$171,11,FALSE),"")))))))</f>
        <v/>
      </c>
      <c r="FG19" s="148" t="str">
        <f>IF(AD19="","",IF(AD19="L",0,IF(AD19="V",0,IF(AD19="X",0,IF(AD$2="L",VLOOKUP(AD19,'H. INV.'!$F$10:$P$171,11,FALSE),IF(AD$2="S",VLOOKUP(AD19,'H. INV.'!$V$10:$AF$171,11,FALSE),IF(AD$2="D",VLOOKUP(AD19,'H. INV.'!$AL$10:$AV$171,11,FALSE),"")))))))</f>
        <v/>
      </c>
      <c r="FH19" s="148" t="str">
        <f>IF(AE19="","",IF(AE19="L",0,IF(AE19="V",0,IF(AE19="X",0,IF(AE$2="L",VLOOKUP(AE19,'H. INV.'!$F$10:$P$171,11,FALSE),IF(AE$2="S",VLOOKUP(AE19,'H. INV.'!$V$10:$AF$171,11,FALSE),IF(AE$2="D",VLOOKUP(AE19,'H. INV.'!$AL$10:$AV$171,11,FALSE),"")))))))</f>
        <v/>
      </c>
      <c r="FI19" s="148" t="str">
        <f>IF(AF19="","",IF(AF19="L",0,IF(AF19="V",0,IF(AF19="X",0,IF(AF$2="L",VLOOKUP(AF19,'H. INV.'!$F$10:$P$171,11,FALSE),IF(AF$2="S",VLOOKUP(AF19,'H. INV.'!$V$10:$AF$171,11,FALSE),IF(AF$2="D",VLOOKUP(AF19,'H. INV.'!$AL$10:$AV$171,11,FALSE),"")))))))</f>
        <v/>
      </c>
      <c r="FJ19" s="148" t="str">
        <f>IF(AG19="","",IF(AG19="L",0,IF(AG19="V",0,IF(AG19="X",0,IF(AG$2="L",VLOOKUP(AG19,'H. INV.'!$F$10:$P$171,11,FALSE),IF(AG$2="S",VLOOKUP(AG19,'H. INV.'!$V$10:$AF$171,11,FALSE),IF(AG$2="D",VLOOKUP(AG19,'H. INV.'!$AL$10:$AV$171,11,FALSE),"")))))))</f>
        <v/>
      </c>
      <c r="FK19" s="148" t="str">
        <f>IF(AH19="","",IF(AH19="L",0,IF(AH19="V",0,IF(AH19="X",0,IF(AH$2="L",VLOOKUP(AH19,'H. INV.'!$F$10:$P$171,11,FALSE),IF(AH$2="S",VLOOKUP(AH19,'H. INV.'!$V$10:$AF$171,11,FALSE),IF(AH$2="D",VLOOKUP(AH19,'H. INV.'!$AL$10:$AV$171,11,FALSE),"")))))))</f>
        <v/>
      </c>
      <c r="FL19" s="148" t="str">
        <f>IF(AI19="","",IF(AI19="L",0,IF(AI19="V",0,IF(AI19="X",0,IF(AI$2="L",VLOOKUP(AI19,'H. INV.'!$F$10:$P$171,11,FALSE),IF(AI$2="S",VLOOKUP(AI19,'H. INV.'!$V$10:$AF$171,11,FALSE),IF(AI$2="D",VLOOKUP(AI19,'H. INV.'!$AL$10:$AV$171,11,FALSE),"")))))))</f>
        <v/>
      </c>
      <c r="FM19" s="148" t="str">
        <f>IF(AJ19="","",IF(AJ19="L",0,IF(AJ19="V",0,IF(AJ19="X",0,IF(AJ$2="L",VLOOKUP(AJ19,'H. INV.'!$F$10:$P$171,11,FALSE),IF(AJ$2="S",VLOOKUP(AJ19,'H. INV.'!$V$10:$AF$171,11,FALSE),IF(AJ$2="D",VLOOKUP(AJ19,'H. INV.'!$AL$10:$AV$171,11,FALSE),"")))))))</f>
        <v/>
      </c>
      <c r="FN19" s="148" t="str">
        <f>IF(AK19="","",IF(AK19="L",0,IF(AK19="V",0,IF(AK19="X",0,IF(AK$2="L",VLOOKUP(AK19,'H. INV.'!$F$10:$P$171,11,FALSE),IF(AK$2="S",VLOOKUP(AK19,'H. INV.'!$V$10:$AF$171,11,FALSE),IF(AK$2="D",VLOOKUP(AK19,'H. INV.'!$AL$10:$AV$171,11,FALSE),"")))))))</f>
        <v/>
      </c>
      <c r="FO19" s="19"/>
      <c r="FP19" s="148" t="str">
        <f>IF(G19="","",IF(G19="L",0,IF(G19="V",0,IF(G19="X",0,IF(G$2="L",VLOOKUP(G19,'H. VER.'!$F$10:$P$171,11,FALSE),IF(G$2="S",VLOOKUP(G19,'H. VER.'!$V$10:$AF$171,11,FALSE),IF(G$2="D",VLOOKUP(G19,'H. VER.'!$AL$10:$AV$171,11,FALSE),"")))))))</f>
        <v/>
      </c>
      <c r="FQ19" s="148" t="str">
        <f>IF(H19="","",IF(H19="L",0,IF(H19="V",0,IF(H19="X",0,IF(H$2="L",VLOOKUP(H19,'H. VER.'!$F$10:$P$171,11,FALSE),IF(H$2="S",VLOOKUP(H19,'H. VER.'!$V$10:$AF$171,11,FALSE),IF(H$2="D",VLOOKUP(H19,'H. VER.'!$AL$10:$AV$171,11,FALSE),"")))))))</f>
        <v/>
      </c>
      <c r="FR19" s="148" t="str">
        <f>IF(I19="","",IF(I19="L",0,IF(I19="V",0,IF(I19="X",0,IF(I$2="L",VLOOKUP(I19,'H. VER.'!$F$10:$P$171,11,FALSE),IF(I$2="S",VLOOKUP(I19,'H. VER.'!$V$10:$AF$171,11,FALSE),IF(I$2="D",VLOOKUP(I19,'H. VER.'!$AL$10:$AV$171,11,FALSE),"")))))))</f>
        <v/>
      </c>
      <c r="FS19" s="148" t="str">
        <f>IF(J19="","",IF(J19="L",0,IF(J19="V",0,IF(J19="X",0,IF(J$2="L",VLOOKUP(J19,'H. VER.'!$F$10:$P$171,11,FALSE),IF(J$2="S",VLOOKUP(J19,'H. VER.'!$V$10:$AF$171,11,FALSE),IF(J$2="D",VLOOKUP(J19,'H. VER.'!$AL$10:$AV$171,11,FALSE),"")))))))</f>
        <v/>
      </c>
      <c r="FT19" s="148" t="str">
        <f>IF(K19="","",IF(K19="L",0,IF(K19="V",0,IF(K19="X",0,IF(K$2="L",VLOOKUP(K19,'H. VER.'!$F$10:$P$171,11,FALSE),IF(K$2="S",VLOOKUP(K19,'H. VER.'!$V$10:$AF$171,11,FALSE),IF(K$2="D",VLOOKUP(K19,'H. VER.'!$AL$10:$AV$171,11,FALSE),"")))))))</f>
        <v/>
      </c>
      <c r="FU19" s="148" t="str">
        <f>IF(L19="","",IF(L19="L",0,IF(L19="V",0,IF(L19="X",0,IF(L$2="L",VLOOKUP(L19,'H. VER.'!$F$10:$P$171,11,FALSE),IF(L$2="S",VLOOKUP(L19,'H. VER.'!$V$10:$AF$171,11,FALSE),IF(L$2="D",VLOOKUP(L19,'H. VER.'!$AL$10:$AV$171,11,FALSE),"")))))))</f>
        <v/>
      </c>
      <c r="FV19" s="148" t="str">
        <f>IF(M19="","",IF(M19="L",0,IF(M19="V",0,IF(M19="X",0,IF(M$2="L",VLOOKUP(M19,'H. VER.'!$F$10:$P$171,11,FALSE),IF(M$2="S",VLOOKUP(M19,'H. VER.'!$V$10:$AF$171,11,FALSE),IF(M$2="D",VLOOKUP(M19,'H. VER.'!$AL$10:$AV$171,11,FALSE),"")))))))</f>
        <v/>
      </c>
      <c r="FW19" s="148" t="str">
        <f>IF(N19="","",IF(N19="L",0,IF(N19="V",0,IF(N19="X",0,IF(N$2="L",VLOOKUP(N19,'H. VER.'!$F$10:$P$171,11,FALSE),IF(N$2="S",VLOOKUP(N19,'H. VER.'!$V$10:$AF$171,11,FALSE),IF(N$2="D",VLOOKUP(N19,'H. VER.'!$AL$10:$AV$171,11,FALSE),"")))))))</f>
        <v/>
      </c>
      <c r="FX19" s="148" t="str">
        <f>IF(O19="","",IF(O19="L",0,IF(O19="V",0,IF(O19="X",0,IF(O$2="L",VLOOKUP(O19,'H. VER.'!$F$10:$P$171,11,FALSE),IF(O$2="S",VLOOKUP(O19,'H. VER.'!$V$10:$AF$171,11,FALSE),IF(O$2="D",VLOOKUP(O19,'H. VER.'!$AL$10:$AV$171,11,FALSE),"")))))))</f>
        <v/>
      </c>
      <c r="FY19" s="148" t="str">
        <f>IF(P19="","",IF(P19="L",0,IF(P19="V",0,IF(P19="X",0,IF(P$2="L",VLOOKUP(P19,'H. VER.'!$F$10:$P$171,11,FALSE),IF(P$2="S",VLOOKUP(P19,'H. VER.'!$V$10:$AF$171,11,FALSE),IF(P$2="D",VLOOKUP(P19,'H. VER.'!$AL$10:$AV$171,11,FALSE),"")))))))</f>
        <v/>
      </c>
      <c r="FZ19" s="148" t="str">
        <f>IF(Q19="","",IF(Q19="L",0,IF(Q19="V",0,IF(Q19="X",0,IF(Q$2="L",VLOOKUP(Q19,'H. VER.'!$F$10:$P$171,11,FALSE),IF(Q$2="S",VLOOKUP(Q19,'H. VER.'!$V$10:$AF$171,11,FALSE),IF(Q$2="D",VLOOKUP(Q19,'H. VER.'!$AL$10:$AV$171,11,FALSE),"")))))))</f>
        <v/>
      </c>
      <c r="GA19" s="148" t="str">
        <f>IF(R19="","",IF(R19="L",0,IF(R19="V",0,IF(R19="X",0,IF(R$2="L",VLOOKUP(R19,'H. VER.'!$F$10:$P$171,11,FALSE),IF(R$2="S",VLOOKUP(R19,'H. VER.'!$V$10:$AF$171,11,FALSE),IF(R$2="D",VLOOKUP(R19,'H. VER.'!$AL$10:$AV$171,11,FALSE),"")))))))</f>
        <v/>
      </c>
      <c r="GB19" s="148" t="str">
        <f>IF(S19="","",IF(S19="L",0,IF(S19="V",0,IF(S19="X",0,IF(S$2="L",VLOOKUP(S19,'H. VER.'!$F$10:$P$171,11,FALSE),IF(S$2="S",VLOOKUP(S19,'H. VER.'!$V$10:$AF$171,11,FALSE),IF(S$2="D",VLOOKUP(S19,'H. VER.'!$AL$10:$AV$171,11,FALSE),"")))))))</f>
        <v/>
      </c>
      <c r="GC19" s="148" t="str">
        <f>IF(T19="","",IF(T19="L",0,IF(T19="V",0,IF(T19="X",0,IF(T$2="L",VLOOKUP(T19,'H. VER.'!$F$10:$P$171,11,FALSE),IF(T$2="S",VLOOKUP(T19,'H. VER.'!$V$10:$AF$171,11,FALSE),IF(T$2="D",VLOOKUP(T19,'H. VER.'!$AL$10:$AV$171,11,FALSE),"")))))))</f>
        <v/>
      </c>
      <c r="GD19" s="148" t="str">
        <f>IF(U19="","",IF(U19="L",0,IF(U19="V",0,IF(U19="X",0,IF(U$2="L",VLOOKUP(U19,'H. VER.'!$F$10:$P$171,11,FALSE),IF(U$2="S",VLOOKUP(U19,'H. VER.'!$V$10:$AF$171,11,FALSE),IF(U$2="D",VLOOKUP(U19,'H. VER.'!$AL$10:$AV$171,11,FALSE),"")))))))</f>
        <v/>
      </c>
      <c r="GE19" s="148" t="str">
        <f>IF(V19="","",IF(V19="L",0,IF(V19="V",0,IF(V19="X",0,IF(V$2="L",VLOOKUP(V19,'H. VER.'!$F$10:$P$171,11,FALSE),IF(V$2="S",VLOOKUP(V19,'H. VER.'!$V$10:$AF$171,11,FALSE),IF(V$2="D",VLOOKUP(V19,'H. VER.'!$AL$10:$AV$171,11,FALSE),"")))))))</f>
        <v/>
      </c>
      <c r="GF19" s="148" t="str">
        <f>IF(W19="","",IF(W19="L",0,IF(W19="V",0,IF(W19="X",0,IF(W$2="L",VLOOKUP(W19,'H. VER.'!$F$10:$P$171,11,FALSE),IF(W$2="S",VLOOKUP(W19,'H. VER.'!$V$10:$AF$171,11,FALSE),IF(W$2="D",VLOOKUP(W19,'H. VER.'!$AL$10:$AV$171,11,FALSE),"")))))))</f>
        <v/>
      </c>
      <c r="GG19" s="148" t="str">
        <f>IF(X19="","",IF(X19="L",0,IF(X19="V",0,IF(X19="X",0,IF(X$2="L",VLOOKUP(X19,'H. VER.'!$F$10:$P$171,11,FALSE),IF(X$2="S",VLOOKUP(X19,'H. VER.'!$V$10:$AF$171,11,FALSE),IF(X$2="D",VLOOKUP(X19,'H. VER.'!$AL$10:$AV$171,11,FALSE),"")))))))</f>
        <v/>
      </c>
      <c r="GH19" s="148" t="str">
        <f>IF(Y19="","",IF(Y19="L",0,IF(Y19="V",0,IF(Y19="X",0,IF(Y$2="L",VLOOKUP(Y19,'H. VER.'!$F$10:$P$171,11,FALSE),IF(Y$2="S",VLOOKUP(Y19,'H. VER.'!$V$10:$AF$171,11,FALSE),IF(Y$2="D",VLOOKUP(Y19,'H. VER.'!$AL$10:$AV$171,11,FALSE),"")))))))</f>
        <v/>
      </c>
      <c r="GI19" s="148" t="str">
        <f>IF(Z19="","",IF(Z19="L",0,IF(Z19="V",0,IF(Z19="X",0,IF(Z$2="L",VLOOKUP(Z19,'H. VER.'!$F$10:$P$171,11,FALSE),IF(Z$2="S",VLOOKUP(Z19,'H. VER.'!$V$10:$AF$171,11,FALSE),IF(Z$2="D",VLOOKUP(Z19,'H. VER.'!$AL$10:$AV$171,11,FALSE),"")))))))</f>
        <v/>
      </c>
      <c r="GJ19" s="148" t="str">
        <f>IF(AA19="","",IF(AA19="L",0,IF(AA19="V",0,IF(AA19="X",0,IF(AA$2="L",VLOOKUP(AA19,'H. VER.'!$F$10:$P$171,11,FALSE),IF(AA$2="S",VLOOKUP(AA19,'H. VER.'!$V$10:$AF$171,11,FALSE),IF(AA$2="D",VLOOKUP(AA19,'H. VER.'!$AL$10:$AV$171,11,FALSE),"")))))))</f>
        <v/>
      </c>
      <c r="GK19" s="148" t="str">
        <f>IF(AB19="","",IF(AB19="L",0,IF(AB19="V",0,IF(AB19="X",0,IF(AB$2="L",VLOOKUP(AB19,'H. VER.'!$F$10:$P$171,11,FALSE),IF(AB$2="S",VLOOKUP(AB19,'H. VER.'!$V$10:$AF$171,11,FALSE),IF(AB$2="D",VLOOKUP(AB19,'H. VER.'!$AL$10:$AV$171,11,FALSE),"")))))))</f>
        <v/>
      </c>
      <c r="GL19" s="148" t="str">
        <f>IF(AC19="","",IF(AC19="L",0,IF(AC19="V",0,IF(AC19="X",0,IF(AC$2="L",VLOOKUP(AC19,'H. VER.'!$F$10:$P$171,11,FALSE),IF(AC$2="S",VLOOKUP(AC19,'H. VER.'!$V$10:$AF$171,11,FALSE),IF(AC$2="D",VLOOKUP(AC19,'H. VER.'!$AL$10:$AV$171,11,FALSE),"")))))))</f>
        <v/>
      </c>
      <c r="GM19" s="148" t="str">
        <f>IF(AD19="","",IF(AD19="L",0,IF(AD19="V",0,IF(AD19="X",0,IF(AD$2="L",VLOOKUP(AD19,'H. VER.'!$F$10:$P$171,11,FALSE),IF(AD$2="S",VLOOKUP(AD19,'H. VER.'!$V$10:$AF$171,11,FALSE),IF(AD$2="D",VLOOKUP(AD19,'H. VER.'!$AL$10:$AV$171,11,FALSE),"")))))))</f>
        <v/>
      </c>
      <c r="GN19" s="148" t="str">
        <f>IF(AE19="","",IF(AE19="L",0,IF(AE19="V",0,IF(AE19="X",0,IF(AE$2="L",VLOOKUP(AE19,'H. VER.'!$F$10:$P$171,11,FALSE),IF(AE$2="S",VLOOKUP(AE19,'H. VER.'!$V$10:$AF$171,11,FALSE),IF(AE$2="D",VLOOKUP(AE19,'H. VER.'!$AL$10:$AV$171,11,FALSE),"")))))))</f>
        <v/>
      </c>
      <c r="GO19" s="148" t="str">
        <f>IF(AF19="","",IF(AF19="L",0,IF(AF19="V",0,IF(AF19="X",0,IF(AF$2="L",VLOOKUP(AF19,'H. VER.'!$F$10:$P$171,11,FALSE),IF(AF$2="S",VLOOKUP(AF19,'H. VER.'!$V$10:$AF$171,11,FALSE),IF(AF$2="D",VLOOKUP(AF19,'H. VER.'!$AL$10:$AV$171,11,FALSE),"")))))))</f>
        <v/>
      </c>
      <c r="GP19" s="148" t="str">
        <f>IF(AG19="","",IF(AG19="L",0,IF(AG19="V",0,IF(AG19="X",0,IF(AG$2="L",VLOOKUP(AG19,'H. VER.'!$F$10:$P$171,11,FALSE),IF(AG$2="S",VLOOKUP(AG19,'H. VER.'!$V$10:$AF$171,11,FALSE),IF(AG$2="D",VLOOKUP(AG19,'H. VER.'!$AL$10:$AV$171,11,FALSE),"")))))))</f>
        <v/>
      </c>
      <c r="GQ19" s="148" t="str">
        <f>IF(AH19="","",IF(AH19="L",0,IF(AH19="V",0,IF(AH19="X",0,IF(AH$2="L",VLOOKUP(AH19,'H. VER.'!$F$10:$P$171,11,FALSE),IF(AH$2="S",VLOOKUP(AH19,'H. VER.'!$V$10:$AF$171,11,FALSE),IF(AH$2="D",VLOOKUP(AH19,'H. VER.'!$AL$10:$AV$171,11,FALSE),"")))))))</f>
        <v/>
      </c>
      <c r="GR19" s="148" t="str">
        <f>IF(AI19="","",IF(AI19="L",0,IF(AI19="V",0,IF(AI19="X",0,IF(AI$2="L",VLOOKUP(AI19,'H. VER.'!$F$10:$P$171,11,FALSE),IF(AI$2="S",VLOOKUP(AI19,'H. VER.'!$V$10:$AF$171,11,FALSE),IF(AI$2="D",VLOOKUP(AI19,'H. VER.'!$AL$10:$AV$171,11,FALSE),"")))))))</f>
        <v/>
      </c>
      <c r="GS19" s="148" t="str">
        <f>IF(AJ19="","",IF(AJ19="L",0,IF(AJ19="V",0,IF(AJ19="X",0,IF(AJ$2="L",VLOOKUP(AJ19,'H. VER.'!$F$10:$P$171,11,FALSE),IF(AJ$2="S",VLOOKUP(AJ19,'H. VER.'!$V$10:$AF$171,11,FALSE),IF(AJ$2="D",VLOOKUP(AJ19,'H. VER.'!$AL$10:$AV$171,11,FALSE),"")))))))</f>
        <v/>
      </c>
      <c r="GT19" s="148" t="str">
        <f>IF(AK19="","",IF(AK19="L",0,IF(AK19="V",0,IF(AK19="X",0,IF(AK$2="L",VLOOKUP(AK19,'H. VER.'!$F$10:$P$171,11,FALSE),IF(AK$2="S",VLOOKUP(AK19,'H. VER.'!$V$10:$AF$171,11,FALSE),IF(AK$2="D",VLOOKUP(AK19,'H. VER.'!$AL$10:$AV$171,11,FALSE),"")))))))</f>
        <v/>
      </c>
      <c r="GU19" s="19"/>
      <c r="GV19" s="417">
        <f t="shared" si="47"/>
        <v>12</v>
      </c>
      <c r="GW19" s="415"/>
    </row>
    <row r="20" spans="1:205" ht="15.75">
      <c r="A20" s="368"/>
      <c r="B20" s="367" t="str">
        <f>IFERROR(VLOOKUP(A436/7/2023+CONDUCTORES!C:V,20,FALSE),"")</f>
        <v/>
      </c>
      <c r="C20" s="544" t="str">
        <f>IF(CUADRO!A20="",IF(B20="","",B20),VLOOKUP(CUADRO!A20,CONDUCTORES!C:E,3,FALSE))</f>
        <v/>
      </c>
      <c r="D20" s="545" t="str">
        <f>IF(ISNA(IF(B20="",IF(A20="","",A20),VLOOKUP(B20,CONDUCTORES!B:F,5,FALSE))),"",(IF(B20="",IF(A20="","",A20),VLOOKUP(B20,CONDUCTORES!B:F,5,FALSE))))</f>
        <v/>
      </c>
      <c r="E20" s="546">
        <v>17</v>
      </c>
      <c r="F20" s="551"/>
      <c r="G20" s="547"/>
      <c r="H20" s="547"/>
      <c r="I20" s="519"/>
      <c r="J20" s="547"/>
      <c r="K20" s="519"/>
      <c r="L20" s="550"/>
      <c r="M20" s="547"/>
      <c r="N20" s="547"/>
      <c r="O20" s="547"/>
      <c r="P20" s="519"/>
      <c r="Q20" s="547"/>
      <c r="R20" s="519"/>
      <c r="S20" s="519"/>
      <c r="T20" s="547"/>
      <c r="U20" s="519"/>
      <c r="V20" s="549"/>
      <c r="W20" s="547"/>
      <c r="X20" s="547"/>
      <c r="Y20" s="519"/>
      <c r="Z20" s="550"/>
      <c r="AA20" s="547"/>
      <c r="AB20" s="547"/>
      <c r="AC20" s="547"/>
      <c r="AD20" s="547"/>
      <c r="AE20" s="547"/>
      <c r="AF20" s="547"/>
      <c r="AG20" s="550"/>
      <c r="AH20" s="547"/>
      <c r="AI20" s="547"/>
      <c r="AJ20" s="547"/>
      <c r="AK20" s="519"/>
      <c r="AL20" s="417">
        <f t="shared" si="38"/>
        <v>0</v>
      </c>
      <c r="AM20" s="417">
        <f t="shared" si="6"/>
        <v>31</v>
      </c>
      <c r="AN20" s="463">
        <f t="shared" si="39"/>
        <v>0</v>
      </c>
      <c r="AO20" s="463">
        <f t="shared" si="40"/>
        <v>0</v>
      </c>
      <c r="AP20" s="463">
        <f t="shared" si="41"/>
        <v>0</v>
      </c>
      <c r="AQ20" s="463">
        <f t="shared" si="42"/>
        <v>0</v>
      </c>
      <c r="AR20" s="463">
        <f t="shared" si="43"/>
        <v>0</v>
      </c>
      <c r="AS20" s="464">
        <f t="shared" si="44"/>
        <v>0</v>
      </c>
      <c r="AT20" s="464">
        <f t="shared" si="45"/>
        <v>0</v>
      </c>
      <c r="AU20" s="465">
        <f>EH20+(AO20*(CALCULADORA!$L$22/30))+(CUADRO!AP20*CALCULADORA!$J$22)+(CUADRO!AQ20*CALCULADORA!$J$22)+(CUADRO!AR20*CALCULADORA!$J$22)</f>
        <v>0</v>
      </c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97">
        <f t="shared" si="7"/>
        <v>1</v>
      </c>
      <c r="BW20" s="97">
        <f t="shared" si="8"/>
        <v>2</v>
      </c>
      <c r="BX20" s="97">
        <f t="shared" si="9"/>
        <v>3</v>
      </c>
      <c r="BY20" s="97">
        <f t="shared" si="10"/>
        <v>4</v>
      </c>
      <c r="BZ20" s="97">
        <f t="shared" si="11"/>
        <v>5</v>
      </c>
      <c r="CA20" s="97">
        <f t="shared" si="12"/>
        <v>6</v>
      </c>
      <c r="CB20" s="97">
        <f t="shared" si="13"/>
        <v>7</v>
      </c>
      <c r="CC20" s="97">
        <f t="shared" si="14"/>
        <v>8</v>
      </c>
      <c r="CD20" s="97">
        <f t="shared" si="15"/>
        <v>9</v>
      </c>
      <c r="CE20" s="97">
        <f t="shared" si="16"/>
        <v>10</v>
      </c>
      <c r="CF20" s="97">
        <f t="shared" si="17"/>
        <v>11</v>
      </c>
      <c r="CG20" s="97">
        <f t="shared" si="18"/>
        <v>12</v>
      </c>
      <c r="CH20" s="97">
        <f t="shared" si="19"/>
        <v>13</v>
      </c>
      <c r="CI20" s="97">
        <f t="shared" si="20"/>
        <v>14</v>
      </c>
      <c r="CJ20" s="97">
        <f t="shared" si="21"/>
        <v>15</v>
      </c>
      <c r="CK20" s="97">
        <f t="shared" si="22"/>
        <v>16</v>
      </c>
      <c r="CL20" s="97">
        <f t="shared" si="23"/>
        <v>17</v>
      </c>
      <c r="CM20" s="97">
        <f t="shared" si="24"/>
        <v>18</v>
      </c>
      <c r="CN20" s="97">
        <f t="shared" si="25"/>
        <v>19</v>
      </c>
      <c r="CO20" s="97">
        <f t="shared" si="26"/>
        <v>20</v>
      </c>
      <c r="CP20" s="97">
        <f t="shared" si="27"/>
        <v>21</v>
      </c>
      <c r="CQ20" s="97">
        <f t="shared" si="28"/>
        <v>22</v>
      </c>
      <c r="CR20" s="97">
        <f t="shared" si="29"/>
        <v>23</v>
      </c>
      <c r="CS20" s="97">
        <f t="shared" si="30"/>
        <v>24</v>
      </c>
      <c r="CT20" s="97">
        <f t="shared" si="31"/>
        <v>25</v>
      </c>
      <c r="CU20" s="97">
        <f t="shared" si="32"/>
        <v>26</v>
      </c>
      <c r="CV20" s="97">
        <f t="shared" si="33"/>
        <v>27</v>
      </c>
      <c r="CW20" s="97">
        <f t="shared" si="34"/>
        <v>28</v>
      </c>
      <c r="CX20" s="97">
        <f t="shared" si="35"/>
        <v>29</v>
      </c>
      <c r="CY20" s="97">
        <f t="shared" si="36"/>
        <v>30</v>
      </c>
      <c r="CZ20" s="97">
        <f t="shared" si="37"/>
        <v>31</v>
      </c>
      <c r="DA20" s="19"/>
      <c r="DB20" s="19"/>
      <c r="DC20" s="148" t="str">
        <f>IF(G20="X",CALCULADORA!$J$22,IF(CUADRO!G20="V",0,IF(CUADRO!G20="AP",0,IF(CUADRO!G20="HS",0,IF(CUADRO!G20="BA",0,IF(CALCULADORA!$M$2="INVIERNO",CUADRO!EJ20,CUADRO!FP20))))))</f>
        <v/>
      </c>
      <c r="DD20" s="148" t="str">
        <f>IF(H20="X",CALCULADORA!$J$22,IF(CUADRO!H20="V",0,IF(CUADRO!H20="AP",0,IF(CUADRO!H20="HS",0,IF(CUADRO!H20="BA",0,IF(CALCULADORA!$M$2="INVIERNO",CUADRO!EK20,CUADRO!FQ20))))))</f>
        <v/>
      </c>
      <c r="DE20" s="148" t="str">
        <f>IF(I20="X",CALCULADORA!$J$22,IF(CUADRO!I20="V",0,IF(CUADRO!I20="AP",0,IF(CUADRO!I20="HS",0,IF(CUADRO!I20="BA",0,IF(CALCULADORA!$M$2="INVIERNO",CUADRO!EL20,CUADRO!FR20))))))</f>
        <v/>
      </c>
      <c r="DF20" s="148" t="str">
        <f>IF(J20="X",CALCULADORA!$J$22,IF(CUADRO!J20="V",0,IF(CUADRO!J20="AP",0,IF(CUADRO!J20="HS",0,IF(CUADRO!J20="BA",0,IF(CALCULADORA!$M$2="INVIERNO",CUADRO!EM20,CUADRO!FS20))))))</f>
        <v/>
      </c>
      <c r="DG20" s="148" t="str">
        <f>IF(K20="X",CALCULADORA!$J$22,IF(CUADRO!K20="V",0,IF(CUADRO!K20="AP",0,IF(CUADRO!K20="HS",0,IF(CUADRO!K20="BA",0,IF(CALCULADORA!$M$2="INVIERNO",CUADRO!EN20,CUADRO!FT20))))))</f>
        <v/>
      </c>
      <c r="DH20" s="148" t="str">
        <f>IF(L20="X",CALCULADORA!$J$22,IF(CUADRO!L20="V",0,IF(CUADRO!L20="AP",0,IF(CUADRO!L20="HS",0,IF(CUADRO!L20="BA",0,IF(CALCULADORA!$M$2="INVIERNO",CUADRO!EO20,CUADRO!FU20))))))</f>
        <v/>
      </c>
      <c r="DI20" s="148" t="str">
        <f>IF(M20="X",CALCULADORA!$J$22,IF(CUADRO!M20="V",0,IF(CUADRO!M20="AP",0,IF(CUADRO!M20="HS",0,IF(CUADRO!M20="BA",0,IF(CALCULADORA!$M$2="INVIERNO",CUADRO!EP20,CUADRO!FV20))))))</f>
        <v/>
      </c>
      <c r="DJ20" s="148" t="str">
        <f>IF(N20="X",CALCULADORA!$J$22,IF(CUADRO!N20="V",0,IF(CUADRO!N20="AP",0,IF(CUADRO!N20="HS",0,IF(CUADRO!N20="BA",0,IF(CALCULADORA!$M$2="INVIERNO",CUADRO!EQ20,CUADRO!FW20))))))</f>
        <v/>
      </c>
      <c r="DK20" s="148" t="str">
        <f>IF(O20="X",CALCULADORA!$J$22,IF(CUADRO!O20="V",0,IF(CUADRO!O20="AP",0,IF(CUADRO!O20="HS",0,IF(CUADRO!O20="BA",0,IF(CALCULADORA!$M$2="INVIERNO",CUADRO!ER20,CUADRO!FX20))))))</f>
        <v/>
      </c>
      <c r="DL20" s="148" t="str">
        <f>IF(P20="X",CALCULADORA!$J$22,IF(CUADRO!P20="V",0,IF(CUADRO!P20="AP",0,IF(CUADRO!P20="HS",0,IF(CUADRO!P20="BA",0,IF(CALCULADORA!$M$2="INVIERNO",CUADRO!ES20,CUADRO!FY20))))))</f>
        <v/>
      </c>
      <c r="DM20" s="148" t="str">
        <f>IF(Q20="X",CALCULADORA!$J$22,IF(CUADRO!Q20="V",0,IF(CUADRO!Q20="AP",0,IF(CUADRO!Q20="HS",0,IF(CUADRO!Q20="BA",0,IF(CALCULADORA!$M$2="INVIERNO",CUADRO!ET20,CUADRO!FZ20))))))</f>
        <v/>
      </c>
      <c r="DN20" s="148" t="str">
        <f>IF(R20="X",CALCULADORA!$J$22,IF(CUADRO!R20="V",0,IF(CUADRO!R20="AP",0,IF(CUADRO!R20="HS",0,IF(CUADRO!R20="BA",0,IF(CALCULADORA!$M$2="INVIERNO",CUADRO!EU20,CUADRO!GA20))))))</f>
        <v/>
      </c>
      <c r="DO20" s="148" t="str">
        <f>IF(S20="X",CALCULADORA!$J$22,IF(CUADRO!S20="V",0,IF(CUADRO!S20="AP",0,IF(CUADRO!S20="HS",0,IF(CUADRO!S20="BA",0,IF(CALCULADORA!$M$2="INVIERNO",CUADRO!EV20,CUADRO!GB20))))))</f>
        <v/>
      </c>
      <c r="DP20" s="148" t="str">
        <f>IF(T20="X",CALCULADORA!$J$22,IF(CUADRO!T20="V",0,IF(CUADRO!T20="AP",0,IF(CUADRO!T20="HS",0,IF(CUADRO!T20="BA",0,IF(CALCULADORA!$M$2="INVIERNO",CUADRO!EW20,CUADRO!GC20))))))</f>
        <v/>
      </c>
      <c r="DQ20" s="148" t="str">
        <f>IF(U20="X",CALCULADORA!$J$22,IF(CUADRO!U20="V",0,IF(CUADRO!U20="AP",0,IF(CUADRO!U20="HS",0,IF(CUADRO!U20="BA",0,IF(CALCULADORA!$M$2="INVIERNO",CUADRO!EX20,CUADRO!GD20))))))</f>
        <v/>
      </c>
      <c r="DR20" s="148" t="str">
        <f>IF(V20="X",CALCULADORA!$J$22,IF(CUADRO!V20="V",0,IF(CUADRO!V20="AP",0,IF(CUADRO!V20="HS",0,IF(CUADRO!V20="BA",0,IF(CALCULADORA!$M$2="INVIERNO",CUADRO!EY20,CUADRO!GE20))))))</f>
        <v/>
      </c>
      <c r="DS20" s="148" t="str">
        <f>IF(W20="X",CALCULADORA!$J$22,IF(CUADRO!W20="V",0,IF(CUADRO!W20="AP",0,IF(CUADRO!W20="HS",0,IF(CUADRO!W20="BA",0,IF(CALCULADORA!$M$2="INVIERNO",CUADRO!EZ20,CUADRO!GF20))))))</f>
        <v/>
      </c>
      <c r="DT20" s="148" t="str">
        <f>IF(X20="X",CALCULADORA!$J$22,IF(CUADRO!X20="V",0,IF(CUADRO!X20="AP",0,IF(CUADRO!X20="HS",0,IF(CUADRO!X20="BA",0,IF(CALCULADORA!$M$2="INVIERNO",CUADRO!FA20,CUADRO!GG20))))))</f>
        <v/>
      </c>
      <c r="DU20" s="148" t="str">
        <f>IF(Y20="X",CALCULADORA!$J$22,IF(CUADRO!Y20="V",0,IF(CUADRO!Y20="AP",0,IF(CUADRO!Y20="HS",0,IF(CUADRO!Y20="BA",0,IF(CALCULADORA!$M$2="INVIERNO",CUADRO!FB20,CUADRO!GH20))))))</f>
        <v/>
      </c>
      <c r="DV20" s="148" t="str">
        <f>IF(Z20="X",CALCULADORA!$J$22,IF(CUADRO!Z20="V",0,IF(CUADRO!Z20="AP",0,IF(CUADRO!Z20="HS",0,IF(CUADRO!Z20="BA",0,IF(CALCULADORA!$M$2="INVIERNO",CUADRO!FC20,CUADRO!GI20))))))</f>
        <v/>
      </c>
      <c r="DW20" s="148" t="str">
        <f>IF(AA20="X",CALCULADORA!$J$22,IF(CUADRO!AA20="V",0,IF(CUADRO!AA20="AP",0,IF(CUADRO!AA20="HS",0,IF(CUADRO!AA20="BA",0,IF(CALCULADORA!$M$2="INVIERNO",CUADRO!FD20,CUADRO!GJ20))))))</f>
        <v/>
      </c>
      <c r="DX20" s="148" t="str">
        <f>IF(AB20="X",CALCULADORA!$J$22,IF(CUADRO!AB20="V",0,IF(CUADRO!AB20="AP",0,IF(CUADRO!AB20="HS",0,IF(CUADRO!AB20="BA",0,IF(CALCULADORA!$M$2="INVIERNO",CUADRO!FE20,CUADRO!GK20))))))</f>
        <v/>
      </c>
      <c r="DY20" s="148" t="str">
        <f>IF(AC20="X",CALCULADORA!$J$22,IF(CUADRO!AC20="V",0,IF(CUADRO!AC20="AP",0,IF(CUADRO!AC20="HS",0,IF(CUADRO!AC20="BA",0,IF(CALCULADORA!$M$2="INVIERNO",CUADRO!FF20,CUADRO!GL20))))))</f>
        <v/>
      </c>
      <c r="DZ20" s="148" t="str">
        <f>IF(AD20="X",CALCULADORA!$J$22,IF(CUADRO!AD20="V",0,IF(CUADRO!AD20="AP",0,IF(CUADRO!AD20="HS",0,IF(CUADRO!AD20="BA",0,IF(CALCULADORA!$M$2="INVIERNO",CUADRO!FG20,CUADRO!GM20))))))</f>
        <v/>
      </c>
      <c r="EA20" s="148" t="str">
        <f>IF(AE20="X",CALCULADORA!$J$22,IF(CUADRO!AE20="V",0,IF(CUADRO!AE20="AP",0,IF(CUADRO!AE20="HS",0,IF(CUADRO!AE20="BA",0,IF(CALCULADORA!$M$2="INVIERNO",CUADRO!FH20,CUADRO!GN20))))))</f>
        <v/>
      </c>
      <c r="EB20" s="148" t="str">
        <f>IF(AF20="X",CALCULADORA!$J$22,IF(CUADRO!AF20="V",0,IF(CUADRO!AF20="AP",0,IF(CUADRO!AF20="HS",0,IF(CUADRO!AF20="BA",0,IF(CALCULADORA!$M$2="INVIERNO",CUADRO!FI20,CUADRO!GO20))))))</f>
        <v/>
      </c>
      <c r="EC20" s="148" t="str">
        <f>IF(AG20="X",CALCULADORA!$J$22,IF(CUADRO!AG20="V",0,IF(CUADRO!AG20="AP",0,IF(CUADRO!AG20="HS",0,IF(CUADRO!AG20="BA",0,IF(CALCULADORA!$M$2="INVIERNO",CUADRO!FJ20,CUADRO!GP20))))))</f>
        <v/>
      </c>
      <c r="ED20" s="148" t="str">
        <f>IF(AH20="X",CALCULADORA!$J$22,IF(CUADRO!AH20="V",0,IF(CUADRO!AH20="AP",0,IF(CUADRO!AH20="HS",0,IF(CUADRO!AH20="BA",0,IF(CALCULADORA!$M$2="INVIERNO",CUADRO!FK20,CUADRO!GQ20))))))</f>
        <v/>
      </c>
      <c r="EE20" s="148" t="str">
        <f>IF(AI20="X",CALCULADORA!$J$22,IF(CUADRO!AI20="V",0,IF(CUADRO!AI20="AP",0,IF(CUADRO!AI20="HS",0,IF(CUADRO!AI20="BA",0,IF(CALCULADORA!$M$2="INVIERNO",CUADRO!FL20,CUADRO!GR20))))))</f>
        <v/>
      </c>
      <c r="EF20" s="148" t="str">
        <f>IF(AJ20="X",CALCULADORA!$J$22,IF(CUADRO!AJ20="V",0,IF(CUADRO!AJ20="AP",0,IF(CUADRO!AJ20="HS",0,IF(CUADRO!AJ20="BA",0,IF(CALCULADORA!$M$2="INVIERNO",CUADRO!FM20,CUADRO!GS20))))))</f>
        <v/>
      </c>
      <c r="EG20" s="148" t="str">
        <f>IF(AK20="X",CALCULADORA!$J$22,IF(CUADRO!AK20="V",0,IF(CUADRO!AK20="AP",0,IF(CUADRO!AK20="HS",0,IF(CUADRO!AK20="BA",0,IF(CALCULADORA!$M$2="INVIERNO",CUADRO!FN20,CUADRO!GT20))))))</f>
        <v/>
      </c>
      <c r="EH20" s="363">
        <f t="shared" si="46"/>
        <v>0</v>
      </c>
      <c r="EI20" s="19"/>
      <c r="EJ20" s="148" t="str">
        <f>IF(G20="","",IF(G20="L",0,IF(G20="V",0,IF(G20="X",0,IF(G$2="L",VLOOKUP(G20,'H. INV.'!$F$10:$P$171,11,FALSE),IF(G$2="S",VLOOKUP(G20,'H. INV.'!$V$10:$AF$171,11,FALSE),IF(G$2="D",VLOOKUP(G20,'H. INV.'!$AL$10:$AV$171,11,FALSE),"")))))))</f>
        <v/>
      </c>
      <c r="EK20" s="148" t="str">
        <f>IF(H20="","",IF(H20="L",0,IF(H20="V",0,IF(H20="X",0,IF(H$2="L",VLOOKUP(H20,'H. INV.'!$F$10:$P$171,11,FALSE),IF(H$2="S",VLOOKUP(H20,'H. INV.'!$V$10:$AF$171,11,FALSE),IF(H$2="D",VLOOKUP(H20,'H. INV.'!$AL$10:$AV$171,11,FALSE),"")))))))</f>
        <v/>
      </c>
      <c r="EL20" s="148" t="str">
        <f>IF(I20="","",IF(I20="L",0,IF(I20="V",0,IF(I20="X",0,IF(I$2="L",VLOOKUP(I20,'H. INV.'!$F$10:$P$171,11,FALSE),IF(I$2="S",VLOOKUP(I20,'H. INV.'!$V$10:$AF$171,11,FALSE),IF(I$2="D",VLOOKUP(I20,'H. INV.'!$AL$10:$AV$171,11,FALSE),"")))))))</f>
        <v/>
      </c>
      <c r="EM20" s="148" t="str">
        <f>IF(J20="","",IF(J20="L",0,IF(J20="V",0,IF(J20="X",0,IF(J$2="L",VLOOKUP(J20,'H. INV.'!$F$10:$P$171,11,FALSE),IF(J$2="S",VLOOKUP(J20,'H. INV.'!$V$10:$AF$171,11,FALSE),IF(J$2="D",VLOOKUP(J20,'H. INV.'!$AL$10:$AV$171,11,FALSE),"")))))))</f>
        <v/>
      </c>
      <c r="EN20" s="148" t="str">
        <f>IF(K20="","",IF(K20="L",0,IF(K20="V",0,IF(K20="X",0,IF(K$2="L",VLOOKUP(K20,'H. INV.'!$F$10:$P$171,11,FALSE),IF(K$2="S",VLOOKUP(K20,'H. INV.'!$V$10:$AF$171,11,FALSE),IF(K$2="D",VLOOKUP(K20,'H. INV.'!$AL$10:$AV$171,11,FALSE),"")))))))</f>
        <v/>
      </c>
      <c r="EO20" s="148" t="str">
        <f>IF(L20="","",IF(L20="L",0,IF(L20="V",0,IF(L20="X",0,IF(L$2="L",VLOOKUP(L20,'H. INV.'!$F$10:$P$171,11,FALSE),IF(L$2="S",VLOOKUP(L20,'H. INV.'!$V$10:$AF$171,11,FALSE),IF(L$2="D",VLOOKUP(L20,'H. INV.'!$AL$10:$AV$171,11,FALSE),"")))))))</f>
        <v/>
      </c>
      <c r="EP20" s="148" t="str">
        <f>IF(M20="","",IF(M20="L",0,IF(M20="V",0,IF(M20="X",0,IF(M$2="L",VLOOKUP(M20,'H. INV.'!$F$10:$P$171,11,FALSE),IF(M$2="S",VLOOKUP(M20,'H. INV.'!$V$10:$AF$171,11,FALSE),IF(M$2="D",VLOOKUP(M20,'H. INV.'!$AL$10:$AV$171,11,FALSE),"")))))))</f>
        <v/>
      </c>
      <c r="EQ20" s="148" t="str">
        <f>IF(N20="","",IF(N20="L",0,IF(N20="V",0,IF(N20="X",0,IF(N$2="L",VLOOKUP(N20,'H. INV.'!$F$10:$P$171,11,FALSE),IF(N$2="S",VLOOKUP(N20,'H. INV.'!$V$10:$AF$171,11,FALSE),IF(N$2="D",VLOOKUP(N20,'H. INV.'!$AL$10:$AV$171,11,FALSE),"")))))))</f>
        <v/>
      </c>
      <c r="ER20" s="148" t="str">
        <f>IF(O20="","",IF(O20="L",0,IF(O20="V",0,IF(O20="X",0,IF(O$2="L",VLOOKUP(O20,'H. INV.'!$F$10:$P$171,11,FALSE),IF(O$2="S",VLOOKUP(O20,'H. INV.'!$V$10:$AF$171,11,FALSE),IF(O$2="D",VLOOKUP(O20,'H. INV.'!$AL$10:$AV$171,11,FALSE),"")))))))</f>
        <v/>
      </c>
      <c r="ES20" s="148" t="str">
        <f>IF(P20="","",IF(P20="L",0,IF(P20="V",0,IF(P20="X",0,IF(P$2="L",VLOOKUP(P20,'H. INV.'!$F$10:$P$171,11,FALSE),IF(P$2="S",VLOOKUP(P20,'H. INV.'!$V$10:$AF$171,11,FALSE),IF(P$2="D",VLOOKUP(P20,'H. INV.'!$AL$10:$AV$171,11,FALSE),"")))))))</f>
        <v/>
      </c>
      <c r="ET20" s="148" t="str">
        <f>IF(Q20="","",IF(Q20="L",0,IF(Q20="V",0,IF(Q20="X",0,IF(Q$2="L",VLOOKUP(Q20,'H. INV.'!$F$10:$P$171,11,FALSE),IF(Q$2="S",VLOOKUP(Q20,'H. INV.'!$V$10:$AF$171,11,FALSE),IF(Q$2="D",VLOOKUP(Q20,'H. INV.'!$AL$10:$AV$171,11,FALSE),"")))))))</f>
        <v/>
      </c>
      <c r="EU20" s="148" t="str">
        <f>IF(R20="","",IF(R20="L",0,IF(R20="V",0,IF(R20="X",0,IF(R$2="L",VLOOKUP(R20,'H. INV.'!$F$10:$P$171,11,FALSE),IF(R$2="S",VLOOKUP(R20,'H. INV.'!$V$10:$AF$171,11,FALSE),IF(R$2="D",VLOOKUP(R20,'H. INV.'!$AL$10:$AV$171,11,FALSE),"")))))))</f>
        <v/>
      </c>
      <c r="EV20" s="148" t="str">
        <f>IF(S20="","",IF(S20="L",0,IF(S20="V",0,IF(S20="X",0,IF(S$2="L",VLOOKUP(S20,'H. INV.'!$F$10:$P$171,11,FALSE),IF(S$2="S",VLOOKUP(S20,'H. INV.'!$V$10:$AF$171,11,FALSE),IF(S$2="D",VLOOKUP(S20,'H. INV.'!$AL$10:$AV$171,11,FALSE),"")))))))</f>
        <v/>
      </c>
      <c r="EW20" s="148" t="str">
        <f>IF(T20="","",IF(T20="L",0,IF(T20="V",0,IF(T20="X",0,IF(T$2="L",VLOOKUP(T20,'H. INV.'!$F$10:$P$171,11,FALSE),IF(T$2="S",VLOOKUP(T20,'H. INV.'!$V$10:$AF$171,11,FALSE),IF(T$2="D",VLOOKUP(T20,'H. INV.'!$AL$10:$AV$171,11,FALSE),"")))))))</f>
        <v/>
      </c>
      <c r="EX20" s="148" t="str">
        <f>IF(U20="","",IF(U20="L",0,IF(U20="V",0,IF(U20="X",0,IF(U$2="L",VLOOKUP(U20,'H. INV.'!$F$10:$P$171,11,FALSE),IF(U$2="S",VLOOKUP(U20,'H. INV.'!$V$10:$AF$171,11,FALSE),IF(U$2="D",VLOOKUP(U20,'H. INV.'!$AL$10:$AV$171,11,FALSE),"")))))))</f>
        <v/>
      </c>
      <c r="EY20" s="148" t="str">
        <f>IF(V20="","",IF(V20="L",0,IF(V20="V",0,IF(V20="X",0,IF(V$2="L",VLOOKUP(V20,'H. INV.'!$F$10:$P$171,11,FALSE),IF(V$2="S",VLOOKUP(V20,'H. INV.'!$V$10:$AF$171,11,FALSE),IF(V$2="D",VLOOKUP(V20,'H. INV.'!$AL$10:$AV$171,11,FALSE),"")))))))</f>
        <v/>
      </c>
      <c r="EZ20" s="148" t="str">
        <f>IF(W20="","",IF(W20="L",0,IF(W20="V",0,IF(W20="X",0,IF(W$2="L",VLOOKUP(W20,'H. INV.'!$F$10:$P$171,11,FALSE),IF(W$2="S",VLOOKUP(W20,'H. INV.'!$V$10:$AF$171,11,FALSE),IF(W$2="D",VLOOKUP(W20,'H. INV.'!$AL$10:$AV$171,11,FALSE),"")))))))</f>
        <v/>
      </c>
      <c r="FA20" s="148" t="str">
        <f>IF(X20="","",IF(X20="L",0,IF(X20="V",0,IF(X20="X",0,IF(X$2="L",VLOOKUP(X20,'H. INV.'!$F$10:$P$171,11,FALSE),IF(X$2="S",VLOOKUP(X20,'H. INV.'!$V$10:$AF$171,11,FALSE),IF(X$2="D",VLOOKUP(X20,'H. INV.'!$AL$10:$AV$171,11,FALSE),"")))))))</f>
        <v/>
      </c>
      <c r="FB20" s="148" t="str">
        <f>IF(Y20="","",IF(Y20="L",0,IF(Y20="V",0,IF(Y20="X",0,IF(Y$2="L",VLOOKUP(Y20,'H. INV.'!$F$10:$P$171,11,FALSE),IF(Y$2="S",VLOOKUP(Y20,'H. INV.'!$V$10:$AF$171,11,FALSE),IF(Y$2="D",VLOOKUP(Y20,'H. INV.'!$AL$10:$AV$171,11,FALSE),"")))))))</f>
        <v/>
      </c>
      <c r="FC20" s="148" t="str">
        <f>IF(Z20="","",IF(Z20="L",0,IF(Z20="V",0,IF(Z20="X",0,IF(Z$2="L",VLOOKUP(Z20,'H. INV.'!$F$10:$P$171,11,FALSE),IF(Z$2="S",VLOOKUP(Z20,'H. INV.'!$V$10:$AF$171,11,FALSE),IF(Z$2="D",VLOOKUP(Z20,'H. INV.'!$AL$10:$AV$171,11,FALSE),"")))))))</f>
        <v/>
      </c>
      <c r="FD20" s="148" t="str">
        <f>IF(AA20="","",IF(AA20="L",0,IF(AA20="V",0,IF(AA20="X",0,IF(AA$2="L",VLOOKUP(AA20,'H. INV.'!$F$10:$P$171,11,FALSE),IF(AA$2="S",VLOOKUP(AA20,'H. INV.'!$V$10:$AF$171,11,FALSE),IF(AA$2="D",VLOOKUP(AA20,'H. INV.'!$AL$10:$AV$171,11,FALSE),"")))))))</f>
        <v/>
      </c>
      <c r="FE20" s="148" t="str">
        <f>IF(AB20="","",IF(AB20="L",0,IF(AB20="V",0,IF(AB20="X",0,IF(AB$2="L",VLOOKUP(AB20,'H. INV.'!$F$10:$P$171,11,FALSE),IF(AB$2="S",VLOOKUP(AB20,'H. INV.'!$V$10:$AF$171,11,FALSE),IF(AB$2="D",VLOOKUP(AB20,'H. INV.'!$AL$10:$AV$171,11,FALSE),"")))))))</f>
        <v/>
      </c>
      <c r="FF20" s="148" t="str">
        <f>IF(AC20="","",IF(AC20="L",0,IF(AC20="V",0,IF(AC20="X",0,IF(AC$2="L",VLOOKUP(AC20,'H. INV.'!$F$10:$P$171,11,FALSE),IF(AC$2="S",VLOOKUP(AC20,'H. INV.'!$V$10:$AF$171,11,FALSE),IF(AC$2="D",VLOOKUP(AC20,'H. INV.'!$AL$10:$AV$171,11,FALSE),"")))))))</f>
        <v/>
      </c>
      <c r="FG20" s="148" t="str">
        <f>IF(AD20="","",IF(AD20="L",0,IF(AD20="V",0,IF(AD20="X",0,IF(AD$2="L",VLOOKUP(AD20,'H. INV.'!$F$10:$P$171,11,FALSE),IF(AD$2="S",VLOOKUP(AD20,'H. INV.'!$V$10:$AF$171,11,FALSE),IF(AD$2="D",VLOOKUP(AD20,'H. INV.'!$AL$10:$AV$171,11,FALSE),"")))))))</f>
        <v/>
      </c>
      <c r="FH20" s="148" t="str">
        <f>IF(AE20="","",IF(AE20="L",0,IF(AE20="V",0,IF(AE20="X",0,IF(AE$2="L",VLOOKUP(AE20,'H. INV.'!$F$10:$P$171,11,FALSE),IF(AE$2="S",VLOOKUP(AE20,'H. INV.'!$V$10:$AF$171,11,FALSE),IF(AE$2="D",VLOOKUP(AE20,'H. INV.'!$AL$10:$AV$171,11,FALSE),"")))))))</f>
        <v/>
      </c>
      <c r="FI20" s="148" t="str">
        <f>IF(AF20="","",IF(AF20="L",0,IF(AF20="V",0,IF(AF20="X",0,IF(AF$2="L",VLOOKUP(AF20,'H. INV.'!$F$10:$P$171,11,FALSE),IF(AF$2="S",VLOOKUP(AF20,'H. INV.'!$V$10:$AF$171,11,FALSE),IF(AF$2="D",VLOOKUP(AF20,'H. INV.'!$AL$10:$AV$171,11,FALSE),"")))))))</f>
        <v/>
      </c>
      <c r="FJ20" s="148" t="str">
        <f>IF(AG20="","",IF(AG20="L",0,IF(AG20="V",0,IF(AG20="X",0,IF(AG$2="L",VLOOKUP(AG20,'H. INV.'!$F$10:$P$171,11,FALSE),IF(AG$2="S",VLOOKUP(AG20,'H. INV.'!$V$10:$AF$171,11,FALSE),IF(AG$2="D",VLOOKUP(AG20,'H. INV.'!$AL$10:$AV$171,11,FALSE),"")))))))</f>
        <v/>
      </c>
      <c r="FK20" s="148" t="str">
        <f>IF(AH20="","",IF(AH20="L",0,IF(AH20="V",0,IF(AH20="X",0,IF(AH$2="L",VLOOKUP(AH20,'H. INV.'!$F$10:$P$171,11,FALSE),IF(AH$2="S",VLOOKUP(AH20,'H. INV.'!$V$10:$AF$171,11,FALSE),IF(AH$2="D",VLOOKUP(AH20,'H. INV.'!$AL$10:$AV$171,11,FALSE),"")))))))</f>
        <v/>
      </c>
      <c r="FL20" s="148" t="str">
        <f>IF(AI20="","",IF(AI20="L",0,IF(AI20="V",0,IF(AI20="X",0,IF(AI$2="L",VLOOKUP(AI20,'H. INV.'!$F$10:$P$171,11,FALSE),IF(AI$2="S",VLOOKUP(AI20,'H. INV.'!$V$10:$AF$171,11,FALSE),IF(AI$2="D",VLOOKUP(AI20,'H. INV.'!$AL$10:$AV$171,11,FALSE),"")))))))</f>
        <v/>
      </c>
      <c r="FM20" s="148" t="str">
        <f>IF(AJ20="","",IF(AJ20="L",0,IF(AJ20="V",0,IF(AJ20="X",0,IF(AJ$2="L",VLOOKUP(AJ20,'H. INV.'!$F$10:$P$171,11,FALSE),IF(AJ$2="S",VLOOKUP(AJ20,'H. INV.'!$V$10:$AF$171,11,FALSE),IF(AJ$2="D",VLOOKUP(AJ20,'H. INV.'!$AL$10:$AV$171,11,FALSE),"")))))))</f>
        <v/>
      </c>
      <c r="FN20" s="148" t="str">
        <f>IF(AK20="","",IF(AK20="L",0,IF(AK20="V",0,IF(AK20="X",0,IF(AK$2="L",VLOOKUP(AK20,'H. INV.'!$F$10:$P$171,11,FALSE),IF(AK$2="S",VLOOKUP(AK20,'H. INV.'!$V$10:$AF$171,11,FALSE),IF(AK$2="D",VLOOKUP(AK20,'H. INV.'!$AL$10:$AV$171,11,FALSE),"")))))))</f>
        <v/>
      </c>
      <c r="FO20" s="19"/>
      <c r="FP20" s="148" t="str">
        <f>IF(G20="","",IF(G20="L",0,IF(G20="V",0,IF(G20="X",0,IF(G$2="L",VLOOKUP(G20,'H. VER.'!$F$10:$P$171,11,FALSE),IF(G$2="S",VLOOKUP(G20,'H. VER.'!$V$10:$AF$171,11,FALSE),IF(G$2="D",VLOOKUP(G20,'H. VER.'!$AL$10:$AV$171,11,FALSE),"")))))))</f>
        <v/>
      </c>
      <c r="FQ20" s="148" t="str">
        <f>IF(H20="","",IF(H20="L",0,IF(H20="V",0,IF(H20="X",0,IF(H$2="L",VLOOKUP(H20,'H. VER.'!$F$10:$P$171,11,FALSE),IF(H$2="S",VLOOKUP(H20,'H. VER.'!$V$10:$AF$171,11,FALSE),IF(H$2="D",VLOOKUP(H20,'H. VER.'!$AL$10:$AV$171,11,FALSE),"")))))))</f>
        <v/>
      </c>
      <c r="FR20" s="148" t="str">
        <f>IF(I20="","",IF(I20="L",0,IF(I20="V",0,IF(I20="X",0,IF(I$2="L",VLOOKUP(I20,'H. VER.'!$F$10:$P$171,11,FALSE),IF(I$2="S",VLOOKUP(I20,'H. VER.'!$V$10:$AF$171,11,FALSE),IF(I$2="D",VLOOKUP(I20,'H. VER.'!$AL$10:$AV$171,11,FALSE),"")))))))</f>
        <v/>
      </c>
      <c r="FS20" s="148" t="str">
        <f>IF(J20="","",IF(J20="L",0,IF(J20="V",0,IF(J20="X",0,IF(J$2="L",VLOOKUP(J20,'H. VER.'!$F$10:$P$171,11,FALSE),IF(J$2="S",VLOOKUP(J20,'H. VER.'!$V$10:$AF$171,11,FALSE),IF(J$2="D",VLOOKUP(J20,'H. VER.'!$AL$10:$AV$171,11,FALSE),"")))))))</f>
        <v/>
      </c>
      <c r="FT20" s="148" t="str">
        <f>IF(K20="","",IF(K20="L",0,IF(K20="V",0,IF(K20="X",0,IF(K$2="L",VLOOKUP(K20,'H. VER.'!$F$10:$P$171,11,FALSE),IF(K$2="S",VLOOKUP(K20,'H. VER.'!$V$10:$AF$171,11,FALSE),IF(K$2="D",VLOOKUP(K20,'H. VER.'!$AL$10:$AV$171,11,FALSE),"")))))))</f>
        <v/>
      </c>
      <c r="FU20" s="148" t="str">
        <f>IF(L20="","",IF(L20="L",0,IF(L20="V",0,IF(L20="X",0,IF(L$2="L",VLOOKUP(L20,'H. VER.'!$F$10:$P$171,11,FALSE),IF(L$2="S",VLOOKUP(L20,'H. VER.'!$V$10:$AF$171,11,FALSE),IF(L$2="D",VLOOKUP(L20,'H. VER.'!$AL$10:$AV$171,11,FALSE),"")))))))</f>
        <v/>
      </c>
      <c r="FV20" s="148" t="str">
        <f>IF(M20="","",IF(M20="L",0,IF(M20="V",0,IF(M20="X",0,IF(M$2="L",VLOOKUP(M20,'H. VER.'!$F$10:$P$171,11,FALSE),IF(M$2="S",VLOOKUP(M20,'H. VER.'!$V$10:$AF$171,11,FALSE),IF(M$2="D",VLOOKUP(M20,'H. VER.'!$AL$10:$AV$171,11,FALSE),"")))))))</f>
        <v/>
      </c>
      <c r="FW20" s="148" t="str">
        <f>IF(N20="","",IF(N20="L",0,IF(N20="V",0,IF(N20="X",0,IF(N$2="L",VLOOKUP(N20,'H. VER.'!$F$10:$P$171,11,FALSE),IF(N$2="S",VLOOKUP(N20,'H. VER.'!$V$10:$AF$171,11,FALSE),IF(N$2="D",VLOOKUP(N20,'H. VER.'!$AL$10:$AV$171,11,FALSE),"")))))))</f>
        <v/>
      </c>
      <c r="FX20" s="148" t="str">
        <f>IF(O20="","",IF(O20="L",0,IF(O20="V",0,IF(O20="X",0,IF(O$2="L",VLOOKUP(O20,'H. VER.'!$F$10:$P$171,11,FALSE),IF(O$2="S",VLOOKUP(O20,'H. VER.'!$V$10:$AF$171,11,FALSE),IF(O$2="D",VLOOKUP(O20,'H. VER.'!$AL$10:$AV$171,11,FALSE),"")))))))</f>
        <v/>
      </c>
      <c r="FY20" s="148" t="str">
        <f>IF(P20="","",IF(P20="L",0,IF(P20="V",0,IF(P20="X",0,IF(P$2="L",VLOOKUP(P20,'H. VER.'!$F$10:$P$171,11,FALSE),IF(P$2="S",VLOOKUP(P20,'H. VER.'!$V$10:$AF$171,11,FALSE),IF(P$2="D",VLOOKUP(P20,'H. VER.'!$AL$10:$AV$171,11,FALSE),"")))))))</f>
        <v/>
      </c>
      <c r="FZ20" s="148" t="str">
        <f>IF(Q20="","",IF(Q20="L",0,IF(Q20="V",0,IF(Q20="X",0,IF(Q$2="L",VLOOKUP(Q20,'H. VER.'!$F$10:$P$171,11,FALSE),IF(Q$2="S",VLOOKUP(Q20,'H. VER.'!$V$10:$AF$171,11,FALSE),IF(Q$2="D",VLOOKUP(Q20,'H. VER.'!$AL$10:$AV$171,11,FALSE),"")))))))</f>
        <v/>
      </c>
      <c r="GA20" s="148" t="str">
        <f>IF(R20="","",IF(R20="L",0,IF(R20="V",0,IF(R20="X",0,IF(R$2="L",VLOOKUP(R20,'H. VER.'!$F$10:$P$171,11,FALSE),IF(R$2="S",VLOOKUP(R20,'H. VER.'!$V$10:$AF$171,11,FALSE),IF(R$2="D",VLOOKUP(R20,'H. VER.'!$AL$10:$AV$171,11,FALSE),"")))))))</f>
        <v/>
      </c>
      <c r="GB20" s="148" t="str">
        <f>IF(S20="","",IF(S20="L",0,IF(S20="V",0,IF(S20="X",0,IF(S$2="L",VLOOKUP(S20,'H. VER.'!$F$10:$P$171,11,FALSE),IF(S$2="S",VLOOKUP(S20,'H. VER.'!$V$10:$AF$171,11,FALSE),IF(S$2="D",VLOOKUP(S20,'H. VER.'!$AL$10:$AV$171,11,FALSE),"")))))))</f>
        <v/>
      </c>
      <c r="GC20" s="148" t="str">
        <f>IF(T20="","",IF(T20="L",0,IF(T20="V",0,IF(T20="X",0,IF(T$2="L",VLOOKUP(T20,'H. VER.'!$F$10:$P$171,11,FALSE),IF(T$2="S",VLOOKUP(T20,'H. VER.'!$V$10:$AF$171,11,FALSE),IF(T$2="D",VLOOKUP(T20,'H. VER.'!$AL$10:$AV$171,11,FALSE),"")))))))</f>
        <v/>
      </c>
      <c r="GD20" s="148" t="str">
        <f>IF(U20="","",IF(U20="L",0,IF(U20="V",0,IF(U20="X",0,IF(U$2="L",VLOOKUP(U20,'H. VER.'!$F$10:$P$171,11,FALSE),IF(U$2="S",VLOOKUP(U20,'H. VER.'!$V$10:$AF$171,11,FALSE),IF(U$2="D",VLOOKUP(U20,'H. VER.'!$AL$10:$AV$171,11,FALSE),"")))))))</f>
        <v/>
      </c>
      <c r="GE20" s="148" t="str">
        <f>IF(V20="","",IF(V20="L",0,IF(V20="V",0,IF(V20="X",0,IF(V$2="L",VLOOKUP(V20,'H. VER.'!$F$10:$P$171,11,FALSE),IF(V$2="S",VLOOKUP(V20,'H. VER.'!$V$10:$AF$171,11,FALSE),IF(V$2="D",VLOOKUP(V20,'H. VER.'!$AL$10:$AV$171,11,FALSE),"")))))))</f>
        <v/>
      </c>
      <c r="GF20" s="148" t="str">
        <f>IF(W20="","",IF(W20="L",0,IF(W20="V",0,IF(W20="X",0,IF(W$2="L",VLOOKUP(W20,'H. VER.'!$F$10:$P$171,11,FALSE),IF(W$2="S",VLOOKUP(W20,'H. VER.'!$V$10:$AF$171,11,FALSE),IF(W$2="D",VLOOKUP(W20,'H. VER.'!$AL$10:$AV$171,11,FALSE),"")))))))</f>
        <v/>
      </c>
      <c r="GG20" s="148" t="str">
        <f>IF(X20="","",IF(X20="L",0,IF(X20="V",0,IF(X20="X",0,IF(X$2="L",VLOOKUP(X20,'H. VER.'!$F$10:$P$171,11,FALSE),IF(X$2="S",VLOOKUP(X20,'H. VER.'!$V$10:$AF$171,11,FALSE),IF(X$2="D",VLOOKUP(X20,'H. VER.'!$AL$10:$AV$171,11,FALSE),"")))))))</f>
        <v/>
      </c>
      <c r="GH20" s="148" t="str">
        <f>IF(Y20="","",IF(Y20="L",0,IF(Y20="V",0,IF(Y20="X",0,IF(Y$2="L",VLOOKUP(Y20,'H. VER.'!$F$10:$P$171,11,FALSE),IF(Y$2="S",VLOOKUP(Y20,'H. VER.'!$V$10:$AF$171,11,FALSE),IF(Y$2="D",VLOOKUP(Y20,'H. VER.'!$AL$10:$AV$171,11,FALSE),"")))))))</f>
        <v/>
      </c>
      <c r="GI20" s="148" t="str">
        <f>IF(Z20="","",IF(Z20="L",0,IF(Z20="V",0,IF(Z20="X",0,IF(Z$2="L",VLOOKUP(Z20,'H. VER.'!$F$10:$P$171,11,FALSE),IF(Z$2="S",VLOOKUP(Z20,'H. VER.'!$V$10:$AF$171,11,FALSE),IF(Z$2="D",VLOOKUP(Z20,'H. VER.'!$AL$10:$AV$171,11,FALSE),"")))))))</f>
        <v/>
      </c>
      <c r="GJ20" s="148" t="str">
        <f>IF(AA20="","",IF(AA20="L",0,IF(AA20="V",0,IF(AA20="X",0,IF(AA$2="L",VLOOKUP(AA20,'H. VER.'!$F$10:$P$171,11,FALSE),IF(AA$2="S",VLOOKUP(AA20,'H. VER.'!$V$10:$AF$171,11,FALSE),IF(AA$2="D",VLOOKUP(AA20,'H. VER.'!$AL$10:$AV$171,11,FALSE),"")))))))</f>
        <v/>
      </c>
      <c r="GK20" s="148" t="str">
        <f>IF(AB20="","",IF(AB20="L",0,IF(AB20="V",0,IF(AB20="X",0,IF(AB$2="L",VLOOKUP(AB20,'H. VER.'!$F$10:$P$171,11,FALSE),IF(AB$2="S",VLOOKUP(AB20,'H. VER.'!$V$10:$AF$171,11,FALSE),IF(AB$2="D",VLOOKUP(AB20,'H. VER.'!$AL$10:$AV$171,11,FALSE),"")))))))</f>
        <v/>
      </c>
      <c r="GL20" s="148" t="str">
        <f>IF(AC20="","",IF(AC20="L",0,IF(AC20="V",0,IF(AC20="X",0,IF(AC$2="L",VLOOKUP(AC20,'H. VER.'!$F$10:$P$171,11,FALSE),IF(AC$2="S",VLOOKUP(AC20,'H. VER.'!$V$10:$AF$171,11,FALSE),IF(AC$2="D",VLOOKUP(AC20,'H. VER.'!$AL$10:$AV$171,11,FALSE),"")))))))</f>
        <v/>
      </c>
      <c r="GM20" s="148" t="str">
        <f>IF(AD20="","",IF(AD20="L",0,IF(AD20="V",0,IF(AD20="X",0,IF(AD$2="L",VLOOKUP(AD20,'H. VER.'!$F$10:$P$171,11,FALSE),IF(AD$2="S",VLOOKUP(AD20,'H. VER.'!$V$10:$AF$171,11,FALSE),IF(AD$2="D",VLOOKUP(AD20,'H. VER.'!$AL$10:$AV$171,11,FALSE),"")))))))</f>
        <v/>
      </c>
      <c r="GN20" s="148" t="str">
        <f>IF(AE20="","",IF(AE20="L",0,IF(AE20="V",0,IF(AE20="X",0,IF(AE$2="L",VLOOKUP(AE20,'H. VER.'!$F$10:$P$171,11,FALSE),IF(AE$2="S",VLOOKUP(AE20,'H. VER.'!$V$10:$AF$171,11,FALSE),IF(AE$2="D",VLOOKUP(AE20,'H. VER.'!$AL$10:$AV$171,11,FALSE),"")))))))</f>
        <v/>
      </c>
      <c r="GO20" s="148" t="str">
        <f>IF(AF20="","",IF(AF20="L",0,IF(AF20="V",0,IF(AF20="X",0,IF(AF$2="L",VLOOKUP(AF20,'H. VER.'!$F$10:$P$171,11,FALSE),IF(AF$2="S",VLOOKUP(AF20,'H. VER.'!$V$10:$AF$171,11,FALSE),IF(AF$2="D",VLOOKUP(AF20,'H. VER.'!$AL$10:$AV$171,11,FALSE),"")))))))</f>
        <v/>
      </c>
      <c r="GP20" s="148" t="str">
        <f>IF(AG20="","",IF(AG20="L",0,IF(AG20="V",0,IF(AG20="X",0,IF(AG$2="L",VLOOKUP(AG20,'H. VER.'!$F$10:$P$171,11,FALSE),IF(AG$2="S",VLOOKUP(AG20,'H. VER.'!$V$10:$AF$171,11,FALSE),IF(AG$2="D",VLOOKUP(AG20,'H. VER.'!$AL$10:$AV$171,11,FALSE),"")))))))</f>
        <v/>
      </c>
      <c r="GQ20" s="148" t="str">
        <f>IF(AH20="","",IF(AH20="L",0,IF(AH20="V",0,IF(AH20="X",0,IF(AH$2="L",VLOOKUP(AH20,'H. VER.'!$F$10:$P$171,11,FALSE),IF(AH$2="S",VLOOKUP(AH20,'H. VER.'!$V$10:$AF$171,11,FALSE),IF(AH$2="D",VLOOKUP(AH20,'H. VER.'!$AL$10:$AV$171,11,FALSE),"")))))))</f>
        <v/>
      </c>
      <c r="GR20" s="148" t="str">
        <f>IF(AI20="","",IF(AI20="L",0,IF(AI20="V",0,IF(AI20="X",0,IF(AI$2="L",VLOOKUP(AI20,'H. VER.'!$F$10:$P$171,11,FALSE),IF(AI$2="S",VLOOKUP(AI20,'H. VER.'!$V$10:$AF$171,11,FALSE),IF(AI$2="D",VLOOKUP(AI20,'H. VER.'!$AL$10:$AV$171,11,FALSE),"")))))))</f>
        <v/>
      </c>
      <c r="GS20" s="148" t="str">
        <f>IF(AJ20="","",IF(AJ20="L",0,IF(AJ20="V",0,IF(AJ20="X",0,IF(AJ$2="L",VLOOKUP(AJ20,'H. VER.'!$F$10:$P$171,11,FALSE),IF(AJ$2="S",VLOOKUP(AJ20,'H. VER.'!$V$10:$AF$171,11,FALSE),IF(AJ$2="D",VLOOKUP(AJ20,'H. VER.'!$AL$10:$AV$171,11,FALSE),"")))))))</f>
        <v/>
      </c>
      <c r="GT20" s="148" t="str">
        <f>IF(AK20="","",IF(AK20="L",0,IF(AK20="V",0,IF(AK20="X",0,IF(AK$2="L",VLOOKUP(AK20,'H. VER.'!$F$10:$P$171,11,FALSE),IF(AK$2="S",VLOOKUP(AK20,'H. VER.'!$V$10:$AF$171,11,FALSE),IF(AK$2="D",VLOOKUP(AK20,'H. VER.'!$AL$10:$AV$171,11,FALSE),"")))))))</f>
        <v/>
      </c>
      <c r="GU20" s="19"/>
      <c r="GV20" s="417">
        <f t="shared" si="47"/>
        <v>13</v>
      </c>
      <c r="GW20" s="415"/>
    </row>
    <row r="21" spans="1:205" ht="15.75">
      <c r="A21" s="368"/>
      <c r="B21" s="367" t="str">
        <f>IFERROR(VLOOKUP(A437/7/2023+CONDUCTORES!C:V,20,FALSE),"")</f>
        <v/>
      </c>
      <c r="C21" s="544" t="str">
        <f>IF(CUADRO!A21="",IF(B21="","",B21),VLOOKUP(CUADRO!A21,CONDUCTORES!C:E,3,FALSE))</f>
        <v/>
      </c>
      <c r="D21" s="545" t="str">
        <f>IF(ISNA(IF(B21="",IF(A21="","",A21),VLOOKUP(B21,CONDUCTORES!B:F,5,FALSE))),"",(IF(B21="",IF(A21="","",A21),VLOOKUP(B21,CONDUCTORES!B:F,5,FALSE))))</f>
        <v/>
      </c>
      <c r="E21" s="546">
        <v>18</v>
      </c>
      <c r="F21" s="551"/>
      <c r="G21" s="547"/>
      <c r="H21" s="547"/>
      <c r="I21" s="519"/>
      <c r="J21" s="547"/>
      <c r="K21" s="519"/>
      <c r="L21" s="550"/>
      <c r="M21" s="547"/>
      <c r="N21" s="547"/>
      <c r="O21" s="547"/>
      <c r="P21" s="519"/>
      <c r="Q21" s="547"/>
      <c r="R21" s="519"/>
      <c r="S21" s="519"/>
      <c r="T21" s="547"/>
      <c r="U21" s="519"/>
      <c r="V21" s="549"/>
      <c r="W21" s="547"/>
      <c r="X21" s="547"/>
      <c r="Y21" s="519"/>
      <c r="Z21" s="550"/>
      <c r="AA21" s="547"/>
      <c r="AB21" s="547"/>
      <c r="AC21" s="547"/>
      <c r="AD21" s="547"/>
      <c r="AE21" s="547"/>
      <c r="AF21" s="547"/>
      <c r="AG21" s="550"/>
      <c r="AH21" s="547"/>
      <c r="AI21" s="547"/>
      <c r="AJ21" s="547"/>
      <c r="AK21" s="519"/>
      <c r="AL21" s="417">
        <f t="shared" si="38"/>
        <v>0</v>
      </c>
      <c r="AM21" s="417">
        <f t="shared" si="6"/>
        <v>31</v>
      </c>
      <c r="AN21" s="463">
        <f t="shared" si="39"/>
        <v>0</v>
      </c>
      <c r="AO21" s="463">
        <f t="shared" si="40"/>
        <v>0</v>
      </c>
      <c r="AP21" s="463">
        <f t="shared" si="41"/>
        <v>0</v>
      </c>
      <c r="AQ21" s="463">
        <f t="shared" si="42"/>
        <v>0</v>
      </c>
      <c r="AR21" s="463">
        <f t="shared" si="43"/>
        <v>0</v>
      </c>
      <c r="AS21" s="464">
        <f t="shared" si="44"/>
        <v>0</v>
      </c>
      <c r="AT21" s="464">
        <f t="shared" si="45"/>
        <v>0</v>
      </c>
      <c r="AU21" s="465">
        <f>EH21+(AO21*(CALCULADORA!$L$22/30))+(CUADRO!AP21*CALCULADORA!$J$22)+(CUADRO!AQ21*CALCULADORA!$J$22)+(CUADRO!AR21*CALCULADORA!$J$22)</f>
        <v>0</v>
      </c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97">
        <f t="shared" si="7"/>
        <v>1</v>
      </c>
      <c r="BW21" s="97">
        <f t="shared" si="8"/>
        <v>2</v>
      </c>
      <c r="BX21" s="97">
        <f t="shared" si="9"/>
        <v>3</v>
      </c>
      <c r="BY21" s="97">
        <f t="shared" si="10"/>
        <v>4</v>
      </c>
      <c r="BZ21" s="97">
        <f t="shared" si="11"/>
        <v>5</v>
      </c>
      <c r="CA21" s="97">
        <f t="shared" si="12"/>
        <v>6</v>
      </c>
      <c r="CB21" s="97">
        <f t="shared" si="13"/>
        <v>7</v>
      </c>
      <c r="CC21" s="97">
        <f t="shared" si="14"/>
        <v>8</v>
      </c>
      <c r="CD21" s="97">
        <f t="shared" si="15"/>
        <v>9</v>
      </c>
      <c r="CE21" s="97">
        <f t="shared" si="16"/>
        <v>10</v>
      </c>
      <c r="CF21" s="97">
        <f t="shared" si="17"/>
        <v>11</v>
      </c>
      <c r="CG21" s="97">
        <f t="shared" si="18"/>
        <v>12</v>
      </c>
      <c r="CH21" s="97">
        <f t="shared" si="19"/>
        <v>13</v>
      </c>
      <c r="CI21" s="97">
        <f t="shared" si="20"/>
        <v>14</v>
      </c>
      <c r="CJ21" s="97">
        <f t="shared" si="21"/>
        <v>15</v>
      </c>
      <c r="CK21" s="97">
        <f t="shared" si="22"/>
        <v>16</v>
      </c>
      <c r="CL21" s="97">
        <f t="shared" si="23"/>
        <v>17</v>
      </c>
      <c r="CM21" s="97">
        <f t="shared" si="24"/>
        <v>18</v>
      </c>
      <c r="CN21" s="97">
        <f t="shared" si="25"/>
        <v>19</v>
      </c>
      <c r="CO21" s="97">
        <f t="shared" si="26"/>
        <v>20</v>
      </c>
      <c r="CP21" s="97">
        <f t="shared" si="27"/>
        <v>21</v>
      </c>
      <c r="CQ21" s="97">
        <f t="shared" si="28"/>
        <v>22</v>
      </c>
      <c r="CR21" s="97">
        <f t="shared" si="29"/>
        <v>23</v>
      </c>
      <c r="CS21" s="97">
        <f t="shared" si="30"/>
        <v>24</v>
      </c>
      <c r="CT21" s="97">
        <f t="shared" si="31"/>
        <v>25</v>
      </c>
      <c r="CU21" s="97">
        <f t="shared" si="32"/>
        <v>26</v>
      </c>
      <c r="CV21" s="97">
        <f t="shared" si="33"/>
        <v>27</v>
      </c>
      <c r="CW21" s="97">
        <f t="shared" si="34"/>
        <v>28</v>
      </c>
      <c r="CX21" s="97">
        <f t="shared" si="35"/>
        <v>29</v>
      </c>
      <c r="CY21" s="97">
        <f t="shared" si="36"/>
        <v>30</v>
      </c>
      <c r="CZ21" s="97">
        <f t="shared" si="37"/>
        <v>31</v>
      </c>
      <c r="DA21" s="19"/>
      <c r="DB21" s="19"/>
      <c r="DC21" s="148" t="str">
        <f>IF(G21="X",CALCULADORA!$J$22,IF(CUADRO!G21="V",0,IF(CUADRO!G21="AP",0,IF(CUADRO!G21="HS",0,IF(CUADRO!G21="BA",0,IF(CALCULADORA!$M$2="INVIERNO",CUADRO!EJ21,CUADRO!FP21))))))</f>
        <v/>
      </c>
      <c r="DD21" s="148" t="str">
        <f>IF(H21="X",CALCULADORA!$J$22,IF(CUADRO!H21="V",0,IF(CUADRO!H21="AP",0,IF(CUADRO!H21="HS",0,IF(CUADRO!H21="BA",0,IF(CALCULADORA!$M$2="INVIERNO",CUADRO!EK21,CUADRO!FQ21))))))</f>
        <v/>
      </c>
      <c r="DE21" s="148" t="str">
        <f>IF(I21="X",CALCULADORA!$J$22,IF(CUADRO!I21="V",0,IF(CUADRO!I21="AP",0,IF(CUADRO!I21="HS",0,IF(CUADRO!I21="BA",0,IF(CALCULADORA!$M$2="INVIERNO",CUADRO!EL21,CUADRO!FR21))))))</f>
        <v/>
      </c>
      <c r="DF21" s="148" t="str">
        <f>IF(J21="X",CALCULADORA!$J$22,IF(CUADRO!J21="V",0,IF(CUADRO!J21="AP",0,IF(CUADRO!J21="HS",0,IF(CUADRO!J21="BA",0,IF(CALCULADORA!$M$2="INVIERNO",CUADRO!EM21,CUADRO!FS21))))))</f>
        <v/>
      </c>
      <c r="DG21" s="148" t="str">
        <f>IF(K21="X",CALCULADORA!$J$22,IF(CUADRO!K21="V",0,IF(CUADRO!K21="AP",0,IF(CUADRO!K21="HS",0,IF(CUADRO!K21="BA",0,IF(CALCULADORA!$M$2="INVIERNO",CUADRO!EN21,CUADRO!FT21))))))</f>
        <v/>
      </c>
      <c r="DH21" s="148" t="str">
        <f>IF(L21="X",CALCULADORA!$J$22,IF(CUADRO!L21="V",0,IF(CUADRO!L21="AP",0,IF(CUADRO!L21="HS",0,IF(CUADRO!L21="BA",0,IF(CALCULADORA!$M$2="INVIERNO",CUADRO!EO21,CUADRO!FU21))))))</f>
        <v/>
      </c>
      <c r="DI21" s="148" t="str">
        <f>IF(M21="X",CALCULADORA!$J$22,IF(CUADRO!M21="V",0,IF(CUADRO!M21="AP",0,IF(CUADRO!M21="HS",0,IF(CUADRO!M21="BA",0,IF(CALCULADORA!$M$2="INVIERNO",CUADRO!EP21,CUADRO!FV21))))))</f>
        <v/>
      </c>
      <c r="DJ21" s="148" t="str">
        <f>IF(N21="X",CALCULADORA!$J$22,IF(CUADRO!N21="V",0,IF(CUADRO!N21="AP",0,IF(CUADRO!N21="HS",0,IF(CUADRO!N21="BA",0,IF(CALCULADORA!$M$2="INVIERNO",CUADRO!EQ21,CUADRO!FW21))))))</f>
        <v/>
      </c>
      <c r="DK21" s="148" t="str">
        <f>IF(O21="X",CALCULADORA!$J$22,IF(CUADRO!O21="V",0,IF(CUADRO!O21="AP",0,IF(CUADRO!O21="HS",0,IF(CUADRO!O21="BA",0,IF(CALCULADORA!$M$2="INVIERNO",CUADRO!ER21,CUADRO!FX21))))))</f>
        <v/>
      </c>
      <c r="DL21" s="148" t="str">
        <f>IF(P21="X",CALCULADORA!$J$22,IF(CUADRO!P21="V",0,IF(CUADRO!P21="AP",0,IF(CUADRO!P21="HS",0,IF(CUADRO!P21="BA",0,IF(CALCULADORA!$M$2="INVIERNO",CUADRO!ES21,CUADRO!FY21))))))</f>
        <v/>
      </c>
      <c r="DM21" s="148" t="str">
        <f>IF(Q21="X",CALCULADORA!$J$22,IF(CUADRO!Q21="V",0,IF(CUADRO!Q21="AP",0,IF(CUADRO!Q21="HS",0,IF(CUADRO!Q21="BA",0,IF(CALCULADORA!$M$2="INVIERNO",CUADRO!ET21,CUADRO!FZ21))))))</f>
        <v/>
      </c>
      <c r="DN21" s="148" t="str">
        <f>IF(R21="X",CALCULADORA!$J$22,IF(CUADRO!R21="V",0,IF(CUADRO!R21="AP",0,IF(CUADRO!R21="HS",0,IF(CUADRO!R21="BA",0,IF(CALCULADORA!$M$2="INVIERNO",CUADRO!EU21,CUADRO!GA21))))))</f>
        <v/>
      </c>
      <c r="DO21" s="148" t="str">
        <f>IF(S21="X",CALCULADORA!$J$22,IF(CUADRO!S21="V",0,IF(CUADRO!S21="AP",0,IF(CUADRO!S21="HS",0,IF(CUADRO!S21="BA",0,IF(CALCULADORA!$M$2="INVIERNO",CUADRO!EV21,CUADRO!GB21))))))</f>
        <v/>
      </c>
      <c r="DP21" s="148" t="str">
        <f>IF(T21="X",CALCULADORA!$J$22,IF(CUADRO!T21="V",0,IF(CUADRO!T21="AP",0,IF(CUADRO!T21="HS",0,IF(CUADRO!T21="BA",0,IF(CALCULADORA!$M$2="INVIERNO",CUADRO!EW21,CUADRO!GC21))))))</f>
        <v/>
      </c>
      <c r="DQ21" s="148" t="str">
        <f>IF(U21="X",CALCULADORA!$J$22,IF(CUADRO!U21="V",0,IF(CUADRO!U21="AP",0,IF(CUADRO!U21="HS",0,IF(CUADRO!U21="BA",0,IF(CALCULADORA!$M$2="INVIERNO",CUADRO!EX21,CUADRO!GD21))))))</f>
        <v/>
      </c>
      <c r="DR21" s="148" t="str">
        <f>IF(V21="X",CALCULADORA!$J$22,IF(CUADRO!V21="V",0,IF(CUADRO!V21="AP",0,IF(CUADRO!V21="HS",0,IF(CUADRO!V21="BA",0,IF(CALCULADORA!$M$2="INVIERNO",CUADRO!EY21,CUADRO!GE21))))))</f>
        <v/>
      </c>
      <c r="DS21" s="148" t="str">
        <f>IF(W21="X",CALCULADORA!$J$22,IF(CUADRO!W21="V",0,IF(CUADRO!W21="AP",0,IF(CUADRO!W21="HS",0,IF(CUADRO!W21="BA",0,IF(CALCULADORA!$M$2="INVIERNO",CUADRO!EZ21,CUADRO!GF21))))))</f>
        <v/>
      </c>
      <c r="DT21" s="148" t="str">
        <f>IF(X21="X",CALCULADORA!$J$22,IF(CUADRO!X21="V",0,IF(CUADRO!X21="AP",0,IF(CUADRO!X21="HS",0,IF(CUADRO!X21="BA",0,IF(CALCULADORA!$M$2="INVIERNO",CUADRO!FA21,CUADRO!GG21))))))</f>
        <v/>
      </c>
      <c r="DU21" s="148" t="str">
        <f>IF(Y21="X",CALCULADORA!$J$22,IF(CUADRO!Y21="V",0,IF(CUADRO!Y21="AP",0,IF(CUADRO!Y21="HS",0,IF(CUADRO!Y21="BA",0,IF(CALCULADORA!$M$2="INVIERNO",CUADRO!FB21,CUADRO!GH21))))))</f>
        <v/>
      </c>
      <c r="DV21" s="148" t="str">
        <f>IF(Z21="X",CALCULADORA!$J$22,IF(CUADRO!Z21="V",0,IF(CUADRO!Z21="AP",0,IF(CUADRO!Z21="HS",0,IF(CUADRO!Z21="BA",0,IF(CALCULADORA!$M$2="INVIERNO",CUADRO!FC21,CUADRO!GI21))))))</f>
        <v/>
      </c>
      <c r="DW21" s="148" t="str">
        <f>IF(AA21="X",CALCULADORA!$J$22,IF(CUADRO!AA21="V",0,IF(CUADRO!AA21="AP",0,IF(CUADRO!AA21="HS",0,IF(CUADRO!AA21="BA",0,IF(CALCULADORA!$M$2="INVIERNO",CUADRO!FD21,CUADRO!GJ21))))))</f>
        <v/>
      </c>
      <c r="DX21" s="148" t="str">
        <f>IF(AB21="X",CALCULADORA!$J$22,IF(CUADRO!AB21="V",0,IF(CUADRO!AB21="AP",0,IF(CUADRO!AB21="HS",0,IF(CUADRO!AB21="BA",0,IF(CALCULADORA!$M$2="INVIERNO",CUADRO!FE21,CUADRO!GK21))))))</f>
        <v/>
      </c>
      <c r="DY21" s="148" t="str">
        <f>IF(AC21="X",CALCULADORA!$J$22,IF(CUADRO!AC21="V",0,IF(CUADRO!AC21="AP",0,IF(CUADRO!AC21="HS",0,IF(CUADRO!AC21="BA",0,IF(CALCULADORA!$M$2="INVIERNO",CUADRO!FF21,CUADRO!GL21))))))</f>
        <v/>
      </c>
      <c r="DZ21" s="148" t="str">
        <f>IF(AD21="X",CALCULADORA!$J$22,IF(CUADRO!AD21="V",0,IF(CUADRO!AD21="AP",0,IF(CUADRO!AD21="HS",0,IF(CUADRO!AD21="BA",0,IF(CALCULADORA!$M$2="INVIERNO",CUADRO!FG21,CUADRO!GM21))))))</f>
        <v/>
      </c>
      <c r="EA21" s="148" t="str">
        <f>IF(AE21="X",CALCULADORA!$J$22,IF(CUADRO!AE21="V",0,IF(CUADRO!AE21="AP",0,IF(CUADRO!AE21="HS",0,IF(CUADRO!AE21="BA",0,IF(CALCULADORA!$M$2="INVIERNO",CUADRO!FH21,CUADRO!GN21))))))</f>
        <v/>
      </c>
      <c r="EB21" s="148" t="str">
        <f>IF(AF21="X",CALCULADORA!$J$22,IF(CUADRO!AF21="V",0,IF(CUADRO!AF21="AP",0,IF(CUADRO!AF21="HS",0,IF(CUADRO!AF21="BA",0,IF(CALCULADORA!$M$2="INVIERNO",CUADRO!FI21,CUADRO!GO21))))))</f>
        <v/>
      </c>
      <c r="EC21" s="148" t="str">
        <f>IF(AG21="X",CALCULADORA!$J$22,IF(CUADRO!AG21="V",0,IF(CUADRO!AG21="AP",0,IF(CUADRO!AG21="HS",0,IF(CUADRO!AG21="BA",0,IF(CALCULADORA!$M$2="INVIERNO",CUADRO!FJ21,CUADRO!GP21))))))</f>
        <v/>
      </c>
      <c r="ED21" s="148" t="str">
        <f>IF(AH21="X",CALCULADORA!$J$22,IF(CUADRO!AH21="V",0,IF(CUADRO!AH21="AP",0,IF(CUADRO!AH21="HS",0,IF(CUADRO!AH21="BA",0,IF(CALCULADORA!$M$2="INVIERNO",CUADRO!FK21,CUADRO!GQ21))))))</f>
        <v/>
      </c>
      <c r="EE21" s="148" t="str">
        <f>IF(AI21="X",CALCULADORA!$J$22,IF(CUADRO!AI21="V",0,IF(CUADRO!AI21="AP",0,IF(CUADRO!AI21="HS",0,IF(CUADRO!AI21="BA",0,IF(CALCULADORA!$M$2="INVIERNO",CUADRO!FL21,CUADRO!GR21))))))</f>
        <v/>
      </c>
      <c r="EF21" s="148" t="str">
        <f>IF(AJ21="X",CALCULADORA!$J$22,IF(CUADRO!AJ21="V",0,IF(CUADRO!AJ21="AP",0,IF(CUADRO!AJ21="HS",0,IF(CUADRO!AJ21="BA",0,IF(CALCULADORA!$M$2="INVIERNO",CUADRO!FM21,CUADRO!GS21))))))</f>
        <v/>
      </c>
      <c r="EG21" s="148" t="str">
        <f>IF(AK21="X",CALCULADORA!$J$22,IF(CUADRO!AK21="V",0,IF(CUADRO!AK21="AP",0,IF(CUADRO!AK21="HS",0,IF(CUADRO!AK21="BA",0,IF(CALCULADORA!$M$2="INVIERNO",CUADRO!FN21,CUADRO!GT21))))))</f>
        <v/>
      </c>
      <c r="EH21" s="363">
        <f t="shared" si="46"/>
        <v>0</v>
      </c>
      <c r="EI21" s="19"/>
      <c r="EJ21" s="148" t="str">
        <f>IF(G21="","",IF(G21="L",0,IF(G21="V",0,IF(G21="X",0,IF(G$2="L",VLOOKUP(G21,'H. INV.'!$F$10:$P$171,11,FALSE),IF(G$2="S",VLOOKUP(G21,'H. INV.'!$V$10:$AF$171,11,FALSE),IF(G$2="D",VLOOKUP(G21,'H. INV.'!$AL$10:$AV$171,11,FALSE),"")))))))</f>
        <v/>
      </c>
      <c r="EK21" s="148" t="str">
        <f>IF(H21="","",IF(H21="L",0,IF(H21="V",0,IF(H21="X",0,IF(H$2="L",VLOOKUP(H21,'H. INV.'!$F$10:$P$171,11,FALSE),IF(H$2="S",VLOOKUP(H21,'H. INV.'!$V$10:$AF$171,11,FALSE),IF(H$2="D",VLOOKUP(H21,'H. INV.'!$AL$10:$AV$171,11,FALSE),"")))))))</f>
        <v/>
      </c>
      <c r="EL21" s="148" t="str">
        <f>IF(I21="","",IF(I21="L",0,IF(I21="V",0,IF(I21="X",0,IF(I$2="L",VLOOKUP(I21,'H. INV.'!$F$10:$P$171,11,FALSE),IF(I$2="S",VLOOKUP(I21,'H. INV.'!$V$10:$AF$171,11,FALSE),IF(I$2="D",VLOOKUP(I21,'H. INV.'!$AL$10:$AV$171,11,FALSE),"")))))))</f>
        <v/>
      </c>
      <c r="EM21" s="148" t="str">
        <f>IF(J21="","",IF(J21="L",0,IF(J21="V",0,IF(J21="X",0,IF(J$2="L",VLOOKUP(J21,'H. INV.'!$F$10:$P$171,11,FALSE),IF(J$2="S",VLOOKUP(J21,'H. INV.'!$V$10:$AF$171,11,FALSE),IF(J$2="D",VLOOKUP(J21,'H. INV.'!$AL$10:$AV$171,11,FALSE),"")))))))</f>
        <v/>
      </c>
      <c r="EN21" s="148" t="str">
        <f>IF(K21="","",IF(K21="L",0,IF(K21="V",0,IF(K21="X",0,IF(K$2="L",VLOOKUP(K21,'H. INV.'!$F$10:$P$171,11,FALSE),IF(K$2="S",VLOOKUP(K21,'H. INV.'!$V$10:$AF$171,11,FALSE),IF(K$2="D",VLOOKUP(K21,'H. INV.'!$AL$10:$AV$171,11,FALSE),"")))))))</f>
        <v/>
      </c>
      <c r="EO21" s="148" t="str">
        <f>IF(L21="","",IF(L21="L",0,IF(L21="V",0,IF(L21="X",0,IF(L$2="L",VLOOKUP(L21,'H. INV.'!$F$10:$P$171,11,FALSE),IF(L$2="S",VLOOKUP(L21,'H. INV.'!$V$10:$AF$171,11,FALSE),IF(L$2="D",VLOOKUP(L21,'H. INV.'!$AL$10:$AV$171,11,FALSE),"")))))))</f>
        <v/>
      </c>
      <c r="EP21" s="148" t="str">
        <f>IF(M21="","",IF(M21="L",0,IF(M21="V",0,IF(M21="X",0,IF(M$2="L",VLOOKUP(M21,'H. INV.'!$F$10:$P$171,11,FALSE),IF(M$2="S",VLOOKUP(M21,'H. INV.'!$V$10:$AF$171,11,FALSE),IF(M$2="D",VLOOKUP(M21,'H. INV.'!$AL$10:$AV$171,11,FALSE),"")))))))</f>
        <v/>
      </c>
      <c r="EQ21" s="148" t="str">
        <f>IF(N21="","",IF(N21="L",0,IF(N21="V",0,IF(N21="X",0,IF(N$2="L",VLOOKUP(N21,'H. INV.'!$F$10:$P$171,11,FALSE),IF(N$2="S",VLOOKUP(N21,'H. INV.'!$V$10:$AF$171,11,FALSE),IF(N$2="D",VLOOKUP(N21,'H. INV.'!$AL$10:$AV$171,11,FALSE),"")))))))</f>
        <v/>
      </c>
      <c r="ER21" s="148" t="str">
        <f>IF(O21="","",IF(O21="L",0,IF(O21="V",0,IF(O21="X",0,IF(O$2="L",VLOOKUP(O21,'H. INV.'!$F$10:$P$171,11,FALSE),IF(O$2="S",VLOOKUP(O21,'H. INV.'!$V$10:$AF$171,11,FALSE),IF(O$2="D",VLOOKUP(O21,'H. INV.'!$AL$10:$AV$171,11,FALSE),"")))))))</f>
        <v/>
      </c>
      <c r="ES21" s="148" t="str">
        <f>IF(P21="","",IF(P21="L",0,IF(P21="V",0,IF(P21="X",0,IF(P$2="L",VLOOKUP(P21,'H. INV.'!$F$10:$P$171,11,FALSE),IF(P$2="S",VLOOKUP(P21,'H. INV.'!$V$10:$AF$171,11,FALSE),IF(P$2="D",VLOOKUP(P21,'H. INV.'!$AL$10:$AV$171,11,FALSE),"")))))))</f>
        <v/>
      </c>
      <c r="ET21" s="148" t="str">
        <f>IF(Q21="","",IF(Q21="L",0,IF(Q21="V",0,IF(Q21="X",0,IF(Q$2="L",VLOOKUP(Q21,'H. INV.'!$F$10:$P$171,11,FALSE),IF(Q$2="S",VLOOKUP(Q21,'H. INV.'!$V$10:$AF$171,11,FALSE),IF(Q$2="D",VLOOKUP(Q21,'H. INV.'!$AL$10:$AV$171,11,FALSE),"")))))))</f>
        <v/>
      </c>
      <c r="EU21" s="148" t="str">
        <f>IF(R21="","",IF(R21="L",0,IF(R21="V",0,IF(R21="X",0,IF(R$2="L",VLOOKUP(R21,'H. INV.'!$F$10:$P$171,11,FALSE),IF(R$2="S",VLOOKUP(R21,'H. INV.'!$V$10:$AF$171,11,FALSE),IF(R$2="D",VLOOKUP(R21,'H. INV.'!$AL$10:$AV$171,11,FALSE),"")))))))</f>
        <v/>
      </c>
      <c r="EV21" s="148" t="str">
        <f>IF(S21="","",IF(S21="L",0,IF(S21="V",0,IF(S21="X",0,IF(S$2="L",VLOOKUP(S21,'H. INV.'!$F$10:$P$171,11,FALSE),IF(S$2="S",VLOOKUP(S21,'H. INV.'!$V$10:$AF$171,11,FALSE),IF(S$2="D",VLOOKUP(S21,'H. INV.'!$AL$10:$AV$171,11,FALSE),"")))))))</f>
        <v/>
      </c>
      <c r="EW21" s="148" t="str">
        <f>IF(T21="","",IF(T21="L",0,IF(T21="V",0,IF(T21="X",0,IF(T$2="L",VLOOKUP(T21,'H. INV.'!$F$10:$P$171,11,FALSE),IF(T$2="S",VLOOKUP(T21,'H. INV.'!$V$10:$AF$171,11,FALSE),IF(T$2="D",VLOOKUP(T21,'H. INV.'!$AL$10:$AV$171,11,FALSE),"")))))))</f>
        <v/>
      </c>
      <c r="EX21" s="148" t="str">
        <f>IF(U21="","",IF(U21="L",0,IF(U21="V",0,IF(U21="X",0,IF(U$2="L",VLOOKUP(U21,'H. INV.'!$F$10:$P$171,11,FALSE),IF(U$2="S",VLOOKUP(U21,'H. INV.'!$V$10:$AF$171,11,FALSE),IF(U$2="D",VLOOKUP(U21,'H. INV.'!$AL$10:$AV$171,11,FALSE),"")))))))</f>
        <v/>
      </c>
      <c r="EY21" s="148" t="str">
        <f>IF(V21="","",IF(V21="L",0,IF(V21="V",0,IF(V21="X",0,IF(V$2="L",VLOOKUP(V21,'H. INV.'!$F$10:$P$171,11,FALSE),IF(V$2="S",VLOOKUP(V21,'H. INV.'!$V$10:$AF$171,11,FALSE),IF(V$2="D",VLOOKUP(V21,'H. INV.'!$AL$10:$AV$171,11,FALSE),"")))))))</f>
        <v/>
      </c>
      <c r="EZ21" s="148" t="str">
        <f>IF(W21="","",IF(W21="L",0,IF(W21="V",0,IF(W21="X",0,IF(W$2="L",VLOOKUP(W21,'H. INV.'!$F$10:$P$171,11,FALSE),IF(W$2="S",VLOOKUP(W21,'H. INV.'!$V$10:$AF$171,11,FALSE),IF(W$2="D",VLOOKUP(W21,'H. INV.'!$AL$10:$AV$171,11,FALSE),"")))))))</f>
        <v/>
      </c>
      <c r="FA21" s="148" t="str">
        <f>IF(X21="","",IF(X21="L",0,IF(X21="V",0,IF(X21="X",0,IF(X$2="L",VLOOKUP(X21,'H. INV.'!$F$10:$P$171,11,FALSE),IF(X$2="S",VLOOKUP(X21,'H. INV.'!$V$10:$AF$171,11,FALSE),IF(X$2="D",VLOOKUP(X21,'H. INV.'!$AL$10:$AV$171,11,FALSE),"")))))))</f>
        <v/>
      </c>
      <c r="FB21" s="148" t="str">
        <f>IF(Y21="","",IF(Y21="L",0,IF(Y21="V",0,IF(Y21="X",0,IF(Y$2="L",VLOOKUP(Y21,'H. INV.'!$F$10:$P$171,11,FALSE),IF(Y$2="S",VLOOKUP(Y21,'H. INV.'!$V$10:$AF$171,11,FALSE),IF(Y$2="D",VLOOKUP(Y21,'H. INV.'!$AL$10:$AV$171,11,FALSE),"")))))))</f>
        <v/>
      </c>
      <c r="FC21" s="148" t="str">
        <f>IF(Z21="","",IF(Z21="L",0,IF(Z21="V",0,IF(Z21="X",0,IF(Z$2="L",VLOOKUP(Z21,'H. INV.'!$F$10:$P$171,11,FALSE),IF(Z$2="S",VLOOKUP(Z21,'H. INV.'!$V$10:$AF$171,11,FALSE),IF(Z$2="D",VLOOKUP(Z21,'H. INV.'!$AL$10:$AV$171,11,FALSE),"")))))))</f>
        <v/>
      </c>
      <c r="FD21" s="148" t="str">
        <f>IF(AA21="","",IF(AA21="L",0,IF(AA21="V",0,IF(AA21="X",0,IF(AA$2="L",VLOOKUP(AA21,'H. INV.'!$F$10:$P$171,11,FALSE),IF(AA$2="S",VLOOKUP(AA21,'H. INV.'!$V$10:$AF$171,11,FALSE),IF(AA$2="D",VLOOKUP(AA21,'H. INV.'!$AL$10:$AV$171,11,FALSE),"")))))))</f>
        <v/>
      </c>
      <c r="FE21" s="148" t="str">
        <f>IF(AB21="","",IF(AB21="L",0,IF(AB21="V",0,IF(AB21="X",0,IF(AB$2="L",VLOOKUP(AB21,'H. INV.'!$F$10:$P$171,11,FALSE),IF(AB$2="S",VLOOKUP(AB21,'H. INV.'!$V$10:$AF$171,11,FALSE),IF(AB$2="D",VLOOKUP(AB21,'H. INV.'!$AL$10:$AV$171,11,FALSE),"")))))))</f>
        <v/>
      </c>
      <c r="FF21" s="148" t="str">
        <f>IF(AC21="","",IF(AC21="L",0,IF(AC21="V",0,IF(AC21="X",0,IF(AC$2="L",VLOOKUP(AC21,'H. INV.'!$F$10:$P$171,11,FALSE),IF(AC$2="S",VLOOKUP(AC21,'H. INV.'!$V$10:$AF$171,11,FALSE),IF(AC$2="D",VLOOKUP(AC21,'H. INV.'!$AL$10:$AV$171,11,FALSE),"")))))))</f>
        <v/>
      </c>
      <c r="FG21" s="148" t="str">
        <f>IF(AD21="","",IF(AD21="L",0,IF(AD21="V",0,IF(AD21="X",0,IF(AD$2="L",VLOOKUP(AD21,'H. INV.'!$F$10:$P$171,11,FALSE),IF(AD$2="S",VLOOKUP(AD21,'H. INV.'!$V$10:$AF$171,11,FALSE),IF(AD$2="D",VLOOKUP(AD21,'H. INV.'!$AL$10:$AV$171,11,FALSE),"")))))))</f>
        <v/>
      </c>
      <c r="FH21" s="148" t="str">
        <f>IF(AE21="","",IF(AE21="L",0,IF(AE21="V",0,IF(AE21="X",0,IF(AE$2="L",VLOOKUP(AE21,'H. INV.'!$F$10:$P$171,11,FALSE),IF(AE$2="S",VLOOKUP(AE21,'H. INV.'!$V$10:$AF$171,11,FALSE),IF(AE$2="D",VLOOKUP(AE21,'H. INV.'!$AL$10:$AV$171,11,FALSE),"")))))))</f>
        <v/>
      </c>
      <c r="FI21" s="148" t="str">
        <f>IF(AF21="","",IF(AF21="L",0,IF(AF21="V",0,IF(AF21="X",0,IF(AF$2="L",VLOOKUP(AF21,'H. INV.'!$F$10:$P$171,11,FALSE),IF(AF$2="S",VLOOKUP(AF21,'H. INV.'!$V$10:$AF$171,11,FALSE),IF(AF$2="D",VLOOKUP(AF21,'H. INV.'!$AL$10:$AV$171,11,FALSE),"")))))))</f>
        <v/>
      </c>
      <c r="FJ21" s="148" t="str">
        <f>IF(AG21="","",IF(AG21="L",0,IF(AG21="V",0,IF(AG21="X",0,IF(AG$2="L",VLOOKUP(AG21,'H. INV.'!$F$10:$P$171,11,FALSE),IF(AG$2="S",VLOOKUP(AG21,'H. INV.'!$V$10:$AF$171,11,FALSE),IF(AG$2="D",VLOOKUP(AG21,'H. INV.'!$AL$10:$AV$171,11,FALSE),"")))))))</f>
        <v/>
      </c>
      <c r="FK21" s="148" t="str">
        <f>IF(AH21="","",IF(AH21="L",0,IF(AH21="V",0,IF(AH21="X",0,IF(AH$2="L",VLOOKUP(AH21,'H. INV.'!$F$10:$P$171,11,FALSE),IF(AH$2="S",VLOOKUP(AH21,'H. INV.'!$V$10:$AF$171,11,FALSE),IF(AH$2="D",VLOOKUP(AH21,'H. INV.'!$AL$10:$AV$171,11,FALSE),"")))))))</f>
        <v/>
      </c>
      <c r="FL21" s="148" t="str">
        <f>IF(AI21="","",IF(AI21="L",0,IF(AI21="V",0,IF(AI21="X",0,IF(AI$2="L",VLOOKUP(AI21,'H. INV.'!$F$10:$P$171,11,FALSE),IF(AI$2="S",VLOOKUP(AI21,'H. INV.'!$V$10:$AF$171,11,FALSE),IF(AI$2="D",VLOOKUP(AI21,'H. INV.'!$AL$10:$AV$171,11,FALSE),"")))))))</f>
        <v/>
      </c>
      <c r="FM21" s="148" t="str">
        <f>IF(AJ21="","",IF(AJ21="L",0,IF(AJ21="V",0,IF(AJ21="X",0,IF(AJ$2="L",VLOOKUP(AJ21,'H. INV.'!$F$10:$P$171,11,FALSE),IF(AJ$2="S",VLOOKUP(AJ21,'H. INV.'!$V$10:$AF$171,11,FALSE),IF(AJ$2="D",VLOOKUP(AJ21,'H. INV.'!$AL$10:$AV$171,11,FALSE),"")))))))</f>
        <v/>
      </c>
      <c r="FN21" s="148" t="str">
        <f>IF(AK21="","",IF(AK21="L",0,IF(AK21="V",0,IF(AK21="X",0,IF(AK$2="L",VLOOKUP(AK21,'H. INV.'!$F$10:$P$171,11,FALSE),IF(AK$2="S",VLOOKUP(AK21,'H. INV.'!$V$10:$AF$171,11,FALSE),IF(AK$2="D",VLOOKUP(AK21,'H. INV.'!$AL$10:$AV$171,11,FALSE),"")))))))</f>
        <v/>
      </c>
      <c r="FO21" s="19"/>
      <c r="FP21" s="148" t="str">
        <f>IF(G21="","",IF(G21="L",0,IF(G21="V",0,IF(G21="X",0,IF(G$2="L",VLOOKUP(G21,'H. VER.'!$F$10:$P$171,11,FALSE),IF(G$2="S",VLOOKUP(G21,'H. VER.'!$V$10:$AF$171,11,FALSE),IF(G$2="D",VLOOKUP(G21,'H. VER.'!$AL$10:$AV$171,11,FALSE),"")))))))</f>
        <v/>
      </c>
      <c r="FQ21" s="148" t="str">
        <f>IF(H21="","",IF(H21="L",0,IF(H21="V",0,IF(H21="X",0,IF(H$2="L",VLOOKUP(H21,'H. VER.'!$F$10:$P$171,11,FALSE),IF(H$2="S",VLOOKUP(H21,'H. VER.'!$V$10:$AF$171,11,FALSE),IF(H$2="D",VLOOKUP(H21,'H. VER.'!$AL$10:$AV$171,11,FALSE),"")))))))</f>
        <v/>
      </c>
      <c r="FR21" s="148" t="str">
        <f>IF(I21="","",IF(I21="L",0,IF(I21="V",0,IF(I21="X",0,IF(I$2="L",VLOOKUP(I21,'H. VER.'!$F$10:$P$171,11,FALSE),IF(I$2="S",VLOOKUP(I21,'H. VER.'!$V$10:$AF$171,11,FALSE),IF(I$2="D",VLOOKUP(I21,'H. VER.'!$AL$10:$AV$171,11,FALSE),"")))))))</f>
        <v/>
      </c>
      <c r="FS21" s="148" t="str">
        <f>IF(J21="","",IF(J21="L",0,IF(J21="V",0,IF(J21="X",0,IF(J$2="L",VLOOKUP(J21,'H. VER.'!$F$10:$P$171,11,FALSE),IF(J$2="S",VLOOKUP(J21,'H. VER.'!$V$10:$AF$171,11,FALSE),IF(J$2="D",VLOOKUP(J21,'H. VER.'!$AL$10:$AV$171,11,FALSE),"")))))))</f>
        <v/>
      </c>
      <c r="FT21" s="148" t="str">
        <f>IF(K21="","",IF(K21="L",0,IF(K21="V",0,IF(K21="X",0,IF(K$2="L",VLOOKUP(K21,'H. VER.'!$F$10:$P$171,11,FALSE),IF(K$2="S",VLOOKUP(K21,'H. VER.'!$V$10:$AF$171,11,FALSE),IF(K$2="D",VLOOKUP(K21,'H. VER.'!$AL$10:$AV$171,11,FALSE),"")))))))</f>
        <v/>
      </c>
      <c r="FU21" s="148" t="str">
        <f>IF(L21="","",IF(L21="L",0,IF(L21="V",0,IF(L21="X",0,IF(L$2="L",VLOOKUP(L21,'H. VER.'!$F$10:$P$171,11,FALSE),IF(L$2="S",VLOOKUP(L21,'H. VER.'!$V$10:$AF$171,11,FALSE),IF(L$2="D",VLOOKUP(L21,'H. VER.'!$AL$10:$AV$171,11,FALSE),"")))))))</f>
        <v/>
      </c>
      <c r="FV21" s="148" t="str">
        <f>IF(M21="","",IF(M21="L",0,IF(M21="V",0,IF(M21="X",0,IF(M$2="L",VLOOKUP(M21,'H. VER.'!$F$10:$P$171,11,FALSE),IF(M$2="S",VLOOKUP(M21,'H. VER.'!$V$10:$AF$171,11,FALSE),IF(M$2="D",VLOOKUP(M21,'H. VER.'!$AL$10:$AV$171,11,FALSE),"")))))))</f>
        <v/>
      </c>
      <c r="FW21" s="148" t="str">
        <f>IF(N21="","",IF(N21="L",0,IF(N21="V",0,IF(N21="X",0,IF(N$2="L",VLOOKUP(N21,'H. VER.'!$F$10:$P$171,11,FALSE),IF(N$2="S",VLOOKUP(N21,'H. VER.'!$V$10:$AF$171,11,FALSE),IF(N$2="D",VLOOKUP(N21,'H. VER.'!$AL$10:$AV$171,11,FALSE),"")))))))</f>
        <v/>
      </c>
      <c r="FX21" s="148" t="str">
        <f>IF(O21="","",IF(O21="L",0,IF(O21="V",0,IF(O21="X",0,IF(O$2="L",VLOOKUP(O21,'H. VER.'!$F$10:$P$171,11,FALSE),IF(O$2="S",VLOOKUP(O21,'H. VER.'!$V$10:$AF$171,11,FALSE),IF(O$2="D",VLOOKUP(O21,'H. VER.'!$AL$10:$AV$171,11,FALSE),"")))))))</f>
        <v/>
      </c>
      <c r="FY21" s="148" t="str">
        <f>IF(P21="","",IF(P21="L",0,IF(P21="V",0,IF(P21="X",0,IF(P$2="L",VLOOKUP(P21,'H. VER.'!$F$10:$P$171,11,FALSE),IF(P$2="S",VLOOKUP(P21,'H. VER.'!$V$10:$AF$171,11,FALSE),IF(P$2="D",VLOOKUP(P21,'H. VER.'!$AL$10:$AV$171,11,FALSE),"")))))))</f>
        <v/>
      </c>
      <c r="FZ21" s="148" t="str">
        <f>IF(Q21="","",IF(Q21="L",0,IF(Q21="V",0,IF(Q21="X",0,IF(Q$2="L",VLOOKUP(Q21,'H. VER.'!$F$10:$P$171,11,FALSE),IF(Q$2="S",VLOOKUP(Q21,'H. VER.'!$V$10:$AF$171,11,FALSE),IF(Q$2="D",VLOOKUP(Q21,'H. VER.'!$AL$10:$AV$171,11,FALSE),"")))))))</f>
        <v/>
      </c>
      <c r="GA21" s="148" t="str">
        <f>IF(R21="","",IF(R21="L",0,IF(R21="V",0,IF(R21="X",0,IF(R$2="L",VLOOKUP(R21,'H. VER.'!$F$10:$P$171,11,FALSE),IF(R$2="S",VLOOKUP(R21,'H. VER.'!$V$10:$AF$171,11,FALSE),IF(R$2="D",VLOOKUP(R21,'H. VER.'!$AL$10:$AV$171,11,FALSE),"")))))))</f>
        <v/>
      </c>
      <c r="GB21" s="148" t="str">
        <f>IF(S21="","",IF(S21="L",0,IF(S21="V",0,IF(S21="X",0,IF(S$2="L",VLOOKUP(S21,'H. VER.'!$F$10:$P$171,11,FALSE),IF(S$2="S",VLOOKUP(S21,'H. VER.'!$V$10:$AF$171,11,FALSE),IF(S$2="D",VLOOKUP(S21,'H. VER.'!$AL$10:$AV$171,11,FALSE),"")))))))</f>
        <v/>
      </c>
      <c r="GC21" s="148" t="str">
        <f>IF(T21="","",IF(T21="L",0,IF(T21="V",0,IF(T21="X",0,IF(T$2="L",VLOOKUP(T21,'H. VER.'!$F$10:$P$171,11,FALSE),IF(T$2="S",VLOOKUP(T21,'H. VER.'!$V$10:$AF$171,11,FALSE),IF(T$2="D",VLOOKUP(T21,'H. VER.'!$AL$10:$AV$171,11,FALSE),"")))))))</f>
        <v/>
      </c>
      <c r="GD21" s="148" t="str">
        <f>IF(U21="","",IF(U21="L",0,IF(U21="V",0,IF(U21="X",0,IF(U$2="L",VLOOKUP(U21,'H. VER.'!$F$10:$P$171,11,FALSE),IF(U$2="S",VLOOKUP(U21,'H. VER.'!$V$10:$AF$171,11,FALSE),IF(U$2="D",VLOOKUP(U21,'H. VER.'!$AL$10:$AV$171,11,FALSE),"")))))))</f>
        <v/>
      </c>
      <c r="GE21" s="148" t="str">
        <f>IF(V21="","",IF(V21="L",0,IF(V21="V",0,IF(V21="X",0,IF(V$2="L",VLOOKUP(V21,'H. VER.'!$F$10:$P$171,11,FALSE),IF(V$2="S",VLOOKUP(V21,'H. VER.'!$V$10:$AF$171,11,FALSE),IF(V$2="D",VLOOKUP(V21,'H. VER.'!$AL$10:$AV$171,11,FALSE),"")))))))</f>
        <v/>
      </c>
      <c r="GF21" s="148" t="str">
        <f>IF(W21="","",IF(W21="L",0,IF(W21="V",0,IF(W21="X",0,IF(W$2="L",VLOOKUP(W21,'H. VER.'!$F$10:$P$171,11,FALSE),IF(W$2="S",VLOOKUP(W21,'H. VER.'!$V$10:$AF$171,11,FALSE),IF(W$2="D",VLOOKUP(W21,'H. VER.'!$AL$10:$AV$171,11,FALSE),"")))))))</f>
        <v/>
      </c>
      <c r="GG21" s="148" t="str">
        <f>IF(X21="","",IF(X21="L",0,IF(X21="V",0,IF(X21="X",0,IF(X$2="L",VLOOKUP(X21,'H. VER.'!$F$10:$P$171,11,FALSE),IF(X$2="S",VLOOKUP(X21,'H. VER.'!$V$10:$AF$171,11,FALSE),IF(X$2="D",VLOOKUP(X21,'H. VER.'!$AL$10:$AV$171,11,FALSE),"")))))))</f>
        <v/>
      </c>
      <c r="GH21" s="148" t="str">
        <f>IF(Y21="","",IF(Y21="L",0,IF(Y21="V",0,IF(Y21="X",0,IF(Y$2="L",VLOOKUP(Y21,'H. VER.'!$F$10:$P$171,11,FALSE),IF(Y$2="S",VLOOKUP(Y21,'H. VER.'!$V$10:$AF$171,11,FALSE),IF(Y$2="D",VLOOKUP(Y21,'H. VER.'!$AL$10:$AV$171,11,FALSE),"")))))))</f>
        <v/>
      </c>
      <c r="GI21" s="148" t="str">
        <f>IF(Z21="","",IF(Z21="L",0,IF(Z21="V",0,IF(Z21="X",0,IF(Z$2="L",VLOOKUP(Z21,'H. VER.'!$F$10:$P$171,11,FALSE),IF(Z$2="S",VLOOKUP(Z21,'H. VER.'!$V$10:$AF$171,11,FALSE),IF(Z$2="D",VLOOKUP(Z21,'H. VER.'!$AL$10:$AV$171,11,FALSE),"")))))))</f>
        <v/>
      </c>
      <c r="GJ21" s="148" t="str">
        <f>IF(AA21="","",IF(AA21="L",0,IF(AA21="V",0,IF(AA21="X",0,IF(AA$2="L",VLOOKUP(AA21,'H. VER.'!$F$10:$P$171,11,FALSE),IF(AA$2="S",VLOOKUP(AA21,'H. VER.'!$V$10:$AF$171,11,FALSE),IF(AA$2="D",VLOOKUP(AA21,'H. VER.'!$AL$10:$AV$171,11,FALSE),"")))))))</f>
        <v/>
      </c>
      <c r="GK21" s="148" t="str">
        <f>IF(AB21="","",IF(AB21="L",0,IF(AB21="V",0,IF(AB21="X",0,IF(AB$2="L",VLOOKUP(AB21,'H. VER.'!$F$10:$P$171,11,FALSE),IF(AB$2="S",VLOOKUP(AB21,'H. VER.'!$V$10:$AF$171,11,FALSE),IF(AB$2="D",VLOOKUP(AB21,'H. VER.'!$AL$10:$AV$171,11,FALSE),"")))))))</f>
        <v/>
      </c>
      <c r="GL21" s="148" t="str">
        <f>IF(AC21="","",IF(AC21="L",0,IF(AC21="V",0,IF(AC21="X",0,IF(AC$2="L",VLOOKUP(AC21,'H. VER.'!$F$10:$P$171,11,FALSE),IF(AC$2="S",VLOOKUP(AC21,'H. VER.'!$V$10:$AF$171,11,FALSE),IF(AC$2="D",VLOOKUP(AC21,'H. VER.'!$AL$10:$AV$171,11,FALSE),"")))))))</f>
        <v/>
      </c>
      <c r="GM21" s="148" t="str">
        <f>IF(AD21="","",IF(AD21="L",0,IF(AD21="V",0,IF(AD21="X",0,IF(AD$2="L",VLOOKUP(AD21,'H. VER.'!$F$10:$P$171,11,FALSE),IF(AD$2="S",VLOOKUP(AD21,'H. VER.'!$V$10:$AF$171,11,FALSE),IF(AD$2="D",VLOOKUP(AD21,'H. VER.'!$AL$10:$AV$171,11,FALSE),"")))))))</f>
        <v/>
      </c>
      <c r="GN21" s="148" t="str">
        <f>IF(AE21="","",IF(AE21="L",0,IF(AE21="V",0,IF(AE21="X",0,IF(AE$2="L",VLOOKUP(AE21,'H. VER.'!$F$10:$P$171,11,FALSE),IF(AE$2="S",VLOOKUP(AE21,'H. VER.'!$V$10:$AF$171,11,FALSE),IF(AE$2="D",VLOOKUP(AE21,'H. VER.'!$AL$10:$AV$171,11,FALSE),"")))))))</f>
        <v/>
      </c>
      <c r="GO21" s="148" t="str">
        <f>IF(AF21="","",IF(AF21="L",0,IF(AF21="V",0,IF(AF21="X",0,IF(AF$2="L",VLOOKUP(AF21,'H. VER.'!$F$10:$P$171,11,FALSE),IF(AF$2="S",VLOOKUP(AF21,'H. VER.'!$V$10:$AF$171,11,FALSE),IF(AF$2="D",VLOOKUP(AF21,'H. VER.'!$AL$10:$AV$171,11,FALSE),"")))))))</f>
        <v/>
      </c>
      <c r="GP21" s="148" t="str">
        <f>IF(AG21="","",IF(AG21="L",0,IF(AG21="V",0,IF(AG21="X",0,IF(AG$2="L",VLOOKUP(AG21,'H. VER.'!$F$10:$P$171,11,FALSE),IF(AG$2="S",VLOOKUP(AG21,'H. VER.'!$V$10:$AF$171,11,FALSE),IF(AG$2="D",VLOOKUP(AG21,'H. VER.'!$AL$10:$AV$171,11,FALSE),"")))))))</f>
        <v/>
      </c>
      <c r="GQ21" s="148" t="str">
        <f>IF(AH21="","",IF(AH21="L",0,IF(AH21="V",0,IF(AH21="X",0,IF(AH$2="L",VLOOKUP(AH21,'H. VER.'!$F$10:$P$171,11,FALSE),IF(AH$2="S",VLOOKUP(AH21,'H. VER.'!$V$10:$AF$171,11,FALSE),IF(AH$2="D",VLOOKUP(AH21,'H. VER.'!$AL$10:$AV$171,11,FALSE),"")))))))</f>
        <v/>
      </c>
      <c r="GR21" s="148" t="str">
        <f>IF(AI21="","",IF(AI21="L",0,IF(AI21="V",0,IF(AI21="X",0,IF(AI$2="L",VLOOKUP(AI21,'H. VER.'!$F$10:$P$171,11,FALSE),IF(AI$2="S",VLOOKUP(AI21,'H. VER.'!$V$10:$AF$171,11,FALSE),IF(AI$2="D",VLOOKUP(AI21,'H. VER.'!$AL$10:$AV$171,11,FALSE),"")))))))</f>
        <v/>
      </c>
      <c r="GS21" s="148" t="str">
        <f>IF(AJ21="","",IF(AJ21="L",0,IF(AJ21="V",0,IF(AJ21="X",0,IF(AJ$2="L",VLOOKUP(AJ21,'H. VER.'!$F$10:$P$171,11,FALSE),IF(AJ$2="S",VLOOKUP(AJ21,'H. VER.'!$V$10:$AF$171,11,FALSE),IF(AJ$2="D",VLOOKUP(AJ21,'H. VER.'!$AL$10:$AV$171,11,FALSE),"")))))))</f>
        <v/>
      </c>
      <c r="GT21" s="148" t="str">
        <f>IF(AK21="","",IF(AK21="L",0,IF(AK21="V",0,IF(AK21="X",0,IF(AK$2="L",VLOOKUP(AK21,'H. VER.'!$F$10:$P$171,11,FALSE),IF(AK$2="S",VLOOKUP(AK21,'H. VER.'!$V$10:$AF$171,11,FALSE),IF(AK$2="D",VLOOKUP(AK21,'H. VER.'!$AL$10:$AV$171,11,FALSE),"")))))))</f>
        <v/>
      </c>
      <c r="GU21" s="19"/>
      <c r="GV21" s="417">
        <f t="shared" si="47"/>
        <v>14</v>
      </c>
      <c r="GW21" s="415"/>
    </row>
    <row r="22" spans="1:205" ht="15.75">
      <c r="A22" s="368"/>
      <c r="B22" s="367" t="str">
        <f>IFERROR(VLOOKUP(A438/7/2023+CONDUCTORES!C:V,20,FALSE),"")</f>
        <v/>
      </c>
      <c r="C22" s="544" t="str">
        <f>IF(CUADRO!A22="",IF(B22="","",B22),VLOOKUP(CUADRO!A22,CONDUCTORES!C:E,3,FALSE))</f>
        <v/>
      </c>
      <c r="D22" s="545" t="str">
        <f>IF(ISNA(IF(B22="",IF(A22="","",A22),VLOOKUP(B22,CONDUCTORES!B:F,5,FALSE))),"",(IF(B22="",IF(A22="","",A22),VLOOKUP(B22,CONDUCTORES!B:F,5,FALSE))))</f>
        <v/>
      </c>
      <c r="E22" s="546">
        <v>19</v>
      </c>
      <c r="F22" s="551"/>
      <c r="G22" s="547"/>
      <c r="H22" s="547"/>
      <c r="I22" s="519"/>
      <c r="J22" s="547"/>
      <c r="K22" s="519"/>
      <c r="L22" s="550"/>
      <c r="M22" s="547"/>
      <c r="N22" s="547"/>
      <c r="O22" s="547"/>
      <c r="P22" s="519"/>
      <c r="Q22" s="547"/>
      <c r="R22" s="519"/>
      <c r="S22" s="519"/>
      <c r="T22" s="547"/>
      <c r="U22" s="519"/>
      <c r="V22" s="549"/>
      <c r="W22" s="547"/>
      <c r="X22" s="547"/>
      <c r="Y22" s="519"/>
      <c r="Z22" s="550"/>
      <c r="AA22" s="547"/>
      <c r="AB22" s="547"/>
      <c r="AC22" s="547"/>
      <c r="AD22" s="547"/>
      <c r="AE22" s="547"/>
      <c r="AF22" s="547"/>
      <c r="AG22" s="550"/>
      <c r="AH22" s="547"/>
      <c r="AI22" s="547"/>
      <c r="AJ22" s="547"/>
      <c r="AK22" s="519"/>
      <c r="AL22" s="417">
        <f t="shared" si="38"/>
        <v>0</v>
      </c>
      <c r="AM22" s="417">
        <f t="shared" si="6"/>
        <v>31</v>
      </c>
      <c r="AN22" s="463">
        <f t="shared" si="39"/>
        <v>0</v>
      </c>
      <c r="AO22" s="463">
        <f t="shared" si="40"/>
        <v>0</v>
      </c>
      <c r="AP22" s="463">
        <f t="shared" si="41"/>
        <v>0</v>
      </c>
      <c r="AQ22" s="463">
        <f t="shared" si="42"/>
        <v>0</v>
      </c>
      <c r="AR22" s="463">
        <f t="shared" si="43"/>
        <v>0</v>
      </c>
      <c r="AS22" s="464">
        <f t="shared" si="44"/>
        <v>0</v>
      </c>
      <c r="AT22" s="464">
        <f t="shared" si="45"/>
        <v>0</v>
      </c>
      <c r="AU22" s="465">
        <f>EH22+(AO22*(CALCULADORA!$L$22/30))+(CUADRO!AP22*CALCULADORA!$J$22)+(CUADRO!AQ22*CALCULADORA!$J$22)+(CUADRO!AR22*CALCULADORA!$J$22)</f>
        <v>0</v>
      </c>
      <c r="AV22" s="19"/>
      <c r="AW22" s="19"/>
      <c r="AX22" s="373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97">
        <f t="shared" si="7"/>
        <v>1</v>
      </c>
      <c r="BW22" s="97">
        <f t="shared" si="8"/>
        <v>2</v>
      </c>
      <c r="BX22" s="97">
        <f t="shared" si="9"/>
        <v>3</v>
      </c>
      <c r="BY22" s="97">
        <f t="shared" si="10"/>
        <v>4</v>
      </c>
      <c r="BZ22" s="97">
        <f t="shared" si="11"/>
        <v>5</v>
      </c>
      <c r="CA22" s="97">
        <f t="shared" si="12"/>
        <v>6</v>
      </c>
      <c r="CB22" s="97">
        <f t="shared" si="13"/>
        <v>7</v>
      </c>
      <c r="CC22" s="97">
        <f t="shared" si="14"/>
        <v>8</v>
      </c>
      <c r="CD22" s="97">
        <f t="shared" si="15"/>
        <v>9</v>
      </c>
      <c r="CE22" s="97">
        <f t="shared" si="16"/>
        <v>10</v>
      </c>
      <c r="CF22" s="97">
        <f t="shared" si="17"/>
        <v>11</v>
      </c>
      <c r="CG22" s="97">
        <f t="shared" si="18"/>
        <v>12</v>
      </c>
      <c r="CH22" s="97">
        <f t="shared" si="19"/>
        <v>13</v>
      </c>
      <c r="CI22" s="97">
        <f t="shared" si="20"/>
        <v>14</v>
      </c>
      <c r="CJ22" s="97">
        <f t="shared" si="21"/>
        <v>15</v>
      </c>
      <c r="CK22" s="97">
        <f t="shared" si="22"/>
        <v>16</v>
      </c>
      <c r="CL22" s="97">
        <f t="shared" si="23"/>
        <v>17</v>
      </c>
      <c r="CM22" s="97">
        <f t="shared" si="24"/>
        <v>18</v>
      </c>
      <c r="CN22" s="97">
        <f t="shared" si="25"/>
        <v>19</v>
      </c>
      <c r="CO22" s="97">
        <f t="shared" si="26"/>
        <v>20</v>
      </c>
      <c r="CP22" s="97">
        <f t="shared" si="27"/>
        <v>21</v>
      </c>
      <c r="CQ22" s="97">
        <f t="shared" si="28"/>
        <v>22</v>
      </c>
      <c r="CR22" s="97">
        <f t="shared" si="29"/>
        <v>23</v>
      </c>
      <c r="CS22" s="97">
        <f t="shared" si="30"/>
        <v>24</v>
      </c>
      <c r="CT22" s="97">
        <f t="shared" si="31"/>
        <v>25</v>
      </c>
      <c r="CU22" s="97">
        <f t="shared" si="32"/>
        <v>26</v>
      </c>
      <c r="CV22" s="97">
        <f t="shared" si="33"/>
        <v>27</v>
      </c>
      <c r="CW22" s="97">
        <f t="shared" si="34"/>
        <v>28</v>
      </c>
      <c r="CX22" s="97">
        <f t="shared" si="35"/>
        <v>29</v>
      </c>
      <c r="CY22" s="97">
        <f t="shared" si="36"/>
        <v>30</v>
      </c>
      <c r="CZ22" s="97">
        <f t="shared" si="37"/>
        <v>31</v>
      </c>
      <c r="DA22" s="19"/>
      <c r="DB22" s="19"/>
      <c r="DC22" s="148" t="str">
        <f>IF(G22="X",CALCULADORA!$J$22,IF(CUADRO!G22="V",0,IF(CUADRO!G22="AP",0,IF(CUADRO!G22="HS",0,IF(CUADRO!G22="BA",0,IF(CALCULADORA!$M$2="INVIERNO",CUADRO!EJ22,CUADRO!FP22))))))</f>
        <v/>
      </c>
      <c r="DD22" s="148" t="str">
        <f>IF(H22="X",CALCULADORA!$J$22,IF(CUADRO!H22="V",0,IF(CUADRO!H22="AP",0,IF(CUADRO!H22="HS",0,IF(CUADRO!H22="BA",0,IF(CALCULADORA!$M$2="INVIERNO",CUADRO!EK22,CUADRO!FQ22))))))</f>
        <v/>
      </c>
      <c r="DE22" s="148" t="str">
        <f>IF(I22="X",CALCULADORA!$J$22,IF(CUADRO!I22="V",0,IF(CUADRO!I22="AP",0,IF(CUADRO!I22="HS",0,IF(CUADRO!I22="BA",0,IF(CALCULADORA!$M$2="INVIERNO",CUADRO!EL22,CUADRO!FR22))))))</f>
        <v/>
      </c>
      <c r="DF22" s="148" t="str">
        <f>IF(J22="X",CALCULADORA!$J$22,IF(CUADRO!J22="V",0,IF(CUADRO!J22="AP",0,IF(CUADRO!J22="HS",0,IF(CUADRO!J22="BA",0,IF(CALCULADORA!$M$2="INVIERNO",CUADRO!EM22,CUADRO!FS22))))))</f>
        <v/>
      </c>
      <c r="DG22" s="148" t="str">
        <f>IF(K22="X",CALCULADORA!$J$22,IF(CUADRO!K22="V",0,IF(CUADRO!K22="AP",0,IF(CUADRO!K22="HS",0,IF(CUADRO!K22="BA",0,IF(CALCULADORA!$M$2="INVIERNO",CUADRO!EN22,CUADRO!FT22))))))</f>
        <v/>
      </c>
      <c r="DH22" s="148" t="str">
        <f>IF(L22="X",CALCULADORA!$J$22,IF(CUADRO!L22="V",0,IF(CUADRO!L22="AP",0,IF(CUADRO!L22="HS",0,IF(CUADRO!L22="BA",0,IF(CALCULADORA!$M$2="INVIERNO",CUADRO!EO22,CUADRO!FU22))))))</f>
        <v/>
      </c>
      <c r="DI22" s="148" t="str">
        <f>IF(M22="X",CALCULADORA!$J$22,IF(CUADRO!M22="V",0,IF(CUADRO!M22="AP",0,IF(CUADRO!M22="HS",0,IF(CUADRO!M22="BA",0,IF(CALCULADORA!$M$2="INVIERNO",CUADRO!EP22,CUADRO!FV22))))))</f>
        <v/>
      </c>
      <c r="DJ22" s="148" t="str">
        <f>IF(N22="X",CALCULADORA!$J$22,IF(CUADRO!N22="V",0,IF(CUADRO!N22="AP",0,IF(CUADRO!N22="HS",0,IF(CUADRO!N22="BA",0,IF(CALCULADORA!$M$2="INVIERNO",CUADRO!EQ22,CUADRO!FW22))))))</f>
        <v/>
      </c>
      <c r="DK22" s="148" t="str">
        <f>IF(O22="X",CALCULADORA!$J$22,IF(CUADRO!O22="V",0,IF(CUADRO!O22="AP",0,IF(CUADRO!O22="HS",0,IF(CUADRO!O22="BA",0,IF(CALCULADORA!$M$2="INVIERNO",CUADRO!ER22,CUADRO!FX22))))))</f>
        <v/>
      </c>
      <c r="DL22" s="148" t="str">
        <f>IF(P22="X",CALCULADORA!$J$22,IF(CUADRO!P22="V",0,IF(CUADRO!P22="AP",0,IF(CUADRO!P22="HS",0,IF(CUADRO!P22="BA",0,IF(CALCULADORA!$M$2="INVIERNO",CUADRO!ES22,CUADRO!FY22))))))</f>
        <v/>
      </c>
      <c r="DM22" s="148" t="str">
        <f>IF(Q22="X",CALCULADORA!$J$22,IF(CUADRO!Q22="V",0,IF(CUADRO!Q22="AP",0,IF(CUADRO!Q22="HS",0,IF(CUADRO!Q22="BA",0,IF(CALCULADORA!$M$2="INVIERNO",CUADRO!ET22,CUADRO!FZ22))))))</f>
        <v/>
      </c>
      <c r="DN22" s="148" t="str">
        <f>IF(R22="X",CALCULADORA!$J$22,IF(CUADRO!R22="V",0,IF(CUADRO!R22="AP",0,IF(CUADRO!R22="HS",0,IF(CUADRO!R22="BA",0,IF(CALCULADORA!$M$2="INVIERNO",CUADRO!EU22,CUADRO!GA22))))))</f>
        <v/>
      </c>
      <c r="DO22" s="148" t="str">
        <f>IF(S22="X",CALCULADORA!$J$22,IF(CUADRO!S22="V",0,IF(CUADRO!S22="AP",0,IF(CUADRO!S22="HS",0,IF(CUADRO!S22="BA",0,IF(CALCULADORA!$M$2="INVIERNO",CUADRO!EV22,CUADRO!GB22))))))</f>
        <v/>
      </c>
      <c r="DP22" s="148" t="str">
        <f>IF(T22="X",CALCULADORA!$J$22,IF(CUADRO!T22="V",0,IF(CUADRO!T22="AP",0,IF(CUADRO!T22="HS",0,IF(CUADRO!T22="BA",0,IF(CALCULADORA!$M$2="INVIERNO",CUADRO!EW22,CUADRO!GC22))))))</f>
        <v/>
      </c>
      <c r="DQ22" s="148" t="str">
        <f>IF(U22="X",CALCULADORA!$J$22,IF(CUADRO!U22="V",0,IF(CUADRO!U22="AP",0,IF(CUADRO!U22="HS",0,IF(CUADRO!U22="BA",0,IF(CALCULADORA!$M$2="INVIERNO",CUADRO!EX22,CUADRO!GD22))))))</f>
        <v/>
      </c>
      <c r="DR22" s="148" t="str">
        <f>IF(V22="X",CALCULADORA!$J$22,IF(CUADRO!V22="V",0,IF(CUADRO!V22="AP",0,IF(CUADRO!V22="HS",0,IF(CUADRO!V22="BA",0,IF(CALCULADORA!$M$2="INVIERNO",CUADRO!EY22,CUADRO!GE22))))))</f>
        <v/>
      </c>
      <c r="DS22" s="148" t="str">
        <f>IF(W22="X",CALCULADORA!$J$22,IF(CUADRO!W22="V",0,IF(CUADRO!W22="AP",0,IF(CUADRO!W22="HS",0,IF(CUADRO!W22="BA",0,IF(CALCULADORA!$M$2="INVIERNO",CUADRO!EZ22,CUADRO!GF22))))))</f>
        <v/>
      </c>
      <c r="DT22" s="148" t="str">
        <f>IF(X22="X",CALCULADORA!$J$22,IF(CUADRO!X22="V",0,IF(CUADRO!X22="AP",0,IF(CUADRO!X22="HS",0,IF(CUADRO!X22="BA",0,IF(CALCULADORA!$M$2="INVIERNO",CUADRO!FA22,CUADRO!GG22))))))</f>
        <v/>
      </c>
      <c r="DU22" s="148" t="str">
        <f>IF(Y22="X",CALCULADORA!$J$22,IF(CUADRO!Y22="V",0,IF(CUADRO!Y22="AP",0,IF(CUADRO!Y22="HS",0,IF(CUADRO!Y22="BA",0,IF(CALCULADORA!$M$2="INVIERNO",CUADRO!FB22,CUADRO!GH22))))))</f>
        <v/>
      </c>
      <c r="DV22" s="148" t="str">
        <f>IF(Z22="X",CALCULADORA!$J$22,IF(CUADRO!Z22="V",0,IF(CUADRO!Z22="AP",0,IF(CUADRO!Z22="HS",0,IF(CUADRO!Z22="BA",0,IF(CALCULADORA!$M$2="INVIERNO",CUADRO!FC22,CUADRO!GI22))))))</f>
        <v/>
      </c>
      <c r="DW22" s="148" t="str">
        <f>IF(AA22="X",CALCULADORA!$J$22,IF(CUADRO!AA22="V",0,IF(CUADRO!AA22="AP",0,IF(CUADRO!AA22="HS",0,IF(CUADRO!AA22="BA",0,IF(CALCULADORA!$M$2="INVIERNO",CUADRO!FD22,CUADRO!GJ22))))))</f>
        <v/>
      </c>
      <c r="DX22" s="148" t="str">
        <f>IF(AB22="X",CALCULADORA!$J$22,IF(CUADRO!AB22="V",0,IF(CUADRO!AB22="AP",0,IF(CUADRO!AB22="HS",0,IF(CUADRO!AB22="BA",0,IF(CALCULADORA!$M$2="INVIERNO",CUADRO!FE22,CUADRO!GK22))))))</f>
        <v/>
      </c>
      <c r="DY22" s="148" t="str">
        <f>IF(AC22="X",CALCULADORA!$J$22,IF(CUADRO!AC22="V",0,IF(CUADRO!AC22="AP",0,IF(CUADRO!AC22="HS",0,IF(CUADRO!AC22="BA",0,IF(CALCULADORA!$M$2="INVIERNO",CUADRO!FF22,CUADRO!GL22))))))</f>
        <v/>
      </c>
      <c r="DZ22" s="148" t="str">
        <f>IF(AD22="X",CALCULADORA!$J$22,IF(CUADRO!AD22="V",0,IF(CUADRO!AD22="AP",0,IF(CUADRO!AD22="HS",0,IF(CUADRO!AD22="BA",0,IF(CALCULADORA!$M$2="INVIERNO",CUADRO!FG22,CUADRO!GM22))))))</f>
        <v/>
      </c>
      <c r="EA22" s="148" t="str">
        <f>IF(AE22="X",CALCULADORA!$J$22,IF(CUADRO!AE22="V",0,IF(CUADRO!AE22="AP",0,IF(CUADRO!AE22="HS",0,IF(CUADRO!AE22="BA",0,IF(CALCULADORA!$M$2="INVIERNO",CUADRO!FH22,CUADRO!GN22))))))</f>
        <v/>
      </c>
      <c r="EB22" s="148" t="str">
        <f>IF(AF22="X",CALCULADORA!$J$22,IF(CUADRO!AF22="V",0,IF(CUADRO!AF22="AP",0,IF(CUADRO!AF22="HS",0,IF(CUADRO!AF22="BA",0,IF(CALCULADORA!$M$2="INVIERNO",CUADRO!FI22,CUADRO!GO22))))))</f>
        <v/>
      </c>
      <c r="EC22" s="148" t="str">
        <f>IF(AG22="X",CALCULADORA!$J$22,IF(CUADRO!AG22="V",0,IF(CUADRO!AG22="AP",0,IF(CUADRO!AG22="HS",0,IF(CUADRO!AG22="BA",0,IF(CALCULADORA!$M$2="INVIERNO",CUADRO!FJ22,CUADRO!GP22))))))</f>
        <v/>
      </c>
      <c r="ED22" s="148" t="str">
        <f>IF(AH22="X",CALCULADORA!$J$22,IF(CUADRO!AH22="V",0,IF(CUADRO!AH22="AP",0,IF(CUADRO!AH22="HS",0,IF(CUADRO!AH22="BA",0,IF(CALCULADORA!$M$2="INVIERNO",CUADRO!FK22,CUADRO!GQ22))))))</f>
        <v/>
      </c>
      <c r="EE22" s="148" t="str">
        <f>IF(AI22="X",CALCULADORA!$J$22,IF(CUADRO!AI22="V",0,IF(CUADRO!AI22="AP",0,IF(CUADRO!AI22="HS",0,IF(CUADRO!AI22="BA",0,IF(CALCULADORA!$M$2="INVIERNO",CUADRO!FL22,CUADRO!GR22))))))</f>
        <v/>
      </c>
      <c r="EF22" s="148" t="str">
        <f>IF(AJ22="X",CALCULADORA!$J$22,IF(CUADRO!AJ22="V",0,IF(CUADRO!AJ22="AP",0,IF(CUADRO!AJ22="HS",0,IF(CUADRO!AJ22="BA",0,IF(CALCULADORA!$M$2="INVIERNO",CUADRO!FM22,CUADRO!GS22))))))</f>
        <v/>
      </c>
      <c r="EG22" s="148" t="str">
        <f>IF(AK22="X",CALCULADORA!$J$22,IF(CUADRO!AK22="V",0,IF(CUADRO!AK22="AP",0,IF(CUADRO!AK22="HS",0,IF(CUADRO!AK22="BA",0,IF(CALCULADORA!$M$2="INVIERNO",CUADRO!FN22,CUADRO!GT22))))))</f>
        <v/>
      </c>
      <c r="EH22" s="363">
        <f t="shared" si="46"/>
        <v>0</v>
      </c>
      <c r="EI22" s="19"/>
      <c r="EJ22" s="148" t="str">
        <f>IF(G22="","",IF(G22="L",0,IF(G22="V",0,IF(G22="X",0,IF(G$2="L",VLOOKUP(G22,'H. INV.'!$F$10:$P$171,11,FALSE),IF(G$2="S",VLOOKUP(G22,'H. INV.'!$V$10:$AF$171,11,FALSE),IF(G$2="D",VLOOKUP(G22,'H. INV.'!$AL$10:$AV$171,11,FALSE),"")))))))</f>
        <v/>
      </c>
      <c r="EK22" s="148" t="str">
        <f>IF(H22="","",IF(H22="L",0,IF(H22="V",0,IF(H22="X",0,IF(H$2="L",VLOOKUP(H22,'H. INV.'!$F$10:$P$171,11,FALSE),IF(H$2="S",VLOOKUP(H22,'H. INV.'!$V$10:$AF$171,11,FALSE),IF(H$2="D",VLOOKUP(H22,'H. INV.'!$AL$10:$AV$171,11,FALSE),"")))))))</f>
        <v/>
      </c>
      <c r="EL22" s="148" t="str">
        <f>IF(I22="","",IF(I22="L",0,IF(I22="V",0,IF(I22="X",0,IF(I$2="L",VLOOKUP(I22,'H. INV.'!$F$10:$P$171,11,FALSE),IF(I$2="S",VLOOKUP(I22,'H. INV.'!$V$10:$AF$171,11,FALSE),IF(I$2="D",VLOOKUP(I22,'H. INV.'!$AL$10:$AV$171,11,FALSE),"")))))))</f>
        <v/>
      </c>
      <c r="EM22" s="148" t="str">
        <f>IF(J22="","",IF(J22="L",0,IF(J22="V",0,IF(J22="X",0,IF(J$2="L",VLOOKUP(J22,'H. INV.'!$F$10:$P$171,11,FALSE),IF(J$2="S",VLOOKUP(J22,'H. INV.'!$V$10:$AF$171,11,FALSE),IF(J$2="D",VLOOKUP(J22,'H. INV.'!$AL$10:$AV$171,11,FALSE),"")))))))</f>
        <v/>
      </c>
      <c r="EN22" s="148" t="str">
        <f>IF(K22="","",IF(K22="L",0,IF(K22="V",0,IF(K22="X",0,IF(K$2="L",VLOOKUP(K22,'H. INV.'!$F$10:$P$171,11,FALSE),IF(K$2="S",VLOOKUP(K22,'H. INV.'!$V$10:$AF$171,11,FALSE),IF(K$2="D",VLOOKUP(K22,'H. INV.'!$AL$10:$AV$171,11,FALSE),"")))))))</f>
        <v/>
      </c>
      <c r="EO22" s="148" t="str">
        <f>IF(L22="","",IF(L22="L",0,IF(L22="V",0,IF(L22="X",0,IF(L$2="L",VLOOKUP(L22,'H. INV.'!$F$10:$P$171,11,FALSE),IF(L$2="S",VLOOKUP(L22,'H. INV.'!$V$10:$AF$171,11,FALSE),IF(L$2="D",VLOOKUP(L22,'H. INV.'!$AL$10:$AV$171,11,FALSE),"")))))))</f>
        <v/>
      </c>
      <c r="EP22" s="148" t="str">
        <f>IF(M22="","",IF(M22="L",0,IF(M22="V",0,IF(M22="X",0,IF(M$2="L",VLOOKUP(M22,'H. INV.'!$F$10:$P$171,11,FALSE),IF(M$2="S",VLOOKUP(M22,'H. INV.'!$V$10:$AF$171,11,FALSE),IF(M$2="D",VLOOKUP(M22,'H. INV.'!$AL$10:$AV$171,11,FALSE),"")))))))</f>
        <v/>
      </c>
      <c r="EQ22" s="148" t="str">
        <f>IF(N22="","",IF(N22="L",0,IF(N22="V",0,IF(N22="X",0,IF(N$2="L",VLOOKUP(N22,'H. INV.'!$F$10:$P$171,11,FALSE),IF(N$2="S",VLOOKUP(N22,'H. INV.'!$V$10:$AF$171,11,FALSE),IF(N$2="D",VLOOKUP(N22,'H. INV.'!$AL$10:$AV$171,11,FALSE),"")))))))</f>
        <v/>
      </c>
      <c r="ER22" s="148" t="str">
        <f>IF(O22="","",IF(O22="L",0,IF(O22="V",0,IF(O22="X",0,IF(O$2="L",VLOOKUP(O22,'H. INV.'!$F$10:$P$171,11,FALSE),IF(O$2="S",VLOOKUP(O22,'H. INV.'!$V$10:$AF$171,11,FALSE),IF(O$2="D",VLOOKUP(O22,'H. INV.'!$AL$10:$AV$171,11,FALSE),"")))))))</f>
        <v/>
      </c>
      <c r="ES22" s="148" t="str">
        <f>IF(P22="","",IF(P22="L",0,IF(P22="V",0,IF(P22="X",0,IF(P$2="L",VLOOKUP(P22,'H. INV.'!$F$10:$P$171,11,FALSE),IF(P$2="S",VLOOKUP(P22,'H. INV.'!$V$10:$AF$171,11,FALSE),IF(P$2="D",VLOOKUP(P22,'H. INV.'!$AL$10:$AV$171,11,FALSE),"")))))))</f>
        <v/>
      </c>
      <c r="ET22" s="148" t="str">
        <f>IF(Q22="","",IF(Q22="L",0,IF(Q22="V",0,IF(Q22="X",0,IF(Q$2="L",VLOOKUP(Q22,'H. INV.'!$F$10:$P$171,11,FALSE),IF(Q$2="S",VLOOKUP(Q22,'H. INV.'!$V$10:$AF$171,11,FALSE),IF(Q$2="D",VLOOKUP(Q22,'H. INV.'!$AL$10:$AV$171,11,FALSE),"")))))))</f>
        <v/>
      </c>
      <c r="EU22" s="148" t="str">
        <f>IF(R22="","",IF(R22="L",0,IF(R22="V",0,IF(R22="X",0,IF(R$2="L",VLOOKUP(R22,'H. INV.'!$F$10:$P$171,11,FALSE),IF(R$2="S",VLOOKUP(R22,'H. INV.'!$V$10:$AF$171,11,FALSE),IF(R$2="D",VLOOKUP(R22,'H. INV.'!$AL$10:$AV$171,11,FALSE),"")))))))</f>
        <v/>
      </c>
      <c r="EV22" s="148" t="str">
        <f>IF(S22="","",IF(S22="L",0,IF(S22="V",0,IF(S22="X",0,IF(S$2="L",VLOOKUP(S22,'H. INV.'!$F$10:$P$171,11,FALSE),IF(S$2="S",VLOOKUP(S22,'H. INV.'!$V$10:$AF$171,11,FALSE),IF(S$2="D",VLOOKUP(S22,'H. INV.'!$AL$10:$AV$171,11,FALSE),"")))))))</f>
        <v/>
      </c>
      <c r="EW22" s="148" t="str">
        <f>IF(T22="","",IF(T22="L",0,IF(T22="V",0,IF(T22="X",0,IF(T$2="L",VLOOKUP(T22,'H. INV.'!$F$10:$P$171,11,FALSE),IF(T$2="S",VLOOKUP(T22,'H. INV.'!$V$10:$AF$171,11,FALSE),IF(T$2="D",VLOOKUP(T22,'H. INV.'!$AL$10:$AV$171,11,FALSE),"")))))))</f>
        <v/>
      </c>
      <c r="EX22" s="148" t="str">
        <f>IF(U22="","",IF(U22="L",0,IF(U22="V",0,IF(U22="X",0,IF(U$2="L",VLOOKUP(U22,'H. INV.'!$F$10:$P$171,11,FALSE),IF(U$2="S",VLOOKUP(U22,'H. INV.'!$V$10:$AF$171,11,FALSE),IF(U$2="D",VLOOKUP(U22,'H. INV.'!$AL$10:$AV$171,11,FALSE),"")))))))</f>
        <v/>
      </c>
      <c r="EY22" s="148" t="str">
        <f>IF(V22="","",IF(V22="L",0,IF(V22="V",0,IF(V22="X",0,IF(V$2="L",VLOOKUP(V22,'H. INV.'!$F$10:$P$171,11,FALSE),IF(V$2="S",VLOOKUP(V22,'H. INV.'!$V$10:$AF$171,11,FALSE),IF(V$2="D",VLOOKUP(V22,'H. INV.'!$AL$10:$AV$171,11,FALSE),"")))))))</f>
        <v/>
      </c>
      <c r="EZ22" s="148" t="str">
        <f>IF(W22="","",IF(W22="L",0,IF(W22="V",0,IF(W22="X",0,IF(W$2="L",VLOOKUP(W22,'H. INV.'!$F$10:$P$171,11,FALSE),IF(W$2="S",VLOOKUP(W22,'H. INV.'!$V$10:$AF$171,11,FALSE),IF(W$2="D",VLOOKUP(W22,'H. INV.'!$AL$10:$AV$171,11,FALSE),"")))))))</f>
        <v/>
      </c>
      <c r="FA22" s="148" t="str">
        <f>IF(X22="","",IF(X22="L",0,IF(X22="V",0,IF(X22="X",0,IF(X$2="L",VLOOKUP(X22,'H. INV.'!$F$10:$P$171,11,FALSE),IF(X$2="S",VLOOKUP(X22,'H. INV.'!$V$10:$AF$171,11,FALSE),IF(X$2="D",VLOOKUP(X22,'H. INV.'!$AL$10:$AV$171,11,FALSE),"")))))))</f>
        <v/>
      </c>
      <c r="FB22" s="148" t="str">
        <f>IF(Y22="","",IF(Y22="L",0,IF(Y22="V",0,IF(Y22="X",0,IF(Y$2="L",VLOOKUP(Y22,'H. INV.'!$F$10:$P$171,11,FALSE),IF(Y$2="S",VLOOKUP(Y22,'H. INV.'!$V$10:$AF$171,11,FALSE),IF(Y$2="D",VLOOKUP(Y22,'H. INV.'!$AL$10:$AV$171,11,FALSE),"")))))))</f>
        <v/>
      </c>
      <c r="FC22" s="148" t="str">
        <f>IF(Z22="","",IF(Z22="L",0,IF(Z22="V",0,IF(Z22="X",0,IF(Z$2="L",VLOOKUP(Z22,'H. INV.'!$F$10:$P$171,11,FALSE),IF(Z$2="S",VLOOKUP(Z22,'H. INV.'!$V$10:$AF$171,11,FALSE),IF(Z$2="D",VLOOKUP(Z22,'H. INV.'!$AL$10:$AV$171,11,FALSE),"")))))))</f>
        <v/>
      </c>
      <c r="FD22" s="148" t="str">
        <f>IF(AA22="","",IF(AA22="L",0,IF(AA22="V",0,IF(AA22="X",0,IF(AA$2="L",VLOOKUP(AA22,'H. INV.'!$F$10:$P$171,11,FALSE),IF(AA$2="S",VLOOKUP(AA22,'H. INV.'!$V$10:$AF$171,11,FALSE),IF(AA$2="D",VLOOKUP(AA22,'H. INV.'!$AL$10:$AV$171,11,FALSE),"")))))))</f>
        <v/>
      </c>
      <c r="FE22" s="148" t="str">
        <f>IF(AB22="","",IF(AB22="L",0,IF(AB22="V",0,IF(AB22="X",0,IF(AB$2="L",VLOOKUP(AB22,'H. INV.'!$F$10:$P$171,11,FALSE),IF(AB$2="S",VLOOKUP(AB22,'H. INV.'!$V$10:$AF$171,11,FALSE),IF(AB$2="D",VLOOKUP(AB22,'H. INV.'!$AL$10:$AV$171,11,FALSE),"")))))))</f>
        <v/>
      </c>
      <c r="FF22" s="148" t="str">
        <f>IF(AC22="","",IF(AC22="L",0,IF(AC22="V",0,IF(AC22="X",0,IF(AC$2="L",VLOOKUP(AC22,'H. INV.'!$F$10:$P$171,11,FALSE),IF(AC$2="S",VLOOKUP(AC22,'H. INV.'!$V$10:$AF$171,11,FALSE),IF(AC$2="D",VLOOKUP(AC22,'H. INV.'!$AL$10:$AV$171,11,FALSE),"")))))))</f>
        <v/>
      </c>
      <c r="FG22" s="148" t="str">
        <f>IF(AD22="","",IF(AD22="L",0,IF(AD22="V",0,IF(AD22="X",0,IF(AD$2="L",VLOOKUP(AD22,'H. INV.'!$F$10:$P$171,11,FALSE),IF(AD$2="S",VLOOKUP(AD22,'H. INV.'!$V$10:$AF$171,11,FALSE),IF(AD$2="D",VLOOKUP(AD22,'H. INV.'!$AL$10:$AV$171,11,FALSE),"")))))))</f>
        <v/>
      </c>
      <c r="FH22" s="148" t="str">
        <f>IF(AE22="","",IF(AE22="L",0,IF(AE22="V",0,IF(AE22="X",0,IF(AE$2="L",VLOOKUP(AE22,'H. INV.'!$F$10:$P$171,11,FALSE),IF(AE$2="S",VLOOKUP(AE22,'H. INV.'!$V$10:$AF$171,11,FALSE),IF(AE$2="D",VLOOKUP(AE22,'H. INV.'!$AL$10:$AV$171,11,FALSE),"")))))))</f>
        <v/>
      </c>
      <c r="FI22" s="148" t="str">
        <f>IF(AF22="","",IF(AF22="L",0,IF(AF22="V",0,IF(AF22="X",0,IF(AF$2="L",VLOOKUP(AF22,'H. INV.'!$F$10:$P$171,11,FALSE),IF(AF$2="S",VLOOKUP(AF22,'H. INV.'!$V$10:$AF$171,11,FALSE),IF(AF$2="D",VLOOKUP(AF22,'H. INV.'!$AL$10:$AV$171,11,FALSE),"")))))))</f>
        <v/>
      </c>
      <c r="FJ22" s="148" t="str">
        <f>IF(AG22="","",IF(AG22="L",0,IF(AG22="V",0,IF(AG22="X",0,IF(AG$2="L",VLOOKUP(AG22,'H. INV.'!$F$10:$P$171,11,FALSE),IF(AG$2="S",VLOOKUP(AG22,'H. INV.'!$V$10:$AF$171,11,FALSE),IF(AG$2="D",VLOOKUP(AG22,'H. INV.'!$AL$10:$AV$171,11,FALSE),"")))))))</f>
        <v/>
      </c>
      <c r="FK22" s="148" t="str">
        <f>IF(AH22="","",IF(AH22="L",0,IF(AH22="V",0,IF(AH22="X",0,IF(AH$2="L",VLOOKUP(AH22,'H. INV.'!$F$10:$P$171,11,FALSE),IF(AH$2="S",VLOOKUP(AH22,'H. INV.'!$V$10:$AF$171,11,FALSE),IF(AH$2="D",VLOOKUP(AH22,'H. INV.'!$AL$10:$AV$171,11,FALSE),"")))))))</f>
        <v/>
      </c>
      <c r="FL22" s="148" t="str">
        <f>IF(AI22="","",IF(AI22="L",0,IF(AI22="V",0,IF(AI22="X",0,IF(AI$2="L",VLOOKUP(AI22,'H. INV.'!$F$10:$P$171,11,FALSE),IF(AI$2="S",VLOOKUP(AI22,'H. INV.'!$V$10:$AF$171,11,FALSE),IF(AI$2="D",VLOOKUP(AI22,'H. INV.'!$AL$10:$AV$171,11,FALSE),"")))))))</f>
        <v/>
      </c>
      <c r="FM22" s="148" t="str">
        <f>IF(AJ22="","",IF(AJ22="L",0,IF(AJ22="V",0,IF(AJ22="X",0,IF(AJ$2="L",VLOOKUP(AJ22,'H. INV.'!$F$10:$P$171,11,FALSE),IF(AJ$2="S",VLOOKUP(AJ22,'H. INV.'!$V$10:$AF$171,11,FALSE),IF(AJ$2="D",VLOOKUP(AJ22,'H. INV.'!$AL$10:$AV$171,11,FALSE),"")))))))</f>
        <v/>
      </c>
      <c r="FN22" s="148" t="str">
        <f>IF(AK22="","",IF(AK22="L",0,IF(AK22="V",0,IF(AK22="X",0,IF(AK$2="L",VLOOKUP(AK22,'H. INV.'!$F$10:$P$171,11,FALSE),IF(AK$2="S",VLOOKUP(AK22,'H. INV.'!$V$10:$AF$171,11,FALSE),IF(AK$2="D",VLOOKUP(AK22,'H. INV.'!$AL$10:$AV$171,11,FALSE),"")))))))</f>
        <v/>
      </c>
      <c r="FO22" s="19"/>
      <c r="FP22" s="148" t="str">
        <f>IF(G22="","",IF(G22="L",0,IF(G22="V",0,IF(G22="X",0,IF(G$2="L",VLOOKUP(G22,'H. VER.'!$F$10:$P$171,11,FALSE),IF(G$2="S",VLOOKUP(G22,'H. VER.'!$V$10:$AF$171,11,FALSE),IF(G$2="D",VLOOKUP(G22,'H. VER.'!$AL$10:$AV$171,11,FALSE),"")))))))</f>
        <v/>
      </c>
      <c r="FQ22" s="148" t="str">
        <f>IF(H22="","",IF(H22="L",0,IF(H22="V",0,IF(H22="X",0,IF(H$2="L",VLOOKUP(H22,'H. VER.'!$F$10:$P$171,11,FALSE),IF(H$2="S",VLOOKUP(H22,'H. VER.'!$V$10:$AF$171,11,FALSE),IF(H$2="D",VLOOKUP(H22,'H. VER.'!$AL$10:$AV$171,11,FALSE),"")))))))</f>
        <v/>
      </c>
      <c r="FR22" s="148" t="str">
        <f>IF(I22="","",IF(I22="L",0,IF(I22="V",0,IF(I22="X",0,IF(I$2="L",VLOOKUP(I22,'H. VER.'!$F$10:$P$171,11,FALSE),IF(I$2="S",VLOOKUP(I22,'H. VER.'!$V$10:$AF$171,11,FALSE),IF(I$2="D",VLOOKUP(I22,'H. VER.'!$AL$10:$AV$171,11,FALSE),"")))))))</f>
        <v/>
      </c>
      <c r="FS22" s="148" t="str">
        <f>IF(J22="","",IF(J22="L",0,IF(J22="V",0,IF(J22="X",0,IF(J$2="L",VLOOKUP(J22,'H. VER.'!$F$10:$P$171,11,FALSE),IF(J$2="S",VLOOKUP(J22,'H. VER.'!$V$10:$AF$171,11,FALSE),IF(J$2="D",VLOOKUP(J22,'H. VER.'!$AL$10:$AV$171,11,FALSE),"")))))))</f>
        <v/>
      </c>
      <c r="FT22" s="148" t="str">
        <f>IF(K22="","",IF(K22="L",0,IF(K22="V",0,IF(K22="X",0,IF(K$2="L",VLOOKUP(K22,'H. VER.'!$F$10:$P$171,11,FALSE),IF(K$2="S",VLOOKUP(K22,'H. VER.'!$V$10:$AF$171,11,FALSE),IF(K$2="D",VLOOKUP(K22,'H. VER.'!$AL$10:$AV$171,11,FALSE),"")))))))</f>
        <v/>
      </c>
      <c r="FU22" s="148" t="str">
        <f>IF(L22="","",IF(L22="L",0,IF(L22="V",0,IF(L22="X",0,IF(L$2="L",VLOOKUP(L22,'H. VER.'!$F$10:$P$171,11,FALSE),IF(L$2="S",VLOOKUP(L22,'H. VER.'!$V$10:$AF$171,11,FALSE),IF(L$2="D",VLOOKUP(L22,'H. VER.'!$AL$10:$AV$171,11,FALSE),"")))))))</f>
        <v/>
      </c>
      <c r="FV22" s="148" t="str">
        <f>IF(M22="","",IF(M22="L",0,IF(M22="V",0,IF(M22="X",0,IF(M$2="L",VLOOKUP(M22,'H. VER.'!$F$10:$P$171,11,FALSE),IF(M$2="S",VLOOKUP(M22,'H. VER.'!$V$10:$AF$171,11,FALSE),IF(M$2="D",VLOOKUP(M22,'H. VER.'!$AL$10:$AV$171,11,FALSE),"")))))))</f>
        <v/>
      </c>
      <c r="FW22" s="148" t="str">
        <f>IF(N22="","",IF(N22="L",0,IF(N22="V",0,IF(N22="X",0,IF(N$2="L",VLOOKUP(N22,'H. VER.'!$F$10:$P$171,11,FALSE),IF(N$2="S",VLOOKUP(N22,'H. VER.'!$V$10:$AF$171,11,FALSE),IF(N$2="D",VLOOKUP(N22,'H. VER.'!$AL$10:$AV$171,11,FALSE),"")))))))</f>
        <v/>
      </c>
      <c r="FX22" s="148" t="str">
        <f>IF(O22="","",IF(O22="L",0,IF(O22="V",0,IF(O22="X",0,IF(O$2="L",VLOOKUP(O22,'H. VER.'!$F$10:$P$171,11,FALSE),IF(O$2="S",VLOOKUP(O22,'H. VER.'!$V$10:$AF$171,11,FALSE),IF(O$2="D",VLOOKUP(O22,'H. VER.'!$AL$10:$AV$171,11,FALSE),"")))))))</f>
        <v/>
      </c>
      <c r="FY22" s="148" t="str">
        <f>IF(P22="","",IF(P22="L",0,IF(P22="V",0,IF(P22="X",0,IF(P$2="L",VLOOKUP(P22,'H. VER.'!$F$10:$P$171,11,FALSE),IF(P$2="S",VLOOKUP(P22,'H. VER.'!$V$10:$AF$171,11,FALSE),IF(P$2="D",VLOOKUP(P22,'H. VER.'!$AL$10:$AV$171,11,FALSE),"")))))))</f>
        <v/>
      </c>
      <c r="FZ22" s="148" t="str">
        <f>IF(Q22="","",IF(Q22="L",0,IF(Q22="V",0,IF(Q22="X",0,IF(Q$2="L",VLOOKUP(Q22,'H. VER.'!$F$10:$P$171,11,FALSE),IF(Q$2="S",VLOOKUP(Q22,'H. VER.'!$V$10:$AF$171,11,FALSE),IF(Q$2="D",VLOOKUP(Q22,'H. VER.'!$AL$10:$AV$171,11,FALSE),"")))))))</f>
        <v/>
      </c>
      <c r="GA22" s="148" t="str">
        <f>IF(R22="","",IF(R22="L",0,IF(R22="V",0,IF(R22="X",0,IF(R$2="L",VLOOKUP(R22,'H. VER.'!$F$10:$P$171,11,FALSE),IF(R$2="S",VLOOKUP(R22,'H. VER.'!$V$10:$AF$171,11,FALSE),IF(R$2="D",VLOOKUP(R22,'H. VER.'!$AL$10:$AV$171,11,FALSE),"")))))))</f>
        <v/>
      </c>
      <c r="GB22" s="148" t="str">
        <f>IF(S22="","",IF(S22="L",0,IF(S22="V",0,IF(S22="X",0,IF(S$2="L",VLOOKUP(S22,'H. VER.'!$F$10:$P$171,11,FALSE),IF(S$2="S",VLOOKUP(S22,'H. VER.'!$V$10:$AF$171,11,FALSE),IF(S$2="D",VLOOKUP(S22,'H. VER.'!$AL$10:$AV$171,11,FALSE),"")))))))</f>
        <v/>
      </c>
      <c r="GC22" s="148" t="str">
        <f>IF(T22="","",IF(T22="L",0,IF(T22="V",0,IF(T22="X",0,IF(T$2="L",VLOOKUP(T22,'H. VER.'!$F$10:$P$171,11,FALSE),IF(T$2="S",VLOOKUP(T22,'H. VER.'!$V$10:$AF$171,11,FALSE),IF(T$2="D",VLOOKUP(T22,'H. VER.'!$AL$10:$AV$171,11,FALSE),"")))))))</f>
        <v/>
      </c>
      <c r="GD22" s="148" t="str">
        <f>IF(U22="","",IF(U22="L",0,IF(U22="V",0,IF(U22="X",0,IF(U$2="L",VLOOKUP(U22,'H. VER.'!$F$10:$P$171,11,FALSE),IF(U$2="S",VLOOKUP(U22,'H. VER.'!$V$10:$AF$171,11,FALSE),IF(U$2="D",VLOOKUP(U22,'H. VER.'!$AL$10:$AV$171,11,FALSE),"")))))))</f>
        <v/>
      </c>
      <c r="GE22" s="148" t="str">
        <f>IF(V22="","",IF(V22="L",0,IF(V22="V",0,IF(V22="X",0,IF(V$2="L",VLOOKUP(V22,'H. VER.'!$F$10:$P$171,11,FALSE),IF(V$2="S",VLOOKUP(V22,'H. VER.'!$V$10:$AF$171,11,FALSE),IF(V$2="D",VLOOKUP(V22,'H. VER.'!$AL$10:$AV$171,11,FALSE),"")))))))</f>
        <v/>
      </c>
      <c r="GF22" s="148" t="str">
        <f>IF(W22="","",IF(W22="L",0,IF(W22="V",0,IF(W22="X",0,IF(W$2="L",VLOOKUP(W22,'H. VER.'!$F$10:$P$171,11,FALSE),IF(W$2="S",VLOOKUP(W22,'H. VER.'!$V$10:$AF$171,11,FALSE),IF(W$2="D",VLOOKUP(W22,'H. VER.'!$AL$10:$AV$171,11,FALSE),"")))))))</f>
        <v/>
      </c>
      <c r="GG22" s="148" t="str">
        <f>IF(X22="","",IF(X22="L",0,IF(X22="V",0,IF(X22="X",0,IF(X$2="L",VLOOKUP(X22,'H. VER.'!$F$10:$P$171,11,FALSE),IF(X$2="S",VLOOKUP(X22,'H. VER.'!$V$10:$AF$171,11,FALSE),IF(X$2="D",VLOOKUP(X22,'H. VER.'!$AL$10:$AV$171,11,FALSE),"")))))))</f>
        <v/>
      </c>
      <c r="GH22" s="148" t="str">
        <f>IF(Y22="","",IF(Y22="L",0,IF(Y22="V",0,IF(Y22="X",0,IF(Y$2="L",VLOOKUP(Y22,'H. VER.'!$F$10:$P$171,11,FALSE),IF(Y$2="S",VLOOKUP(Y22,'H. VER.'!$V$10:$AF$171,11,FALSE),IF(Y$2="D",VLOOKUP(Y22,'H. VER.'!$AL$10:$AV$171,11,FALSE),"")))))))</f>
        <v/>
      </c>
      <c r="GI22" s="148" t="str">
        <f>IF(Z22="","",IF(Z22="L",0,IF(Z22="V",0,IF(Z22="X",0,IF(Z$2="L",VLOOKUP(Z22,'H. VER.'!$F$10:$P$171,11,FALSE),IF(Z$2="S",VLOOKUP(Z22,'H. VER.'!$V$10:$AF$171,11,FALSE),IF(Z$2="D",VLOOKUP(Z22,'H. VER.'!$AL$10:$AV$171,11,FALSE),"")))))))</f>
        <v/>
      </c>
      <c r="GJ22" s="148" t="str">
        <f>IF(AA22="","",IF(AA22="L",0,IF(AA22="V",0,IF(AA22="X",0,IF(AA$2="L",VLOOKUP(AA22,'H. VER.'!$F$10:$P$171,11,FALSE),IF(AA$2="S",VLOOKUP(AA22,'H. VER.'!$V$10:$AF$171,11,FALSE),IF(AA$2="D",VLOOKUP(AA22,'H. VER.'!$AL$10:$AV$171,11,FALSE),"")))))))</f>
        <v/>
      </c>
      <c r="GK22" s="148" t="str">
        <f>IF(AB22="","",IF(AB22="L",0,IF(AB22="V",0,IF(AB22="X",0,IF(AB$2="L",VLOOKUP(AB22,'H. VER.'!$F$10:$P$171,11,FALSE),IF(AB$2="S",VLOOKUP(AB22,'H. VER.'!$V$10:$AF$171,11,FALSE),IF(AB$2="D",VLOOKUP(AB22,'H. VER.'!$AL$10:$AV$171,11,FALSE),"")))))))</f>
        <v/>
      </c>
      <c r="GL22" s="148" t="str">
        <f>IF(AC22="","",IF(AC22="L",0,IF(AC22="V",0,IF(AC22="X",0,IF(AC$2="L",VLOOKUP(AC22,'H. VER.'!$F$10:$P$171,11,FALSE),IF(AC$2="S",VLOOKUP(AC22,'H. VER.'!$V$10:$AF$171,11,FALSE),IF(AC$2="D",VLOOKUP(AC22,'H. VER.'!$AL$10:$AV$171,11,FALSE),"")))))))</f>
        <v/>
      </c>
      <c r="GM22" s="148" t="str">
        <f>IF(AD22="","",IF(AD22="L",0,IF(AD22="V",0,IF(AD22="X",0,IF(AD$2="L",VLOOKUP(AD22,'H. VER.'!$F$10:$P$171,11,FALSE),IF(AD$2="S",VLOOKUP(AD22,'H. VER.'!$V$10:$AF$171,11,FALSE),IF(AD$2="D",VLOOKUP(AD22,'H. VER.'!$AL$10:$AV$171,11,FALSE),"")))))))</f>
        <v/>
      </c>
      <c r="GN22" s="148" t="str">
        <f>IF(AE22="","",IF(AE22="L",0,IF(AE22="V",0,IF(AE22="X",0,IF(AE$2="L",VLOOKUP(AE22,'H. VER.'!$F$10:$P$171,11,FALSE),IF(AE$2="S",VLOOKUP(AE22,'H. VER.'!$V$10:$AF$171,11,FALSE),IF(AE$2="D",VLOOKUP(AE22,'H. VER.'!$AL$10:$AV$171,11,FALSE),"")))))))</f>
        <v/>
      </c>
      <c r="GO22" s="148" t="str">
        <f>IF(AF22="","",IF(AF22="L",0,IF(AF22="V",0,IF(AF22="X",0,IF(AF$2="L",VLOOKUP(AF22,'H. VER.'!$F$10:$P$171,11,FALSE),IF(AF$2="S",VLOOKUP(AF22,'H. VER.'!$V$10:$AF$171,11,FALSE),IF(AF$2="D",VLOOKUP(AF22,'H. VER.'!$AL$10:$AV$171,11,FALSE),"")))))))</f>
        <v/>
      </c>
      <c r="GP22" s="148" t="str">
        <f>IF(AG22="","",IF(AG22="L",0,IF(AG22="V",0,IF(AG22="X",0,IF(AG$2="L",VLOOKUP(AG22,'H. VER.'!$F$10:$P$171,11,FALSE),IF(AG$2="S",VLOOKUP(AG22,'H. VER.'!$V$10:$AF$171,11,FALSE),IF(AG$2="D",VLOOKUP(AG22,'H. VER.'!$AL$10:$AV$171,11,FALSE),"")))))))</f>
        <v/>
      </c>
      <c r="GQ22" s="148" t="str">
        <f>IF(AH22="","",IF(AH22="L",0,IF(AH22="V",0,IF(AH22="X",0,IF(AH$2="L",VLOOKUP(AH22,'H. VER.'!$F$10:$P$171,11,FALSE),IF(AH$2="S",VLOOKUP(AH22,'H. VER.'!$V$10:$AF$171,11,FALSE),IF(AH$2="D",VLOOKUP(AH22,'H. VER.'!$AL$10:$AV$171,11,FALSE),"")))))))</f>
        <v/>
      </c>
      <c r="GR22" s="148" t="str">
        <f>IF(AI22="","",IF(AI22="L",0,IF(AI22="V",0,IF(AI22="X",0,IF(AI$2="L",VLOOKUP(AI22,'H. VER.'!$F$10:$P$171,11,FALSE),IF(AI$2="S",VLOOKUP(AI22,'H. VER.'!$V$10:$AF$171,11,FALSE),IF(AI$2="D",VLOOKUP(AI22,'H. VER.'!$AL$10:$AV$171,11,FALSE),"")))))))</f>
        <v/>
      </c>
      <c r="GS22" s="148" t="str">
        <f>IF(AJ22="","",IF(AJ22="L",0,IF(AJ22="V",0,IF(AJ22="X",0,IF(AJ$2="L",VLOOKUP(AJ22,'H. VER.'!$F$10:$P$171,11,FALSE),IF(AJ$2="S",VLOOKUP(AJ22,'H. VER.'!$V$10:$AF$171,11,FALSE),IF(AJ$2="D",VLOOKUP(AJ22,'H. VER.'!$AL$10:$AV$171,11,FALSE),"")))))))</f>
        <v/>
      </c>
      <c r="GT22" s="148" t="str">
        <f>IF(AK22="","",IF(AK22="L",0,IF(AK22="V",0,IF(AK22="X",0,IF(AK$2="L",VLOOKUP(AK22,'H. VER.'!$F$10:$P$171,11,FALSE),IF(AK$2="S",VLOOKUP(AK22,'H. VER.'!$V$10:$AF$171,11,FALSE),IF(AK$2="D",VLOOKUP(AK22,'H. VER.'!$AL$10:$AV$171,11,FALSE),"")))))))</f>
        <v/>
      </c>
      <c r="GU22" s="19"/>
      <c r="GV22" s="417">
        <f t="shared" si="47"/>
        <v>15</v>
      </c>
      <c r="GW22" s="415"/>
    </row>
    <row r="23" spans="1:205" ht="15.75">
      <c r="A23" s="516"/>
      <c r="B23" s="367" t="str">
        <f>IFERROR(VLOOKUP(A439/7/2023+CONDUCTORES!C:V,20,FALSE),"")</f>
        <v/>
      </c>
      <c r="C23" s="544" t="str">
        <f>IF(CUADRO!A23="",IF(B23="","",B23),VLOOKUP(CUADRO!A23,CONDUCTORES!C:E,3,FALSE))</f>
        <v/>
      </c>
      <c r="D23" s="545" t="str">
        <f>IF(ISNA(IF(B23="",IF(A23="","",A23),VLOOKUP(B23,CONDUCTORES!B:F,5,FALSE))),"",(IF(B23="",IF(A23="","",A23),VLOOKUP(B23,CONDUCTORES!B:F,5,FALSE))))</f>
        <v/>
      </c>
      <c r="E23" s="546">
        <v>20</v>
      </c>
      <c r="F23" s="551"/>
      <c r="G23" s="547"/>
      <c r="H23" s="547"/>
      <c r="I23" s="519"/>
      <c r="J23" s="547"/>
      <c r="K23" s="519"/>
      <c r="L23" s="550"/>
      <c r="M23" s="547"/>
      <c r="N23" s="547"/>
      <c r="O23" s="547"/>
      <c r="P23" s="519"/>
      <c r="Q23" s="547"/>
      <c r="R23" s="519"/>
      <c r="S23" s="519"/>
      <c r="T23" s="547"/>
      <c r="U23" s="519"/>
      <c r="V23" s="549"/>
      <c r="W23" s="547"/>
      <c r="X23" s="547"/>
      <c r="Y23" s="519"/>
      <c r="Z23" s="550"/>
      <c r="AA23" s="547"/>
      <c r="AB23" s="547"/>
      <c r="AC23" s="547"/>
      <c r="AD23" s="547"/>
      <c r="AE23" s="547"/>
      <c r="AF23" s="547"/>
      <c r="AG23" s="550"/>
      <c r="AH23" s="547"/>
      <c r="AI23" s="547"/>
      <c r="AJ23" s="547"/>
      <c r="AK23" s="519"/>
      <c r="AL23" s="417">
        <f t="shared" si="38"/>
        <v>0</v>
      </c>
      <c r="AM23" s="417">
        <f t="shared" si="6"/>
        <v>31</v>
      </c>
      <c r="AN23" s="463">
        <f t="shared" si="39"/>
        <v>0</v>
      </c>
      <c r="AO23" s="463">
        <f t="shared" si="40"/>
        <v>0</v>
      </c>
      <c r="AP23" s="463">
        <f t="shared" si="41"/>
        <v>0</v>
      </c>
      <c r="AQ23" s="463">
        <f t="shared" si="42"/>
        <v>0</v>
      </c>
      <c r="AR23" s="463">
        <f t="shared" si="43"/>
        <v>0</v>
      </c>
      <c r="AS23" s="464">
        <f t="shared" si="44"/>
        <v>0</v>
      </c>
      <c r="AT23" s="464">
        <f t="shared" si="45"/>
        <v>0</v>
      </c>
      <c r="AU23" s="465">
        <f>EH23+(AO23*(CALCULADORA!$L$22/30))+(CUADRO!AP23*CALCULADORA!$J$22)+(CUADRO!AQ23*CALCULADORA!$J$22)+(CUADRO!AR23*CALCULADORA!$J$22)</f>
        <v>0</v>
      </c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97">
        <f t="shared" si="7"/>
        <v>1</v>
      </c>
      <c r="BW23" s="97">
        <f t="shared" si="8"/>
        <v>2</v>
      </c>
      <c r="BX23" s="97">
        <f t="shared" si="9"/>
        <v>3</v>
      </c>
      <c r="BY23" s="97">
        <f t="shared" si="10"/>
        <v>4</v>
      </c>
      <c r="BZ23" s="97">
        <f t="shared" si="11"/>
        <v>5</v>
      </c>
      <c r="CA23" s="97">
        <f t="shared" si="12"/>
        <v>6</v>
      </c>
      <c r="CB23" s="97">
        <f t="shared" si="13"/>
        <v>7</v>
      </c>
      <c r="CC23" s="97">
        <f t="shared" si="14"/>
        <v>8</v>
      </c>
      <c r="CD23" s="97">
        <f t="shared" si="15"/>
        <v>9</v>
      </c>
      <c r="CE23" s="97">
        <f t="shared" si="16"/>
        <v>10</v>
      </c>
      <c r="CF23" s="97">
        <f t="shared" si="17"/>
        <v>11</v>
      </c>
      <c r="CG23" s="97">
        <f t="shared" si="18"/>
        <v>12</v>
      </c>
      <c r="CH23" s="97">
        <f t="shared" si="19"/>
        <v>13</v>
      </c>
      <c r="CI23" s="97">
        <f t="shared" si="20"/>
        <v>14</v>
      </c>
      <c r="CJ23" s="97">
        <f t="shared" si="21"/>
        <v>15</v>
      </c>
      <c r="CK23" s="97">
        <f t="shared" si="22"/>
        <v>16</v>
      </c>
      <c r="CL23" s="97">
        <f t="shared" si="23"/>
        <v>17</v>
      </c>
      <c r="CM23" s="97">
        <f t="shared" si="24"/>
        <v>18</v>
      </c>
      <c r="CN23" s="97">
        <f t="shared" si="25"/>
        <v>19</v>
      </c>
      <c r="CO23" s="97">
        <f t="shared" si="26"/>
        <v>20</v>
      </c>
      <c r="CP23" s="97">
        <f t="shared" si="27"/>
        <v>21</v>
      </c>
      <c r="CQ23" s="97">
        <f t="shared" si="28"/>
        <v>22</v>
      </c>
      <c r="CR23" s="97">
        <f t="shared" si="29"/>
        <v>23</v>
      </c>
      <c r="CS23" s="97">
        <f t="shared" si="30"/>
        <v>24</v>
      </c>
      <c r="CT23" s="97">
        <f t="shared" si="31"/>
        <v>25</v>
      </c>
      <c r="CU23" s="97">
        <f t="shared" si="32"/>
        <v>26</v>
      </c>
      <c r="CV23" s="97">
        <f t="shared" si="33"/>
        <v>27</v>
      </c>
      <c r="CW23" s="97">
        <f t="shared" si="34"/>
        <v>28</v>
      </c>
      <c r="CX23" s="97">
        <f t="shared" si="35"/>
        <v>29</v>
      </c>
      <c r="CY23" s="97">
        <f t="shared" si="36"/>
        <v>30</v>
      </c>
      <c r="CZ23" s="97">
        <f t="shared" si="37"/>
        <v>31</v>
      </c>
      <c r="DA23" s="19"/>
      <c r="DB23" s="19"/>
      <c r="DC23" s="148" t="str">
        <f>IF(G23="X",CALCULADORA!$J$22,IF(CUADRO!G23="V",0,IF(CUADRO!G23="AP",0,IF(CUADRO!G23="HS",0,IF(CUADRO!G23="BA",0,IF(CALCULADORA!$M$2="INVIERNO",CUADRO!EJ23,CUADRO!FP23))))))</f>
        <v/>
      </c>
      <c r="DD23" s="148" t="str">
        <f>IF(H23="X",CALCULADORA!$J$22,IF(CUADRO!H23="V",0,IF(CUADRO!H23="AP",0,IF(CUADRO!H23="HS",0,IF(CUADRO!H23="BA",0,IF(CALCULADORA!$M$2="INVIERNO",CUADRO!EK23,CUADRO!FQ23))))))</f>
        <v/>
      </c>
      <c r="DE23" s="148" t="str">
        <f>IF(I23="X",CALCULADORA!$J$22,IF(CUADRO!I23="V",0,IF(CUADRO!I23="AP",0,IF(CUADRO!I23="HS",0,IF(CUADRO!I23="BA",0,IF(CALCULADORA!$M$2="INVIERNO",CUADRO!EL23,CUADRO!FR23))))))</f>
        <v/>
      </c>
      <c r="DF23" s="148" t="str">
        <f>IF(J23="X",CALCULADORA!$J$22,IF(CUADRO!J23="V",0,IF(CUADRO!J23="AP",0,IF(CUADRO!J23="HS",0,IF(CUADRO!J23="BA",0,IF(CALCULADORA!$M$2="INVIERNO",CUADRO!EM23,CUADRO!FS23))))))</f>
        <v/>
      </c>
      <c r="DG23" s="148" t="str">
        <f>IF(K23="X",CALCULADORA!$J$22,IF(CUADRO!K23="V",0,IF(CUADRO!K23="AP",0,IF(CUADRO!K23="HS",0,IF(CUADRO!K23="BA",0,IF(CALCULADORA!$M$2="INVIERNO",CUADRO!EN23,CUADRO!FT23))))))</f>
        <v/>
      </c>
      <c r="DH23" s="148" t="str">
        <f>IF(L23="X",CALCULADORA!$J$22,IF(CUADRO!L23="V",0,IF(CUADRO!L23="AP",0,IF(CUADRO!L23="HS",0,IF(CUADRO!L23="BA",0,IF(CALCULADORA!$M$2="INVIERNO",CUADRO!EO23,CUADRO!FU23))))))</f>
        <v/>
      </c>
      <c r="DI23" s="148" t="str">
        <f>IF(M23="X",CALCULADORA!$J$22,IF(CUADRO!M23="V",0,IF(CUADRO!M23="AP",0,IF(CUADRO!M23="HS",0,IF(CUADRO!M23="BA",0,IF(CALCULADORA!$M$2="INVIERNO",CUADRO!EP23,CUADRO!FV23))))))</f>
        <v/>
      </c>
      <c r="DJ23" s="148" t="str">
        <f>IF(N23="X",CALCULADORA!$J$22,IF(CUADRO!N23="V",0,IF(CUADRO!N23="AP",0,IF(CUADRO!N23="HS",0,IF(CUADRO!N23="BA",0,IF(CALCULADORA!$M$2="INVIERNO",CUADRO!EQ23,CUADRO!FW23))))))</f>
        <v/>
      </c>
      <c r="DK23" s="148" t="str">
        <f>IF(O23="X",CALCULADORA!$J$22,IF(CUADRO!O23="V",0,IF(CUADRO!O23="AP",0,IF(CUADRO!O23="HS",0,IF(CUADRO!O23="BA",0,IF(CALCULADORA!$M$2="INVIERNO",CUADRO!ER23,CUADRO!FX23))))))</f>
        <v/>
      </c>
      <c r="DL23" s="148" t="str">
        <f>IF(P23="X",CALCULADORA!$J$22,IF(CUADRO!P23="V",0,IF(CUADRO!P23="AP",0,IF(CUADRO!P23="HS",0,IF(CUADRO!P23="BA",0,IF(CALCULADORA!$M$2="INVIERNO",CUADRO!ES23,CUADRO!FY23))))))</f>
        <v/>
      </c>
      <c r="DM23" s="148" t="str">
        <f>IF(Q23="X",CALCULADORA!$J$22,IF(CUADRO!Q23="V",0,IF(CUADRO!Q23="AP",0,IF(CUADRO!Q23="HS",0,IF(CUADRO!Q23="BA",0,IF(CALCULADORA!$M$2="INVIERNO",CUADRO!ET23,CUADRO!FZ23))))))</f>
        <v/>
      </c>
      <c r="DN23" s="148" t="str">
        <f>IF(R23="X",CALCULADORA!$J$22,IF(CUADRO!R23="V",0,IF(CUADRO!R23="AP",0,IF(CUADRO!R23="HS",0,IF(CUADRO!R23="BA",0,IF(CALCULADORA!$M$2="INVIERNO",CUADRO!EU23,CUADRO!GA23))))))</f>
        <v/>
      </c>
      <c r="DO23" s="148" t="str">
        <f>IF(S23="X",CALCULADORA!$J$22,IF(CUADRO!S23="V",0,IF(CUADRO!S23="AP",0,IF(CUADRO!S23="HS",0,IF(CUADRO!S23="BA",0,IF(CALCULADORA!$M$2="INVIERNO",CUADRO!EV23,CUADRO!GB23))))))</f>
        <v/>
      </c>
      <c r="DP23" s="148" t="str">
        <f>IF(T23="X",CALCULADORA!$J$22,IF(CUADRO!T23="V",0,IF(CUADRO!T23="AP",0,IF(CUADRO!T23="HS",0,IF(CUADRO!T23="BA",0,IF(CALCULADORA!$M$2="INVIERNO",CUADRO!EW23,CUADRO!GC23))))))</f>
        <v/>
      </c>
      <c r="DQ23" s="148" t="str">
        <f>IF(U23="X",CALCULADORA!$J$22,IF(CUADRO!U23="V",0,IF(CUADRO!U23="AP",0,IF(CUADRO!U23="HS",0,IF(CUADRO!U23="BA",0,IF(CALCULADORA!$M$2="INVIERNO",CUADRO!EX23,CUADRO!GD23))))))</f>
        <v/>
      </c>
      <c r="DR23" s="148" t="str">
        <f>IF(V23="X",CALCULADORA!$J$22,IF(CUADRO!V23="V",0,IF(CUADRO!V23="AP",0,IF(CUADRO!V23="HS",0,IF(CUADRO!V23="BA",0,IF(CALCULADORA!$M$2="INVIERNO",CUADRO!EY23,CUADRO!GE23))))))</f>
        <v/>
      </c>
      <c r="DS23" s="148" t="str">
        <f>IF(W23="X",CALCULADORA!$J$22,IF(CUADRO!W23="V",0,IF(CUADRO!W23="AP",0,IF(CUADRO!W23="HS",0,IF(CUADRO!W23="BA",0,IF(CALCULADORA!$M$2="INVIERNO",CUADRO!EZ23,CUADRO!GF23))))))</f>
        <v/>
      </c>
      <c r="DT23" s="148" t="str">
        <f>IF(X23="X",CALCULADORA!$J$22,IF(CUADRO!X23="V",0,IF(CUADRO!X23="AP",0,IF(CUADRO!X23="HS",0,IF(CUADRO!X23="BA",0,IF(CALCULADORA!$M$2="INVIERNO",CUADRO!FA23,CUADRO!GG23))))))</f>
        <v/>
      </c>
      <c r="DU23" s="148" t="str">
        <f>IF(Y23="X",CALCULADORA!$J$22,IF(CUADRO!Y23="V",0,IF(CUADRO!Y23="AP",0,IF(CUADRO!Y23="HS",0,IF(CUADRO!Y23="BA",0,IF(CALCULADORA!$M$2="INVIERNO",CUADRO!FB23,CUADRO!GH23))))))</f>
        <v/>
      </c>
      <c r="DV23" s="148" t="str">
        <f>IF(Z23="X",CALCULADORA!$J$22,IF(CUADRO!Z23="V",0,IF(CUADRO!Z23="AP",0,IF(CUADRO!Z23="HS",0,IF(CUADRO!Z23="BA",0,IF(CALCULADORA!$M$2="INVIERNO",CUADRO!FC23,CUADRO!GI23))))))</f>
        <v/>
      </c>
      <c r="DW23" s="148" t="str">
        <f>IF(AA23="X",CALCULADORA!$J$22,IF(CUADRO!AA23="V",0,IF(CUADRO!AA23="AP",0,IF(CUADRO!AA23="HS",0,IF(CUADRO!AA23="BA",0,IF(CALCULADORA!$M$2="INVIERNO",CUADRO!FD23,CUADRO!GJ23))))))</f>
        <v/>
      </c>
      <c r="DX23" s="148" t="str">
        <f>IF(AB23="X",CALCULADORA!$J$22,IF(CUADRO!AB23="V",0,IF(CUADRO!AB23="AP",0,IF(CUADRO!AB23="HS",0,IF(CUADRO!AB23="BA",0,IF(CALCULADORA!$M$2="INVIERNO",CUADRO!FE23,CUADRO!GK23))))))</f>
        <v/>
      </c>
      <c r="DY23" s="148" t="str">
        <f>IF(AC23="X",CALCULADORA!$J$22,IF(CUADRO!AC23="V",0,IF(CUADRO!AC23="AP",0,IF(CUADRO!AC23="HS",0,IF(CUADRO!AC23="BA",0,IF(CALCULADORA!$M$2="INVIERNO",CUADRO!FF23,CUADRO!GL23))))))</f>
        <v/>
      </c>
      <c r="DZ23" s="148" t="str">
        <f>IF(AD23="X",CALCULADORA!$J$22,IF(CUADRO!AD23="V",0,IF(CUADRO!AD23="AP",0,IF(CUADRO!AD23="HS",0,IF(CUADRO!AD23="BA",0,IF(CALCULADORA!$M$2="INVIERNO",CUADRO!FG23,CUADRO!GM23))))))</f>
        <v/>
      </c>
      <c r="EA23" s="148" t="str">
        <f>IF(AE23="X",CALCULADORA!$J$22,IF(CUADRO!AE23="V",0,IF(CUADRO!AE23="AP",0,IF(CUADRO!AE23="HS",0,IF(CUADRO!AE23="BA",0,IF(CALCULADORA!$M$2="INVIERNO",CUADRO!FH23,CUADRO!GN23))))))</f>
        <v/>
      </c>
      <c r="EB23" s="148" t="str">
        <f>IF(AF23="X",CALCULADORA!$J$22,IF(CUADRO!AF23="V",0,IF(CUADRO!AF23="AP",0,IF(CUADRO!AF23="HS",0,IF(CUADRO!AF23="BA",0,IF(CALCULADORA!$M$2="INVIERNO",CUADRO!FI23,CUADRO!GO23))))))</f>
        <v/>
      </c>
      <c r="EC23" s="148" t="str">
        <f>IF(AG23="X",CALCULADORA!$J$22,IF(CUADRO!AG23="V",0,IF(CUADRO!AG23="AP",0,IF(CUADRO!AG23="HS",0,IF(CUADRO!AG23="BA",0,IF(CALCULADORA!$M$2="INVIERNO",CUADRO!FJ23,CUADRO!GP23))))))</f>
        <v/>
      </c>
      <c r="ED23" s="148" t="str">
        <f>IF(AH23="X",CALCULADORA!$J$22,IF(CUADRO!AH23="V",0,IF(CUADRO!AH23="AP",0,IF(CUADRO!AH23="HS",0,IF(CUADRO!AH23="BA",0,IF(CALCULADORA!$M$2="INVIERNO",CUADRO!FK23,CUADRO!GQ23))))))</f>
        <v/>
      </c>
      <c r="EE23" s="148" t="str">
        <f>IF(AI23="X",CALCULADORA!$J$22,IF(CUADRO!AI23="V",0,IF(CUADRO!AI23="AP",0,IF(CUADRO!AI23="HS",0,IF(CUADRO!AI23="BA",0,IF(CALCULADORA!$M$2="INVIERNO",CUADRO!FL23,CUADRO!GR23))))))</f>
        <v/>
      </c>
      <c r="EF23" s="148" t="str">
        <f>IF(AJ23="X",CALCULADORA!$J$22,IF(CUADRO!AJ23="V",0,IF(CUADRO!AJ23="AP",0,IF(CUADRO!AJ23="HS",0,IF(CUADRO!AJ23="BA",0,IF(CALCULADORA!$M$2="INVIERNO",CUADRO!FM23,CUADRO!GS23))))))</f>
        <v/>
      </c>
      <c r="EG23" s="148" t="str">
        <f>IF(AK23="X",CALCULADORA!$J$22,IF(CUADRO!AK23="V",0,IF(CUADRO!AK23="AP",0,IF(CUADRO!AK23="HS",0,IF(CUADRO!AK23="BA",0,IF(CALCULADORA!$M$2="INVIERNO",CUADRO!FN23,CUADRO!GT23))))))</f>
        <v/>
      </c>
      <c r="EH23" s="363">
        <f t="shared" si="46"/>
        <v>0</v>
      </c>
      <c r="EI23" s="19"/>
      <c r="EJ23" s="148" t="str">
        <f>IF(G23="","",IF(G23="L",0,IF(G23="V",0,IF(G23="X",0,IF(G$2="L",VLOOKUP(G23,'H. INV.'!$F$10:$P$171,11,FALSE),IF(G$2="S",VLOOKUP(G23,'H. INV.'!$V$10:$AF$171,11,FALSE),IF(G$2="D",VLOOKUP(G23,'H. INV.'!$AL$10:$AV$171,11,FALSE),"")))))))</f>
        <v/>
      </c>
      <c r="EK23" s="148" t="str">
        <f>IF(H23="","",IF(H23="L",0,IF(H23="V",0,IF(H23="X",0,IF(H$2="L",VLOOKUP(H23,'H. INV.'!$F$10:$P$171,11,FALSE),IF(H$2="S",VLOOKUP(H23,'H. INV.'!$V$10:$AF$171,11,FALSE),IF(H$2="D",VLOOKUP(H23,'H. INV.'!$AL$10:$AV$171,11,FALSE),"")))))))</f>
        <v/>
      </c>
      <c r="EL23" s="148" t="str">
        <f>IF(I23="","",IF(I23="L",0,IF(I23="V",0,IF(I23="X",0,IF(I$2="L",VLOOKUP(I23,'H. INV.'!$F$10:$P$171,11,FALSE),IF(I$2="S",VLOOKUP(I23,'H. INV.'!$V$10:$AF$171,11,FALSE),IF(I$2="D",VLOOKUP(I23,'H. INV.'!$AL$10:$AV$171,11,FALSE),"")))))))</f>
        <v/>
      </c>
      <c r="EM23" s="148" t="str">
        <f>IF(J23="","",IF(J23="L",0,IF(J23="V",0,IF(J23="X",0,IF(J$2="L",VLOOKUP(J23,'H. INV.'!$F$10:$P$171,11,FALSE),IF(J$2="S",VLOOKUP(J23,'H. INV.'!$V$10:$AF$171,11,FALSE),IF(J$2="D",VLOOKUP(J23,'H. INV.'!$AL$10:$AV$171,11,FALSE),"")))))))</f>
        <v/>
      </c>
      <c r="EN23" s="148" t="str">
        <f>IF(K23="","",IF(K23="L",0,IF(K23="V",0,IF(K23="X",0,IF(K$2="L",VLOOKUP(K23,'H. INV.'!$F$10:$P$171,11,FALSE),IF(K$2="S",VLOOKUP(K23,'H. INV.'!$V$10:$AF$171,11,FALSE),IF(K$2="D",VLOOKUP(K23,'H. INV.'!$AL$10:$AV$171,11,FALSE),"")))))))</f>
        <v/>
      </c>
      <c r="EO23" s="148" t="str">
        <f>IF(L23="","",IF(L23="L",0,IF(L23="V",0,IF(L23="X",0,IF(L$2="L",VLOOKUP(L23,'H. INV.'!$F$10:$P$171,11,FALSE),IF(L$2="S",VLOOKUP(L23,'H. INV.'!$V$10:$AF$171,11,FALSE),IF(L$2="D",VLOOKUP(L23,'H. INV.'!$AL$10:$AV$171,11,FALSE),"")))))))</f>
        <v/>
      </c>
      <c r="EP23" s="148" t="str">
        <f>IF(M23="","",IF(M23="L",0,IF(M23="V",0,IF(M23="X",0,IF(M$2="L",VLOOKUP(M23,'H. INV.'!$F$10:$P$171,11,FALSE),IF(M$2="S",VLOOKUP(M23,'H. INV.'!$V$10:$AF$171,11,FALSE),IF(M$2="D",VLOOKUP(M23,'H. INV.'!$AL$10:$AV$171,11,FALSE),"")))))))</f>
        <v/>
      </c>
      <c r="EQ23" s="148" t="str">
        <f>IF(N23="","",IF(N23="L",0,IF(N23="V",0,IF(N23="X",0,IF(N$2="L",VLOOKUP(N23,'H. INV.'!$F$10:$P$171,11,FALSE),IF(N$2="S",VLOOKUP(N23,'H. INV.'!$V$10:$AF$171,11,FALSE),IF(N$2="D",VLOOKUP(N23,'H. INV.'!$AL$10:$AV$171,11,FALSE),"")))))))</f>
        <v/>
      </c>
      <c r="ER23" s="148" t="str">
        <f>IF(O23="","",IF(O23="L",0,IF(O23="V",0,IF(O23="X",0,IF(O$2="L",VLOOKUP(O23,'H. INV.'!$F$10:$P$171,11,FALSE),IF(O$2="S",VLOOKUP(O23,'H. INV.'!$V$10:$AF$171,11,FALSE),IF(O$2="D",VLOOKUP(O23,'H. INV.'!$AL$10:$AV$171,11,FALSE),"")))))))</f>
        <v/>
      </c>
      <c r="ES23" s="148" t="str">
        <f>IF(P23="","",IF(P23="L",0,IF(P23="V",0,IF(P23="X",0,IF(P$2="L",VLOOKUP(P23,'H. INV.'!$F$10:$P$171,11,FALSE),IF(P$2="S",VLOOKUP(P23,'H. INV.'!$V$10:$AF$171,11,FALSE),IF(P$2="D",VLOOKUP(P23,'H. INV.'!$AL$10:$AV$171,11,FALSE),"")))))))</f>
        <v/>
      </c>
      <c r="ET23" s="148" t="str">
        <f>IF(Q23="","",IF(Q23="L",0,IF(Q23="V",0,IF(Q23="X",0,IF(Q$2="L",VLOOKUP(Q23,'H. INV.'!$F$10:$P$171,11,FALSE),IF(Q$2="S",VLOOKUP(Q23,'H. INV.'!$V$10:$AF$171,11,FALSE),IF(Q$2="D",VLOOKUP(Q23,'H. INV.'!$AL$10:$AV$171,11,FALSE),"")))))))</f>
        <v/>
      </c>
      <c r="EU23" s="148" t="str">
        <f>IF(R23="","",IF(R23="L",0,IF(R23="V",0,IF(R23="X",0,IF(R$2="L",VLOOKUP(R23,'H. INV.'!$F$10:$P$171,11,FALSE),IF(R$2="S",VLOOKUP(R23,'H. INV.'!$V$10:$AF$171,11,FALSE),IF(R$2="D",VLOOKUP(R23,'H. INV.'!$AL$10:$AV$171,11,FALSE),"")))))))</f>
        <v/>
      </c>
      <c r="EV23" s="148" t="str">
        <f>IF(S23="","",IF(S23="L",0,IF(S23="V",0,IF(S23="X",0,IF(S$2="L",VLOOKUP(S23,'H. INV.'!$F$10:$P$171,11,FALSE),IF(S$2="S",VLOOKUP(S23,'H. INV.'!$V$10:$AF$171,11,FALSE),IF(S$2="D",VLOOKUP(S23,'H. INV.'!$AL$10:$AV$171,11,FALSE),"")))))))</f>
        <v/>
      </c>
      <c r="EW23" s="148" t="str">
        <f>IF(T23="","",IF(T23="L",0,IF(T23="V",0,IF(T23="X",0,IF(T$2="L",VLOOKUP(T23,'H. INV.'!$F$10:$P$171,11,FALSE),IF(T$2="S",VLOOKUP(T23,'H. INV.'!$V$10:$AF$171,11,FALSE),IF(T$2="D",VLOOKUP(T23,'H. INV.'!$AL$10:$AV$171,11,FALSE),"")))))))</f>
        <v/>
      </c>
      <c r="EX23" s="148" t="str">
        <f>IF(U23="","",IF(U23="L",0,IF(U23="V",0,IF(U23="X",0,IF(U$2="L",VLOOKUP(U23,'H. INV.'!$F$10:$P$171,11,FALSE),IF(U$2="S",VLOOKUP(U23,'H. INV.'!$V$10:$AF$171,11,FALSE),IF(U$2="D",VLOOKUP(U23,'H. INV.'!$AL$10:$AV$171,11,FALSE),"")))))))</f>
        <v/>
      </c>
      <c r="EY23" s="148" t="str">
        <f>IF(V23="","",IF(V23="L",0,IF(V23="V",0,IF(V23="X",0,IF(V$2="L",VLOOKUP(V23,'H. INV.'!$F$10:$P$171,11,FALSE),IF(V$2="S",VLOOKUP(V23,'H. INV.'!$V$10:$AF$171,11,FALSE),IF(V$2="D",VLOOKUP(V23,'H. INV.'!$AL$10:$AV$171,11,FALSE),"")))))))</f>
        <v/>
      </c>
      <c r="EZ23" s="148" t="str">
        <f>IF(W23="","",IF(W23="L",0,IF(W23="V",0,IF(W23="X",0,IF(W$2="L",VLOOKUP(W23,'H. INV.'!$F$10:$P$171,11,FALSE),IF(W$2="S",VLOOKUP(W23,'H. INV.'!$V$10:$AF$171,11,FALSE),IF(W$2="D",VLOOKUP(W23,'H. INV.'!$AL$10:$AV$171,11,FALSE),"")))))))</f>
        <v/>
      </c>
      <c r="FA23" s="148" t="str">
        <f>IF(X23="","",IF(X23="L",0,IF(X23="V",0,IF(X23="X",0,IF(X$2="L",VLOOKUP(X23,'H. INV.'!$F$10:$P$171,11,FALSE),IF(X$2="S",VLOOKUP(X23,'H. INV.'!$V$10:$AF$171,11,FALSE),IF(X$2="D",VLOOKUP(X23,'H. INV.'!$AL$10:$AV$171,11,FALSE),"")))))))</f>
        <v/>
      </c>
      <c r="FB23" s="148" t="str">
        <f>IF(Y23="","",IF(Y23="L",0,IF(Y23="V",0,IF(Y23="X",0,IF(Y$2="L",VLOOKUP(Y23,'H. INV.'!$F$10:$P$171,11,FALSE),IF(Y$2="S",VLOOKUP(Y23,'H. INV.'!$V$10:$AF$171,11,FALSE),IF(Y$2="D",VLOOKUP(Y23,'H. INV.'!$AL$10:$AV$171,11,FALSE),"")))))))</f>
        <v/>
      </c>
      <c r="FC23" s="148" t="str">
        <f>IF(Z23="","",IF(Z23="L",0,IF(Z23="V",0,IF(Z23="X",0,IF(Z$2="L",VLOOKUP(Z23,'H. INV.'!$F$10:$P$171,11,FALSE),IF(Z$2="S",VLOOKUP(Z23,'H. INV.'!$V$10:$AF$171,11,FALSE),IF(Z$2="D",VLOOKUP(Z23,'H. INV.'!$AL$10:$AV$171,11,FALSE),"")))))))</f>
        <v/>
      </c>
      <c r="FD23" s="148" t="str">
        <f>IF(AA23="","",IF(AA23="L",0,IF(AA23="V",0,IF(AA23="X",0,IF(AA$2="L",VLOOKUP(AA23,'H. INV.'!$F$10:$P$171,11,FALSE),IF(AA$2="S",VLOOKUP(AA23,'H. INV.'!$V$10:$AF$171,11,FALSE),IF(AA$2="D",VLOOKUP(AA23,'H. INV.'!$AL$10:$AV$171,11,FALSE),"")))))))</f>
        <v/>
      </c>
      <c r="FE23" s="148" t="str">
        <f>IF(AB23="","",IF(AB23="L",0,IF(AB23="V",0,IF(AB23="X",0,IF(AB$2="L",VLOOKUP(AB23,'H. INV.'!$F$10:$P$171,11,FALSE),IF(AB$2="S",VLOOKUP(AB23,'H. INV.'!$V$10:$AF$171,11,FALSE),IF(AB$2="D",VLOOKUP(AB23,'H. INV.'!$AL$10:$AV$171,11,FALSE),"")))))))</f>
        <v/>
      </c>
      <c r="FF23" s="148" t="str">
        <f>IF(AC23="","",IF(AC23="L",0,IF(AC23="V",0,IF(AC23="X",0,IF(AC$2="L",VLOOKUP(AC23,'H. INV.'!$F$10:$P$171,11,FALSE),IF(AC$2="S",VLOOKUP(AC23,'H. INV.'!$V$10:$AF$171,11,FALSE),IF(AC$2="D",VLOOKUP(AC23,'H. INV.'!$AL$10:$AV$171,11,FALSE),"")))))))</f>
        <v/>
      </c>
      <c r="FG23" s="148" t="str">
        <f>IF(AD23="","",IF(AD23="L",0,IF(AD23="V",0,IF(AD23="X",0,IF(AD$2="L",VLOOKUP(AD23,'H. INV.'!$F$10:$P$171,11,FALSE),IF(AD$2="S",VLOOKUP(AD23,'H. INV.'!$V$10:$AF$171,11,FALSE),IF(AD$2="D",VLOOKUP(AD23,'H. INV.'!$AL$10:$AV$171,11,FALSE),"")))))))</f>
        <v/>
      </c>
      <c r="FH23" s="148" t="str">
        <f>IF(AE23="","",IF(AE23="L",0,IF(AE23="V",0,IF(AE23="X",0,IF(AE$2="L",VLOOKUP(AE23,'H. INV.'!$F$10:$P$171,11,FALSE),IF(AE$2="S",VLOOKUP(AE23,'H. INV.'!$V$10:$AF$171,11,FALSE),IF(AE$2="D",VLOOKUP(AE23,'H. INV.'!$AL$10:$AV$171,11,FALSE),"")))))))</f>
        <v/>
      </c>
      <c r="FI23" s="148" t="str">
        <f>IF(AF23="","",IF(AF23="L",0,IF(AF23="V",0,IF(AF23="X",0,IF(AF$2="L",VLOOKUP(AF23,'H. INV.'!$F$10:$P$171,11,FALSE),IF(AF$2="S",VLOOKUP(AF23,'H. INV.'!$V$10:$AF$171,11,FALSE),IF(AF$2="D",VLOOKUP(AF23,'H. INV.'!$AL$10:$AV$171,11,FALSE),"")))))))</f>
        <v/>
      </c>
      <c r="FJ23" s="148" t="str">
        <f>IF(AG23="","",IF(AG23="L",0,IF(AG23="V",0,IF(AG23="X",0,IF(AG$2="L",VLOOKUP(AG23,'H. INV.'!$F$10:$P$171,11,FALSE),IF(AG$2="S",VLOOKUP(AG23,'H. INV.'!$V$10:$AF$171,11,FALSE),IF(AG$2="D",VLOOKUP(AG23,'H. INV.'!$AL$10:$AV$171,11,FALSE),"")))))))</f>
        <v/>
      </c>
      <c r="FK23" s="148" t="str">
        <f>IF(AH23="","",IF(AH23="L",0,IF(AH23="V",0,IF(AH23="X",0,IF(AH$2="L",VLOOKUP(AH23,'H. INV.'!$F$10:$P$171,11,FALSE),IF(AH$2="S",VLOOKUP(AH23,'H. INV.'!$V$10:$AF$171,11,FALSE),IF(AH$2="D",VLOOKUP(AH23,'H. INV.'!$AL$10:$AV$171,11,FALSE),"")))))))</f>
        <v/>
      </c>
      <c r="FL23" s="148" t="str">
        <f>IF(AI23="","",IF(AI23="L",0,IF(AI23="V",0,IF(AI23="X",0,IF(AI$2="L",VLOOKUP(AI23,'H. INV.'!$F$10:$P$171,11,FALSE),IF(AI$2="S",VLOOKUP(AI23,'H. INV.'!$V$10:$AF$171,11,FALSE),IF(AI$2="D",VLOOKUP(AI23,'H. INV.'!$AL$10:$AV$171,11,FALSE),"")))))))</f>
        <v/>
      </c>
      <c r="FM23" s="148" t="str">
        <f>IF(AJ23="","",IF(AJ23="L",0,IF(AJ23="V",0,IF(AJ23="X",0,IF(AJ$2="L",VLOOKUP(AJ23,'H. INV.'!$F$10:$P$171,11,FALSE),IF(AJ$2="S",VLOOKUP(AJ23,'H. INV.'!$V$10:$AF$171,11,FALSE),IF(AJ$2="D",VLOOKUP(AJ23,'H. INV.'!$AL$10:$AV$171,11,FALSE),"")))))))</f>
        <v/>
      </c>
      <c r="FN23" s="148" t="str">
        <f>IF(AK23="","",IF(AK23="L",0,IF(AK23="V",0,IF(AK23="X",0,IF(AK$2="L",VLOOKUP(AK23,'H. INV.'!$F$10:$P$171,11,FALSE),IF(AK$2="S",VLOOKUP(AK23,'H. INV.'!$V$10:$AF$171,11,FALSE),IF(AK$2="D",VLOOKUP(AK23,'H. INV.'!$AL$10:$AV$171,11,FALSE),"")))))))</f>
        <v/>
      </c>
      <c r="FO23" s="19"/>
      <c r="FP23" s="148" t="str">
        <f>IF(G23="","",IF(G23="L",0,IF(G23="V",0,IF(G23="X",0,IF(G$2="L",VLOOKUP(G23,'H. VER.'!$F$10:$P$171,11,FALSE),IF(G$2="S",VLOOKUP(G23,'H. VER.'!$V$10:$AF$171,11,FALSE),IF(G$2="D",VLOOKUP(G23,'H. VER.'!$AL$10:$AV$171,11,FALSE),"")))))))</f>
        <v/>
      </c>
      <c r="FQ23" s="148" t="str">
        <f>IF(H23="","",IF(H23="L",0,IF(H23="V",0,IF(H23="X",0,IF(H$2="L",VLOOKUP(H23,'H. VER.'!$F$10:$P$171,11,FALSE),IF(H$2="S",VLOOKUP(H23,'H. VER.'!$V$10:$AF$171,11,FALSE),IF(H$2="D",VLOOKUP(H23,'H. VER.'!$AL$10:$AV$171,11,FALSE),"")))))))</f>
        <v/>
      </c>
      <c r="FR23" s="148" t="str">
        <f>IF(I23="","",IF(I23="L",0,IF(I23="V",0,IF(I23="X",0,IF(I$2="L",VLOOKUP(I23,'H. VER.'!$F$10:$P$171,11,FALSE),IF(I$2="S",VLOOKUP(I23,'H. VER.'!$V$10:$AF$171,11,FALSE),IF(I$2="D",VLOOKUP(I23,'H. VER.'!$AL$10:$AV$171,11,FALSE),"")))))))</f>
        <v/>
      </c>
      <c r="FS23" s="148" t="str">
        <f>IF(J23="","",IF(J23="L",0,IF(J23="V",0,IF(J23="X",0,IF(J$2="L",VLOOKUP(J23,'H. VER.'!$F$10:$P$171,11,FALSE),IF(J$2="S",VLOOKUP(J23,'H. VER.'!$V$10:$AF$171,11,FALSE),IF(J$2="D",VLOOKUP(J23,'H. VER.'!$AL$10:$AV$171,11,FALSE),"")))))))</f>
        <v/>
      </c>
      <c r="FT23" s="148" t="str">
        <f>IF(K23="","",IF(K23="L",0,IF(K23="V",0,IF(K23="X",0,IF(K$2="L",VLOOKUP(K23,'H. VER.'!$F$10:$P$171,11,FALSE),IF(K$2="S",VLOOKUP(K23,'H. VER.'!$V$10:$AF$171,11,FALSE),IF(K$2="D",VLOOKUP(K23,'H. VER.'!$AL$10:$AV$171,11,FALSE),"")))))))</f>
        <v/>
      </c>
      <c r="FU23" s="148" t="str">
        <f>IF(L23="","",IF(L23="L",0,IF(L23="V",0,IF(L23="X",0,IF(L$2="L",VLOOKUP(L23,'H. VER.'!$F$10:$P$171,11,FALSE),IF(L$2="S",VLOOKUP(L23,'H. VER.'!$V$10:$AF$171,11,FALSE),IF(L$2="D",VLOOKUP(L23,'H. VER.'!$AL$10:$AV$171,11,FALSE),"")))))))</f>
        <v/>
      </c>
      <c r="FV23" s="148" t="str">
        <f>IF(M23="","",IF(M23="L",0,IF(M23="V",0,IF(M23="X",0,IF(M$2="L",VLOOKUP(M23,'H. VER.'!$F$10:$P$171,11,FALSE),IF(M$2="S",VLOOKUP(M23,'H. VER.'!$V$10:$AF$171,11,FALSE),IF(M$2="D",VLOOKUP(M23,'H. VER.'!$AL$10:$AV$171,11,FALSE),"")))))))</f>
        <v/>
      </c>
      <c r="FW23" s="148" t="str">
        <f>IF(N23="","",IF(N23="L",0,IF(N23="V",0,IF(N23="X",0,IF(N$2="L",VLOOKUP(N23,'H. VER.'!$F$10:$P$171,11,FALSE),IF(N$2="S",VLOOKUP(N23,'H. VER.'!$V$10:$AF$171,11,FALSE),IF(N$2="D",VLOOKUP(N23,'H. VER.'!$AL$10:$AV$171,11,FALSE),"")))))))</f>
        <v/>
      </c>
      <c r="FX23" s="148" t="str">
        <f>IF(O23="","",IF(O23="L",0,IF(O23="V",0,IF(O23="X",0,IF(O$2="L",VLOOKUP(O23,'H. VER.'!$F$10:$P$171,11,FALSE),IF(O$2="S",VLOOKUP(O23,'H. VER.'!$V$10:$AF$171,11,FALSE),IF(O$2="D",VLOOKUP(O23,'H. VER.'!$AL$10:$AV$171,11,FALSE),"")))))))</f>
        <v/>
      </c>
      <c r="FY23" s="148" t="str">
        <f>IF(P23="","",IF(P23="L",0,IF(P23="V",0,IF(P23="X",0,IF(P$2="L",VLOOKUP(P23,'H. VER.'!$F$10:$P$171,11,FALSE),IF(P$2="S",VLOOKUP(P23,'H. VER.'!$V$10:$AF$171,11,FALSE),IF(P$2="D",VLOOKUP(P23,'H. VER.'!$AL$10:$AV$171,11,FALSE),"")))))))</f>
        <v/>
      </c>
      <c r="FZ23" s="148" t="str">
        <f>IF(Q23="","",IF(Q23="L",0,IF(Q23="V",0,IF(Q23="X",0,IF(Q$2="L",VLOOKUP(Q23,'H. VER.'!$F$10:$P$171,11,FALSE),IF(Q$2="S",VLOOKUP(Q23,'H. VER.'!$V$10:$AF$171,11,FALSE),IF(Q$2="D",VLOOKUP(Q23,'H. VER.'!$AL$10:$AV$171,11,FALSE),"")))))))</f>
        <v/>
      </c>
      <c r="GA23" s="148" t="str">
        <f>IF(R23="","",IF(R23="L",0,IF(R23="V",0,IF(R23="X",0,IF(R$2="L",VLOOKUP(R23,'H. VER.'!$F$10:$P$171,11,FALSE),IF(R$2="S",VLOOKUP(R23,'H. VER.'!$V$10:$AF$171,11,FALSE),IF(R$2="D",VLOOKUP(R23,'H. VER.'!$AL$10:$AV$171,11,FALSE),"")))))))</f>
        <v/>
      </c>
      <c r="GB23" s="148" t="str">
        <f>IF(S23="","",IF(S23="L",0,IF(S23="V",0,IF(S23="X",0,IF(S$2="L",VLOOKUP(S23,'H. VER.'!$F$10:$P$171,11,FALSE),IF(S$2="S",VLOOKUP(S23,'H. VER.'!$V$10:$AF$171,11,FALSE),IF(S$2="D",VLOOKUP(S23,'H. VER.'!$AL$10:$AV$171,11,FALSE),"")))))))</f>
        <v/>
      </c>
      <c r="GC23" s="148" t="str">
        <f>IF(T23="","",IF(T23="L",0,IF(T23="V",0,IF(T23="X",0,IF(T$2="L",VLOOKUP(T23,'H. VER.'!$F$10:$P$171,11,FALSE),IF(T$2="S",VLOOKUP(T23,'H. VER.'!$V$10:$AF$171,11,FALSE),IF(T$2="D",VLOOKUP(T23,'H. VER.'!$AL$10:$AV$171,11,FALSE),"")))))))</f>
        <v/>
      </c>
      <c r="GD23" s="148" t="str">
        <f>IF(U23="","",IF(U23="L",0,IF(U23="V",0,IF(U23="X",0,IF(U$2="L",VLOOKUP(U23,'H. VER.'!$F$10:$P$171,11,FALSE),IF(U$2="S",VLOOKUP(U23,'H. VER.'!$V$10:$AF$171,11,FALSE),IF(U$2="D",VLOOKUP(U23,'H. VER.'!$AL$10:$AV$171,11,FALSE),"")))))))</f>
        <v/>
      </c>
      <c r="GE23" s="148" t="str">
        <f>IF(V23="","",IF(V23="L",0,IF(V23="V",0,IF(V23="X",0,IF(V$2="L",VLOOKUP(V23,'H. VER.'!$F$10:$P$171,11,FALSE),IF(V$2="S",VLOOKUP(V23,'H. VER.'!$V$10:$AF$171,11,FALSE),IF(V$2="D",VLOOKUP(V23,'H. VER.'!$AL$10:$AV$171,11,FALSE),"")))))))</f>
        <v/>
      </c>
      <c r="GF23" s="148" t="str">
        <f>IF(W23="","",IF(W23="L",0,IF(W23="V",0,IF(W23="X",0,IF(W$2="L",VLOOKUP(W23,'H. VER.'!$F$10:$P$171,11,FALSE),IF(W$2="S",VLOOKUP(W23,'H. VER.'!$V$10:$AF$171,11,FALSE),IF(W$2="D",VLOOKUP(W23,'H. VER.'!$AL$10:$AV$171,11,FALSE),"")))))))</f>
        <v/>
      </c>
      <c r="GG23" s="148" t="str">
        <f>IF(X23="","",IF(X23="L",0,IF(X23="V",0,IF(X23="X",0,IF(X$2="L",VLOOKUP(X23,'H. VER.'!$F$10:$P$171,11,FALSE),IF(X$2="S",VLOOKUP(X23,'H. VER.'!$V$10:$AF$171,11,FALSE),IF(X$2="D",VLOOKUP(X23,'H. VER.'!$AL$10:$AV$171,11,FALSE),"")))))))</f>
        <v/>
      </c>
      <c r="GH23" s="148" t="str">
        <f>IF(Y23="","",IF(Y23="L",0,IF(Y23="V",0,IF(Y23="X",0,IF(Y$2="L",VLOOKUP(Y23,'H. VER.'!$F$10:$P$171,11,FALSE),IF(Y$2="S",VLOOKUP(Y23,'H. VER.'!$V$10:$AF$171,11,FALSE),IF(Y$2="D",VLOOKUP(Y23,'H. VER.'!$AL$10:$AV$171,11,FALSE),"")))))))</f>
        <v/>
      </c>
      <c r="GI23" s="148" t="str">
        <f>IF(Z23="","",IF(Z23="L",0,IF(Z23="V",0,IF(Z23="X",0,IF(Z$2="L",VLOOKUP(Z23,'H. VER.'!$F$10:$P$171,11,FALSE),IF(Z$2="S",VLOOKUP(Z23,'H. VER.'!$V$10:$AF$171,11,FALSE),IF(Z$2="D",VLOOKUP(Z23,'H. VER.'!$AL$10:$AV$171,11,FALSE),"")))))))</f>
        <v/>
      </c>
      <c r="GJ23" s="148" t="str">
        <f>IF(AA23="","",IF(AA23="L",0,IF(AA23="V",0,IF(AA23="X",0,IF(AA$2="L",VLOOKUP(AA23,'H. VER.'!$F$10:$P$171,11,FALSE),IF(AA$2="S",VLOOKUP(AA23,'H. VER.'!$V$10:$AF$171,11,FALSE),IF(AA$2="D",VLOOKUP(AA23,'H. VER.'!$AL$10:$AV$171,11,FALSE),"")))))))</f>
        <v/>
      </c>
      <c r="GK23" s="148" t="str">
        <f>IF(AB23="","",IF(AB23="L",0,IF(AB23="V",0,IF(AB23="X",0,IF(AB$2="L",VLOOKUP(AB23,'H. VER.'!$F$10:$P$171,11,FALSE),IF(AB$2="S",VLOOKUP(AB23,'H. VER.'!$V$10:$AF$171,11,FALSE),IF(AB$2="D",VLOOKUP(AB23,'H. VER.'!$AL$10:$AV$171,11,FALSE),"")))))))</f>
        <v/>
      </c>
      <c r="GL23" s="148" t="str">
        <f>IF(AC23="","",IF(AC23="L",0,IF(AC23="V",0,IF(AC23="X",0,IF(AC$2="L",VLOOKUP(AC23,'H. VER.'!$F$10:$P$171,11,FALSE),IF(AC$2="S",VLOOKUP(AC23,'H. VER.'!$V$10:$AF$171,11,FALSE),IF(AC$2="D",VLOOKUP(AC23,'H. VER.'!$AL$10:$AV$171,11,FALSE),"")))))))</f>
        <v/>
      </c>
      <c r="GM23" s="148" t="str">
        <f>IF(AD23="","",IF(AD23="L",0,IF(AD23="V",0,IF(AD23="X",0,IF(AD$2="L",VLOOKUP(AD23,'H. VER.'!$F$10:$P$171,11,FALSE),IF(AD$2="S",VLOOKUP(AD23,'H. VER.'!$V$10:$AF$171,11,FALSE),IF(AD$2="D",VLOOKUP(AD23,'H. VER.'!$AL$10:$AV$171,11,FALSE),"")))))))</f>
        <v/>
      </c>
      <c r="GN23" s="148" t="str">
        <f>IF(AE23="","",IF(AE23="L",0,IF(AE23="V",0,IF(AE23="X",0,IF(AE$2="L",VLOOKUP(AE23,'H. VER.'!$F$10:$P$171,11,FALSE),IF(AE$2="S",VLOOKUP(AE23,'H. VER.'!$V$10:$AF$171,11,FALSE),IF(AE$2="D",VLOOKUP(AE23,'H. VER.'!$AL$10:$AV$171,11,FALSE),"")))))))</f>
        <v/>
      </c>
      <c r="GO23" s="148" t="str">
        <f>IF(AF23="","",IF(AF23="L",0,IF(AF23="V",0,IF(AF23="X",0,IF(AF$2="L",VLOOKUP(AF23,'H. VER.'!$F$10:$P$171,11,FALSE),IF(AF$2="S",VLOOKUP(AF23,'H. VER.'!$V$10:$AF$171,11,FALSE),IF(AF$2="D",VLOOKUP(AF23,'H. VER.'!$AL$10:$AV$171,11,FALSE),"")))))))</f>
        <v/>
      </c>
      <c r="GP23" s="148" t="str">
        <f>IF(AG23="","",IF(AG23="L",0,IF(AG23="V",0,IF(AG23="X",0,IF(AG$2="L",VLOOKUP(AG23,'H. VER.'!$F$10:$P$171,11,FALSE),IF(AG$2="S",VLOOKUP(AG23,'H. VER.'!$V$10:$AF$171,11,FALSE),IF(AG$2="D",VLOOKUP(AG23,'H. VER.'!$AL$10:$AV$171,11,FALSE),"")))))))</f>
        <v/>
      </c>
      <c r="GQ23" s="148" t="str">
        <f>IF(AH23="","",IF(AH23="L",0,IF(AH23="V",0,IF(AH23="X",0,IF(AH$2="L",VLOOKUP(AH23,'H. VER.'!$F$10:$P$171,11,FALSE),IF(AH$2="S",VLOOKUP(AH23,'H. VER.'!$V$10:$AF$171,11,FALSE),IF(AH$2="D",VLOOKUP(AH23,'H. VER.'!$AL$10:$AV$171,11,FALSE),"")))))))</f>
        <v/>
      </c>
      <c r="GR23" s="148" t="str">
        <f>IF(AI23="","",IF(AI23="L",0,IF(AI23="V",0,IF(AI23="X",0,IF(AI$2="L",VLOOKUP(AI23,'H. VER.'!$F$10:$P$171,11,FALSE),IF(AI$2="S",VLOOKUP(AI23,'H. VER.'!$V$10:$AF$171,11,FALSE),IF(AI$2="D",VLOOKUP(AI23,'H. VER.'!$AL$10:$AV$171,11,FALSE),"")))))))</f>
        <v/>
      </c>
      <c r="GS23" s="148" t="str">
        <f>IF(AJ23="","",IF(AJ23="L",0,IF(AJ23="V",0,IF(AJ23="X",0,IF(AJ$2="L",VLOOKUP(AJ23,'H. VER.'!$F$10:$P$171,11,FALSE),IF(AJ$2="S",VLOOKUP(AJ23,'H. VER.'!$V$10:$AF$171,11,FALSE),IF(AJ$2="D",VLOOKUP(AJ23,'H. VER.'!$AL$10:$AV$171,11,FALSE),"")))))))</f>
        <v/>
      </c>
      <c r="GT23" s="148" t="str">
        <f>IF(AK23="","",IF(AK23="L",0,IF(AK23="V",0,IF(AK23="X",0,IF(AK$2="L",VLOOKUP(AK23,'H. VER.'!$F$10:$P$171,11,FALSE),IF(AK$2="S",VLOOKUP(AK23,'H. VER.'!$V$10:$AF$171,11,FALSE),IF(AK$2="D",VLOOKUP(AK23,'H. VER.'!$AL$10:$AV$171,11,FALSE),"")))))))</f>
        <v/>
      </c>
      <c r="GU23" s="19"/>
      <c r="GV23" s="417">
        <f t="shared" si="47"/>
        <v>16</v>
      </c>
      <c r="GW23" s="415"/>
    </row>
    <row r="24" spans="1:205" ht="15.75">
      <c r="A24" s="516"/>
      <c r="B24" s="367" t="str">
        <f>IFERROR(VLOOKUP(A440/7/2023+CONDUCTORES!C:V,20,FALSE),"")</f>
        <v/>
      </c>
      <c r="C24" s="544" t="str">
        <f>IF(CUADRO!A24="",IF(B24="","",B24),VLOOKUP(CUADRO!A24,CONDUCTORES!C:E,3,FALSE))</f>
        <v/>
      </c>
      <c r="D24" s="545" t="str">
        <f>IF(ISNA(IF(B24="",IF(A24="","",A24),VLOOKUP(B24,CONDUCTORES!B:F,5,FALSE))),"",(IF(B24="",IF(A24="","",A24),VLOOKUP(B24,CONDUCTORES!B:F,5,FALSE))))</f>
        <v/>
      </c>
      <c r="E24" s="546">
        <v>21</v>
      </c>
      <c r="F24" s="551"/>
      <c r="G24" s="547"/>
      <c r="H24" s="547"/>
      <c r="I24" s="519"/>
      <c r="J24" s="547"/>
      <c r="K24" s="519"/>
      <c r="L24" s="550"/>
      <c r="M24" s="547"/>
      <c r="N24" s="547"/>
      <c r="O24" s="547"/>
      <c r="P24" s="519"/>
      <c r="Q24" s="547"/>
      <c r="R24" s="519"/>
      <c r="S24" s="519"/>
      <c r="T24" s="547"/>
      <c r="U24" s="519"/>
      <c r="V24" s="549"/>
      <c r="W24" s="547"/>
      <c r="X24" s="547"/>
      <c r="Y24" s="519"/>
      <c r="Z24" s="550"/>
      <c r="AA24" s="547"/>
      <c r="AB24" s="547"/>
      <c r="AC24" s="547"/>
      <c r="AD24" s="547"/>
      <c r="AE24" s="547"/>
      <c r="AF24" s="547"/>
      <c r="AG24" s="550"/>
      <c r="AH24" s="547"/>
      <c r="AI24" s="547"/>
      <c r="AJ24" s="547"/>
      <c r="AK24" s="519"/>
      <c r="AL24" s="417">
        <f t="shared" si="38"/>
        <v>0</v>
      </c>
      <c r="AM24" s="417">
        <f t="shared" si="6"/>
        <v>31</v>
      </c>
      <c r="AN24" s="463">
        <f t="shared" si="39"/>
        <v>0</v>
      </c>
      <c r="AO24" s="463">
        <f t="shared" si="40"/>
        <v>0</v>
      </c>
      <c r="AP24" s="463">
        <f t="shared" si="41"/>
        <v>0</v>
      </c>
      <c r="AQ24" s="463">
        <f t="shared" si="42"/>
        <v>0</v>
      </c>
      <c r="AR24" s="463">
        <f t="shared" si="43"/>
        <v>0</v>
      </c>
      <c r="AS24" s="464">
        <f t="shared" si="44"/>
        <v>0</v>
      </c>
      <c r="AT24" s="464">
        <f t="shared" si="45"/>
        <v>0</v>
      </c>
      <c r="AU24" s="465">
        <f>EH24+(AO24*(CALCULADORA!$L$22/30))+(CUADRO!AP24*CALCULADORA!$J$22)+(CUADRO!AQ24*CALCULADORA!$J$22)+(CUADRO!AR24*CALCULADORA!$J$22)</f>
        <v>0</v>
      </c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97">
        <f t="shared" si="7"/>
        <v>1</v>
      </c>
      <c r="BW24" s="97">
        <f t="shared" si="8"/>
        <v>2</v>
      </c>
      <c r="BX24" s="97">
        <f t="shared" si="9"/>
        <v>3</v>
      </c>
      <c r="BY24" s="97">
        <f t="shared" si="10"/>
        <v>4</v>
      </c>
      <c r="BZ24" s="97">
        <f t="shared" si="11"/>
        <v>5</v>
      </c>
      <c r="CA24" s="97">
        <f t="shared" si="12"/>
        <v>6</v>
      </c>
      <c r="CB24" s="97">
        <f t="shared" si="13"/>
        <v>7</v>
      </c>
      <c r="CC24" s="97">
        <f t="shared" si="14"/>
        <v>8</v>
      </c>
      <c r="CD24" s="97">
        <f t="shared" si="15"/>
        <v>9</v>
      </c>
      <c r="CE24" s="97">
        <f t="shared" si="16"/>
        <v>10</v>
      </c>
      <c r="CF24" s="97">
        <f t="shared" si="17"/>
        <v>11</v>
      </c>
      <c r="CG24" s="97">
        <f t="shared" si="18"/>
        <v>12</v>
      </c>
      <c r="CH24" s="97">
        <f t="shared" si="19"/>
        <v>13</v>
      </c>
      <c r="CI24" s="97">
        <f t="shared" si="20"/>
        <v>14</v>
      </c>
      <c r="CJ24" s="97">
        <f t="shared" si="21"/>
        <v>15</v>
      </c>
      <c r="CK24" s="97">
        <f t="shared" si="22"/>
        <v>16</v>
      </c>
      <c r="CL24" s="97">
        <f t="shared" si="23"/>
        <v>17</v>
      </c>
      <c r="CM24" s="97">
        <f t="shared" si="24"/>
        <v>18</v>
      </c>
      <c r="CN24" s="97">
        <f t="shared" si="25"/>
        <v>19</v>
      </c>
      <c r="CO24" s="97">
        <f t="shared" si="26"/>
        <v>20</v>
      </c>
      <c r="CP24" s="97">
        <f t="shared" si="27"/>
        <v>21</v>
      </c>
      <c r="CQ24" s="97">
        <f t="shared" si="28"/>
        <v>22</v>
      </c>
      <c r="CR24" s="97">
        <f t="shared" si="29"/>
        <v>23</v>
      </c>
      <c r="CS24" s="97">
        <f t="shared" si="30"/>
        <v>24</v>
      </c>
      <c r="CT24" s="97">
        <f t="shared" si="31"/>
        <v>25</v>
      </c>
      <c r="CU24" s="97">
        <f t="shared" si="32"/>
        <v>26</v>
      </c>
      <c r="CV24" s="97">
        <f t="shared" si="33"/>
        <v>27</v>
      </c>
      <c r="CW24" s="97">
        <f t="shared" si="34"/>
        <v>28</v>
      </c>
      <c r="CX24" s="97">
        <f t="shared" si="35"/>
        <v>29</v>
      </c>
      <c r="CY24" s="97">
        <f t="shared" si="36"/>
        <v>30</v>
      </c>
      <c r="CZ24" s="97">
        <f t="shared" si="37"/>
        <v>31</v>
      </c>
      <c r="DA24" s="19"/>
      <c r="DB24" s="19"/>
      <c r="DC24" s="148" t="str">
        <f>IF(G24="X",CALCULADORA!$J$22,IF(CUADRO!G24="V",0,IF(CUADRO!G24="AP",0,IF(CUADRO!G24="HS",0,IF(CUADRO!G24="BA",0,IF(CALCULADORA!$M$2="INVIERNO",CUADRO!EJ24,CUADRO!FP24))))))</f>
        <v/>
      </c>
      <c r="DD24" s="148" t="str">
        <f>IF(H24="X",CALCULADORA!$J$22,IF(CUADRO!H24="V",0,IF(CUADRO!H24="AP",0,IF(CUADRO!H24="HS",0,IF(CUADRO!H24="BA",0,IF(CALCULADORA!$M$2="INVIERNO",CUADRO!EK24,CUADRO!FQ24))))))</f>
        <v/>
      </c>
      <c r="DE24" s="148" t="str">
        <f>IF(I24="X",CALCULADORA!$J$22,IF(CUADRO!I24="V",0,IF(CUADRO!I24="AP",0,IF(CUADRO!I24="HS",0,IF(CUADRO!I24="BA",0,IF(CALCULADORA!$M$2="INVIERNO",CUADRO!EL24,CUADRO!FR24))))))</f>
        <v/>
      </c>
      <c r="DF24" s="148" t="str">
        <f>IF(J24="X",CALCULADORA!$J$22,IF(CUADRO!J24="V",0,IF(CUADRO!J24="AP",0,IF(CUADRO!J24="HS",0,IF(CUADRO!J24="BA",0,IF(CALCULADORA!$M$2="INVIERNO",CUADRO!EM24,CUADRO!FS24))))))</f>
        <v/>
      </c>
      <c r="DG24" s="148" t="str">
        <f>IF(K24="X",CALCULADORA!$J$22,IF(CUADRO!K24="V",0,IF(CUADRO!K24="AP",0,IF(CUADRO!K24="HS",0,IF(CUADRO!K24="BA",0,IF(CALCULADORA!$M$2="INVIERNO",CUADRO!EN24,CUADRO!FT24))))))</f>
        <v/>
      </c>
      <c r="DH24" s="148" t="str">
        <f>IF(L24="X",CALCULADORA!$J$22,IF(CUADRO!L24="V",0,IF(CUADRO!L24="AP",0,IF(CUADRO!L24="HS",0,IF(CUADRO!L24="BA",0,IF(CALCULADORA!$M$2="INVIERNO",CUADRO!EO24,CUADRO!FU24))))))</f>
        <v/>
      </c>
      <c r="DI24" s="148" t="str">
        <f>IF(M24="X",CALCULADORA!$J$22,IF(CUADRO!M24="V",0,IF(CUADRO!M24="AP",0,IF(CUADRO!M24="HS",0,IF(CUADRO!M24="BA",0,IF(CALCULADORA!$M$2="INVIERNO",CUADRO!EP24,CUADRO!FV24))))))</f>
        <v/>
      </c>
      <c r="DJ24" s="148" t="str">
        <f>IF(N24="X",CALCULADORA!$J$22,IF(CUADRO!N24="V",0,IF(CUADRO!N24="AP",0,IF(CUADRO!N24="HS",0,IF(CUADRO!N24="BA",0,IF(CALCULADORA!$M$2="INVIERNO",CUADRO!EQ24,CUADRO!FW24))))))</f>
        <v/>
      </c>
      <c r="DK24" s="148" t="str">
        <f>IF(O24="X",CALCULADORA!$J$22,IF(CUADRO!O24="V",0,IF(CUADRO!O24="AP",0,IF(CUADRO!O24="HS",0,IF(CUADRO!O24="BA",0,IF(CALCULADORA!$M$2="INVIERNO",CUADRO!ER24,CUADRO!FX24))))))</f>
        <v/>
      </c>
      <c r="DL24" s="148" t="str">
        <f>IF(P24="X",CALCULADORA!$J$22,IF(CUADRO!P24="V",0,IF(CUADRO!P24="AP",0,IF(CUADRO!P24="HS",0,IF(CUADRO!P24="BA",0,IF(CALCULADORA!$M$2="INVIERNO",CUADRO!ES24,CUADRO!FY24))))))</f>
        <v/>
      </c>
      <c r="DM24" s="148" t="str">
        <f>IF(Q24="X",CALCULADORA!$J$22,IF(CUADRO!Q24="V",0,IF(CUADRO!Q24="AP",0,IF(CUADRO!Q24="HS",0,IF(CUADRO!Q24="BA",0,IF(CALCULADORA!$M$2="INVIERNO",CUADRO!ET24,CUADRO!FZ24))))))</f>
        <v/>
      </c>
      <c r="DN24" s="148" t="str">
        <f>IF(R24="X",CALCULADORA!$J$22,IF(CUADRO!R24="V",0,IF(CUADRO!R24="AP",0,IF(CUADRO!R24="HS",0,IF(CUADRO!R24="BA",0,IF(CALCULADORA!$M$2="INVIERNO",CUADRO!EU24,CUADRO!GA24))))))</f>
        <v/>
      </c>
      <c r="DO24" s="148" t="str">
        <f>IF(S24="X",CALCULADORA!$J$22,IF(CUADRO!S24="V",0,IF(CUADRO!S24="AP",0,IF(CUADRO!S24="HS",0,IF(CUADRO!S24="BA",0,IF(CALCULADORA!$M$2="INVIERNO",CUADRO!EV24,CUADRO!GB24))))))</f>
        <v/>
      </c>
      <c r="DP24" s="148" t="str">
        <f>IF(T24="X",CALCULADORA!$J$22,IF(CUADRO!T24="V",0,IF(CUADRO!T24="AP",0,IF(CUADRO!T24="HS",0,IF(CUADRO!T24="BA",0,IF(CALCULADORA!$M$2="INVIERNO",CUADRO!EW24,CUADRO!GC24))))))</f>
        <v/>
      </c>
      <c r="DQ24" s="148" t="str">
        <f>IF(U24="X",CALCULADORA!$J$22,IF(CUADRO!U24="V",0,IF(CUADRO!U24="AP",0,IF(CUADRO!U24="HS",0,IF(CUADRO!U24="BA",0,IF(CALCULADORA!$M$2="INVIERNO",CUADRO!EX24,CUADRO!GD24))))))</f>
        <v/>
      </c>
      <c r="DR24" s="148" t="str">
        <f>IF(V24="X",CALCULADORA!$J$22,IF(CUADRO!V24="V",0,IF(CUADRO!V24="AP",0,IF(CUADRO!V24="HS",0,IF(CUADRO!V24="BA",0,IF(CALCULADORA!$M$2="INVIERNO",CUADRO!EY24,CUADRO!GE24))))))</f>
        <v/>
      </c>
      <c r="DS24" s="148" t="str">
        <f>IF(W24="X",CALCULADORA!$J$22,IF(CUADRO!W24="V",0,IF(CUADRO!W24="AP",0,IF(CUADRO!W24="HS",0,IF(CUADRO!W24="BA",0,IF(CALCULADORA!$M$2="INVIERNO",CUADRO!EZ24,CUADRO!GF24))))))</f>
        <v/>
      </c>
      <c r="DT24" s="148" t="str">
        <f>IF(X24="X",CALCULADORA!$J$22,IF(CUADRO!X24="V",0,IF(CUADRO!X24="AP",0,IF(CUADRO!X24="HS",0,IF(CUADRO!X24="BA",0,IF(CALCULADORA!$M$2="INVIERNO",CUADRO!FA24,CUADRO!GG24))))))</f>
        <v/>
      </c>
      <c r="DU24" s="148" t="str">
        <f>IF(Y24="X",CALCULADORA!$J$22,IF(CUADRO!Y24="V",0,IF(CUADRO!Y24="AP",0,IF(CUADRO!Y24="HS",0,IF(CUADRO!Y24="BA",0,IF(CALCULADORA!$M$2="INVIERNO",CUADRO!FB24,CUADRO!GH24))))))</f>
        <v/>
      </c>
      <c r="DV24" s="148" t="str">
        <f>IF(Z24="X",CALCULADORA!$J$22,IF(CUADRO!Z24="V",0,IF(CUADRO!Z24="AP",0,IF(CUADRO!Z24="HS",0,IF(CUADRO!Z24="BA",0,IF(CALCULADORA!$M$2="INVIERNO",CUADRO!FC24,CUADRO!GI24))))))</f>
        <v/>
      </c>
      <c r="DW24" s="148" t="str">
        <f>IF(AA24="X",CALCULADORA!$J$22,IF(CUADRO!AA24="V",0,IF(CUADRO!AA24="AP",0,IF(CUADRO!AA24="HS",0,IF(CUADRO!AA24="BA",0,IF(CALCULADORA!$M$2="INVIERNO",CUADRO!FD24,CUADRO!GJ24))))))</f>
        <v/>
      </c>
      <c r="DX24" s="148" t="str">
        <f>IF(AB24="X",CALCULADORA!$J$22,IF(CUADRO!AB24="V",0,IF(CUADRO!AB24="AP",0,IF(CUADRO!AB24="HS",0,IF(CUADRO!AB24="BA",0,IF(CALCULADORA!$M$2="INVIERNO",CUADRO!FE24,CUADRO!GK24))))))</f>
        <v/>
      </c>
      <c r="DY24" s="148" t="str">
        <f>IF(AC24="X",CALCULADORA!$J$22,IF(CUADRO!AC24="V",0,IF(CUADRO!AC24="AP",0,IF(CUADRO!AC24="HS",0,IF(CUADRO!AC24="BA",0,IF(CALCULADORA!$M$2="INVIERNO",CUADRO!FF24,CUADRO!GL24))))))</f>
        <v/>
      </c>
      <c r="DZ24" s="148" t="str">
        <f>IF(AD24="X",CALCULADORA!$J$22,IF(CUADRO!AD24="V",0,IF(CUADRO!AD24="AP",0,IF(CUADRO!AD24="HS",0,IF(CUADRO!AD24="BA",0,IF(CALCULADORA!$M$2="INVIERNO",CUADRO!FG24,CUADRO!GM24))))))</f>
        <v/>
      </c>
      <c r="EA24" s="148" t="str">
        <f>IF(AE24="X",CALCULADORA!$J$22,IF(CUADRO!AE24="V",0,IF(CUADRO!AE24="AP",0,IF(CUADRO!AE24="HS",0,IF(CUADRO!AE24="BA",0,IF(CALCULADORA!$M$2="INVIERNO",CUADRO!FH24,CUADRO!GN24))))))</f>
        <v/>
      </c>
      <c r="EB24" s="148" t="str">
        <f>IF(AF24="X",CALCULADORA!$J$22,IF(CUADRO!AF24="V",0,IF(CUADRO!AF24="AP",0,IF(CUADRO!AF24="HS",0,IF(CUADRO!AF24="BA",0,IF(CALCULADORA!$M$2="INVIERNO",CUADRO!FI24,CUADRO!GO24))))))</f>
        <v/>
      </c>
      <c r="EC24" s="148" t="str">
        <f>IF(AG24="X",CALCULADORA!$J$22,IF(CUADRO!AG24="V",0,IF(CUADRO!AG24="AP",0,IF(CUADRO!AG24="HS",0,IF(CUADRO!AG24="BA",0,IF(CALCULADORA!$M$2="INVIERNO",CUADRO!FJ24,CUADRO!GP24))))))</f>
        <v/>
      </c>
      <c r="ED24" s="148" t="str">
        <f>IF(AH24="X",CALCULADORA!$J$22,IF(CUADRO!AH24="V",0,IF(CUADRO!AH24="AP",0,IF(CUADRO!AH24="HS",0,IF(CUADRO!AH24="BA",0,IF(CALCULADORA!$M$2="INVIERNO",CUADRO!FK24,CUADRO!GQ24))))))</f>
        <v/>
      </c>
      <c r="EE24" s="148" t="str">
        <f>IF(AI24="X",CALCULADORA!$J$22,IF(CUADRO!AI24="V",0,IF(CUADRO!AI24="AP",0,IF(CUADRO!AI24="HS",0,IF(CUADRO!AI24="BA",0,IF(CALCULADORA!$M$2="INVIERNO",CUADRO!FL24,CUADRO!GR24))))))</f>
        <v/>
      </c>
      <c r="EF24" s="148" t="str">
        <f>IF(AJ24="X",CALCULADORA!$J$22,IF(CUADRO!AJ24="V",0,IF(CUADRO!AJ24="AP",0,IF(CUADRO!AJ24="HS",0,IF(CUADRO!AJ24="BA",0,IF(CALCULADORA!$M$2="INVIERNO",CUADRO!FM24,CUADRO!GS24))))))</f>
        <v/>
      </c>
      <c r="EG24" s="148" t="str">
        <f>IF(AK24="X",CALCULADORA!$J$22,IF(CUADRO!AK24="V",0,IF(CUADRO!AK24="AP",0,IF(CUADRO!AK24="HS",0,IF(CUADRO!AK24="BA",0,IF(CALCULADORA!$M$2="INVIERNO",CUADRO!FN24,CUADRO!GT24))))))</f>
        <v/>
      </c>
      <c r="EH24" s="363">
        <f t="shared" si="46"/>
        <v>0</v>
      </c>
      <c r="EI24" s="19"/>
      <c r="EJ24" s="148" t="str">
        <f>IF(G24="","",IF(G24="L",0,IF(G24="V",0,IF(G24="X",0,IF(G$2="L",VLOOKUP(G24,'H. INV.'!$F$10:$P$171,11,FALSE),IF(G$2="S",VLOOKUP(G24,'H. INV.'!$V$10:$AF$171,11,FALSE),IF(G$2="D",VLOOKUP(G24,'H. INV.'!$AL$10:$AV$171,11,FALSE),"")))))))</f>
        <v/>
      </c>
      <c r="EK24" s="148" t="str">
        <f>IF(H24="","",IF(H24="L",0,IF(H24="V",0,IF(H24="X",0,IF(H$2="L",VLOOKUP(H24,'H. INV.'!$F$10:$P$171,11,FALSE),IF(H$2="S",VLOOKUP(H24,'H. INV.'!$V$10:$AF$171,11,FALSE),IF(H$2="D",VLOOKUP(H24,'H. INV.'!$AL$10:$AV$171,11,FALSE),"")))))))</f>
        <v/>
      </c>
      <c r="EL24" s="148" t="str">
        <f>IF(I24="","",IF(I24="L",0,IF(I24="V",0,IF(I24="X",0,IF(I$2="L",VLOOKUP(I24,'H. INV.'!$F$10:$P$171,11,FALSE),IF(I$2="S",VLOOKUP(I24,'H. INV.'!$V$10:$AF$171,11,FALSE),IF(I$2="D",VLOOKUP(I24,'H. INV.'!$AL$10:$AV$171,11,FALSE),"")))))))</f>
        <v/>
      </c>
      <c r="EM24" s="148" t="str">
        <f>IF(J24="","",IF(J24="L",0,IF(J24="V",0,IF(J24="X",0,IF(J$2="L",VLOOKUP(J24,'H. INV.'!$F$10:$P$171,11,FALSE),IF(J$2="S",VLOOKUP(J24,'H. INV.'!$V$10:$AF$171,11,FALSE),IF(J$2="D",VLOOKUP(J24,'H. INV.'!$AL$10:$AV$171,11,FALSE),"")))))))</f>
        <v/>
      </c>
      <c r="EN24" s="148" t="str">
        <f>IF(K24="","",IF(K24="L",0,IF(K24="V",0,IF(K24="X",0,IF(K$2="L",VLOOKUP(K24,'H. INV.'!$F$10:$P$171,11,FALSE),IF(K$2="S",VLOOKUP(K24,'H. INV.'!$V$10:$AF$171,11,FALSE),IF(K$2="D",VLOOKUP(K24,'H. INV.'!$AL$10:$AV$171,11,FALSE),"")))))))</f>
        <v/>
      </c>
      <c r="EO24" s="148" t="str">
        <f>IF(L24="","",IF(L24="L",0,IF(L24="V",0,IF(L24="X",0,IF(L$2="L",VLOOKUP(L24,'H. INV.'!$F$10:$P$171,11,FALSE),IF(L$2="S",VLOOKUP(L24,'H. INV.'!$V$10:$AF$171,11,FALSE),IF(L$2="D",VLOOKUP(L24,'H. INV.'!$AL$10:$AV$171,11,FALSE),"")))))))</f>
        <v/>
      </c>
      <c r="EP24" s="148" t="str">
        <f>IF(M24="","",IF(M24="L",0,IF(M24="V",0,IF(M24="X",0,IF(M$2="L",VLOOKUP(M24,'H. INV.'!$F$10:$P$171,11,FALSE),IF(M$2="S",VLOOKUP(M24,'H. INV.'!$V$10:$AF$171,11,FALSE),IF(M$2="D",VLOOKUP(M24,'H. INV.'!$AL$10:$AV$171,11,FALSE),"")))))))</f>
        <v/>
      </c>
      <c r="EQ24" s="148" t="str">
        <f>IF(N24="","",IF(N24="L",0,IF(N24="V",0,IF(N24="X",0,IF(N$2="L",VLOOKUP(N24,'H. INV.'!$F$10:$P$171,11,FALSE),IF(N$2="S",VLOOKUP(N24,'H. INV.'!$V$10:$AF$171,11,FALSE),IF(N$2="D",VLOOKUP(N24,'H. INV.'!$AL$10:$AV$171,11,FALSE),"")))))))</f>
        <v/>
      </c>
      <c r="ER24" s="148" t="str">
        <f>IF(O24="","",IF(O24="L",0,IF(O24="V",0,IF(O24="X",0,IF(O$2="L",VLOOKUP(O24,'H. INV.'!$F$10:$P$171,11,FALSE),IF(O$2="S",VLOOKUP(O24,'H. INV.'!$V$10:$AF$171,11,FALSE),IF(O$2="D",VLOOKUP(O24,'H. INV.'!$AL$10:$AV$171,11,FALSE),"")))))))</f>
        <v/>
      </c>
      <c r="ES24" s="148" t="str">
        <f>IF(P24="","",IF(P24="L",0,IF(P24="V",0,IF(P24="X",0,IF(P$2="L",VLOOKUP(P24,'H. INV.'!$F$10:$P$171,11,FALSE),IF(P$2="S",VLOOKUP(P24,'H. INV.'!$V$10:$AF$171,11,FALSE),IF(P$2="D",VLOOKUP(P24,'H. INV.'!$AL$10:$AV$171,11,FALSE),"")))))))</f>
        <v/>
      </c>
      <c r="ET24" s="148" t="str">
        <f>IF(Q24="","",IF(Q24="L",0,IF(Q24="V",0,IF(Q24="X",0,IF(Q$2="L",VLOOKUP(Q24,'H. INV.'!$F$10:$P$171,11,FALSE),IF(Q$2="S",VLOOKUP(Q24,'H. INV.'!$V$10:$AF$171,11,FALSE),IF(Q$2="D",VLOOKUP(Q24,'H. INV.'!$AL$10:$AV$171,11,FALSE),"")))))))</f>
        <v/>
      </c>
      <c r="EU24" s="148" t="str">
        <f>IF(R24="","",IF(R24="L",0,IF(R24="V",0,IF(R24="X",0,IF(R$2="L",VLOOKUP(R24,'H. INV.'!$F$10:$P$171,11,FALSE),IF(R$2="S",VLOOKUP(R24,'H. INV.'!$V$10:$AF$171,11,FALSE),IF(R$2="D",VLOOKUP(R24,'H. INV.'!$AL$10:$AV$171,11,FALSE),"")))))))</f>
        <v/>
      </c>
      <c r="EV24" s="148" t="str">
        <f>IF(S24="","",IF(S24="L",0,IF(S24="V",0,IF(S24="X",0,IF(S$2="L",VLOOKUP(S24,'H. INV.'!$F$10:$P$171,11,FALSE),IF(S$2="S",VLOOKUP(S24,'H. INV.'!$V$10:$AF$171,11,FALSE),IF(S$2="D",VLOOKUP(S24,'H. INV.'!$AL$10:$AV$171,11,FALSE),"")))))))</f>
        <v/>
      </c>
      <c r="EW24" s="148" t="str">
        <f>IF(T24="","",IF(T24="L",0,IF(T24="V",0,IF(T24="X",0,IF(T$2="L",VLOOKUP(T24,'H. INV.'!$F$10:$P$171,11,FALSE),IF(T$2="S",VLOOKUP(T24,'H. INV.'!$V$10:$AF$171,11,FALSE),IF(T$2="D",VLOOKUP(T24,'H. INV.'!$AL$10:$AV$171,11,FALSE),"")))))))</f>
        <v/>
      </c>
      <c r="EX24" s="148" t="str">
        <f>IF(U24="","",IF(U24="L",0,IF(U24="V",0,IF(U24="X",0,IF(U$2="L",VLOOKUP(U24,'H. INV.'!$F$10:$P$171,11,FALSE),IF(U$2="S",VLOOKUP(U24,'H. INV.'!$V$10:$AF$171,11,FALSE),IF(U$2="D",VLOOKUP(U24,'H. INV.'!$AL$10:$AV$171,11,FALSE),"")))))))</f>
        <v/>
      </c>
      <c r="EY24" s="148" t="str">
        <f>IF(V24="","",IF(V24="L",0,IF(V24="V",0,IF(V24="X",0,IF(V$2="L",VLOOKUP(V24,'H. INV.'!$F$10:$P$171,11,FALSE),IF(V$2="S",VLOOKUP(V24,'H. INV.'!$V$10:$AF$171,11,FALSE),IF(V$2="D",VLOOKUP(V24,'H. INV.'!$AL$10:$AV$171,11,FALSE),"")))))))</f>
        <v/>
      </c>
      <c r="EZ24" s="148" t="str">
        <f>IF(W24="","",IF(W24="L",0,IF(W24="V",0,IF(W24="X",0,IF(W$2="L",VLOOKUP(W24,'H. INV.'!$F$10:$P$171,11,FALSE),IF(W$2="S",VLOOKUP(W24,'H. INV.'!$V$10:$AF$171,11,FALSE),IF(W$2="D",VLOOKUP(W24,'H. INV.'!$AL$10:$AV$171,11,FALSE),"")))))))</f>
        <v/>
      </c>
      <c r="FA24" s="148" t="str">
        <f>IF(X24="","",IF(X24="L",0,IF(X24="V",0,IF(X24="X",0,IF(X$2="L",VLOOKUP(X24,'H. INV.'!$F$10:$P$171,11,FALSE),IF(X$2="S",VLOOKUP(X24,'H. INV.'!$V$10:$AF$171,11,FALSE),IF(X$2="D",VLOOKUP(X24,'H. INV.'!$AL$10:$AV$171,11,FALSE),"")))))))</f>
        <v/>
      </c>
      <c r="FB24" s="148" t="str">
        <f>IF(Y24="","",IF(Y24="L",0,IF(Y24="V",0,IF(Y24="X",0,IF(Y$2="L",VLOOKUP(Y24,'H. INV.'!$F$10:$P$171,11,FALSE),IF(Y$2="S",VLOOKUP(Y24,'H. INV.'!$V$10:$AF$171,11,FALSE),IF(Y$2="D",VLOOKUP(Y24,'H. INV.'!$AL$10:$AV$171,11,FALSE),"")))))))</f>
        <v/>
      </c>
      <c r="FC24" s="148" t="str">
        <f>IF(Z24="","",IF(Z24="L",0,IF(Z24="V",0,IF(Z24="X",0,IF(Z$2="L",VLOOKUP(Z24,'H. INV.'!$F$10:$P$171,11,FALSE),IF(Z$2="S",VLOOKUP(Z24,'H. INV.'!$V$10:$AF$171,11,FALSE),IF(Z$2="D",VLOOKUP(Z24,'H. INV.'!$AL$10:$AV$171,11,FALSE),"")))))))</f>
        <v/>
      </c>
      <c r="FD24" s="148" t="str">
        <f>IF(AA24="","",IF(AA24="L",0,IF(AA24="V",0,IF(AA24="X",0,IF(AA$2="L",VLOOKUP(AA24,'H. INV.'!$F$10:$P$171,11,FALSE),IF(AA$2="S",VLOOKUP(AA24,'H. INV.'!$V$10:$AF$171,11,FALSE),IF(AA$2="D",VLOOKUP(AA24,'H. INV.'!$AL$10:$AV$171,11,FALSE),"")))))))</f>
        <v/>
      </c>
      <c r="FE24" s="148" t="str">
        <f>IF(AB24="","",IF(AB24="L",0,IF(AB24="V",0,IF(AB24="X",0,IF(AB$2="L",VLOOKUP(AB24,'H. INV.'!$F$10:$P$171,11,FALSE),IF(AB$2="S",VLOOKUP(AB24,'H. INV.'!$V$10:$AF$171,11,FALSE),IF(AB$2="D",VLOOKUP(AB24,'H. INV.'!$AL$10:$AV$171,11,FALSE),"")))))))</f>
        <v/>
      </c>
      <c r="FF24" s="148" t="str">
        <f>IF(AC24="","",IF(AC24="L",0,IF(AC24="V",0,IF(AC24="X",0,IF(AC$2="L",VLOOKUP(AC24,'H. INV.'!$F$10:$P$171,11,FALSE),IF(AC$2="S",VLOOKUP(AC24,'H. INV.'!$V$10:$AF$171,11,FALSE),IF(AC$2="D",VLOOKUP(AC24,'H. INV.'!$AL$10:$AV$171,11,FALSE),"")))))))</f>
        <v/>
      </c>
      <c r="FG24" s="148" t="str">
        <f>IF(AD24="","",IF(AD24="L",0,IF(AD24="V",0,IF(AD24="X",0,IF(AD$2="L",VLOOKUP(AD24,'H. INV.'!$F$10:$P$171,11,FALSE),IF(AD$2="S",VLOOKUP(AD24,'H. INV.'!$V$10:$AF$171,11,FALSE),IF(AD$2="D",VLOOKUP(AD24,'H. INV.'!$AL$10:$AV$171,11,FALSE),"")))))))</f>
        <v/>
      </c>
      <c r="FH24" s="148" t="str">
        <f>IF(AE24="","",IF(AE24="L",0,IF(AE24="V",0,IF(AE24="X",0,IF(AE$2="L",VLOOKUP(AE24,'H. INV.'!$F$10:$P$171,11,FALSE),IF(AE$2="S",VLOOKUP(AE24,'H. INV.'!$V$10:$AF$171,11,FALSE),IF(AE$2="D",VLOOKUP(AE24,'H. INV.'!$AL$10:$AV$171,11,FALSE),"")))))))</f>
        <v/>
      </c>
      <c r="FI24" s="148" t="str">
        <f>IF(AF24="","",IF(AF24="L",0,IF(AF24="V",0,IF(AF24="X",0,IF(AF$2="L",VLOOKUP(AF24,'H. INV.'!$F$10:$P$171,11,FALSE),IF(AF$2="S",VLOOKUP(AF24,'H. INV.'!$V$10:$AF$171,11,FALSE),IF(AF$2="D",VLOOKUP(AF24,'H. INV.'!$AL$10:$AV$171,11,FALSE),"")))))))</f>
        <v/>
      </c>
      <c r="FJ24" s="148" t="str">
        <f>IF(AG24="","",IF(AG24="L",0,IF(AG24="V",0,IF(AG24="X",0,IF(AG$2="L",VLOOKUP(AG24,'H. INV.'!$F$10:$P$171,11,FALSE),IF(AG$2="S",VLOOKUP(AG24,'H. INV.'!$V$10:$AF$171,11,FALSE),IF(AG$2="D",VLOOKUP(AG24,'H. INV.'!$AL$10:$AV$171,11,FALSE),"")))))))</f>
        <v/>
      </c>
      <c r="FK24" s="148" t="str">
        <f>IF(AH24="","",IF(AH24="L",0,IF(AH24="V",0,IF(AH24="X",0,IF(AH$2="L",VLOOKUP(AH24,'H. INV.'!$F$10:$P$171,11,FALSE),IF(AH$2="S",VLOOKUP(AH24,'H. INV.'!$V$10:$AF$171,11,FALSE),IF(AH$2="D",VLOOKUP(AH24,'H. INV.'!$AL$10:$AV$171,11,FALSE),"")))))))</f>
        <v/>
      </c>
      <c r="FL24" s="148" t="str">
        <f>IF(AI24="","",IF(AI24="L",0,IF(AI24="V",0,IF(AI24="X",0,IF(AI$2="L",VLOOKUP(AI24,'H. INV.'!$F$10:$P$171,11,FALSE),IF(AI$2="S",VLOOKUP(AI24,'H. INV.'!$V$10:$AF$171,11,FALSE),IF(AI$2="D",VLOOKUP(AI24,'H. INV.'!$AL$10:$AV$171,11,FALSE),"")))))))</f>
        <v/>
      </c>
      <c r="FM24" s="148" t="str">
        <f>IF(AJ24="","",IF(AJ24="L",0,IF(AJ24="V",0,IF(AJ24="X",0,IF(AJ$2="L",VLOOKUP(AJ24,'H. INV.'!$F$10:$P$171,11,FALSE),IF(AJ$2="S",VLOOKUP(AJ24,'H. INV.'!$V$10:$AF$171,11,FALSE),IF(AJ$2="D",VLOOKUP(AJ24,'H. INV.'!$AL$10:$AV$171,11,FALSE),"")))))))</f>
        <v/>
      </c>
      <c r="FN24" s="148" t="str">
        <f>IF(AK24="","",IF(AK24="L",0,IF(AK24="V",0,IF(AK24="X",0,IF(AK$2="L",VLOOKUP(AK24,'H. INV.'!$F$10:$P$171,11,FALSE),IF(AK$2="S",VLOOKUP(AK24,'H. INV.'!$V$10:$AF$171,11,FALSE),IF(AK$2="D",VLOOKUP(AK24,'H. INV.'!$AL$10:$AV$171,11,FALSE),"")))))))</f>
        <v/>
      </c>
      <c r="FO24" s="19"/>
      <c r="FP24" s="148" t="str">
        <f>IF(G24="","",IF(G24="L",0,IF(G24="V",0,IF(G24="X",0,IF(G$2="L",VLOOKUP(G24,'H. VER.'!$F$10:$P$171,11,FALSE),IF(G$2="S",VLOOKUP(G24,'H. VER.'!$V$10:$AF$171,11,FALSE),IF(G$2="D",VLOOKUP(G24,'H. VER.'!$AL$10:$AV$171,11,FALSE),"")))))))</f>
        <v/>
      </c>
      <c r="FQ24" s="148" t="str">
        <f>IF(H24="","",IF(H24="L",0,IF(H24="V",0,IF(H24="X",0,IF(H$2="L",VLOOKUP(H24,'H. VER.'!$F$10:$P$171,11,FALSE),IF(H$2="S",VLOOKUP(H24,'H. VER.'!$V$10:$AF$171,11,FALSE),IF(H$2="D",VLOOKUP(H24,'H. VER.'!$AL$10:$AV$171,11,FALSE),"")))))))</f>
        <v/>
      </c>
      <c r="FR24" s="148" t="str">
        <f>IF(I24="","",IF(I24="L",0,IF(I24="V",0,IF(I24="X",0,IF(I$2="L",VLOOKUP(I24,'H. VER.'!$F$10:$P$171,11,FALSE),IF(I$2="S",VLOOKUP(I24,'H. VER.'!$V$10:$AF$171,11,FALSE),IF(I$2="D",VLOOKUP(I24,'H. VER.'!$AL$10:$AV$171,11,FALSE),"")))))))</f>
        <v/>
      </c>
      <c r="FS24" s="148" t="str">
        <f>IF(J24="","",IF(J24="L",0,IF(J24="V",0,IF(J24="X",0,IF(J$2="L",VLOOKUP(J24,'H. VER.'!$F$10:$P$171,11,FALSE),IF(J$2="S",VLOOKUP(J24,'H. VER.'!$V$10:$AF$171,11,FALSE),IF(J$2="D",VLOOKUP(J24,'H. VER.'!$AL$10:$AV$171,11,FALSE),"")))))))</f>
        <v/>
      </c>
      <c r="FT24" s="148" t="str">
        <f>IF(K24="","",IF(K24="L",0,IF(K24="V",0,IF(K24="X",0,IF(K$2="L",VLOOKUP(K24,'H. VER.'!$F$10:$P$171,11,FALSE),IF(K$2="S",VLOOKUP(K24,'H. VER.'!$V$10:$AF$171,11,FALSE),IF(K$2="D",VLOOKUP(K24,'H. VER.'!$AL$10:$AV$171,11,FALSE),"")))))))</f>
        <v/>
      </c>
      <c r="FU24" s="148" t="str">
        <f>IF(L24="","",IF(L24="L",0,IF(L24="V",0,IF(L24="X",0,IF(L$2="L",VLOOKUP(L24,'H. VER.'!$F$10:$P$171,11,FALSE),IF(L$2="S",VLOOKUP(L24,'H. VER.'!$V$10:$AF$171,11,FALSE),IF(L$2="D",VLOOKUP(L24,'H. VER.'!$AL$10:$AV$171,11,FALSE),"")))))))</f>
        <v/>
      </c>
      <c r="FV24" s="148" t="str">
        <f>IF(M24="","",IF(M24="L",0,IF(M24="V",0,IF(M24="X",0,IF(M$2="L",VLOOKUP(M24,'H. VER.'!$F$10:$P$171,11,FALSE),IF(M$2="S",VLOOKUP(M24,'H. VER.'!$V$10:$AF$171,11,FALSE),IF(M$2="D",VLOOKUP(M24,'H. VER.'!$AL$10:$AV$171,11,FALSE),"")))))))</f>
        <v/>
      </c>
      <c r="FW24" s="148" t="str">
        <f>IF(N24="","",IF(N24="L",0,IF(N24="V",0,IF(N24="X",0,IF(N$2="L",VLOOKUP(N24,'H. VER.'!$F$10:$P$171,11,FALSE),IF(N$2="S",VLOOKUP(N24,'H. VER.'!$V$10:$AF$171,11,FALSE),IF(N$2="D",VLOOKUP(N24,'H. VER.'!$AL$10:$AV$171,11,FALSE),"")))))))</f>
        <v/>
      </c>
      <c r="FX24" s="148" t="str">
        <f>IF(O24="","",IF(O24="L",0,IF(O24="V",0,IF(O24="X",0,IF(O$2="L",VLOOKUP(O24,'H. VER.'!$F$10:$P$171,11,FALSE),IF(O$2="S",VLOOKUP(O24,'H. VER.'!$V$10:$AF$171,11,FALSE),IF(O$2="D",VLOOKUP(O24,'H. VER.'!$AL$10:$AV$171,11,FALSE),"")))))))</f>
        <v/>
      </c>
      <c r="FY24" s="148" t="str">
        <f>IF(P24="","",IF(P24="L",0,IF(P24="V",0,IF(P24="X",0,IF(P$2="L",VLOOKUP(P24,'H. VER.'!$F$10:$P$171,11,FALSE),IF(P$2="S",VLOOKUP(P24,'H. VER.'!$V$10:$AF$171,11,FALSE),IF(P$2="D",VLOOKUP(P24,'H. VER.'!$AL$10:$AV$171,11,FALSE),"")))))))</f>
        <v/>
      </c>
      <c r="FZ24" s="148" t="str">
        <f>IF(Q24="","",IF(Q24="L",0,IF(Q24="V",0,IF(Q24="X",0,IF(Q$2="L",VLOOKUP(Q24,'H. VER.'!$F$10:$P$171,11,FALSE),IF(Q$2="S",VLOOKUP(Q24,'H. VER.'!$V$10:$AF$171,11,FALSE),IF(Q$2="D",VLOOKUP(Q24,'H. VER.'!$AL$10:$AV$171,11,FALSE),"")))))))</f>
        <v/>
      </c>
      <c r="GA24" s="148" t="str">
        <f>IF(R24="","",IF(R24="L",0,IF(R24="V",0,IF(R24="X",0,IF(R$2="L",VLOOKUP(R24,'H. VER.'!$F$10:$P$171,11,FALSE),IF(R$2="S",VLOOKUP(R24,'H. VER.'!$V$10:$AF$171,11,FALSE),IF(R$2="D",VLOOKUP(R24,'H. VER.'!$AL$10:$AV$171,11,FALSE),"")))))))</f>
        <v/>
      </c>
      <c r="GB24" s="148" t="str">
        <f>IF(S24="","",IF(S24="L",0,IF(S24="V",0,IF(S24="X",0,IF(S$2="L",VLOOKUP(S24,'H. VER.'!$F$10:$P$171,11,FALSE),IF(S$2="S",VLOOKUP(S24,'H. VER.'!$V$10:$AF$171,11,FALSE),IF(S$2="D",VLOOKUP(S24,'H. VER.'!$AL$10:$AV$171,11,FALSE),"")))))))</f>
        <v/>
      </c>
      <c r="GC24" s="148" t="str">
        <f>IF(T24="","",IF(T24="L",0,IF(T24="V",0,IF(T24="X",0,IF(T$2="L",VLOOKUP(T24,'H. VER.'!$F$10:$P$171,11,FALSE),IF(T$2="S",VLOOKUP(T24,'H. VER.'!$V$10:$AF$171,11,FALSE),IF(T$2="D",VLOOKUP(T24,'H. VER.'!$AL$10:$AV$171,11,FALSE),"")))))))</f>
        <v/>
      </c>
      <c r="GD24" s="148" t="str">
        <f>IF(U24="","",IF(U24="L",0,IF(U24="V",0,IF(U24="X",0,IF(U$2="L",VLOOKUP(U24,'H. VER.'!$F$10:$P$171,11,FALSE),IF(U$2="S",VLOOKUP(U24,'H. VER.'!$V$10:$AF$171,11,FALSE),IF(U$2="D",VLOOKUP(U24,'H. VER.'!$AL$10:$AV$171,11,FALSE),"")))))))</f>
        <v/>
      </c>
      <c r="GE24" s="148" t="str">
        <f>IF(V24="","",IF(V24="L",0,IF(V24="V",0,IF(V24="X",0,IF(V$2="L",VLOOKUP(V24,'H. VER.'!$F$10:$P$171,11,FALSE),IF(V$2="S",VLOOKUP(V24,'H. VER.'!$V$10:$AF$171,11,FALSE),IF(V$2="D",VLOOKUP(V24,'H. VER.'!$AL$10:$AV$171,11,FALSE),"")))))))</f>
        <v/>
      </c>
      <c r="GF24" s="148" t="str">
        <f>IF(W24="","",IF(W24="L",0,IF(W24="V",0,IF(W24="X",0,IF(W$2="L",VLOOKUP(W24,'H. VER.'!$F$10:$P$171,11,FALSE),IF(W$2="S",VLOOKUP(W24,'H. VER.'!$V$10:$AF$171,11,FALSE),IF(W$2="D",VLOOKUP(W24,'H. VER.'!$AL$10:$AV$171,11,FALSE),"")))))))</f>
        <v/>
      </c>
      <c r="GG24" s="148" t="str">
        <f>IF(X24="","",IF(X24="L",0,IF(X24="V",0,IF(X24="X",0,IF(X$2="L",VLOOKUP(X24,'H. VER.'!$F$10:$P$171,11,FALSE),IF(X$2="S",VLOOKUP(X24,'H. VER.'!$V$10:$AF$171,11,FALSE),IF(X$2="D",VLOOKUP(X24,'H. VER.'!$AL$10:$AV$171,11,FALSE),"")))))))</f>
        <v/>
      </c>
      <c r="GH24" s="148" t="str">
        <f>IF(Y24="","",IF(Y24="L",0,IF(Y24="V",0,IF(Y24="X",0,IF(Y$2="L",VLOOKUP(Y24,'H. VER.'!$F$10:$P$171,11,FALSE),IF(Y$2="S",VLOOKUP(Y24,'H. VER.'!$V$10:$AF$171,11,FALSE),IF(Y$2="D",VLOOKUP(Y24,'H. VER.'!$AL$10:$AV$171,11,FALSE),"")))))))</f>
        <v/>
      </c>
      <c r="GI24" s="148" t="str">
        <f>IF(Z24="","",IF(Z24="L",0,IF(Z24="V",0,IF(Z24="X",0,IF(Z$2="L",VLOOKUP(Z24,'H. VER.'!$F$10:$P$171,11,FALSE),IF(Z$2="S",VLOOKUP(Z24,'H. VER.'!$V$10:$AF$171,11,FALSE),IF(Z$2="D",VLOOKUP(Z24,'H. VER.'!$AL$10:$AV$171,11,FALSE),"")))))))</f>
        <v/>
      </c>
      <c r="GJ24" s="148" t="str">
        <f>IF(AA24="","",IF(AA24="L",0,IF(AA24="V",0,IF(AA24="X",0,IF(AA$2="L",VLOOKUP(AA24,'H. VER.'!$F$10:$P$171,11,FALSE),IF(AA$2="S",VLOOKUP(AA24,'H. VER.'!$V$10:$AF$171,11,FALSE),IF(AA$2="D",VLOOKUP(AA24,'H. VER.'!$AL$10:$AV$171,11,FALSE),"")))))))</f>
        <v/>
      </c>
      <c r="GK24" s="148" t="str">
        <f>IF(AB24="","",IF(AB24="L",0,IF(AB24="V",0,IF(AB24="X",0,IF(AB$2="L",VLOOKUP(AB24,'H. VER.'!$F$10:$P$171,11,FALSE),IF(AB$2="S",VLOOKUP(AB24,'H. VER.'!$V$10:$AF$171,11,FALSE),IF(AB$2="D",VLOOKUP(AB24,'H. VER.'!$AL$10:$AV$171,11,FALSE),"")))))))</f>
        <v/>
      </c>
      <c r="GL24" s="148" t="str">
        <f>IF(AC24="","",IF(AC24="L",0,IF(AC24="V",0,IF(AC24="X",0,IF(AC$2="L",VLOOKUP(AC24,'H. VER.'!$F$10:$P$171,11,FALSE),IF(AC$2="S",VLOOKUP(AC24,'H. VER.'!$V$10:$AF$171,11,FALSE),IF(AC$2="D",VLOOKUP(AC24,'H. VER.'!$AL$10:$AV$171,11,FALSE),"")))))))</f>
        <v/>
      </c>
      <c r="GM24" s="148" t="str">
        <f>IF(AD24="","",IF(AD24="L",0,IF(AD24="V",0,IF(AD24="X",0,IF(AD$2="L",VLOOKUP(AD24,'H. VER.'!$F$10:$P$171,11,FALSE),IF(AD$2="S",VLOOKUP(AD24,'H. VER.'!$V$10:$AF$171,11,FALSE),IF(AD$2="D",VLOOKUP(AD24,'H. VER.'!$AL$10:$AV$171,11,FALSE),"")))))))</f>
        <v/>
      </c>
      <c r="GN24" s="148" t="str">
        <f>IF(AE24="","",IF(AE24="L",0,IF(AE24="V",0,IF(AE24="X",0,IF(AE$2="L",VLOOKUP(AE24,'H. VER.'!$F$10:$P$171,11,FALSE),IF(AE$2="S",VLOOKUP(AE24,'H. VER.'!$V$10:$AF$171,11,FALSE),IF(AE$2="D",VLOOKUP(AE24,'H. VER.'!$AL$10:$AV$171,11,FALSE),"")))))))</f>
        <v/>
      </c>
      <c r="GO24" s="148" t="str">
        <f>IF(AF24="","",IF(AF24="L",0,IF(AF24="V",0,IF(AF24="X",0,IF(AF$2="L",VLOOKUP(AF24,'H. VER.'!$F$10:$P$171,11,FALSE),IF(AF$2="S",VLOOKUP(AF24,'H. VER.'!$V$10:$AF$171,11,FALSE),IF(AF$2="D",VLOOKUP(AF24,'H. VER.'!$AL$10:$AV$171,11,FALSE),"")))))))</f>
        <v/>
      </c>
      <c r="GP24" s="148" t="str">
        <f>IF(AG24="","",IF(AG24="L",0,IF(AG24="V",0,IF(AG24="X",0,IF(AG$2="L",VLOOKUP(AG24,'H. VER.'!$F$10:$P$171,11,FALSE),IF(AG$2="S",VLOOKUP(AG24,'H. VER.'!$V$10:$AF$171,11,FALSE),IF(AG$2="D",VLOOKUP(AG24,'H. VER.'!$AL$10:$AV$171,11,FALSE),"")))))))</f>
        <v/>
      </c>
      <c r="GQ24" s="148" t="str">
        <f>IF(AH24="","",IF(AH24="L",0,IF(AH24="V",0,IF(AH24="X",0,IF(AH$2="L",VLOOKUP(AH24,'H. VER.'!$F$10:$P$171,11,FALSE),IF(AH$2="S",VLOOKUP(AH24,'H. VER.'!$V$10:$AF$171,11,FALSE),IF(AH$2="D",VLOOKUP(AH24,'H. VER.'!$AL$10:$AV$171,11,FALSE),"")))))))</f>
        <v/>
      </c>
      <c r="GR24" s="148" t="str">
        <f>IF(AI24="","",IF(AI24="L",0,IF(AI24="V",0,IF(AI24="X",0,IF(AI$2="L",VLOOKUP(AI24,'H. VER.'!$F$10:$P$171,11,FALSE),IF(AI$2="S",VLOOKUP(AI24,'H. VER.'!$V$10:$AF$171,11,FALSE),IF(AI$2="D",VLOOKUP(AI24,'H. VER.'!$AL$10:$AV$171,11,FALSE),"")))))))</f>
        <v/>
      </c>
      <c r="GS24" s="148" t="str">
        <f>IF(AJ24="","",IF(AJ24="L",0,IF(AJ24="V",0,IF(AJ24="X",0,IF(AJ$2="L",VLOOKUP(AJ24,'H. VER.'!$F$10:$P$171,11,FALSE),IF(AJ$2="S",VLOOKUP(AJ24,'H. VER.'!$V$10:$AF$171,11,FALSE),IF(AJ$2="D",VLOOKUP(AJ24,'H. VER.'!$AL$10:$AV$171,11,FALSE),"")))))))</f>
        <v/>
      </c>
      <c r="GT24" s="148" t="str">
        <f>IF(AK24="","",IF(AK24="L",0,IF(AK24="V",0,IF(AK24="X",0,IF(AK$2="L",VLOOKUP(AK24,'H. VER.'!$F$10:$P$171,11,FALSE),IF(AK$2="S",VLOOKUP(AK24,'H. VER.'!$V$10:$AF$171,11,FALSE),IF(AK$2="D",VLOOKUP(AK24,'H. VER.'!$AL$10:$AV$171,11,FALSE),"")))))))</f>
        <v/>
      </c>
      <c r="GU24" s="19"/>
      <c r="GV24" s="417">
        <f t="shared" si="47"/>
        <v>17</v>
      </c>
      <c r="GW24" s="415"/>
    </row>
    <row r="25" spans="1:205" ht="15.75">
      <c r="A25" s="368"/>
      <c r="B25" s="367" t="str">
        <f>IFERROR(VLOOKUP(A441/7/2023+CONDUCTORES!C:V,20,FALSE),"")</f>
        <v/>
      </c>
      <c r="C25" s="544" t="str">
        <f>IF(CUADRO!A25="",IF(B25="","",B25),VLOOKUP(CUADRO!A25,CONDUCTORES!C:E,3,FALSE))</f>
        <v/>
      </c>
      <c r="D25" s="545" t="str">
        <f>IF(ISNA(IF(B25="",IF(A25="","",A25),VLOOKUP(B25,CONDUCTORES!B:F,5,FALSE))),"",(IF(B25="",IF(A25="","",A25),VLOOKUP(B25,CONDUCTORES!B:F,5,FALSE))))</f>
        <v/>
      </c>
      <c r="E25" s="546">
        <v>22</v>
      </c>
      <c r="F25" s="551"/>
      <c r="G25" s="547"/>
      <c r="H25" s="547"/>
      <c r="I25" s="519"/>
      <c r="J25" s="547"/>
      <c r="K25" s="519"/>
      <c r="L25" s="547"/>
      <c r="M25" s="547"/>
      <c r="N25" s="547"/>
      <c r="O25" s="547"/>
      <c r="P25" s="519"/>
      <c r="Q25" s="547"/>
      <c r="R25" s="519"/>
      <c r="S25" s="550"/>
      <c r="T25" s="547"/>
      <c r="U25" s="519"/>
      <c r="V25" s="549"/>
      <c r="W25" s="547"/>
      <c r="X25" s="547"/>
      <c r="Y25" s="519"/>
      <c r="Z25" s="550"/>
      <c r="AA25" s="547"/>
      <c r="AB25" s="547"/>
      <c r="AC25" s="547"/>
      <c r="AD25" s="547"/>
      <c r="AE25" s="547"/>
      <c r="AF25" s="547"/>
      <c r="AG25" s="550"/>
      <c r="AH25" s="547"/>
      <c r="AI25" s="547"/>
      <c r="AJ25" s="547"/>
      <c r="AK25" s="519"/>
      <c r="AL25" s="417">
        <f t="shared" si="38"/>
        <v>0</v>
      </c>
      <c r="AM25" s="417">
        <f t="shared" si="6"/>
        <v>31</v>
      </c>
      <c r="AN25" s="463">
        <f t="shared" si="39"/>
        <v>0</v>
      </c>
      <c r="AO25" s="463">
        <f t="shared" si="40"/>
        <v>0</v>
      </c>
      <c r="AP25" s="463">
        <f t="shared" si="41"/>
        <v>0</v>
      </c>
      <c r="AQ25" s="463">
        <f t="shared" si="42"/>
        <v>0</v>
      </c>
      <c r="AR25" s="463">
        <f t="shared" si="43"/>
        <v>0</v>
      </c>
      <c r="AS25" s="464">
        <f t="shared" si="44"/>
        <v>0</v>
      </c>
      <c r="AT25" s="464">
        <f t="shared" si="45"/>
        <v>0</v>
      </c>
      <c r="AU25" s="465">
        <f>EH25+(AO25*(CALCULADORA!$L$22/30))+(CUADRO!AP25*CALCULADORA!$J$22)+(CUADRO!AQ25*CALCULADORA!$J$22)+(CUADRO!AR25*CALCULADORA!$J$22)</f>
        <v>0</v>
      </c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97">
        <f t="shared" si="7"/>
        <v>1</v>
      </c>
      <c r="BW25" s="97">
        <f t="shared" si="8"/>
        <v>2</v>
      </c>
      <c r="BX25" s="97">
        <f t="shared" si="9"/>
        <v>3</v>
      </c>
      <c r="BY25" s="97">
        <f t="shared" si="10"/>
        <v>4</v>
      </c>
      <c r="BZ25" s="97">
        <f t="shared" si="11"/>
        <v>5</v>
      </c>
      <c r="CA25" s="97">
        <f t="shared" si="12"/>
        <v>6</v>
      </c>
      <c r="CB25" s="97">
        <f t="shared" si="13"/>
        <v>7</v>
      </c>
      <c r="CC25" s="97">
        <f t="shared" si="14"/>
        <v>8</v>
      </c>
      <c r="CD25" s="97">
        <f t="shared" si="15"/>
        <v>9</v>
      </c>
      <c r="CE25" s="97">
        <f t="shared" si="16"/>
        <v>10</v>
      </c>
      <c r="CF25" s="97">
        <f t="shared" si="17"/>
        <v>11</v>
      </c>
      <c r="CG25" s="97">
        <f t="shared" si="18"/>
        <v>12</v>
      </c>
      <c r="CH25" s="97">
        <f t="shared" si="19"/>
        <v>13</v>
      </c>
      <c r="CI25" s="97">
        <f t="shared" si="20"/>
        <v>14</v>
      </c>
      <c r="CJ25" s="97">
        <f t="shared" si="21"/>
        <v>15</v>
      </c>
      <c r="CK25" s="97">
        <f t="shared" si="22"/>
        <v>16</v>
      </c>
      <c r="CL25" s="97">
        <f t="shared" si="23"/>
        <v>17</v>
      </c>
      <c r="CM25" s="97">
        <f t="shared" si="24"/>
        <v>18</v>
      </c>
      <c r="CN25" s="97">
        <f t="shared" si="25"/>
        <v>19</v>
      </c>
      <c r="CO25" s="97">
        <f t="shared" si="26"/>
        <v>20</v>
      </c>
      <c r="CP25" s="97">
        <f t="shared" si="27"/>
        <v>21</v>
      </c>
      <c r="CQ25" s="97">
        <f t="shared" si="28"/>
        <v>22</v>
      </c>
      <c r="CR25" s="97">
        <f t="shared" si="29"/>
        <v>23</v>
      </c>
      <c r="CS25" s="97">
        <f t="shared" si="30"/>
        <v>24</v>
      </c>
      <c r="CT25" s="97">
        <f t="shared" si="31"/>
        <v>25</v>
      </c>
      <c r="CU25" s="97">
        <f t="shared" si="32"/>
        <v>26</v>
      </c>
      <c r="CV25" s="97">
        <f t="shared" si="33"/>
        <v>27</v>
      </c>
      <c r="CW25" s="97">
        <f t="shared" si="34"/>
        <v>28</v>
      </c>
      <c r="CX25" s="97">
        <f t="shared" si="35"/>
        <v>29</v>
      </c>
      <c r="CY25" s="97">
        <f t="shared" si="36"/>
        <v>30</v>
      </c>
      <c r="CZ25" s="97">
        <f t="shared" si="37"/>
        <v>31</v>
      </c>
      <c r="DA25" s="19"/>
      <c r="DB25" s="19"/>
      <c r="DC25" s="148" t="str">
        <f>IF(G25="X",CALCULADORA!$J$22,IF(CUADRO!G25="V",0,IF(CUADRO!G25="AP",0,IF(CUADRO!G25="HS",0,IF(CUADRO!G25="BA",0,IF(CALCULADORA!$M$2="INVIERNO",CUADRO!EJ25,CUADRO!FP25))))))</f>
        <v/>
      </c>
      <c r="DD25" s="148" t="str">
        <f>IF(H25="X",CALCULADORA!$J$22,IF(CUADRO!H25="V",0,IF(CUADRO!H25="AP",0,IF(CUADRO!H25="HS",0,IF(CUADRO!H25="BA",0,IF(CALCULADORA!$M$2="INVIERNO",CUADRO!EK25,CUADRO!FQ25))))))</f>
        <v/>
      </c>
      <c r="DE25" s="148" t="str">
        <f>IF(I25="X",CALCULADORA!$J$22,IF(CUADRO!I25="V",0,IF(CUADRO!I25="AP",0,IF(CUADRO!I25="HS",0,IF(CUADRO!I25="BA",0,IF(CALCULADORA!$M$2="INVIERNO",CUADRO!EL25,CUADRO!FR25))))))</f>
        <v/>
      </c>
      <c r="DF25" s="148" t="str">
        <f>IF(J25="X",CALCULADORA!$J$22,IF(CUADRO!J25="V",0,IF(CUADRO!J25="AP",0,IF(CUADRO!J25="HS",0,IF(CUADRO!J25="BA",0,IF(CALCULADORA!$M$2="INVIERNO",CUADRO!EM25,CUADRO!FS25))))))</f>
        <v/>
      </c>
      <c r="DG25" s="148" t="str">
        <f>IF(K25="X",CALCULADORA!$J$22,IF(CUADRO!K25="V",0,IF(CUADRO!K25="AP",0,IF(CUADRO!K25="HS",0,IF(CUADRO!K25="BA",0,IF(CALCULADORA!$M$2="INVIERNO",CUADRO!EN25,CUADRO!FT25))))))</f>
        <v/>
      </c>
      <c r="DH25" s="148" t="str">
        <f>IF(L25="X",CALCULADORA!$J$22,IF(CUADRO!L25="V",0,IF(CUADRO!L25="AP",0,IF(CUADRO!L25="HS",0,IF(CUADRO!L25="BA",0,IF(CALCULADORA!$M$2="INVIERNO",CUADRO!EO25,CUADRO!FU25))))))</f>
        <v/>
      </c>
      <c r="DI25" s="148" t="str">
        <f>IF(M25="X",CALCULADORA!$J$22,IF(CUADRO!M25="V",0,IF(CUADRO!M25="AP",0,IF(CUADRO!M25="HS",0,IF(CUADRO!M25="BA",0,IF(CALCULADORA!$M$2="INVIERNO",CUADRO!EP25,CUADRO!FV25))))))</f>
        <v/>
      </c>
      <c r="DJ25" s="148" t="str">
        <f>IF(N25="X",CALCULADORA!$J$22,IF(CUADRO!N25="V",0,IF(CUADRO!N25="AP",0,IF(CUADRO!N25="HS",0,IF(CUADRO!N25="BA",0,IF(CALCULADORA!$M$2="INVIERNO",CUADRO!EQ25,CUADRO!FW25))))))</f>
        <v/>
      </c>
      <c r="DK25" s="148" t="str">
        <f>IF(O25="X",CALCULADORA!$J$22,IF(CUADRO!O25="V",0,IF(CUADRO!O25="AP",0,IF(CUADRO!O25="HS",0,IF(CUADRO!O25="BA",0,IF(CALCULADORA!$M$2="INVIERNO",CUADRO!ER25,CUADRO!FX25))))))</f>
        <v/>
      </c>
      <c r="DL25" s="148" t="str">
        <f>IF(P25="X",CALCULADORA!$J$22,IF(CUADRO!P25="V",0,IF(CUADRO!P25="AP",0,IF(CUADRO!P25="HS",0,IF(CUADRO!P25="BA",0,IF(CALCULADORA!$M$2="INVIERNO",CUADRO!ES25,CUADRO!FY25))))))</f>
        <v/>
      </c>
      <c r="DM25" s="148" t="str">
        <f>IF(Q25="X",CALCULADORA!$J$22,IF(CUADRO!Q25="V",0,IF(CUADRO!Q25="AP",0,IF(CUADRO!Q25="HS",0,IF(CUADRO!Q25="BA",0,IF(CALCULADORA!$M$2="INVIERNO",CUADRO!ET25,CUADRO!FZ25))))))</f>
        <v/>
      </c>
      <c r="DN25" s="148" t="str">
        <f>IF(R25="X",CALCULADORA!$J$22,IF(CUADRO!R25="V",0,IF(CUADRO!R25="AP",0,IF(CUADRO!R25="HS",0,IF(CUADRO!R25="BA",0,IF(CALCULADORA!$M$2="INVIERNO",CUADRO!EU25,CUADRO!GA25))))))</f>
        <v/>
      </c>
      <c r="DO25" s="148" t="str">
        <f>IF(S25="X",CALCULADORA!$J$22,IF(CUADRO!S25="V",0,IF(CUADRO!S25="AP",0,IF(CUADRO!S25="HS",0,IF(CUADRO!S25="BA",0,IF(CALCULADORA!$M$2="INVIERNO",CUADRO!EV25,CUADRO!GB25))))))</f>
        <v/>
      </c>
      <c r="DP25" s="148" t="str">
        <f>IF(T25="X",CALCULADORA!$J$22,IF(CUADRO!T25="V",0,IF(CUADRO!T25="AP",0,IF(CUADRO!T25="HS",0,IF(CUADRO!T25="BA",0,IF(CALCULADORA!$M$2="INVIERNO",CUADRO!EW25,CUADRO!GC25))))))</f>
        <v/>
      </c>
      <c r="DQ25" s="148" t="str">
        <f>IF(U25="X",CALCULADORA!$J$22,IF(CUADRO!U25="V",0,IF(CUADRO!U25="AP",0,IF(CUADRO!U25="HS",0,IF(CUADRO!U25="BA",0,IF(CALCULADORA!$M$2="INVIERNO",CUADRO!EX25,CUADRO!GD25))))))</f>
        <v/>
      </c>
      <c r="DR25" s="148" t="str">
        <f>IF(V25="X",CALCULADORA!$J$22,IF(CUADRO!V25="V",0,IF(CUADRO!V25="AP",0,IF(CUADRO!V25="HS",0,IF(CUADRO!V25="BA",0,IF(CALCULADORA!$M$2="INVIERNO",CUADRO!EY25,CUADRO!GE25))))))</f>
        <v/>
      </c>
      <c r="DS25" s="148" t="str">
        <f>IF(W25="X",CALCULADORA!$J$22,IF(CUADRO!W25="V",0,IF(CUADRO!W25="AP",0,IF(CUADRO!W25="HS",0,IF(CUADRO!W25="BA",0,IF(CALCULADORA!$M$2="INVIERNO",CUADRO!EZ25,CUADRO!GF25))))))</f>
        <v/>
      </c>
      <c r="DT25" s="148" t="str">
        <f>IF(X25="X",CALCULADORA!$J$22,IF(CUADRO!X25="V",0,IF(CUADRO!X25="AP",0,IF(CUADRO!X25="HS",0,IF(CUADRO!X25="BA",0,IF(CALCULADORA!$M$2="INVIERNO",CUADRO!FA25,CUADRO!GG25))))))</f>
        <v/>
      </c>
      <c r="DU25" s="148" t="str">
        <f>IF(Y25="X",CALCULADORA!$J$22,IF(CUADRO!Y25="V",0,IF(CUADRO!Y25="AP",0,IF(CUADRO!Y25="HS",0,IF(CUADRO!Y25="BA",0,IF(CALCULADORA!$M$2="INVIERNO",CUADRO!FB25,CUADRO!GH25))))))</f>
        <v/>
      </c>
      <c r="DV25" s="148" t="str">
        <f>IF(Z25="X",CALCULADORA!$J$22,IF(CUADRO!Z25="V",0,IF(CUADRO!Z25="AP",0,IF(CUADRO!Z25="HS",0,IF(CUADRO!Z25="BA",0,IF(CALCULADORA!$M$2="INVIERNO",CUADRO!FC25,CUADRO!GI25))))))</f>
        <v/>
      </c>
      <c r="DW25" s="148" t="str">
        <f>IF(AA25="X",CALCULADORA!$J$22,IF(CUADRO!AA25="V",0,IF(CUADRO!AA25="AP",0,IF(CUADRO!AA25="HS",0,IF(CUADRO!AA25="BA",0,IF(CALCULADORA!$M$2="INVIERNO",CUADRO!FD25,CUADRO!GJ25))))))</f>
        <v/>
      </c>
      <c r="DX25" s="148" t="str">
        <f>IF(AB25="X",CALCULADORA!$J$22,IF(CUADRO!AB25="V",0,IF(CUADRO!AB25="AP",0,IF(CUADRO!AB25="HS",0,IF(CUADRO!AB25="BA",0,IF(CALCULADORA!$M$2="INVIERNO",CUADRO!FE25,CUADRO!GK25))))))</f>
        <v/>
      </c>
      <c r="DY25" s="148" t="str">
        <f>IF(AC25="X",CALCULADORA!$J$22,IF(CUADRO!AC25="V",0,IF(CUADRO!AC25="AP",0,IF(CUADRO!AC25="HS",0,IF(CUADRO!AC25="BA",0,IF(CALCULADORA!$M$2="INVIERNO",CUADRO!FF25,CUADRO!GL25))))))</f>
        <v/>
      </c>
      <c r="DZ25" s="148" t="str">
        <f>IF(AD25="X",CALCULADORA!$J$22,IF(CUADRO!AD25="V",0,IF(CUADRO!AD25="AP",0,IF(CUADRO!AD25="HS",0,IF(CUADRO!AD25="BA",0,IF(CALCULADORA!$M$2="INVIERNO",CUADRO!FG25,CUADRO!GM25))))))</f>
        <v/>
      </c>
      <c r="EA25" s="148" t="str">
        <f>IF(AE25="X",CALCULADORA!$J$22,IF(CUADRO!AE25="V",0,IF(CUADRO!AE25="AP",0,IF(CUADRO!AE25="HS",0,IF(CUADRO!AE25="BA",0,IF(CALCULADORA!$M$2="INVIERNO",CUADRO!FH25,CUADRO!GN25))))))</f>
        <v/>
      </c>
      <c r="EB25" s="148" t="str">
        <f>IF(AF25="X",CALCULADORA!$J$22,IF(CUADRO!AF25="V",0,IF(CUADRO!AF25="AP",0,IF(CUADRO!AF25="HS",0,IF(CUADRO!AF25="BA",0,IF(CALCULADORA!$M$2="INVIERNO",CUADRO!FI25,CUADRO!GO25))))))</f>
        <v/>
      </c>
      <c r="EC25" s="148" t="str">
        <f>IF(AG25="X",CALCULADORA!$J$22,IF(CUADRO!AG25="V",0,IF(CUADRO!AG25="AP",0,IF(CUADRO!AG25="HS",0,IF(CUADRO!AG25="BA",0,IF(CALCULADORA!$M$2="INVIERNO",CUADRO!FJ25,CUADRO!GP25))))))</f>
        <v/>
      </c>
      <c r="ED25" s="148" t="str">
        <f>IF(AH25="X",CALCULADORA!$J$22,IF(CUADRO!AH25="V",0,IF(CUADRO!AH25="AP",0,IF(CUADRO!AH25="HS",0,IF(CUADRO!AH25="BA",0,IF(CALCULADORA!$M$2="INVIERNO",CUADRO!FK25,CUADRO!GQ25))))))</f>
        <v/>
      </c>
      <c r="EE25" s="148" t="str">
        <f>IF(AI25="X",CALCULADORA!$J$22,IF(CUADRO!AI25="V",0,IF(CUADRO!AI25="AP",0,IF(CUADRO!AI25="HS",0,IF(CUADRO!AI25="BA",0,IF(CALCULADORA!$M$2="INVIERNO",CUADRO!FL25,CUADRO!GR25))))))</f>
        <v/>
      </c>
      <c r="EF25" s="148" t="str">
        <f>IF(AJ25="X",CALCULADORA!$J$22,IF(CUADRO!AJ25="V",0,IF(CUADRO!AJ25="AP",0,IF(CUADRO!AJ25="HS",0,IF(CUADRO!AJ25="BA",0,IF(CALCULADORA!$M$2="INVIERNO",CUADRO!FM25,CUADRO!GS25))))))</f>
        <v/>
      </c>
      <c r="EG25" s="148" t="str">
        <f>IF(AK25="X",CALCULADORA!$J$22,IF(CUADRO!AK25="V",0,IF(CUADRO!AK25="AP",0,IF(CUADRO!AK25="HS",0,IF(CUADRO!AK25="BA",0,IF(CALCULADORA!$M$2="INVIERNO",CUADRO!FN25,CUADRO!GT25))))))</f>
        <v/>
      </c>
      <c r="EH25" s="363">
        <f t="shared" si="46"/>
        <v>0</v>
      </c>
      <c r="EI25" s="19"/>
      <c r="EJ25" s="148" t="str">
        <f>IF(G25="","",IF(G25="L",0,IF(G25="V",0,IF(G25="X",0,IF(G$2="L",VLOOKUP(G25,'H. INV.'!$F$10:$P$171,11,FALSE),IF(G$2="S",VLOOKUP(G25,'H. INV.'!$V$10:$AF$171,11,FALSE),IF(G$2="D",VLOOKUP(G25,'H. INV.'!$AL$10:$AV$171,11,FALSE),"")))))))</f>
        <v/>
      </c>
      <c r="EK25" s="148" t="str">
        <f>IF(H25="","",IF(H25="L",0,IF(H25="V",0,IF(H25="X",0,IF(H$2="L",VLOOKUP(H25,'H. INV.'!$F$10:$P$171,11,FALSE),IF(H$2="S",VLOOKUP(H25,'H. INV.'!$V$10:$AF$171,11,FALSE),IF(H$2="D",VLOOKUP(H25,'H. INV.'!$AL$10:$AV$171,11,FALSE),"")))))))</f>
        <v/>
      </c>
      <c r="EL25" s="148" t="str">
        <f>IF(I25="","",IF(I25="L",0,IF(I25="V",0,IF(I25="X",0,IF(I$2="L",VLOOKUP(I25,'H. INV.'!$F$10:$P$171,11,FALSE),IF(I$2="S",VLOOKUP(I25,'H. INV.'!$V$10:$AF$171,11,FALSE),IF(I$2="D",VLOOKUP(I25,'H. INV.'!$AL$10:$AV$171,11,FALSE),"")))))))</f>
        <v/>
      </c>
      <c r="EM25" s="148" t="str">
        <f>IF(J25="","",IF(J25="L",0,IF(J25="V",0,IF(J25="X",0,IF(J$2="L",VLOOKUP(J25,'H. INV.'!$F$10:$P$171,11,FALSE),IF(J$2="S",VLOOKUP(J25,'H. INV.'!$V$10:$AF$171,11,FALSE),IF(J$2="D",VLOOKUP(J25,'H. INV.'!$AL$10:$AV$171,11,FALSE),"")))))))</f>
        <v/>
      </c>
      <c r="EN25" s="148" t="str">
        <f>IF(K25="","",IF(K25="L",0,IF(K25="V",0,IF(K25="X",0,IF(K$2="L",VLOOKUP(K25,'H. INV.'!$F$10:$P$171,11,FALSE),IF(K$2="S",VLOOKUP(K25,'H. INV.'!$V$10:$AF$171,11,FALSE),IF(K$2="D",VLOOKUP(K25,'H. INV.'!$AL$10:$AV$171,11,FALSE),"")))))))</f>
        <v/>
      </c>
      <c r="EO25" s="148" t="str">
        <f>IF(L25="","",IF(L25="L",0,IF(L25="V",0,IF(L25="X",0,IF(L$2="L",VLOOKUP(L25,'H. INV.'!$F$10:$P$171,11,FALSE),IF(L$2="S",VLOOKUP(L25,'H. INV.'!$V$10:$AF$171,11,FALSE),IF(L$2="D",VLOOKUP(L25,'H. INV.'!$AL$10:$AV$171,11,FALSE),"")))))))</f>
        <v/>
      </c>
      <c r="EP25" s="148" t="str">
        <f>IF(M25="","",IF(M25="L",0,IF(M25="V",0,IF(M25="X",0,IF(M$2="L",VLOOKUP(M25,'H. INV.'!$F$10:$P$171,11,FALSE),IF(M$2="S",VLOOKUP(M25,'H. INV.'!$V$10:$AF$171,11,FALSE),IF(M$2="D",VLOOKUP(M25,'H. INV.'!$AL$10:$AV$171,11,FALSE),"")))))))</f>
        <v/>
      </c>
      <c r="EQ25" s="148" t="str">
        <f>IF(N25="","",IF(N25="L",0,IF(N25="V",0,IF(N25="X",0,IF(N$2="L",VLOOKUP(N25,'H. INV.'!$F$10:$P$171,11,FALSE),IF(N$2="S",VLOOKUP(N25,'H. INV.'!$V$10:$AF$171,11,FALSE),IF(N$2="D",VLOOKUP(N25,'H. INV.'!$AL$10:$AV$171,11,FALSE),"")))))))</f>
        <v/>
      </c>
      <c r="ER25" s="148" t="str">
        <f>IF(O25="","",IF(O25="L",0,IF(O25="V",0,IF(O25="X",0,IF(O$2="L",VLOOKUP(O25,'H. INV.'!$F$10:$P$171,11,FALSE),IF(O$2="S",VLOOKUP(O25,'H. INV.'!$V$10:$AF$171,11,FALSE),IF(O$2="D",VLOOKUP(O25,'H. INV.'!$AL$10:$AV$171,11,FALSE),"")))))))</f>
        <v/>
      </c>
      <c r="ES25" s="148" t="str">
        <f>IF(P25="","",IF(P25="L",0,IF(P25="V",0,IF(P25="X",0,IF(P$2="L",VLOOKUP(P25,'H. INV.'!$F$10:$P$171,11,FALSE),IF(P$2="S",VLOOKUP(P25,'H. INV.'!$V$10:$AF$171,11,FALSE),IF(P$2="D",VLOOKUP(P25,'H. INV.'!$AL$10:$AV$171,11,FALSE),"")))))))</f>
        <v/>
      </c>
      <c r="ET25" s="148" t="str">
        <f>IF(Q25="","",IF(Q25="L",0,IF(Q25="V",0,IF(Q25="X",0,IF(Q$2="L",VLOOKUP(Q25,'H. INV.'!$F$10:$P$171,11,FALSE),IF(Q$2="S",VLOOKUP(Q25,'H. INV.'!$V$10:$AF$171,11,FALSE),IF(Q$2="D",VLOOKUP(Q25,'H. INV.'!$AL$10:$AV$171,11,FALSE),"")))))))</f>
        <v/>
      </c>
      <c r="EU25" s="148" t="str">
        <f>IF(R25="","",IF(R25="L",0,IF(R25="V",0,IF(R25="X",0,IF(R$2="L",VLOOKUP(R25,'H. INV.'!$F$10:$P$171,11,FALSE),IF(R$2="S",VLOOKUP(R25,'H. INV.'!$V$10:$AF$171,11,FALSE),IF(R$2="D",VLOOKUP(R25,'H. INV.'!$AL$10:$AV$171,11,FALSE),"")))))))</f>
        <v/>
      </c>
      <c r="EV25" s="148" t="str">
        <f>IF(S25="","",IF(S25="L",0,IF(S25="V",0,IF(S25="X",0,IF(S$2="L",VLOOKUP(S25,'H. INV.'!$F$10:$P$171,11,FALSE),IF(S$2="S",VLOOKUP(S25,'H. INV.'!$V$10:$AF$171,11,FALSE),IF(S$2="D",VLOOKUP(S25,'H. INV.'!$AL$10:$AV$171,11,FALSE),"")))))))</f>
        <v/>
      </c>
      <c r="EW25" s="148" t="str">
        <f>IF(T25="","",IF(T25="L",0,IF(T25="V",0,IF(T25="X",0,IF(T$2="L",VLOOKUP(T25,'H. INV.'!$F$10:$P$171,11,FALSE),IF(T$2="S",VLOOKUP(T25,'H. INV.'!$V$10:$AF$171,11,FALSE),IF(T$2="D",VLOOKUP(T25,'H. INV.'!$AL$10:$AV$171,11,FALSE),"")))))))</f>
        <v/>
      </c>
      <c r="EX25" s="148" t="str">
        <f>IF(U25="","",IF(U25="L",0,IF(U25="V",0,IF(U25="X",0,IF(U$2="L",VLOOKUP(U25,'H. INV.'!$F$10:$P$171,11,FALSE),IF(U$2="S",VLOOKUP(U25,'H. INV.'!$V$10:$AF$171,11,FALSE),IF(U$2="D",VLOOKUP(U25,'H. INV.'!$AL$10:$AV$171,11,FALSE),"")))))))</f>
        <v/>
      </c>
      <c r="EY25" s="148" t="str">
        <f>IF(V25="","",IF(V25="L",0,IF(V25="V",0,IF(V25="X",0,IF(V$2="L",VLOOKUP(V25,'H. INV.'!$F$10:$P$171,11,FALSE),IF(V$2="S",VLOOKUP(V25,'H. INV.'!$V$10:$AF$171,11,FALSE),IF(V$2="D",VLOOKUP(V25,'H. INV.'!$AL$10:$AV$171,11,FALSE),"")))))))</f>
        <v/>
      </c>
      <c r="EZ25" s="148" t="str">
        <f>IF(W25="","",IF(W25="L",0,IF(W25="V",0,IF(W25="X",0,IF(W$2="L",VLOOKUP(W25,'H. INV.'!$F$10:$P$171,11,FALSE),IF(W$2="S",VLOOKUP(W25,'H. INV.'!$V$10:$AF$171,11,FALSE),IF(W$2="D",VLOOKUP(W25,'H. INV.'!$AL$10:$AV$171,11,FALSE),"")))))))</f>
        <v/>
      </c>
      <c r="FA25" s="148" t="str">
        <f>IF(X25="","",IF(X25="L",0,IF(X25="V",0,IF(X25="X",0,IF(X$2="L",VLOOKUP(X25,'H. INV.'!$F$10:$P$171,11,FALSE),IF(X$2="S",VLOOKUP(X25,'H. INV.'!$V$10:$AF$171,11,FALSE),IF(X$2="D",VLOOKUP(X25,'H. INV.'!$AL$10:$AV$171,11,FALSE),"")))))))</f>
        <v/>
      </c>
      <c r="FB25" s="148" t="str">
        <f>IF(Y25="","",IF(Y25="L",0,IF(Y25="V",0,IF(Y25="X",0,IF(Y$2="L",VLOOKUP(Y25,'H. INV.'!$F$10:$P$171,11,FALSE),IF(Y$2="S",VLOOKUP(Y25,'H. INV.'!$V$10:$AF$171,11,FALSE),IF(Y$2="D",VLOOKUP(Y25,'H. INV.'!$AL$10:$AV$171,11,FALSE),"")))))))</f>
        <v/>
      </c>
      <c r="FC25" s="148" t="str">
        <f>IF(Z25="","",IF(Z25="L",0,IF(Z25="V",0,IF(Z25="X",0,IF(Z$2="L",VLOOKUP(Z25,'H. INV.'!$F$10:$P$171,11,FALSE),IF(Z$2="S",VLOOKUP(Z25,'H. INV.'!$V$10:$AF$171,11,FALSE),IF(Z$2="D",VLOOKUP(Z25,'H. INV.'!$AL$10:$AV$171,11,FALSE),"")))))))</f>
        <v/>
      </c>
      <c r="FD25" s="148" t="str">
        <f>IF(AA25="","",IF(AA25="L",0,IF(AA25="V",0,IF(AA25="X",0,IF(AA$2="L",VLOOKUP(AA25,'H. INV.'!$F$10:$P$171,11,FALSE),IF(AA$2="S",VLOOKUP(AA25,'H. INV.'!$V$10:$AF$171,11,FALSE),IF(AA$2="D",VLOOKUP(AA25,'H. INV.'!$AL$10:$AV$171,11,FALSE),"")))))))</f>
        <v/>
      </c>
      <c r="FE25" s="148" t="str">
        <f>IF(AB25="","",IF(AB25="L",0,IF(AB25="V",0,IF(AB25="X",0,IF(AB$2="L",VLOOKUP(AB25,'H. INV.'!$F$10:$P$171,11,FALSE),IF(AB$2="S",VLOOKUP(AB25,'H. INV.'!$V$10:$AF$171,11,FALSE),IF(AB$2="D",VLOOKUP(AB25,'H. INV.'!$AL$10:$AV$171,11,FALSE),"")))))))</f>
        <v/>
      </c>
      <c r="FF25" s="148" t="str">
        <f>IF(AC25="","",IF(AC25="L",0,IF(AC25="V",0,IF(AC25="X",0,IF(AC$2="L",VLOOKUP(AC25,'H. INV.'!$F$10:$P$171,11,FALSE),IF(AC$2="S",VLOOKUP(AC25,'H. INV.'!$V$10:$AF$171,11,FALSE),IF(AC$2="D",VLOOKUP(AC25,'H. INV.'!$AL$10:$AV$171,11,FALSE),"")))))))</f>
        <v/>
      </c>
      <c r="FG25" s="148" t="str">
        <f>IF(AD25="","",IF(AD25="L",0,IF(AD25="V",0,IF(AD25="X",0,IF(AD$2="L",VLOOKUP(AD25,'H. INV.'!$F$10:$P$171,11,FALSE),IF(AD$2="S",VLOOKUP(AD25,'H. INV.'!$V$10:$AF$171,11,FALSE),IF(AD$2="D",VLOOKUP(AD25,'H. INV.'!$AL$10:$AV$171,11,FALSE),"")))))))</f>
        <v/>
      </c>
      <c r="FH25" s="148" t="str">
        <f>IF(AE25="","",IF(AE25="L",0,IF(AE25="V",0,IF(AE25="X",0,IF(AE$2="L",VLOOKUP(AE25,'H. INV.'!$F$10:$P$171,11,FALSE),IF(AE$2="S",VLOOKUP(AE25,'H. INV.'!$V$10:$AF$171,11,FALSE),IF(AE$2="D",VLOOKUP(AE25,'H. INV.'!$AL$10:$AV$171,11,FALSE),"")))))))</f>
        <v/>
      </c>
      <c r="FI25" s="148" t="str">
        <f>IF(AF25="","",IF(AF25="L",0,IF(AF25="V",0,IF(AF25="X",0,IF(AF$2="L",VLOOKUP(AF25,'H. INV.'!$F$10:$P$171,11,FALSE),IF(AF$2="S",VLOOKUP(AF25,'H. INV.'!$V$10:$AF$171,11,FALSE),IF(AF$2="D",VLOOKUP(AF25,'H. INV.'!$AL$10:$AV$171,11,FALSE),"")))))))</f>
        <v/>
      </c>
      <c r="FJ25" s="148" t="str">
        <f>IF(AG25="","",IF(AG25="L",0,IF(AG25="V",0,IF(AG25="X",0,IF(AG$2="L",VLOOKUP(AG25,'H. INV.'!$F$10:$P$171,11,FALSE),IF(AG$2="S",VLOOKUP(AG25,'H. INV.'!$V$10:$AF$171,11,FALSE),IF(AG$2="D",VLOOKUP(AG25,'H. INV.'!$AL$10:$AV$171,11,FALSE),"")))))))</f>
        <v/>
      </c>
      <c r="FK25" s="148" t="str">
        <f>IF(AH25="","",IF(AH25="L",0,IF(AH25="V",0,IF(AH25="X",0,IF(AH$2="L",VLOOKUP(AH25,'H. INV.'!$F$10:$P$171,11,FALSE),IF(AH$2="S",VLOOKUP(AH25,'H. INV.'!$V$10:$AF$171,11,FALSE),IF(AH$2="D",VLOOKUP(AH25,'H. INV.'!$AL$10:$AV$171,11,FALSE),"")))))))</f>
        <v/>
      </c>
      <c r="FL25" s="148" t="str">
        <f>IF(AI25="","",IF(AI25="L",0,IF(AI25="V",0,IF(AI25="X",0,IF(AI$2="L",VLOOKUP(AI25,'H. INV.'!$F$10:$P$171,11,FALSE),IF(AI$2="S",VLOOKUP(AI25,'H. INV.'!$V$10:$AF$171,11,FALSE),IF(AI$2="D",VLOOKUP(AI25,'H. INV.'!$AL$10:$AV$171,11,FALSE),"")))))))</f>
        <v/>
      </c>
      <c r="FM25" s="148" t="str">
        <f>IF(AJ25="","",IF(AJ25="L",0,IF(AJ25="V",0,IF(AJ25="X",0,IF(AJ$2="L",VLOOKUP(AJ25,'H. INV.'!$F$10:$P$171,11,FALSE),IF(AJ$2="S",VLOOKUP(AJ25,'H. INV.'!$V$10:$AF$171,11,FALSE),IF(AJ$2="D",VLOOKUP(AJ25,'H. INV.'!$AL$10:$AV$171,11,FALSE),"")))))))</f>
        <v/>
      </c>
      <c r="FN25" s="148" t="str">
        <f>IF(AK25="","",IF(AK25="L",0,IF(AK25="V",0,IF(AK25="X",0,IF(AK$2="L",VLOOKUP(AK25,'H. INV.'!$F$10:$P$171,11,FALSE),IF(AK$2="S",VLOOKUP(AK25,'H. INV.'!$V$10:$AF$171,11,FALSE),IF(AK$2="D",VLOOKUP(AK25,'H. INV.'!$AL$10:$AV$171,11,FALSE),"")))))))</f>
        <v/>
      </c>
      <c r="FO25" s="19"/>
      <c r="FP25" s="148" t="str">
        <f>IF(G25="","",IF(G25="L",0,IF(G25="V",0,IF(G25="X",0,IF(G$2="L",VLOOKUP(G25,'H. VER.'!$F$10:$P$171,11,FALSE),IF(G$2="S",VLOOKUP(G25,'H. VER.'!$V$10:$AF$171,11,FALSE),IF(G$2="D",VLOOKUP(G25,'H. VER.'!$AL$10:$AV$171,11,FALSE),"")))))))</f>
        <v/>
      </c>
      <c r="FQ25" s="148" t="str">
        <f>IF(H25="","",IF(H25="L",0,IF(H25="V",0,IF(H25="X",0,IF(H$2="L",VLOOKUP(H25,'H. VER.'!$F$10:$P$171,11,FALSE),IF(H$2="S",VLOOKUP(H25,'H. VER.'!$V$10:$AF$171,11,FALSE),IF(H$2="D",VLOOKUP(H25,'H. VER.'!$AL$10:$AV$171,11,FALSE),"")))))))</f>
        <v/>
      </c>
      <c r="FR25" s="148" t="str">
        <f>IF(I25="","",IF(I25="L",0,IF(I25="V",0,IF(I25="X",0,IF(I$2="L",VLOOKUP(I25,'H. VER.'!$F$10:$P$171,11,FALSE),IF(I$2="S",VLOOKUP(I25,'H. VER.'!$V$10:$AF$171,11,FALSE),IF(I$2="D",VLOOKUP(I25,'H. VER.'!$AL$10:$AV$171,11,FALSE),"")))))))</f>
        <v/>
      </c>
      <c r="FS25" s="148" t="str">
        <f>IF(J25="","",IF(J25="L",0,IF(J25="V",0,IF(J25="X",0,IF(J$2="L",VLOOKUP(J25,'H. VER.'!$F$10:$P$171,11,FALSE),IF(J$2="S",VLOOKUP(J25,'H. VER.'!$V$10:$AF$171,11,FALSE),IF(J$2="D",VLOOKUP(J25,'H. VER.'!$AL$10:$AV$171,11,FALSE),"")))))))</f>
        <v/>
      </c>
      <c r="FT25" s="148" t="str">
        <f>IF(K25="","",IF(K25="L",0,IF(K25="V",0,IF(K25="X",0,IF(K$2="L",VLOOKUP(K25,'H. VER.'!$F$10:$P$171,11,FALSE),IF(K$2="S",VLOOKUP(K25,'H. VER.'!$V$10:$AF$171,11,FALSE),IF(K$2="D",VLOOKUP(K25,'H. VER.'!$AL$10:$AV$171,11,FALSE),"")))))))</f>
        <v/>
      </c>
      <c r="FU25" s="148" t="str">
        <f>IF(L25="","",IF(L25="L",0,IF(L25="V",0,IF(L25="X",0,IF(L$2="L",VLOOKUP(L25,'H. VER.'!$F$10:$P$171,11,FALSE),IF(L$2="S",VLOOKUP(L25,'H. VER.'!$V$10:$AF$171,11,FALSE),IF(L$2="D",VLOOKUP(L25,'H. VER.'!$AL$10:$AV$171,11,FALSE),"")))))))</f>
        <v/>
      </c>
      <c r="FV25" s="148" t="str">
        <f>IF(M25="","",IF(M25="L",0,IF(M25="V",0,IF(M25="X",0,IF(M$2="L",VLOOKUP(M25,'H. VER.'!$F$10:$P$171,11,FALSE),IF(M$2="S",VLOOKUP(M25,'H. VER.'!$V$10:$AF$171,11,FALSE),IF(M$2="D",VLOOKUP(M25,'H. VER.'!$AL$10:$AV$171,11,FALSE),"")))))))</f>
        <v/>
      </c>
      <c r="FW25" s="148" t="str">
        <f>IF(N25="","",IF(N25="L",0,IF(N25="V",0,IF(N25="X",0,IF(N$2="L",VLOOKUP(N25,'H. VER.'!$F$10:$P$171,11,FALSE),IF(N$2="S",VLOOKUP(N25,'H. VER.'!$V$10:$AF$171,11,FALSE),IF(N$2="D",VLOOKUP(N25,'H. VER.'!$AL$10:$AV$171,11,FALSE),"")))))))</f>
        <v/>
      </c>
      <c r="FX25" s="148" t="str">
        <f>IF(O25="","",IF(O25="L",0,IF(O25="V",0,IF(O25="X",0,IF(O$2="L",VLOOKUP(O25,'H. VER.'!$F$10:$P$171,11,FALSE),IF(O$2="S",VLOOKUP(O25,'H. VER.'!$V$10:$AF$171,11,FALSE),IF(O$2="D",VLOOKUP(O25,'H. VER.'!$AL$10:$AV$171,11,FALSE),"")))))))</f>
        <v/>
      </c>
      <c r="FY25" s="148" t="str">
        <f>IF(P25="","",IF(P25="L",0,IF(P25="V",0,IF(P25="X",0,IF(P$2="L",VLOOKUP(P25,'H. VER.'!$F$10:$P$171,11,FALSE),IF(P$2="S",VLOOKUP(P25,'H. VER.'!$V$10:$AF$171,11,FALSE),IF(P$2="D",VLOOKUP(P25,'H. VER.'!$AL$10:$AV$171,11,FALSE),"")))))))</f>
        <v/>
      </c>
      <c r="FZ25" s="148" t="str">
        <f>IF(Q25="","",IF(Q25="L",0,IF(Q25="V",0,IF(Q25="X",0,IF(Q$2="L",VLOOKUP(Q25,'H. VER.'!$F$10:$P$171,11,FALSE),IF(Q$2="S",VLOOKUP(Q25,'H. VER.'!$V$10:$AF$171,11,FALSE),IF(Q$2="D",VLOOKUP(Q25,'H. VER.'!$AL$10:$AV$171,11,FALSE),"")))))))</f>
        <v/>
      </c>
      <c r="GA25" s="148" t="str">
        <f>IF(R25="","",IF(R25="L",0,IF(R25="V",0,IF(R25="X",0,IF(R$2="L",VLOOKUP(R25,'H. VER.'!$F$10:$P$171,11,FALSE),IF(R$2="S",VLOOKUP(R25,'H. VER.'!$V$10:$AF$171,11,FALSE),IF(R$2="D",VLOOKUP(R25,'H. VER.'!$AL$10:$AV$171,11,FALSE),"")))))))</f>
        <v/>
      </c>
      <c r="GB25" s="148" t="str">
        <f>IF(S25="","",IF(S25="L",0,IF(S25="V",0,IF(S25="X",0,IF(S$2="L",VLOOKUP(S25,'H. VER.'!$F$10:$P$171,11,FALSE),IF(S$2="S",VLOOKUP(S25,'H. VER.'!$V$10:$AF$171,11,FALSE),IF(S$2="D",VLOOKUP(S25,'H. VER.'!$AL$10:$AV$171,11,FALSE),"")))))))</f>
        <v/>
      </c>
      <c r="GC25" s="148" t="str">
        <f>IF(T25="","",IF(T25="L",0,IF(T25="V",0,IF(T25="X",0,IF(T$2="L",VLOOKUP(T25,'H. VER.'!$F$10:$P$171,11,FALSE),IF(T$2="S",VLOOKUP(T25,'H. VER.'!$V$10:$AF$171,11,FALSE),IF(T$2="D",VLOOKUP(T25,'H. VER.'!$AL$10:$AV$171,11,FALSE),"")))))))</f>
        <v/>
      </c>
      <c r="GD25" s="148" t="str">
        <f>IF(U25="","",IF(U25="L",0,IF(U25="V",0,IF(U25="X",0,IF(U$2="L",VLOOKUP(U25,'H. VER.'!$F$10:$P$171,11,FALSE),IF(U$2="S",VLOOKUP(U25,'H. VER.'!$V$10:$AF$171,11,FALSE),IF(U$2="D",VLOOKUP(U25,'H. VER.'!$AL$10:$AV$171,11,FALSE),"")))))))</f>
        <v/>
      </c>
      <c r="GE25" s="148" t="str">
        <f>IF(V25="","",IF(V25="L",0,IF(V25="V",0,IF(V25="X",0,IF(V$2="L",VLOOKUP(V25,'H. VER.'!$F$10:$P$171,11,FALSE),IF(V$2="S",VLOOKUP(V25,'H. VER.'!$V$10:$AF$171,11,FALSE),IF(V$2="D",VLOOKUP(V25,'H. VER.'!$AL$10:$AV$171,11,FALSE),"")))))))</f>
        <v/>
      </c>
      <c r="GF25" s="148" t="str">
        <f>IF(W25="","",IF(W25="L",0,IF(W25="V",0,IF(W25="X",0,IF(W$2="L",VLOOKUP(W25,'H. VER.'!$F$10:$P$171,11,FALSE),IF(W$2="S",VLOOKUP(W25,'H. VER.'!$V$10:$AF$171,11,FALSE),IF(W$2="D",VLOOKUP(W25,'H. VER.'!$AL$10:$AV$171,11,FALSE),"")))))))</f>
        <v/>
      </c>
      <c r="GG25" s="148" t="str">
        <f>IF(X25="","",IF(X25="L",0,IF(X25="V",0,IF(X25="X",0,IF(X$2="L",VLOOKUP(X25,'H. VER.'!$F$10:$P$171,11,FALSE),IF(X$2="S",VLOOKUP(X25,'H. VER.'!$V$10:$AF$171,11,FALSE),IF(X$2="D",VLOOKUP(X25,'H. VER.'!$AL$10:$AV$171,11,FALSE),"")))))))</f>
        <v/>
      </c>
      <c r="GH25" s="148" t="str">
        <f>IF(Y25="","",IF(Y25="L",0,IF(Y25="V",0,IF(Y25="X",0,IF(Y$2="L",VLOOKUP(Y25,'H. VER.'!$F$10:$P$171,11,FALSE),IF(Y$2="S",VLOOKUP(Y25,'H. VER.'!$V$10:$AF$171,11,FALSE),IF(Y$2="D",VLOOKUP(Y25,'H. VER.'!$AL$10:$AV$171,11,FALSE),"")))))))</f>
        <v/>
      </c>
      <c r="GI25" s="148" t="str">
        <f>IF(Z25="","",IF(Z25="L",0,IF(Z25="V",0,IF(Z25="X",0,IF(Z$2="L",VLOOKUP(Z25,'H. VER.'!$F$10:$P$171,11,FALSE),IF(Z$2="S",VLOOKUP(Z25,'H. VER.'!$V$10:$AF$171,11,FALSE),IF(Z$2="D",VLOOKUP(Z25,'H. VER.'!$AL$10:$AV$171,11,FALSE),"")))))))</f>
        <v/>
      </c>
      <c r="GJ25" s="148" t="str">
        <f>IF(AA25="","",IF(AA25="L",0,IF(AA25="V",0,IF(AA25="X",0,IF(AA$2="L",VLOOKUP(AA25,'H. VER.'!$F$10:$P$171,11,FALSE),IF(AA$2="S",VLOOKUP(AA25,'H. VER.'!$V$10:$AF$171,11,FALSE),IF(AA$2="D",VLOOKUP(AA25,'H. VER.'!$AL$10:$AV$171,11,FALSE),"")))))))</f>
        <v/>
      </c>
      <c r="GK25" s="148" t="str">
        <f>IF(AB25="","",IF(AB25="L",0,IF(AB25="V",0,IF(AB25="X",0,IF(AB$2="L",VLOOKUP(AB25,'H. VER.'!$F$10:$P$171,11,FALSE),IF(AB$2="S",VLOOKUP(AB25,'H. VER.'!$V$10:$AF$171,11,FALSE),IF(AB$2="D",VLOOKUP(AB25,'H. VER.'!$AL$10:$AV$171,11,FALSE),"")))))))</f>
        <v/>
      </c>
      <c r="GL25" s="148" t="str">
        <f>IF(AC25="","",IF(AC25="L",0,IF(AC25="V",0,IF(AC25="X",0,IF(AC$2="L",VLOOKUP(AC25,'H. VER.'!$F$10:$P$171,11,FALSE),IF(AC$2="S",VLOOKUP(AC25,'H. VER.'!$V$10:$AF$171,11,FALSE),IF(AC$2="D",VLOOKUP(AC25,'H. VER.'!$AL$10:$AV$171,11,FALSE),"")))))))</f>
        <v/>
      </c>
      <c r="GM25" s="148" t="str">
        <f>IF(AD25="","",IF(AD25="L",0,IF(AD25="V",0,IF(AD25="X",0,IF(AD$2="L",VLOOKUP(AD25,'H. VER.'!$F$10:$P$171,11,FALSE),IF(AD$2="S",VLOOKUP(AD25,'H. VER.'!$V$10:$AF$171,11,FALSE),IF(AD$2="D",VLOOKUP(AD25,'H. VER.'!$AL$10:$AV$171,11,FALSE),"")))))))</f>
        <v/>
      </c>
      <c r="GN25" s="148" t="str">
        <f>IF(AE25="","",IF(AE25="L",0,IF(AE25="V",0,IF(AE25="X",0,IF(AE$2="L",VLOOKUP(AE25,'H. VER.'!$F$10:$P$171,11,FALSE),IF(AE$2="S",VLOOKUP(AE25,'H. VER.'!$V$10:$AF$171,11,FALSE),IF(AE$2="D",VLOOKUP(AE25,'H. VER.'!$AL$10:$AV$171,11,FALSE),"")))))))</f>
        <v/>
      </c>
      <c r="GO25" s="148" t="str">
        <f>IF(AF25="","",IF(AF25="L",0,IF(AF25="V",0,IF(AF25="X",0,IF(AF$2="L",VLOOKUP(AF25,'H. VER.'!$F$10:$P$171,11,FALSE),IF(AF$2="S",VLOOKUP(AF25,'H. VER.'!$V$10:$AF$171,11,FALSE),IF(AF$2="D",VLOOKUP(AF25,'H. VER.'!$AL$10:$AV$171,11,FALSE),"")))))))</f>
        <v/>
      </c>
      <c r="GP25" s="148" t="str">
        <f>IF(AG25="","",IF(AG25="L",0,IF(AG25="V",0,IF(AG25="X",0,IF(AG$2="L",VLOOKUP(AG25,'H. VER.'!$F$10:$P$171,11,FALSE),IF(AG$2="S",VLOOKUP(AG25,'H. VER.'!$V$10:$AF$171,11,FALSE),IF(AG$2="D",VLOOKUP(AG25,'H. VER.'!$AL$10:$AV$171,11,FALSE),"")))))))</f>
        <v/>
      </c>
      <c r="GQ25" s="148" t="str">
        <f>IF(AH25="","",IF(AH25="L",0,IF(AH25="V",0,IF(AH25="X",0,IF(AH$2="L",VLOOKUP(AH25,'H. VER.'!$F$10:$P$171,11,FALSE),IF(AH$2="S",VLOOKUP(AH25,'H. VER.'!$V$10:$AF$171,11,FALSE),IF(AH$2="D",VLOOKUP(AH25,'H. VER.'!$AL$10:$AV$171,11,FALSE),"")))))))</f>
        <v/>
      </c>
      <c r="GR25" s="148" t="str">
        <f>IF(AI25="","",IF(AI25="L",0,IF(AI25="V",0,IF(AI25="X",0,IF(AI$2="L",VLOOKUP(AI25,'H. VER.'!$F$10:$P$171,11,FALSE),IF(AI$2="S",VLOOKUP(AI25,'H. VER.'!$V$10:$AF$171,11,FALSE),IF(AI$2="D",VLOOKUP(AI25,'H. VER.'!$AL$10:$AV$171,11,FALSE),"")))))))</f>
        <v/>
      </c>
      <c r="GS25" s="148" t="str">
        <f>IF(AJ25="","",IF(AJ25="L",0,IF(AJ25="V",0,IF(AJ25="X",0,IF(AJ$2="L",VLOOKUP(AJ25,'H. VER.'!$F$10:$P$171,11,FALSE),IF(AJ$2="S",VLOOKUP(AJ25,'H. VER.'!$V$10:$AF$171,11,FALSE),IF(AJ$2="D",VLOOKUP(AJ25,'H. VER.'!$AL$10:$AV$171,11,FALSE),"")))))))</f>
        <v/>
      </c>
      <c r="GT25" s="148" t="str">
        <f>IF(AK25="","",IF(AK25="L",0,IF(AK25="V",0,IF(AK25="X",0,IF(AK$2="L",VLOOKUP(AK25,'H. VER.'!$F$10:$P$171,11,FALSE),IF(AK$2="S",VLOOKUP(AK25,'H. VER.'!$V$10:$AF$171,11,FALSE),IF(AK$2="D",VLOOKUP(AK25,'H. VER.'!$AL$10:$AV$171,11,FALSE),"")))))))</f>
        <v/>
      </c>
      <c r="GU25" s="19"/>
      <c r="GV25" s="417">
        <f t="shared" si="47"/>
        <v>18</v>
      </c>
      <c r="GW25" s="415"/>
    </row>
    <row r="26" spans="1:205" ht="15.75">
      <c r="A26" s="516"/>
      <c r="B26" s="367" t="str">
        <f>IFERROR(VLOOKUP(A442/7/2023+CONDUCTORES!C:V,20,FALSE),"")</f>
        <v/>
      </c>
      <c r="C26" s="544" t="str">
        <f>IF(CUADRO!A26="",IF(B26="","",B26),VLOOKUP(CUADRO!A26,CONDUCTORES!C:E,3,FALSE))</f>
        <v/>
      </c>
      <c r="D26" s="545" t="str">
        <f>IF(ISNA(IF(B26="",IF(A26="","",A26),VLOOKUP(B26,CONDUCTORES!B:F,5,FALSE))),"",(IF(B26="",IF(A26="","",A26),VLOOKUP(B26,CONDUCTORES!B:F,5,FALSE))))</f>
        <v/>
      </c>
      <c r="E26" s="546">
        <v>23</v>
      </c>
      <c r="F26" s="551"/>
      <c r="G26" s="547"/>
      <c r="H26" s="547"/>
      <c r="I26" s="519"/>
      <c r="J26" s="547"/>
      <c r="K26" s="519"/>
      <c r="L26" s="547"/>
      <c r="M26" s="547"/>
      <c r="N26" s="547"/>
      <c r="O26" s="547"/>
      <c r="P26" s="519"/>
      <c r="Q26" s="547"/>
      <c r="R26" s="519"/>
      <c r="S26" s="550"/>
      <c r="T26" s="547"/>
      <c r="U26" s="547"/>
      <c r="V26" s="549"/>
      <c r="W26" s="547"/>
      <c r="X26" s="547"/>
      <c r="Y26" s="519"/>
      <c r="Z26" s="550"/>
      <c r="AA26" s="547"/>
      <c r="AB26" s="547"/>
      <c r="AC26" s="547"/>
      <c r="AD26" s="547"/>
      <c r="AE26" s="547"/>
      <c r="AF26" s="547"/>
      <c r="AG26" s="550"/>
      <c r="AH26" s="547"/>
      <c r="AI26" s="547"/>
      <c r="AJ26" s="547"/>
      <c r="AK26" s="519"/>
      <c r="AL26" s="417">
        <f t="shared" si="38"/>
        <v>0</v>
      </c>
      <c r="AM26" s="417">
        <f t="shared" si="6"/>
        <v>31</v>
      </c>
      <c r="AN26" s="463">
        <f t="shared" si="39"/>
        <v>0</v>
      </c>
      <c r="AO26" s="463">
        <f t="shared" si="40"/>
        <v>0</v>
      </c>
      <c r="AP26" s="463">
        <f t="shared" si="41"/>
        <v>0</v>
      </c>
      <c r="AQ26" s="463">
        <f t="shared" si="42"/>
        <v>0</v>
      </c>
      <c r="AR26" s="463">
        <f t="shared" si="43"/>
        <v>0</v>
      </c>
      <c r="AS26" s="464">
        <f t="shared" si="44"/>
        <v>0</v>
      </c>
      <c r="AT26" s="464">
        <f t="shared" si="45"/>
        <v>0</v>
      </c>
      <c r="AU26" s="465">
        <f>EH26+(AO26*(CALCULADORA!$L$22/30))+(CUADRO!AP26*CALCULADORA!$J$22)+(CUADRO!AQ26*CALCULADORA!$J$22)+(CUADRO!AR26*CALCULADORA!$J$22)</f>
        <v>0</v>
      </c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97">
        <f t="shared" si="7"/>
        <v>1</v>
      </c>
      <c r="BW26" s="97">
        <f t="shared" si="8"/>
        <v>2</v>
      </c>
      <c r="BX26" s="97">
        <f t="shared" si="9"/>
        <v>3</v>
      </c>
      <c r="BY26" s="97">
        <f t="shared" si="10"/>
        <v>4</v>
      </c>
      <c r="BZ26" s="97">
        <f t="shared" si="11"/>
        <v>5</v>
      </c>
      <c r="CA26" s="97">
        <f t="shared" si="12"/>
        <v>6</v>
      </c>
      <c r="CB26" s="97">
        <f t="shared" si="13"/>
        <v>7</v>
      </c>
      <c r="CC26" s="97">
        <f t="shared" si="14"/>
        <v>8</v>
      </c>
      <c r="CD26" s="97">
        <f t="shared" si="15"/>
        <v>9</v>
      </c>
      <c r="CE26" s="97">
        <f t="shared" si="16"/>
        <v>10</v>
      </c>
      <c r="CF26" s="97">
        <f t="shared" si="17"/>
        <v>11</v>
      </c>
      <c r="CG26" s="97">
        <f t="shared" si="18"/>
        <v>12</v>
      </c>
      <c r="CH26" s="97">
        <f t="shared" si="19"/>
        <v>13</v>
      </c>
      <c r="CI26" s="97">
        <f t="shared" si="20"/>
        <v>14</v>
      </c>
      <c r="CJ26" s="97">
        <f t="shared" si="21"/>
        <v>15</v>
      </c>
      <c r="CK26" s="97">
        <f t="shared" si="22"/>
        <v>16</v>
      </c>
      <c r="CL26" s="97">
        <f t="shared" si="23"/>
        <v>17</v>
      </c>
      <c r="CM26" s="97">
        <f t="shared" si="24"/>
        <v>18</v>
      </c>
      <c r="CN26" s="97">
        <f t="shared" si="25"/>
        <v>19</v>
      </c>
      <c r="CO26" s="97">
        <f t="shared" si="26"/>
        <v>20</v>
      </c>
      <c r="CP26" s="97">
        <f t="shared" si="27"/>
        <v>21</v>
      </c>
      <c r="CQ26" s="97">
        <f t="shared" si="28"/>
        <v>22</v>
      </c>
      <c r="CR26" s="97">
        <f t="shared" si="29"/>
        <v>23</v>
      </c>
      <c r="CS26" s="97">
        <f t="shared" si="30"/>
        <v>24</v>
      </c>
      <c r="CT26" s="97">
        <f t="shared" si="31"/>
        <v>25</v>
      </c>
      <c r="CU26" s="97">
        <f t="shared" si="32"/>
        <v>26</v>
      </c>
      <c r="CV26" s="97">
        <f t="shared" si="33"/>
        <v>27</v>
      </c>
      <c r="CW26" s="97">
        <f t="shared" si="34"/>
        <v>28</v>
      </c>
      <c r="CX26" s="97">
        <f t="shared" si="35"/>
        <v>29</v>
      </c>
      <c r="CY26" s="97">
        <f t="shared" si="36"/>
        <v>30</v>
      </c>
      <c r="CZ26" s="97">
        <f t="shared" si="37"/>
        <v>31</v>
      </c>
      <c r="DA26" s="19"/>
      <c r="DB26" s="19"/>
      <c r="DC26" s="148" t="str">
        <f>IF(G26="X",CALCULADORA!$J$22,IF(CUADRO!G26="V",0,IF(CUADRO!G26="AP",0,IF(CUADRO!G26="HS",0,IF(CUADRO!G26="BA",0,IF(CALCULADORA!$M$2="INVIERNO",CUADRO!EJ26,CUADRO!FP26))))))</f>
        <v/>
      </c>
      <c r="DD26" s="148" t="str">
        <f>IF(H26="X",CALCULADORA!$J$22,IF(CUADRO!H26="V",0,IF(CUADRO!H26="AP",0,IF(CUADRO!H26="HS",0,IF(CUADRO!H26="BA",0,IF(CALCULADORA!$M$2="INVIERNO",CUADRO!EK26,CUADRO!FQ26))))))</f>
        <v/>
      </c>
      <c r="DE26" s="148" t="str">
        <f>IF(I26="X",CALCULADORA!$J$22,IF(CUADRO!I26="V",0,IF(CUADRO!I26="AP",0,IF(CUADRO!I26="HS",0,IF(CUADRO!I26="BA",0,IF(CALCULADORA!$M$2="INVIERNO",CUADRO!EL26,CUADRO!FR26))))))</f>
        <v/>
      </c>
      <c r="DF26" s="148" t="str">
        <f>IF(J26="X",CALCULADORA!$J$22,IF(CUADRO!J26="V",0,IF(CUADRO!J26="AP",0,IF(CUADRO!J26="HS",0,IF(CUADRO!J26="BA",0,IF(CALCULADORA!$M$2="INVIERNO",CUADRO!EM26,CUADRO!FS26))))))</f>
        <v/>
      </c>
      <c r="DG26" s="148" t="str">
        <f>IF(K26="X",CALCULADORA!$J$22,IF(CUADRO!K26="V",0,IF(CUADRO!K26="AP",0,IF(CUADRO!K26="HS",0,IF(CUADRO!K26="BA",0,IF(CALCULADORA!$M$2="INVIERNO",CUADRO!EN26,CUADRO!FT26))))))</f>
        <v/>
      </c>
      <c r="DH26" s="148" t="str">
        <f>IF(L26="X",CALCULADORA!$J$22,IF(CUADRO!L26="V",0,IF(CUADRO!L26="AP",0,IF(CUADRO!L26="HS",0,IF(CUADRO!L26="BA",0,IF(CALCULADORA!$M$2="INVIERNO",CUADRO!EO26,CUADRO!FU26))))))</f>
        <v/>
      </c>
      <c r="DI26" s="148" t="str">
        <f>IF(M26="X",CALCULADORA!$J$22,IF(CUADRO!M26="V",0,IF(CUADRO!M26="AP",0,IF(CUADRO!M26="HS",0,IF(CUADRO!M26="BA",0,IF(CALCULADORA!$M$2="INVIERNO",CUADRO!EP26,CUADRO!FV26))))))</f>
        <v/>
      </c>
      <c r="DJ26" s="148" t="str">
        <f>IF(N26="X",CALCULADORA!$J$22,IF(CUADRO!N26="V",0,IF(CUADRO!N26="AP",0,IF(CUADRO!N26="HS",0,IF(CUADRO!N26="BA",0,IF(CALCULADORA!$M$2="INVIERNO",CUADRO!EQ26,CUADRO!FW26))))))</f>
        <v/>
      </c>
      <c r="DK26" s="148" t="str">
        <f>IF(O26="X",CALCULADORA!$J$22,IF(CUADRO!O26="V",0,IF(CUADRO!O26="AP",0,IF(CUADRO!O26="HS",0,IF(CUADRO!O26="BA",0,IF(CALCULADORA!$M$2="INVIERNO",CUADRO!ER26,CUADRO!FX26))))))</f>
        <v/>
      </c>
      <c r="DL26" s="148" t="str">
        <f>IF(P26="X",CALCULADORA!$J$22,IF(CUADRO!P26="V",0,IF(CUADRO!P26="AP",0,IF(CUADRO!P26="HS",0,IF(CUADRO!P26="BA",0,IF(CALCULADORA!$M$2="INVIERNO",CUADRO!ES26,CUADRO!FY26))))))</f>
        <v/>
      </c>
      <c r="DM26" s="148" t="str">
        <f>IF(Q26="X",CALCULADORA!$J$22,IF(CUADRO!Q26="V",0,IF(CUADRO!Q26="AP",0,IF(CUADRO!Q26="HS",0,IF(CUADRO!Q26="BA",0,IF(CALCULADORA!$M$2="INVIERNO",CUADRO!ET26,CUADRO!FZ26))))))</f>
        <v/>
      </c>
      <c r="DN26" s="148" t="str">
        <f>IF(R26="X",CALCULADORA!$J$22,IF(CUADRO!R26="V",0,IF(CUADRO!R26="AP",0,IF(CUADRO!R26="HS",0,IF(CUADRO!R26="BA",0,IF(CALCULADORA!$M$2="INVIERNO",CUADRO!EU26,CUADRO!GA26))))))</f>
        <v/>
      </c>
      <c r="DO26" s="148" t="str">
        <f>IF(S26="X",CALCULADORA!$J$22,IF(CUADRO!S26="V",0,IF(CUADRO!S26="AP",0,IF(CUADRO!S26="HS",0,IF(CUADRO!S26="BA",0,IF(CALCULADORA!$M$2="INVIERNO",CUADRO!EV26,CUADRO!GB26))))))</f>
        <v/>
      </c>
      <c r="DP26" s="148" t="str">
        <f>IF(T26="X",CALCULADORA!$J$22,IF(CUADRO!T26="V",0,IF(CUADRO!T26="AP",0,IF(CUADRO!T26="HS",0,IF(CUADRO!T26="BA",0,IF(CALCULADORA!$M$2="INVIERNO",CUADRO!EW26,CUADRO!GC26))))))</f>
        <v/>
      </c>
      <c r="DQ26" s="148" t="str">
        <f>IF(U26="X",CALCULADORA!$J$22,IF(CUADRO!U26="V",0,IF(CUADRO!U26="AP",0,IF(CUADRO!U26="HS",0,IF(CUADRO!U26="BA",0,IF(CALCULADORA!$M$2="INVIERNO",CUADRO!EX26,CUADRO!GD26))))))</f>
        <v/>
      </c>
      <c r="DR26" s="148" t="str">
        <f>IF(V26="X",CALCULADORA!$J$22,IF(CUADRO!V26="V",0,IF(CUADRO!V26="AP",0,IF(CUADRO!V26="HS",0,IF(CUADRO!V26="BA",0,IF(CALCULADORA!$M$2="INVIERNO",CUADRO!EY26,CUADRO!GE26))))))</f>
        <v/>
      </c>
      <c r="DS26" s="148" t="str">
        <f>IF(W26="X",CALCULADORA!$J$22,IF(CUADRO!W26="V",0,IF(CUADRO!W26="AP",0,IF(CUADRO!W26="HS",0,IF(CUADRO!W26="BA",0,IF(CALCULADORA!$M$2="INVIERNO",CUADRO!EZ26,CUADRO!GF26))))))</f>
        <v/>
      </c>
      <c r="DT26" s="148" t="str">
        <f>IF(X26="X",CALCULADORA!$J$22,IF(CUADRO!X26="V",0,IF(CUADRO!X26="AP",0,IF(CUADRO!X26="HS",0,IF(CUADRO!X26="BA",0,IF(CALCULADORA!$M$2="INVIERNO",CUADRO!FA26,CUADRO!GG26))))))</f>
        <v/>
      </c>
      <c r="DU26" s="148" t="str">
        <f>IF(Y26="X",CALCULADORA!$J$22,IF(CUADRO!Y26="V",0,IF(CUADRO!Y26="AP",0,IF(CUADRO!Y26="HS",0,IF(CUADRO!Y26="BA",0,IF(CALCULADORA!$M$2="INVIERNO",CUADRO!FB26,CUADRO!GH26))))))</f>
        <v/>
      </c>
      <c r="DV26" s="148" t="str">
        <f>IF(Z26="X",CALCULADORA!$J$22,IF(CUADRO!Z26="V",0,IF(CUADRO!Z26="AP",0,IF(CUADRO!Z26="HS",0,IF(CUADRO!Z26="BA",0,IF(CALCULADORA!$M$2="INVIERNO",CUADRO!FC26,CUADRO!GI26))))))</f>
        <v/>
      </c>
      <c r="DW26" s="148" t="str">
        <f>IF(AA26="X",CALCULADORA!$J$22,IF(CUADRO!AA26="V",0,IF(CUADRO!AA26="AP",0,IF(CUADRO!AA26="HS",0,IF(CUADRO!AA26="BA",0,IF(CALCULADORA!$M$2="INVIERNO",CUADRO!FD26,CUADRO!GJ26))))))</f>
        <v/>
      </c>
      <c r="DX26" s="148" t="str">
        <f>IF(AB26="X",CALCULADORA!$J$22,IF(CUADRO!AB26="V",0,IF(CUADRO!AB26="AP",0,IF(CUADRO!AB26="HS",0,IF(CUADRO!AB26="BA",0,IF(CALCULADORA!$M$2="INVIERNO",CUADRO!FE26,CUADRO!GK26))))))</f>
        <v/>
      </c>
      <c r="DY26" s="148" t="str">
        <f>IF(AC26="X",CALCULADORA!$J$22,IF(CUADRO!AC26="V",0,IF(CUADRO!AC26="AP",0,IF(CUADRO!AC26="HS",0,IF(CUADRO!AC26="BA",0,IF(CALCULADORA!$M$2="INVIERNO",CUADRO!FF26,CUADRO!GL26))))))</f>
        <v/>
      </c>
      <c r="DZ26" s="148" t="str">
        <f>IF(AD26="X",CALCULADORA!$J$22,IF(CUADRO!AD26="V",0,IF(CUADRO!AD26="AP",0,IF(CUADRO!AD26="HS",0,IF(CUADRO!AD26="BA",0,IF(CALCULADORA!$M$2="INVIERNO",CUADRO!FG26,CUADRO!GM26))))))</f>
        <v/>
      </c>
      <c r="EA26" s="148" t="str">
        <f>IF(AE26="X",CALCULADORA!$J$22,IF(CUADRO!AE26="V",0,IF(CUADRO!AE26="AP",0,IF(CUADRO!AE26="HS",0,IF(CUADRO!AE26="BA",0,IF(CALCULADORA!$M$2="INVIERNO",CUADRO!FH26,CUADRO!GN26))))))</f>
        <v/>
      </c>
      <c r="EB26" s="148" t="str">
        <f>IF(AF26="X",CALCULADORA!$J$22,IF(CUADRO!AF26="V",0,IF(CUADRO!AF26="AP",0,IF(CUADRO!AF26="HS",0,IF(CUADRO!AF26="BA",0,IF(CALCULADORA!$M$2="INVIERNO",CUADRO!FI26,CUADRO!GO26))))))</f>
        <v/>
      </c>
      <c r="EC26" s="148" t="str">
        <f>IF(AG26="X",CALCULADORA!$J$22,IF(CUADRO!AG26="V",0,IF(CUADRO!AG26="AP",0,IF(CUADRO!AG26="HS",0,IF(CUADRO!AG26="BA",0,IF(CALCULADORA!$M$2="INVIERNO",CUADRO!FJ26,CUADRO!GP26))))))</f>
        <v/>
      </c>
      <c r="ED26" s="148" t="str">
        <f>IF(AH26="X",CALCULADORA!$J$22,IF(CUADRO!AH26="V",0,IF(CUADRO!AH26="AP",0,IF(CUADRO!AH26="HS",0,IF(CUADRO!AH26="BA",0,IF(CALCULADORA!$M$2="INVIERNO",CUADRO!FK26,CUADRO!GQ26))))))</f>
        <v/>
      </c>
      <c r="EE26" s="148" t="str">
        <f>IF(AI26="X",CALCULADORA!$J$22,IF(CUADRO!AI26="V",0,IF(CUADRO!AI26="AP",0,IF(CUADRO!AI26="HS",0,IF(CUADRO!AI26="BA",0,IF(CALCULADORA!$M$2="INVIERNO",CUADRO!FL26,CUADRO!GR26))))))</f>
        <v/>
      </c>
      <c r="EF26" s="148" t="str">
        <f>IF(AJ26="X",CALCULADORA!$J$22,IF(CUADRO!AJ26="V",0,IF(CUADRO!AJ26="AP",0,IF(CUADRO!AJ26="HS",0,IF(CUADRO!AJ26="BA",0,IF(CALCULADORA!$M$2="INVIERNO",CUADRO!FM26,CUADRO!GS26))))))</f>
        <v/>
      </c>
      <c r="EG26" s="148" t="str">
        <f>IF(AK26="X",CALCULADORA!$J$22,IF(CUADRO!AK26="V",0,IF(CUADRO!AK26="AP",0,IF(CUADRO!AK26="HS",0,IF(CUADRO!AK26="BA",0,IF(CALCULADORA!$M$2="INVIERNO",CUADRO!FN26,CUADRO!GT26))))))</f>
        <v/>
      </c>
      <c r="EH26" s="363">
        <f t="shared" si="46"/>
        <v>0</v>
      </c>
      <c r="EI26" s="19"/>
      <c r="EJ26" s="148" t="str">
        <f>IF(G26="","",IF(G26="L",0,IF(G26="V",0,IF(G26="X",0,IF(G$2="L",VLOOKUP(G26,'H. INV.'!$F$10:$P$171,11,FALSE),IF(G$2="S",VLOOKUP(G26,'H. INV.'!$V$10:$AF$171,11,FALSE),IF(G$2="D",VLOOKUP(G26,'H. INV.'!$AL$10:$AV$171,11,FALSE),"")))))))</f>
        <v/>
      </c>
      <c r="EK26" s="148" t="str">
        <f>IF(H26="","",IF(H26="L",0,IF(H26="V",0,IF(H26="X",0,IF(H$2="L",VLOOKUP(H26,'H. INV.'!$F$10:$P$171,11,FALSE),IF(H$2="S",VLOOKUP(H26,'H. INV.'!$V$10:$AF$171,11,FALSE),IF(H$2="D",VLOOKUP(H26,'H. INV.'!$AL$10:$AV$171,11,FALSE),"")))))))</f>
        <v/>
      </c>
      <c r="EL26" s="148" t="str">
        <f>IF(I26="","",IF(I26="L",0,IF(I26="V",0,IF(I26="X",0,IF(I$2="L",VLOOKUP(I26,'H. INV.'!$F$10:$P$171,11,FALSE),IF(I$2="S",VLOOKUP(I26,'H. INV.'!$V$10:$AF$171,11,FALSE),IF(I$2="D",VLOOKUP(I26,'H. INV.'!$AL$10:$AV$171,11,FALSE),"")))))))</f>
        <v/>
      </c>
      <c r="EM26" s="148" t="str">
        <f>IF(J26="","",IF(J26="L",0,IF(J26="V",0,IF(J26="X",0,IF(J$2="L",VLOOKUP(J26,'H. INV.'!$F$10:$P$171,11,FALSE),IF(J$2="S",VLOOKUP(J26,'H. INV.'!$V$10:$AF$171,11,FALSE),IF(J$2="D",VLOOKUP(J26,'H. INV.'!$AL$10:$AV$171,11,FALSE),"")))))))</f>
        <v/>
      </c>
      <c r="EN26" s="148" t="str">
        <f>IF(K26="","",IF(K26="L",0,IF(K26="V",0,IF(K26="X",0,IF(K$2="L",VLOOKUP(K26,'H. INV.'!$F$10:$P$171,11,FALSE),IF(K$2="S",VLOOKUP(K26,'H. INV.'!$V$10:$AF$171,11,FALSE),IF(K$2="D",VLOOKUP(K26,'H. INV.'!$AL$10:$AV$171,11,FALSE),"")))))))</f>
        <v/>
      </c>
      <c r="EO26" s="148" t="str">
        <f>IF(L26="","",IF(L26="L",0,IF(L26="V",0,IF(L26="X",0,IF(L$2="L",VLOOKUP(L26,'H. INV.'!$F$10:$P$171,11,FALSE),IF(L$2="S",VLOOKUP(L26,'H. INV.'!$V$10:$AF$171,11,FALSE),IF(L$2="D",VLOOKUP(L26,'H. INV.'!$AL$10:$AV$171,11,FALSE),"")))))))</f>
        <v/>
      </c>
      <c r="EP26" s="148" t="str">
        <f>IF(M26="","",IF(M26="L",0,IF(M26="V",0,IF(M26="X",0,IF(M$2="L",VLOOKUP(M26,'H. INV.'!$F$10:$P$171,11,FALSE),IF(M$2="S",VLOOKUP(M26,'H. INV.'!$V$10:$AF$171,11,FALSE),IF(M$2="D",VLOOKUP(M26,'H. INV.'!$AL$10:$AV$171,11,FALSE),"")))))))</f>
        <v/>
      </c>
      <c r="EQ26" s="148" t="str">
        <f>IF(N26="","",IF(N26="L",0,IF(N26="V",0,IF(N26="X",0,IF(N$2="L",VLOOKUP(N26,'H. INV.'!$F$10:$P$171,11,FALSE),IF(N$2="S",VLOOKUP(N26,'H. INV.'!$V$10:$AF$171,11,FALSE),IF(N$2="D",VLOOKUP(N26,'H. INV.'!$AL$10:$AV$171,11,FALSE),"")))))))</f>
        <v/>
      </c>
      <c r="ER26" s="148" t="str">
        <f>IF(O26="","",IF(O26="L",0,IF(O26="V",0,IF(O26="X",0,IF(O$2="L",VLOOKUP(O26,'H. INV.'!$F$10:$P$171,11,FALSE),IF(O$2="S",VLOOKUP(O26,'H. INV.'!$V$10:$AF$171,11,FALSE),IF(O$2="D",VLOOKUP(O26,'H. INV.'!$AL$10:$AV$171,11,FALSE),"")))))))</f>
        <v/>
      </c>
      <c r="ES26" s="148" t="str">
        <f>IF(P26="","",IF(P26="L",0,IF(P26="V",0,IF(P26="X",0,IF(P$2="L",VLOOKUP(P26,'H. INV.'!$F$10:$P$171,11,FALSE),IF(P$2="S",VLOOKUP(P26,'H. INV.'!$V$10:$AF$171,11,FALSE),IF(P$2="D",VLOOKUP(P26,'H. INV.'!$AL$10:$AV$171,11,FALSE),"")))))))</f>
        <v/>
      </c>
      <c r="ET26" s="148" t="str">
        <f>IF(Q26="","",IF(Q26="L",0,IF(Q26="V",0,IF(Q26="X",0,IF(Q$2="L",VLOOKUP(Q26,'H. INV.'!$F$10:$P$171,11,FALSE),IF(Q$2="S",VLOOKUP(Q26,'H. INV.'!$V$10:$AF$171,11,FALSE),IF(Q$2="D",VLOOKUP(Q26,'H. INV.'!$AL$10:$AV$171,11,FALSE),"")))))))</f>
        <v/>
      </c>
      <c r="EU26" s="148" t="str">
        <f>IF(R26="","",IF(R26="L",0,IF(R26="V",0,IF(R26="X",0,IF(R$2="L",VLOOKUP(R26,'H. INV.'!$F$10:$P$171,11,FALSE),IF(R$2="S",VLOOKUP(R26,'H. INV.'!$V$10:$AF$171,11,FALSE),IF(R$2="D",VLOOKUP(R26,'H. INV.'!$AL$10:$AV$171,11,FALSE),"")))))))</f>
        <v/>
      </c>
      <c r="EV26" s="148" t="str">
        <f>IF(S26="","",IF(S26="L",0,IF(S26="V",0,IF(S26="X",0,IF(S$2="L",VLOOKUP(S26,'H. INV.'!$F$10:$P$171,11,FALSE),IF(S$2="S",VLOOKUP(S26,'H. INV.'!$V$10:$AF$171,11,FALSE),IF(S$2="D",VLOOKUP(S26,'H. INV.'!$AL$10:$AV$171,11,FALSE),"")))))))</f>
        <v/>
      </c>
      <c r="EW26" s="148" t="str">
        <f>IF(T26="","",IF(T26="L",0,IF(T26="V",0,IF(T26="X",0,IF(T$2="L",VLOOKUP(T26,'H. INV.'!$F$10:$P$171,11,FALSE),IF(T$2="S",VLOOKUP(T26,'H. INV.'!$V$10:$AF$171,11,FALSE),IF(T$2="D",VLOOKUP(T26,'H. INV.'!$AL$10:$AV$171,11,FALSE),"")))))))</f>
        <v/>
      </c>
      <c r="EX26" s="148" t="str">
        <f>IF(U26="","",IF(U26="L",0,IF(U26="V",0,IF(U26="X",0,IF(U$2="L",VLOOKUP(U26,'H. INV.'!$F$10:$P$171,11,FALSE),IF(U$2="S",VLOOKUP(U26,'H. INV.'!$V$10:$AF$171,11,FALSE),IF(U$2="D",VLOOKUP(U26,'H. INV.'!$AL$10:$AV$171,11,FALSE),"")))))))</f>
        <v/>
      </c>
      <c r="EY26" s="148" t="str">
        <f>IF(V26="","",IF(V26="L",0,IF(V26="V",0,IF(V26="X",0,IF(V$2="L",VLOOKUP(V26,'H. INV.'!$F$10:$P$171,11,FALSE),IF(V$2="S",VLOOKUP(V26,'H. INV.'!$V$10:$AF$171,11,FALSE),IF(V$2="D",VLOOKUP(V26,'H. INV.'!$AL$10:$AV$171,11,FALSE),"")))))))</f>
        <v/>
      </c>
      <c r="EZ26" s="148" t="str">
        <f>IF(W26="","",IF(W26="L",0,IF(W26="V",0,IF(W26="X",0,IF(W$2="L",VLOOKUP(W26,'H. INV.'!$F$10:$P$171,11,FALSE),IF(W$2="S",VLOOKUP(W26,'H. INV.'!$V$10:$AF$171,11,FALSE),IF(W$2="D",VLOOKUP(W26,'H. INV.'!$AL$10:$AV$171,11,FALSE),"")))))))</f>
        <v/>
      </c>
      <c r="FA26" s="148" t="str">
        <f>IF(X26="","",IF(X26="L",0,IF(X26="V",0,IF(X26="X",0,IF(X$2="L",VLOOKUP(X26,'H. INV.'!$F$10:$P$171,11,FALSE),IF(X$2="S",VLOOKUP(X26,'H. INV.'!$V$10:$AF$171,11,FALSE),IF(X$2="D",VLOOKUP(X26,'H. INV.'!$AL$10:$AV$171,11,FALSE),"")))))))</f>
        <v/>
      </c>
      <c r="FB26" s="148" t="str">
        <f>IF(Y26="","",IF(Y26="L",0,IF(Y26="V",0,IF(Y26="X",0,IF(Y$2="L",VLOOKUP(Y26,'H. INV.'!$F$10:$P$171,11,FALSE),IF(Y$2="S",VLOOKUP(Y26,'H. INV.'!$V$10:$AF$171,11,FALSE),IF(Y$2="D",VLOOKUP(Y26,'H. INV.'!$AL$10:$AV$171,11,FALSE),"")))))))</f>
        <v/>
      </c>
      <c r="FC26" s="148" t="str">
        <f>IF(Z26="","",IF(Z26="L",0,IF(Z26="V",0,IF(Z26="X",0,IF(Z$2="L",VLOOKUP(Z26,'H. INV.'!$F$10:$P$171,11,FALSE),IF(Z$2="S",VLOOKUP(Z26,'H. INV.'!$V$10:$AF$171,11,FALSE),IF(Z$2="D",VLOOKUP(Z26,'H. INV.'!$AL$10:$AV$171,11,FALSE),"")))))))</f>
        <v/>
      </c>
      <c r="FD26" s="148" t="str">
        <f>IF(AA26="","",IF(AA26="L",0,IF(AA26="V",0,IF(AA26="X",0,IF(AA$2="L",VLOOKUP(AA26,'H. INV.'!$F$10:$P$171,11,FALSE),IF(AA$2="S",VLOOKUP(AA26,'H. INV.'!$V$10:$AF$171,11,FALSE),IF(AA$2="D",VLOOKUP(AA26,'H. INV.'!$AL$10:$AV$171,11,FALSE),"")))))))</f>
        <v/>
      </c>
      <c r="FE26" s="148" t="str">
        <f>IF(AB26="","",IF(AB26="L",0,IF(AB26="V",0,IF(AB26="X",0,IF(AB$2="L",VLOOKUP(AB26,'H. INV.'!$F$10:$P$171,11,FALSE),IF(AB$2="S",VLOOKUP(AB26,'H. INV.'!$V$10:$AF$171,11,FALSE),IF(AB$2="D",VLOOKUP(AB26,'H. INV.'!$AL$10:$AV$171,11,FALSE),"")))))))</f>
        <v/>
      </c>
      <c r="FF26" s="148" t="str">
        <f>IF(AC26="","",IF(AC26="L",0,IF(AC26="V",0,IF(AC26="X",0,IF(AC$2="L",VLOOKUP(AC26,'H. INV.'!$F$10:$P$171,11,FALSE),IF(AC$2="S",VLOOKUP(AC26,'H. INV.'!$V$10:$AF$171,11,FALSE),IF(AC$2="D",VLOOKUP(AC26,'H. INV.'!$AL$10:$AV$171,11,FALSE),"")))))))</f>
        <v/>
      </c>
      <c r="FG26" s="148" t="str">
        <f>IF(AD26="","",IF(AD26="L",0,IF(AD26="V",0,IF(AD26="X",0,IF(AD$2="L",VLOOKUP(AD26,'H. INV.'!$F$10:$P$171,11,FALSE),IF(AD$2="S",VLOOKUP(AD26,'H. INV.'!$V$10:$AF$171,11,FALSE),IF(AD$2="D",VLOOKUP(AD26,'H. INV.'!$AL$10:$AV$171,11,FALSE),"")))))))</f>
        <v/>
      </c>
      <c r="FH26" s="148" t="str">
        <f>IF(AE26="","",IF(AE26="L",0,IF(AE26="V",0,IF(AE26="X",0,IF(AE$2="L",VLOOKUP(AE26,'H. INV.'!$F$10:$P$171,11,FALSE),IF(AE$2="S",VLOOKUP(AE26,'H. INV.'!$V$10:$AF$171,11,FALSE),IF(AE$2="D",VLOOKUP(AE26,'H. INV.'!$AL$10:$AV$171,11,FALSE),"")))))))</f>
        <v/>
      </c>
      <c r="FI26" s="148" t="str">
        <f>IF(AF26="","",IF(AF26="L",0,IF(AF26="V",0,IF(AF26="X",0,IF(AF$2="L",VLOOKUP(AF26,'H. INV.'!$F$10:$P$171,11,FALSE),IF(AF$2="S",VLOOKUP(AF26,'H. INV.'!$V$10:$AF$171,11,FALSE),IF(AF$2="D",VLOOKUP(AF26,'H. INV.'!$AL$10:$AV$171,11,FALSE),"")))))))</f>
        <v/>
      </c>
      <c r="FJ26" s="148" t="str">
        <f>IF(AG26="","",IF(AG26="L",0,IF(AG26="V",0,IF(AG26="X",0,IF(AG$2="L",VLOOKUP(AG26,'H. INV.'!$F$10:$P$171,11,FALSE),IF(AG$2="S",VLOOKUP(AG26,'H. INV.'!$V$10:$AF$171,11,FALSE),IF(AG$2="D",VLOOKUP(AG26,'H. INV.'!$AL$10:$AV$171,11,FALSE),"")))))))</f>
        <v/>
      </c>
      <c r="FK26" s="148" t="str">
        <f>IF(AH26="","",IF(AH26="L",0,IF(AH26="V",0,IF(AH26="X",0,IF(AH$2="L",VLOOKUP(AH26,'H. INV.'!$F$10:$P$171,11,FALSE),IF(AH$2="S",VLOOKUP(AH26,'H. INV.'!$V$10:$AF$171,11,FALSE),IF(AH$2="D",VLOOKUP(AH26,'H. INV.'!$AL$10:$AV$171,11,FALSE),"")))))))</f>
        <v/>
      </c>
      <c r="FL26" s="148" t="str">
        <f>IF(AI26="","",IF(AI26="L",0,IF(AI26="V",0,IF(AI26="X",0,IF(AI$2="L",VLOOKUP(AI26,'H. INV.'!$F$10:$P$171,11,FALSE),IF(AI$2="S",VLOOKUP(AI26,'H. INV.'!$V$10:$AF$171,11,FALSE),IF(AI$2="D",VLOOKUP(AI26,'H. INV.'!$AL$10:$AV$171,11,FALSE),"")))))))</f>
        <v/>
      </c>
      <c r="FM26" s="148" t="str">
        <f>IF(AJ26="","",IF(AJ26="L",0,IF(AJ26="V",0,IF(AJ26="X",0,IF(AJ$2="L",VLOOKUP(AJ26,'H. INV.'!$F$10:$P$171,11,FALSE),IF(AJ$2="S",VLOOKUP(AJ26,'H. INV.'!$V$10:$AF$171,11,FALSE),IF(AJ$2="D",VLOOKUP(AJ26,'H. INV.'!$AL$10:$AV$171,11,FALSE),"")))))))</f>
        <v/>
      </c>
      <c r="FN26" s="148" t="str">
        <f>IF(AK26="","",IF(AK26="L",0,IF(AK26="V",0,IF(AK26="X",0,IF(AK$2="L",VLOOKUP(AK26,'H. INV.'!$F$10:$P$171,11,FALSE),IF(AK$2="S",VLOOKUP(AK26,'H. INV.'!$V$10:$AF$171,11,FALSE),IF(AK$2="D",VLOOKUP(AK26,'H. INV.'!$AL$10:$AV$171,11,FALSE),"")))))))</f>
        <v/>
      </c>
      <c r="FO26" s="19"/>
      <c r="FP26" s="148" t="str">
        <f>IF(G26="","",IF(G26="L",0,IF(G26="V",0,IF(G26="X",0,IF(G$2="L",VLOOKUP(G26,'H. VER.'!$F$10:$P$171,11,FALSE),IF(G$2="S",VLOOKUP(G26,'H. VER.'!$V$10:$AF$171,11,FALSE),IF(G$2="D",VLOOKUP(G26,'H. VER.'!$AL$10:$AV$171,11,FALSE),"")))))))</f>
        <v/>
      </c>
      <c r="FQ26" s="148" t="str">
        <f>IF(H26="","",IF(H26="L",0,IF(H26="V",0,IF(H26="X",0,IF(H$2="L",VLOOKUP(H26,'H. VER.'!$F$10:$P$171,11,FALSE),IF(H$2="S",VLOOKUP(H26,'H. VER.'!$V$10:$AF$171,11,FALSE),IF(H$2="D",VLOOKUP(H26,'H. VER.'!$AL$10:$AV$171,11,FALSE),"")))))))</f>
        <v/>
      </c>
      <c r="FR26" s="148" t="str">
        <f>IF(I26="","",IF(I26="L",0,IF(I26="V",0,IF(I26="X",0,IF(I$2="L",VLOOKUP(I26,'H. VER.'!$F$10:$P$171,11,FALSE),IF(I$2="S",VLOOKUP(I26,'H. VER.'!$V$10:$AF$171,11,FALSE),IF(I$2="D",VLOOKUP(I26,'H. VER.'!$AL$10:$AV$171,11,FALSE),"")))))))</f>
        <v/>
      </c>
      <c r="FS26" s="148" t="str">
        <f>IF(J26="","",IF(J26="L",0,IF(J26="V",0,IF(J26="X",0,IF(J$2="L",VLOOKUP(J26,'H. VER.'!$F$10:$P$171,11,FALSE),IF(J$2="S",VLOOKUP(J26,'H. VER.'!$V$10:$AF$171,11,FALSE),IF(J$2="D",VLOOKUP(J26,'H. VER.'!$AL$10:$AV$171,11,FALSE),"")))))))</f>
        <v/>
      </c>
      <c r="FT26" s="148" t="str">
        <f>IF(K26="","",IF(K26="L",0,IF(K26="V",0,IF(K26="X",0,IF(K$2="L",VLOOKUP(K26,'H. VER.'!$F$10:$P$171,11,FALSE),IF(K$2="S",VLOOKUP(K26,'H. VER.'!$V$10:$AF$171,11,FALSE),IF(K$2="D",VLOOKUP(K26,'H. VER.'!$AL$10:$AV$171,11,FALSE),"")))))))</f>
        <v/>
      </c>
      <c r="FU26" s="148" t="str">
        <f>IF(L26="","",IF(L26="L",0,IF(L26="V",0,IF(L26="X",0,IF(L$2="L",VLOOKUP(L26,'H. VER.'!$F$10:$P$171,11,FALSE),IF(L$2="S",VLOOKUP(L26,'H. VER.'!$V$10:$AF$171,11,FALSE),IF(L$2="D",VLOOKUP(L26,'H. VER.'!$AL$10:$AV$171,11,FALSE),"")))))))</f>
        <v/>
      </c>
      <c r="FV26" s="148" t="str">
        <f>IF(M26="","",IF(M26="L",0,IF(M26="V",0,IF(M26="X",0,IF(M$2="L",VLOOKUP(M26,'H. VER.'!$F$10:$P$171,11,FALSE),IF(M$2="S",VLOOKUP(M26,'H. VER.'!$V$10:$AF$171,11,FALSE),IF(M$2="D",VLOOKUP(M26,'H. VER.'!$AL$10:$AV$171,11,FALSE),"")))))))</f>
        <v/>
      </c>
      <c r="FW26" s="148" t="str">
        <f>IF(N26="","",IF(N26="L",0,IF(N26="V",0,IF(N26="X",0,IF(N$2="L",VLOOKUP(N26,'H. VER.'!$F$10:$P$171,11,FALSE),IF(N$2="S",VLOOKUP(N26,'H. VER.'!$V$10:$AF$171,11,FALSE),IF(N$2="D",VLOOKUP(N26,'H. VER.'!$AL$10:$AV$171,11,FALSE),"")))))))</f>
        <v/>
      </c>
      <c r="FX26" s="148" t="str">
        <f>IF(O26="","",IF(O26="L",0,IF(O26="V",0,IF(O26="X",0,IF(O$2="L",VLOOKUP(O26,'H. VER.'!$F$10:$P$171,11,FALSE),IF(O$2="S",VLOOKUP(O26,'H. VER.'!$V$10:$AF$171,11,FALSE),IF(O$2="D",VLOOKUP(O26,'H. VER.'!$AL$10:$AV$171,11,FALSE),"")))))))</f>
        <v/>
      </c>
      <c r="FY26" s="148" t="str">
        <f>IF(P26="","",IF(P26="L",0,IF(P26="V",0,IF(P26="X",0,IF(P$2="L",VLOOKUP(P26,'H. VER.'!$F$10:$P$171,11,FALSE),IF(P$2="S",VLOOKUP(P26,'H. VER.'!$V$10:$AF$171,11,FALSE),IF(P$2="D",VLOOKUP(P26,'H. VER.'!$AL$10:$AV$171,11,FALSE),"")))))))</f>
        <v/>
      </c>
      <c r="FZ26" s="148" t="str">
        <f>IF(Q26="","",IF(Q26="L",0,IF(Q26="V",0,IF(Q26="X",0,IF(Q$2="L",VLOOKUP(Q26,'H. VER.'!$F$10:$P$171,11,FALSE),IF(Q$2="S",VLOOKUP(Q26,'H. VER.'!$V$10:$AF$171,11,FALSE),IF(Q$2="D",VLOOKUP(Q26,'H. VER.'!$AL$10:$AV$171,11,FALSE),"")))))))</f>
        <v/>
      </c>
      <c r="GA26" s="148" t="str">
        <f>IF(R26="","",IF(R26="L",0,IF(R26="V",0,IF(R26="X",0,IF(R$2="L",VLOOKUP(R26,'H. VER.'!$F$10:$P$171,11,FALSE),IF(R$2="S",VLOOKUP(R26,'H. VER.'!$V$10:$AF$171,11,FALSE),IF(R$2="D",VLOOKUP(R26,'H. VER.'!$AL$10:$AV$171,11,FALSE),"")))))))</f>
        <v/>
      </c>
      <c r="GB26" s="148" t="str">
        <f>IF(S26="","",IF(S26="L",0,IF(S26="V",0,IF(S26="X",0,IF(S$2="L",VLOOKUP(S26,'H. VER.'!$F$10:$P$171,11,FALSE),IF(S$2="S",VLOOKUP(S26,'H. VER.'!$V$10:$AF$171,11,FALSE),IF(S$2="D",VLOOKUP(S26,'H. VER.'!$AL$10:$AV$171,11,FALSE),"")))))))</f>
        <v/>
      </c>
      <c r="GC26" s="148" t="str">
        <f>IF(T26="","",IF(T26="L",0,IF(T26="V",0,IF(T26="X",0,IF(T$2="L",VLOOKUP(T26,'H. VER.'!$F$10:$P$171,11,FALSE),IF(T$2="S",VLOOKUP(T26,'H. VER.'!$V$10:$AF$171,11,FALSE),IF(T$2="D",VLOOKUP(T26,'H. VER.'!$AL$10:$AV$171,11,FALSE),"")))))))</f>
        <v/>
      </c>
      <c r="GD26" s="148" t="str">
        <f>IF(U26="","",IF(U26="L",0,IF(U26="V",0,IF(U26="X",0,IF(U$2="L",VLOOKUP(U26,'H. VER.'!$F$10:$P$171,11,FALSE),IF(U$2="S",VLOOKUP(U26,'H. VER.'!$V$10:$AF$171,11,FALSE),IF(U$2="D",VLOOKUP(U26,'H. VER.'!$AL$10:$AV$171,11,FALSE),"")))))))</f>
        <v/>
      </c>
      <c r="GE26" s="148" t="str">
        <f>IF(V26="","",IF(V26="L",0,IF(V26="V",0,IF(V26="X",0,IF(V$2="L",VLOOKUP(V26,'H. VER.'!$F$10:$P$171,11,FALSE),IF(V$2="S",VLOOKUP(V26,'H. VER.'!$V$10:$AF$171,11,FALSE),IF(V$2="D",VLOOKUP(V26,'H. VER.'!$AL$10:$AV$171,11,FALSE),"")))))))</f>
        <v/>
      </c>
      <c r="GF26" s="148" t="str">
        <f>IF(W26="","",IF(W26="L",0,IF(W26="V",0,IF(W26="X",0,IF(W$2="L",VLOOKUP(W26,'H. VER.'!$F$10:$P$171,11,FALSE),IF(W$2="S",VLOOKUP(W26,'H. VER.'!$V$10:$AF$171,11,FALSE),IF(W$2="D",VLOOKUP(W26,'H. VER.'!$AL$10:$AV$171,11,FALSE),"")))))))</f>
        <v/>
      </c>
      <c r="GG26" s="148" t="str">
        <f>IF(X26="","",IF(X26="L",0,IF(X26="V",0,IF(X26="X",0,IF(X$2="L",VLOOKUP(X26,'H. VER.'!$F$10:$P$171,11,FALSE),IF(X$2="S",VLOOKUP(X26,'H. VER.'!$V$10:$AF$171,11,FALSE),IF(X$2="D",VLOOKUP(X26,'H. VER.'!$AL$10:$AV$171,11,FALSE),"")))))))</f>
        <v/>
      </c>
      <c r="GH26" s="148" t="str">
        <f>IF(Y26="","",IF(Y26="L",0,IF(Y26="V",0,IF(Y26="X",0,IF(Y$2="L",VLOOKUP(Y26,'H. VER.'!$F$10:$P$171,11,FALSE),IF(Y$2="S",VLOOKUP(Y26,'H. VER.'!$V$10:$AF$171,11,FALSE),IF(Y$2="D",VLOOKUP(Y26,'H. VER.'!$AL$10:$AV$171,11,FALSE),"")))))))</f>
        <v/>
      </c>
      <c r="GI26" s="148" t="str">
        <f>IF(Z26="","",IF(Z26="L",0,IF(Z26="V",0,IF(Z26="X",0,IF(Z$2="L",VLOOKUP(Z26,'H. VER.'!$F$10:$P$171,11,FALSE),IF(Z$2="S",VLOOKUP(Z26,'H. VER.'!$V$10:$AF$171,11,FALSE),IF(Z$2="D",VLOOKUP(Z26,'H. VER.'!$AL$10:$AV$171,11,FALSE),"")))))))</f>
        <v/>
      </c>
      <c r="GJ26" s="148" t="str">
        <f>IF(AA26="","",IF(AA26="L",0,IF(AA26="V",0,IF(AA26="X",0,IF(AA$2="L",VLOOKUP(AA26,'H. VER.'!$F$10:$P$171,11,FALSE),IF(AA$2="S",VLOOKUP(AA26,'H. VER.'!$V$10:$AF$171,11,FALSE),IF(AA$2="D",VLOOKUP(AA26,'H. VER.'!$AL$10:$AV$171,11,FALSE),"")))))))</f>
        <v/>
      </c>
      <c r="GK26" s="148" t="str">
        <f>IF(AB26="","",IF(AB26="L",0,IF(AB26="V",0,IF(AB26="X",0,IF(AB$2="L",VLOOKUP(AB26,'H. VER.'!$F$10:$P$171,11,FALSE),IF(AB$2="S",VLOOKUP(AB26,'H. VER.'!$V$10:$AF$171,11,FALSE),IF(AB$2="D",VLOOKUP(AB26,'H. VER.'!$AL$10:$AV$171,11,FALSE),"")))))))</f>
        <v/>
      </c>
      <c r="GL26" s="148" t="str">
        <f>IF(AC26="","",IF(AC26="L",0,IF(AC26="V",0,IF(AC26="X",0,IF(AC$2="L",VLOOKUP(AC26,'H. VER.'!$F$10:$P$171,11,FALSE),IF(AC$2="S",VLOOKUP(AC26,'H. VER.'!$V$10:$AF$171,11,FALSE),IF(AC$2="D",VLOOKUP(AC26,'H. VER.'!$AL$10:$AV$171,11,FALSE),"")))))))</f>
        <v/>
      </c>
      <c r="GM26" s="148" t="str">
        <f>IF(AD26="","",IF(AD26="L",0,IF(AD26="V",0,IF(AD26="X",0,IF(AD$2="L",VLOOKUP(AD26,'H. VER.'!$F$10:$P$171,11,FALSE),IF(AD$2="S",VLOOKUP(AD26,'H. VER.'!$V$10:$AF$171,11,FALSE),IF(AD$2="D",VLOOKUP(AD26,'H. VER.'!$AL$10:$AV$171,11,FALSE),"")))))))</f>
        <v/>
      </c>
      <c r="GN26" s="148" t="str">
        <f>IF(AE26="","",IF(AE26="L",0,IF(AE26="V",0,IF(AE26="X",0,IF(AE$2="L",VLOOKUP(AE26,'H. VER.'!$F$10:$P$171,11,FALSE),IF(AE$2="S",VLOOKUP(AE26,'H. VER.'!$V$10:$AF$171,11,FALSE),IF(AE$2="D",VLOOKUP(AE26,'H. VER.'!$AL$10:$AV$171,11,FALSE),"")))))))</f>
        <v/>
      </c>
      <c r="GO26" s="148" t="str">
        <f>IF(AF26="","",IF(AF26="L",0,IF(AF26="V",0,IF(AF26="X",0,IF(AF$2="L",VLOOKUP(AF26,'H. VER.'!$F$10:$P$171,11,FALSE),IF(AF$2="S",VLOOKUP(AF26,'H. VER.'!$V$10:$AF$171,11,FALSE),IF(AF$2="D",VLOOKUP(AF26,'H. VER.'!$AL$10:$AV$171,11,FALSE),"")))))))</f>
        <v/>
      </c>
      <c r="GP26" s="148" t="str">
        <f>IF(AG26="","",IF(AG26="L",0,IF(AG26="V",0,IF(AG26="X",0,IF(AG$2="L",VLOOKUP(AG26,'H. VER.'!$F$10:$P$171,11,FALSE),IF(AG$2="S",VLOOKUP(AG26,'H. VER.'!$V$10:$AF$171,11,FALSE),IF(AG$2="D",VLOOKUP(AG26,'H. VER.'!$AL$10:$AV$171,11,FALSE),"")))))))</f>
        <v/>
      </c>
      <c r="GQ26" s="148" t="str">
        <f>IF(AH26="","",IF(AH26="L",0,IF(AH26="V",0,IF(AH26="X",0,IF(AH$2="L",VLOOKUP(AH26,'H. VER.'!$F$10:$P$171,11,FALSE),IF(AH$2="S",VLOOKUP(AH26,'H. VER.'!$V$10:$AF$171,11,FALSE),IF(AH$2="D",VLOOKUP(AH26,'H. VER.'!$AL$10:$AV$171,11,FALSE),"")))))))</f>
        <v/>
      </c>
      <c r="GR26" s="148" t="str">
        <f>IF(AI26="","",IF(AI26="L",0,IF(AI26="V",0,IF(AI26="X",0,IF(AI$2="L",VLOOKUP(AI26,'H. VER.'!$F$10:$P$171,11,FALSE),IF(AI$2="S",VLOOKUP(AI26,'H. VER.'!$V$10:$AF$171,11,FALSE),IF(AI$2="D",VLOOKUP(AI26,'H. VER.'!$AL$10:$AV$171,11,FALSE),"")))))))</f>
        <v/>
      </c>
      <c r="GS26" s="148" t="str">
        <f>IF(AJ26="","",IF(AJ26="L",0,IF(AJ26="V",0,IF(AJ26="X",0,IF(AJ$2="L",VLOOKUP(AJ26,'H. VER.'!$F$10:$P$171,11,FALSE),IF(AJ$2="S",VLOOKUP(AJ26,'H. VER.'!$V$10:$AF$171,11,FALSE),IF(AJ$2="D",VLOOKUP(AJ26,'H. VER.'!$AL$10:$AV$171,11,FALSE),"")))))))</f>
        <v/>
      </c>
      <c r="GT26" s="148" t="str">
        <f>IF(AK26="","",IF(AK26="L",0,IF(AK26="V",0,IF(AK26="X",0,IF(AK$2="L",VLOOKUP(AK26,'H. VER.'!$F$10:$P$171,11,FALSE),IF(AK$2="S",VLOOKUP(AK26,'H. VER.'!$V$10:$AF$171,11,FALSE),IF(AK$2="D",VLOOKUP(AK26,'H. VER.'!$AL$10:$AV$171,11,FALSE),"")))))))</f>
        <v/>
      </c>
      <c r="GU26" s="19"/>
      <c r="GV26" s="417">
        <f t="shared" si="47"/>
        <v>19</v>
      </c>
      <c r="GW26" s="415"/>
    </row>
    <row r="27" spans="1:205" ht="15.75">
      <c r="A27" s="368"/>
      <c r="B27" s="367" t="str">
        <f>IFERROR(VLOOKUP(A443/7/2023+CONDUCTORES!C:V,20,FALSE),"")</f>
        <v/>
      </c>
      <c r="C27" s="544" t="str">
        <f>IF(CUADRO!A27="",IF(B27="","",B27),VLOOKUP(CUADRO!A27,CONDUCTORES!C:E,3,FALSE))</f>
        <v/>
      </c>
      <c r="D27" s="545" t="str">
        <f>IF(ISNA(IF(B27="",IF(A27="","",A27),VLOOKUP(B27,CONDUCTORES!B:F,5,FALSE))),"",(IF(B27="",IF(A27="","",A27),VLOOKUP(B27,CONDUCTORES!B:F,5,FALSE))))</f>
        <v/>
      </c>
      <c r="E27" s="546">
        <v>24</v>
      </c>
      <c r="F27" s="551"/>
      <c r="G27" s="547"/>
      <c r="H27" s="547"/>
      <c r="I27" s="519"/>
      <c r="J27" s="547"/>
      <c r="K27" s="519"/>
      <c r="L27" s="547"/>
      <c r="M27" s="547"/>
      <c r="N27" s="547"/>
      <c r="O27" s="547"/>
      <c r="P27" s="519"/>
      <c r="Q27" s="547"/>
      <c r="R27" s="519"/>
      <c r="S27" s="550"/>
      <c r="T27" s="547"/>
      <c r="U27" s="547"/>
      <c r="V27" s="549"/>
      <c r="W27" s="547"/>
      <c r="X27" s="547"/>
      <c r="Y27" s="519"/>
      <c r="Z27" s="550"/>
      <c r="AA27" s="547"/>
      <c r="AB27" s="547"/>
      <c r="AC27" s="547"/>
      <c r="AD27" s="547"/>
      <c r="AE27" s="547"/>
      <c r="AF27" s="547"/>
      <c r="AG27" s="550"/>
      <c r="AH27" s="547"/>
      <c r="AI27" s="547"/>
      <c r="AJ27" s="547"/>
      <c r="AK27" s="519"/>
      <c r="AL27" s="417">
        <f t="shared" si="38"/>
        <v>0</v>
      </c>
      <c r="AM27" s="417">
        <f t="shared" si="6"/>
        <v>31</v>
      </c>
      <c r="AN27" s="463">
        <f t="shared" si="39"/>
        <v>0</v>
      </c>
      <c r="AO27" s="463">
        <f t="shared" si="40"/>
        <v>0</v>
      </c>
      <c r="AP27" s="463">
        <f t="shared" si="41"/>
        <v>0</v>
      </c>
      <c r="AQ27" s="463">
        <f t="shared" si="42"/>
        <v>0</v>
      </c>
      <c r="AR27" s="463">
        <f t="shared" si="43"/>
        <v>0</v>
      </c>
      <c r="AS27" s="464">
        <f t="shared" si="44"/>
        <v>0</v>
      </c>
      <c r="AT27" s="464">
        <f t="shared" si="45"/>
        <v>0</v>
      </c>
      <c r="AU27" s="465">
        <f>EH27+(AO27*(CALCULADORA!$L$22/30))+(CUADRO!AP27*CALCULADORA!$J$22)+(CUADRO!AQ27*CALCULADORA!$J$22)+(CUADRO!AR27*CALCULADORA!$J$22)</f>
        <v>0</v>
      </c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97">
        <f t="shared" si="7"/>
        <v>1</v>
      </c>
      <c r="BW27" s="97">
        <f t="shared" si="8"/>
        <v>2</v>
      </c>
      <c r="BX27" s="97">
        <f t="shared" si="9"/>
        <v>3</v>
      </c>
      <c r="BY27" s="97">
        <f t="shared" si="10"/>
        <v>4</v>
      </c>
      <c r="BZ27" s="97">
        <f t="shared" si="11"/>
        <v>5</v>
      </c>
      <c r="CA27" s="97">
        <f t="shared" si="12"/>
        <v>6</v>
      </c>
      <c r="CB27" s="97">
        <f t="shared" si="13"/>
        <v>7</v>
      </c>
      <c r="CC27" s="97">
        <f t="shared" si="14"/>
        <v>8</v>
      </c>
      <c r="CD27" s="97">
        <f t="shared" si="15"/>
        <v>9</v>
      </c>
      <c r="CE27" s="97">
        <f t="shared" si="16"/>
        <v>10</v>
      </c>
      <c r="CF27" s="97">
        <f t="shared" si="17"/>
        <v>11</v>
      </c>
      <c r="CG27" s="97">
        <f t="shared" si="18"/>
        <v>12</v>
      </c>
      <c r="CH27" s="97">
        <f t="shared" si="19"/>
        <v>13</v>
      </c>
      <c r="CI27" s="97">
        <f t="shared" si="20"/>
        <v>14</v>
      </c>
      <c r="CJ27" s="97">
        <f t="shared" si="21"/>
        <v>15</v>
      </c>
      <c r="CK27" s="97">
        <f t="shared" si="22"/>
        <v>16</v>
      </c>
      <c r="CL27" s="97">
        <f t="shared" si="23"/>
        <v>17</v>
      </c>
      <c r="CM27" s="97">
        <f t="shared" si="24"/>
        <v>18</v>
      </c>
      <c r="CN27" s="97">
        <f t="shared" si="25"/>
        <v>19</v>
      </c>
      <c r="CO27" s="97">
        <f t="shared" si="26"/>
        <v>20</v>
      </c>
      <c r="CP27" s="97">
        <f t="shared" si="27"/>
        <v>21</v>
      </c>
      <c r="CQ27" s="97">
        <f t="shared" si="28"/>
        <v>22</v>
      </c>
      <c r="CR27" s="97">
        <f t="shared" si="29"/>
        <v>23</v>
      </c>
      <c r="CS27" s="97">
        <f t="shared" si="30"/>
        <v>24</v>
      </c>
      <c r="CT27" s="97">
        <f t="shared" si="31"/>
        <v>25</v>
      </c>
      <c r="CU27" s="97">
        <f t="shared" si="32"/>
        <v>26</v>
      </c>
      <c r="CV27" s="97">
        <f t="shared" si="33"/>
        <v>27</v>
      </c>
      <c r="CW27" s="97">
        <f t="shared" si="34"/>
        <v>28</v>
      </c>
      <c r="CX27" s="97">
        <f t="shared" si="35"/>
        <v>29</v>
      </c>
      <c r="CY27" s="97">
        <f t="shared" si="36"/>
        <v>30</v>
      </c>
      <c r="CZ27" s="97">
        <f t="shared" si="37"/>
        <v>31</v>
      </c>
      <c r="DA27" s="19"/>
      <c r="DB27" s="19"/>
      <c r="DC27" s="148" t="str">
        <f>IF(G27="X",CALCULADORA!$J$22,IF(CUADRO!G27="V",0,IF(CUADRO!G27="AP",0,IF(CUADRO!G27="HS",0,IF(CUADRO!G27="BA",0,IF(CALCULADORA!$M$2="INVIERNO",CUADRO!EJ27,CUADRO!FP27))))))</f>
        <v/>
      </c>
      <c r="DD27" s="148" t="str">
        <f>IF(H27="X",CALCULADORA!$J$22,IF(CUADRO!H27="V",0,IF(CUADRO!H27="AP",0,IF(CUADRO!H27="HS",0,IF(CUADRO!H27="BA",0,IF(CALCULADORA!$M$2="INVIERNO",CUADRO!EK27,CUADRO!FQ27))))))</f>
        <v/>
      </c>
      <c r="DE27" s="148" t="str">
        <f>IF(I27="X",CALCULADORA!$J$22,IF(CUADRO!I27="V",0,IF(CUADRO!I27="AP",0,IF(CUADRO!I27="HS",0,IF(CUADRO!I27="BA",0,IF(CALCULADORA!$M$2="INVIERNO",CUADRO!EL27,CUADRO!FR27))))))</f>
        <v/>
      </c>
      <c r="DF27" s="148" t="str">
        <f>IF(J27="X",CALCULADORA!$J$22,IF(CUADRO!J27="V",0,IF(CUADRO!J27="AP",0,IF(CUADRO!J27="HS",0,IF(CUADRO!J27="BA",0,IF(CALCULADORA!$M$2="INVIERNO",CUADRO!EM27,CUADRO!FS27))))))</f>
        <v/>
      </c>
      <c r="DG27" s="148" t="str">
        <f>IF(K27="X",CALCULADORA!$J$22,IF(CUADRO!K27="V",0,IF(CUADRO!K27="AP",0,IF(CUADRO!K27="HS",0,IF(CUADRO!K27="BA",0,IF(CALCULADORA!$M$2="INVIERNO",CUADRO!EN27,CUADRO!FT27))))))</f>
        <v/>
      </c>
      <c r="DH27" s="148" t="str">
        <f>IF(L27="X",CALCULADORA!$J$22,IF(CUADRO!L27="V",0,IF(CUADRO!L27="AP",0,IF(CUADRO!L27="HS",0,IF(CUADRO!L27="BA",0,IF(CALCULADORA!$M$2="INVIERNO",CUADRO!EO27,CUADRO!FU27))))))</f>
        <v/>
      </c>
      <c r="DI27" s="148" t="str">
        <f>IF(M27="X",CALCULADORA!$J$22,IF(CUADRO!M27="V",0,IF(CUADRO!M27="AP",0,IF(CUADRO!M27="HS",0,IF(CUADRO!M27="BA",0,IF(CALCULADORA!$M$2="INVIERNO",CUADRO!EP27,CUADRO!FV27))))))</f>
        <v/>
      </c>
      <c r="DJ27" s="148" t="str">
        <f>IF(N27="X",CALCULADORA!$J$22,IF(CUADRO!N27="V",0,IF(CUADRO!N27="AP",0,IF(CUADRO!N27="HS",0,IF(CUADRO!N27="BA",0,IF(CALCULADORA!$M$2="INVIERNO",CUADRO!EQ27,CUADRO!FW27))))))</f>
        <v/>
      </c>
      <c r="DK27" s="148" t="str">
        <f>IF(O27="X",CALCULADORA!$J$22,IF(CUADRO!O27="V",0,IF(CUADRO!O27="AP",0,IF(CUADRO!O27="HS",0,IF(CUADRO!O27="BA",0,IF(CALCULADORA!$M$2="INVIERNO",CUADRO!ER27,CUADRO!FX27))))))</f>
        <v/>
      </c>
      <c r="DL27" s="148" t="str">
        <f>IF(P27="X",CALCULADORA!$J$22,IF(CUADRO!P27="V",0,IF(CUADRO!P27="AP",0,IF(CUADRO!P27="HS",0,IF(CUADRO!P27="BA",0,IF(CALCULADORA!$M$2="INVIERNO",CUADRO!ES27,CUADRO!FY27))))))</f>
        <v/>
      </c>
      <c r="DM27" s="148" t="str">
        <f>IF(Q27="X",CALCULADORA!$J$22,IF(CUADRO!Q27="V",0,IF(CUADRO!Q27="AP",0,IF(CUADRO!Q27="HS",0,IF(CUADRO!Q27="BA",0,IF(CALCULADORA!$M$2="INVIERNO",CUADRO!ET27,CUADRO!FZ27))))))</f>
        <v/>
      </c>
      <c r="DN27" s="148" t="str">
        <f>IF(R27="X",CALCULADORA!$J$22,IF(CUADRO!R27="V",0,IF(CUADRO!R27="AP",0,IF(CUADRO!R27="HS",0,IF(CUADRO!R27="BA",0,IF(CALCULADORA!$M$2="INVIERNO",CUADRO!EU27,CUADRO!GA27))))))</f>
        <v/>
      </c>
      <c r="DO27" s="148" t="str">
        <f>IF(S27="X",CALCULADORA!$J$22,IF(CUADRO!S27="V",0,IF(CUADRO!S27="AP",0,IF(CUADRO!S27="HS",0,IF(CUADRO!S27="BA",0,IF(CALCULADORA!$M$2="INVIERNO",CUADRO!EV27,CUADRO!GB27))))))</f>
        <v/>
      </c>
      <c r="DP27" s="148" t="str">
        <f>IF(T27="X",CALCULADORA!$J$22,IF(CUADRO!T27="V",0,IF(CUADRO!T27="AP",0,IF(CUADRO!T27="HS",0,IF(CUADRO!T27="BA",0,IF(CALCULADORA!$M$2="INVIERNO",CUADRO!EW27,CUADRO!GC27))))))</f>
        <v/>
      </c>
      <c r="DQ27" s="148" t="str">
        <f>IF(U27="X",CALCULADORA!$J$22,IF(CUADRO!U27="V",0,IF(CUADRO!U27="AP",0,IF(CUADRO!U27="HS",0,IF(CUADRO!U27="BA",0,IF(CALCULADORA!$M$2="INVIERNO",CUADRO!EX27,CUADRO!GD27))))))</f>
        <v/>
      </c>
      <c r="DR27" s="148" t="str">
        <f>IF(V27="X",CALCULADORA!$J$22,IF(CUADRO!V27="V",0,IF(CUADRO!V27="AP",0,IF(CUADRO!V27="HS",0,IF(CUADRO!V27="BA",0,IF(CALCULADORA!$M$2="INVIERNO",CUADRO!EY27,CUADRO!GE27))))))</f>
        <v/>
      </c>
      <c r="DS27" s="148" t="str">
        <f>IF(W27="X",CALCULADORA!$J$22,IF(CUADRO!W27="V",0,IF(CUADRO!W27="AP",0,IF(CUADRO!W27="HS",0,IF(CUADRO!W27="BA",0,IF(CALCULADORA!$M$2="INVIERNO",CUADRO!EZ27,CUADRO!GF27))))))</f>
        <v/>
      </c>
      <c r="DT27" s="148" t="str">
        <f>IF(X27="X",CALCULADORA!$J$22,IF(CUADRO!X27="V",0,IF(CUADRO!X27="AP",0,IF(CUADRO!X27="HS",0,IF(CUADRO!X27="BA",0,IF(CALCULADORA!$M$2="INVIERNO",CUADRO!FA27,CUADRO!GG27))))))</f>
        <v/>
      </c>
      <c r="DU27" s="148" t="str">
        <f>IF(Y27="X",CALCULADORA!$J$22,IF(CUADRO!Y27="V",0,IF(CUADRO!Y27="AP",0,IF(CUADRO!Y27="HS",0,IF(CUADRO!Y27="BA",0,IF(CALCULADORA!$M$2="INVIERNO",CUADRO!FB27,CUADRO!GH27))))))</f>
        <v/>
      </c>
      <c r="DV27" s="148" t="str">
        <f>IF(Z27="X",CALCULADORA!$J$22,IF(CUADRO!Z27="V",0,IF(CUADRO!Z27="AP",0,IF(CUADRO!Z27="HS",0,IF(CUADRO!Z27="BA",0,IF(CALCULADORA!$M$2="INVIERNO",CUADRO!FC27,CUADRO!GI27))))))</f>
        <v/>
      </c>
      <c r="DW27" s="148" t="str">
        <f>IF(AA27="X",CALCULADORA!$J$22,IF(CUADRO!AA27="V",0,IF(CUADRO!AA27="AP",0,IF(CUADRO!AA27="HS",0,IF(CUADRO!AA27="BA",0,IF(CALCULADORA!$M$2="INVIERNO",CUADRO!FD27,CUADRO!GJ27))))))</f>
        <v/>
      </c>
      <c r="DX27" s="148" t="str">
        <f>IF(AB27="X",CALCULADORA!$J$22,IF(CUADRO!AB27="V",0,IF(CUADRO!AB27="AP",0,IF(CUADRO!AB27="HS",0,IF(CUADRO!AB27="BA",0,IF(CALCULADORA!$M$2="INVIERNO",CUADRO!FE27,CUADRO!GK27))))))</f>
        <v/>
      </c>
      <c r="DY27" s="148" t="str">
        <f>IF(AC27="X",CALCULADORA!$J$22,IF(CUADRO!AC27="V",0,IF(CUADRO!AC27="AP",0,IF(CUADRO!AC27="HS",0,IF(CUADRO!AC27="BA",0,IF(CALCULADORA!$M$2="INVIERNO",CUADRO!FF27,CUADRO!GL27))))))</f>
        <v/>
      </c>
      <c r="DZ27" s="148" t="str">
        <f>IF(AD27="X",CALCULADORA!$J$22,IF(CUADRO!AD27="V",0,IF(CUADRO!AD27="AP",0,IF(CUADRO!AD27="HS",0,IF(CUADRO!AD27="BA",0,IF(CALCULADORA!$M$2="INVIERNO",CUADRO!FG27,CUADRO!GM27))))))</f>
        <v/>
      </c>
      <c r="EA27" s="148" t="str">
        <f>IF(AE27="X",CALCULADORA!$J$22,IF(CUADRO!AE27="V",0,IF(CUADRO!AE27="AP",0,IF(CUADRO!AE27="HS",0,IF(CUADRO!AE27="BA",0,IF(CALCULADORA!$M$2="INVIERNO",CUADRO!FH27,CUADRO!GN27))))))</f>
        <v/>
      </c>
      <c r="EB27" s="148" t="str">
        <f>IF(AF27="X",CALCULADORA!$J$22,IF(CUADRO!AF27="V",0,IF(CUADRO!AF27="AP",0,IF(CUADRO!AF27="HS",0,IF(CUADRO!AF27="BA",0,IF(CALCULADORA!$M$2="INVIERNO",CUADRO!FI27,CUADRO!GO27))))))</f>
        <v/>
      </c>
      <c r="EC27" s="148" t="str">
        <f>IF(AG27="X",CALCULADORA!$J$22,IF(CUADRO!AG27="V",0,IF(CUADRO!AG27="AP",0,IF(CUADRO!AG27="HS",0,IF(CUADRO!AG27="BA",0,IF(CALCULADORA!$M$2="INVIERNO",CUADRO!FJ27,CUADRO!GP27))))))</f>
        <v/>
      </c>
      <c r="ED27" s="148" t="str">
        <f>IF(AH27="X",CALCULADORA!$J$22,IF(CUADRO!AH27="V",0,IF(CUADRO!AH27="AP",0,IF(CUADRO!AH27="HS",0,IF(CUADRO!AH27="BA",0,IF(CALCULADORA!$M$2="INVIERNO",CUADRO!FK27,CUADRO!GQ27))))))</f>
        <v/>
      </c>
      <c r="EE27" s="148" t="str">
        <f>IF(AI27="X",CALCULADORA!$J$22,IF(CUADRO!AI27="V",0,IF(CUADRO!AI27="AP",0,IF(CUADRO!AI27="HS",0,IF(CUADRO!AI27="BA",0,IF(CALCULADORA!$M$2="INVIERNO",CUADRO!FL27,CUADRO!GR27))))))</f>
        <v/>
      </c>
      <c r="EF27" s="148" t="str">
        <f>IF(AJ27="X",CALCULADORA!$J$22,IF(CUADRO!AJ27="V",0,IF(CUADRO!AJ27="AP",0,IF(CUADRO!AJ27="HS",0,IF(CUADRO!AJ27="BA",0,IF(CALCULADORA!$M$2="INVIERNO",CUADRO!FM27,CUADRO!GS27))))))</f>
        <v/>
      </c>
      <c r="EG27" s="148" t="str">
        <f>IF(AK27="X",CALCULADORA!$J$22,IF(CUADRO!AK27="V",0,IF(CUADRO!AK27="AP",0,IF(CUADRO!AK27="HS",0,IF(CUADRO!AK27="BA",0,IF(CALCULADORA!$M$2="INVIERNO",CUADRO!FN27,CUADRO!GT27))))))</f>
        <v/>
      </c>
      <c r="EH27" s="363">
        <f t="shared" si="46"/>
        <v>0</v>
      </c>
      <c r="EI27" s="19"/>
      <c r="EJ27" s="148" t="str">
        <f>IF(G27="","",IF(G27="L",0,IF(G27="V",0,IF(G27="X",0,IF(G$2="L",VLOOKUP(G27,'H. INV.'!$F$10:$P$171,11,FALSE),IF(G$2="S",VLOOKUP(G27,'H. INV.'!$V$10:$AF$171,11,FALSE),IF(G$2="D",VLOOKUP(G27,'H. INV.'!$AL$10:$AV$171,11,FALSE),"")))))))</f>
        <v/>
      </c>
      <c r="EK27" s="148" t="str">
        <f>IF(H27="","",IF(H27="L",0,IF(H27="V",0,IF(H27="X",0,IF(H$2="L",VLOOKUP(H27,'H. INV.'!$F$10:$P$171,11,FALSE),IF(H$2="S",VLOOKUP(H27,'H. INV.'!$V$10:$AF$171,11,FALSE),IF(H$2="D",VLOOKUP(H27,'H. INV.'!$AL$10:$AV$171,11,FALSE),"")))))))</f>
        <v/>
      </c>
      <c r="EL27" s="148" t="str">
        <f>IF(I27="","",IF(I27="L",0,IF(I27="V",0,IF(I27="X",0,IF(I$2="L",VLOOKUP(I27,'H. INV.'!$F$10:$P$171,11,FALSE),IF(I$2="S",VLOOKUP(I27,'H. INV.'!$V$10:$AF$171,11,FALSE),IF(I$2="D",VLOOKUP(I27,'H. INV.'!$AL$10:$AV$171,11,FALSE),"")))))))</f>
        <v/>
      </c>
      <c r="EM27" s="148" t="str">
        <f>IF(J27="","",IF(J27="L",0,IF(J27="V",0,IF(J27="X",0,IF(J$2="L",VLOOKUP(J27,'H. INV.'!$F$10:$P$171,11,FALSE),IF(J$2="S",VLOOKUP(J27,'H. INV.'!$V$10:$AF$171,11,FALSE),IF(J$2="D",VLOOKUP(J27,'H. INV.'!$AL$10:$AV$171,11,FALSE),"")))))))</f>
        <v/>
      </c>
      <c r="EN27" s="148" t="str">
        <f>IF(K27="","",IF(K27="L",0,IF(K27="V",0,IF(K27="X",0,IF(K$2="L",VLOOKUP(K27,'H. INV.'!$F$10:$P$171,11,FALSE),IF(K$2="S",VLOOKUP(K27,'H. INV.'!$V$10:$AF$171,11,FALSE),IF(K$2="D",VLOOKUP(K27,'H. INV.'!$AL$10:$AV$171,11,FALSE),"")))))))</f>
        <v/>
      </c>
      <c r="EO27" s="148" t="str">
        <f>IF(L27="","",IF(L27="L",0,IF(L27="V",0,IF(L27="X",0,IF(L$2="L",VLOOKUP(L27,'H. INV.'!$F$10:$P$171,11,FALSE),IF(L$2="S",VLOOKUP(L27,'H. INV.'!$V$10:$AF$171,11,FALSE),IF(L$2="D",VLOOKUP(L27,'H. INV.'!$AL$10:$AV$171,11,FALSE),"")))))))</f>
        <v/>
      </c>
      <c r="EP27" s="148" t="str">
        <f>IF(M27="","",IF(M27="L",0,IF(M27="V",0,IF(M27="X",0,IF(M$2="L",VLOOKUP(M27,'H. INV.'!$F$10:$P$171,11,FALSE),IF(M$2="S",VLOOKUP(M27,'H. INV.'!$V$10:$AF$171,11,FALSE),IF(M$2="D",VLOOKUP(M27,'H. INV.'!$AL$10:$AV$171,11,FALSE),"")))))))</f>
        <v/>
      </c>
      <c r="EQ27" s="148" t="str">
        <f>IF(N27="","",IF(N27="L",0,IF(N27="V",0,IF(N27="X",0,IF(N$2="L",VLOOKUP(N27,'H. INV.'!$F$10:$P$171,11,FALSE),IF(N$2="S",VLOOKUP(N27,'H. INV.'!$V$10:$AF$171,11,FALSE),IF(N$2="D",VLOOKUP(N27,'H. INV.'!$AL$10:$AV$171,11,FALSE),"")))))))</f>
        <v/>
      </c>
      <c r="ER27" s="148" t="str">
        <f>IF(O27="","",IF(O27="L",0,IF(O27="V",0,IF(O27="X",0,IF(O$2="L",VLOOKUP(O27,'H. INV.'!$F$10:$P$171,11,FALSE),IF(O$2="S",VLOOKUP(O27,'H. INV.'!$V$10:$AF$171,11,FALSE),IF(O$2="D",VLOOKUP(O27,'H. INV.'!$AL$10:$AV$171,11,FALSE),"")))))))</f>
        <v/>
      </c>
      <c r="ES27" s="148" t="str">
        <f>IF(P27="","",IF(P27="L",0,IF(P27="V",0,IF(P27="X",0,IF(P$2="L",VLOOKUP(P27,'H. INV.'!$F$10:$P$171,11,FALSE),IF(P$2="S",VLOOKUP(P27,'H. INV.'!$V$10:$AF$171,11,FALSE),IF(P$2="D",VLOOKUP(P27,'H. INV.'!$AL$10:$AV$171,11,FALSE),"")))))))</f>
        <v/>
      </c>
      <c r="ET27" s="148" t="str">
        <f>IF(Q27="","",IF(Q27="L",0,IF(Q27="V",0,IF(Q27="X",0,IF(Q$2="L",VLOOKUP(Q27,'H. INV.'!$F$10:$P$171,11,FALSE),IF(Q$2="S",VLOOKUP(Q27,'H. INV.'!$V$10:$AF$171,11,FALSE),IF(Q$2="D",VLOOKUP(Q27,'H. INV.'!$AL$10:$AV$171,11,FALSE),"")))))))</f>
        <v/>
      </c>
      <c r="EU27" s="148" t="str">
        <f>IF(R27="","",IF(R27="L",0,IF(R27="V",0,IF(R27="X",0,IF(R$2="L",VLOOKUP(R27,'H. INV.'!$F$10:$P$171,11,FALSE),IF(R$2="S",VLOOKUP(R27,'H. INV.'!$V$10:$AF$171,11,FALSE),IF(R$2="D",VLOOKUP(R27,'H. INV.'!$AL$10:$AV$171,11,FALSE),"")))))))</f>
        <v/>
      </c>
      <c r="EV27" s="148" t="str">
        <f>IF(S27="","",IF(S27="L",0,IF(S27="V",0,IF(S27="X",0,IF(S$2="L",VLOOKUP(S27,'H. INV.'!$F$10:$P$171,11,FALSE),IF(S$2="S",VLOOKUP(S27,'H. INV.'!$V$10:$AF$171,11,FALSE),IF(S$2="D",VLOOKUP(S27,'H. INV.'!$AL$10:$AV$171,11,FALSE),"")))))))</f>
        <v/>
      </c>
      <c r="EW27" s="148" t="str">
        <f>IF(T27="","",IF(T27="L",0,IF(T27="V",0,IF(T27="X",0,IF(T$2="L",VLOOKUP(T27,'H. INV.'!$F$10:$P$171,11,FALSE),IF(T$2="S",VLOOKUP(T27,'H. INV.'!$V$10:$AF$171,11,FALSE),IF(T$2="D",VLOOKUP(T27,'H. INV.'!$AL$10:$AV$171,11,FALSE),"")))))))</f>
        <v/>
      </c>
      <c r="EX27" s="148" t="str">
        <f>IF(U27="","",IF(U27="L",0,IF(U27="V",0,IF(U27="X",0,IF(U$2="L",VLOOKUP(U27,'H. INV.'!$F$10:$P$171,11,FALSE),IF(U$2="S",VLOOKUP(U27,'H. INV.'!$V$10:$AF$171,11,FALSE),IF(U$2="D",VLOOKUP(U27,'H. INV.'!$AL$10:$AV$171,11,FALSE),"")))))))</f>
        <v/>
      </c>
      <c r="EY27" s="148" t="str">
        <f>IF(V27="","",IF(V27="L",0,IF(V27="V",0,IF(V27="X",0,IF(V$2="L",VLOOKUP(V27,'H. INV.'!$F$10:$P$171,11,FALSE),IF(V$2="S",VLOOKUP(V27,'H. INV.'!$V$10:$AF$171,11,FALSE),IF(V$2="D",VLOOKUP(V27,'H. INV.'!$AL$10:$AV$171,11,FALSE),"")))))))</f>
        <v/>
      </c>
      <c r="EZ27" s="148" t="str">
        <f>IF(W27="","",IF(W27="L",0,IF(W27="V",0,IF(W27="X",0,IF(W$2="L",VLOOKUP(W27,'H. INV.'!$F$10:$P$171,11,FALSE),IF(W$2="S",VLOOKUP(W27,'H. INV.'!$V$10:$AF$171,11,FALSE),IF(W$2="D",VLOOKUP(W27,'H. INV.'!$AL$10:$AV$171,11,FALSE),"")))))))</f>
        <v/>
      </c>
      <c r="FA27" s="148" t="str">
        <f>IF(X27="","",IF(X27="L",0,IF(X27="V",0,IF(X27="X",0,IF(X$2="L",VLOOKUP(X27,'H. INV.'!$F$10:$P$171,11,FALSE),IF(X$2="S",VLOOKUP(X27,'H. INV.'!$V$10:$AF$171,11,FALSE),IF(X$2="D",VLOOKUP(X27,'H. INV.'!$AL$10:$AV$171,11,FALSE),"")))))))</f>
        <v/>
      </c>
      <c r="FB27" s="148" t="str">
        <f>IF(Y27="","",IF(Y27="L",0,IF(Y27="V",0,IF(Y27="X",0,IF(Y$2="L",VLOOKUP(Y27,'H. INV.'!$F$10:$P$171,11,FALSE),IF(Y$2="S",VLOOKUP(Y27,'H. INV.'!$V$10:$AF$171,11,FALSE),IF(Y$2="D",VLOOKUP(Y27,'H. INV.'!$AL$10:$AV$171,11,FALSE),"")))))))</f>
        <v/>
      </c>
      <c r="FC27" s="148" t="str">
        <f>IF(Z27="","",IF(Z27="L",0,IF(Z27="V",0,IF(Z27="X",0,IF(Z$2="L",VLOOKUP(Z27,'H. INV.'!$F$10:$P$171,11,FALSE),IF(Z$2="S",VLOOKUP(Z27,'H. INV.'!$V$10:$AF$171,11,FALSE),IF(Z$2="D",VLOOKUP(Z27,'H. INV.'!$AL$10:$AV$171,11,FALSE),"")))))))</f>
        <v/>
      </c>
      <c r="FD27" s="148" t="str">
        <f>IF(AA27="","",IF(AA27="L",0,IF(AA27="V",0,IF(AA27="X",0,IF(AA$2="L",VLOOKUP(AA27,'H. INV.'!$F$10:$P$171,11,FALSE),IF(AA$2="S",VLOOKUP(AA27,'H. INV.'!$V$10:$AF$171,11,FALSE),IF(AA$2="D",VLOOKUP(AA27,'H. INV.'!$AL$10:$AV$171,11,FALSE),"")))))))</f>
        <v/>
      </c>
      <c r="FE27" s="148" t="str">
        <f>IF(AB27="","",IF(AB27="L",0,IF(AB27="V",0,IF(AB27="X",0,IF(AB$2="L",VLOOKUP(AB27,'H. INV.'!$F$10:$P$171,11,FALSE),IF(AB$2="S",VLOOKUP(AB27,'H. INV.'!$V$10:$AF$171,11,FALSE),IF(AB$2="D",VLOOKUP(AB27,'H. INV.'!$AL$10:$AV$171,11,FALSE),"")))))))</f>
        <v/>
      </c>
      <c r="FF27" s="148" t="str">
        <f>IF(AC27="","",IF(AC27="L",0,IF(AC27="V",0,IF(AC27="X",0,IF(AC$2="L",VLOOKUP(AC27,'H. INV.'!$F$10:$P$171,11,FALSE),IF(AC$2="S",VLOOKUP(AC27,'H. INV.'!$V$10:$AF$171,11,FALSE),IF(AC$2="D",VLOOKUP(AC27,'H. INV.'!$AL$10:$AV$171,11,FALSE),"")))))))</f>
        <v/>
      </c>
      <c r="FG27" s="148" t="str">
        <f>IF(AD27="","",IF(AD27="L",0,IF(AD27="V",0,IF(AD27="X",0,IF(AD$2="L",VLOOKUP(AD27,'H. INV.'!$F$10:$P$171,11,FALSE),IF(AD$2="S",VLOOKUP(AD27,'H. INV.'!$V$10:$AF$171,11,FALSE),IF(AD$2="D",VLOOKUP(AD27,'H. INV.'!$AL$10:$AV$171,11,FALSE),"")))))))</f>
        <v/>
      </c>
      <c r="FH27" s="148" t="str">
        <f>IF(AE27="","",IF(AE27="L",0,IF(AE27="V",0,IF(AE27="X",0,IF(AE$2="L",VLOOKUP(AE27,'H. INV.'!$F$10:$P$171,11,FALSE),IF(AE$2="S",VLOOKUP(AE27,'H. INV.'!$V$10:$AF$171,11,FALSE),IF(AE$2="D",VLOOKUP(AE27,'H. INV.'!$AL$10:$AV$171,11,FALSE),"")))))))</f>
        <v/>
      </c>
      <c r="FI27" s="148" t="str">
        <f>IF(AF27="","",IF(AF27="L",0,IF(AF27="V",0,IF(AF27="X",0,IF(AF$2="L",VLOOKUP(AF27,'H. INV.'!$F$10:$P$171,11,FALSE),IF(AF$2="S",VLOOKUP(AF27,'H. INV.'!$V$10:$AF$171,11,FALSE),IF(AF$2="D",VLOOKUP(AF27,'H. INV.'!$AL$10:$AV$171,11,FALSE),"")))))))</f>
        <v/>
      </c>
      <c r="FJ27" s="148" t="str">
        <f>IF(AG27="","",IF(AG27="L",0,IF(AG27="V",0,IF(AG27="X",0,IF(AG$2="L",VLOOKUP(AG27,'H. INV.'!$F$10:$P$171,11,FALSE),IF(AG$2="S",VLOOKUP(AG27,'H. INV.'!$V$10:$AF$171,11,FALSE),IF(AG$2="D",VLOOKUP(AG27,'H. INV.'!$AL$10:$AV$171,11,FALSE),"")))))))</f>
        <v/>
      </c>
      <c r="FK27" s="148" t="str">
        <f>IF(AH27="","",IF(AH27="L",0,IF(AH27="V",0,IF(AH27="X",0,IF(AH$2="L",VLOOKUP(AH27,'H. INV.'!$F$10:$P$171,11,FALSE),IF(AH$2="S",VLOOKUP(AH27,'H. INV.'!$V$10:$AF$171,11,FALSE),IF(AH$2="D",VLOOKUP(AH27,'H. INV.'!$AL$10:$AV$171,11,FALSE),"")))))))</f>
        <v/>
      </c>
      <c r="FL27" s="148" t="str">
        <f>IF(AI27="","",IF(AI27="L",0,IF(AI27="V",0,IF(AI27="X",0,IF(AI$2="L",VLOOKUP(AI27,'H. INV.'!$F$10:$P$171,11,FALSE),IF(AI$2="S",VLOOKUP(AI27,'H. INV.'!$V$10:$AF$171,11,FALSE),IF(AI$2="D",VLOOKUP(AI27,'H. INV.'!$AL$10:$AV$171,11,FALSE),"")))))))</f>
        <v/>
      </c>
      <c r="FM27" s="148" t="str">
        <f>IF(AJ27="","",IF(AJ27="L",0,IF(AJ27="V",0,IF(AJ27="X",0,IF(AJ$2="L",VLOOKUP(AJ27,'H. INV.'!$F$10:$P$171,11,FALSE),IF(AJ$2="S",VLOOKUP(AJ27,'H. INV.'!$V$10:$AF$171,11,FALSE),IF(AJ$2="D",VLOOKUP(AJ27,'H. INV.'!$AL$10:$AV$171,11,FALSE),"")))))))</f>
        <v/>
      </c>
      <c r="FN27" s="148" t="str">
        <f>IF(AK27="","",IF(AK27="L",0,IF(AK27="V",0,IF(AK27="X",0,IF(AK$2="L",VLOOKUP(AK27,'H. INV.'!$F$10:$P$171,11,FALSE),IF(AK$2="S",VLOOKUP(AK27,'H. INV.'!$V$10:$AF$171,11,FALSE),IF(AK$2="D",VLOOKUP(AK27,'H. INV.'!$AL$10:$AV$171,11,FALSE),"")))))))</f>
        <v/>
      </c>
      <c r="FO27" s="19"/>
      <c r="FP27" s="148" t="str">
        <f>IF(G27="","",IF(G27="L",0,IF(G27="V",0,IF(G27="X",0,IF(G$2="L",VLOOKUP(G27,'H. VER.'!$F$10:$P$171,11,FALSE),IF(G$2="S",VLOOKUP(G27,'H. VER.'!$V$10:$AF$171,11,FALSE),IF(G$2="D",VLOOKUP(G27,'H. VER.'!$AL$10:$AV$171,11,FALSE),"")))))))</f>
        <v/>
      </c>
      <c r="FQ27" s="148" t="str">
        <f>IF(H27="","",IF(H27="L",0,IF(H27="V",0,IF(H27="X",0,IF(H$2="L",VLOOKUP(H27,'H. VER.'!$F$10:$P$171,11,FALSE),IF(H$2="S",VLOOKUP(H27,'H. VER.'!$V$10:$AF$171,11,FALSE),IF(H$2="D",VLOOKUP(H27,'H. VER.'!$AL$10:$AV$171,11,FALSE),"")))))))</f>
        <v/>
      </c>
      <c r="FR27" s="148" t="str">
        <f>IF(I27="","",IF(I27="L",0,IF(I27="V",0,IF(I27="X",0,IF(I$2="L",VLOOKUP(I27,'H. VER.'!$F$10:$P$171,11,FALSE),IF(I$2="S",VLOOKUP(I27,'H. VER.'!$V$10:$AF$171,11,FALSE),IF(I$2="D",VLOOKUP(I27,'H. VER.'!$AL$10:$AV$171,11,FALSE),"")))))))</f>
        <v/>
      </c>
      <c r="FS27" s="148" t="str">
        <f>IF(J27="","",IF(J27="L",0,IF(J27="V",0,IF(J27="X",0,IF(J$2="L",VLOOKUP(J27,'H. VER.'!$F$10:$P$171,11,FALSE),IF(J$2="S",VLOOKUP(J27,'H. VER.'!$V$10:$AF$171,11,FALSE),IF(J$2="D",VLOOKUP(J27,'H. VER.'!$AL$10:$AV$171,11,FALSE),"")))))))</f>
        <v/>
      </c>
      <c r="FT27" s="148" t="str">
        <f>IF(K27="","",IF(K27="L",0,IF(K27="V",0,IF(K27="X",0,IF(K$2="L",VLOOKUP(K27,'H. VER.'!$F$10:$P$171,11,FALSE),IF(K$2="S",VLOOKUP(K27,'H. VER.'!$V$10:$AF$171,11,FALSE),IF(K$2="D",VLOOKUP(K27,'H. VER.'!$AL$10:$AV$171,11,FALSE),"")))))))</f>
        <v/>
      </c>
      <c r="FU27" s="148" t="str">
        <f>IF(L27="","",IF(L27="L",0,IF(L27="V",0,IF(L27="X",0,IF(L$2="L",VLOOKUP(L27,'H. VER.'!$F$10:$P$171,11,FALSE),IF(L$2="S",VLOOKUP(L27,'H. VER.'!$V$10:$AF$171,11,FALSE),IF(L$2="D",VLOOKUP(L27,'H. VER.'!$AL$10:$AV$171,11,FALSE),"")))))))</f>
        <v/>
      </c>
      <c r="FV27" s="148" t="str">
        <f>IF(M27="","",IF(M27="L",0,IF(M27="V",0,IF(M27="X",0,IF(M$2="L",VLOOKUP(M27,'H. VER.'!$F$10:$P$171,11,FALSE),IF(M$2="S",VLOOKUP(M27,'H. VER.'!$V$10:$AF$171,11,FALSE),IF(M$2="D",VLOOKUP(M27,'H. VER.'!$AL$10:$AV$171,11,FALSE),"")))))))</f>
        <v/>
      </c>
      <c r="FW27" s="148" t="str">
        <f>IF(N27="","",IF(N27="L",0,IF(N27="V",0,IF(N27="X",0,IF(N$2="L",VLOOKUP(N27,'H. VER.'!$F$10:$P$171,11,FALSE),IF(N$2="S",VLOOKUP(N27,'H. VER.'!$V$10:$AF$171,11,FALSE),IF(N$2="D",VLOOKUP(N27,'H. VER.'!$AL$10:$AV$171,11,FALSE),"")))))))</f>
        <v/>
      </c>
      <c r="FX27" s="148" t="str">
        <f>IF(O27="","",IF(O27="L",0,IF(O27="V",0,IF(O27="X",0,IF(O$2="L",VLOOKUP(O27,'H. VER.'!$F$10:$P$171,11,FALSE),IF(O$2="S",VLOOKUP(O27,'H. VER.'!$V$10:$AF$171,11,FALSE),IF(O$2="D",VLOOKUP(O27,'H. VER.'!$AL$10:$AV$171,11,FALSE),"")))))))</f>
        <v/>
      </c>
      <c r="FY27" s="148" t="str">
        <f>IF(P27="","",IF(P27="L",0,IF(P27="V",0,IF(P27="X",0,IF(P$2="L",VLOOKUP(P27,'H. VER.'!$F$10:$P$171,11,FALSE),IF(P$2="S",VLOOKUP(P27,'H. VER.'!$V$10:$AF$171,11,FALSE),IF(P$2="D",VLOOKUP(P27,'H. VER.'!$AL$10:$AV$171,11,FALSE),"")))))))</f>
        <v/>
      </c>
      <c r="FZ27" s="148" t="str">
        <f>IF(Q27="","",IF(Q27="L",0,IF(Q27="V",0,IF(Q27="X",0,IF(Q$2="L",VLOOKUP(Q27,'H. VER.'!$F$10:$P$171,11,FALSE),IF(Q$2="S",VLOOKUP(Q27,'H. VER.'!$V$10:$AF$171,11,FALSE),IF(Q$2="D",VLOOKUP(Q27,'H. VER.'!$AL$10:$AV$171,11,FALSE),"")))))))</f>
        <v/>
      </c>
      <c r="GA27" s="148" t="str">
        <f>IF(R27="","",IF(R27="L",0,IF(R27="V",0,IF(R27="X",0,IF(R$2="L",VLOOKUP(R27,'H. VER.'!$F$10:$P$171,11,FALSE),IF(R$2="S",VLOOKUP(R27,'H. VER.'!$V$10:$AF$171,11,FALSE),IF(R$2="D",VLOOKUP(R27,'H. VER.'!$AL$10:$AV$171,11,FALSE),"")))))))</f>
        <v/>
      </c>
      <c r="GB27" s="148" t="str">
        <f>IF(S27="","",IF(S27="L",0,IF(S27="V",0,IF(S27="X",0,IF(S$2="L",VLOOKUP(S27,'H. VER.'!$F$10:$P$171,11,FALSE),IF(S$2="S",VLOOKUP(S27,'H. VER.'!$V$10:$AF$171,11,FALSE),IF(S$2="D",VLOOKUP(S27,'H. VER.'!$AL$10:$AV$171,11,FALSE),"")))))))</f>
        <v/>
      </c>
      <c r="GC27" s="148" t="str">
        <f>IF(T27="","",IF(T27="L",0,IF(T27="V",0,IF(T27="X",0,IF(T$2="L",VLOOKUP(T27,'H. VER.'!$F$10:$P$171,11,FALSE),IF(T$2="S",VLOOKUP(T27,'H. VER.'!$V$10:$AF$171,11,FALSE),IF(T$2="D",VLOOKUP(T27,'H. VER.'!$AL$10:$AV$171,11,FALSE),"")))))))</f>
        <v/>
      </c>
      <c r="GD27" s="148" t="str">
        <f>IF(U27="","",IF(U27="L",0,IF(U27="V",0,IF(U27="X",0,IF(U$2="L",VLOOKUP(U27,'H. VER.'!$F$10:$P$171,11,FALSE),IF(U$2="S",VLOOKUP(U27,'H. VER.'!$V$10:$AF$171,11,FALSE),IF(U$2="D",VLOOKUP(U27,'H. VER.'!$AL$10:$AV$171,11,FALSE),"")))))))</f>
        <v/>
      </c>
      <c r="GE27" s="148" t="str">
        <f>IF(V27="","",IF(V27="L",0,IF(V27="V",0,IF(V27="X",0,IF(V$2="L",VLOOKUP(V27,'H. VER.'!$F$10:$P$171,11,FALSE),IF(V$2="S",VLOOKUP(V27,'H. VER.'!$V$10:$AF$171,11,FALSE),IF(V$2="D",VLOOKUP(V27,'H. VER.'!$AL$10:$AV$171,11,FALSE),"")))))))</f>
        <v/>
      </c>
      <c r="GF27" s="148" t="str">
        <f>IF(W27="","",IF(W27="L",0,IF(W27="V",0,IF(W27="X",0,IF(W$2="L",VLOOKUP(W27,'H. VER.'!$F$10:$P$171,11,FALSE),IF(W$2="S",VLOOKUP(W27,'H. VER.'!$V$10:$AF$171,11,FALSE),IF(W$2="D",VLOOKUP(W27,'H. VER.'!$AL$10:$AV$171,11,FALSE),"")))))))</f>
        <v/>
      </c>
      <c r="GG27" s="148" t="str">
        <f>IF(X27="","",IF(X27="L",0,IF(X27="V",0,IF(X27="X",0,IF(X$2="L",VLOOKUP(X27,'H. VER.'!$F$10:$P$171,11,FALSE),IF(X$2="S",VLOOKUP(X27,'H. VER.'!$V$10:$AF$171,11,FALSE),IF(X$2="D",VLOOKUP(X27,'H. VER.'!$AL$10:$AV$171,11,FALSE),"")))))))</f>
        <v/>
      </c>
      <c r="GH27" s="148" t="str">
        <f>IF(Y27="","",IF(Y27="L",0,IF(Y27="V",0,IF(Y27="X",0,IF(Y$2="L",VLOOKUP(Y27,'H. VER.'!$F$10:$P$171,11,FALSE),IF(Y$2="S",VLOOKUP(Y27,'H. VER.'!$V$10:$AF$171,11,FALSE),IF(Y$2="D",VLOOKUP(Y27,'H. VER.'!$AL$10:$AV$171,11,FALSE),"")))))))</f>
        <v/>
      </c>
      <c r="GI27" s="148" t="str">
        <f>IF(Z27="","",IF(Z27="L",0,IF(Z27="V",0,IF(Z27="X",0,IF(Z$2="L",VLOOKUP(Z27,'H. VER.'!$F$10:$P$171,11,FALSE),IF(Z$2="S",VLOOKUP(Z27,'H. VER.'!$V$10:$AF$171,11,FALSE),IF(Z$2="D",VLOOKUP(Z27,'H. VER.'!$AL$10:$AV$171,11,FALSE),"")))))))</f>
        <v/>
      </c>
      <c r="GJ27" s="148" t="str">
        <f>IF(AA27="","",IF(AA27="L",0,IF(AA27="V",0,IF(AA27="X",0,IF(AA$2="L",VLOOKUP(AA27,'H. VER.'!$F$10:$P$171,11,FALSE),IF(AA$2="S",VLOOKUP(AA27,'H. VER.'!$V$10:$AF$171,11,FALSE),IF(AA$2="D",VLOOKUP(AA27,'H. VER.'!$AL$10:$AV$171,11,FALSE),"")))))))</f>
        <v/>
      </c>
      <c r="GK27" s="148" t="str">
        <f>IF(AB27="","",IF(AB27="L",0,IF(AB27="V",0,IF(AB27="X",0,IF(AB$2="L",VLOOKUP(AB27,'H. VER.'!$F$10:$P$171,11,FALSE),IF(AB$2="S",VLOOKUP(AB27,'H. VER.'!$V$10:$AF$171,11,FALSE),IF(AB$2="D",VLOOKUP(AB27,'H. VER.'!$AL$10:$AV$171,11,FALSE),"")))))))</f>
        <v/>
      </c>
      <c r="GL27" s="148" t="str">
        <f>IF(AC27="","",IF(AC27="L",0,IF(AC27="V",0,IF(AC27="X",0,IF(AC$2="L",VLOOKUP(AC27,'H. VER.'!$F$10:$P$171,11,FALSE),IF(AC$2="S",VLOOKUP(AC27,'H. VER.'!$V$10:$AF$171,11,FALSE),IF(AC$2="D",VLOOKUP(AC27,'H. VER.'!$AL$10:$AV$171,11,FALSE),"")))))))</f>
        <v/>
      </c>
      <c r="GM27" s="148" t="str">
        <f>IF(AD27="","",IF(AD27="L",0,IF(AD27="V",0,IF(AD27="X",0,IF(AD$2="L",VLOOKUP(AD27,'H. VER.'!$F$10:$P$171,11,FALSE),IF(AD$2="S",VLOOKUP(AD27,'H. VER.'!$V$10:$AF$171,11,FALSE),IF(AD$2="D",VLOOKUP(AD27,'H. VER.'!$AL$10:$AV$171,11,FALSE),"")))))))</f>
        <v/>
      </c>
      <c r="GN27" s="148" t="str">
        <f>IF(AE27="","",IF(AE27="L",0,IF(AE27="V",0,IF(AE27="X",0,IF(AE$2="L",VLOOKUP(AE27,'H. VER.'!$F$10:$P$171,11,FALSE),IF(AE$2="S",VLOOKUP(AE27,'H. VER.'!$V$10:$AF$171,11,FALSE),IF(AE$2="D",VLOOKUP(AE27,'H. VER.'!$AL$10:$AV$171,11,FALSE),"")))))))</f>
        <v/>
      </c>
      <c r="GO27" s="148" t="str">
        <f>IF(AF27="","",IF(AF27="L",0,IF(AF27="V",0,IF(AF27="X",0,IF(AF$2="L",VLOOKUP(AF27,'H. VER.'!$F$10:$P$171,11,FALSE),IF(AF$2="S",VLOOKUP(AF27,'H. VER.'!$V$10:$AF$171,11,FALSE),IF(AF$2="D",VLOOKUP(AF27,'H. VER.'!$AL$10:$AV$171,11,FALSE),"")))))))</f>
        <v/>
      </c>
      <c r="GP27" s="148" t="str">
        <f>IF(AG27="","",IF(AG27="L",0,IF(AG27="V",0,IF(AG27="X",0,IF(AG$2="L",VLOOKUP(AG27,'H. VER.'!$F$10:$P$171,11,FALSE),IF(AG$2="S",VLOOKUP(AG27,'H. VER.'!$V$10:$AF$171,11,FALSE),IF(AG$2="D",VLOOKUP(AG27,'H. VER.'!$AL$10:$AV$171,11,FALSE),"")))))))</f>
        <v/>
      </c>
      <c r="GQ27" s="148" t="str">
        <f>IF(AH27="","",IF(AH27="L",0,IF(AH27="V",0,IF(AH27="X",0,IF(AH$2="L",VLOOKUP(AH27,'H. VER.'!$F$10:$P$171,11,FALSE),IF(AH$2="S",VLOOKUP(AH27,'H. VER.'!$V$10:$AF$171,11,FALSE),IF(AH$2="D",VLOOKUP(AH27,'H. VER.'!$AL$10:$AV$171,11,FALSE),"")))))))</f>
        <v/>
      </c>
      <c r="GR27" s="148" t="str">
        <f>IF(AI27="","",IF(AI27="L",0,IF(AI27="V",0,IF(AI27="X",0,IF(AI$2="L",VLOOKUP(AI27,'H. VER.'!$F$10:$P$171,11,FALSE),IF(AI$2="S",VLOOKUP(AI27,'H. VER.'!$V$10:$AF$171,11,FALSE),IF(AI$2="D",VLOOKUP(AI27,'H. VER.'!$AL$10:$AV$171,11,FALSE),"")))))))</f>
        <v/>
      </c>
      <c r="GS27" s="148" t="str">
        <f>IF(AJ27="","",IF(AJ27="L",0,IF(AJ27="V",0,IF(AJ27="X",0,IF(AJ$2="L",VLOOKUP(AJ27,'H. VER.'!$F$10:$P$171,11,FALSE),IF(AJ$2="S",VLOOKUP(AJ27,'H. VER.'!$V$10:$AF$171,11,FALSE),IF(AJ$2="D",VLOOKUP(AJ27,'H. VER.'!$AL$10:$AV$171,11,FALSE),"")))))))</f>
        <v/>
      </c>
      <c r="GT27" s="148" t="str">
        <f>IF(AK27="","",IF(AK27="L",0,IF(AK27="V",0,IF(AK27="X",0,IF(AK$2="L",VLOOKUP(AK27,'H. VER.'!$F$10:$P$171,11,FALSE),IF(AK$2="S",VLOOKUP(AK27,'H. VER.'!$V$10:$AF$171,11,FALSE),IF(AK$2="D",VLOOKUP(AK27,'H. VER.'!$AL$10:$AV$171,11,FALSE),"")))))))</f>
        <v/>
      </c>
      <c r="GU27" s="19"/>
      <c r="GV27" s="417">
        <f t="shared" si="47"/>
        <v>20</v>
      </c>
      <c r="GW27" s="415"/>
    </row>
    <row r="28" spans="1:205" ht="15.75">
      <c r="A28" s="368"/>
      <c r="B28" s="367" t="str">
        <f>IFERROR(VLOOKUP(A444/7/2023+CONDUCTORES!C:V,20,FALSE),"")</f>
        <v/>
      </c>
      <c r="C28" s="544" t="str">
        <f>IF(CUADRO!A28="",IF(B28="","",B28),VLOOKUP(CUADRO!A28,CONDUCTORES!C:E,3,FALSE))</f>
        <v/>
      </c>
      <c r="D28" s="545" t="str">
        <f>IF(ISNA(IF(B28="",IF(A28="","",A28),VLOOKUP(B28,CONDUCTORES!B:F,5,FALSE))),"",(IF(B28="",IF(A28="","",A28),VLOOKUP(B28,CONDUCTORES!B:F,5,FALSE))))</f>
        <v/>
      </c>
      <c r="E28" s="546">
        <v>25</v>
      </c>
      <c r="F28" s="551"/>
      <c r="G28" s="547"/>
      <c r="H28" s="547"/>
      <c r="I28" s="519"/>
      <c r="J28" s="547"/>
      <c r="K28" s="519"/>
      <c r="L28" s="547"/>
      <c r="M28" s="547"/>
      <c r="N28" s="547"/>
      <c r="O28" s="547"/>
      <c r="P28" s="519"/>
      <c r="Q28" s="547"/>
      <c r="R28" s="519"/>
      <c r="S28" s="550"/>
      <c r="T28" s="547"/>
      <c r="U28" s="547"/>
      <c r="V28" s="549"/>
      <c r="W28" s="547"/>
      <c r="X28" s="547"/>
      <c r="Y28" s="519"/>
      <c r="Z28" s="550"/>
      <c r="AA28" s="547"/>
      <c r="AB28" s="547"/>
      <c r="AC28" s="547"/>
      <c r="AD28" s="547"/>
      <c r="AE28" s="547"/>
      <c r="AF28" s="547"/>
      <c r="AG28" s="550"/>
      <c r="AH28" s="547"/>
      <c r="AI28" s="547"/>
      <c r="AJ28" s="547"/>
      <c r="AK28" s="519"/>
      <c r="AL28" s="417">
        <f t="shared" si="38"/>
        <v>0</v>
      </c>
      <c r="AM28" s="417">
        <f t="shared" si="6"/>
        <v>31</v>
      </c>
      <c r="AN28" s="463">
        <f t="shared" si="39"/>
        <v>0</v>
      </c>
      <c r="AO28" s="463">
        <f t="shared" si="40"/>
        <v>0</v>
      </c>
      <c r="AP28" s="463">
        <f t="shared" si="41"/>
        <v>0</v>
      </c>
      <c r="AQ28" s="463">
        <f t="shared" si="42"/>
        <v>0</v>
      </c>
      <c r="AR28" s="463">
        <f t="shared" si="43"/>
        <v>0</v>
      </c>
      <c r="AS28" s="464">
        <f t="shared" si="44"/>
        <v>0</v>
      </c>
      <c r="AT28" s="464">
        <f t="shared" si="45"/>
        <v>0</v>
      </c>
      <c r="AU28" s="465">
        <f>EH28+(AO28*(CALCULADORA!$L$22/30))+(CUADRO!AP28*CALCULADORA!$J$22)+(CUADRO!AQ28*CALCULADORA!$J$22)+(CUADRO!AR28*CALCULADORA!$J$22)</f>
        <v>0</v>
      </c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97">
        <f t="shared" si="7"/>
        <v>1</v>
      </c>
      <c r="BW28" s="97">
        <f t="shared" si="8"/>
        <v>2</v>
      </c>
      <c r="BX28" s="97">
        <f t="shared" si="9"/>
        <v>3</v>
      </c>
      <c r="BY28" s="97">
        <f t="shared" si="10"/>
        <v>4</v>
      </c>
      <c r="BZ28" s="97">
        <f t="shared" si="11"/>
        <v>5</v>
      </c>
      <c r="CA28" s="97">
        <f t="shared" si="12"/>
        <v>6</v>
      </c>
      <c r="CB28" s="97">
        <f t="shared" si="13"/>
        <v>7</v>
      </c>
      <c r="CC28" s="97">
        <f t="shared" si="14"/>
        <v>8</v>
      </c>
      <c r="CD28" s="97">
        <f t="shared" si="15"/>
        <v>9</v>
      </c>
      <c r="CE28" s="97">
        <f t="shared" si="16"/>
        <v>10</v>
      </c>
      <c r="CF28" s="97">
        <f t="shared" si="17"/>
        <v>11</v>
      </c>
      <c r="CG28" s="97">
        <f t="shared" si="18"/>
        <v>12</v>
      </c>
      <c r="CH28" s="97">
        <f t="shared" si="19"/>
        <v>13</v>
      </c>
      <c r="CI28" s="97">
        <f t="shared" si="20"/>
        <v>14</v>
      </c>
      <c r="CJ28" s="97">
        <f t="shared" si="21"/>
        <v>15</v>
      </c>
      <c r="CK28" s="97">
        <f t="shared" si="22"/>
        <v>16</v>
      </c>
      <c r="CL28" s="97">
        <f t="shared" si="23"/>
        <v>17</v>
      </c>
      <c r="CM28" s="97">
        <f t="shared" si="24"/>
        <v>18</v>
      </c>
      <c r="CN28" s="97">
        <f t="shared" si="25"/>
        <v>19</v>
      </c>
      <c r="CO28" s="97">
        <f t="shared" si="26"/>
        <v>20</v>
      </c>
      <c r="CP28" s="97">
        <f t="shared" si="27"/>
        <v>21</v>
      </c>
      <c r="CQ28" s="97">
        <f t="shared" si="28"/>
        <v>22</v>
      </c>
      <c r="CR28" s="97">
        <f t="shared" si="29"/>
        <v>23</v>
      </c>
      <c r="CS28" s="97">
        <f t="shared" si="30"/>
        <v>24</v>
      </c>
      <c r="CT28" s="97">
        <f t="shared" si="31"/>
        <v>25</v>
      </c>
      <c r="CU28" s="97">
        <f t="shared" si="32"/>
        <v>26</v>
      </c>
      <c r="CV28" s="97">
        <f t="shared" si="33"/>
        <v>27</v>
      </c>
      <c r="CW28" s="97">
        <f t="shared" si="34"/>
        <v>28</v>
      </c>
      <c r="CX28" s="97">
        <f t="shared" si="35"/>
        <v>29</v>
      </c>
      <c r="CY28" s="97">
        <f t="shared" si="36"/>
        <v>30</v>
      </c>
      <c r="CZ28" s="97">
        <f t="shared" si="37"/>
        <v>31</v>
      </c>
      <c r="DA28" s="19"/>
      <c r="DB28" s="19"/>
      <c r="DC28" s="148" t="str">
        <f>IF(G28="X",CALCULADORA!$J$22,IF(CUADRO!G28="V",0,IF(CUADRO!G28="AP",0,IF(CUADRO!G28="HS",0,IF(CUADRO!G28="BA",0,IF(CALCULADORA!$M$2="INVIERNO",CUADRO!EJ28,CUADRO!FP28))))))</f>
        <v/>
      </c>
      <c r="DD28" s="148" t="str">
        <f>IF(H28="X",CALCULADORA!$J$22,IF(CUADRO!H28="V",0,IF(CUADRO!H28="AP",0,IF(CUADRO!H28="HS",0,IF(CUADRO!H28="BA",0,IF(CALCULADORA!$M$2="INVIERNO",CUADRO!EK28,CUADRO!FQ28))))))</f>
        <v/>
      </c>
      <c r="DE28" s="148" t="str">
        <f>IF(I28="X",CALCULADORA!$J$22,IF(CUADRO!I28="V",0,IF(CUADRO!I28="AP",0,IF(CUADRO!I28="HS",0,IF(CUADRO!I28="BA",0,IF(CALCULADORA!$M$2="INVIERNO",CUADRO!EL28,CUADRO!FR28))))))</f>
        <v/>
      </c>
      <c r="DF28" s="148" t="str">
        <f>IF(J28="X",CALCULADORA!$J$22,IF(CUADRO!J28="V",0,IF(CUADRO!J28="AP",0,IF(CUADRO!J28="HS",0,IF(CUADRO!J28="BA",0,IF(CALCULADORA!$M$2="INVIERNO",CUADRO!EM28,CUADRO!FS28))))))</f>
        <v/>
      </c>
      <c r="DG28" s="148" t="str">
        <f>IF(K28="X",CALCULADORA!$J$22,IF(CUADRO!K28="V",0,IF(CUADRO!K28="AP",0,IF(CUADRO!K28="HS",0,IF(CUADRO!K28="BA",0,IF(CALCULADORA!$M$2="INVIERNO",CUADRO!EN28,CUADRO!FT28))))))</f>
        <v/>
      </c>
      <c r="DH28" s="148" t="str">
        <f>IF(L28="X",CALCULADORA!$J$22,IF(CUADRO!L28="V",0,IF(CUADRO!L28="AP",0,IF(CUADRO!L28="HS",0,IF(CUADRO!L28="BA",0,IF(CALCULADORA!$M$2="INVIERNO",CUADRO!EO28,CUADRO!FU28))))))</f>
        <v/>
      </c>
      <c r="DI28" s="148" t="str">
        <f>IF(M28="X",CALCULADORA!$J$22,IF(CUADRO!M28="V",0,IF(CUADRO!M28="AP",0,IF(CUADRO!M28="HS",0,IF(CUADRO!M28="BA",0,IF(CALCULADORA!$M$2="INVIERNO",CUADRO!EP28,CUADRO!FV28))))))</f>
        <v/>
      </c>
      <c r="DJ28" s="148" t="str">
        <f>IF(N28="X",CALCULADORA!$J$22,IF(CUADRO!N28="V",0,IF(CUADRO!N28="AP",0,IF(CUADRO!N28="HS",0,IF(CUADRO!N28="BA",0,IF(CALCULADORA!$M$2="INVIERNO",CUADRO!EQ28,CUADRO!FW28))))))</f>
        <v/>
      </c>
      <c r="DK28" s="148" t="str">
        <f>IF(O28="X",CALCULADORA!$J$22,IF(CUADRO!O28="V",0,IF(CUADRO!O28="AP",0,IF(CUADRO!O28="HS",0,IF(CUADRO!O28="BA",0,IF(CALCULADORA!$M$2="INVIERNO",CUADRO!ER28,CUADRO!FX28))))))</f>
        <v/>
      </c>
      <c r="DL28" s="148" t="str">
        <f>IF(P28="X",CALCULADORA!$J$22,IF(CUADRO!P28="V",0,IF(CUADRO!P28="AP",0,IF(CUADRO!P28="HS",0,IF(CUADRO!P28="BA",0,IF(CALCULADORA!$M$2="INVIERNO",CUADRO!ES28,CUADRO!FY28))))))</f>
        <v/>
      </c>
      <c r="DM28" s="148" t="str">
        <f>IF(Q28="X",CALCULADORA!$J$22,IF(CUADRO!Q28="V",0,IF(CUADRO!Q28="AP",0,IF(CUADRO!Q28="HS",0,IF(CUADRO!Q28="BA",0,IF(CALCULADORA!$M$2="INVIERNO",CUADRO!ET28,CUADRO!FZ28))))))</f>
        <v/>
      </c>
      <c r="DN28" s="148" t="str">
        <f>IF(R28="X",CALCULADORA!$J$22,IF(CUADRO!R28="V",0,IF(CUADRO!R28="AP",0,IF(CUADRO!R28="HS",0,IF(CUADRO!R28="BA",0,IF(CALCULADORA!$M$2="INVIERNO",CUADRO!EU28,CUADRO!GA28))))))</f>
        <v/>
      </c>
      <c r="DO28" s="148" t="str">
        <f>IF(S28="X",CALCULADORA!$J$22,IF(CUADRO!S28="V",0,IF(CUADRO!S28="AP",0,IF(CUADRO!S28="HS",0,IF(CUADRO!S28="BA",0,IF(CALCULADORA!$M$2="INVIERNO",CUADRO!EV28,CUADRO!GB28))))))</f>
        <v/>
      </c>
      <c r="DP28" s="148" t="str">
        <f>IF(T28="X",CALCULADORA!$J$22,IF(CUADRO!T28="V",0,IF(CUADRO!T28="AP",0,IF(CUADRO!T28="HS",0,IF(CUADRO!T28="BA",0,IF(CALCULADORA!$M$2="INVIERNO",CUADRO!EW28,CUADRO!GC28))))))</f>
        <v/>
      </c>
      <c r="DQ28" s="148" t="str">
        <f>IF(U28="X",CALCULADORA!$J$22,IF(CUADRO!U28="V",0,IF(CUADRO!U28="AP",0,IF(CUADRO!U28="HS",0,IF(CUADRO!U28="BA",0,IF(CALCULADORA!$M$2="INVIERNO",CUADRO!EX28,CUADRO!GD28))))))</f>
        <v/>
      </c>
      <c r="DR28" s="148" t="str">
        <f>IF(V28="X",CALCULADORA!$J$22,IF(CUADRO!V28="V",0,IF(CUADRO!V28="AP",0,IF(CUADRO!V28="HS",0,IF(CUADRO!V28="BA",0,IF(CALCULADORA!$M$2="INVIERNO",CUADRO!EY28,CUADRO!GE28))))))</f>
        <v/>
      </c>
      <c r="DS28" s="148" t="str">
        <f>IF(W28="X",CALCULADORA!$J$22,IF(CUADRO!W28="V",0,IF(CUADRO!W28="AP",0,IF(CUADRO!W28="HS",0,IF(CUADRO!W28="BA",0,IF(CALCULADORA!$M$2="INVIERNO",CUADRO!EZ28,CUADRO!GF28))))))</f>
        <v/>
      </c>
      <c r="DT28" s="148" t="str">
        <f>IF(X28="X",CALCULADORA!$J$22,IF(CUADRO!X28="V",0,IF(CUADRO!X28="AP",0,IF(CUADRO!X28="HS",0,IF(CUADRO!X28="BA",0,IF(CALCULADORA!$M$2="INVIERNO",CUADRO!FA28,CUADRO!GG28))))))</f>
        <v/>
      </c>
      <c r="DU28" s="148" t="str">
        <f>IF(Y28="X",CALCULADORA!$J$22,IF(CUADRO!Y28="V",0,IF(CUADRO!Y28="AP",0,IF(CUADRO!Y28="HS",0,IF(CUADRO!Y28="BA",0,IF(CALCULADORA!$M$2="INVIERNO",CUADRO!FB28,CUADRO!GH28))))))</f>
        <v/>
      </c>
      <c r="DV28" s="148" t="str">
        <f>IF(Z28="X",CALCULADORA!$J$22,IF(CUADRO!Z28="V",0,IF(CUADRO!Z28="AP",0,IF(CUADRO!Z28="HS",0,IF(CUADRO!Z28="BA",0,IF(CALCULADORA!$M$2="INVIERNO",CUADRO!FC28,CUADRO!GI28))))))</f>
        <v/>
      </c>
      <c r="DW28" s="148" t="str">
        <f>IF(AA28="X",CALCULADORA!$J$22,IF(CUADRO!AA28="V",0,IF(CUADRO!AA28="AP",0,IF(CUADRO!AA28="HS",0,IF(CUADRO!AA28="BA",0,IF(CALCULADORA!$M$2="INVIERNO",CUADRO!FD28,CUADRO!GJ28))))))</f>
        <v/>
      </c>
      <c r="DX28" s="148" t="str">
        <f>IF(AB28="X",CALCULADORA!$J$22,IF(CUADRO!AB28="V",0,IF(CUADRO!AB28="AP",0,IF(CUADRO!AB28="HS",0,IF(CUADRO!AB28="BA",0,IF(CALCULADORA!$M$2="INVIERNO",CUADRO!FE28,CUADRO!GK28))))))</f>
        <v/>
      </c>
      <c r="DY28" s="148" t="str">
        <f>IF(AC28="X",CALCULADORA!$J$22,IF(CUADRO!AC28="V",0,IF(CUADRO!AC28="AP",0,IF(CUADRO!AC28="HS",0,IF(CUADRO!AC28="BA",0,IF(CALCULADORA!$M$2="INVIERNO",CUADRO!FF28,CUADRO!GL28))))))</f>
        <v/>
      </c>
      <c r="DZ28" s="148" t="str">
        <f>IF(AD28="X",CALCULADORA!$J$22,IF(CUADRO!AD28="V",0,IF(CUADRO!AD28="AP",0,IF(CUADRO!AD28="HS",0,IF(CUADRO!AD28="BA",0,IF(CALCULADORA!$M$2="INVIERNO",CUADRO!FG28,CUADRO!GM28))))))</f>
        <v/>
      </c>
      <c r="EA28" s="148" t="str">
        <f>IF(AE28="X",CALCULADORA!$J$22,IF(CUADRO!AE28="V",0,IF(CUADRO!AE28="AP",0,IF(CUADRO!AE28="HS",0,IF(CUADRO!AE28="BA",0,IF(CALCULADORA!$M$2="INVIERNO",CUADRO!FH28,CUADRO!GN28))))))</f>
        <v/>
      </c>
      <c r="EB28" s="148" t="str">
        <f>IF(AF28="X",CALCULADORA!$J$22,IF(CUADRO!AF28="V",0,IF(CUADRO!AF28="AP",0,IF(CUADRO!AF28="HS",0,IF(CUADRO!AF28="BA",0,IF(CALCULADORA!$M$2="INVIERNO",CUADRO!FI28,CUADRO!GO28))))))</f>
        <v/>
      </c>
      <c r="EC28" s="148" t="str">
        <f>IF(AG28="X",CALCULADORA!$J$22,IF(CUADRO!AG28="V",0,IF(CUADRO!AG28="AP",0,IF(CUADRO!AG28="HS",0,IF(CUADRO!AG28="BA",0,IF(CALCULADORA!$M$2="INVIERNO",CUADRO!FJ28,CUADRO!GP28))))))</f>
        <v/>
      </c>
      <c r="ED28" s="148" t="str">
        <f>IF(AH28="X",CALCULADORA!$J$22,IF(CUADRO!AH28="V",0,IF(CUADRO!AH28="AP",0,IF(CUADRO!AH28="HS",0,IF(CUADRO!AH28="BA",0,IF(CALCULADORA!$M$2="INVIERNO",CUADRO!FK28,CUADRO!GQ28))))))</f>
        <v/>
      </c>
      <c r="EE28" s="148" t="str">
        <f>IF(AI28="X",CALCULADORA!$J$22,IF(CUADRO!AI28="V",0,IF(CUADRO!AI28="AP",0,IF(CUADRO!AI28="HS",0,IF(CUADRO!AI28="BA",0,IF(CALCULADORA!$M$2="INVIERNO",CUADRO!FL28,CUADRO!GR28))))))</f>
        <v/>
      </c>
      <c r="EF28" s="148" t="str">
        <f>IF(AJ28="X",CALCULADORA!$J$22,IF(CUADRO!AJ28="V",0,IF(CUADRO!AJ28="AP",0,IF(CUADRO!AJ28="HS",0,IF(CUADRO!AJ28="BA",0,IF(CALCULADORA!$M$2="INVIERNO",CUADRO!FM28,CUADRO!GS28))))))</f>
        <v/>
      </c>
      <c r="EG28" s="148" t="str">
        <f>IF(AK28="X",CALCULADORA!$J$22,IF(CUADRO!AK28="V",0,IF(CUADRO!AK28="AP",0,IF(CUADRO!AK28="HS",0,IF(CUADRO!AK28="BA",0,IF(CALCULADORA!$M$2="INVIERNO",CUADRO!FN28,CUADRO!GT28))))))</f>
        <v/>
      </c>
      <c r="EH28" s="363">
        <f t="shared" si="46"/>
        <v>0</v>
      </c>
      <c r="EI28" s="19"/>
      <c r="EJ28" s="148" t="str">
        <f>IF(G28="","",IF(G28="L",0,IF(G28="V",0,IF(G28="X",0,IF(G$2="L",VLOOKUP(G28,'H. INV.'!$F$10:$P$171,11,FALSE),IF(G$2="S",VLOOKUP(G28,'H. INV.'!$V$10:$AF$171,11,FALSE),IF(G$2="D",VLOOKUP(G28,'H. INV.'!$AL$10:$AV$171,11,FALSE),"")))))))</f>
        <v/>
      </c>
      <c r="EK28" s="148" t="str">
        <f>IF(H28="","",IF(H28="L",0,IF(H28="V",0,IF(H28="X",0,IF(H$2="L",VLOOKUP(H28,'H. INV.'!$F$10:$P$171,11,FALSE),IF(H$2="S",VLOOKUP(H28,'H. INV.'!$V$10:$AF$171,11,FALSE),IF(H$2="D",VLOOKUP(H28,'H. INV.'!$AL$10:$AV$171,11,FALSE),"")))))))</f>
        <v/>
      </c>
      <c r="EL28" s="148" t="str">
        <f>IF(I28="","",IF(I28="L",0,IF(I28="V",0,IF(I28="X",0,IF(I$2="L",VLOOKUP(I28,'H. INV.'!$F$10:$P$171,11,FALSE),IF(I$2="S",VLOOKUP(I28,'H. INV.'!$V$10:$AF$171,11,FALSE),IF(I$2="D",VLOOKUP(I28,'H. INV.'!$AL$10:$AV$171,11,FALSE),"")))))))</f>
        <v/>
      </c>
      <c r="EM28" s="148" t="str">
        <f>IF(J28="","",IF(J28="L",0,IF(J28="V",0,IF(J28="X",0,IF(J$2="L",VLOOKUP(J28,'H. INV.'!$F$10:$P$171,11,FALSE),IF(J$2="S",VLOOKUP(J28,'H. INV.'!$V$10:$AF$171,11,FALSE),IF(J$2="D",VLOOKUP(J28,'H. INV.'!$AL$10:$AV$171,11,FALSE),"")))))))</f>
        <v/>
      </c>
      <c r="EN28" s="148" t="str">
        <f>IF(K28="","",IF(K28="L",0,IF(K28="V",0,IF(K28="X",0,IF(K$2="L",VLOOKUP(K28,'H. INV.'!$F$10:$P$171,11,FALSE),IF(K$2="S",VLOOKUP(K28,'H. INV.'!$V$10:$AF$171,11,FALSE),IF(K$2="D",VLOOKUP(K28,'H. INV.'!$AL$10:$AV$171,11,FALSE),"")))))))</f>
        <v/>
      </c>
      <c r="EO28" s="148" t="str">
        <f>IF(L28="","",IF(L28="L",0,IF(L28="V",0,IF(L28="X",0,IF(L$2="L",VLOOKUP(L28,'H. INV.'!$F$10:$P$171,11,FALSE),IF(L$2="S",VLOOKUP(L28,'H. INV.'!$V$10:$AF$171,11,FALSE),IF(L$2="D",VLOOKUP(L28,'H. INV.'!$AL$10:$AV$171,11,FALSE),"")))))))</f>
        <v/>
      </c>
      <c r="EP28" s="148" t="str">
        <f>IF(M28="","",IF(M28="L",0,IF(M28="V",0,IF(M28="X",0,IF(M$2="L",VLOOKUP(M28,'H. INV.'!$F$10:$P$171,11,FALSE),IF(M$2="S",VLOOKUP(M28,'H. INV.'!$V$10:$AF$171,11,FALSE),IF(M$2="D",VLOOKUP(M28,'H. INV.'!$AL$10:$AV$171,11,FALSE),"")))))))</f>
        <v/>
      </c>
      <c r="EQ28" s="148" t="str">
        <f>IF(N28="","",IF(N28="L",0,IF(N28="V",0,IF(N28="X",0,IF(N$2="L",VLOOKUP(N28,'H. INV.'!$F$10:$P$171,11,FALSE),IF(N$2="S",VLOOKUP(N28,'H. INV.'!$V$10:$AF$171,11,FALSE),IF(N$2="D",VLOOKUP(N28,'H. INV.'!$AL$10:$AV$171,11,FALSE),"")))))))</f>
        <v/>
      </c>
      <c r="ER28" s="148" t="str">
        <f>IF(O28="","",IF(O28="L",0,IF(O28="V",0,IF(O28="X",0,IF(O$2="L",VLOOKUP(O28,'H. INV.'!$F$10:$P$171,11,FALSE),IF(O$2="S",VLOOKUP(O28,'H. INV.'!$V$10:$AF$171,11,FALSE),IF(O$2="D",VLOOKUP(O28,'H. INV.'!$AL$10:$AV$171,11,FALSE),"")))))))</f>
        <v/>
      </c>
      <c r="ES28" s="148" t="str">
        <f>IF(P28="","",IF(P28="L",0,IF(P28="V",0,IF(P28="X",0,IF(P$2="L",VLOOKUP(P28,'H. INV.'!$F$10:$P$171,11,FALSE),IF(P$2="S",VLOOKUP(P28,'H. INV.'!$V$10:$AF$171,11,FALSE),IF(P$2="D",VLOOKUP(P28,'H. INV.'!$AL$10:$AV$171,11,FALSE),"")))))))</f>
        <v/>
      </c>
      <c r="ET28" s="148" t="str">
        <f>IF(Q28="","",IF(Q28="L",0,IF(Q28="V",0,IF(Q28="X",0,IF(Q$2="L",VLOOKUP(Q28,'H. INV.'!$F$10:$P$171,11,FALSE),IF(Q$2="S",VLOOKUP(Q28,'H. INV.'!$V$10:$AF$171,11,FALSE),IF(Q$2="D",VLOOKUP(Q28,'H. INV.'!$AL$10:$AV$171,11,FALSE),"")))))))</f>
        <v/>
      </c>
      <c r="EU28" s="148" t="str">
        <f>IF(R28="","",IF(R28="L",0,IF(R28="V",0,IF(R28="X",0,IF(R$2="L",VLOOKUP(R28,'H. INV.'!$F$10:$P$171,11,FALSE),IF(R$2="S",VLOOKUP(R28,'H. INV.'!$V$10:$AF$171,11,FALSE),IF(R$2="D",VLOOKUP(R28,'H. INV.'!$AL$10:$AV$171,11,FALSE),"")))))))</f>
        <v/>
      </c>
      <c r="EV28" s="148" t="str">
        <f>IF(S28="","",IF(S28="L",0,IF(S28="V",0,IF(S28="X",0,IF(S$2="L",VLOOKUP(S28,'H. INV.'!$F$10:$P$171,11,FALSE),IF(S$2="S",VLOOKUP(S28,'H. INV.'!$V$10:$AF$171,11,FALSE),IF(S$2="D",VLOOKUP(S28,'H. INV.'!$AL$10:$AV$171,11,FALSE),"")))))))</f>
        <v/>
      </c>
      <c r="EW28" s="148" t="str">
        <f>IF(T28="","",IF(T28="L",0,IF(T28="V",0,IF(T28="X",0,IF(T$2="L",VLOOKUP(T28,'H. INV.'!$F$10:$P$171,11,FALSE),IF(T$2="S",VLOOKUP(T28,'H. INV.'!$V$10:$AF$171,11,FALSE),IF(T$2="D",VLOOKUP(T28,'H. INV.'!$AL$10:$AV$171,11,FALSE),"")))))))</f>
        <v/>
      </c>
      <c r="EX28" s="148" t="str">
        <f>IF(U28="","",IF(U28="L",0,IF(U28="V",0,IF(U28="X",0,IF(U$2="L",VLOOKUP(U28,'H. INV.'!$F$10:$P$171,11,FALSE),IF(U$2="S",VLOOKUP(U28,'H. INV.'!$V$10:$AF$171,11,FALSE),IF(U$2="D",VLOOKUP(U28,'H. INV.'!$AL$10:$AV$171,11,FALSE),"")))))))</f>
        <v/>
      </c>
      <c r="EY28" s="148" t="str">
        <f>IF(V28="","",IF(V28="L",0,IF(V28="V",0,IF(V28="X",0,IF(V$2="L",VLOOKUP(V28,'H. INV.'!$F$10:$P$171,11,FALSE),IF(V$2="S",VLOOKUP(V28,'H. INV.'!$V$10:$AF$171,11,FALSE),IF(V$2="D",VLOOKUP(V28,'H. INV.'!$AL$10:$AV$171,11,FALSE),"")))))))</f>
        <v/>
      </c>
      <c r="EZ28" s="148" t="str">
        <f>IF(W28="","",IF(W28="L",0,IF(W28="V",0,IF(W28="X",0,IF(W$2="L",VLOOKUP(W28,'H. INV.'!$F$10:$P$171,11,FALSE),IF(W$2="S",VLOOKUP(W28,'H. INV.'!$V$10:$AF$171,11,FALSE),IF(W$2="D",VLOOKUP(W28,'H. INV.'!$AL$10:$AV$171,11,FALSE),"")))))))</f>
        <v/>
      </c>
      <c r="FA28" s="148" t="str">
        <f>IF(X28="","",IF(X28="L",0,IF(X28="V",0,IF(X28="X",0,IF(X$2="L",VLOOKUP(X28,'H. INV.'!$F$10:$P$171,11,FALSE),IF(X$2="S",VLOOKUP(X28,'H. INV.'!$V$10:$AF$171,11,FALSE),IF(X$2="D",VLOOKUP(X28,'H. INV.'!$AL$10:$AV$171,11,FALSE),"")))))))</f>
        <v/>
      </c>
      <c r="FB28" s="148" t="str">
        <f>IF(Y28="","",IF(Y28="L",0,IF(Y28="V",0,IF(Y28="X",0,IF(Y$2="L",VLOOKUP(Y28,'H. INV.'!$F$10:$P$171,11,FALSE),IF(Y$2="S",VLOOKUP(Y28,'H. INV.'!$V$10:$AF$171,11,FALSE),IF(Y$2="D",VLOOKUP(Y28,'H. INV.'!$AL$10:$AV$171,11,FALSE),"")))))))</f>
        <v/>
      </c>
      <c r="FC28" s="148" t="str">
        <f>IF(Z28="","",IF(Z28="L",0,IF(Z28="V",0,IF(Z28="X",0,IF(Z$2="L",VLOOKUP(Z28,'H. INV.'!$F$10:$P$171,11,FALSE),IF(Z$2="S",VLOOKUP(Z28,'H. INV.'!$V$10:$AF$171,11,FALSE),IF(Z$2="D",VLOOKUP(Z28,'H. INV.'!$AL$10:$AV$171,11,FALSE),"")))))))</f>
        <v/>
      </c>
      <c r="FD28" s="148" t="str">
        <f>IF(AA28="","",IF(AA28="L",0,IF(AA28="V",0,IF(AA28="X",0,IF(AA$2="L",VLOOKUP(AA28,'H. INV.'!$F$10:$P$171,11,FALSE),IF(AA$2="S",VLOOKUP(AA28,'H. INV.'!$V$10:$AF$171,11,FALSE),IF(AA$2="D",VLOOKUP(AA28,'H. INV.'!$AL$10:$AV$171,11,FALSE),"")))))))</f>
        <v/>
      </c>
      <c r="FE28" s="148" t="str">
        <f>IF(AB28="","",IF(AB28="L",0,IF(AB28="V",0,IF(AB28="X",0,IF(AB$2="L",VLOOKUP(AB28,'H. INV.'!$F$10:$P$171,11,FALSE),IF(AB$2="S",VLOOKUP(AB28,'H. INV.'!$V$10:$AF$171,11,FALSE),IF(AB$2="D",VLOOKUP(AB28,'H. INV.'!$AL$10:$AV$171,11,FALSE),"")))))))</f>
        <v/>
      </c>
      <c r="FF28" s="148" t="str">
        <f>IF(AC28="","",IF(AC28="L",0,IF(AC28="V",0,IF(AC28="X",0,IF(AC$2="L",VLOOKUP(AC28,'H. INV.'!$F$10:$P$171,11,FALSE),IF(AC$2="S",VLOOKUP(AC28,'H. INV.'!$V$10:$AF$171,11,FALSE),IF(AC$2="D",VLOOKUP(AC28,'H. INV.'!$AL$10:$AV$171,11,FALSE),"")))))))</f>
        <v/>
      </c>
      <c r="FG28" s="148" t="str">
        <f>IF(AD28="","",IF(AD28="L",0,IF(AD28="V",0,IF(AD28="X",0,IF(AD$2="L",VLOOKUP(AD28,'H. INV.'!$F$10:$P$171,11,FALSE),IF(AD$2="S",VLOOKUP(AD28,'H. INV.'!$V$10:$AF$171,11,FALSE),IF(AD$2="D",VLOOKUP(AD28,'H. INV.'!$AL$10:$AV$171,11,FALSE),"")))))))</f>
        <v/>
      </c>
      <c r="FH28" s="148" t="str">
        <f>IF(AE28="","",IF(AE28="L",0,IF(AE28="V",0,IF(AE28="X",0,IF(AE$2="L",VLOOKUP(AE28,'H. INV.'!$F$10:$P$171,11,FALSE),IF(AE$2="S",VLOOKUP(AE28,'H. INV.'!$V$10:$AF$171,11,FALSE),IF(AE$2="D",VLOOKUP(AE28,'H. INV.'!$AL$10:$AV$171,11,FALSE),"")))))))</f>
        <v/>
      </c>
      <c r="FI28" s="148" t="str">
        <f>IF(AF28="","",IF(AF28="L",0,IF(AF28="V",0,IF(AF28="X",0,IF(AF$2="L",VLOOKUP(AF28,'H. INV.'!$F$10:$P$171,11,FALSE),IF(AF$2="S",VLOOKUP(AF28,'H. INV.'!$V$10:$AF$171,11,FALSE),IF(AF$2="D",VLOOKUP(AF28,'H. INV.'!$AL$10:$AV$171,11,FALSE),"")))))))</f>
        <v/>
      </c>
      <c r="FJ28" s="148" t="str">
        <f>IF(AG28="","",IF(AG28="L",0,IF(AG28="V",0,IF(AG28="X",0,IF(AG$2="L",VLOOKUP(AG28,'H. INV.'!$F$10:$P$171,11,FALSE),IF(AG$2="S",VLOOKUP(AG28,'H. INV.'!$V$10:$AF$171,11,FALSE),IF(AG$2="D",VLOOKUP(AG28,'H. INV.'!$AL$10:$AV$171,11,FALSE),"")))))))</f>
        <v/>
      </c>
      <c r="FK28" s="148" t="str">
        <f>IF(AH28="","",IF(AH28="L",0,IF(AH28="V",0,IF(AH28="X",0,IF(AH$2="L",VLOOKUP(AH28,'H. INV.'!$F$10:$P$171,11,FALSE),IF(AH$2="S",VLOOKUP(AH28,'H. INV.'!$V$10:$AF$171,11,FALSE),IF(AH$2="D",VLOOKUP(AH28,'H. INV.'!$AL$10:$AV$171,11,FALSE),"")))))))</f>
        <v/>
      </c>
      <c r="FL28" s="148" t="str">
        <f>IF(AI28="","",IF(AI28="L",0,IF(AI28="V",0,IF(AI28="X",0,IF(AI$2="L",VLOOKUP(AI28,'H. INV.'!$F$10:$P$171,11,FALSE),IF(AI$2="S",VLOOKUP(AI28,'H. INV.'!$V$10:$AF$171,11,FALSE),IF(AI$2="D",VLOOKUP(AI28,'H. INV.'!$AL$10:$AV$171,11,FALSE),"")))))))</f>
        <v/>
      </c>
      <c r="FM28" s="148" t="str">
        <f>IF(AJ28="","",IF(AJ28="L",0,IF(AJ28="V",0,IF(AJ28="X",0,IF(AJ$2="L",VLOOKUP(AJ28,'H. INV.'!$F$10:$P$171,11,FALSE),IF(AJ$2="S",VLOOKUP(AJ28,'H. INV.'!$V$10:$AF$171,11,FALSE),IF(AJ$2="D",VLOOKUP(AJ28,'H. INV.'!$AL$10:$AV$171,11,FALSE),"")))))))</f>
        <v/>
      </c>
      <c r="FN28" s="148" t="str">
        <f>IF(AK28="","",IF(AK28="L",0,IF(AK28="V",0,IF(AK28="X",0,IF(AK$2="L",VLOOKUP(AK28,'H. INV.'!$F$10:$P$171,11,FALSE),IF(AK$2="S",VLOOKUP(AK28,'H. INV.'!$V$10:$AF$171,11,FALSE),IF(AK$2="D",VLOOKUP(AK28,'H. INV.'!$AL$10:$AV$171,11,FALSE),"")))))))</f>
        <v/>
      </c>
      <c r="FO28" s="19"/>
      <c r="FP28" s="148" t="str">
        <f>IF(G28="","",IF(G28="L",0,IF(G28="V",0,IF(G28="X",0,IF(G$2="L",VLOOKUP(G28,'H. VER.'!$F$10:$P$171,11,FALSE),IF(G$2="S",VLOOKUP(G28,'H. VER.'!$V$10:$AF$171,11,FALSE),IF(G$2="D",VLOOKUP(G28,'H. VER.'!$AL$10:$AV$171,11,FALSE),"")))))))</f>
        <v/>
      </c>
      <c r="FQ28" s="148" t="str">
        <f>IF(H28="","",IF(H28="L",0,IF(H28="V",0,IF(H28="X",0,IF(H$2="L",VLOOKUP(H28,'H. VER.'!$F$10:$P$171,11,FALSE),IF(H$2="S",VLOOKUP(H28,'H. VER.'!$V$10:$AF$171,11,FALSE),IF(H$2="D",VLOOKUP(H28,'H. VER.'!$AL$10:$AV$171,11,FALSE),"")))))))</f>
        <v/>
      </c>
      <c r="FR28" s="148" t="str">
        <f>IF(I28="","",IF(I28="L",0,IF(I28="V",0,IF(I28="X",0,IF(I$2="L",VLOOKUP(I28,'H. VER.'!$F$10:$P$171,11,FALSE),IF(I$2="S",VLOOKUP(I28,'H. VER.'!$V$10:$AF$171,11,FALSE),IF(I$2="D",VLOOKUP(I28,'H. VER.'!$AL$10:$AV$171,11,FALSE),"")))))))</f>
        <v/>
      </c>
      <c r="FS28" s="148" t="str">
        <f>IF(J28="","",IF(J28="L",0,IF(J28="V",0,IF(J28="X",0,IF(J$2="L",VLOOKUP(J28,'H. VER.'!$F$10:$P$171,11,FALSE),IF(J$2="S",VLOOKUP(J28,'H. VER.'!$V$10:$AF$171,11,FALSE),IF(J$2="D",VLOOKUP(J28,'H. VER.'!$AL$10:$AV$171,11,FALSE),"")))))))</f>
        <v/>
      </c>
      <c r="FT28" s="148" t="str">
        <f>IF(K28="","",IF(K28="L",0,IF(K28="V",0,IF(K28="X",0,IF(K$2="L",VLOOKUP(K28,'H. VER.'!$F$10:$P$171,11,FALSE),IF(K$2="S",VLOOKUP(K28,'H. VER.'!$V$10:$AF$171,11,FALSE),IF(K$2="D",VLOOKUP(K28,'H. VER.'!$AL$10:$AV$171,11,FALSE),"")))))))</f>
        <v/>
      </c>
      <c r="FU28" s="148" t="str">
        <f>IF(L28="","",IF(L28="L",0,IF(L28="V",0,IF(L28="X",0,IF(L$2="L",VLOOKUP(L28,'H. VER.'!$F$10:$P$171,11,FALSE),IF(L$2="S",VLOOKUP(L28,'H. VER.'!$V$10:$AF$171,11,FALSE),IF(L$2="D",VLOOKUP(L28,'H. VER.'!$AL$10:$AV$171,11,FALSE),"")))))))</f>
        <v/>
      </c>
      <c r="FV28" s="148" t="str">
        <f>IF(M28="","",IF(M28="L",0,IF(M28="V",0,IF(M28="X",0,IF(M$2="L",VLOOKUP(M28,'H. VER.'!$F$10:$P$171,11,FALSE),IF(M$2="S",VLOOKUP(M28,'H. VER.'!$V$10:$AF$171,11,FALSE),IF(M$2="D",VLOOKUP(M28,'H. VER.'!$AL$10:$AV$171,11,FALSE),"")))))))</f>
        <v/>
      </c>
      <c r="FW28" s="148" t="str">
        <f>IF(N28="","",IF(N28="L",0,IF(N28="V",0,IF(N28="X",0,IF(N$2="L",VLOOKUP(N28,'H. VER.'!$F$10:$P$171,11,FALSE),IF(N$2="S",VLOOKUP(N28,'H. VER.'!$V$10:$AF$171,11,FALSE),IF(N$2="D",VLOOKUP(N28,'H. VER.'!$AL$10:$AV$171,11,FALSE),"")))))))</f>
        <v/>
      </c>
      <c r="FX28" s="148" t="str">
        <f>IF(O28="","",IF(O28="L",0,IF(O28="V",0,IF(O28="X",0,IF(O$2="L",VLOOKUP(O28,'H. VER.'!$F$10:$P$171,11,FALSE),IF(O$2="S",VLOOKUP(O28,'H. VER.'!$V$10:$AF$171,11,FALSE),IF(O$2="D",VLOOKUP(O28,'H. VER.'!$AL$10:$AV$171,11,FALSE),"")))))))</f>
        <v/>
      </c>
      <c r="FY28" s="148" t="str">
        <f>IF(P28="","",IF(P28="L",0,IF(P28="V",0,IF(P28="X",0,IF(P$2="L",VLOOKUP(P28,'H. VER.'!$F$10:$P$171,11,FALSE),IF(P$2="S",VLOOKUP(P28,'H. VER.'!$V$10:$AF$171,11,FALSE),IF(P$2="D",VLOOKUP(P28,'H. VER.'!$AL$10:$AV$171,11,FALSE),"")))))))</f>
        <v/>
      </c>
      <c r="FZ28" s="148" t="str">
        <f>IF(Q28="","",IF(Q28="L",0,IF(Q28="V",0,IF(Q28="X",0,IF(Q$2="L",VLOOKUP(Q28,'H. VER.'!$F$10:$P$171,11,FALSE),IF(Q$2="S",VLOOKUP(Q28,'H. VER.'!$V$10:$AF$171,11,FALSE),IF(Q$2="D",VLOOKUP(Q28,'H. VER.'!$AL$10:$AV$171,11,FALSE),"")))))))</f>
        <v/>
      </c>
      <c r="GA28" s="148" t="str">
        <f>IF(R28="","",IF(R28="L",0,IF(R28="V",0,IF(R28="X",0,IF(R$2="L",VLOOKUP(R28,'H. VER.'!$F$10:$P$171,11,FALSE),IF(R$2="S",VLOOKUP(R28,'H. VER.'!$V$10:$AF$171,11,FALSE),IF(R$2="D",VLOOKUP(R28,'H. VER.'!$AL$10:$AV$171,11,FALSE),"")))))))</f>
        <v/>
      </c>
      <c r="GB28" s="148" t="str">
        <f>IF(S28="","",IF(S28="L",0,IF(S28="V",0,IF(S28="X",0,IF(S$2="L",VLOOKUP(S28,'H. VER.'!$F$10:$P$171,11,FALSE),IF(S$2="S",VLOOKUP(S28,'H. VER.'!$V$10:$AF$171,11,FALSE),IF(S$2="D",VLOOKUP(S28,'H. VER.'!$AL$10:$AV$171,11,FALSE),"")))))))</f>
        <v/>
      </c>
      <c r="GC28" s="148" t="str">
        <f>IF(T28="","",IF(T28="L",0,IF(T28="V",0,IF(T28="X",0,IF(T$2="L",VLOOKUP(T28,'H. VER.'!$F$10:$P$171,11,FALSE),IF(T$2="S",VLOOKUP(T28,'H. VER.'!$V$10:$AF$171,11,FALSE),IF(T$2="D",VLOOKUP(T28,'H. VER.'!$AL$10:$AV$171,11,FALSE),"")))))))</f>
        <v/>
      </c>
      <c r="GD28" s="148" t="str">
        <f>IF(U28="","",IF(U28="L",0,IF(U28="V",0,IF(U28="X",0,IF(U$2="L",VLOOKUP(U28,'H. VER.'!$F$10:$P$171,11,FALSE),IF(U$2="S",VLOOKUP(U28,'H. VER.'!$V$10:$AF$171,11,FALSE),IF(U$2="D",VLOOKUP(U28,'H. VER.'!$AL$10:$AV$171,11,FALSE),"")))))))</f>
        <v/>
      </c>
      <c r="GE28" s="148" t="str">
        <f>IF(V28="","",IF(V28="L",0,IF(V28="V",0,IF(V28="X",0,IF(V$2="L",VLOOKUP(V28,'H. VER.'!$F$10:$P$171,11,FALSE),IF(V$2="S",VLOOKUP(V28,'H. VER.'!$V$10:$AF$171,11,FALSE),IF(V$2="D",VLOOKUP(V28,'H. VER.'!$AL$10:$AV$171,11,FALSE),"")))))))</f>
        <v/>
      </c>
      <c r="GF28" s="148" t="str">
        <f>IF(W28="","",IF(W28="L",0,IF(W28="V",0,IF(W28="X",0,IF(W$2="L",VLOOKUP(W28,'H. VER.'!$F$10:$P$171,11,FALSE),IF(W$2="S",VLOOKUP(W28,'H. VER.'!$V$10:$AF$171,11,FALSE),IF(W$2="D",VLOOKUP(W28,'H. VER.'!$AL$10:$AV$171,11,FALSE),"")))))))</f>
        <v/>
      </c>
      <c r="GG28" s="148" t="str">
        <f>IF(X28="","",IF(X28="L",0,IF(X28="V",0,IF(X28="X",0,IF(X$2="L",VLOOKUP(X28,'H. VER.'!$F$10:$P$171,11,FALSE),IF(X$2="S",VLOOKUP(X28,'H. VER.'!$V$10:$AF$171,11,FALSE),IF(X$2="D",VLOOKUP(X28,'H. VER.'!$AL$10:$AV$171,11,FALSE),"")))))))</f>
        <v/>
      </c>
      <c r="GH28" s="148" t="str">
        <f>IF(Y28="","",IF(Y28="L",0,IF(Y28="V",0,IF(Y28="X",0,IF(Y$2="L",VLOOKUP(Y28,'H. VER.'!$F$10:$P$171,11,FALSE),IF(Y$2="S",VLOOKUP(Y28,'H. VER.'!$V$10:$AF$171,11,FALSE),IF(Y$2="D",VLOOKUP(Y28,'H. VER.'!$AL$10:$AV$171,11,FALSE),"")))))))</f>
        <v/>
      </c>
      <c r="GI28" s="148" t="str">
        <f>IF(Z28="","",IF(Z28="L",0,IF(Z28="V",0,IF(Z28="X",0,IF(Z$2="L",VLOOKUP(Z28,'H. VER.'!$F$10:$P$171,11,FALSE),IF(Z$2="S",VLOOKUP(Z28,'H. VER.'!$V$10:$AF$171,11,FALSE),IF(Z$2="D",VLOOKUP(Z28,'H. VER.'!$AL$10:$AV$171,11,FALSE),"")))))))</f>
        <v/>
      </c>
      <c r="GJ28" s="148" t="str">
        <f>IF(AA28="","",IF(AA28="L",0,IF(AA28="V",0,IF(AA28="X",0,IF(AA$2="L",VLOOKUP(AA28,'H. VER.'!$F$10:$P$171,11,FALSE),IF(AA$2="S",VLOOKUP(AA28,'H. VER.'!$V$10:$AF$171,11,FALSE),IF(AA$2="D",VLOOKUP(AA28,'H. VER.'!$AL$10:$AV$171,11,FALSE),"")))))))</f>
        <v/>
      </c>
      <c r="GK28" s="148" t="str">
        <f>IF(AB28="","",IF(AB28="L",0,IF(AB28="V",0,IF(AB28="X",0,IF(AB$2="L",VLOOKUP(AB28,'H. VER.'!$F$10:$P$171,11,FALSE),IF(AB$2="S",VLOOKUP(AB28,'H. VER.'!$V$10:$AF$171,11,FALSE),IF(AB$2="D",VLOOKUP(AB28,'H. VER.'!$AL$10:$AV$171,11,FALSE),"")))))))</f>
        <v/>
      </c>
      <c r="GL28" s="148" t="str">
        <f>IF(AC28="","",IF(AC28="L",0,IF(AC28="V",0,IF(AC28="X",0,IF(AC$2="L",VLOOKUP(AC28,'H. VER.'!$F$10:$P$171,11,FALSE),IF(AC$2="S",VLOOKUP(AC28,'H. VER.'!$V$10:$AF$171,11,FALSE),IF(AC$2="D",VLOOKUP(AC28,'H. VER.'!$AL$10:$AV$171,11,FALSE),"")))))))</f>
        <v/>
      </c>
      <c r="GM28" s="148" t="str">
        <f>IF(AD28="","",IF(AD28="L",0,IF(AD28="V",0,IF(AD28="X",0,IF(AD$2="L",VLOOKUP(AD28,'H. VER.'!$F$10:$P$171,11,FALSE),IF(AD$2="S",VLOOKUP(AD28,'H. VER.'!$V$10:$AF$171,11,FALSE),IF(AD$2="D",VLOOKUP(AD28,'H. VER.'!$AL$10:$AV$171,11,FALSE),"")))))))</f>
        <v/>
      </c>
      <c r="GN28" s="148" t="str">
        <f>IF(AE28="","",IF(AE28="L",0,IF(AE28="V",0,IF(AE28="X",0,IF(AE$2="L",VLOOKUP(AE28,'H. VER.'!$F$10:$P$171,11,FALSE),IF(AE$2="S",VLOOKUP(AE28,'H. VER.'!$V$10:$AF$171,11,FALSE),IF(AE$2="D",VLOOKUP(AE28,'H. VER.'!$AL$10:$AV$171,11,FALSE),"")))))))</f>
        <v/>
      </c>
      <c r="GO28" s="148" t="str">
        <f>IF(AF28="","",IF(AF28="L",0,IF(AF28="V",0,IF(AF28="X",0,IF(AF$2="L",VLOOKUP(AF28,'H. VER.'!$F$10:$P$171,11,FALSE),IF(AF$2="S",VLOOKUP(AF28,'H. VER.'!$V$10:$AF$171,11,FALSE),IF(AF$2="D",VLOOKUP(AF28,'H. VER.'!$AL$10:$AV$171,11,FALSE),"")))))))</f>
        <v/>
      </c>
      <c r="GP28" s="148" t="str">
        <f>IF(AG28="","",IF(AG28="L",0,IF(AG28="V",0,IF(AG28="X",0,IF(AG$2="L",VLOOKUP(AG28,'H. VER.'!$F$10:$P$171,11,FALSE),IF(AG$2="S",VLOOKUP(AG28,'H. VER.'!$V$10:$AF$171,11,FALSE),IF(AG$2="D",VLOOKUP(AG28,'H. VER.'!$AL$10:$AV$171,11,FALSE),"")))))))</f>
        <v/>
      </c>
      <c r="GQ28" s="148" t="str">
        <f>IF(AH28="","",IF(AH28="L",0,IF(AH28="V",0,IF(AH28="X",0,IF(AH$2="L",VLOOKUP(AH28,'H. VER.'!$F$10:$P$171,11,FALSE),IF(AH$2="S",VLOOKUP(AH28,'H. VER.'!$V$10:$AF$171,11,FALSE),IF(AH$2="D",VLOOKUP(AH28,'H. VER.'!$AL$10:$AV$171,11,FALSE),"")))))))</f>
        <v/>
      </c>
      <c r="GR28" s="148" t="str">
        <f>IF(AI28="","",IF(AI28="L",0,IF(AI28="V",0,IF(AI28="X",0,IF(AI$2="L",VLOOKUP(AI28,'H. VER.'!$F$10:$P$171,11,FALSE),IF(AI$2="S",VLOOKUP(AI28,'H. VER.'!$V$10:$AF$171,11,FALSE),IF(AI$2="D",VLOOKUP(AI28,'H. VER.'!$AL$10:$AV$171,11,FALSE),"")))))))</f>
        <v/>
      </c>
      <c r="GS28" s="148" t="str">
        <f>IF(AJ28="","",IF(AJ28="L",0,IF(AJ28="V",0,IF(AJ28="X",0,IF(AJ$2="L",VLOOKUP(AJ28,'H. VER.'!$F$10:$P$171,11,FALSE),IF(AJ$2="S",VLOOKUP(AJ28,'H. VER.'!$V$10:$AF$171,11,FALSE),IF(AJ$2="D",VLOOKUP(AJ28,'H. VER.'!$AL$10:$AV$171,11,FALSE),"")))))))</f>
        <v/>
      </c>
      <c r="GT28" s="148" t="str">
        <f>IF(AK28="","",IF(AK28="L",0,IF(AK28="V",0,IF(AK28="X",0,IF(AK$2="L",VLOOKUP(AK28,'H. VER.'!$F$10:$P$171,11,FALSE),IF(AK$2="S",VLOOKUP(AK28,'H. VER.'!$V$10:$AF$171,11,FALSE),IF(AK$2="D",VLOOKUP(AK28,'H. VER.'!$AL$10:$AV$171,11,FALSE),"")))))))</f>
        <v/>
      </c>
      <c r="GU28" s="19"/>
      <c r="GV28" s="417">
        <f t="shared" si="47"/>
        <v>21</v>
      </c>
      <c r="GW28" s="415"/>
    </row>
    <row r="29" spans="1:205" ht="15.75">
      <c r="A29" s="368"/>
      <c r="B29" s="367" t="str">
        <f>IFERROR(VLOOKUP(A445/7/2023+CONDUCTORES!C:V,20,FALSE),"")</f>
        <v/>
      </c>
      <c r="C29" s="544" t="str">
        <f>IF(CUADRO!A29="",IF(B29="","",B29),VLOOKUP(CUADRO!A29,CONDUCTORES!C:E,3,FALSE))</f>
        <v/>
      </c>
      <c r="D29" s="545" t="str">
        <f>IF(ISNA(IF(B29="",IF(A29="","",A29),VLOOKUP(B29,CONDUCTORES!B:F,5,FALSE))),"",(IF(B29="",IF(A29="","",A29),VLOOKUP(B29,CONDUCTORES!B:F,5,FALSE))))</f>
        <v/>
      </c>
      <c r="E29" s="546">
        <v>26</v>
      </c>
      <c r="F29" s="551"/>
      <c r="G29" s="547"/>
      <c r="H29" s="547"/>
      <c r="I29" s="519"/>
      <c r="J29" s="547"/>
      <c r="K29" s="519"/>
      <c r="L29" s="547"/>
      <c r="M29" s="547"/>
      <c r="N29" s="547"/>
      <c r="O29" s="547"/>
      <c r="P29" s="519"/>
      <c r="Q29" s="547"/>
      <c r="R29" s="519"/>
      <c r="S29" s="550"/>
      <c r="T29" s="547"/>
      <c r="U29" s="547"/>
      <c r="V29" s="549"/>
      <c r="W29" s="547"/>
      <c r="X29" s="547"/>
      <c r="Y29" s="519"/>
      <c r="Z29" s="550"/>
      <c r="AA29" s="547"/>
      <c r="AB29" s="547"/>
      <c r="AC29" s="547"/>
      <c r="AD29" s="547"/>
      <c r="AE29" s="547"/>
      <c r="AF29" s="547"/>
      <c r="AG29" s="550"/>
      <c r="AH29" s="547"/>
      <c r="AI29" s="547"/>
      <c r="AJ29" s="547"/>
      <c r="AK29" s="519"/>
      <c r="AL29" s="417">
        <f t="shared" si="38"/>
        <v>0</v>
      </c>
      <c r="AM29" s="417">
        <f t="shared" si="6"/>
        <v>31</v>
      </c>
      <c r="AN29" s="463">
        <f t="shared" si="39"/>
        <v>0</v>
      </c>
      <c r="AO29" s="463">
        <f t="shared" si="40"/>
        <v>0</v>
      </c>
      <c r="AP29" s="463">
        <f t="shared" si="41"/>
        <v>0</v>
      </c>
      <c r="AQ29" s="463">
        <f t="shared" si="42"/>
        <v>0</v>
      </c>
      <c r="AR29" s="463">
        <f t="shared" si="43"/>
        <v>0</v>
      </c>
      <c r="AS29" s="464">
        <f t="shared" si="44"/>
        <v>0</v>
      </c>
      <c r="AT29" s="464">
        <f t="shared" si="45"/>
        <v>0</v>
      </c>
      <c r="AU29" s="465">
        <f>EH29+(AO29*(CALCULADORA!$L$22/30))+(CUADRO!AP29*CALCULADORA!$J$22)+(CUADRO!AQ29*CALCULADORA!$J$22)+(CUADRO!AR29*CALCULADORA!$J$22)</f>
        <v>0</v>
      </c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97">
        <f t="shared" si="7"/>
        <v>1</v>
      </c>
      <c r="BW29" s="97">
        <f t="shared" si="8"/>
        <v>2</v>
      </c>
      <c r="BX29" s="97">
        <f t="shared" si="9"/>
        <v>3</v>
      </c>
      <c r="BY29" s="97">
        <f t="shared" si="10"/>
        <v>4</v>
      </c>
      <c r="BZ29" s="97">
        <f t="shared" si="11"/>
        <v>5</v>
      </c>
      <c r="CA29" s="97">
        <f t="shared" si="12"/>
        <v>6</v>
      </c>
      <c r="CB29" s="97">
        <f t="shared" si="13"/>
        <v>7</v>
      </c>
      <c r="CC29" s="97">
        <f t="shared" si="14"/>
        <v>8</v>
      </c>
      <c r="CD29" s="97">
        <f t="shared" si="15"/>
        <v>9</v>
      </c>
      <c r="CE29" s="97">
        <f t="shared" si="16"/>
        <v>10</v>
      </c>
      <c r="CF29" s="97">
        <f t="shared" si="17"/>
        <v>11</v>
      </c>
      <c r="CG29" s="97">
        <f t="shared" si="18"/>
        <v>12</v>
      </c>
      <c r="CH29" s="97">
        <f t="shared" si="19"/>
        <v>13</v>
      </c>
      <c r="CI29" s="97">
        <f t="shared" si="20"/>
        <v>14</v>
      </c>
      <c r="CJ29" s="97">
        <f t="shared" si="21"/>
        <v>15</v>
      </c>
      <c r="CK29" s="97">
        <f t="shared" si="22"/>
        <v>16</v>
      </c>
      <c r="CL29" s="97">
        <f t="shared" si="23"/>
        <v>17</v>
      </c>
      <c r="CM29" s="97">
        <f t="shared" si="24"/>
        <v>18</v>
      </c>
      <c r="CN29" s="97">
        <f t="shared" si="25"/>
        <v>19</v>
      </c>
      <c r="CO29" s="97">
        <f t="shared" si="26"/>
        <v>20</v>
      </c>
      <c r="CP29" s="97">
        <f t="shared" si="27"/>
        <v>21</v>
      </c>
      <c r="CQ29" s="97">
        <f t="shared" si="28"/>
        <v>22</v>
      </c>
      <c r="CR29" s="97">
        <f t="shared" si="29"/>
        <v>23</v>
      </c>
      <c r="CS29" s="97">
        <f t="shared" si="30"/>
        <v>24</v>
      </c>
      <c r="CT29" s="97">
        <f t="shared" si="31"/>
        <v>25</v>
      </c>
      <c r="CU29" s="97">
        <f t="shared" si="32"/>
        <v>26</v>
      </c>
      <c r="CV29" s="97">
        <f t="shared" si="33"/>
        <v>27</v>
      </c>
      <c r="CW29" s="97">
        <f t="shared" si="34"/>
        <v>28</v>
      </c>
      <c r="CX29" s="97">
        <f t="shared" si="35"/>
        <v>29</v>
      </c>
      <c r="CY29" s="97">
        <f t="shared" si="36"/>
        <v>30</v>
      </c>
      <c r="CZ29" s="97">
        <f t="shared" si="37"/>
        <v>31</v>
      </c>
      <c r="DA29" s="19"/>
      <c r="DB29" s="19"/>
      <c r="DC29" s="148" t="str">
        <f>IF(G29="X",CALCULADORA!$J$22,IF(CUADRO!G29="V",0,IF(CUADRO!G29="AP",0,IF(CUADRO!G29="HS",0,IF(CUADRO!G29="BA",0,IF(CALCULADORA!$M$2="INVIERNO",CUADRO!EJ29,CUADRO!FP29))))))</f>
        <v/>
      </c>
      <c r="DD29" s="148" t="str">
        <f>IF(H29="X",CALCULADORA!$J$22,IF(CUADRO!H29="V",0,IF(CUADRO!H29="AP",0,IF(CUADRO!H29="HS",0,IF(CUADRO!H29="BA",0,IF(CALCULADORA!$M$2="INVIERNO",CUADRO!EK29,CUADRO!FQ29))))))</f>
        <v/>
      </c>
      <c r="DE29" s="148" t="str">
        <f>IF(I29="X",CALCULADORA!$J$22,IF(CUADRO!I29="V",0,IF(CUADRO!I29="AP",0,IF(CUADRO!I29="HS",0,IF(CUADRO!I29="BA",0,IF(CALCULADORA!$M$2="INVIERNO",CUADRO!EL29,CUADRO!FR29))))))</f>
        <v/>
      </c>
      <c r="DF29" s="148" t="str">
        <f>IF(J29="X",CALCULADORA!$J$22,IF(CUADRO!J29="V",0,IF(CUADRO!J29="AP",0,IF(CUADRO!J29="HS",0,IF(CUADRO!J29="BA",0,IF(CALCULADORA!$M$2="INVIERNO",CUADRO!EM29,CUADRO!FS29))))))</f>
        <v/>
      </c>
      <c r="DG29" s="148" t="str">
        <f>IF(K29="X",CALCULADORA!$J$22,IF(CUADRO!K29="V",0,IF(CUADRO!K29="AP",0,IF(CUADRO!K29="HS",0,IF(CUADRO!K29="BA",0,IF(CALCULADORA!$M$2="INVIERNO",CUADRO!EN29,CUADRO!FT29))))))</f>
        <v/>
      </c>
      <c r="DH29" s="148" t="str">
        <f>IF(L29="X",CALCULADORA!$J$22,IF(CUADRO!L29="V",0,IF(CUADRO!L29="AP",0,IF(CUADRO!L29="HS",0,IF(CUADRO!L29="BA",0,IF(CALCULADORA!$M$2="INVIERNO",CUADRO!EO29,CUADRO!FU29))))))</f>
        <v/>
      </c>
      <c r="DI29" s="148" t="str">
        <f>IF(M29="X",CALCULADORA!$J$22,IF(CUADRO!M29="V",0,IF(CUADRO!M29="AP",0,IF(CUADRO!M29="HS",0,IF(CUADRO!M29="BA",0,IF(CALCULADORA!$M$2="INVIERNO",CUADRO!EP29,CUADRO!FV29))))))</f>
        <v/>
      </c>
      <c r="DJ29" s="148" t="str">
        <f>IF(N29="X",CALCULADORA!$J$22,IF(CUADRO!N29="V",0,IF(CUADRO!N29="AP",0,IF(CUADRO!N29="HS",0,IF(CUADRO!N29="BA",0,IF(CALCULADORA!$M$2="INVIERNO",CUADRO!EQ29,CUADRO!FW29))))))</f>
        <v/>
      </c>
      <c r="DK29" s="148" t="str">
        <f>IF(O29="X",CALCULADORA!$J$22,IF(CUADRO!O29="V",0,IF(CUADRO!O29="AP",0,IF(CUADRO!O29="HS",0,IF(CUADRO!O29="BA",0,IF(CALCULADORA!$M$2="INVIERNO",CUADRO!ER29,CUADRO!FX29))))))</f>
        <v/>
      </c>
      <c r="DL29" s="148" t="str">
        <f>IF(P29="X",CALCULADORA!$J$22,IF(CUADRO!P29="V",0,IF(CUADRO!P29="AP",0,IF(CUADRO!P29="HS",0,IF(CUADRO!P29="BA",0,IF(CALCULADORA!$M$2="INVIERNO",CUADRO!ES29,CUADRO!FY29))))))</f>
        <v/>
      </c>
      <c r="DM29" s="148" t="str">
        <f>IF(Q29="X",CALCULADORA!$J$22,IF(CUADRO!Q29="V",0,IF(CUADRO!Q29="AP",0,IF(CUADRO!Q29="HS",0,IF(CUADRO!Q29="BA",0,IF(CALCULADORA!$M$2="INVIERNO",CUADRO!ET29,CUADRO!FZ29))))))</f>
        <v/>
      </c>
      <c r="DN29" s="148" t="str">
        <f>IF(R29="X",CALCULADORA!$J$22,IF(CUADRO!R29="V",0,IF(CUADRO!R29="AP",0,IF(CUADRO!R29="HS",0,IF(CUADRO!R29="BA",0,IF(CALCULADORA!$M$2="INVIERNO",CUADRO!EU29,CUADRO!GA29))))))</f>
        <v/>
      </c>
      <c r="DO29" s="148" t="str">
        <f>IF(S29="X",CALCULADORA!$J$22,IF(CUADRO!S29="V",0,IF(CUADRO!S29="AP",0,IF(CUADRO!S29="HS",0,IF(CUADRO!S29="BA",0,IF(CALCULADORA!$M$2="INVIERNO",CUADRO!EV29,CUADRO!GB29))))))</f>
        <v/>
      </c>
      <c r="DP29" s="148" t="str">
        <f>IF(T29="X",CALCULADORA!$J$22,IF(CUADRO!T29="V",0,IF(CUADRO!T29="AP",0,IF(CUADRO!T29="HS",0,IF(CUADRO!T29="BA",0,IF(CALCULADORA!$M$2="INVIERNO",CUADRO!EW29,CUADRO!GC29))))))</f>
        <v/>
      </c>
      <c r="DQ29" s="148" t="str">
        <f>IF(U29="X",CALCULADORA!$J$22,IF(CUADRO!U29="V",0,IF(CUADRO!U29="AP",0,IF(CUADRO!U29="HS",0,IF(CUADRO!U29="BA",0,IF(CALCULADORA!$M$2="INVIERNO",CUADRO!EX29,CUADRO!GD29))))))</f>
        <v/>
      </c>
      <c r="DR29" s="148" t="str">
        <f>IF(V29="X",CALCULADORA!$J$22,IF(CUADRO!V29="V",0,IF(CUADRO!V29="AP",0,IF(CUADRO!V29="HS",0,IF(CUADRO!V29="BA",0,IF(CALCULADORA!$M$2="INVIERNO",CUADRO!EY29,CUADRO!GE29))))))</f>
        <v/>
      </c>
      <c r="DS29" s="148" t="str">
        <f>IF(W29="X",CALCULADORA!$J$22,IF(CUADRO!W29="V",0,IF(CUADRO!W29="AP",0,IF(CUADRO!W29="HS",0,IF(CUADRO!W29="BA",0,IF(CALCULADORA!$M$2="INVIERNO",CUADRO!EZ29,CUADRO!GF29))))))</f>
        <v/>
      </c>
      <c r="DT29" s="148" t="str">
        <f>IF(X29="X",CALCULADORA!$J$22,IF(CUADRO!X29="V",0,IF(CUADRO!X29="AP",0,IF(CUADRO!X29="HS",0,IF(CUADRO!X29="BA",0,IF(CALCULADORA!$M$2="INVIERNO",CUADRO!FA29,CUADRO!GG29))))))</f>
        <v/>
      </c>
      <c r="DU29" s="148" t="str">
        <f>IF(Y29="X",CALCULADORA!$J$22,IF(CUADRO!Y29="V",0,IF(CUADRO!Y29="AP",0,IF(CUADRO!Y29="HS",0,IF(CUADRO!Y29="BA",0,IF(CALCULADORA!$M$2="INVIERNO",CUADRO!FB29,CUADRO!GH29))))))</f>
        <v/>
      </c>
      <c r="DV29" s="148" t="str">
        <f>IF(Z29="X",CALCULADORA!$J$22,IF(CUADRO!Z29="V",0,IF(CUADRO!Z29="AP",0,IF(CUADRO!Z29="HS",0,IF(CUADRO!Z29="BA",0,IF(CALCULADORA!$M$2="INVIERNO",CUADRO!FC29,CUADRO!GI29))))))</f>
        <v/>
      </c>
      <c r="DW29" s="148" t="str">
        <f>IF(AA29="X",CALCULADORA!$J$22,IF(CUADRO!AA29="V",0,IF(CUADRO!AA29="AP",0,IF(CUADRO!AA29="HS",0,IF(CUADRO!AA29="BA",0,IF(CALCULADORA!$M$2="INVIERNO",CUADRO!FD29,CUADRO!GJ29))))))</f>
        <v/>
      </c>
      <c r="DX29" s="148" t="str">
        <f>IF(AB29="X",CALCULADORA!$J$22,IF(CUADRO!AB29="V",0,IF(CUADRO!AB29="AP",0,IF(CUADRO!AB29="HS",0,IF(CUADRO!AB29="BA",0,IF(CALCULADORA!$M$2="INVIERNO",CUADRO!FE29,CUADRO!GK29))))))</f>
        <v/>
      </c>
      <c r="DY29" s="148" t="str">
        <f>IF(AC29="X",CALCULADORA!$J$22,IF(CUADRO!AC29="V",0,IF(CUADRO!AC29="AP",0,IF(CUADRO!AC29="HS",0,IF(CUADRO!AC29="BA",0,IF(CALCULADORA!$M$2="INVIERNO",CUADRO!FF29,CUADRO!GL29))))))</f>
        <v/>
      </c>
      <c r="DZ29" s="148" t="str">
        <f>IF(AD29="X",CALCULADORA!$J$22,IF(CUADRO!AD29="V",0,IF(CUADRO!AD29="AP",0,IF(CUADRO!AD29="HS",0,IF(CUADRO!AD29="BA",0,IF(CALCULADORA!$M$2="INVIERNO",CUADRO!FG29,CUADRO!GM29))))))</f>
        <v/>
      </c>
      <c r="EA29" s="148" t="str">
        <f>IF(AE29="X",CALCULADORA!$J$22,IF(CUADRO!AE29="V",0,IF(CUADRO!AE29="AP",0,IF(CUADRO!AE29="HS",0,IF(CUADRO!AE29="BA",0,IF(CALCULADORA!$M$2="INVIERNO",CUADRO!FH29,CUADRO!GN29))))))</f>
        <v/>
      </c>
      <c r="EB29" s="148" t="str">
        <f>IF(AF29="X",CALCULADORA!$J$22,IF(CUADRO!AF29="V",0,IF(CUADRO!AF29="AP",0,IF(CUADRO!AF29="HS",0,IF(CUADRO!AF29="BA",0,IF(CALCULADORA!$M$2="INVIERNO",CUADRO!FI29,CUADRO!GO29))))))</f>
        <v/>
      </c>
      <c r="EC29" s="148" t="str">
        <f>IF(AG29="X",CALCULADORA!$J$22,IF(CUADRO!AG29="V",0,IF(CUADRO!AG29="AP",0,IF(CUADRO!AG29="HS",0,IF(CUADRO!AG29="BA",0,IF(CALCULADORA!$M$2="INVIERNO",CUADRO!FJ29,CUADRO!GP29))))))</f>
        <v/>
      </c>
      <c r="ED29" s="148" t="str">
        <f>IF(AH29="X",CALCULADORA!$J$22,IF(CUADRO!AH29="V",0,IF(CUADRO!AH29="AP",0,IF(CUADRO!AH29="HS",0,IF(CUADRO!AH29="BA",0,IF(CALCULADORA!$M$2="INVIERNO",CUADRO!FK29,CUADRO!GQ29))))))</f>
        <v/>
      </c>
      <c r="EE29" s="148" t="str">
        <f>IF(AI29="X",CALCULADORA!$J$22,IF(CUADRO!AI29="V",0,IF(CUADRO!AI29="AP",0,IF(CUADRO!AI29="HS",0,IF(CUADRO!AI29="BA",0,IF(CALCULADORA!$M$2="INVIERNO",CUADRO!FL29,CUADRO!GR29))))))</f>
        <v/>
      </c>
      <c r="EF29" s="148" t="str">
        <f>IF(AJ29="X",CALCULADORA!$J$22,IF(CUADRO!AJ29="V",0,IF(CUADRO!AJ29="AP",0,IF(CUADRO!AJ29="HS",0,IF(CUADRO!AJ29="BA",0,IF(CALCULADORA!$M$2="INVIERNO",CUADRO!FM29,CUADRO!GS29))))))</f>
        <v/>
      </c>
      <c r="EG29" s="148" t="str">
        <f>IF(AK29="X",CALCULADORA!$J$22,IF(CUADRO!AK29="V",0,IF(CUADRO!AK29="AP",0,IF(CUADRO!AK29="HS",0,IF(CUADRO!AK29="BA",0,IF(CALCULADORA!$M$2="INVIERNO",CUADRO!FN29,CUADRO!GT29))))))</f>
        <v/>
      </c>
      <c r="EH29" s="363">
        <f t="shared" si="46"/>
        <v>0</v>
      </c>
      <c r="EI29" s="19"/>
      <c r="EJ29" s="148" t="str">
        <f>IF(G29="","",IF(G29="L",0,IF(G29="V",0,IF(G29="X",0,IF(G$2="L",VLOOKUP(G29,'H. INV.'!$F$10:$P$171,11,FALSE),IF(G$2="S",VLOOKUP(G29,'H. INV.'!$V$10:$AF$171,11,FALSE),IF(G$2="D",VLOOKUP(G29,'H. INV.'!$AL$10:$AV$171,11,FALSE),"")))))))</f>
        <v/>
      </c>
      <c r="EK29" s="148" t="str">
        <f>IF(H29="","",IF(H29="L",0,IF(H29="V",0,IF(H29="X",0,IF(H$2="L",VLOOKUP(H29,'H. INV.'!$F$10:$P$171,11,FALSE),IF(H$2="S",VLOOKUP(H29,'H. INV.'!$V$10:$AF$171,11,FALSE),IF(H$2="D",VLOOKUP(H29,'H. INV.'!$AL$10:$AV$171,11,FALSE),"")))))))</f>
        <v/>
      </c>
      <c r="EL29" s="148" t="str">
        <f>IF(I29="","",IF(I29="L",0,IF(I29="V",0,IF(I29="X",0,IF(I$2="L",VLOOKUP(I29,'H. INV.'!$F$10:$P$171,11,FALSE),IF(I$2="S",VLOOKUP(I29,'H. INV.'!$V$10:$AF$171,11,FALSE),IF(I$2="D",VLOOKUP(I29,'H. INV.'!$AL$10:$AV$171,11,FALSE),"")))))))</f>
        <v/>
      </c>
      <c r="EM29" s="148" t="str">
        <f>IF(J29="","",IF(J29="L",0,IF(J29="V",0,IF(J29="X",0,IF(J$2="L",VLOOKUP(J29,'H. INV.'!$F$10:$P$171,11,FALSE),IF(J$2="S",VLOOKUP(J29,'H. INV.'!$V$10:$AF$171,11,FALSE),IF(J$2="D",VLOOKUP(J29,'H. INV.'!$AL$10:$AV$171,11,FALSE),"")))))))</f>
        <v/>
      </c>
      <c r="EN29" s="148" t="str">
        <f>IF(K29="","",IF(K29="L",0,IF(K29="V",0,IF(K29="X",0,IF(K$2="L",VLOOKUP(K29,'H. INV.'!$F$10:$P$171,11,FALSE),IF(K$2="S",VLOOKUP(K29,'H. INV.'!$V$10:$AF$171,11,FALSE),IF(K$2="D",VLOOKUP(K29,'H. INV.'!$AL$10:$AV$171,11,FALSE),"")))))))</f>
        <v/>
      </c>
      <c r="EO29" s="148" t="str">
        <f>IF(L29="","",IF(L29="L",0,IF(L29="V",0,IF(L29="X",0,IF(L$2="L",VLOOKUP(L29,'H. INV.'!$F$10:$P$171,11,FALSE),IF(L$2="S",VLOOKUP(L29,'H. INV.'!$V$10:$AF$171,11,FALSE),IF(L$2="D",VLOOKUP(L29,'H. INV.'!$AL$10:$AV$171,11,FALSE),"")))))))</f>
        <v/>
      </c>
      <c r="EP29" s="148" t="str">
        <f>IF(M29="","",IF(M29="L",0,IF(M29="V",0,IF(M29="X",0,IF(M$2="L",VLOOKUP(M29,'H. INV.'!$F$10:$P$171,11,FALSE),IF(M$2="S",VLOOKUP(M29,'H. INV.'!$V$10:$AF$171,11,FALSE),IF(M$2="D",VLOOKUP(M29,'H. INV.'!$AL$10:$AV$171,11,FALSE),"")))))))</f>
        <v/>
      </c>
      <c r="EQ29" s="148" t="str">
        <f>IF(N29="","",IF(N29="L",0,IF(N29="V",0,IF(N29="X",0,IF(N$2="L",VLOOKUP(N29,'H. INV.'!$F$10:$P$171,11,FALSE),IF(N$2="S",VLOOKUP(N29,'H. INV.'!$V$10:$AF$171,11,FALSE),IF(N$2="D",VLOOKUP(N29,'H. INV.'!$AL$10:$AV$171,11,FALSE),"")))))))</f>
        <v/>
      </c>
      <c r="ER29" s="148" t="str">
        <f>IF(O29="","",IF(O29="L",0,IF(O29="V",0,IF(O29="X",0,IF(O$2="L",VLOOKUP(O29,'H. INV.'!$F$10:$P$171,11,FALSE),IF(O$2="S",VLOOKUP(O29,'H. INV.'!$V$10:$AF$171,11,FALSE),IF(O$2="D",VLOOKUP(O29,'H. INV.'!$AL$10:$AV$171,11,FALSE),"")))))))</f>
        <v/>
      </c>
      <c r="ES29" s="148" t="str">
        <f>IF(P29="","",IF(P29="L",0,IF(P29="V",0,IF(P29="X",0,IF(P$2="L",VLOOKUP(P29,'H. INV.'!$F$10:$P$171,11,FALSE),IF(P$2="S",VLOOKUP(P29,'H. INV.'!$V$10:$AF$171,11,FALSE),IF(P$2="D",VLOOKUP(P29,'H. INV.'!$AL$10:$AV$171,11,FALSE),"")))))))</f>
        <v/>
      </c>
      <c r="ET29" s="148" t="str">
        <f>IF(Q29="","",IF(Q29="L",0,IF(Q29="V",0,IF(Q29="X",0,IF(Q$2="L",VLOOKUP(Q29,'H. INV.'!$F$10:$P$171,11,FALSE),IF(Q$2="S",VLOOKUP(Q29,'H. INV.'!$V$10:$AF$171,11,FALSE),IF(Q$2="D",VLOOKUP(Q29,'H. INV.'!$AL$10:$AV$171,11,FALSE),"")))))))</f>
        <v/>
      </c>
      <c r="EU29" s="148" t="str">
        <f>IF(R29="","",IF(R29="L",0,IF(R29="V",0,IF(R29="X",0,IF(R$2="L",VLOOKUP(R29,'H. INV.'!$F$10:$P$171,11,FALSE),IF(R$2="S",VLOOKUP(R29,'H. INV.'!$V$10:$AF$171,11,FALSE),IF(R$2="D",VLOOKUP(R29,'H. INV.'!$AL$10:$AV$171,11,FALSE),"")))))))</f>
        <v/>
      </c>
      <c r="EV29" s="148" t="str">
        <f>IF(S29="","",IF(S29="L",0,IF(S29="V",0,IF(S29="X",0,IF(S$2="L",VLOOKUP(S29,'H. INV.'!$F$10:$P$171,11,FALSE),IF(S$2="S",VLOOKUP(S29,'H. INV.'!$V$10:$AF$171,11,FALSE),IF(S$2="D",VLOOKUP(S29,'H. INV.'!$AL$10:$AV$171,11,FALSE),"")))))))</f>
        <v/>
      </c>
      <c r="EW29" s="148" t="str">
        <f>IF(T29="","",IF(T29="L",0,IF(T29="V",0,IF(T29="X",0,IF(T$2="L",VLOOKUP(T29,'H. INV.'!$F$10:$P$171,11,FALSE),IF(T$2="S",VLOOKUP(T29,'H. INV.'!$V$10:$AF$171,11,FALSE),IF(T$2="D",VLOOKUP(T29,'H. INV.'!$AL$10:$AV$171,11,FALSE),"")))))))</f>
        <v/>
      </c>
      <c r="EX29" s="148" t="str">
        <f>IF(U29="","",IF(U29="L",0,IF(U29="V",0,IF(U29="X",0,IF(U$2="L",VLOOKUP(U29,'H. INV.'!$F$10:$P$171,11,FALSE),IF(U$2="S",VLOOKUP(U29,'H. INV.'!$V$10:$AF$171,11,FALSE),IF(U$2="D",VLOOKUP(U29,'H. INV.'!$AL$10:$AV$171,11,FALSE),"")))))))</f>
        <v/>
      </c>
      <c r="EY29" s="148" t="str">
        <f>IF(V29="","",IF(V29="L",0,IF(V29="V",0,IF(V29="X",0,IF(V$2="L",VLOOKUP(V29,'H. INV.'!$F$10:$P$171,11,FALSE),IF(V$2="S",VLOOKUP(V29,'H. INV.'!$V$10:$AF$171,11,FALSE),IF(V$2="D",VLOOKUP(V29,'H. INV.'!$AL$10:$AV$171,11,FALSE),"")))))))</f>
        <v/>
      </c>
      <c r="EZ29" s="148" t="str">
        <f>IF(W29="","",IF(W29="L",0,IF(W29="V",0,IF(W29="X",0,IF(W$2="L",VLOOKUP(W29,'H. INV.'!$F$10:$P$171,11,FALSE),IF(W$2="S",VLOOKUP(W29,'H. INV.'!$V$10:$AF$171,11,FALSE),IF(W$2="D",VLOOKUP(W29,'H. INV.'!$AL$10:$AV$171,11,FALSE),"")))))))</f>
        <v/>
      </c>
      <c r="FA29" s="148" t="str">
        <f>IF(X29="","",IF(X29="L",0,IF(X29="V",0,IF(X29="X",0,IF(X$2="L",VLOOKUP(X29,'H. INV.'!$F$10:$P$171,11,FALSE),IF(X$2="S",VLOOKUP(X29,'H. INV.'!$V$10:$AF$171,11,FALSE),IF(X$2="D",VLOOKUP(X29,'H. INV.'!$AL$10:$AV$171,11,FALSE),"")))))))</f>
        <v/>
      </c>
      <c r="FB29" s="148" t="str">
        <f>IF(Y29="","",IF(Y29="L",0,IF(Y29="V",0,IF(Y29="X",0,IF(Y$2="L",VLOOKUP(Y29,'H. INV.'!$F$10:$P$171,11,FALSE),IF(Y$2="S",VLOOKUP(Y29,'H. INV.'!$V$10:$AF$171,11,FALSE),IF(Y$2="D",VLOOKUP(Y29,'H. INV.'!$AL$10:$AV$171,11,FALSE),"")))))))</f>
        <v/>
      </c>
      <c r="FC29" s="148" t="str">
        <f>IF(Z29="","",IF(Z29="L",0,IF(Z29="V",0,IF(Z29="X",0,IF(Z$2="L",VLOOKUP(Z29,'H. INV.'!$F$10:$P$171,11,FALSE),IF(Z$2="S",VLOOKUP(Z29,'H. INV.'!$V$10:$AF$171,11,FALSE),IF(Z$2="D",VLOOKUP(Z29,'H. INV.'!$AL$10:$AV$171,11,FALSE),"")))))))</f>
        <v/>
      </c>
      <c r="FD29" s="148" t="str">
        <f>IF(AA29="","",IF(AA29="L",0,IF(AA29="V",0,IF(AA29="X",0,IF(AA$2="L",VLOOKUP(AA29,'H. INV.'!$F$10:$P$171,11,FALSE),IF(AA$2="S",VLOOKUP(AA29,'H. INV.'!$V$10:$AF$171,11,FALSE),IF(AA$2="D",VLOOKUP(AA29,'H. INV.'!$AL$10:$AV$171,11,FALSE),"")))))))</f>
        <v/>
      </c>
      <c r="FE29" s="148" t="str">
        <f>IF(AB29="","",IF(AB29="L",0,IF(AB29="V",0,IF(AB29="X",0,IF(AB$2="L",VLOOKUP(AB29,'H. INV.'!$F$10:$P$171,11,FALSE),IF(AB$2="S",VLOOKUP(AB29,'H. INV.'!$V$10:$AF$171,11,FALSE),IF(AB$2="D",VLOOKUP(AB29,'H. INV.'!$AL$10:$AV$171,11,FALSE),"")))))))</f>
        <v/>
      </c>
      <c r="FF29" s="148" t="str">
        <f>IF(AC29="","",IF(AC29="L",0,IF(AC29="V",0,IF(AC29="X",0,IF(AC$2="L",VLOOKUP(AC29,'H. INV.'!$F$10:$P$171,11,FALSE),IF(AC$2="S",VLOOKUP(AC29,'H. INV.'!$V$10:$AF$171,11,FALSE),IF(AC$2="D",VLOOKUP(AC29,'H. INV.'!$AL$10:$AV$171,11,FALSE),"")))))))</f>
        <v/>
      </c>
      <c r="FG29" s="148" t="str">
        <f>IF(AD29="","",IF(AD29="L",0,IF(AD29="V",0,IF(AD29="X",0,IF(AD$2="L",VLOOKUP(AD29,'H. INV.'!$F$10:$P$171,11,FALSE),IF(AD$2="S",VLOOKUP(AD29,'H. INV.'!$V$10:$AF$171,11,FALSE),IF(AD$2="D",VLOOKUP(AD29,'H. INV.'!$AL$10:$AV$171,11,FALSE),"")))))))</f>
        <v/>
      </c>
      <c r="FH29" s="148" t="str">
        <f>IF(AE29="","",IF(AE29="L",0,IF(AE29="V",0,IF(AE29="X",0,IF(AE$2="L",VLOOKUP(AE29,'H. INV.'!$F$10:$P$171,11,FALSE),IF(AE$2="S",VLOOKUP(AE29,'H. INV.'!$V$10:$AF$171,11,FALSE),IF(AE$2="D",VLOOKUP(AE29,'H. INV.'!$AL$10:$AV$171,11,FALSE),"")))))))</f>
        <v/>
      </c>
      <c r="FI29" s="148" t="str">
        <f>IF(AF29="","",IF(AF29="L",0,IF(AF29="V",0,IF(AF29="X",0,IF(AF$2="L",VLOOKUP(AF29,'H. INV.'!$F$10:$P$171,11,FALSE),IF(AF$2="S",VLOOKUP(AF29,'H. INV.'!$V$10:$AF$171,11,FALSE),IF(AF$2="D",VLOOKUP(AF29,'H. INV.'!$AL$10:$AV$171,11,FALSE),"")))))))</f>
        <v/>
      </c>
      <c r="FJ29" s="148" t="str">
        <f>IF(AG29="","",IF(AG29="L",0,IF(AG29="V",0,IF(AG29="X",0,IF(AG$2="L",VLOOKUP(AG29,'H. INV.'!$F$10:$P$171,11,FALSE),IF(AG$2="S",VLOOKUP(AG29,'H. INV.'!$V$10:$AF$171,11,FALSE),IF(AG$2="D",VLOOKUP(AG29,'H. INV.'!$AL$10:$AV$171,11,FALSE),"")))))))</f>
        <v/>
      </c>
      <c r="FK29" s="148" t="str">
        <f>IF(AH29="","",IF(AH29="L",0,IF(AH29="V",0,IF(AH29="X",0,IF(AH$2="L",VLOOKUP(AH29,'H. INV.'!$F$10:$P$171,11,FALSE),IF(AH$2="S",VLOOKUP(AH29,'H. INV.'!$V$10:$AF$171,11,FALSE),IF(AH$2="D",VLOOKUP(AH29,'H. INV.'!$AL$10:$AV$171,11,FALSE),"")))))))</f>
        <v/>
      </c>
      <c r="FL29" s="148" t="str">
        <f>IF(AI29="","",IF(AI29="L",0,IF(AI29="V",0,IF(AI29="X",0,IF(AI$2="L",VLOOKUP(AI29,'H. INV.'!$F$10:$P$171,11,FALSE),IF(AI$2="S",VLOOKUP(AI29,'H. INV.'!$V$10:$AF$171,11,FALSE),IF(AI$2="D",VLOOKUP(AI29,'H. INV.'!$AL$10:$AV$171,11,FALSE),"")))))))</f>
        <v/>
      </c>
      <c r="FM29" s="148" t="str">
        <f>IF(AJ29="","",IF(AJ29="L",0,IF(AJ29="V",0,IF(AJ29="X",0,IF(AJ$2="L",VLOOKUP(AJ29,'H. INV.'!$F$10:$P$171,11,FALSE),IF(AJ$2="S",VLOOKUP(AJ29,'H. INV.'!$V$10:$AF$171,11,FALSE),IF(AJ$2="D",VLOOKUP(AJ29,'H. INV.'!$AL$10:$AV$171,11,FALSE),"")))))))</f>
        <v/>
      </c>
      <c r="FN29" s="148" t="str">
        <f>IF(AK29="","",IF(AK29="L",0,IF(AK29="V",0,IF(AK29="X",0,IF(AK$2="L",VLOOKUP(AK29,'H. INV.'!$F$10:$P$171,11,FALSE),IF(AK$2="S",VLOOKUP(AK29,'H. INV.'!$V$10:$AF$171,11,FALSE),IF(AK$2="D",VLOOKUP(AK29,'H. INV.'!$AL$10:$AV$171,11,FALSE),"")))))))</f>
        <v/>
      </c>
      <c r="FO29" s="19"/>
      <c r="FP29" s="148" t="str">
        <f>IF(G29="","",IF(G29="L",0,IF(G29="V",0,IF(G29="X",0,IF(G$2="L",VLOOKUP(G29,'H. VER.'!$F$10:$P$171,11,FALSE),IF(G$2="S",VLOOKUP(G29,'H. VER.'!$V$10:$AF$171,11,FALSE),IF(G$2="D",VLOOKUP(G29,'H. VER.'!$AL$10:$AV$171,11,FALSE),"")))))))</f>
        <v/>
      </c>
      <c r="FQ29" s="148" t="str">
        <f>IF(H29="","",IF(H29="L",0,IF(H29="V",0,IF(H29="X",0,IF(H$2="L",VLOOKUP(H29,'H. VER.'!$F$10:$P$171,11,FALSE),IF(H$2="S",VLOOKUP(H29,'H. VER.'!$V$10:$AF$171,11,FALSE),IF(H$2="D",VLOOKUP(H29,'H. VER.'!$AL$10:$AV$171,11,FALSE),"")))))))</f>
        <v/>
      </c>
      <c r="FR29" s="148" t="str">
        <f>IF(I29="","",IF(I29="L",0,IF(I29="V",0,IF(I29="X",0,IF(I$2="L",VLOOKUP(I29,'H. VER.'!$F$10:$P$171,11,FALSE),IF(I$2="S",VLOOKUP(I29,'H. VER.'!$V$10:$AF$171,11,FALSE),IF(I$2="D",VLOOKUP(I29,'H. VER.'!$AL$10:$AV$171,11,FALSE),"")))))))</f>
        <v/>
      </c>
      <c r="FS29" s="148" t="str">
        <f>IF(J29="","",IF(J29="L",0,IF(J29="V",0,IF(J29="X",0,IF(J$2="L",VLOOKUP(J29,'H. VER.'!$F$10:$P$171,11,FALSE),IF(J$2="S",VLOOKUP(J29,'H. VER.'!$V$10:$AF$171,11,FALSE),IF(J$2="D",VLOOKUP(J29,'H. VER.'!$AL$10:$AV$171,11,FALSE),"")))))))</f>
        <v/>
      </c>
      <c r="FT29" s="148" t="str">
        <f>IF(K29="","",IF(K29="L",0,IF(K29="V",0,IF(K29="X",0,IF(K$2="L",VLOOKUP(K29,'H. VER.'!$F$10:$P$171,11,FALSE),IF(K$2="S",VLOOKUP(K29,'H. VER.'!$V$10:$AF$171,11,FALSE),IF(K$2="D",VLOOKUP(K29,'H. VER.'!$AL$10:$AV$171,11,FALSE),"")))))))</f>
        <v/>
      </c>
      <c r="FU29" s="148" t="str">
        <f>IF(L29="","",IF(L29="L",0,IF(L29="V",0,IF(L29="X",0,IF(L$2="L",VLOOKUP(L29,'H. VER.'!$F$10:$P$171,11,FALSE),IF(L$2="S",VLOOKUP(L29,'H. VER.'!$V$10:$AF$171,11,FALSE),IF(L$2="D",VLOOKUP(L29,'H. VER.'!$AL$10:$AV$171,11,FALSE),"")))))))</f>
        <v/>
      </c>
      <c r="FV29" s="148" t="str">
        <f>IF(M29="","",IF(M29="L",0,IF(M29="V",0,IF(M29="X",0,IF(M$2="L",VLOOKUP(M29,'H. VER.'!$F$10:$P$171,11,FALSE),IF(M$2="S",VLOOKUP(M29,'H. VER.'!$V$10:$AF$171,11,FALSE),IF(M$2="D",VLOOKUP(M29,'H. VER.'!$AL$10:$AV$171,11,FALSE),"")))))))</f>
        <v/>
      </c>
      <c r="FW29" s="148" t="str">
        <f>IF(N29="","",IF(N29="L",0,IF(N29="V",0,IF(N29="X",0,IF(N$2="L",VLOOKUP(N29,'H. VER.'!$F$10:$P$171,11,FALSE),IF(N$2="S",VLOOKUP(N29,'H. VER.'!$V$10:$AF$171,11,FALSE),IF(N$2="D",VLOOKUP(N29,'H. VER.'!$AL$10:$AV$171,11,FALSE),"")))))))</f>
        <v/>
      </c>
      <c r="FX29" s="148" t="str">
        <f>IF(O29="","",IF(O29="L",0,IF(O29="V",0,IF(O29="X",0,IF(O$2="L",VLOOKUP(O29,'H. VER.'!$F$10:$P$171,11,FALSE),IF(O$2="S",VLOOKUP(O29,'H. VER.'!$V$10:$AF$171,11,FALSE),IF(O$2="D",VLOOKUP(O29,'H. VER.'!$AL$10:$AV$171,11,FALSE),"")))))))</f>
        <v/>
      </c>
      <c r="FY29" s="148" t="str">
        <f>IF(P29="","",IF(P29="L",0,IF(P29="V",0,IF(P29="X",0,IF(P$2="L",VLOOKUP(P29,'H. VER.'!$F$10:$P$171,11,FALSE),IF(P$2="S",VLOOKUP(P29,'H. VER.'!$V$10:$AF$171,11,FALSE),IF(P$2="D",VLOOKUP(P29,'H. VER.'!$AL$10:$AV$171,11,FALSE),"")))))))</f>
        <v/>
      </c>
      <c r="FZ29" s="148" t="str">
        <f>IF(Q29="","",IF(Q29="L",0,IF(Q29="V",0,IF(Q29="X",0,IF(Q$2="L",VLOOKUP(Q29,'H. VER.'!$F$10:$P$171,11,FALSE),IF(Q$2="S",VLOOKUP(Q29,'H. VER.'!$V$10:$AF$171,11,FALSE),IF(Q$2="D",VLOOKUP(Q29,'H. VER.'!$AL$10:$AV$171,11,FALSE),"")))))))</f>
        <v/>
      </c>
      <c r="GA29" s="148" t="str">
        <f>IF(R29="","",IF(R29="L",0,IF(R29="V",0,IF(R29="X",0,IF(R$2="L",VLOOKUP(R29,'H. VER.'!$F$10:$P$171,11,FALSE),IF(R$2="S",VLOOKUP(R29,'H. VER.'!$V$10:$AF$171,11,FALSE),IF(R$2="D",VLOOKUP(R29,'H. VER.'!$AL$10:$AV$171,11,FALSE),"")))))))</f>
        <v/>
      </c>
      <c r="GB29" s="148" t="str">
        <f>IF(S29="","",IF(S29="L",0,IF(S29="V",0,IF(S29="X",0,IF(S$2="L",VLOOKUP(S29,'H. VER.'!$F$10:$P$171,11,FALSE),IF(S$2="S",VLOOKUP(S29,'H. VER.'!$V$10:$AF$171,11,FALSE),IF(S$2="D",VLOOKUP(S29,'H. VER.'!$AL$10:$AV$171,11,FALSE),"")))))))</f>
        <v/>
      </c>
      <c r="GC29" s="148" t="str">
        <f>IF(T29="","",IF(T29="L",0,IF(T29="V",0,IF(T29="X",0,IF(T$2="L",VLOOKUP(T29,'H. VER.'!$F$10:$P$171,11,FALSE),IF(T$2="S",VLOOKUP(T29,'H. VER.'!$V$10:$AF$171,11,FALSE),IF(T$2="D",VLOOKUP(T29,'H. VER.'!$AL$10:$AV$171,11,FALSE),"")))))))</f>
        <v/>
      </c>
      <c r="GD29" s="148" t="str">
        <f>IF(U29="","",IF(U29="L",0,IF(U29="V",0,IF(U29="X",0,IF(U$2="L",VLOOKUP(U29,'H. VER.'!$F$10:$P$171,11,FALSE),IF(U$2="S",VLOOKUP(U29,'H. VER.'!$V$10:$AF$171,11,FALSE),IF(U$2="D",VLOOKUP(U29,'H. VER.'!$AL$10:$AV$171,11,FALSE),"")))))))</f>
        <v/>
      </c>
      <c r="GE29" s="148" t="str">
        <f>IF(V29="","",IF(V29="L",0,IF(V29="V",0,IF(V29="X",0,IF(V$2="L",VLOOKUP(V29,'H. VER.'!$F$10:$P$171,11,FALSE),IF(V$2="S",VLOOKUP(V29,'H. VER.'!$V$10:$AF$171,11,FALSE),IF(V$2="D",VLOOKUP(V29,'H. VER.'!$AL$10:$AV$171,11,FALSE),"")))))))</f>
        <v/>
      </c>
      <c r="GF29" s="148" t="str">
        <f>IF(W29="","",IF(W29="L",0,IF(W29="V",0,IF(W29="X",0,IF(W$2="L",VLOOKUP(W29,'H. VER.'!$F$10:$P$171,11,FALSE),IF(W$2="S",VLOOKUP(W29,'H. VER.'!$V$10:$AF$171,11,FALSE),IF(W$2="D",VLOOKUP(W29,'H. VER.'!$AL$10:$AV$171,11,FALSE),"")))))))</f>
        <v/>
      </c>
      <c r="GG29" s="148" t="str">
        <f>IF(X29="","",IF(X29="L",0,IF(X29="V",0,IF(X29="X",0,IF(X$2="L",VLOOKUP(X29,'H. VER.'!$F$10:$P$171,11,FALSE),IF(X$2="S",VLOOKUP(X29,'H. VER.'!$V$10:$AF$171,11,FALSE),IF(X$2="D",VLOOKUP(X29,'H. VER.'!$AL$10:$AV$171,11,FALSE),"")))))))</f>
        <v/>
      </c>
      <c r="GH29" s="148" t="str">
        <f>IF(Y29="","",IF(Y29="L",0,IF(Y29="V",0,IF(Y29="X",0,IF(Y$2="L",VLOOKUP(Y29,'H. VER.'!$F$10:$P$171,11,FALSE),IF(Y$2="S",VLOOKUP(Y29,'H. VER.'!$V$10:$AF$171,11,FALSE),IF(Y$2="D",VLOOKUP(Y29,'H. VER.'!$AL$10:$AV$171,11,FALSE),"")))))))</f>
        <v/>
      </c>
      <c r="GI29" s="148" t="str">
        <f>IF(Z29="","",IF(Z29="L",0,IF(Z29="V",0,IF(Z29="X",0,IF(Z$2="L",VLOOKUP(Z29,'H. VER.'!$F$10:$P$171,11,FALSE),IF(Z$2="S",VLOOKUP(Z29,'H. VER.'!$V$10:$AF$171,11,FALSE),IF(Z$2="D",VLOOKUP(Z29,'H. VER.'!$AL$10:$AV$171,11,FALSE),"")))))))</f>
        <v/>
      </c>
      <c r="GJ29" s="148" t="str">
        <f>IF(AA29="","",IF(AA29="L",0,IF(AA29="V",0,IF(AA29="X",0,IF(AA$2="L",VLOOKUP(AA29,'H. VER.'!$F$10:$P$171,11,FALSE),IF(AA$2="S",VLOOKUP(AA29,'H. VER.'!$V$10:$AF$171,11,FALSE),IF(AA$2="D",VLOOKUP(AA29,'H. VER.'!$AL$10:$AV$171,11,FALSE),"")))))))</f>
        <v/>
      </c>
      <c r="GK29" s="148" t="str">
        <f>IF(AB29="","",IF(AB29="L",0,IF(AB29="V",0,IF(AB29="X",0,IF(AB$2="L",VLOOKUP(AB29,'H. VER.'!$F$10:$P$171,11,FALSE),IF(AB$2="S",VLOOKUP(AB29,'H. VER.'!$V$10:$AF$171,11,FALSE),IF(AB$2="D",VLOOKUP(AB29,'H. VER.'!$AL$10:$AV$171,11,FALSE),"")))))))</f>
        <v/>
      </c>
      <c r="GL29" s="148" t="str">
        <f>IF(AC29="","",IF(AC29="L",0,IF(AC29="V",0,IF(AC29="X",0,IF(AC$2="L",VLOOKUP(AC29,'H. VER.'!$F$10:$P$171,11,FALSE),IF(AC$2="S",VLOOKUP(AC29,'H. VER.'!$V$10:$AF$171,11,FALSE),IF(AC$2="D",VLOOKUP(AC29,'H. VER.'!$AL$10:$AV$171,11,FALSE),"")))))))</f>
        <v/>
      </c>
      <c r="GM29" s="148" t="str">
        <f>IF(AD29="","",IF(AD29="L",0,IF(AD29="V",0,IF(AD29="X",0,IF(AD$2="L",VLOOKUP(AD29,'H. VER.'!$F$10:$P$171,11,FALSE),IF(AD$2="S",VLOOKUP(AD29,'H. VER.'!$V$10:$AF$171,11,FALSE),IF(AD$2="D",VLOOKUP(AD29,'H. VER.'!$AL$10:$AV$171,11,FALSE),"")))))))</f>
        <v/>
      </c>
      <c r="GN29" s="148" t="str">
        <f>IF(AE29="","",IF(AE29="L",0,IF(AE29="V",0,IF(AE29="X",0,IF(AE$2="L",VLOOKUP(AE29,'H. VER.'!$F$10:$P$171,11,FALSE),IF(AE$2="S",VLOOKUP(AE29,'H. VER.'!$V$10:$AF$171,11,FALSE),IF(AE$2="D",VLOOKUP(AE29,'H. VER.'!$AL$10:$AV$171,11,FALSE),"")))))))</f>
        <v/>
      </c>
      <c r="GO29" s="148" t="str">
        <f>IF(AF29="","",IF(AF29="L",0,IF(AF29="V",0,IF(AF29="X",0,IF(AF$2="L",VLOOKUP(AF29,'H. VER.'!$F$10:$P$171,11,FALSE),IF(AF$2="S",VLOOKUP(AF29,'H. VER.'!$V$10:$AF$171,11,FALSE),IF(AF$2="D",VLOOKUP(AF29,'H. VER.'!$AL$10:$AV$171,11,FALSE),"")))))))</f>
        <v/>
      </c>
      <c r="GP29" s="148" t="str">
        <f>IF(AG29="","",IF(AG29="L",0,IF(AG29="V",0,IF(AG29="X",0,IF(AG$2="L",VLOOKUP(AG29,'H. VER.'!$F$10:$P$171,11,FALSE),IF(AG$2="S",VLOOKUP(AG29,'H. VER.'!$V$10:$AF$171,11,FALSE),IF(AG$2="D",VLOOKUP(AG29,'H. VER.'!$AL$10:$AV$171,11,FALSE),"")))))))</f>
        <v/>
      </c>
      <c r="GQ29" s="148" t="str">
        <f>IF(AH29="","",IF(AH29="L",0,IF(AH29="V",0,IF(AH29="X",0,IF(AH$2="L",VLOOKUP(AH29,'H. VER.'!$F$10:$P$171,11,FALSE),IF(AH$2="S",VLOOKUP(AH29,'H. VER.'!$V$10:$AF$171,11,FALSE),IF(AH$2="D",VLOOKUP(AH29,'H. VER.'!$AL$10:$AV$171,11,FALSE),"")))))))</f>
        <v/>
      </c>
      <c r="GR29" s="148" t="str">
        <f>IF(AI29="","",IF(AI29="L",0,IF(AI29="V",0,IF(AI29="X",0,IF(AI$2="L",VLOOKUP(AI29,'H. VER.'!$F$10:$P$171,11,FALSE),IF(AI$2="S",VLOOKUP(AI29,'H. VER.'!$V$10:$AF$171,11,FALSE),IF(AI$2="D",VLOOKUP(AI29,'H. VER.'!$AL$10:$AV$171,11,FALSE),"")))))))</f>
        <v/>
      </c>
      <c r="GS29" s="148" t="str">
        <f>IF(AJ29="","",IF(AJ29="L",0,IF(AJ29="V",0,IF(AJ29="X",0,IF(AJ$2="L",VLOOKUP(AJ29,'H. VER.'!$F$10:$P$171,11,FALSE),IF(AJ$2="S",VLOOKUP(AJ29,'H. VER.'!$V$10:$AF$171,11,FALSE),IF(AJ$2="D",VLOOKUP(AJ29,'H. VER.'!$AL$10:$AV$171,11,FALSE),"")))))))</f>
        <v/>
      </c>
      <c r="GT29" s="148" t="str">
        <f>IF(AK29="","",IF(AK29="L",0,IF(AK29="V",0,IF(AK29="X",0,IF(AK$2="L",VLOOKUP(AK29,'H. VER.'!$F$10:$P$171,11,FALSE),IF(AK$2="S",VLOOKUP(AK29,'H. VER.'!$V$10:$AF$171,11,FALSE),IF(AK$2="D",VLOOKUP(AK29,'H. VER.'!$AL$10:$AV$171,11,FALSE),"")))))))</f>
        <v/>
      </c>
      <c r="GU29" s="19"/>
      <c r="GV29" s="417">
        <f t="shared" si="47"/>
        <v>22</v>
      </c>
      <c r="GW29" s="415"/>
    </row>
    <row r="30" spans="1:205" ht="15.75">
      <c r="A30" s="368"/>
      <c r="B30" s="367" t="str">
        <f>IFERROR(VLOOKUP(A446/7/2023+CONDUCTORES!C:V,20,FALSE),"")</f>
        <v/>
      </c>
      <c r="C30" s="544" t="str">
        <f>IF(CUADRO!A30="",IF(B30="","",B30),VLOOKUP(CUADRO!A30,CONDUCTORES!C:E,3,FALSE))</f>
        <v/>
      </c>
      <c r="D30" s="545" t="str">
        <f>IF(ISNA(IF(B30="",IF(A30="","",A30),VLOOKUP(B30,CONDUCTORES!B:F,5,FALSE))),"",(IF(B30="",IF(A30="","",A30),VLOOKUP(B30,CONDUCTORES!B:F,5,FALSE))))</f>
        <v/>
      </c>
      <c r="E30" s="546">
        <v>27</v>
      </c>
      <c r="F30" s="551"/>
      <c r="G30" s="547"/>
      <c r="H30" s="547"/>
      <c r="I30" s="519"/>
      <c r="J30" s="547"/>
      <c r="K30" s="519"/>
      <c r="L30" s="547"/>
      <c r="M30" s="547"/>
      <c r="N30" s="547"/>
      <c r="O30" s="547"/>
      <c r="P30" s="519"/>
      <c r="Q30" s="547"/>
      <c r="R30" s="519"/>
      <c r="S30" s="550"/>
      <c r="T30" s="547"/>
      <c r="U30" s="547"/>
      <c r="V30" s="549"/>
      <c r="W30" s="547"/>
      <c r="X30" s="547"/>
      <c r="Y30" s="519"/>
      <c r="Z30" s="550"/>
      <c r="AA30" s="547"/>
      <c r="AB30" s="547"/>
      <c r="AC30" s="547"/>
      <c r="AD30" s="547"/>
      <c r="AE30" s="547"/>
      <c r="AF30" s="547"/>
      <c r="AG30" s="550"/>
      <c r="AH30" s="547"/>
      <c r="AI30" s="547"/>
      <c r="AJ30" s="547"/>
      <c r="AK30" s="519"/>
      <c r="AL30" s="417">
        <f t="shared" si="38"/>
        <v>0</v>
      </c>
      <c r="AM30" s="417">
        <f t="shared" si="6"/>
        <v>31</v>
      </c>
      <c r="AN30" s="463">
        <f t="shared" si="39"/>
        <v>0</v>
      </c>
      <c r="AO30" s="463">
        <f t="shared" si="40"/>
        <v>0</v>
      </c>
      <c r="AP30" s="463">
        <f t="shared" si="41"/>
        <v>0</v>
      </c>
      <c r="AQ30" s="463">
        <f t="shared" si="42"/>
        <v>0</v>
      </c>
      <c r="AR30" s="463">
        <f t="shared" si="43"/>
        <v>0</v>
      </c>
      <c r="AS30" s="464">
        <f t="shared" si="44"/>
        <v>0</v>
      </c>
      <c r="AT30" s="464">
        <f t="shared" si="45"/>
        <v>0</v>
      </c>
      <c r="AU30" s="465">
        <f>EH30+(AO30*(CALCULADORA!$L$22/30))+(CUADRO!AP30*CALCULADORA!$J$22)+(CUADRO!AQ30*CALCULADORA!$J$22)+(CUADRO!AR30*CALCULADORA!$J$22)</f>
        <v>0</v>
      </c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97">
        <f t="shared" si="7"/>
        <v>1</v>
      </c>
      <c r="BW30" s="97">
        <f t="shared" si="8"/>
        <v>2</v>
      </c>
      <c r="BX30" s="97">
        <f t="shared" si="9"/>
        <v>3</v>
      </c>
      <c r="BY30" s="97">
        <f t="shared" si="10"/>
        <v>4</v>
      </c>
      <c r="BZ30" s="97">
        <f t="shared" si="11"/>
        <v>5</v>
      </c>
      <c r="CA30" s="97">
        <f t="shared" si="12"/>
        <v>6</v>
      </c>
      <c r="CB30" s="97">
        <f t="shared" si="13"/>
        <v>7</v>
      </c>
      <c r="CC30" s="97">
        <f t="shared" si="14"/>
        <v>8</v>
      </c>
      <c r="CD30" s="97">
        <f t="shared" si="15"/>
        <v>9</v>
      </c>
      <c r="CE30" s="97">
        <f t="shared" si="16"/>
        <v>10</v>
      </c>
      <c r="CF30" s="97">
        <f t="shared" si="17"/>
        <v>11</v>
      </c>
      <c r="CG30" s="97">
        <f t="shared" si="18"/>
        <v>12</v>
      </c>
      <c r="CH30" s="97">
        <f t="shared" si="19"/>
        <v>13</v>
      </c>
      <c r="CI30" s="97">
        <f t="shared" si="20"/>
        <v>14</v>
      </c>
      <c r="CJ30" s="97">
        <f t="shared" si="21"/>
        <v>15</v>
      </c>
      <c r="CK30" s="97">
        <f t="shared" si="22"/>
        <v>16</v>
      </c>
      <c r="CL30" s="97">
        <f t="shared" si="23"/>
        <v>17</v>
      </c>
      <c r="CM30" s="97">
        <f t="shared" si="24"/>
        <v>18</v>
      </c>
      <c r="CN30" s="97">
        <f t="shared" si="25"/>
        <v>19</v>
      </c>
      <c r="CO30" s="97">
        <f t="shared" si="26"/>
        <v>20</v>
      </c>
      <c r="CP30" s="97">
        <f t="shared" si="27"/>
        <v>21</v>
      </c>
      <c r="CQ30" s="97">
        <f t="shared" si="28"/>
        <v>22</v>
      </c>
      <c r="CR30" s="97">
        <f t="shared" si="29"/>
        <v>23</v>
      </c>
      <c r="CS30" s="97">
        <f t="shared" si="30"/>
        <v>24</v>
      </c>
      <c r="CT30" s="97">
        <f t="shared" si="31"/>
        <v>25</v>
      </c>
      <c r="CU30" s="97">
        <f t="shared" si="32"/>
        <v>26</v>
      </c>
      <c r="CV30" s="97">
        <f t="shared" si="33"/>
        <v>27</v>
      </c>
      <c r="CW30" s="97">
        <f t="shared" si="34"/>
        <v>28</v>
      </c>
      <c r="CX30" s="97">
        <f t="shared" si="35"/>
        <v>29</v>
      </c>
      <c r="CY30" s="97">
        <f t="shared" si="36"/>
        <v>30</v>
      </c>
      <c r="CZ30" s="97">
        <f t="shared" si="37"/>
        <v>31</v>
      </c>
      <c r="DA30" s="19"/>
      <c r="DB30" s="19"/>
      <c r="DC30" s="148" t="str">
        <f>IF(G30="X",CALCULADORA!$J$22,IF(CUADRO!G30="V",0,IF(CUADRO!G30="AP",0,IF(CUADRO!G30="HS",0,IF(CUADRO!G30="BA",0,IF(CALCULADORA!$M$2="INVIERNO",CUADRO!EJ30,CUADRO!FP30))))))</f>
        <v/>
      </c>
      <c r="DD30" s="148" t="str">
        <f>IF(H30="X",CALCULADORA!$J$22,IF(CUADRO!H30="V",0,IF(CUADRO!H30="AP",0,IF(CUADRO!H30="HS",0,IF(CUADRO!H30="BA",0,IF(CALCULADORA!$M$2="INVIERNO",CUADRO!EK30,CUADRO!FQ30))))))</f>
        <v/>
      </c>
      <c r="DE30" s="148" t="str">
        <f>IF(I30="X",CALCULADORA!$J$22,IF(CUADRO!I30="V",0,IF(CUADRO!I30="AP",0,IF(CUADRO!I30="HS",0,IF(CUADRO!I30="BA",0,IF(CALCULADORA!$M$2="INVIERNO",CUADRO!EL30,CUADRO!FR30))))))</f>
        <v/>
      </c>
      <c r="DF30" s="148" t="str">
        <f>IF(J30="X",CALCULADORA!$J$22,IF(CUADRO!J30="V",0,IF(CUADRO!J30="AP",0,IF(CUADRO!J30="HS",0,IF(CUADRO!J30="BA",0,IF(CALCULADORA!$M$2="INVIERNO",CUADRO!EM30,CUADRO!FS30))))))</f>
        <v/>
      </c>
      <c r="DG30" s="148" t="str">
        <f>IF(K30="X",CALCULADORA!$J$22,IF(CUADRO!K30="V",0,IF(CUADRO!K30="AP",0,IF(CUADRO!K30="HS",0,IF(CUADRO!K30="BA",0,IF(CALCULADORA!$M$2="INVIERNO",CUADRO!EN30,CUADRO!FT30))))))</f>
        <v/>
      </c>
      <c r="DH30" s="148" t="str">
        <f>IF(L30="X",CALCULADORA!$J$22,IF(CUADRO!L30="V",0,IF(CUADRO!L30="AP",0,IF(CUADRO!L30="HS",0,IF(CUADRO!L30="BA",0,IF(CALCULADORA!$M$2="INVIERNO",CUADRO!EO30,CUADRO!FU30))))))</f>
        <v/>
      </c>
      <c r="DI30" s="148" t="str">
        <f>IF(M30="X",CALCULADORA!$J$22,IF(CUADRO!M30="V",0,IF(CUADRO!M30="AP",0,IF(CUADRO!M30="HS",0,IF(CUADRO!M30="BA",0,IF(CALCULADORA!$M$2="INVIERNO",CUADRO!EP30,CUADRO!FV30))))))</f>
        <v/>
      </c>
      <c r="DJ30" s="148" t="str">
        <f>IF(N30="X",CALCULADORA!$J$22,IF(CUADRO!N30="V",0,IF(CUADRO!N30="AP",0,IF(CUADRO!N30="HS",0,IF(CUADRO!N30="BA",0,IF(CALCULADORA!$M$2="INVIERNO",CUADRO!EQ30,CUADRO!FW30))))))</f>
        <v/>
      </c>
      <c r="DK30" s="148" t="str">
        <f>IF(O30="X",CALCULADORA!$J$22,IF(CUADRO!O30="V",0,IF(CUADRO!O30="AP",0,IF(CUADRO!O30="HS",0,IF(CUADRO!O30="BA",0,IF(CALCULADORA!$M$2="INVIERNO",CUADRO!ER30,CUADRO!FX30))))))</f>
        <v/>
      </c>
      <c r="DL30" s="148" t="str">
        <f>IF(P30="X",CALCULADORA!$J$22,IF(CUADRO!P30="V",0,IF(CUADRO!P30="AP",0,IF(CUADRO!P30="HS",0,IF(CUADRO!P30="BA",0,IF(CALCULADORA!$M$2="INVIERNO",CUADRO!ES30,CUADRO!FY30))))))</f>
        <v/>
      </c>
      <c r="DM30" s="148" t="str">
        <f>IF(Q30="X",CALCULADORA!$J$22,IF(CUADRO!Q30="V",0,IF(CUADRO!Q30="AP",0,IF(CUADRO!Q30="HS",0,IF(CUADRO!Q30="BA",0,IF(CALCULADORA!$M$2="INVIERNO",CUADRO!ET30,CUADRO!FZ30))))))</f>
        <v/>
      </c>
      <c r="DN30" s="148" t="str">
        <f>IF(R30="X",CALCULADORA!$J$22,IF(CUADRO!R30="V",0,IF(CUADRO!R30="AP",0,IF(CUADRO!R30="HS",0,IF(CUADRO!R30="BA",0,IF(CALCULADORA!$M$2="INVIERNO",CUADRO!EU30,CUADRO!GA30))))))</f>
        <v/>
      </c>
      <c r="DO30" s="148" t="str">
        <f>IF(S30="X",CALCULADORA!$J$22,IF(CUADRO!S30="V",0,IF(CUADRO!S30="AP",0,IF(CUADRO!S30="HS",0,IF(CUADRO!S30="BA",0,IF(CALCULADORA!$M$2="INVIERNO",CUADRO!EV30,CUADRO!GB30))))))</f>
        <v/>
      </c>
      <c r="DP30" s="148" t="str">
        <f>IF(T30="X",CALCULADORA!$J$22,IF(CUADRO!T30="V",0,IF(CUADRO!T30="AP",0,IF(CUADRO!T30="HS",0,IF(CUADRO!T30="BA",0,IF(CALCULADORA!$M$2="INVIERNO",CUADRO!EW30,CUADRO!GC30))))))</f>
        <v/>
      </c>
      <c r="DQ30" s="148" t="str">
        <f>IF(U30="X",CALCULADORA!$J$22,IF(CUADRO!U30="V",0,IF(CUADRO!U30="AP",0,IF(CUADRO!U30="HS",0,IF(CUADRO!U30="BA",0,IF(CALCULADORA!$M$2="INVIERNO",CUADRO!EX30,CUADRO!GD30))))))</f>
        <v/>
      </c>
      <c r="DR30" s="148" t="str">
        <f>IF(V30="X",CALCULADORA!$J$22,IF(CUADRO!V30="V",0,IF(CUADRO!V30="AP",0,IF(CUADRO!V30="HS",0,IF(CUADRO!V30="BA",0,IF(CALCULADORA!$M$2="INVIERNO",CUADRO!EY30,CUADRO!GE30))))))</f>
        <v/>
      </c>
      <c r="DS30" s="148" t="str">
        <f>IF(W30="X",CALCULADORA!$J$22,IF(CUADRO!W30="V",0,IF(CUADRO!W30="AP",0,IF(CUADRO!W30="HS",0,IF(CUADRO!W30="BA",0,IF(CALCULADORA!$M$2="INVIERNO",CUADRO!EZ30,CUADRO!GF30))))))</f>
        <v/>
      </c>
      <c r="DT30" s="148" t="str">
        <f>IF(X30="X",CALCULADORA!$J$22,IF(CUADRO!X30="V",0,IF(CUADRO!X30="AP",0,IF(CUADRO!X30="HS",0,IF(CUADRO!X30="BA",0,IF(CALCULADORA!$M$2="INVIERNO",CUADRO!FA30,CUADRO!GG30))))))</f>
        <v/>
      </c>
      <c r="DU30" s="148" t="str">
        <f>IF(Y30="X",CALCULADORA!$J$22,IF(CUADRO!Y30="V",0,IF(CUADRO!Y30="AP",0,IF(CUADRO!Y30="HS",0,IF(CUADRO!Y30="BA",0,IF(CALCULADORA!$M$2="INVIERNO",CUADRO!FB30,CUADRO!GH30))))))</f>
        <v/>
      </c>
      <c r="DV30" s="148" t="str">
        <f>IF(Z30="X",CALCULADORA!$J$22,IF(CUADRO!Z30="V",0,IF(CUADRO!Z30="AP",0,IF(CUADRO!Z30="HS",0,IF(CUADRO!Z30="BA",0,IF(CALCULADORA!$M$2="INVIERNO",CUADRO!FC30,CUADRO!GI30))))))</f>
        <v/>
      </c>
      <c r="DW30" s="148" t="str">
        <f>IF(AA30="X",CALCULADORA!$J$22,IF(CUADRO!AA30="V",0,IF(CUADRO!AA30="AP",0,IF(CUADRO!AA30="HS",0,IF(CUADRO!AA30="BA",0,IF(CALCULADORA!$M$2="INVIERNO",CUADRO!FD30,CUADRO!GJ30))))))</f>
        <v/>
      </c>
      <c r="DX30" s="148" t="str">
        <f>IF(AB30="X",CALCULADORA!$J$22,IF(CUADRO!AB30="V",0,IF(CUADRO!AB30="AP",0,IF(CUADRO!AB30="HS",0,IF(CUADRO!AB30="BA",0,IF(CALCULADORA!$M$2="INVIERNO",CUADRO!FE30,CUADRO!GK30))))))</f>
        <v/>
      </c>
      <c r="DY30" s="148" t="str">
        <f>IF(AC30="X",CALCULADORA!$J$22,IF(CUADRO!AC30="V",0,IF(CUADRO!AC30="AP",0,IF(CUADRO!AC30="HS",0,IF(CUADRO!AC30="BA",0,IF(CALCULADORA!$M$2="INVIERNO",CUADRO!FF30,CUADRO!GL30))))))</f>
        <v/>
      </c>
      <c r="DZ30" s="148" t="str">
        <f>IF(AD30="X",CALCULADORA!$J$22,IF(CUADRO!AD30="V",0,IF(CUADRO!AD30="AP",0,IF(CUADRO!AD30="HS",0,IF(CUADRO!AD30="BA",0,IF(CALCULADORA!$M$2="INVIERNO",CUADRO!FG30,CUADRO!GM30))))))</f>
        <v/>
      </c>
      <c r="EA30" s="148" t="str">
        <f>IF(AE30="X",CALCULADORA!$J$22,IF(CUADRO!AE30="V",0,IF(CUADRO!AE30="AP",0,IF(CUADRO!AE30="HS",0,IF(CUADRO!AE30="BA",0,IF(CALCULADORA!$M$2="INVIERNO",CUADRO!FH30,CUADRO!GN30))))))</f>
        <v/>
      </c>
      <c r="EB30" s="148" t="str">
        <f>IF(AF30="X",CALCULADORA!$J$22,IF(CUADRO!AF30="V",0,IF(CUADRO!AF30="AP",0,IF(CUADRO!AF30="HS",0,IF(CUADRO!AF30="BA",0,IF(CALCULADORA!$M$2="INVIERNO",CUADRO!FI30,CUADRO!GO30))))))</f>
        <v/>
      </c>
      <c r="EC30" s="148" t="str">
        <f>IF(AG30="X",CALCULADORA!$J$22,IF(CUADRO!AG30="V",0,IF(CUADRO!AG30="AP",0,IF(CUADRO!AG30="HS",0,IF(CUADRO!AG30="BA",0,IF(CALCULADORA!$M$2="INVIERNO",CUADRO!FJ30,CUADRO!GP30))))))</f>
        <v/>
      </c>
      <c r="ED30" s="148" t="str">
        <f>IF(AH30="X",CALCULADORA!$J$22,IF(CUADRO!AH30="V",0,IF(CUADRO!AH30="AP",0,IF(CUADRO!AH30="HS",0,IF(CUADRO!AH30="BA",0,IF(CALCULADORA!$M$2="INVIERNO",CUADRO!FK30,CUADRO!GQ30))))))</f>
        <v/>
      </c>
      <c r="EE30" s="148" t="str">
        <f>IF(AI30="X",CALCULADORA!$J$22,IF(CUADRO!AI30="V",0,IF(CUADRO!AI30="AP",0,IF(CUADRO!AI30="HS",0,IF(CUADRO!AI30="BA",0,IF(CALCULADORA!$M$2="INVIERNO",CUADRO!FL30,CUADRO!GR30))))))</f>
        <v/>
      </c>
      <c r="EF30" s="148" t="str">
        <f>IF(AJ30="X",CALCULADORA!$J$22,IF(CUADRO!AJ30="V",0,IF(CUADRO!AJ30="AP",0,IF(CUADRO!AJ30="HS",0,IF(CUADRO!AJ30="BA",0,IF(CALCULADORA!$M$2="INVIERNO",CUADRO!FM30,CUADRO!GS30))))))</f>
        <v/>
      </c>
      <c r="EG30" s="148" t="str">
        <f>IF(AK30="X",CALCULADORA!$J$22,IF(CUADRO!AK30="V",0,IF(CUADRO!AK30="AP",0,IF(CUADRO!AK30="HS",0,IF(CUADRO!AK30="BA",0,IF(CALCULADORA!$M$2="INVIERNO",CUADRO!FN30,CUADRO!GT30))))))</f>
        <v/>
      </c>
      <c r="EH30" s="363">
        <f t="shared" si="46"/>
        <v>0</v>
      </c>
      <c r="EI30" s="19"/>
      <c r="EJ30" s="148" t="str">
        <f>IF(G30="","",IF(G30="L",0,IF(G30="V",0,IF(G30="X",0,IF(G$2="L",VLOOKUP(G30,'H. INV.'!$F$10:$P$171,11,FALSE),IF(G$2="S",VLOOKUP(G30,'H. INV.'!$V$10:$AF$171,11,FALSE),IF(G$2="D",VLOOKUP(G30,'H. INV.'!$AL$10:$AV$171,11,FALSE),"")))))))</f>
        <v/>
      </c>
      <c r="EK30" s="148" t="str">
        <f>IF(H30="","",IF(H30="L",0,IF(H30="V",0,IF(H30="X",0,IF(H$2="L",VLOOKUP(H30,'H. INV.'!$F$10:$P$171,11,FALSE),IF(H$2="S",VLOOKUP(H30,'H. INV.'!$V$10:$AF$171,11,FALSE),IF(H$2="D",VLOOKUP(H30,'H. INV.'!$AL$10:$AV$171,11,FALSE),"")))))))</f>
        <v/>
      </c>
      <c r="EL30" s="148" t="str">
        <f>IF(I30="","",IF(I30="L",0,IF(I30="V",0,IF(I30="X",0,IF(I$2="L",VLOOKUP(I30,'H. INV.'!$F$10:$P$171,11,FALSE),IF(I$2="S",VLOOKUP(I30,'H. INV.'!$V$10:$AF$171,11,FALSE),IF(I$2="D",VLOOKUP(I30,'H. INV.'!$AL$10:$AV$171,11,FALSE),"")))))))</f>
        <v/>
      </c>
      <c r="EM30" s="148" t="str">
        <f>IF(J30="","",IF(J30="L",0,IF(J30="V",0,IF(J30="X",0,IF(J$2="L",VLOOKUP(J30,'H. INV.'!$F$10:$P$171,11,FALSE),IF(J$2="S",VLOOKUP(J30,'H. INV.'!$V$10:$AF$171,11,FALSE),IF(J$2="D",VLOOKUP(J30,'H. INV.'!$AL$10:$AV$171,11,FALSE),"")))))))</f>
        <v/>
      </c>
      <c r="EN30" s="148" t="str">
        <f>IF(K30="","",IF(K30="L",0,IF(K30="V",0,IF(K30="X",0,IF(K$2="L",VLOOKUP(K30,'H. INV.'!$F$10:$P$171,11,FALSE),IF(K$2="S",VLOOKUP(K30,'H. INV.'!$V$10:$AF$171,11,FALSE),IF(K$2="D",VLOOKUP(K30,'H. INV.'!$AL$10:$AV$171,11,FALSE),"")))))))</f>
        <v/>
      </c>
      <c r="EO30" s="148" t="str">
        <f>IF(L30="","",IF(L30="L",0,IF(L30="V",0,IF(L30="X",0,IF(L$2="L",VLOOKUP(L30,'H. INV.'!$F$10:$P$171,11,FALSE),IF(L$2="S",VLOOKUP(L30,'H. INV.'!$V$10:$AF$171,11,FALSE),IF(L$2="D",VLOOKUP(L30,'H. INV.'!$AL$10:$AV$171,11,FALSE),"")))))))</f>
        <v/>
      </c>
      <c r="EP30" s="148" t="str">
        <f>IF(M30="","",IF(M30="L",0,IF(M30="V",0,IF(M30="X",0,IF(M$2="L",VLOOKUP(M30,'H. INV.'!$F$10:$P$171,11,FALSE),IF(M$2="S",VLOOKUP(M30,'H. INV.'!$V$10:$AF$171,11,FALSE),IF(M$2="D",VLOOKUP(M30,'H. INV.'!$AL$10:$AV$171,11,FALSE),"")))))))</f>
        <v/>
      </c>
      <c r="EQ30" s="148" t="str">
        <f>IF(N30="","",IF(N30="L",0,IF(N30="V",0,IF(N30="X",0,IF(N$2="L",VLOOKUP(N30,'H. INV.'!$F$10:$P$171,11,FALSE),IF(N$2="S",VLOOKUP(N30,'H. INV.'!$V$10:$AF$171,11,FALSE),IF(N$2="D",VLOOKUP(N30,'H. INV.'!$AL$10:$AV$171,11,FALSE),"")))))))</f>
        <v/>
      </c>
      <c r="ER30" s="148" t="str">
        <f>IF(O30="","",IF(O30="L",0,IF(O30="V",0,IF(O30="X",0,IF(O$2="L",VLOOKUP(O30,'H. INV.'!$F$10:$P$171,11,FALSE),IF(O$2="S",VLOOKUP(O30,'H. INV.'!$V$10:$AF$171,11,FALSE),IF(O$2="D",VLOOKUP(O30,'H. INV.'!$AL$10:$AV$171,11,FALSE),"")))))))</f>
        <v/>
      </c>
      <c r="ES30" s="148" t="str">
        <f>IF(P30="","",IF(P30="L",0,IF(P30="V",0,IF(P30="X",0,IF(P$2="L",VLOOKUP(P30,'H. INV.'!$F$10:$P$171,11,FALSE),IF(P$2="S",VLOOKUP(P30,'H. INV.'!$V$10:$AF$171,11,FALSE),IF(P$2="D",VLOOKUP(P30,'H. INV.'!$AL$10:$AV$171,11,FALSE),"")))))))</f>
        <v/>
      </c>
      <c r="ET30" s="148" t="str">
        <f>IF(Q30="","",IF(Q30="L",0,IF(Q30="V",0,IF(Q30="X",0,IF(Q$2="L",VLOOKUP(Q30,'H. INV.'!$F$10:$P$171,11,FALSE),IF(Q$2="S",VLOOKUP(Q30,'H. INV.'!$V$10:$AF$171,11,FALSE),IF(Q$2="D",VLOOKUP(Q30,'H. INV.'!$AL$10:$AV$171,11,FALSE),"")))))))</f>
        <v/>
      </c>
      <c r="EU30" s="148" t="str">
        <f>IF(R30="","",IF(R30="L",0,IF(R30="V",0,IF(R30="X",0,IF(R$2="L",VLOOKUP(R30,'H. INV.'!$F$10:$P$171,11,FALSE),IF(R$2="S",VLOOKUP(R30,'H. INV.'!$V$10:$AF$171,11,FALSE),IF(R$2="D",VLOOKUP(R30,'H. INV.'!$AL$10:$AV$171,11,FALSE),"")))))))</f>
        <v/>
      </c>
      <c r="EV30" s="148" t="str">
        <f>IF(S30="","",IF(S30="L",0,IF(S30="V",0,IF(S30="X",0,IF(S$2="L",VLOOKUP(S30,'H. INV.'!$F$10:$P$171,11,FALSE),IF(S$2="S",VLOOKUP(S30,'H. INV.'!$V$10:$AF$171,11,FALSE),IF(S$2="D",VLOOKUP(S30,'H. INV.'!$AL$10:$AV$171,11,FALSE),"")))))))</f>
        <v/>
      </c>
      <c r="EW30" s="148" t="str">
        <f>IF(T30="","",IF(T30="L",0,IF(T30="V",0,IF(T30="X",0,IF(T$2="L",VLOOKUP(T30,'H. INV.'!$F$10:$P$171,11,FALSE),IF(T$2="S",VLOOKUP(T30,'H. INV.'!$V$10:$AF$171,11,FALSE),IF(T$2="D",VLOOKUP(T30,'H. INV.'!$AL$10:$AV$171,11,FALSE),"")))))))</f>
        <v/>
      </c>
      <c r="EX30" s="148" t="str">
        <f>IF(U30="","",IF(U30="L",0,IF(U30="V",0,IF(U30="X",0,IF(U$2="L",VLOOKUP(U30,'H. INV.'!$F$10:$P$171,11,FALSE),IF(U$2="S",VLOOKUP(U30,'H. INV.'!$V$10:$AF$171,11,FALSE),IF(U$2="D",VLOOKUP(U30,'H. INV.'!$AL$10:$AV$171,11,FALSE),"")))))))</f>
        <v/>
      </c>
      <c r="EY30" s="148" t="str">
        <f>IF(V30="","",IF(V30="L",0,IF(V30="V",0,IF(V30="X",0,IF(V$2="L",VLOOKUP(V30,'H. INV.'!$F$10:$P$171,11,FALSE),IF(V$2="S",VLOOKUP(V30,'H. INV.'!$V$10:$AF$171,11,FALSE),IF(V$2="D",VLOOKUP(V30,'H. INV.'!$AL$10:$AV$171,11,FALSE),"")))))))</f>
        <v/>
      </c>
      <c r="EZ30" s="148" t="str">
        <f>IF(W30="","",IF(W30="L",0,IF(W30="V",0,IF(W30="X",0,IF(W$2="L",VLOOKUP(W30,'H. INV.'!$F$10:$P$171,11,FALSE),IF(W$2="S",VLOOKUP(W30,'H. INV.'!$V$10:$AF$171,11,FALSE),IF(W$2="D",VLOOKUP(W30,'H. INV.'!$AL$10:$AV$171,11,FALSE),"")))))))</f>
        <v/>
      </c>
      <c r="FA30" s="148" t="str">
        <f>IF(X30="","",IF(X30="L",0,IF(X30="V",0,IF(X30="X",0,IF(X$2="L",VLOOKUP(X30,'H. INV.'!$F$10:$P$171,11,FALSE),IF(X$2="S",VLOOKUP(X30,'H. INV.'!$V$10:$AF$171,11,FALSE),IF(X$2="D",VLOOKUP(X30,'H. INV.'!$AL$10:$AV$171,11,FALSE),"")))))))</f>
        <v/>
      </c>
      <c r="FB30" s="148" t="str">
        <f>IF(Y30="","",IF(Y30="L",0,IF(Y30="V",0,IF(Y30="X",0,IF(Y$2="L",VLOOKUP(Y30,'H. INV.'!$F$10:$P$171,11,FALSE),IF(Y$2="S",VLOOKUP(Y30,'H. INV.'!$V$10:$AF$171,11,FALSE),IF(Y$2="D",VLOOKUP(Y30,'H. INV.'!$AL$10:$AV$171,11,FALSE),"")))))))</f>
        <v/>
      </c>
      <c r="FC30" s="148" t="str">
        <f>IF(Z30="","",IF(Z30="L",0,IF(Z30="V",0,IF(Z30="X",0,IF(Z$2="L",VLOOKUP(Z30,'H. INV.'!$F$10:$P$171,11,FALSE),IF(Z$2="S",VLOOKUP(Z30,'H. INV.'!$V$10:$AF$171,11,FALSE),IF(Z$2="D",VLOOKUP(Z30,'H. INV.'!$AL$10:$AV$171,11,FALSE),"")))))))</f>
        <v/>
      </c>
      <c r="FD30" s="148" t="str">
        <f>IF(AA30="","",IF(AA30="L",0,IF(AA30="V",0,IF(AA30="X",0,IF(AA$2="L",VLOOKUP(AA30,'H. INV.'!$F$10:$P$171,11,FALSE),IF(AA$2="S",VLOOKUP(AA30,'H. INV.'!$V$10:$AF$171,11,FALSE),IF(AA$2="D",VLOOKUP(AA30,'H. INV.'!$AL$10:$AV$171,11,FALSE),"")))))))</f>
        <v/>
      </c>
      <c r="FE30" s="148" t="str">
        <f>IF(AB30="","",IF(AB30="L",0,IF(AB30="V",0,IF(AB30="X",0,IF(AB$2="L",VLOOKUP(AB30,'H. INV.'!$F$10:$P$171,11,FALSE),IF(AB$2="S",VLOOKUP(AB30,'H. INV.'!$V$10:$AF$171,11,FALSE),IF(AB$2="D",VLOOKUP(AB30,'H. INV.'!$AL$10:$AV$171,11,FALSE),"")))))))</f>
        <v/>
      </c>
      <c r="FF30" s="148" t="str">
        <f>IF(AC30="","",IF(AC30="L",0,IF(AC30="V",0,IF(AC30="X",0,IF(AC$2="L",VLOOKUP(AC30,'H. INV.'!$F$10:$P$171,11,FALSE),IF(AC$2="S",VLOOKUP(AC30,'H. INV.'!$V$10:$AF$171,11,FALSE),IF(AC$2="D",VLOOKUP(AC30,'H. INV.'!$AL$10:$AV$171,11,FALSE),"")))))))</f>
        <v/>
      </c>
      <c r="FG30" s="148" t="str">
        <f>IF(AD30="","",IF(AD30="L",0,IF(AD30="V",0,IF(AD30="X",0,IF(AD$2="L",VLOOKUP(AD30,'H. INV.'!$F$10:$P$171,11,FALSE),IF(AD$2="S",VLOOKUP(AD30,'H. INV.'!$V$10:$AF$171,11,FALSE),IF(AD$2="D",VLOOKUP(AD30,'H. INV.'!$AL$10:$AV$171,11,FALSE),"")))))))</f>
        <v/>
      </c>
      <c r="FH30" s="148" t="str">
        <f>IF(AE30="","",IF(AE30="L",0,IF(AE30="V",0,IF(AE30="X",0,IF(AE$2="L",VLOOKUP(AE30,'H. INV.'!$F$10:$P$171,11,FALSE),IF(AE$2="S",VLOOKUP(AE30,'H. INV.'!$V$10:$AF$171,11,FALSE),IF(AE$2="D",VLOOKUP(AE30,'H. INV.'!$AL$10:$AV$171,11,FALSE),"")))))))</f>
        <v/>
      </c>
      <c r="FI30" s="148" t="str">
        <f>IF(AF30="","",IF(AF30="L",0,IF(AF30="V",0,IF(AF30="X",0,IF(AF$2="L",VLOOKUP(AF30,'H. INV.'!$F$10:$P$171,11,FALSE),IF(AF$2="S",VLOOKUP(AF30,'H. INV.'!$V$10:$AF$171,11,FALSE),IF(AF$2="D",VLOOKUP(AF30,'H. INV.'!$AL$10:$AV$171,11,FALSE),"")))))))</f>
        <v/>
      </c>
      <c r="FJ30" s="148" t="str">
        <f>IF(AG30="","",IF(AG30="L",0,IF(AG30="V",0,IF(AG30="X",0,IF(AG$2="L",VLOOKUP(AG30,'H. INV.'!$F$10:$P$171,11,FALSE),IF(AG$2="S",VLOOKUP(AG30,'H. INV.'!$V$10:$AF$171,11,FALSE),IF(AG$2="D",VLOOKUP(AG30,'H. INV.'!$AL$10:$AV$171,11,FALSE),"")))))))</f>
        <v/>
      </c>
      <c r="FK30" s="148" t="str">
        <f>IF(AH30="","",IF(AH30="L",0,IF(AH30="V",0,IF(AH30="X",0,IF(AH$2="L",VLOOKUP(AH30,'H. INV.'!$F$10:$P$171,11,FALSE),IF(AH$2="S",VLOOKUP(AH30,'H. INV.'!$V$10:$AF$171,11,FALSE),IF(AH$2="D",VLOOKUP(AH30,'H. INV.'!$AL$10:$AV$171,11,FALSE),"")))))))</f>
        <v/>
      </c>
      <c r="FL30" s="148" t="str">
        <f>IF(AI30="","",IF(AI30="L",0,IF(AI30="V",0,IF(AI30="X",0,IF(AI$2="L",VLOOKUP(AI30,'H. INV.'!$F$10:$P$171,11,FALSE),IF(AI$2="S",VLOOKUP(AI30,'H. INV.'!$V$10:$AF$171,11,FALSE),IF(AI$2="D",VLOOKUP(AI30,'H. INV.'!$AL$10:$AV$171,11,FALSE),"")))))))</f>
        <v/>
      </c>
      <c r="FM30" s="148" t="str">
        <f>IF(AJ30="","",IF(AJ30="L",0,IF(AJ30="V",0,IF(AJ30="X",0,IF(AJ$2="L",VLOOKUP(AJ30,'H. INV.'!$F$10:$P$171,11,FALSE),IF(AJ$2="S",VLOOKUP(AJ30,'H. INV.'!$V$10:$AF$171,11,FALSE),IF(AJ$2="D",VLOOKUP(AJ30,'H. INV.'!$AL$10:$AV$171,11,FALSE),"")))))))</f>
        <v/>
      </c>
      <c r="FN30" s="148" t="str">
        <f>IF(AK30="","",IF(AK30="L",0,IF(AK30="V",0,IF(AK30="X",0,IF(AK$2="L",VLOOKUP(AK30,'H. INV.'!$F$10:$P$171,11,FALSE),IF(AK$2="S",VLOOKUP(AK30,'H. INV.'!$V$10:$AF$171,11,FALSE),IF(AK$2="D",VLOOKUP(AK30,'H. INV.'!$AL$10:$AV$171,11,FALSE),"")))))))</f>
        <v/>
      </c>
      <c r="FO30" s="19"/>
      <c r="FP30" s="148" t="str">
        <f>IF(G30="","",IF(G30="L",0,IF(G30="V",0,IF(G30="X",0,IF(G$2="L",VLOOKUP(G30,'H. VER.'!$F$10:$P$171,11,FALSE),IF(G$2="S",VLOOKUP(G30,'H. VER.'!$V$10:$AF$171,11,FALSE),IF(G$2="D",VLOOKUP(G30,'H. VER.'!$AL$10:$AV$171,11,FALSE),"")))))))</f>
        <v/>
      </c>
      <c r="FQ30" s="148" t="str">
        <f>IF(H30="","",IF(H30="L",0,IF(H30="V",0,IF(H30="X",0,IF(H$2="L",VLOOKUP(H30,'H. VER.'!$F$10:$P$171,11,FALSE),IF(H$2="S",VLOOKUP(H30,'H. VER.'!$V$10:$AF$171,11,FALSE),IF(H$2="D",VLOOKUP(H30,'H. VER.'!$AL$10:$AV$171,11,FALSE),"")))))))</f>
        <v/>
      </c>
      <c r="FR30" s="148" t="str">
        <f>IF(I30="","",IF(I30="L",0,IF(I30="V",0,IF(I30="X",0,IF(I$2="L",VLOOKUP(I30,'H. VER.'!$F$10:$P$171,11,FALSE),IF(I$2="S",VLOOKUP(I30,'H. VER.'!$V$10:$AF$171,11,FALSE),IF(I$2="D",VLOOKUP(I30,'H. VER.'!$AL$10:$AV$171,11,FALSE),"")))))))</f>
        <v/>
      </c>
      <c r="FS30" s="148" t="str">
        <f>IF(J30="","",IF(J30="L",0,IF(J30="V",0,IF(J30="X",0,IF(J$2="L",VLOOKUP(J30,'H. VER.'!$F$10:$P$171,11,FALSE),IF(J$2="S",VLOOKUP(J30,'H. VER.'!$V$10:$AF$171,11,FALSE),IF(J$2="D",VLOOKUP(J30,'H. VER.'!$AL$10:$AV$171,11,FALSE),"")))))))</f>
        <v/>
      </c>
      <c r="FT30" s="148" t="str">
        <f>IF(K30="","",IF(K30="L",0,IF(K30="V",0,IF(K30="X",0,IF(K$2="L",VLOOKUP(K30,'H. VER.'!$F$10:$P$171,11,FALSE),IF(K$2="S",VLOOKUP(K30,'H. VER.'!$V$10:$AF$171,11,FALSE),IF(K$2="D",VLOOKUP(K30,'H. VER.'!$AL$10:$AV$171,11,FALSE),"")))))))</f>
        <v/>
      </c>
      <c r="FU30" s="148" t="str">
        <f>IF(L30="","",IF(L30="L",0,IF(L30="V",0,IF(L30="X",0,IF(L$2="L",VLOOKUP(L30,'H. VER.'!$F$10:$P$171,11,FALSE),IF(L$2="S",VLOOKUP(L30,'H. VER.'!$V$10:$AF$171,11,FALSE),IF(L$2="D",VLOOKUP(L30,'H. VER.'!$AL$10:$AV$171,11,FALSE),"")))))))</f>
        <v/>
      </c>
      <c r="FV30" s="148" t="str">
        <f>IF(M30="","",IF(M30="L",0,IF(M30="V",0,IF(M30="X",0,IF(M$2="L",VLOOKUP(M30,'H. VER.'!$F$10:$P$171,11,FALSE),IF(M$2="S",VLOOKUP(M30,'H. VER.'!$V$10:$AF$171,11,FALSE),IF(M$2="D",VLOOKUP(M30,'H. VER.'!$AL$10:$AV$171,11,FALSE),"")))))))</f>
        <v/>
      </c>
      <c r="FW30" s="148" t="str">
        <f>IF(N30="","",IF(N30="L",0,IF(N30="V",0,IF(N30="X",0,IF(N$2="L",VLOOKUP(N30,'H. VER.'!$F$10:$P$171,11,FALSE),IF(N$2="S",VLOOKUP(N30,'H. VER.'!$V$10:$AF$171,11,FALSE),IF(N$2="D",VLOOKUP(N30,'H. VER.'!$AL$10:$AV$171,11,FALSE),"")))))))</f>
        <v/>
      </c>
      <c r="FX30" s="148" t="str">
        <f>IF(O30="","",IF(O30="L",0,IF(O30="V",0,IF(O30="X",0,IF(O$2="L",VLOOKUP(O30,'H. VER.'!$F$10:$P$171,11,FALSE),IF(O$2="S",VLOOKUP(O30,'H. VER.'!$V$10:$AF$171,11,FALSE),IF(O$2="D",VLOOKUP(O30,'H. VER.'!$AL$10:$AV$171,11,FALSE),"")))))))</f>
        <v/>
      </c>
      <c r="FY30" s="148" t="str">
        <f>IF(P30="","",IF(P30="L",0,IF(P30="V",0,IF(P30="X",0,IF(P$2="L",VLOOKUP(P30,'H. VER.'!$F$10:$P$171,11,FALSE),IF(P$2="S",VLOOKUP(P30,'H. VER.'!$V$10:$AF$171,11,FALSE),IF(P$2="D",VLOOKUP(P30,'H. VER.'!$AL$10:$AV$171,11,FALSE),"")))))))</f>
        <v/>
      </c>
      <c r="FZ30" s="148" t="str">
        <f>IF(Q30="","",IF(Q30="L",0,IF(Q30="V",0,IF(Q30="X",0,IF(Q$2="L",VLOOKUP(Q30,'H. VER.'!$F$10:$P$171,11,FALSE),IF(Q$2="S",VLOOKUP(Q30,'H. VER.'!$V$10:$AF$171,11,FALSE),IF(Q$2="D",VLOOKUP(Q30,'H. VER.'!$AL$10:$AV$171,11,FALSE),"")))))))</f>
        <v/>
      </c>
      <c r="GA30" s="148" t="str">
        <f>IF(R30="","",IF(R30="L",0,IF(R30="V",0,IF(R30="X",0,IF(R$2="L",VLOOKUP(R30,'H. VER.'!$F$10:$P$171,11,FALSE),IF(R$2="S",VLOOKUP(R30,'H. VER.'!$V$10:$AF$171,11,FALSE),IF(R$2="D",VLOOKUP(R30,'H. VER.'!$AL$10:$AV$171,11,FALSE),"")))))))</f>
        <v/>
      </c>
      <c r="GB30" s="148" t="str">
        <f>IF(S30="","",IF(S30="L",0,IF(S30="V",0,IF(S30="X",0,IF(S$2="L",VLOOKUP(S30,'H. VER.'!$F$10:$P$171,11,FALSE),IF(S$2="S",VLOOKUP(S30,'H. VER.'!$V$10:$AF$171,11,FALSE),IF(S$2="D",VLOOKUP(S30,'H. VER.'!$AL$10:$AV$171,11,FALSE),"")))))))</f>
        <v/>
      </c>
      <c r="GC30" s="148" t="str">
        <f>IF(T30="","",IF(T30="L",0,IF(T30="V",0,IF(T30="X",0,IF(T$2="L",VLOOKUP(T30,'H. VER.'!$F$10:$P$171,11,FALSE),IF(T$2="S",VLOOKUP(T30,'H. VER.'!$V$10:$AF$171,11,FALSE),IF(T$2="D",VLOOKUP(T30,'H. VER.'!$AL$10:$AV$171,11,FALSE),"")))))))</f>
        <v/>
      </c>
      <c r="GD30" s="148" t="str">
        <f>IF(U30="","",IF(U30="L",0,IF(U30="V",0,IF(U30="X",0,IF(U$2="L",VLOOKUP(U30,'H. VER.'!$F$10:$P$171,11,FALSE),IF(U$2="S",VLOOKUP(U30,'H. VER.'!$V$10:$AF$171,11,FALSE),IF(U$2="D",VLOOKUP(U30,'H. VER.'!$AL$10:$AV$171,11,FALSE),"")))))))</f>
        <v/>
      </c>
      <c r="GE30" s="148" t="str">
        <f>IF(V30="","",IF(V30="L",0,IF(V30="V",0,IF(V30="X",0,IF(V$2="L",VLOOKUP(V30,'H. VER.'!$F$10:$P$171,11,FALSE),IF(V$2="S",VLOOKUP(V30,'H. VER.'!$V$10:$AF$171,11,FALSE),IF(V$2="D",VLOOKUP(V30,'H. VER.'!$AL$10:$AV$171,11,FALSE),"")))))))</f>
        <v/>
      </c>
      <c r="GF30" s="148" t="str">
        <f>IF(W30="","",IF(W30="L",0,IF(W30="V",0,IF(W30="X",0,IF(W$2="L",VLOOKUP(W30,'H. VER.'!$F$10:$P$171,11,FALSE),IF(W$2="S",VLOOKUP(W30,'H. VER.'!$V$10:$AF$171,11,FALSE),IF(W$2="D",VLOOKUP(W30,'H. VER.'!$AL$10:$AV$171,11,FALSE),"")))))))</f>
        <v/>
      </c>
      <c r="GG30" s="148" t="str">
        <f>IF(X30="","",IF(X30="L",0,IF(X30="V",0,IF(X30="X",0,IF(X$2="L",VLOOKUP(X30,'H. VER.'!$F$10:$P$171,11,FALSE),IF(X$2="S",VLOOKUP(X30,'H. VER.'!$V$10:$AF$171,11,FALSE),IF(X$2="D",VLOOKUP(X30,'H. VER.'!$AL$10:$AV$171,11,FALSE),"")))))))</f>
        <v/>
      </c>
      <c r="GH30" s="148" t="str">
        <f>IF(Y30="","",IF(Y30="L",0,IF(Y30="V",0,IF(Y30="X",0,IF(Y$2="L",VLOOKUP(Y30,'H. VER.'!$F$10:$P$171,11,FALSE),IF(Y$2="S",VLOOKUP(Y30,'H. VER.'!$V$10:$AF$171,11,FALSE),IF(Y$2="D",VLOOKUP(Y30,'H. VER.'!$AL$10:$AV$171,11,FALSE),"")))))))</f>
        <v/>
      </c>
      <c r="GI30" s="148" t="str">
        <f>IF(Z30="","",IF(Z30="L",0,IF(Z30="V",0,IF(Z30="X",0,IF(Z$2="L",VLOOKUP(Z30,'H. VER.'!$F$10:$P$171,11,FALSE),IF(Z$2="S",VLOOKUP(Z30,'H. VER.'!$V$10:$AF$171,11,FALSE),IF(Z$2="D",VLOOKUP(Z30,'H. VER.'!$AL$10:$AV$171,11,FALSE),"")))))))</f>
        <v/>
      </c>
      <c r="GJ30" s="148" t="str">
        <f>IF(AA30="","",IF(AA30="L",0,IF(AA30="V",0,IF(AA30="X",0,IF(AA$2="L",VLOOKUP(AA30,'H. VER.'!$F$10:$P$171,11,FALSE),IF(AA$2="S",VLOOKUP(AA30,'H. VER.'!$V$10:$AF$171,11,FALSE),IF(AA$2="D",VLOOKUP(AA30,'H. VER.'!$AL$10:$AV$171,11,FALSE),"")))))))</f>
        <v/>
      </c>
      <c r="GK30" s="148" t="str">
        <f>IF(AB30="","",IF(AB30="L",0,IF(AB30="V",0,IF(AB30="X",0,IF(AB$2="L",VLOOKUP(AB30,'H. VER.'!$F$10:$P$171,11,FALSE),IF(AB$2="S",VLOOKUP(AB30,'H. VER.'!$V$10:$AF$171,11,FALSE),IF(AB$2="D",VLOOKUP(AB30,'H. VER.'!$AL$10:$AV$171,11,FALSE),"")))))))</f>
        <v/>
      </c>
      <c r="GL30" s="148" t="str">
        <f>IF(AC30="","",IF(AC30="L",0,IF(AC30="V",0,IF(AC30="X",0,IF(AC$2="L",VLOOKUP(AC30,'H. VER.'!$F$10:$P$171,11,FALSE),IF(AC$2="S",VLOOKUP(AC30,'H. VER.'!$V$10:$AF$171,11,FALSE),IF(AC$2="D",VLOOKUP(AC30,'H. VER.'!$AL$10:$AV$171,11,FALSE),"")))))))</f>
        <v/>
      </c>
      <c r="GM30" s="148" t="str">
        <f>IF(AD30="","",IF(AD30="L",0,IF(AD30="V",0,IF(AD30="X",0,IF(AD$2="L",VLOOKUP(AD30,'H. VER.'!$F$10:$P$171,11,FALSE),IF(AD$2="S",VLOOKUP(AD30,'H. VER.'!$V$10:$AF$171,11,FALSE),IF(AD$2="D",VLOOKUP(AD30,'H. VER.'!$AL$10:$AV$171,11,FALSE),"")))))))</f>
        <v/>
      </c>
      <c r="GN30" s="148" t="str">
        <f>IF(AE30="","",IF(AE30="L",0,IF(AE30="V",0,IF(AE30="X",0,IF(AE$2="L",VLOOKUP(AE30,'H. VER.'!$F$10:$P$171,11,FALSE),IF(AE$2="S",VLOOKUP(AE30,'H. VER.'!$V$10:$AF$171,11,FALSE),IF(AE$2="D",VLOOKUP(AE30,'H. VER.'!$AL$10:$AV$171,11,FALSE),"")))))))</f>
        <v/>
      </c>
      <c r="GO30" s="148" t="str">
        <f>IF(AF30="","",IF(AF30="L",0,IF(AF30="V",0,IF(AF30="X",0,IF(AF$2="L",VLOOKUP(AF30,'H. VER.'!$F$10:$P$171,11,FALSE),IF(AF$2="S",VLOOKUP(AF30,'H. VER.'!$V$10:$AF$171,11,FALSE),IF(AF$2="D",VLOOKUP(AF30,'H. VER.'!$AL$10:$AV$171,11,FALSE),"")))))))</f>
        <v/>
      </c>
      <c r="GP30" s="148" t="str">
        <f>IF(AG30="","",IF(AG30="L",0,IF(AG30="V",0,IF(AG30="X",0,IF(AG$2="L",VLOOKUP(AG30,'H. VER.'!$F$10:$P$171,11,FALSE),IF(AG$2="S",VLOOKUP(AG30,'H. VER.'!$V$10:$AF$171,11,FALSE),IF(AG$2="D",VLOOKUP(AG30,'H. VER.'!$AL$10:$AV$171,11,FALSE),"")))))))</f>
        <v/>
      </c>
      <c r="GQ30" s="148" t="str">
        <f>IF(AH30="","",IF(AH30="L",0,IF(AH30="V",0,IF(AH30="X",0,IF(AH$2="L",VLOOKUP(AH30,'H. VER.'!$F$10:$P$171,11,FALSE),IF(AH$2="S",VLOOKUP(AH30,'H. VER.'!$V$10:$AF$171,11,FALSE),IF(AH$2="D",VLOOKUP(AH30,'H. VER.'!$AL$10:$AV$171,11,FALSE),"")))))))</f>
        <v/>
      </c>
      <c r="GR30" s="148" t="str">
        <f>IF(AI30="","",IF(AI30="L",0,IF(AI30="V",0,IF(AI30="X",0,IF(AI$2="L",VLOOKUP(AI30,'H. VER.'!$F$10:$P$171,11,FALSE),IF(AI$2="S",VLOOKUP(AI30,'H. VER.'!$V$10:$AF$171,11,FALSE),IF(AI$2="D",VLOOKUP(AI30,'H. VER.'!$AL$10:$AV$171,11,FALSE),"")))))))</f>
        <v/>
      </c>
      <c r="GS30" s="148" t="str">
        <f>IF(AJ30="","",IF(AJ30="L",0,IF(AJ30="V",0,IF(AJ30="X",0,IF(AJ$2="L",VLOOKUP(AJ30,'H. VER.'!$F$10:$P$171,11,FALSE),IF(AJ$2="S",VLOOKUP(AJ30,'H. VER.'!$V$10:$AF$171,11,FALSE),IF(AJ$2="D",VLOOKUP(AJ30,'H. VER.'!$AL$10:$AV$171,11,FALSE),"")))))))</f>
        <v/>
      </c>
      <c r="GT30" s="148" t="str">
        <f>IF(AK30="","",IF(AK30="L",0,IF(AK30="V",0,IF(AK30="X",0,IF(AK$2="L",VLOOKUP(AK30,'H. VER.'!$F$10:$P$171,11,FALSE),IF(AK$2="S",VLOOKUP(AK30,'H. VER.'!$V$10:$AF$171,11,FALSE),IF(AK$2="D",VLOOKUP(AK30,'H. VER.'!$AL$10:$AV$171,11,FALSE),"")))))))</f>
        <v/>
      </c>
      <c r="GU30" s="19"/>
      <c r="GV30" s="417">
        <f t="shared" si="47"/>
        <v>23</v>
      </c>
      <c r="GW30" s="415"/>
    </row>
    <row r="31" spans="1:205" ht="15.75">
      <c r="A31" s="368"/>
      <c r="B31" s="367" t="str">
        <f>IFERROR(VLOOKUP(A447/7/2023+CONDUCTORES!C:V,20,FALSE),"")</f>
        <v/>
      </c>
      <c r="C31" s="544" t="str">
        <f>IF(CUADRO!A31="",IF(B31="","",B31),VLOOKUP(CUADRO!A31,CONDUCTORES!C:E,3,FALSE))</f>
        <v/>
      </c>
      <c r="D31" s="545" t="str">
        <f>IF(ISNA(IF(B31="",IF(A31="","",A31),VLOOKUP(B31,CONDUCTORES!B:F,5,FALSE))),"",(IF(B31="",IF(A31="","",A31),VLOOKUP(B31,CONDUCTORES!B:F,5,FALSE))))</f>
        <v/>
      </c>
      <c r="E31" s="546">
        <v>28</v>
      </c>
      <c r="F31" s="551"/>
      <c r="G31" s="547"/>
      <c r="H31" s="547"/>
      <c r="I31" s="519"/>
      <c r="J31" s="547"/>
      <c r="K31" s="519"/>
      <c r="L31" s="547"/>
      <c r="M31" s="547"/>
      <c r="N31" s="547"/>
      <c r="O31" s="547"/>
      <c r="P31" s="519"/>
      <c r="Q31" s="547"/>
      <c r="R31" s="519"/>
      <c r="S31" s="550"/>
      <c r="T31" s="547"/>
      <c r="U31" s="547"/>
      <c r="V31" s="549"/>
      <c r="W31" s="547"/>
      <c r="X31" s="547"/>
      <c r="Y31" s="519"/>
      <c r="Z31" s="550"/>
      <c r="AA31" s="547"/>
      <c r="AB31" s="547"/>
      <c r="AC31" s="547"/>
      <c r="AD31" s="547"/>
      <c r="AE31" s="547"/>
      <c r="AF31" s="547"/>
      <c r="AG31" s="547"/>
      <c r="AH31" s="547"/>
      <c r="AI31" s="547"/>
      <c r="AJ31" s="547"/>
      <c r="AK31" s="519"/>
      <c r="AL31" s="417">
        <f t="shared" si="38"/>
        <v>0</v>
      </c>
      <c r="AM31" s="417">
        <f t="shared" si="6"/>
        <v>31</v>
      </c>
      <c r="AN31" s="463">
        <f t="shared" si="39"/>
        <v>0</v>
      </c>
      <c r="AO31" s="463">
        <f t="shared" si="40"/>
        <v>0</v>
      </c>
      <c r="AP31" s="463">
        <f t="shared" si="41"/>
        <v>0</v>
      </c>
      <c r="AQ31" s="463">
        <f t="shared" si="42"/>
        <v>0</v>
      </c>
      <c r="AR31" s="463">
        <f t="shared" si="43"/>
        <v>0</v>
      </c>
      <c r="AS31" s="464">
        <f t="shared" si="44"/>
        <v>0</v>
      </c>
      <c r="AT31" s="464">
        <f t="shared" si="45"/>
        <v>0</v>
      </c>
      <c r="AU31" s="465">
        <f>EH31+(AO31*(CALCULADORA!$L$22/30))+(CUADRO!AP31*CALCULADORA!$J$22)+(CUADRO!AQ31*CALCULADORA!$J$22)+(CUADRO!AR31*CALCULADORA!$J$22)</f>
        <v>0</v>
      </c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97">
        <f t="shared" si="7"/>
        <v>1</v>
      </c>
      <c r="BW31" s="97">
        <f t="shared" si="8"/>
        <v>2</v>
      </c>
      <c r="BX31" s="97">
        <f t="shared" si="9"/>
        <v>3</v>
      </c>
      <c r="BY31" s="97">
        <f t="shared" si="10"/>
        <v>4</v>
      </c>
      <c r="BZ31" s="97">
        <f t="shared" si="11"/>
        <v>5</v>
      </c>
      <c r="CA31" s="97">
        <f t="shared" si="12"/>
        <v>6</v>
      </c>
      <c r="CB31" s="97">
        <f t="shared" si="13"/>
        <v>7</v>
      </c>
      <c r="CC31" s="97">
        <f t="shared" si="14"/>
        <v>8</v>
      </c>
      <c r="CD31" s="97">
        <f t="shared" si="15"/>
        <v>9</v>
      </c>
      <c r="CE31" s="97">
        <f t="shared" si="16"/>
        <v>10</v>
      </c>
      <c r="CF31" s="97">
        <f t="shared" si="17"/>
        <v>11</v>
      </c>
      <c r="CG31" s="97">
        <f t="shared" si="18"/>
        <v>12</v>
      </c>
      <c r="CH31" s="97">
        <f t="shared" si="19"/>
        <v>13</v>
      </c>
      <c r="CI31" s="97">
        <f t="shared" si="20"/>
        <v>14</v>
      </c>
      <c r="CJ31" s="97">
        <f t="shared" si="21"/>
        <v>15</v>
      </c>
      <c r="CK31" s="97">
        <f t="shared" si="22"/>
        <v>16</v>
      </c>
      <c r="CL31" s="97">
        <f t="shared" si="23"/>
        <v>17</v>
      </c>
      <c r="CM31" s="97">
        <f t="shared" si="24"/>
        <v>18</v>
      </c>
      <c r="CN31" s="97">
        <f t="shared" si="25"/>
        <v>19</v>
      </c>
      <c r="CO31" s="97">
        <f t="shared" si="26"/>
        <v>20</v>
      </c>
      <c r="CP31" s="97">
        <f t="shared" si="27"/>
        <v>21</v>
      </c>
      <c r="CQ31" s="97">
        <f t="shared" si="28"/>
        <v>22</v>
      </c>
      <c r="CR31" s="97">
        <f t="shared" si="29"/>
        <v>23</v>
      </c>
      <c r="CS31" s="97">
        <f t="shared" si="30"/>
        <v>24</v>
      </c>
      <c r="CT31" s="97">
        <f t="shared" si="31"/>
        <v>25</v>
      </c>
      <c r="CU31" s="97">
        <f t="shared" si="32"/>
        <v>26</v>
      </c>
      <c r="CV31" s="97">
        <f t="shared" si="33"/>
        <v>27</v>
      </c>
      <c r="CW31" s="97">
        <f t="shared" si="34"/>
        <v>28</v>
      </c>
      <c r="CX31" s="97">
        <f t="shared" si="35"/>
        <v>29</v>
      </c>
      <c r="CY31" s="97">
        <f t="shared" si="36"/>
        <v>30</v>
      </c>
      <c r="CZ31" s="97">
        <f t="shared" si="37"/>
        <v>31</v>
      </c>
      <c r="DA31" s="19"/>
      <c r="DB31" s="19"/>
      <c r="DC31" s="148" t="str">
        <f>IF(G31="X",CALCULADORA!$J$22,IF(CUADRO!G31="V",0,IF(CUADRO!G31="AP",0,IF(CUADRO!G31="HS",0,IF(CUADRO!G31="BA",0,IF(CALCULADORA!$M$2="INVIERNO",CUADRO!EJ31,CUADRO!FP31))))))</f>
        <v/>
      </c>
      <c r="DD31" s="148" t="str">
        <f>IF(H31="X",CALCULADORA!$J$22,IF(CUADRO!H31="V",0,IF(CUADRO!H31="AP",0,IF(CUADRO!H31="HS",0,IF(CUADRO!H31="BA",0,IF(CALCULADORA!$M$2="INVIERNO",CUADRO!EK31,CUADRO!FQ31))))))</f>
        <v/>
      </c>
      <c r="DE31" s="148" t="str">
        <f>IF(I31="X",CALCULADORA!$J$22,IF(CUADRO!I31="V",0,IF(CUADRO!I31="AP",0,IF(CUADRO!I31="HS",0,IF(CUADRO!I31="BA",0,IF(CALCULADORA!$M$2="INVIERNO",CUADRO!EL31,CUADRO!FR31))))))</f>
        <v/>
      </c>
      <c r="DF31" s="148" t="str">
        <f>IF(J31="X",CALCULADORA!$J$22,IF(CUADRO!J31="V",0,IF(CUADRO!J31="AP",0,IF(CUADRO!J31="HS",0,IF(CUADRO!J31="BA",0,IF(CALCULADORA!$M$2="INVIERNO",CUADRO!EM31,CUADRO!FS31))))))</f>
        <v/>
      </c>
      <c r="DG31" s="148" t="str">
        <f>IF(K31="X",CALCULADORA!$J$22,IF(CUADRO!K31="V",0,IF(CUADRO!K31="AP",0,IF(CUADRO!K31="HS",0,IF(CUADRO!K31="BA",0,IF(CALCULADORA!$M$2="INVIERNO",CUADRO!EN31,CUADRO!FT31))))))</f>
        <v/>
      </c>
      <c r="DH31" s="148" t="str">
        <f>IF(L31="X",CALCULADORA!$J$22,IF(CUADRO!L31="V",0,IF(CUADRO!L31="AP",0,IF(CUADRO!L31="HS",0,IF(CUADRO!L31="BA",0,IF(CALCULADORA!$M$2="INVIERNO",CUADRO!EO31,CUADRO!FU31))))))</f>
        <v/>
      </c>
      <c r="DI31" s="148" t="str">
        <f>IF(M31="X",CALCULADORA!$J$22,IF(CUADRO!M31="V",0,IF(CUADRO!M31="AP",0,IF(CUADRO!M31="HS",0,IF(CUADRO!M31="BA",0,IF(CALCULADORA!$M$2="INVIERNO",CUADRO!EP31,CUADRO!FV31))))))</f>
        <v/>
      </c>
      <c r="DJ31" s="148" t="str">
        <f>IF(N31="X",CALCULADORA!$J$22,IF(CUADRO!N31="V",0,IF(CUADRO!N31="AP",0,IF(CUADRO!N31="HS",0,IF(CUADRO!N31="BA",0,IF(CALCULADORA!$M$2="INVIERNO",CUADRO!EQ31,CUADRO!FW31))))))</f>
        <v/>
      </c>
      <c r="DK31" s="148" t="str">
        <f>IF(O31="X",CALCULADORA!$J$22,IF(CUADRO!O31="V",0,IF(CUADRO!O31="AP",0,IF(CUADRO!O31="HS",0,IF(CUADRO!O31="BA",0,IF(CALCULADORA!$M$2="INVIERNO",CUADRO!ER31,CUADRO!FX31))))))</f>
        <v/>
      </c>
      <c r="DL31" s="148" t="str">
        <f>IF(P31="X",CALCULADORA!$J$22,IF(CUADRO!P31="V",0,IF(CUADRO!P31="AP",0,IF(CUADRO!P31="HS",0,IF(CUADRO!P31="BA",0,IF(CALCULADORA!$M$2="INVIERNO",CUADRO!ES31,CUADRO!FY31))))))</f>
        <v/>
      </c>
      <c r="DM31" s="148" t="str">
        <f>IF(Q31="X",CALCULADORA!$J$22,IF(CUADRO!Q31="V",0,IF(CUADRO!Q31="AP",0,IF(CUADRO!Q31="HS",0,IF(CUADRO!Q31="BA",0,IF(CALCULADORA!$M$2="INVIERNO",CUADRO!ET31,CUADRO!FZ31))))))</f>
        <v/>
      </c>
      <c r="DN31" s="148" t="str">
        <f>IF(R31="X",CALCULADORA!$J$22,IF(CUADRO!R31="V",0,IF(CUADRO!R31="AP",0,IF(CUADRO!R31="HS",0,IF(CUADRO!R31="BA",0,IF(CALCULADORA!$M$2="INVIERNO",CUADRO!EU31,CUADRO!GA31))))))</f>
        <v/>
      </c>
      <c r="DO31" s="148" t="str">
        <f>IF(S31="X",CALCULADORA!$J$22,IF(CUADRO!S31="V",0,IF(CUADRO!S31="AP",0,IF(CUADRO!S31="HS",0,IF(CUADRO!S31="BA",0,IF(CALCULADORA!$M$2="INVIERNO",CUADRO!EV31,CUADRO!GB31))))))</f>
        <v/>
      </c>
      <c r="DP31" s="148" t="str">
        <f>IF(T31="X",CALCULADORA!$J$22,IF(CUADRO!T31="V",0,IF(CUADRO!T31="AP",0,IF(CUADRO!T31="HS",0,IF(CUADRO!T31="BA",0,IF(CALCULADORA!$M$2="INVIERNO",CUADRO!EW31,CUADRO!GC31))))))</f>
        <v/>
      </c>
      <c r="DQ31" s="148" t="str">
        <f>IF(U31="X",CALCULADORA!$J$22,IF(CUADRO!U31="V",0,IF(CUADRO!U31="AP",0,IF(CUADRO!U31="HS",0,IF(CUADRO!U31="BA",0,IF(CALCULADORA!$M$2="INVIERNO",CUADRO!EX31,CUADRO!GD31))))))</f>
        <v/>
      </c>
      <c r="DR31" s="148" t="str">
        <f>IF(V31="X",CALCULADORA!$J$22,IF(CUADRO!V31="V",0,IF(CUADRO!V31="AP",0,IF(CUADRO!V31="HS",0,IF(CUADRO!V31="BA",0,IF(CALCULADORA!$M$2="INVIERNO",CUADRO!EY31,CUADRO!GE31))))))</f>
        <v/>
      </c>
      <c r="DS31" s="148" t="str">
        <f>IF(W31="X",CALCULADORA!$J$22,IF(CUADRO!W31="V",0,IF(CUADRO!W31="AP",0,IF(CUADRO!W31="HS",0,IF(CUADRO!W31="BA",0,IF(CALCULADORA!$M$2="INVIERNO",CUADRO!EZ31,CUADRO!GF31))))))</f>
        <v/>
      </c>
      <c r="DT31" s="148" t="str">
        <f>IF(X31="X",CALCULADORA!$J$22,IF(CUADRO!X31="V",0,IF(CUADRO!X31="AP",0,IF(CUADRO!X31="HS",0,IF(CUADRO!X31="BA",0,IF(CALCULADORA!$M$2="INVIERNO",CUADRO!FA31,CUADRO!GG31))))))</f>
        <v/>
      </c>
      <c r="DU31" s="148" t="str">
        <f>IF(Y31="X",CALCULADORA!$J$22,IF(CUADRO!Y31="V",0,IF(CUADRO!Y31="AP",0,IF(CUADRO!Y31="HS",0,IF(CUADRO!Y31="BA",0,IF(CALCULADORA!$M$2="INVIERNO",CUADRO!FB31,CUADRO!GH31))))))</f>
        <v/>
      </c>
      <c r="DV31" s="148" t="str">
        <f>IF(Z31="X",CALCULADORA!$J$22,IF(CUADRO!Z31="V",0,IF(CUADRO!Z31="AP",0,IF(CUADRO!Z31="HS",0,IF(CUADRO!Z31="BA",0,IF(CALCULADORA!$M$2="INVIERNO",CUADRO!FC31,CUADRO!GI31))))))</f>
        <v/>
      </c>
      <c r="DW31" s="148" t="str">
        <f>IF(AA31="X",CALCULADORA!$J$22,IF(CUADRO!AA31="V",0,IF(CUADRO!AA31="AP",0,IF(CUADRO!AA31="HS",0,IF(CUADRO!AA31="BA",0,IF(CALCULADORA!$M$2="INVIERNO",CUADRO!FD31,CUADRO!GJ31))))))</f>
        <v/>
      </c>
      <c r="DX31" s="148" t="str">
        <f>IF(AB31="X",CALCULADORA!$J$22,IF(CUADRO!AB31="V",0,IF(CUADRO!AB31="AP",0,IF(CUADRO!AB31="HS",0,IF(CUADRO!AB31="BA",0,IF(CALCULADORA!$M$2="INVIERNO",CUADRO!FE31,CUADRO!GK31))))))</f>
        <v/>
      </c>
      <c r="DY31" s="148" t="str">
        <f>IF(AC31="X",CALCULADORA!$J$22,IF(CUADRO!AC31="V",0,IF(CUADRO!AC31="AP",0,IF(CUADRO!AC31="HS",0,IF(CUADRO!AC31="BA",0,IF(CALCULADORA!$M$2="INVIERNO",CUADRO!FF31,CUADRO!GL31))))))</f>
        <v/>
      </c>
      <c r="DZ31" s="148" t="str">
        <f>IF(AD31="X",CALCULADORA!$J$22,IF(CUADRO!AD31="V",0,IF(CUADRO!AD31="AP",0,IF(CUADRO!AD31="HS",0,IF(CUADRO!AD31="BA",0,IF(CALCULADORA!$M$2="INVIERNO",CUADRO!FG31,CUADRO!GM31))))))</f>
        <v/>
      </c>
      <c r="EA31" s="148" t="str">
        <f>IF(AE31="X",CALCULADORA!$J$22,IF(CUADRO!AE31="V",0,IF(CUADRO!AE31="AP",0,IF(CUADRO!AE31="HS",0,IF(CUADRO!AE31="BA",0,IF(CALCULADORA!$M$2="INVIERNO",CUADRO!FH31,CUADRO!GN31))))))</f>
        <v/>
      </c>
      <c r="EB31" s="148" t="str">
        <f>IF(AF31="X",CALCULADORA!$J$22,IF(CUADRO!AF31="V",0,IF(CUADRO!AF31="AP",0,IF(CUADRO!AF31="HS",0,IF(CUADRO!AF31="BA",0,IF(CALCULADORA!$M$2="INVIERNO",CUADRO!FI31,CUADRO!GO31))))))</f>
        <v/>
      </c>
      <c r="EC31" s="148" t="str">
        <f>IF(AG31="X",CALCULADORA!$J$22,IF(CUADRO!AG31="V",0,IF(CUADRO!AG31="AP",0,IF(CUADRO!AG31="HS",0,IF(CUADRO!AG31="BA",0,IF(CALCULADORA!$M$2="INVIERNO",CUADRO!FJ31,CUADRO!GP31))))))</f>
        <v/>
      </c>
      <c r="ED31" s="148" t="str">
        <f>IF(AH31="X",CALCULADORA!$J$22,IF(CUADRO!AH31="V",0,IF(CUADRO!AH31="AP",0,IF(CUADRO!AH31="HS",0,IF(CUADRO!AH31="BA",0,IF(CALCULADORA!$M$2="INVIERNO",CUADRO!FK31,CUADRO!GQ31))))))</f>
        <v/>
      </c>
      <c r="EE31" s="148" t="str">
        <f>IF(AI31="X",CALCULADORA!$J$22,IF(CUADRO!AI31="V",0,IF(CUADRO!AI31="AP",0,IF(CUADRO!AI31="HS",0,IF(CUADRO!AI31="BA",0,IF(CALCULADORA!$M$2="INVIERNO",CUADRO!FL31,CUADRO!GR31))))))</f>
        <v/>
      </c>
      <c r="EF31" s="148" t="str">
        <f>IF(AJ31="X",CALCULADORA!$J$22,IF(CUADRO!AJ31="V",0,IF(CUADRO!AJ31="AP",0,IF(CUADRO!AJ31="HS",0,IF(CUADRO!AJ31="BA",0,IF(CALCULADORA!$M$2="INVIERNO",CUADRO!FM31,CUADRO!GS31))))))</f>
        <v/>
      </c>
      <c r="EG31" s="148" t="str">
        <f>IF(AK31="X",CALCULADORA!$J$22,IF(CUADRO!AK31="V",0,IF(CUADRO!AK31="AP",0,IF(CUADRO!AK31="HS",0,IF(CUADRO!AK31="BA",0,IF(CALCULADORA!$M$2="INVIERNO",CUADRO!FN31,CUADRO!GT31))))))</f>
        <v/>
      </c>
      <c r="EH31" s="363">
        <f t="shared" si="46"/>
        <v>0</v>
      </c>
      <c r="EI31" s="19"/>
      <c r="EJ31" s="148" t="str">
        <f>IF(G31="","",IF(G31="L",0,IF(G31="V",0,IF(G31="X",0,IF(G$2="L",VLOOKUP(G31,'H. INV.'!$F$10:$P$171,11,FALSE),IF(G$2="S",VLOOKUP(G31,'H. INV.'!$V$10:$AF$171,11,FALSE),IF(G$2="D",VLOOKUP(G31,'H. INV.'!$AL$10:$AV$171,11,FALSE),"")))))))</f>
        <v/>
      </c>
      <c r="EK31" s="148" t="str">
        <f>IF(H31="","",IF(H31="L",0,IF(H31="V",0,IF(H31="X",0,IF(H$2="L",VLOOKUP(H31,'H. INV.'!$F$10:$P$171,11,FALSE),IF(H$2="S",VLOOKUP(H31,'H. INV.'!$V$10:$AF$171,11,FALSE),IF(H$2="D",VLOOKUP(H31,'H. INV.'!$AL$10:$AV$171,11,FALSE),"")))))))</f>
        <v/>
      </c>
      <c r="EL31" s="148" t="str">
        <f>IF(I31="","",IF(I31="L",0,IF(I31="V",0,IF(I31="X",0,IF(I$2="L",VLOOKUP(I31,'H. INV.'!$F$10:$P$171,11,FALSE),IF(I$2="S",VLOOKUP(I31,'H. INV.'!$V$10:$AF$171,11,FALSE),IF(I$2="D",VLOOKUP(I31,'H. INV.'!$AL$10:$AV$171,11,FALSE),"")))))))</f>
        <v/>
      </c>
      <c r="EM31" s="148" t="str">
        <f>IF(J31="","",IF(J31="L",0,IF(J31="V",0,IF(J31="X",0,IF(J$2="L",VLOOKUP(J31,'H. INV.'!$F$10:$P$171,11,FALSE),IF(J$2="S",VLOOKUP(J31,'H. INV.'!$V$10:$AF$171,11,FALSE),IF(J$2="D",VLOOKUP(J31,'H. INV.'!$AL$10:$AV$171,11,FALSE),"")))))))</f>
        <v/>
      </c>
      <c r="EN31" s="148" t="str">
        <f>IF(K31="","",IF(K31="L",0,IF(K31="V",0,IF(K31="X",0,IF(K$2="L",VLOOKUP(K31,'H. INV.'!$F$10:$P$171,11,FALSE),IF(K$2="S",VLOOKUP(K31,'H. INV.'!$V$10:$AF$171,11,FALSE),IF(K$2="D",VLOOKUP(K31,'H. INV.'!$AL$10:$AV$171,11,FALSE),"")))))))</f>
        <v/>
      </c>
      <c r="EO31" s="148" t="str">
        <f>IF(L31="","",IF(L31="L",0,IF(L31="V",0,IF(L31="X",0,IF(L$2="L",VLOOKUP(L31,'H. INV.'!$F$10:$P$171,11,FALSE),IF(L$2="S",VLOOKUP(L31,'H. INV.'!$V$10:$AF$171,11,FALSE),IF(L$2="D",VLOOKUP(L31,'H. INV.'!$AL$10:$AV$171,11,FALSE),"")))))))</f>
        <v/>
      </c>
      <c r="EP31" s="148" t="str">
        <f>IF(M31="","",IF(M31="L",0,IF(M31="V",0,IF(M31="X",0,IF(M$2="L",VLOOKUP(M31,'H. INV.'!$F$10:$P$171,11,FALSE),IF(M$2="S",VLOOKUP(M31,'H. INV.'!$V$10:$AF$171,11,FALSE),IF(M$2="D",VLOOKUP(M31,'H. INV.'!$AL$10:$AV$171,11,FALSE),"")))))))</f>
        <v/>
      </c>
      <c r="EQ31" s="148" t="str">
        <f>IF(N31="","",IF(N31="L",0,IF(N31="V",0,IF(N31="X",0,IF(N$2="L",VLOOKUP(N31,'H. INV.'!$F$10:$P$171,11,FALSE),IF(N$2="S",VLOOKUP(N31,'H. INV.'!$V$10:$AF$171,11,FALSE),IF(N$2="D",VLOOKUP(N31,'H. INV.'!$AL$10:$AV$171,11,FALSE),"")))))))</f>
        <v/>
      </c>
      <c r="ER31" s="148" t="str">
        <f>IF(O31="","",IF(O31="L",0,IF(O31="V",0,IF(O31="X",0,IF(O$2="L",VLOOKUP(O31,'H. INV.'!$F$10:$P$171,11,FALSE),IF(O$2="S",VLOOKUP(O31,'H. INV.'!$V$10:$AF$171,11,FALSE),IF(O$2="D",VLOOKUP(O31,'H. INV.'!$AL$10:$AV$171,11,FALSE),"")))))))</f>
        <v/>
      </c>
      <c r="ES31" s="148" t="str">
        <f>IF(P31="","",IF(P31="L",0,IF(P31="V",0,IF(P31="X",0,IF(P$2="L",VLOOKUP(P31,'H. INV.'!$F$10:$P$171,11,FALSE),IF(P$2="S",VLOOKUP(P31,'H. INV.'!$V$10:$AF$171,11,FALSE),IF(P$2="D",VLOOKUP(P31,'H. INV.'!$AL$10:$AV$171,11,FALSE),"")))))))</f>
        <v/>
      </c>
      <c r="ET31" s="148" t="str">
        <f>IF(Q31="","",IF(Q31="L",0,IF(Q31="V",0,IF(Q31="X",0,IF(Q$2="L",VLOOKUP(Q31,'H. INV.'!$F$10:$P$171,11,FALSE),IF(Q$2="S",VLOOKUP(Q31,'H. INV.'!$V$10:$AF$171,11,FALSE),IF(Q$2="D",VLOOKUP(Q31,'H. INV.'!$AL$10:$AV$171,11,FALSE),"")))))))</f>
        <v/>
      </c>
      <c r="EU31" s="148" t="str">
        <f>IF(R31="","",IF(R31="L",0,IF(R31="V",0,IF(R31="X",0,IF(R$2="L",VLOOKUP(R31,'H. INV.'!$F$10:$P$171,11,FALSE),IF(R$2="S",VLOOKUP(R31,'H. INV.'!$V$10:$AF$171,11,FALSE),IF(R$2="D",VLOOKUP(R31,'H. INV.'!$AL$10:$AV$171,11,FALSE),"")))))))</f>
        <v/>
      </c>
      <c r="EV31" s="148" t="str">
        <f>IF(S31="","",IF(S31="L",0,IF(S31="V",0,IF(S31="X",0,IF(S$2="L",VLOOKUP(S31,'H. INV.'!$F$10:$P$171,11,FALSE),IF(S$2="S",VLOOKUP(S31,'H. INV.'!$V$10:$AF$171,11,FALSE),IF(S$2="D",VLOOKUP(S31,'H. INV.'!$AL$10:$AV$171,11,FALSE),"")))))))</f>
        <v/>
      </c>
      <c r="EW31" s="148" t="str">
        <f>IF(T31="","",IF(T31="L",0,IF(T31="V",0,IF(T31="X",0,IF(T$2="L",VLOOKUP(T31,'H. INV.'!$F$10:$P$171,11,FALSE),IF(T$2="S",VLOOKUP(T31,'H. INV.'!$V$10:$AF$171,11,FALSE),IF(T$2="D",VLOOKUP(T31,'H. INV.'!$AL$10:$AV$171,11,FALSE),"")))))))</f>
        <v/>
      </c>
      <c r="EX31" s="148" t="str">
        <f>IF(U31="","",IF(U31="L",0,IF(U31="V",0,IF(U31="X",0,IF(U$2="L",VLOOKUP(U31,'H. INV.'!$F$10:$P$171,11,FALSE),IF(U$2="S",VLOOKUP(U31,'H. INV.'!$V$10:$AF$171,11,FALSE),IF(U$2="D",VLOOKUP(U31,'H. INV.'!$AL$10:$AV$171,11,FALSE),"")))))))</f>
        <v/>
      </c>
      <c r="EY31" s="148" t="str">
        <f>IF(V31="","",IF(V31="L",0,IF(V31="V",0,IF(V31="X",0,IF(V$2="L",VLOOKUP(V31,'H. INV.'!$F$10:$P$171,11,FALSE),IF(V$2="S",VLOOKUP(V31,'H. INV.'!$V$10:$AF$171,11,FALSE),IF(V$2="D",VLOOKUP(V31,'H. INV.'!$AL$10:$AV$171,11,FALSE),"")))))))</f>
        <v/>
      </c>
      <c r="EZ31" s="148" t="str">
        <f>IF(W31="","",IF(W31="L",0,IF(W31="V",0,IF(W31="X",0,IF(W$2="L",VLOOKUP(W31,'H. INV.'!$F$10:$P$171,11,FALSE),IF(W$2="S",VLOOKUP(W31,'H. INV.'!$V$10:$AF$171,11,FALSE),IF(W$2="D",VLOOKUP(W31,'H. INV.'!$AL$10:$AV$171,11,FALSE),"")))))))</f>
        <v/>
      </c>
      <c r="FA31" s="148" t="str">
        <f>IF(X31="","",IF(X31="L",0,IF(X31="V",0,IF(X31="X",0,IF(X$2="L",VLOOKUP(X31,'H. INV.'!$F$10:$P$171,11,FALSE),IF(X$2="S",VLOOKUP(X31,'H. INV.'!$V$10:$AF$171,11,FALSE),IF(X$2="D",VLOOKUP(X31,'H. INV.'!$AL$10:$AV$171,11,FALSE),"")))))))</f>
        <v/>
      </c>
      <c r="FB31" s="148" t="str">
        <f>IF(Y31="","",IF(Y31="L",0,IF(Y31="V",0,IF(Y31="X",0,IF(Y$2="L",VLOOKUP(Y31,'H. INV.'!$F$10:$P$171,11,FALSE),IF(Y$2="S",VLOOKUP(Y31,'H. INV.'!$V$10:$AF$171,11,FALSE),IF(Y$2="D",VLOOKUP(Y31,'H. INV.'!$AL$10:$AV$171,11,FALSE),"")))))))</f>
        <v/>
      </c>
      <c r="FC31" s="148" t="str">
        <f>IF(Z31="","",IF(Z31="L",0,IF(Z31="V",0,IF(Z31="X",0,IF(Z$2="L",VLOOKUP(Z31,'H. INV.'!$F$10:$P$171,11,FALSE),IF(Z$2="S",VLOOKUP(Z31,'H. INV.'!$V$10:$AF$171,11,FALSE),IF(Z$2="D",VLOOKUP(Z31,'H. INV.'!$AL$10:$AV$171,11,FALSE),"")))))))</f>
        <v/>
      </c>
      <c r="FD31" s="148" t="str">
        <f>IF(AA31="","",IF(AA31="L",0,IF(AA31="V",0,IF(AA31="X",0,IF(AA$2="L",VLOOKUP(AA31,'H. INV.'!$F$10:$P$171,11,FALSE),IF(AA$2="S",VLOOKUP(AA31,'H. INV.'!$V$10:$AF$171,11,FALSE),IF(AA$2="D",VLOOKUP(AA31,'H. INV.'!$AL$10:$AV$171,11,FALSE),"")))))))</f>
        <v/>
      </c>
      <c r="FE31" s="148" t="str">
        <f>IF(AB31="","",IF(AB31="L",0,IF(AB31="V",0,IF(AB31="X",0,IF(AB$2="L",VLOOKUP(AB31,'H. INV.'!$F$10:$P$171,11,FALSE),IF(AB$2="S",VLOOKUP(AB31,'H. INV.'!$V$10:$AF$171,11,FALSE),IF(AB$2="D",VLOOKUP(AB31,'H. INV.'!$AL$10:$AV$171,11,FALSE),"")))))))</f>
        <v/>
      </c>
      <c r="FF31" s="148" t="str">
        <f>IF(AC31="","",IF(AC31="L",0,IF(AC31="V",0,IF(AC31="X",0,IF(AC$2="L",VLOOKUP(AC31,'H. INV.'!$F$10:$P$171,11,FALSE),IF(AC$2="S",VLOOKUP(AC31,'H. INV.'!$V$10:$AF$171,11,FALSE),IF(AC$2="D",VLOOKUP(AC31,'H. INV.'!$AL$10:$AV$171,11,FALSE),"")))))))</f>
        <v/>
      </c>
      <c r="FG31" s="148" t="str">
        <f>IF(AD31="","",IF(AD31="L",0,IF(AD31="V",0,IF(AD31="X",0,IF(AD$2="L",VLOOKUP(AD31,'H. INV.'!$F$10:$P$171,11,FALSE),IF(AD$2="S",VLOOKUP(AD31,'H. INV.'!$V$10:$AF$171,11,FALSE),IF(AD$2="D",VLOOKUP(AD31,'H. INV.'!$AL$10:$AV$171,11,FALSE),"")))))))</f>
        <v/>
      </c>
      <c r="FH31" s="148" t="str">
        <f>IF(AE31="","",IF(AE31="L",0,IF(AE31="V",0,IF(AE31="X",0,IF(AE$2="L",VLOOKUP(AE31,'H. INV.'!$F$10:$P$171,11,FALSE),IF(AE$2="S",VLOOKUP(AE31,'H. INV.'!$V$10:$AF$171,11,FALSE),IF(AE$2="D",VLOOKUP(AE31,'H. INV.'!$AL$10:$AV$171,11,FALSE),"")))))))</f>
        <v/>
      </c>
      <c r="FI31" s="148" t="str">
        <f>IF(AF31="","",IF(AF31="L",0,IF(AF31="V",0,IF(AF31="X",0,IF(AF$2="L",VLOOKUP(AF31,'H. INV.'!$F$10:$P$171,11,FALSE),IF(AF$2="S",VLOOKUP(AF31,'H. INV.'!$V$10:$AF$171,11,FALSE),IF(AF$2="D",VLOOKUP(AF31,'H. INV.'!$AL$10:$AV$171,11,FALSE),"")))))))</f>
        <v/>
      </c>
      <c r="FJ31" s="148" t="str">
        <f>IF(AG31="","",IF(AG31="L",0,IF(AG31="V",0,IF(AG31="X",0,IF(AG$2="L",VLOOKUP(AG31,'H. INV.'!$F$10:$P$171,11,FALSE),IF(AG$2="S",VLOOKUP(AG31,'H. INV.'!$V$10:$AF$171,11,FALSE),IF(AG$2="D",VLOOKUP(AG31,'H. INV.'!$AL$10:$AV$171,11,FALSE),"")))))))</f>
        <v/>
      </c>
      <c r="FK31" s="148" t="str">
        <f>IF(AH31="","",IF(AH31="L",0,IF(AH31="V",0,IF(AH31="X",0,IF(AH$2="L",VLOOKUP(AH31,'H. INV.'!$F$10:$P$171,11,FALSE),IF(AH$2="S",VLOOKUP(AH31,'H. INV.'!$V$10:$AF$171,11,FALSE),IF(AH$2="D",VLOOKUP(AH31,'H. INV.'!$AL$10:$AV$171,11,FALSE),"")))))))</f>
        <v/>
      </c>
      <c r="FL31" s="148" t="str">
        <f>IF(AI31="","",IF(AI31="L",0,IF(AI31="V",0,IF(AI31="X",0,IF(AI$2="L",VLOOKUP(AI31,'H. INV.'!$F$10:$P$171,11,FALSE),IF(AI$2="S",VLOOKUP(AI31,'H. INV.'!$V$10:$AF$171,11,FALSE),IF(AI$2="D",VLOOKUP(AI31,'H. INV.'!$AL$10:$AV$171,11,FALSE),"")))))))</f>
        <v/>
      </c>
      <c r="FM31" s="148" t="str">
        <f>IF(AJ31="","",IF(AJ31="L",0,IF(AJ31="V",0,IF(AJ31="X",0,IF(AJ$2="L",VLOOKUP(AJ31,'H. INV.'!$F$10:$P$171,11,FALSE),IF(AJ$2="S",VLOOKUP(AJ31,'H. INV.'!$V$10:$AF$171,11,FALSE),IF(AJ$2="D",VLOOKUP(AJ31,'H. INV.'!$AL$10:$AV$171,11,FALSE),"")))))))</f>
        <v/>
      </c>
      <c r="FN31" s="148" t="str">
        <f>IF(AK31="","",IF(AK31="L",0,IF(AK31="V",0,IF(AK31="X",0,IF(AK$2="L",VLOOKUP(AK31,'H. INV.'!$F$10:$P$171,11,FALSE),IF(AK$2="S",VLOOKUP(AK31,'H. INV.'!$V$10:$AF$171,11,FALSE),IF(AK$2="D",VLOOKUP(AK31,'H. INV.'!$AL$10:$AV$171,11,FALSE),"")))))))</f>
        <v/>
      </c>
      <c r="FO31" s="19"/>
      <c r="FP31" s="148" t="str">
        <f>IF(G31="","",IF(G31="L",0,IF(G31="V",0,IF(G31="X",0,IF(G$2="L",VLOOKUP(G31,'H. VER.'!$F$10:$P$171,11,FALSE),IF(G$2="S",VLOOKUP(G31,'H. VER.'!$V$10:$AF$171,11,FALSE),IF(G$2="D",VLOOKUP(G31,'H. VER.'!$AL$10:$AV$171,11,FALSE),"")))))))</f>
        <v/>
      </c>
      <c r="FQ31" s="148" t="str">
        <f>IF(H31="","",IF(H31="L",0,IF(H31="V",0,IF(H31="X",0,IF(H$2="L",VLOOKUP(H31,'H. VER.'!$F$10:$P$171,11,FALSE),IF(H$2="S",VLOOKUP(H31,'H. VER.'!$V$10:$AF$171,11,FALSE),IF(H$2="D",VLOOKUP(H31,'H. VER.'!$AL$10:$AV$171,11,FALSE),"")))))))</f>
        <v/>
      </c>
      <c r="FR31" s="148" t="str">
        <f>IF(I31="","",IF(I31="L",0,IF(I31="V",0,IF(I31="X",0,IF(I$2="L",VLOOKUP(I31,'H. VER.'!$F$10:$P$171,11,FALSE),IF(I$2="S",VLOOKUP(I31,'H. VER.'!$V$10:$AF$171,11,FALSE),IF(I$2="D",VLOOKUP(I31,'H. VER.'!$AL$10:$AV$171,11,FALSE),"")))))))</f>
        <v/>
      </c>
      <c r="FS31" s="148" t="str">
        <f>IF(J31="","",IF(J31="L",0,IF(J31="V",0,IF(J31="X",0,IF(J$2="L",VLOOKUP(J31,'H. VER.'!$F$10:$P$171,11,FALSE),IF(J$2="S",VLOOKUP(J31,'H. VER.'!$V$10:$AF$171,11,FALSE),IF(J$2="D",VLOOKUP(J31,'H. VER.'!$AL$10:$AV$171,11,FALSE),"")))))))</f>
        <v/>
      </c>
      <c r="FT31" s="148" t="str">
        <f>IF(K31="","",IF(K31="L",0,IF(K31="V",0,IF(K31="X",0,IF(K$2="L",VLOOKUP(K31,'H. VER.'!$F$10:$P$171,11,FALSE),IF(K$2="S",VLOOKUP(K31,'H. VER.'!$V$10:$AF$171,11,FALSE),IF(K$2="D",VLOOKUP(K31,'H. VER.'!$AL$10:$AV$171,11,FALSE),"")))))))</f>
        <v/>
      </c>
      <c r="FU31" s="148" t="str">
        <f>IF(L31="","",IF(L31="L",0,IF(L31="V",0,IF(L31="X",0,IF(L$2="L",VLOOKUP(L31,'H. VER.'!$F$10:$P$171,11,FALSE),IF(L$2="S",VLOOKUP(L31,'H. VER.'!$V$10:$AF$171,11,FALSE),IF(L$2="D",VLOOKUP(L31,'H. VER.'!$AL$10:$AV$171,11,FALSE),"")))))))</f>
        <v/>
      </c>
      <c r="FV31" s="148" t="str">
        <f>IF(M31="","",IF(M31="L",0,IF(M31="V",0,IF(M31="X",0,IF(M$2="L",VLOOKUP(M31,'H. VER.'!$F$10:$P$171,11,FALSE),IF(M$2="S",VLOOKUP(M31,'H. VER.'!$V$10:$AF$171,11,FALSE),IF(M$2="D",VLOOKUP(M31,'H. VER.'!$AL$10:$AV$171,11,FALSE),"")))))))</f>
        <v/>
      </c>
      <c r="FW31" s="148" t="str">
        <f>IF(N31="","",IF(N31="L",0,IF(N31="V",0,IF(N31="X",0,IF(N$2="L",VLOOKUP(N31,'H. VER.'!$F$10:$P$171,11,FALSE),IF(N$2="S",VLOOKUP(N31,'H. VER.'!$V$10:$AF$171,11,FALSE),IF(N$2="D",VLOOKUP(N31,'H. VER.'!$AL$10:$AV$171,11,FALSE),"")))))))</f>
        <v/>
      </c>
      <c r="FX31" s="148" t="str">
        <f>IF(O31="","",IF(O31="L",0,IF(O31="V",0,IF(O31="X",0,IF(O$2="L",VLOOKUP(O31,'H. VER.'!$F$10:$P$171,11,FALSE),IF(O$2="S",VLOOKUP(O31,'H. VER.'!$V$10:$AF$171,11,FALSE),IF(O$2="D",VLOOKUP(O31,'H. VER.'!$AL$10:$AV$171,11,FALSE),"")))))))</f>
        <v/>
      </c>
      <c r="FY31" s="148" t="str">
        <f>IF(P31="","",IF(P31="L",0,IF(P31="V",0,IF(P31="X",0,IF(P$2="L",VLOOKUP(P31,'H. VER.'!$F$10:$P$171,11,FALSE),IF(P$2="S",VLOOKUP(P31,'H. VER.'!$V$10:$AF$171,11,FALSE),IF(P$2="D",VLOOKUP(P31,'H. VER.'!$AL$10:$AV$171,11,FALSE),"")))))))</f>
        <v/>
      </c>
      <c r="FZ31" s="148" t="str">
        <f>IF(Q31="","",IF(Q31="L",0,IF(Q31="V",0,IF(Q31="X",0,IF(Q$2="L",VLOOKUP(Q31,'H. VER.'!$F$10:$P$171,11,FALSE),IF(Q$2="S",VLOOKUP(Q31,'H. VER.'!$V$10:$AF$171,11,FALSE),IF(Q$2="D",VLOOKUP(Q31,'H. VER.'!$AL$10:$AV$171,11,FALSE),"")))))))</f>
        <v/>
      </c>
      <c r="GA31" s="148" t="str">
        <f>IF(R31="","",IF(R31="L",0,IF(R31="V",0,IF(R31="X",0,IF(R$2="L",VLOOKUP(R31,'H. VER.'!$F$10:$P$171,11,FALSE),IF(R$2="S",VLOOKUP(R31,'H. VER.'!$V$10:$AF$171,11,FALSE),IF(R$2="D",VLOOKUP(R31,'H. VER.'!$AL$10:$AV$171,11,FALSE),"")))))))</f>
        <v/>
      </c>
      <c r="GB31" s="148" t="str">
        <f>IF(S31="","",IF(S31="L",0,IF(S31="V",0,IF(S31="X",0,IF(S$2="L",VLOOKUP(S31,'H. VER.'!$F$10:$P$171,11,FALSE),IF(S$2="S",VLOOKUP(S31,'H. VER.'!$V$10:$AF$171,11,FALSE),IF(S$2="D",VLOOKUP(S31,'H. VER.'!$AL$10:$AV$171,11,FALSE),"")))))))</f>
        <v/>
      </c>
      <c r="GC31" s="148" t="str">
        <f>IF(T31="","",IF(T31="L",0,IF(T31="V",0,IF(T31="X",0,IF(T$2="L",VLOOKUP(T31,'H. VER.'!$F$10:$P$171,11,FALSE),IF(T$2="S",VLOOKUP(T31,'H. VER.'!$V$10:$AF$171,11,FALSE),IF(T$2="D",VLOOKUP(T31,'H. VER.'!$AL$10:$AV$171,11,FALSE),"")))))))</f>
        <v/>
      </c>
      <c r="GD31" s="148" t="str">
        <f>IF(U31="","",IF(U31="L",0,IF(U31="V",0,IF(U31="X",0,IF(U$2="L",VLOOKUP(U31,'H. VER.'!$F$10:$P$171,11,FALSE),IF(U$2="S",VLOOKUP(U31,'H. VER.'!$V$10:$AF$171,11,FALSE),IF(U$2="D",VLOOKUP(U31,'H. VER.'!$AL$10:$AV$171,11,FALSE),"")))))))</f>
        <v/>
      </c>
      <c r="GE31" s="148" t="str">
        <f>IF(V31="","",IF(V31="L",0,IF(V31="V",0,IF(V31="X",0,IF(V$2="L",VLOOKUP(V31,'H. VER.'!$F$10:$P$171,11,FALSE),IF(V$2="S",VLOOKUP(V31,'H. VER.'!$V$10:$AF$171,11,FALSE),IF(V$2="D",VLOOKUP(V31,'H. VER.'!$AL$10:$AV$171,11,FALSE),"")))))))</f>
        <v/>
      </c>
      <c r="GF31" s="148" t="str">
        <f>IF(W31="","",IF(W31="L",0,IF(W31="V",0,IF(W31="X",0,IF(W$2="L",VLOOKUP(W31,'H. VER.'!$F$10:$P$171,11,FALSE),IF(W$2="S",VLOOKUP(W31,'H. VER.'!$V$10:$AF$171,11,FALSE),IF(W$2="D",VLOOKUP(W31,'H. VER.'!$AL$10:$AV$171,11,FALSE),"")))))))</f>
        <v/>
      </c>
      <c r="GG31" s="148" t="str">
        <f>IF(X31="","",IF(X31="L",0,IF(X31="V",0,IF(X31="X",0,IF(X$2="L",VLOOKUP(X31,'H. VER.'!$F$10:$P$171,11,FALSE),IF(X$2="S",VLOOKUP(X31,'H. VER.'!$V$10:$AF$171,11,FALSE),IF(X$2="D",VLOOKUP(X31,'H. VER.'!$AL$10:$AV$171,11,FALSE),"")))))))</f>
        <v/>
      </c>
      <c r="GH31" s="148" t="str">
        <f>IF(Y31="","",IF(Y31="L",0,IF(Y31="V",0,IF(Y31="X",0,IF(Y$2="L",VLOOKUP(Y31,'H. VER.'!$F$10:$P$171,11,FALSE),IF(Y$2="S",VLOOKUP(Y31,'H. VER.'!$V$10:$AF$171,11,FALSE),IF(Y$2="D",VLOOKUP(Y31,'H. VER.'!$AL$10:$AV$171,11,FALSE),"")))))))</f>
        <v/>
      </c>
      <c r="GI31" s="148" t="str">
        <f>IF(Z31="","",IF(Z31="L",0,IF(Z31="V",0,IF(Z31="X",0,IF(Z$2="L",VLOOKUP(Z31,'H. VER.'!$F$10:$P$171,11,FALSE),IF(Z$2="S",VLOOKUP(Z31,'H. VER.'!$V$10:$AF$171,11,FALSE),IF(Z$2="D",VLOOKUP(Z31,'H. VER.'!$AL$10:$AV$171,11,FALSE),"")))))))</f>
        <v/>
      </c>
      <c r="GJ31" s="148" t="str">
        <f>IF(AA31="","",IF(AA31="L",0,IF(AA31="V",0,IF(AA31="X",0,IF(AA$2="L",VLOOKUP(AA31,'H. VER.'!$F$10:$P$171,11,FALSE),IF(AA$2="S",VLOOKUP(AA31,'H. VER.'!$V$10:$AF$171,11,FALSE),IF(AA$2="D",VLOOKUP(AA31,'H. VER.'!$AL$10:$AV$171,11,FALSE),"")))))))</f>
        <v/>
      </c>
      <c r="GK31" s="148" t="str">
        <f>IF(AB31="","",IF(AB31="L",0,IF(AB31="V",0,IF(AB31="X",0,IF(AB$2="L",VLOOKUP(AB31,'H. VER.'!$F$10:$P$171,11,FALSE),IF(AB$2="S",VLOOKUP(AB31,'H. VER.'!$V$10:$AF$171,11,FALSE),IF(AB$2="D",VLOOKUP(AB31,'H. VER.'!$AL$10:$AV$171,11,FALSE),"")))))))</f>
        <v/>
      </c>
      <c r="GL31" s="148" t="str">
        <f>IF(AC31="","",IF(AC31="L",0,IF(AC31="V",0,IF(AC31="X",0,IF(AC$2="L",VLOOKUP(AC31,'H. VER.'!$F$10:$P$171,11,FALSE),IF(AC$2="S",VLOOKUP(AC31,'H. VER.'!$V$10:$AF$171,11,FALSE),IF(AC$2="D",VLOOKUP(AC31,'H. VER.'!$AL$10:$AV$171,11,FALSE),"")))))))</f>
        <v/>
      </c>
      <c r="GM31" s="148" t="str">
        <f>IF(AD31="","",IF(AD31="L",0,IF(AD31="V",0,IF(AD31="X",0,IF(AD$2="L",VLOOKUP(AD31,'H. VER.'!$F$10:$P$171,11,FALSE),IF(AD$2="S",VLOOKUP(AD31,'H. VER.'!$V$10:$AF$171,11,FALSE),IF(AD$2="D",VLOOKUP(AD31,'H. VER.'!$AL$10:$AV$171,11,FALSE),"")))))))</f>
        <v/>
      </c>
      <c r="GN31" s="148" t="str">
        <f>IF(AE31="","",IF(AE31="L",0,IF(AE31="V",0,IF(AE31="X",0,IF(AE$2="L",VLOOKUP(AE31,'H. VER.'!$F$10:$P$171,11,FALSE),IF(AE$2="S",VLOOKUP(AE31,'H. VER.'!$V$10:$AF$171,11,FALSE),IF(AE$2="D",VLOOKUP(AE31,'H. VER.'!$AL$10:$AV$171,11,FALSE),"")))))))</f>
        <v/>
      </c>
      <c r="GO31" s="148" t="str">
        <f>IF(AF31="","",IF(AF31="L",0,IF(AF31="V",0,IF(AF31="X",0,IF(AF$2="L",VLOOKUP(AF31,'H. VER.'!$F$10:$P$171,11,FALSE),IF(AF$2="S",VLOOKUP(AF31,'H. VER.'!$V$10:$AF$171,11,FALSE),IF(AF$2="D",VLOOKUP(AF31,'H. VER.'!$AL$10:$AV$171,11,FALSE),"")))))))</f>
        <v/>
      </c>
      <c r="GP31" s="148" t="str">
        <f>IF(AG31="","",IF(AG31="L",0,IF(AG31="V",0,IF(AG31="X",0,IF(AG$2="L",VLOOKUP(AG31,'H. VER.'!$F$10:$P$171,11,FALSE),IF(AG$2="S",VLOOKUP(AG31,'H. VER.'!$V$10:$AF$171,11,FALSE),IF(AG$2="D",VLOOKUP(AG31,'H. VER.'!$AL$10:$AV$171,11,FALSE),"")))))))</f>
        <v/>
      </c>
      <c r="GQ31" s="148" t="str">
        <f>IF(AH31="","",IF(AH31="L",0,IF(AH31="V",0,IF(AH31="X",0,IF(AH$2="L",VLOOKUP(AH31,'H. VER.'!$F$10:$P$171,11,FALSE),IF(AH$2="S",VLOOKUP(AH31,'H. VER.'!$V$10:$AF$171,11,FALSE),IF(AH$2="D",VLOOKUP(AH31,'H. VER.'!$AL$10:$AV$171,11,FALSE),"")))))))</f>
        <v/>
      </c>
      <c r="GR31" s="148" t="str">
        <f>IF(AI31="","",IF(AI31="L",0,IF(AI31="V",0,IF(AI31="X",0,IF(AI$2="L",VLOOKUP(AI31,'H. VER.'!$F$10:$P$171,11,FALSE),IF(AI$2="S",VLOOKUP(AI31,'H. VER.'!$V$10:$AF$171,11,FALSE),IF(AI$2="D",VLOOKUP(AI31,'H. VER.'!$AL$10:$AV$171,11,FALSE),"")))))))</f>
        <v/>
      </c>
      <c r="GS31" s="148" t="str">
        <f>IF(AJ31="","",IF(AJ31="L",0,IF(AJ31="V",0,IF(AJ31="X",0,IF(AJ$2="L",VLOOKUP(AJ31,'H. VER.'!$F$10:$P$171,11,FALSE),IF(AJ$2="S",VLOOKUP(AJ31,'H. VER.'!$V$10:$AF$171,11,FALSE),IF(AJ$2="D",VLOOKUP(AJ31,'H. VER.'!$AL$10:$AV$171,11,FALSE),"")))))))</f>
        <v/>
      </c>
      <c r="GT31" s="148" t="str">
        <f>IF(AK31="","",IF(AK31="L",0,IF(AK31="V",0,IF(AK31="X",0,IF(AK$2="L",VLOOKUP(AK31,'H. VER.'!$F$10:$P$171,11,FALSE),IF(AK$2="S",VLOOKUP(AK31,'H. VER.'!$V$10:$AF$171,11,FALSE),IF(AK$2="D",VLOOKUP(AK31,'H. VER.'!$AL$10:$AV$171,11,FALSE),"")))))))</f>
        <v/>
      </c>
      <c r="GU31" s="19"/>
      <c r="GV31" s="417">
        <f t="shared" si="47"/>
        <v>24</v>
      </c>
      <c r="GW31" s="415"/>
    </row>
    <row r="32" spans="1:205" ht="15.75">
      <c r="A32" s="368"/>
      <c r="B32" s="367" t="str">
        <f>IFERROR(VLOOKUP(A448/7/2023+CONDUCTORES!C:V,20,FALSE),"")</f>
        <v/>
      </c>
      <c r="C32" s="544" t="str">
        <f>IF(CUADRO!A32="",IF(B32="","",B32),VLOOKUP(CUADRO!A32,CONDUCTORES!C:E,3,FALSE))</f>
        <v/>
      </c>
      <c r="D32" s="545" t="str">
        <f>IF(ISNA(IF(B32="",IF(A32="","",A32),VLOOKUP(B32,CONDUCTORES!B:F,5,FALSE))),"",(IF(B32="",IF(A32="","",A32),VLOOKUP(B32,CONDUCTORES!B:F,5,FALSE))))</f>
        <v/>
      </c>
      <c r="E32" s="546">
        <v>29</v>
      </c>
      <c r="F32" s="551"/>
      <c r="G32" s="547"/>
      <c r="H32" s="547"/>
      <c r="I32" s="519"/>
      <c r="J32" s="547"/>
      <c r="K32" s="519"/>
      <c r="L32" s="547"/>
      <c r="M32" s="547"/>
      <c r="N32" s="547"/>
      <c r="O32" s="547"/>
      <c r="P32" s="519"/>
      <c r="Q32" s="547"/>
      <c r="R32" s="519"/>
      <c r="S32" s="550"/>
      <c r="T32" s="547"/>
      <c r="U32" s="547"/>
      <c r="V32" s="549"/>
      <c r="W32" s="547"/>
      <c r="X32" s="547"/>
      <c r="Y32" s="519"/>
      <c r="Z32" s="550"/>
      <c r="AA32" s="547"/>
      <c r="AB32" s="547"/>
      <c r="AC32" s="547"/>
      <c r="AD32" s="547"/>
      <c r="AE32" s="547"/>
      <c r="AF32" s="547"/>
      <c r="AG32" s="547"/>
      <c r="AH32" s="547"/>
      <c r="AI32" s="547"/>
      <c r="AJ32" s="547"/>
      <c r="AK32" s="519"/>
      <c r="AL32" s="417">
        <f t="shared" si="38"/>
        <v>0</v>
      </c>
      <c r="AM32" s="417">
        <f t="shared" si="6"/>
        <v>31</v>
      </c>
      <c r="AN32" s="463">
        <f t="shared" si="39"/>
        <v>0</v>
      </c>
      <c r="AO32" s="463">
        <f t="shared" si="40"/>
        <v>0</v>
      </c>
      <c r="AP32" s="463">
        <f t="shared" si="41"/>
        <v>0</v>
      </c>
      <c r="AQ32" s="463">
        <f t="shared" si="42"/>
        <v>0</v>
      </c>
      <c r="AR32" s="463">
        <f t="shared" si="43"/>
        <v>0</v>
      </c>
      <c r="AS32" s="464">
        <f t="shared" si="44"/>
        <v>0</v>
      </c>
      <c r="AT32" s="464">
        <f t="shared" si="45"/>
        <v>0</v>
      </c>
      <c r="AU32" s="465">
        <f>EH32+(AO32*(CALCULADORA!$L$22/30))+(CUADRO!AP32*CALCULADORA!$J$22)+(CUADRO!AQ32*CALCULADORA!$J$22)+(CUADRO!AR32*CALCULADORA!$J$22)</f>
        <v>0</v>
      </c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97">
        <f t="shared" si="7"/>
        <v>1</v>
      </c>
      <c r="BW32" s="97">
        <f t="shared" si="8"/>
        <v>2</v>
      </c>
      <c r="BX32" s="97">
        <f t="shared" si="9"/>
        <v>3</v>
      </c>
      <c r="BY32" s="97">
        <f t="shared" si="10"/>
        <v>4</v>
      </c>
      <c r="BZ32" s="97">
        <f t="shared" si="11"/>
        <v>5</v>
      </c>
      <c r="CA32" s="97">
        <f t="shared" si="12"/>
        <v>6</v>
      </c>
      <c r="CB32" s="97">
        <f t="shared" si="13"/>
        <v>7</v>
      </c>
      <c r="CC32" s="97">
        <f t="shared" si="14"/>
        <v>8</v>
      </c>
      <c r="CD32" s="97">
        <f t="shared" si="15"/>
        <v>9</v>
      </c>
      <c r="CE32" s="97">
        <f t="shared" si="16"/>
        <v>10</v>
      </c>
      <c r="CF32" s="97">
        <f t="shared" si="17"/>
        <v>11</v>
      </c>
      <c r="CG32" s="97">
        <f t="shared" si="18"/>
        <v>12</v>
      </c>
      <c r="CH32" s="97">
        <f t="shared" si="19"/>
        <v>13</v>
      </c>
      <c r="CI32" s="97">
        <f t="shared" si="20"/>
        <v>14</v>
      </c>
      <c r="CJ32" s="97">
        <f t="shared" si="21"/>
        <v>15</v>
      </c>
      <c r="CK32" s="97">
        <f t="shared" si="22"/>
        <v>16</v>
      </c>
      <c r="CL32" s="97">
        <f t="shared" si="23"/>
        <v>17</v>
      </c>
      <c r="CM32" s="97">
        <f t="shared" si="24"/>
        <v>18</v>
      </c>
      <c r="CN32" s="97">
        <f t="shared" si="25"/>
        <v>19</v>
      </c>
      <c r="CO32" s="97">
        <f t="shared" si="26"/>
        <v>20</v>
      </c>
      <c r="CP32" s="97">
        <f t="shared" si="27"/>
        <v>21</v>
      </c>
      <c r="CQ32" s="97">
        <f t="shared" si="28"/>
        <v>22</v>
      </c>
      <c r="CR32" s="97">
        <f t="shared" si="29"/>
        <v>23</v>
      </c>
      <c r="CS32" s="97">
        <f t="shared" si="30"/>
        <v>24</v>
      </c>
      <c r="CT32" s="97">
        <f t="shared" si="31"/>
        <v>25</v>
      </c>
      <c r="CU32" s="97">
        <f t="shared" si="32"/>
        <v>26</v>
      </c>
      <c r="CV32" s="97">
        <f t="shared" si="33"/>
        <v>27</v>
      </c>
      <c r="CW32" s="97">
        <f t="shared" si="34"/>
        <v>28</v>
      </c>
      <c r="CX32" s="97">
        <f t="shared" si="35"/>
        <v>29</v>
      </c>
      <c r="CY32" s="97">
        <f t="shared" si="36"/>
        <v>30</v>
      </c>
      <c r="CZ32" s="97">
        <f t="shared" si="37"/>
        <v>31</v>
      </c>
      <c r="DA32" s="19"/>
      <c r="DB32" s="19"/>
      <c r="DC32" s="148" t="str">
        <f>IF(G32="X",CALCULADORA!$J$22,IF(CUADRO!G32="V",0,IF(CUADRO!G32="AP",0,IF(CUADRO!G32="HS",0,IF(CUADRO!G32="BA",0,IF(CALCULADORA!$M$2="INVIERNO",CUADRO!EJ32,CUADRO!FP32))))))</f>
        <v/>
      </c>
      <c r="DD32" s="148" t="str">
        <f>IF(H32="X",CALCULADORA!$J$22,IF(CUADRO!H32="V",0,IF(CUADRO!H32="AP",0,IF(CUADRO!H32="HS",0,IF(CUADRO!H32="BA",0,IF(CALCULADORA!$M$2="INVIERNO",CUADRO!EK32,CUADRO!FQ32))))))</f>
        <v/>
      </c>
      <c r="DE32" s="148" t="str">
        <f>IF(I32="X",CALCULADORA!$J$22,IF(CUADRO!I32="V",0,IF(CUADRO!I32="AP",0,IF(CUADRO!I32="HS",0,IF(CUADRO!I32="BA",0,IF(CALCULADORA!$M$2="INVIERNO",CUADRO!EL32,CUADRO!FR32))))))</f>
        <v/>
      </c>
      <c r="DF32" s="148" t="str">
        <f>IF(J32="X",CALCULADORA!$J$22,IF(CUADRO!J32="V",0,IF(CUADRO!J32="AP",0,IF(CUADRO!J32="HS",0,IF(CUADRO!J32="BA",0,IF(CALCULADORA!$M$2="INVIERNO",CUADRO!EM32,CUADRO!FS32))))))</f>
        <v/>
      </c>
      <c r="DG32" s="148" t="str">
        <f>IF(K32="X",CALCULADORA!$J$22,IF(CUADRO!K32="V",0,IF(CUADRO!K32="AP",0,IF(CUADRO!K32="HS",0,IF(CUADRO!K32="BA",0,IF(CALCULADORA!$M$2="INVIERNO",CUADRO!EN32,CUADRO!FT32))))))</f>
        <v/>
      </c>
      <c r="DH32" s="148" t="str">
        <f>IF(L32="X",CALCULADORA!$J$22,IF(CUADRO!L32="V",0,IF(CUADRO!L32="AP",0,IF(CUADRO!L32="HS",0,IF(CUADRO!L32="BA",0,IF(CALCULADORA!$M$2="INVIERNO",CUADRO!EO32,CUADRO!FU32))))))</f>
        <v/>
      </c>
      <c r="DI32" s="148" t="str">
        <f>IF(M32="X",CALCULADORA!$J$22,IF(CUADRO!M32="V",0,IF(CUADRO!M32="AP",0,IF(CUADRO!M32="HS",0,IF(CUADRO!M32="BA",0,IF(CALCULADORA!$M$2="INVIERNO",CUADRO!EP32,CUADRO!FV32))))))</f>
        <v/>
      </c>
      <c r="DJ32" s="148" t="str">
        <f>IF(N32="X",CALCULADORA!$J$22,IF(CUADRO!N32="V",0,IF(CUADRO!N32="AP",0,IF(CUADRO!N32="HS",0,IF(CUADRO!N32="BA",0,IF(CALCULADORA!$M$2="INVIERNO",CUADRO!EQ32,CUADRO!FW32))))))</f>
        <v/>
      </c>
      <c r="DK32" s="148" t="str">
        <f>IF(O32="X",CALCULADORA!$J$22,IF(CUADRO!O32="V",0,IF(CUADRO!O32="AP",0,IF(CUADRO!O32="HS",0,IF(CUADRO!O32="BA",0,IF(CALCULADORA!$M$2="INVIERNO",CUADRO!ER32,CUADRO!FX32))))))</f>
        <v/>
      </c>
      <c r="DL32" s="148" t="str">
        <f>IF(P32="X",CALCULADORA!$J$22,IF(CUADRO!P32="V",0,IF(CUADRO!P32="AP",0,IF(CUADRO!P32="HS",0,IF(CUADRO!P32="BA",0,IF(CALCULADORA!$M$2="INVIERNO",CUADRO!ES32,CUADRO!FY32))))))</f>
        <v/>
      </c>
      <c r="DM32" s="148" t="str">
        <f>IF(Q32="X",CALCULADORA!$J$22,IF(CUADRO!Q32="V",0,IF(CUADRO!Q32="AP",0,IF(CUADRO!Q32="HS",0,IF(CUADRO!Q32="BA",0,IF(CALCULADORA!$M$2="INVIERNO",CUADRO!ET32,CUADRO!FZ32))))))</f>
        <v/>
      </c>
      <c r="DN32" s="148" t="str">
        <f>IF(R32="X",CALCULADORA!$J$22,IF(CUADRO!R32="V",0,IF(CUADRO!R32="AP",0,IF(CUADRO!R32="HS",0,IF(CUADRO!R32="BA",0,IF(CALCULADORA!$M$2="INVIERNO",CUADRO!EU32,CUADRO!GA32))))))</f>
        <v/>
      </c>
      <c r="DO32" s="148" t="str">
        <f>IF(S32="X",CALCULADORA!$J$22,IF(CUADRO!S32="V",0,IF(CUADRO!S32="AP",0,IF(CUADRO!S32="HS",0,IF(CUADRO!S32="BA",0,IF(CALCULADORA!$M$2="INVIERNO",CUADRO!EV32,CUADRO!GB32))))))</f>
        <v/>
      </c>
      <c r="DP32" s="148" t="str">
        <f>IF(T32="X",CALCULADORA!$J$22,IF(CUADRO!T32="V",0,IF(CUADRO!T32="AP",0,IF(CUADRO!T32="HS",0,IF(CUADRO!T32="BA",0,IF(CALCULADORA!$M$2="INVIERNO",CUADRO!EW32,CUADRO!GC32))))))</f>
        <v/>
      </c>
      <c r="DQ32" s="148" t="str">
        <f>IF(U32="X",CALCULADORA!$J$22,IF(CUADRO!U32="V",0,IF(CUADRO!U32="AP",0,IF(CUADRO!U32="HS",0,IF(CUADRO!U32="BA",0,IF(CALCULADORA!$M$2="INVIERNO",CUADRO!EX32,CUADRO!GD32))))))</f>
        <v/>
      </c>
      <c r="DR32" s="148" t="str">
        <f>IF(V32="X",CALCULADORA!$J$22,IF(CUADRO!V32="V",0,IF(CUADRO!V32="AP",0,IF(CUADRO!V32="HS",0,IF(CUADRO!V32="BA",0,IF(CALCULADORA!$M$2="INVIERNO",CUADRO!EY32,CUADRO!GE32))))))</f>
        <v/>
      </c>
      <c r="DS32" s="148" t="str">
        <f>IF(W32="X",CALCULADORA!$J$22,IF(CUADRO!W32="V",0,IF(CUADRO!W32="AP",0,IF(CUADRO!W32="HS",0,IF(CUADRO!W32="BA",0,IF(CALCULADORA!$M$2="INVIERNO",CUADRO!EZ32,CUADRO!GF32))))))</f>
        <v/>
      </c>
      <c r="DT32" s="148" t="str">
        <f>IF(X32="X",CALCULADORA!$J$22,IF(CUADRO!X32="V",0,IF(CUADRO!X32="AP",0,IF(CUADRO!X32="HS",0,IF(CUADRO!X32="BA",0,IF(CALCULADORA!$M$2="INVIERNO",CUADRO!FA32,CUADRO!GG32))))))</f>
        <v/>
      </c>
      <c r="DU32" s="148" t="str">
        <f>IF(Y32="X",CALCULADORA!$J$22,IF(CUADRO!Y32="V",0,IF(CUADRO!Y32="AP",0,IF(CUADRO!Y32="HS",0,IF(CUADRO!Y32="BA",0,IF(CALCULADORA!$M$2="INVIERNO",CUADRO!FB32,CUADRO!GH32))))))</f>
        <v/>
      </c>
      <c r="DV32" s="148" t="str">
        <f>IF(Z32="X",CALCULADORA!$J$22,IF(CUADRO!Z32="V",0,IF(CUADRO!Z32="AP",0,IF(CUADRO!Z32="HS",0,IF(CUADRO!Z32="BA",0,IF(CALCULADORA!$M$2="INVIERNO",CUADRO!FC32,CUADRO!GI32))))))</f>
        <v/>
      </c>
      <c r="DW32" s="148" t="str">
        <f>IF(AA32="X",CALCULADORA!$J$22,IF(CUADRO!AA32="V",0,IF(CUADRO!AA32="AP",0,IF(CUADRO!AA32="HS",0,IF(CUADRO!AA32="BA",0,IF(CALCULADORA!$M$2="INVIERNO",CUADRO!FD32,CUADRO!GJ32))))))</f>
        <v/>
      </c>
      <c r="DX32" s="148" t="str">
        <f>IF(AB32="X",CALCULADORA!$J$22,IF(CUADRO!AB32="V",0,IF(CUADRO!AB32="AP",0,IF(CUADRO!AB32="HS",0,IF(CUADRO!AB32="BA",0,IF(CALCULADORA!$M$2="INVIERNO",CUADRO!FE32,CUADRO!GK32))))))</f>
        <v/>
      </c>
      <c r="DY32" s="148" t="str">
        <f>IF(AC32="X",CALCULADORA!$J$22,IF(CUADRO!AC32="V",0,IF(CUADRO!AC32="AP",0,IF(CUADRO!AC32="HS",0,IF(CUADRO!AC32="BA",0,IF(CALCULADORA!$M$2="INVIERNO",CUADRO!FF32,CUADRO!GL32))))))</f>
        <v/>
      </c>
      <c r="DZ32" s="148" t="str">
        <f>IF(AD32="X",CALCULADORA!$J$22,IF(CUADRO!AD32="V",0,IF(CUADRO!AD32="AP",0,IF(CUADRO!AD32="HS",0,IF(CUADRO!AD32="BA",0,IF(CALCULADORA!$M$2="INVIERNO",CUADRO!FG32,CUADRO!GM32))))))</f>
        <v/>
      </c>
      <c r="EA32" s="148" t="str">
        <f>IF(AE32="X",CALCULADORA!$J$22,IF(CUADRO!AE32="V",0,IF(CUADRO!AE32="AP",0,IF(CUADRO!AE32="HS",0,IF(CUADRO!AE32="BA",0,IF(CALCULADORA!$M$2="INVIERNO",CUADRO!FH32,CUADRO!GN32))))))</f>
        <v/>
      </c>
      <c r="EB32" s="148" t="str">
        <f>IF(AF32="X",CALCULADORA!$J$22,IF(CUADRO!AF32="V",0,IF(CUADRO!AF32="AP",0,IF(CUADRO!AF32="HS",0,IF(CUADRO!AF32="BA",0,IF(CALCULADORA!$M$2="INVIERNO",CUADRO!FI32,CUADRO!GO32))))))</f>
        <v/>
      </c>
      <c r="EC32" s="148" t="str">
        <f>IF(AG32="X",CALCULADORA!$J$22,IF(CUADRO!AG32="V",0,IF(CUADRO!AG32="AP",0,IF(CUADRO!AG32="HS",0,IF(CUADRO!AG32="BA",0,IF(CALCULADORA!$M$2="INVIERNO",CUADRO!FJ32,CUADRO!GP32))))))</f>
        <v/>
      </c>
      <c r="ED32" s="148" t="str">
        <f>IF(AH32="X",CALCULADORA!$J$22,IF(CUADRO!AH32="V",0,IF(CUADRO!AH32="AP",0,IF(CUADRO!AH32="HS",0,IF(CUADRO!AH32="BA",0,IF(CALCULADORA!$M$2="INVIERNO",CUADRO!FK32,CUADRO!GQ32))))))</f>
        <v/>
      </c>
      <c r="EE32" s="148" t="str">
        <f>IF(AI32="X",CALCULADORA!$J$22,IF(CUADRO!AI32="V",0,IF(CUADRO!AI32="AP",0,IF(CUADRO!AI32="HS",0,IF(CUADRO!AI32="BA",0,IF(CALCULADORA!$M$2="INVIERNO",CUADRO!FL32,CUADRO!GR32))))))</f>
        <v/>
      </c>
      <c r="EF32" s="148" t="str">
        <f>IF(AJ32="X",CALCULADORA!$J$22,IF(CUADRO!AJ32="V",0,IF(CUADRO!AJ32="AP",0,IF(CUADRO!AJ32="HS",0,IF(CUADRO!AJ32="BA",0,IF(CALCULADORA!$M$2="INVIERNO",CUADRO!FM32,CUADRO!GS32))))))</f>
        <v/>
      </c>
      <c r="EG32" s="148" t="str">
        <f>IF(AK32="X",CALCULADORA!$J$22,IF(CUADRO!AK32="V",0,IF(CUADRO!AK32="AP",0,IF(CUADRO!AK32="HS",0,IF(CUADRO!AK32="BA",0,IF(CALCULADORA!$M$2="INVIERNO",CUADRO!FN32,CUADRO!GT32))))))</f>
        <v/>
      </c>
      <c r="EH32" s="363">
        <f t="shared" si="46"/>
        <v>0</v>
      </c>
      <c r="EI32" s="19"/>
      <c r="EJ32" s="148" t="str">
        <f>IF(G32="","",IF(G32="L",0,IF(G32="V",0,IF(G32="X",0,IF(G$2="L",VLOOKUP(G32,'H. INV.'!$F$10:$P$171,11,FALSE),IF(G$2="S",VLOOKUP(G32,'H. INV.'!$V$10:$AF$171,11,FALSE),IF(G$2="D",VLOOKUP(G32,'H. INV.'!$AL$10:$AV$171,11,FALSE),"")))))))</f>
        <v/>
      </c>
      <c r="EK32" s="148" t="str">
        <f>IF(H32="","",IF(H32="L",0,IF(H32="V",0,IF(H32="X",0,IF(H$2="L",VLOOKUP(H32,'H. INV.'!$F$10:$P$171,11,FALSE),IF(H$2="S",VLOOKUP(H32,'H. INV.'!$V$10:$AF$171,11,FALSE),IF(H$2="D",VLOOKUP(H32,'H. INV.'!$AL$10:$AV$171,11,FALSE),"")))))))</f>
        <v/>
      </c>
      <c r="EL32" s="148" t="str">
        <f>IF(I32="","",IF(I32="L",0,IF(I32="V",0,IF(I32="X",0,IF(I$2="L",VLOOKUP(I32,'H. INV.'!$F$10:$P$171,11,FALSE),IF(I$2="S",VLOOKUP(I32,'H. INV.'!$V$10:$AF$171,11,FALSE),IF(I$2="D",VLOOKUP(I32,'H. INV.'!$AL$10:$AV$171,11,FALSE),"")))))))</f>
        <v/>
      </c>
      <c r="EM32" s="148" t="str">
        <f>IF(J32="","",IF(J32="L",0,IF(J32="V",0,IF(J32="X",0,IF(J$2="L",VLOOKUP(J32,'H. INV.'!$F$10:$P$171,11,FALSE),IF(J$2="S",VLOOKUP(J32,'H. INV.'!$V$10:$AF$171,11,FALSE),IF(J$2="D",VLOOKUP(J32,'H. INV.'!$AL$10:$AV$171,11,FALSE),"")))))))</f>
        <v/>
      </c>
      <c r="EN32" s="148" t="str">
        <f>IF(K32="","",IF(K32="L",0,IF(K32="V",0,IF(K32="X",0,IF(K$2="L",VLOOKUP(K32,'H. INV.'!$F$10:$P$171,11,FALSE),IF(K$2="S",VLOOKUP(K32,'H. INV.'!$V$10:$AF$171,11,FALSE),IF(K$2="D",VLOOKUP(K32,'H. INV.'!$AL$10:$AV$171,11,FALSE),"")))))))</f>
        <v/>
      </c>
      <c r="EO32" s="148" t="str">
        <f>IF(L32="","",IF(L32="L",0,IF(L32="V",0,IF(L32="X",0,IF(L$2="L",VLOOKUP(L32,'H. INV.'!$F$10:$P$171,11,FALSE),IF(L$2="S",VLOOKUP(L32,'H. INV.'!$V$10:$AF$171,11,FALSE),IF(L$2="D",VLOOKUP(L32,'H. INV.'!$AL$10:$AV$171,11,FALSE),"")))))))</f>
        <v/>
      </c>
      <c r="EP32" s="148" t="str">
        <f>IF(M32="","",IF(M32="L",0,IF(M32="V",0,IF(M32="X",0,IF(M$2="L",VLOOKUP(M32,'H. INV.'!$F$10:$P$171,11,FALSE),IF(M$2="S",VLOOKUP(M32,'H. INV.'!$V$10:$AF$171,11,FALSE),IF(M$2="D",VLOOKUP(M32,'H. INV.'!$AL$10:$AV$171,11,FALSE),"")))))))</f>
        <v/>
      </c>
      <c r="EQ32" s="148" t="str">
        <f>IF(N32="","",IF(N32="L",0,IF(N32="V",0,IF(N32="X",0,IF(N$2="L",VLOOKUP(N32,'H. INV.'!$F$10:$P$171,11,FALSE),IF(N$2="S",VLOOKUP(N32,'H. INV.'!$V$10:$AF$171,11,FALSE),IF(N$2="D",VLOOKUP(N32,'H. INV.'!$AL$10:$AV$171,11,FALSE),"")))))))</f>
        <v/>
      </c>
      <c r="ER32" s="148" t="str">
        <f>IF(O32="","",IF(O32="L",0,IF(O32="V",0,IF(O32="X",0,IF(O$2="L",VLOOKUP(O32,'H. INV.'!$F$10:$P$171,11,FALSE),IF(O$2="S",VLOOKUP(O32,'H. INV.'!$V$10:$AF$171,11,FALSE),IF(O$2="D",VLOOKUP(O32,'H. INV.'!$AL$10:$AV$171,11,FALSE),"")))))))</f>
        <v/>
      </c>
      <c r="ES32" s="148" t="str">
        <f>IF(P32="","",IF(P32="L",0,IF(P32="V",0,IF(P32="X",0,IF(P$2="L",VLOOKUP(P32,'H. INV.'!$F$10:$P$171,11,FALSE),IF(P$2="S",VLOOKUP(P32,'H. INV.'!$V$10:$AF$171,11,FALSE),IF(P$2="D",VLOOKUP(P32,'H. INV.'!$AL$10:$AV$171,11,FALSE),"")))))))</f>
        <v/>
      </c>
      <c r="ET32" s="148" t="str">
        <f>IF(Q32="","",IF(Q32="L",0,IF(Q32="V",0,IF(Q32="X",0,IF(Q$2="L",VLOOKUP(Q32,'H. INV.'!$F$10:$P$171,11,FALSE),IF(Q$2="S",VLOOKUP(Q32,'H. INV.'!$V$10:$AF$171,11,FALSE),IF(Q$2="D",VLOOKUP(Q32,'H. INV.'!$AL$10:$AV$171,11,FALSE),"")))))))</f>
        <v/>
      </c>
      <c r="EU32" s="148" t="str">
        <f>IF(R32="","",IF(R32="L",0,IF(R32="V",0,IF(R32="X",0,IF(R$2="L",VLOOKUP(R32,'H. INV.'!$F$10:$P$171,11,FALSE),IF(R$2="S",VLOOKUP(R32,'H. INV.'!$V$10:$AF$171,11,FALSE),IF(R$2="D",VLOOKUP(R32,'H. INV.'!$AL$10:$AV$171,11,FALSE),"")))))))</f>
        <v/>
      </c>
      <c r="EV32" s="148" t="str">
        <f>IF(S32="","",IF(S32="L",0,IF(S32="V",0,IF(S32="X",0,IF(S$2="L",VLOOKUP(S32,'H. INV.'!$F$10:$P$171,11,FALSE),IF(S$2="S",VLOOKUP(S32,'H. INV.'!$V$10:$AF$171,11,FALSE),IF(S$2="D",VLOOKUP(S32,'H. INV.'!$AL$10:$AV$171,11,FALSE),"")))))))</f>
        <v/>
      </c>
      <c r="EW32" s="148" t="str">
        <f>IF(T32="","",IF(T32="L",0,IF(T32="V",0,IF(T32="X",0,IF(T$2="L",VLOOKUP(T32,'H. INV.'!$F$10:$P$171,11,FALSE),IF(T$2="S",VLOOKUP(T32,'H. INV.'!$V$10:$AF$171,11,FALSE),IF(T$2="D",VLOOKUP(T32,'H. INV.'!$AL$10:$AV$171,11,FALSE),"")))))))</f>
        <v/>
      </c>
      <c r="EX32" s="148" t="str">
        <f>IF(U32="","",IF(U32="L",0,IF(U32="V",0,IF(U32="X",0,IF(U$2="L",VLOOKUP(U32,'H. INV.'!$F$10:$P$171,11,FALSE),IF(U$2="S",VLOOKUP(U32,'H. INV.'!$V$10:$AF$171,11,FALSE),IF(U$2="D",VLOOKUP(U32,'H. INV.'!$AL$10:$AV$171,11,FALSE),"")))))))</f>
        <v/>
      </c>
      <c r="EY32" s="148" t="str">
        <f>IF(V32="","",IF(V32="L",0,IF(V32="V",0,IF(V32="X",0,IF(V$2="L",VLOOKUP(V32,'H. INV.'!$F$10:$P$171,11,FALSE),IF(V$2="S",VLOOKUP(V32,'H. INV.'!$V$10:$AF$171,11,FALSE),IF(V$2="D",VLOOKUP(V32,'H. INV.'!$AL$10:$AV$171,11,FALSE),"")))))))</f>
        <v/>
      </c>
      <c r="EZ32" s="148" t="str">
        <f>IF(W32="","",IF(W32="L",0,IF(W32="V",0,IF(W32="X",0,IF(W$2="L",VLOOKUP(W32,'H. INV.'!$F$10:$P$171,11,FALSE),IF(W$2="S",VLOOKUP(W32,'H. INV.'!$V$10:$AF$171,11,FALSE),IF(W$2="D",VLOOKUP(W32,'H. INV.'!$AL$10:$AV$171,11,FALSE),"")))))))</f>
        <v/>
      </c>
      <c r="FA32" s="148" t="str">
        <f>IF(X32="","",IF(X32="L",0,IF(X32="V",0,IF(X32="X",0,IF(X$2="L",VLOOKUP(X32,'H. INV.'!$F$10:$P$171,11,FALSE),IF(X$2="S",VLOOKUP(X32,'H. INV.'!$V$10:$AF$171,11,FALSE),IF(X$2="D",VLOOKUP(X32,'H. INV.'!$AL$10:$AV$171,11,FALSE),"")))))))</f>
        <v/>
      </c>
      <c r="FB32" s="148" t="str">
        <f>IF(Y32="","",IF(Y32="L",0,IF(Y32="V",0,IF(Y32="X",0,IF(Y$2="L",VLOOKUP(Y32,'H. INV.'!$F$10:$P$171,11,FALSE),IF(Y$2="S",VLOOKUP(Y32,'H. INV.'!$V$10:$AF$171,11,FALSE),IF(Y$2="D",VLOOKUP(Y32,'H. INV.'!$AL$10:$AV$171,11,FALSE),"")))))))</f>
        <v/>
      </c>
      <c r="FC32" s="148" t="str">
        <f>IF(Z32="","",IF(Z32="L",0,IF(Z32="V",0,IF(Z32="X",0,IF(Z$2="L",VLOOKUP(Z32,'H. INV.'!$F$10:$P$171,11,FALSE),IF(Z$2="S",VLOOKUP(Z32,'H. INV.'!$V$10:$AF$171,11,FALSE),IF(Z$2="D",VLOOKUP(Z32,'H. INV.'!$AL$10:$AV$171,11,FALSE),"")))))))</f>
        <v/>
      </c>
      <c r="FD32" s="148" t="str">
        <f>IF(AA32="","",IF(AA32="L",0,IF(AA32="V",0,IF(AA32="X",0,IF(AA$2="L",VLOOKUP(AA32,'H. INV.'!$F$10:$P$171,11,FALSE),IF(AA$2="S",VLOOKUP(AA32,'H. INV.'!$V$10:$AF$171,11,FALSE),IF(AA$2="D",VLOOKUP(AA32,'H. INV.'!$AL$10:$AV$171,11,FALSE),"")))))))</f>
        <v/>
      </c>
      <c r="FE32" s="148" t="str">
        <f>IF(AB32="","",IF(AB32="L",0,IF(AB32="V",0,IF(AB32="X",0,IF(AB$2="L",VLOOKUP(AB32,'H. INV.'!$F$10:$P$171,11,FALSE),IF(AB$2="S",VLOOKUP(AB32,'H. INV.'!$V$10:$AF$171,11,FALSE),IF(AB$2="D",VLOOKUP(AB32,'H. INV.'!$AL$10:$AV$171,11,FALSE),"")))))))</f>
        <v/>
      </c>
      <c r="FF32" s="148" t="str">
        <f>IF(AC32="","",IF(AC32="L",0,IF(AC32="V",0,IF(AC32="X",0,IF(AC$2="L",VLOOKUP(AC32,'H. INV.'!$F$10:$P$171,11,FALSE),IF(AC$2="S",VLOOKUP(AC32,'H. INV.'!$V$10:$AF$171,11,FALSE),IF(AC$2="D",VLOOKUP(AC32,'H. INV.'!$AL$10:$AV$171,11,FALSE),"")))))))</f>
        <v/>
      </c>
      <c r="FG32" s="148" t="str">
        <f>IF(AD32="","",IF(AD32="L",0,IF(AD32="V",0,IF(AD32="X",0,IF(AD$2="L",VLOOKUP(AD32,'H. INV.'!$F$10:$P$171,11,FALSE),IF(AD$2="S",VLOOKUP(AD32,'H. INV.'!$V$10:$AF$171,11,FALSE),IF(AD$2="D",VLOOKUP(AD32,'H. INV.'!$AL$10:$AV$171,11,FALSE),"")))))))</f>
        <v/>
      </c>
      <c r="FH32" s="148" t="str">
        <f>IF(AE32="","",IF(AE32="L",0,IF(AE32="V",0,IF(AE32="X",0,IF(AE$2="L",VLOOKUP(AE32,'H. INV.'!$F$10:$P$171,11,FALSE),IF(AE$2="S",VLOOKUP(AE32,'H. INV.'!$V$10:$AF$171,11,FALSE),IF(AE$2="D",VLOOKUP(AE32,'H. INV.'!$AL$10:$AV$171,11,FALSE),"")))))))</f>
        <v/>
      </c>
      <c r="FI32" s="148" t="str">
        <f>IF(AF32="","",IF(AF32="L",0,IF(AF32="V",0,IF(AF32="X",0,IF(AF$2="L",VLOOKUP(AF32,'H. INV.'!$F$10:$P$171,11,FALSE),IF(AF$2="S",VLOOKUP(AF32,'H. INV.'!$V$10:$AF$171,11,FALSE),IF(AF$2="D",VLOOKUP(AF32,'H. INV.'!$AL$10:$AV$171,11,FALSE),"")))))))</f>
        <v/>
      </c>
      <c r="FJ32" s="148" t="str">
        <f>IF(AG32="","",IF(AG32="L",0,IF(AG32="V",0,IF(AG32="X",0,IF(AG$2="L",VLOOKUP(AG32,'H. INV.'!$F$10:$P$171,11,FALSE),IF(AG$2="S",VLOOKUP(AG32,'H. INV.'!$V$10:$AF$171,11,FALSE),IF(AG$2="D",VLOOKUP(AG32,'H. INV.'!$AL$10:$AV$171,11,FALSE),"")))))))</f>
        <v/>
      </c>
      <c r="FK32" s="148" t="str">
        <f>IF(AH32="","",IF(AH32="L",0,IF(AH32="V",0,IF(AH32="X",0,IF(AH$2="L",VLOOKUP(AH32,'H. INV.'!$F$10:$P$171,11,FALSE),IF(AH$2="S",VLOOKUP(AH32,'H. INV.'!$V$10:$AF$171,11,FALSE),IF(AH$2="D",VLOOKUP(AH32,'H. INV.'!$AL$10:$AV$171,11,FALSE),"")))))))</f>
        <v/>
      </c>
      <c r="FL32" s="148" t="str">
        <f>IF(AI32="","",IF(AI32="L",0,IF(AI32="V",0,IF(AI32="X",0,IF(AI$2="L",VLOOKUP(AI32,'H. INV.'!$F$10:$P$171,11,FALSE),IF(AI$2="S",VLOOKUP(AI32,'H. INV.'!$V$10:$AF$171,11,FALSE),IF(AI$2="D",VLOOKUP(AI32,'H. INV.'!$AL$10:$AV$171,11,FALSE),"")))))))</f>
        <v/>
      </c>
      <c r="FM32" s="148" t="str">
        <f>IF(AJ32="","",IF(AJ32="L",0,IF(AJ32="V",0,IF(AJ32="X",0,IF(AJ$2="L",VLOOKUP(AJ32,'H. INV.'!$F$10:$P$171,11,FALSE),IF(AJ$2="S",VLOOKUP(AJ32,'H. INV.'!$V$10:$AF$171,11,FALSE),IF(AJ$2="D",VLOOKUP(AJ32,'H. INV.'!$AL$10:$AV$171,11,FALSE),"")))))))</f>
        <v/>
      </c>
      <c r="FN32" s="148" t="str">
        <f>IF(AK32="","",IF(AK32="L",0,IF(AK32="V",0,IF(AK32="X",0,IF(AK$2="L",VLOOKUP(AK32,'H. INV.'!$F$10:$P$171,11,FALSE),IF(AK$2="S",VLOOKUP(AK32,'H. INV.'!$V$10:$AF$171,11,FALSE),IF(AK$2="D",VLOOKUP(AK32,'H. INV.'!$AL$10:$AV$171,11,FALSE),"")))))))</f>
        <v/>
      </c>
      <c r="FO32" s="19"/>
      <c r="FP32" s="148" t="str">
        <f>IF(G32="","",IF(G32="L",0,IF(G32="V",0,IF(G32="X",0,IF(G$2="L",VLOOKUP(G32,'H. VER.'!$F$10:$P$171,11,FALSE),IF(G$2="S",VLOOKUP(G32,'H. VER.'!$V$10:$AF$171,11,FALSE),IF(G$2="D",VLOOKUP(G32,'H. VER.'!$AL$10:$AV$171,11,FALSE),"")))))))</f>
        <v/>
      </c>
      <c r="FQ32" s="148" t="str">
        <f>IF(H32="","",IF(H32="L",0,IF(H32="V",0,IF(H32="X",0,IF(H$2="L",VLOOKUP(H32,'H. VER.'!$F$10:$P$171,11,FALSE),IF(H$2="S",VLOOKUP(H32,'H. VER.'!$V$10:$AF$171,11,FALSE),IF(H$2="D",VLOOKUP(H32,'H. VER.'!$AL$10:$AV$171,11,FALSE),"")))))))</f>
        <v/>
      </c>
      <c r="FR32" s="148" t="str">
        <f>IF(I32="","",IF(I32="L",0,IF(I32="V",0,IF(I32="X",0,IF(I$2="L",VLOOKUP(I32,'H. VER.'!$F$10:$P$171,11,FALSE),IF(I$2="S",VLOOKUP(I32,'H. VER.'!$V$10:$AF$171,11,FALSE),IF(I$2="D",VLOOKUP(I32,'H. VER.'!$AL$10:$AV$171,11,FALSE),"")))))))</f>
        <v/>
      </c>
      <c r="FS32" s="148" t="str">
        <f>IF(J32="","",IF(J32="L",0,IF(J32="V",0,IF(J32="X",0,IF(J$2="L",VLOOKUP(J32,'H. VER.'!$F$10:$P$171,11,FALSE),IF(J$2="S",VLOOKUP(J32,'H. VER.'!$V$10:$AF$171,11,FALSE),IF(J$2="D",VLOOKUP(J32,'H. VER.'!$AL$10:$AV$171,11,FALSE),"")))))))</f>
        <v/>
      </c>
      <c r="FT32" s="148" t="str">
        <f>IF(K32="","",IF(K32="L",0,IF(K32="V",0,IF(K32="X",0,IF(K$2="L",VLOOKUP(K32,'H. VER.'!$F$10:$P$171,11,FALSE),IF(K$2="S",VLOOKUP(K32,'H. VER.'!$V$10:$AF$171,11,FALSE),IF(K$2="D",VLOOKUP(K32,'H. VER.'!$AL$10:$AV$171,11,FALSE),"")))))))</f>
        <v/>
      </c>
      <c r="FU32" s="148" t="str">
        <f>IF(L32="","",IF(L32="L",0,IF(L32="V",0,IF(L32="X",0,IF(L$2="L",VLOOKUP(L32,'H. VER.'!$F$10:$P$171,11,FALSE),IF(L$2="S",VLOOKUP(L32,'H. VER.'!$V$10:$AF$171,11,FALSE),IF(L$2="D",VLOOKUP(L32,'H. VER.'!$AL$10:$AV$171,11,FALSE),"")))))))</f>
        <v/>
      </c>
      <c r="FV32" s="148" t="str">
        <f>IF(M32="","",IF(M32="L",0,IF(M32="V",0,IF(M32="X",0,IF(M$2="L",VLOOKUP(M32,'H. VER.'!$F$10:$P$171,11,FALSE),IF(M$2="S",VLOOKUP(M32,'H. VER.'!$V$10:$AF$171,11,FALSE),IF(M$2="D",VLOOKUP(M32,'H. VER.'!$AL$10:$AV$171,11,FALSE),"")))))))</f>
        <v/>
      </c>
      <c r="FW32" s="148" t="str">
        <f>IF(N32="","",IF(N32="L",0,IF(N32="V",0,IF(N32="X",0,IF(N$2="L",VLOOKUP(N32,'H. VER.'!$F$10:$P$171,11,FALSE),IF(N$2="S",VLOOKUP(N32,'H. VER.'!$V$10:$AF$171,11,FALSE),IF(N$2="D",VLOOKUP(N32,'H. VER.'!$AL$10:$AV$171,11,FALSE),"")))))))</f>
        <v/>
      </c>
      <c r="FX32" s="148" t="str">
        <f>IF(O32="","",IF(O32="L",0,IF(O32="V",0,IF(O32="X",0,IF(O$2="L",VLOOKUP(O32,'H. VER.'!$F$10:$P$171,11,FALSE),IF(O$2="S",VLOOKUP(O32,'H. VER.'!$V$10:$AF$171,11,FALSE),IF(O$2="D",VLOOKUP(O32,'H. VER.'!$AL$10:$AV$171,11,FALSE),"")))))))</f>
        <v/>
      </c>
      <c r="FY32" s="148" t="str">
        <f>IF(P32="","",IF(P32="L",0,IF(P32="V",0,IF(P32="X",0,IF(P$2="L",VLOOKUP(P32,'H. VER.'!$F$10:$P$171,11,FALSE),IF(P$2="S",VLOOKUP(P32,'H. VER.'!$V$10:$AF$171,11,FALSE),IF(P$2="D",VLOOKUP(P32,'H. VER.'!$AL$10:$AV$171,11,FALSE),"")))))))</f>
        <v/>
      </c>
      <c r="FZ32" s="148" t="str">
        <f>IF(Q32="","",IF(Q32="L",0,IF(Q32="V",0,IF(Q32="X",0,IF(Q$2="L",VLOOKUP(Q32,'H. VER.'!$F$10:$P$171,11,FALSE),IF(Q$2="S",VLOOKUP(Q32,'H. VER.'!$V$10:$AF$171,11,FALSE),IF(Q$2="D",VLOOKUP(Q32,'H. VER.'!$AL$10:$AV$171,11,FALSE),"")))))))</f>
        <v/>
      </c>
      <c r="GA32" s="148" t="str">
        <f>IF(R32="","",IF(R32="L",0,IF(R32="V",0,IF(R32="X",0,IF(R$2="L",VLOOKUP(R32,'H. VER.'!$F$10:$P$171,11,FALSE),IF(R$2="S",VLOOKUP(R32,'H. VER.'!$V$10:$AF$171,11,FALSE),IF(R$2="D",VLOOKUP(R32,'H. VER.'!$AL$10:$AV$171,11,FALSE),"")))))))</f>
        <v/>
      </c>
      <c r="GB32" s="148" t="str">
        <f>IF(S32="","",IF(S32="L",0,IF(S32="V",0,IF(S32="X",0,IF(S$2="L",VLOOKUP(S32,'H. VER.'!$F$10:$P$171,11,FALSE),IF(S$2="S",VLOOKUP(S32,'H. VER.'!$V$10:$AF$171,11,FALSE),IF(S$2="D",VLOOKUP(S32,'H. VER.'!$AL$10:$AV$171,11,FALSE),"")))))))</f>
        <v/>
      </c>
      <c r="GC32" s="148" t="str">
        <f>IF(T32="","",IF(T32="L",0,IF(T32="V",0,IF(T32="X",0,IF(T$2="L",VLOOKUP(T32,'H. VER.'!$F$10:$P$171,11,FALSE),IF(T$2="S",VLOOKUP(T32,'H. VER.'!$V$10:$AF$171,11,FALSE),IF(T$2="D",VLOOKUP(T32,'H. VER.'!$AL$10:$AV$171,11,FALSE),"")))))))</f>
        <v/>
      </c>
      <c r="GD32" s="148" t="str">
        <f>IF(U32="","",IF(U32="L",0,IF(U32="V",0,IF(U32="X",0,IF(U$2="L",VLOOKUP(U32,'H. VER.'!$F$10:$P$171,11,FALSE),IF(U$2="S",VLOOKUP(U32,'H. VER.'!$V$10:$AF$171,11,FALSE),IF(U$2="D",VLOOKUP(U32,'H. VER.'!$AL$10:$AV$171,11,FALSE),"")))))))</f>
        <v/>
      </c>
      <c r="GE32" s="148" t="str">
        <f>IF(V32="","",IF(V32="L",0,IF(V32="V",0,IF(V32="X",0,IF(V$2="L",VLOOKUP(V32,'H. VER.'!$F$10:$P$171,11,FALSE),IF(V$2="S",VLOOKUP(V32,'H. VER.'!$V$10:$AF$171,11,FALSE),IF(V$2="D",VLOOKUP(V32,'H. VER.'!$AL$10:$AV$171,11,FALSE),"")))))))</f>
        <v/>
      </c>
      <c r="GF32" s="148" t="str">
        <f>IF(W32="","",IF(W32="L",0,IF(W32="V",0,IF(W32="X",0,IF(W$2="L",VLOOKUP(W32,'H. VER.'!$F$10:$P$171,11,FALSE),IF(W$2="S",VLOOKUP(W32,'H. VER.'!$V$10:$AF$171,11,FALSE),IF(W$2="D",VLOOKUP(W32,'H. VER.'!$AL$10:$AV$171,11,FALSE),"")))))))</f>
        <v/>
      </c>
      <c r="GG32" s="148" t="str">
        <f>IF(X32="","",IF(X32="L",0,IF(X32="V",0,IF(X32="X",0,IF(X$2="L",VLOOKUP(X32,'H. VER.'!$F$10:$P$171,11,FALSE),IF(X$2="S",VLOOKUP(X32,'H. VER.'!$V$10:$AF$171,11,FALSE),IF(X$2="D",VLOOKUP(X32,'H. VER.'!$AL$10:$AV$171,11,FALSE),"")))))))</f>
        <v/>
      </c>
      <c r="GH32" s="148" t="str">
        <f>IF(Y32="","",IF(Y32="L",0,IF(Y32="V",0,IF(Y32="X",0,IF(Y$2="L",VLOOKUP(Y32,'H. VER.'!$F$10:$P$171,11,FALSE),IF(Y$2="S",VLOOKUP(Y32,'H. VER.'!$V$10:$AF$171,11,FALSE),IF(Y$2="D",VLOOKUP(Y32,'H. VER.'!$AL$10:$AV$171,11,FALSE),"")))))))</f>
        <v/>
      </c>
      <c r="GI32" s="148" t="str">
        <f>IF(Z32="","",IF(Z32="L",0,IF(Z32="V",0,IF(Z32="X",0,IF(Z$2="L",VLOOKUP(Z32,'H. VER.'!$F$10:$P$171,11,FALSE),IF(Z$2="S",VLOOKUP(Z32,'H. VER.'!$V$10:$AF$171,11,FALSE),IF(Z$2="D",VLOOKUP(Z32,'H. VER.'!$AL$10:$AV$171,11,FALSE),"")))))))</f>
        <v/>
      </c>
      <c r="GJ32" s="148" t="str">
        <f>IF(AA32="","",IF(AA32="L",0,IF(AA32="V",0,IF(AA32="X",0,IF(AA$2="L",VLOOKUP(AA32,'H. VER.'!$F$10:$P$171,11,FALSE),IF(AA$2="S",VLOOKUP(AA32,'H. VER.'!$V$10:$AF$171,11,FALSE),IF(AA$2="D",VLOOKUP(AA32,'H. VER.'!$AL$10:$AV$171,11,FALSE),"")))))))</f>
        <v/>
      </c>
      <c r="GK32" s="148" t="str">
        <f>IF(AB32="","",IF(AB32="L",0,IF(AB32="V",0,IF(AB32="X",0,IF(AB$2="L",VLOOKUP(AB32,'H. VER.'!$F$10:$P$171,11,FALSE),IF(AB$2="S",VLOOKUP(AB32,'H. VER.'!$V$10:$AF$171,11,FALSE),IF(AB$2="D",VLOOKUP(AB32,'H. VER.'!$AL$10:$AV$171,11,FALSE),"")))))))</f>
        <v/>
      </c>
      <c r="GL32" s="148" t="str">
        <f>IF(AC32="","",IF(AC32="L",0,IF(AC32="V",0,IF(AC32="X",0,IF(AC$2="L",VLOOKUP(AC32,'H. VER.'!$F$10:$P$171,11,FALSE),IF(AC$2="S",VLOOKUP(AC32,'H. VER.'!$V$10:$AF$171,11,FALSE),IF(AC$2="D",VLOOKUP(AC32,'H. VER.'!$AL$10:$AV$171,11,FALSE),"")))))))</f>
        <v/>
      </c>
      <c r="GM32" s="148" t="str">
        <f>IF(AD32="","",IF(AD32="L",0,IF(AD32="V",0,IF(AD32="X",0,IF(AD$2="L",VLOOKUP(AD32,'H. VER.'!$F$10:$P$171,11,FALSE),IF(AD$2="S",VLOOKUP(AD32,'H. VER.'!$V$10:$AF$171,11,FALSE),IF(AD$2="D",VLOOKUP(AD32,'H. VER.'!$AL$10:$AV$171,11,FALSE),"")))))))</f>
        <v/>
      </c>
      <c r="GN32" s="148" t="str">
        <f>IF(AE32="","",IF(AE32="L",0,IF(AE32="V",0,IF(AE32="X",0,IF(AE$2="L",VLOOKUP(AE32,'H. VER.'!$F$10:$P$171,11,FALSE),IF(AE$2="S",VLOOKUP(AE32,'H. VER.'!$V$10:$AF$171,11,FALSE),IF(AE$2="D",VLOOKUP(AE32,'H. VER.'!$AL$10:$AV$171,11,FALSE),"")))))))</f>
        <v/>
      </c>
      <c r="GO32" s="148" t="str">
        <f>IF(AF32="","",IF(AF32="L",0,IF(AF32="V",0,IF(AF32="X",0,IF(AF$2="L",VLOOKUP(AF32,'H. VER.'!$F$10:$P$171,11,FALSE),IF(AF$2="S",VLOOKUP(AF32,'H. VER.'!$V$10:$AF$171,11,FALSE),IF(AF$2="D",VLOOKUP(AF32,'H. VER.'!$AL$10:$AV$171,11,FALSE),"")))))))</f>
        <v/>
      </c>
      <c r="GP32" s="148" t="str">
        <f>IF(AG32="","",IF(AG32="L",0,IF(AG32="V",0,IF(AG32="X",0,IF(AG$2="L",VLOOKUP(AG32,'H. VER.'!$F$10:$P$171,11,FALSE),IF(AG$2="S",VLOOKUP(AG32,'H. VER.'!$V$10:$AF$171,11,FALSE),IF(AG$2="D",VLOOKUP(AG32,'H. VER.'!$AL$10:$AV$171,11,FALSE),"")))))))</f>
        <v/>
      </c>
      <c r="GQ32" s="148" t="str">
        <f>IF(AH32="","",IF(AH32="L",0,IF(AH32="V",0,IF(AH32="X",0,IF(AH$2="L",VLOOKUP(AH32,'H. VER.'!$F$10:$P$171,11,FALSE),IF(AH$2="S",VLOOKUP(AH32,'H. VER.'!$V$10:$AF$171,11,FALSE),IF(AH$2="D",VLOOKUP(AH32,'H. VER.'!$AL$10:$AV$171,11,FALSE),"")))))))</f>
        <v/>
      </c>
      <c r="GR32" s="148" t="str">
        <f>IF(AI32="","",IF(AI32="L",0,IF(AI32="V",0,IF(AI32="X",0,IF(AI$2="L",VLOOKUP(AI32,'H. VER.'!$F$10:$P$171,11,FALSE),IF(AI$2="S",VLOOKUP(AI32,'H. VER.'!$V$10:$AF$171,11,FALSE),IF(AI$2="D",VLOOKUP(AI32,'H. VER.'!$AL$10:$AV$171,11,FALSE),"")))))))</f>
        <v/>
      </c>
      <c r="GS32" s="148" t="str">
        <f>IF(AJ32="","",IF(AJ32="L",0,IF(AJ32="V",0,IF(AJ32="X",0,IF(AJ$2="L",VLOOKUP(AJ32,'H. VER.'!$F$10:$P$171,11,FALSE),IF(AJ$2="S",VLOOKUP(AJ32,'H. VER.'!$V$10:$AF$171,11,FALSE),IF(AJ$2="D",VLOOKUP(AJ32,'H. VER.'!$AL$10:$AV$171,11,FALSE),"")))))))</f>
        <v/>
      </c>
      <c r="GT32" s="148" t="str">
        <f>IF(AK32="","",IF(AK32="L",0,IF(AK32="V",0,IF(AK32="X",0,IF(AK$2="L",VLOOKUP(AK32,'H. VER.'!$F$10:$P$171,11,FALSE),IF(AK$2="S",VLOOKUP(AK32,'H. VER.'!$V$10:$AF$171,11,FALSE),IF(AK$2="D",VLOOKUP(AK32,'H. VER.'!$AL$10:$AV$171,11,FALSE),"")))))))</f>
        <v/>
      </c>
      <c r="GU32" s="19"/>
      <c r="GV32" s="417">
        <f t="shared" si="47"/>
        <v>25</v>
      </c>
      <c r="GW32" s="415"/>
    </row>
    <row r="33" spans="1:205" ht="15.75">
      <c r="A33" s="368"/>
      <c r="B33" s="367" t="str">
        <f>IFERROR(VLOOKUP(A449/7/2023+CONDUCTORES!C:V,20,FALSE),"")</f>
        <v/>
      </c>
      <c r="C33" s="544" t="str">
        <f>IF(CUADRO!A33="",IF(B33="","",B33),VLOOKUP(CUADRO!A33,CONDUCTORES!C:E,3,FALSE))</f>
        <v/>
      </c>
      <c r="D33" s="545" t="str">
        <f>IF(ISNA(IF(B33="",IF(A33="","",A33),VLOOKUP(B33,CONDUCTORES!B:F,5,FALSE))),"",(IF(B33="",IF(A33="","",A33),VLOOKUP(B33,CONDUCTORES!B:F,5,FALSE))))</f>
        <v/>
      </c>
      <c r="E33" s="546">
        <v>30</v>
      </c>
      <c r="F33" s="551"/>
      <c r="G33" s="547"/>
      <c r="H33" s="547"/>
      <c r="I33" s="519"/>
      <c r="J33" s="547"/>
      <c r="K33" s="519"/>
      <c r="L33" s="547"/>
      <c r="M33" s="547"/>
      <c r="N33" s="547"/>
      <c r="O33" s="547"/>
      <c r="P33" s="519"/>
      <c r="Q33" s="547"/>
      <c r="R33" s="519"/>
      <c r="S33" s="550"/>
      <c r="T33" s="547"/>
      <c r="U33" s="547"/>
      <c r="V33" s="549"/>
      <c r="W33" s="547"/>
      <c r="X33" s="547"/>
      <c r="Y33" s="519"/>
      <c r="Z33" s="550"/>
      <c r="AA33" s="547"/>
      <c r="AB33" s="547"/>
      <c r="AC33" s="547"/>
      <c r="AD33" s="547"/>
      <c r="AE33" s="547"/>
      <c r="AF33" s="547"/>
      <c r="AG33" s="547"/>
      <c r="AH33" s="547"/>
      <c r="AI33" s="547"/>
      <c r="AJ33" s="547"/>
      <c r="AK33" s="519"/>
      <c r="AL33" s="417">
        <f t="shared" si="38"/>
        <v>0</v>
      </c>
      <c r="AM33" s="417">
        <f t="shared" si="6"/>
        <v>31</v>
      </c>
      <c r="AN33" s="463">
        <f t="shared" si="39"/>
        <v>0</v>
      </c>
      <c r="AO33" s="463">
        <f t="shared" si="40"/>
        <v>0</v>
      </c>
      <c r="AP33" s="463">
        <f t="shared" si="41"/>
        <v>0</v>
      </c>
      <c r="AQ33" s="463">
        <f t="shared" si="42"/>
        <v>0</v>
      </c>
      <c r="AR33" s="463">
        <f t="shared" si="43"/>
        <v>0</v>
      </c>
      <c r="AS33" s="464">
        <f t="shared" si="44"/>
        <v>0</v>
      </c>
      <c r="AT33" s="464">
        <f t="shared" si="45"/>
        <v>0</v>
      </c>
      <c r="AU33" s="465">
        <f>EH33+(AO33*(CALCULADORA!$L$22/30))+(CUADRO!AP33*CALCULADORA!$J$22)+(CUADRO!AQ33*CALCULADORA!$J$22)+(CUADRO!AR33*CALCULADORA!$J$22)</f>
        <v>0</v>
      </c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97">
        <f t="shared" si="7"/>
        <v>1</v>
      </c>
      <c r="BW33" s="97">
        <f t="shared" si="8"/>
        <v>2</v>
      </c>
      <c r="BX33" s="97">
        <f t="shared" si="9"/>
        <v>3</v>
      </c>
      <c r="BY33" s="97">
        <f t="shared" si="10"/>
        <v>4</v>
      </c>
      <c r="BZ33" s="97">
        <f t="shared" si="11"/>
        <v>5</v>
      </c>
      <c r="CA33" s="97">
        <f t="shared" si="12"/>
        <v>6</v>
      </c>
      <c r="CB33" s="97">
        <f t="shared" si="13"/>
        <v>7</v>
      </c>
      <c r="CC33" s="97">
        <f t="shared" si="14"/>
        <v>8</v>
      </c>
      <c r="CD33" s="97">
        <f t="shared" si="15"/>
        <v>9</v>
      </c>
      <c r="CE33" s="97">
        <f t="shared" si="16"/>
        <v>10</v>
      </c>
      <c r="CF33" s="97">
        <f t="shared" si="17"/>
        <v>11</v>
      </c>
      <c r="CG33" s="97">
        <f t="shared" si="18"/>
        <v>12</v>
      </c>
      <c r="CH33" s="97">
        <f t="shared" si="19"/>
        <v>13</v>
      </c>
      <c r="CI33" s="97">
        <f t="shared" si="20"/>
        <v>14</v>
      </c>
      <c r="CJ33" s="97">
        <f t="shared" si="21"/>
        <v>15</v>
      </c>
      <c r="CK33" s="97">
        <f t="shared" si="22"/>
        <v>16</v>
      </c>
      <c r="CL33" s="97">
        <f t="shared" si="23"/>
        <v>17</v>
      </c>
      <c r="CM33" s="97">
        <f t="shared" si="24"/>
        <v>18</v>
      </c>
      <c r="CN33" s="97">
        <f t="shared" si="25"/>
        <v>19</v>
      </c>
      <c r="CO33" s="97">
        <f t="shared" si="26"/>
        <v>20</v>
      </c>
      <c r="CP33" s="97">
        <f t="shared" si="27"/>
        <v>21</v>
      </c>
      <c r="CQ33" s="97">
        <f t="shared" si="28"/>
        <v>22</v>
      </c>
      <c r="CR33" s="97">
        <f t="shared" si="29"/>
        <v>23</v>
      </c>
      <c r="CS33" s="97">
        <f t="shared" si="30"/>
        <v>24</v>
      </c>
      <c r="CT33" s="97">
        <f t="shared" si="31"/>
        <v>25</v>
      </c>
      <c r="CU33" s="97">
        <f t="shared" si="32"/>
        <v>26</v>
      </c>
      <c r="CV33" s="97">
        <f t="shared" si="33"/>
        <v>27</v>
      </c>
      <c r="CW33" s="97">
        <f t="shared" si="34"/>
        <v>28</v>
      </c>
      <c r="CX33" s="97">
        <f t="shared" si="35"/>
        <v>29</v>
      </c>
      <c r="CY33" s="97">
        <f t="shared" si="36"/>
        <v>30</v>
      </c>
      <c r="CZ33" s="97">
        <f t="shared" si="37"/>
        <v>31</v>
      </c>
      <c r="DA33" s="19"/>
      <c r="DB33" s="19"/>
      <c r="DC33" s="148" t="str">
        <f>IF(G33="X",CALCULADORA!$J$22,IF(CUADRO!G33="V",0,IF(CUADRO!G33="AP",0,IF(CUADRO!G33="HS",0,IF(CUADRO!G33="BA",0,IF(CALCULADORA!$M$2="INVIERNO",CUADRO!EJ33,CUADRO!FP33))))))</f>
        <v/>
      </c>
      <c r="DD33" s="148" t="str">
        <f>IF(H33="X",CALCULADORA!$J$22,IF(CUADRO!H33="V",0,IF(CUADRO!H33="AP",0,IF(CUADRO!H33="HS",0,IF(CUADRO!H33="BA",0,IF(CALCULADORA!$M$2="INVIERNO",CUADRO!EK33,CUADRO!FQ33))))))</f>
        <v/>
      </c>
      <c r="DE33" s="148" t="str">
        <f>IF(I33="X",CALCULADORA!$J$22,IF(CUADRO!I33="V",0,IF(CUADRO!I33="AP",0,IF(CUADRO!I33="HS",0,IF(CUADRO!I33="BA",0,IF(CALCULADORA!$M$2="INVIERNO",CUADRO!EL33,CUADRO!FR33))))))</f>
        <v/>
      </c>
      <c r="DF33" s="148" t="str">
        <f>IF(J33="X",CALCULADORA!$J$22,IF(CUADRO!J33="V",0,IF(CUADRO!J33="AP",0,IF(CUADRO!J33="HS",0,IF(CUADRO!J33="BA",0,IF(CALCULADORA!$M$2="INVIERNO",CUADRO!EM33,CUADRO!FS33))))))</f>
        <v/>
      </c>
      <c r="DG33" s="148" t="str">
        <f>IF(K33="X",CALCULADORA!$J$22,IF(CUADRO!K33="V",0,IF(CUADRO!K33="AP",0,IF(CUADRO!K33="HS",0,IF(CUADRO!K33="BA",0,IF(CALCULADORA!$M$2="INVIERNO",CUADRO!EN33,CUADRO!FT33))))))</f>
        <v/>
      </c>
      <c r="DH33" s="148" t="str">
        <f>IF(L33="X",CALCULADORA!$J$22,IF(CUADRO!L33="V",0,IF(CUADRO!L33="AP",0,IF(CUADRO!L33="HS",0,IF(CUADRO!L33="BA",0,IF(CALCULADORA!$M$2="INVIERNO",CUADRO!EO33,CUADRO!FU33))))))</f>
        <v/>
      </c>
      <c r="DI33" s="148" t="str">
        <f>IF(M33="X",CALCULADORA!$J$22,IF(CUADRO!M33="V",0,IF(CUADRO!M33="AP",0,IF(CUADRO!M33="HS",0,IF(CUADRO!M33="BA",0,IF(CALCULADORA!$M$2="INVIERNO",CUADRO!EP33,CUADRO!FV33))))))</f>
        <v/>
      </c>
      <c r="DJ33" s="148" t="str">
        <f>IF(N33="X",CALCULADORA!$J$22,IF(CUADRO!N33="V",0,IF(CUADRO!N33="AP",0,IF(CUADRO!N33="HS",0,IF(CUADRO!N33="BA",0,IF(CALCULADORA!$M$2="INVIERNO",CUADRO!EQ33,CUADRO!FW33))))))</f>
        <v/>
      </c>
      <c r="DK33" s="148" t="str">
        <f>IF(O33="X",CALCULADORA!$J$22,IF(CUADRO!O33="V",0,IF(CUADRO!O33="AP",0,IF(CUADRO!O33="HS",0,IF(CUADRO!O33="BA",0,IF(CALCULADORA!$M$2="INVIERNO",CUADRO!ER33,CUADRO!FX33))))))</f>
        <v/>
      </c>
      <c r="DL33" s="148" t="str">
        <f>IF(P33="X",CALCULADORA!$J$22,IF(CUADRO!P33="V",0,IF(CUADRO!P33="AP",0,IF(CUADRO!P33="HS",0,IF(CUADRO!P33="BA",0,IF(CALCULADORA!$M$2="INVIERNO",CUADRO!ES33,CUADRO!FY33))))))</f>
        <v/>
      </c>
      <c r="DM33" s="148" t="str">
        <f>IF(Q33="X",CALCULADORA!$J$22,IF(CUADRO!Q33="V",0,IF(CUADRO!Q33="AP",0,IF(CUADRO!Q33="HS",0,IF(CUADRO!Q33="BA",0,IF(CALCULADORA!$M$2="INVIERNO",CUADRO!ET33,CUADRO!FZ33))))))</f>
        <v/>
      </c>
      <c r="DN33" s="148" t="str">
        <f>IF(R33="X",CALCULADORA!$J$22,IF(CUADRO!R33="V",0,IF(CUADRO!R33="AP",0,IF(CUADRO!R33="HS",0,IF(CUADRO!R33="BA",0,IF(CALCULADORA!$M$2="INVIERNO",CUADRO!EU33,CUADRO!GA33))))))</f>
        <v/>
      </c>
      <c r="DO33" s="148" t="str">
        <f>IF(S33="X",CALCULADORA!$J$22,IF(CUADRO!S33="V",0,IF(CUADRO!S33="AP",0,IF(CUADRO!S33="HS",0,IF(CUADRO!S33="BA",0,IF(CALCULADORA!$M$2="INVIERNO",CUADRO!EV33,CUADRO!GB33))))))</f>
        <v/>
      </c>
      <c r="DP33" s="148" t="str">
        <f>IF(T33="X",CALCULADORA!$J$22,IF(CUADRO!T33="V",0,IF(CUADRO!T33="AP",0,IF(CUADRO!T33="HS",0,IF(CUADRO!T33="BA",0,IF(CALCULADORA!$M$2="INVIERNO",CUADRO!EW33,CUADRO!GC33))))))</f>
        <v/>
      </c>
      <c r="DQ33" s="148" t="str">
        <f>IF(U33="X",CALCULADORA!$J$22,IF(CUADRO!U33="V",0,IF(CUADRO!U33="AP",0,IF(CUADRO!U33="HS",0,IF(CUADRO!U33="BA",0,IF(CALCULADORA!$M$2="INVIERNO",CUADRO!EX33,CUADRO!GD33))))))</f>
        <v/>
      </c>
      <c r="DR33" s="148" t="str">
        <f>IF(V33="X",CALCULADORA!$J$22,IF(CUADRO!V33="V",0,IF(CUADRO!V33="AP",0,IF(CUADRO!V33="HS",0,IF(CUADRO!V33="BA",0,IF(CALCULADORA!$M$2="INVIERNO",CUADRO!EY33,CUADRO!GE33))))))</f>
        <v/>
      </c>
      <c r="DS33" s="148" t="str">
        <f>IF(W33="X",CALCULADORA!$J$22,IF(CUADRO!W33="V",0,IF(CUADRO!W33="AP",0,IF(CUADRO!W33="HS",0,IF(CUADRO!W33="BA",0,IF(CALCULADORA!$M$2="INVIERNO",CUADRO!EZ33,CUADRO!GF33))))))</f>
        <v/>
      </c>
      <c r="DT33" s="148" t="str">
        <f>IF(X33="X",CALCULADORA!$J$22,IF(CUADRO!X33="V",0,IF(CUADRO!X33="AP",0,IF(CUADRO!X33="HS",0,IF(CUADRO!X33="BA",0,IF(CALCULADORA!$M$2="INVIERNO",CUADRO!FA33,CUADRO!GG33))))))</f>
        <v/>
      </c>
      <c r="DU33" s="148" t="str">
        <f>IF(Y33="X",CALCULADORA!$J$22,IF(CUADRO!Y33="V",0,IF(CUADRO!Y33="AP",0,IF(CUADRO!Y33="HS",0,IF(CUADRO!Y33="BA",0,IF(CALCULADORA!$M$2="INVIERNO",CUADRO!FB33,CUADRO!GH33))))))</f>
        <v/>
      </c>
      <c r="DV33" s="148" t="str">
        <f>IF(Z33="X",CALCULADORA!$J$22,IF(CUADRO!Z33="V",0,IF(CUADRO!Z33="AP",0,IF(CUADRO!Z33="HS",0,IF(CUADRO!Z33="BA",0,IF(CALCULADORA!$M$2="INVIERNO",CUADRO!FC33,CUADRO!GI33))))))</f>
        <v/>
      </c>
      <c r="DW33" s="148" t="str">
        <f>IF(AA33="X",CALCULADORA!$J$22,IF(CUADRO!AA33="V",0,IF(CUADRO!AA33="AP",0,IF(CUADRO!AA33="HS",0,IF(CUADRO!AA33="BA",0,IF(CALCULADORA!$M$2="INVIERNO",CUADRO!FD33,CUADRO!GJ33))))))</f>
        <v/>
      </c>
      <c r="DX33" s="148" t="str">
        <f>IF(AB33="X",CALCULADORA!$J$22,IF(CUADRO!AB33="V",0,IF(CUADRO!AB33="AP",0,IF(CUADRO!AB33="HS",0,IF(CUADRO!AB33="BA",0,IF(CALCULADORA!$M$2="INVIERNO",CUADRO!FE33,CUADRO!GK33))))))</f>
        <v/>
      </c>
      <c r="DY33" s="148" t="str">
        <f>IF(AC33="X",CALCULADORA!$J$22,IF(CUADRO!AC33="V",0,IF(CUADRO!AC33="AP",0,IF(CUADRO!AC33="HS",0,IF(CUADRO!AC33="BA",0,IF(CALCULADORA!$M$2="INVIERNO",CUADRO!FF33,CUADRO!GL33))))))</f>
        <v/>
      </c>
      <c r="DZ33" s="148" t="str">
        <f>IF(AD33="X",CALCULADORA!$J$22,IF(CUADRO!AD33="V",0,IF(CUADRO!AD33="AP",0,IF(CUADRO!AD33="HS",0,IF(CUADRO!AD33="BA",0,IF(CALCULADORA!$M$2="INVIERNO",CUADRO!FG33,CUADRO!GM33))))))</f>
        <v/>
      </c>
      <c r="EA33" s="148" t="str">
        <f>IF(AE33="X",CALCULADORA!$J$22,IF(CUADRO!AE33="V",0,IF(CUADRO!AE33="AP",0,IF(CUADRO!AE33="HS",0,IF(CUADRO!AE33="BA",0,IF(CALCULADORA!$M$2="INVIERNO",CUADRO!FH33,CUADRO!GN33))))))</f>
        <v/>
      </c>
      <c r="EB33" s="148" t="str">
        <f>IF(AF33="X",CALCULADORA!$J$22,IF(CUADRO!AF33="V",0,IF(CUADRO!AF33="AP",0,IF(CUADRO!AF33="HS",0,IF(CUADRO!AF33="BA",0,IF(CALCULADORA!$M$2="INVIERNO",CUADRO!FI33,CUADRO!GO33))))))</f>
        <v/>
      </c>
      <c r="EC33" s="148" t="str">
        <f>IF(AG33="X",CALCULADORA!$J$22,IF(CUADRO!AG33="V",0,IF(CUADRO!AG33="AP",0,IF(CUADRO!AG33="HS",0,IF(CUADRO!AG33="BA",0,IF(CALCULADORA!$M$2="INVIERNO",CUADRO!FJ33,CUADRO!GP33))))))</f>
        <v/>
      </c>
      <c r="ED33" s="148" t="str">
        <f>IF(AH33="X",CALCULADORA!$J$22,IF(CUADRO!AH33="V",0,IF(CUADRO!AH33="AP",0,IF(CUADRO!AH33="HS",0,IF(CUADRO!AH33="BA",0,IF(CALCULADORA!$M$2="INVIERNO",CUADRO!FK33,CUADRO!GQ33))))))</f>
        <v/>
      </c>
      <c r="EE33" s="148" t="str">
        <f>IF(AI33="X",CALCULADORA!$J$22,IF(CUADRO!AI33="V",0,IF(CUADRO!AI33="AP",0,IF(CUADRO!AI33="HS",0,IF(CUADRO!AI33="BA",0,IF(CALCULADORA!$M$2="INVIERNO",CUADRO!FL33,CUADRO!GR33))))))</f>
        <v/>
      </c>
      <c r="EF33" s="148" t="str">
        <f>IF(AJ33="X",CALCULADORA!$J$22,IF(CUADRO!AJ33="V",0,IF(CUADRO!AJ33="AP",0,IF(CUADRO!AJ33="HS",0,IF(CUADRO!AJ33="BA",0,IF(CALCULADORA!$M$2="INVIERNO",CUADRO!FM33,CUADRO!GS33))))))</f>
        <v/>
      </c>
      <c r="EG33" s="148" t="str">
        <f>IF(AK33="X",CALCULADORA!$J$22,IF(CUADRO!AK33="V",0,IF(CUADRO!AK33="AP",0,IF(CUADRO!AK33="HS",0,IF(CUADRO!AK33="BA",0,IF(CALCULADORA!$M$2="INVIERNO",CUADRO!FN33,CUADRO!GT33))))))</f>
        <v/>
      </c>
      <c r="EH33" s="363">
        <f t="shared" si="46"/>
        <v>0</v>
      </c>
      <c r="EI33" s="19"/>
      <c r="EJ33" s="148" t="str">
        <f>IF(G33="","",IF(G33="L",0,IF(G33="V",0,IF(G33="X",0,IF(G$2="L",VLOOKUP(G33,'H. INV.'!$F$10:$P$171,11,FALSE),IF(G$2="S",VLOOKUP(G33,'H. INV.'!$V$10:$AF$171,11,FALSE),IF(G$2="D",VLOOKUP(G33,'H. INV.'!$AL$10:$AV$171,11,FALSE),"")))))))</f>
        <v/>
      </c>
      <c r="EK33" s="148" t="str">
        <f>IF(H33="","",IF(H33="L",0,IF(H33="V",0,IF(H33="X",0,IF(H$2="L",VLOOKUP(H33,'H. INV.'!$F$10:$P$171,11,FALSE),IF(H$2="S",VLOOKUP(H33,'H. INV.'!$V$10:$AF$171,11,FALSE),IF(H$2="D",VLOOKUP(H33,'H. INV.'!$AL$10:$AV$171,11,FALSE),"")))))))</f>
        <v/>
      </c>
      <c r="EL33" s="148" t="str">
        <f>IF(I33="","",IF(I33="L",0,IF(I33="V",0,IF(I33="X",0,IF(I$2="L",VLOOKUP(I33,'H. INV.'!$F$10:$P$171,11,FALSE),IF(I$2="S",VLOOKUP(I33,'H. INV.'!$V$10:$AF$171,11,FALSE),IF(I$2="D",VLOOKUP(I33,'H. INV.'!$AL$10:$AV$171,11,FALSE),"")))))))</f>
        <v/>
      </c>
      <c r="EM33" s="148" t="str">
        <f>IF(J33="","",IF(J33="L",0,IF(J33="V",0,IF(J33="X",0,IF(J$2="L",VLOOKUP(J33,'H. INV.'!$F$10:$P$171,11,FALSE),IF(J$2="S",VLOOKUP(J33,'H. INV.'!$V$10:$AF$171,11,FALSE),IF(J$2="D",VLOOKUP(J33,'H. INV.'!$AL$10:$AV$171,11,FALSE),"")))))))</f>
        <v/>
      </c>
      <c r="EN33" s="148" t="str">
        <f>IF(K33="","",IF(K33="L",0,IF(K33="V",0,IF(K33="X",0,IF(K$2="L",VLOOKUP(K33,'H. INV.'!$F$10:$P$171,11,FALSE),IF(K$2="S",VLOOKUP(K33,'H. INV.'!$V$10:$AF$171,11,FALSE),IF(K$2="D",VLOOKUP(K33,'H. INV.'!$AL$10:$AV$171,11,FALSE),"")))))))</f>
        <v/>
      </c>
      <c r="EO33" s="148" t="str">
        <f>IF(L33="","",IF(L33="L",0,IF(L33="V",0,IF(L33="X",0,IF(L$2="L",VLOOKUP(L33,'H. INV.'!$F$10:$P$171,11,FALSE),IF(L$2="S",VLOOKUP(L33,'H. INV.'!$V$10:$AF$171,11,FALSE),IF(L$2="D",VLOOKUP(L33,'H. INV.'!$AL$10:$AV$171,11,FALSE),"")))))))</f>
        <v/>
      </c>
      <c r="EP33" s="148" t="str">
        <f>IF(M33="","",IF(M33="L",0,IF(M33="V",0,IF(M33="X",0,IF(M$2="L",VLOOKUP(M33,'H. INV.'!$F$10:$P$171,11,FALSE),IF(M$2="S",VLOOKUP(M33,'H. INV.'!$V$10:$AF$171,11,FALSE),IF(M$2="D",VLOOKUP(M33,'H. INV.'!$AL$10:$AV$171,11,FALSE),"")))))))</f>
        <v/>
      </c>
      <c r="EQ33" s="148" t="str">
        <f>IF(N33="","",IF(N33="L",0,IF(N33="V",0,IF(N33="X",0,IF(N$2="L",VLOOKUP(N33,'H. INV.'!$F$10:$P$171,11,FALSE),IF(N$2="S",VLOOKUP(N33,'H. INV.'!$V$10:$AF$171,11,FALSE),IF(N$2="D",VLOOKUP(N33,'H. INV.'!$AL$10:$AV$171,11,FALSE),"")))))))</f>
        <v/>
      </c>
      <c r="ER33" s="148" t="str">
        <f>IF(O33="","",IF(O33="L",0,IF(O33="V",0,IF(O33="X",0,IF(O$2="L",VLOOKUP(O33,'H. INV.'!$F$10:$P$171,11,FALSE),IF(O$2="S",VLOOKUP(O33,'H. INV.'!$V$10:$AF$171,11,FALSE),IF(O$2="D",VLOOKUP(O33,'H. INV.'!$AL$10:$AV$171,11,FALSE),"")))))))</f>
        <v/>
      </c>
      <c r="ES33" s="148" t="str">
        <f>IF(P33="","",IF(P33="L",0,IF(P33="V",0,IF(P33="X",0,IF(P$2="L",VLOOKUP(P33,'H. INV.'!$F$10:$P$171,11,FALSE),IF(P$2="S",VLOOKUP(P33,'H. INV.'!$V$10:$AF$171,11,FALSE),IF(P$2="D",VLOOKUP(P33,'H. INV.'!$AL$10:$AV$171,11,FALSE),"")))))))</f>
        <v/>
      </c>
      <c r="ET33" s="148" t="str">
        <f>IF(Q33="","",IF(Q33="L",0,IF(Q33="V",0,IF(Q33="X",0,IF(Q$2="L",VLOOKUP(Q33,'H. INV.'!$F$10:$P$171,11,FALSE),IF(Q$2="S",VLOOKUP(Q33,'H. INV.'!$V$10:$AF$171,11,FALSE),IF(Q$2="D",VLOOKUP(Q33,'H. INV.'!$AL$10:$AV$171,11,FALSE),"")))))))</f>
        <v/>
      </c>
      <c r="EU33" s="148" t="str">
        <f>IF(R33="","",IF(R33="L",0,IF(R33="V",0,IF(R33="X",0,IF(R$2="L",VLOOKUP(R33,'H. INV.'!$F$10:$P$171,11,FALSE),IF(R$2="S",VLOOKUP(R33,'H. INV.'!$V$10:$AF$171,11,FALSE),IF(R$2="D",VLOOKUP(R33,'H. INV.'!$AL$10:$AV$171,11,FALSE),"")))))))</f>
        <v/>
      </c>
      <c r="EV33" s="148" t="str">
        <f>IF(S33="","",IF(S33="L",0,IF(S33="V",0,IF(S33="X",0,IF(S$2="L",VLOOKUP(S33,'H. INV.'!$F$10:$P$171,11,FALSE),IF(S$2="S",VLOOKUP(S33,'H. INV.'!$V$10:$AF$171,11,FALSE),IF(S$2="D",VLOOKUP(S33,'H. INV.'!$AL$10:$AV$171,11,FALSE),"")))))))</f>
        <v/>
      </c>
      <c r="EW33" s="148" t="str">
        <f>IF(T33="","",IF(T33="L",0,IF(T33="V",0,IF(T33="X",0,IF(T$2="L",VLOOKUP(T33,'H. INV.'!$F$10:$P$171,11,FALSE),IF(T$2="S",VLOOKUP(T33,'H. INV.'!$V$10:$AF$171,11,FALSE),IF(T$2="D",VLOOKUP(T33,'H. INV.'!$AL$10:$AV$171,11,FALSE),"")))))))</f>
        <v/>
      </c>
      <c r="EX33" s="148" t="str">
        <f>IF(U33="","",IF(U33="L",0,IF(U33="V",0,IF(U33="X",0,IF(U$2="L",VLOOKUP(U33,'H. INV.'!$F$10:$P$171,11,FALSE),IF(U$2="S",VLOOKUP(U33,'H. INV.'!$V$10:$AF$171,11,FALSE),IF(U$2="D",VLOOKUP(U33,'H. INV.'!$AL$10:$AV$171,11,FALSE),"")))))))</f>
        <v/>
      </c>
      <c r="EY33" s="148" t="str">
        <f>IF(V33="","",IF(V33="L",0,IF(V33="V",0,IF(V33="X",0,IF(V$2="L",VLOOKUP(V33,'H. INV.'!$F$10:$P$171,11,FALSE),IF(V$2="S",VLOOKUP(V33,'H. INV.'!$V$10:$AF$171,11,FALSE),IF(V$2="D",VLOOKUP(V33,'H. INV.'!$AL$10:$AV$171,11,FALSE),"")))))))</f>
        <v/>
      </c>
      <c r="EZ33" s="148" t="str">
        <f>IF(W33="","",IF(W33="L",0,IF(W33="V",0,IF(W33="X",0,IF(W$2="L",VLOOKUP(W33,'H. INV.'!$F$10:$P$171,11,FALSE),IF(W$2="S",VLOOKUP(W33,'H. INV.'!$V$10:$AF$171,11,FALSE),IF(W$2="D",VLOOKUP(W33,'H. INV.'!$AL$10:$AV$171,11,FALSE),"")))))))</f>
        <v/>
      </c>
      <c r="FA33" s="148" t="str">
        <f>IF(X33="","",IF(X33="L",0,IF(X33="V",0,IF(X33="X",0,IF(X$2="L",VLOOKUP(X33,'H. INV.'!$F$10:$P$171,11,FALSE),IF(X$2="S",VLOOKUP(X33,'H. INV.'!$V$10:$AF$171,11,FALSE),IF(X$2="D",VLOOKUP(X33,'H. INV.'!$AL$10:$AV$171,11,FALSE),"")))))))</f>
        <v/>
      </c>
      <c r="FB33" s="148" t="str">
        <f>IF(Y33="","",IF(Y33="L",0,IF(Y33="V",0,IF(Y33="X",0,IF(Y$2="L",VLOOKUP(Y33,'H. INV.'!$F$10:$P$171,11,FALSE),IF(Y$2="S",VLOOKUP(Y33,'H. INV.'!$V$10:$AF$171,11,FALSE),IF(Y$2="D",VLOOKUP(Y33,'H. INV.'!$AL$10:$AV$171,11,FALSE),"")))))))</f>
        <v/>
      </c>
      <c r="FC33" s="148" t="str">
        <f>IF(Z33="","",IF(Z33="L",0,IF(Z33="V",0,IF(Z33="X",0,IF(Z$2="L",VLOOKUP(Z33,'H. INV.'!$F$10:$P$171,11,FALSE),IF(Z$2="S",VLOOKUP(Z33,'H. INV.'!$V$10:$AF$171,11,FALSE),IF(Z$2="D",VLOOKUP(Z33,'H. INV.'!$AL$10:$AV$171,11,FALSE),"")))))))</f>
        <v/>
      </c>
      <c r="FD33" s="148" t="str">
        <f>IF(AA33="","",IF(AA33="L",0,IF(AA33="V",0,IF(AA33="X",0,IF(AA$2="L",VLOOKUP(AA33,'H. INV.'!$F$10:$P$171,11,FALSE),IF(AA$2="S",VLOOKUP(AA33,'H. INV.'!$V$10:$AF$171,11,FALSE),IF(AA$2="D",VLOOKUP(AA33,'H. INV.'!$AL$10:$AV$171,11,FALSE),"")))))))</f>
        <v/>
      </c>
      <c r="FE33" s="148" t="str">
        <f>IF(AB33="","",IF(AB33="L",0,IF(AB33="V",0,IF(AB33="X",0,IF(AB$2="L",VLOOKUP(AB33,'H. INV.'!$F$10:$P$171,11,FALSE),IF(AB$2="S",VLOOKUP(AB33,'H. INV.'!$V$10:$AF$171,11,FALSE),IF(AB$2="D",VLOOKUP(AB33,'H. INV.'!$AL$10:$AV$171,11,FALSE),"")))))))</f>
        <v/>
      </c>
      <c r="FF33" s="148" t="str">
        <f>IF(AC33="","",IF(AC33="L",0,IF(AC33="V",0,IF(AC33="X",0,IF(AC$2="L",VLOOKUP(AC33,'H. INV.'!$F$10:$P$171,11,FALSE),IF(AC$2="S",VLOOKUP(AC33,'H. INV.'!$V$10:$AF$171,11,FALSE),IF(AC$2="D",VLOOKUP(AC33,'H. INV.'!$AL$10:$AV$171,11,FALSE),"")))))))</f>
        <v/>
      </c>
      <c r="FG33" s="148" t="str">
        <f>IF(AD33="","",IF(AD33="L",0,IF(AD33="V",0,IF(AD33="X",0,IF(AD$2="L",VLOOKUP(AD33,'H. INV.'!$F$10:$P$171,11,FALSE),IF(AD$2="S",VLOOKUP(AD33,'H. INV.'!$V$10:$AF$171,11,FALSE),IF(AD$2="D",VLOOKUP(AD33,'H. INV.'!$AL$10:$AV$171,11,FALSE),"")))))))</f>
        <v/>
      </c>
      <c r="FH33" s="148" t="str">
        <f>IF(AE33="","",IF(AE33="L",0,IF(AE33="V",0,IF(AE33="X",0,IF(AE$2="L",VLOOKUP(AE33,'H. INV.'!$F$10:$P$171,11,FALSE),IF(AE$2="S",VLOOKUP(AE33,'H. INV.'!$V$10:$AF$171,11,FALSE),IF(AE$2="D",VLOOKUP(AE33,'H. INV.'!$AL$10:$AV$171,11,FALSE),"")))))))</f>
        <v/>
      </c>
      <c r="FI33" s="148" t="str">
        <f>IF(AF33="","",IF(AF33="L",0,IF(AF33="V",0,IF(AF33="X",0,IF(AF$2="L",VLOOKUP(AF33,'H. INV.'!$F$10:$P$171,11,FALSE),IF(AF$2="S",VLOOKUP(AF33,'H. INV.'!$V$10:$AF$171,11,FALSE),IF(AF$2="D",VLOOKUP(AF33,'H. INV.'!$AL$10:$AV$171,11,FALSE),"")))))))</f>
        <v/>
      </c>
      <c r="FJ33" s="148" t="str">
        <f>IF(AG33="","",IF(AG33="L",0,IF(AG33="V",0,IF(AG33="X",0,IF(AG$2="L",VLOOKUP(AG33,'H. INV.'!$F$10:$P$171,11,FALSE),IF(AG$2="S",VLOOKUP(AG33,'H. INV.'!$V$10:$AF$171,11,FALSE),IF(AG$2="D",VLOOKUP(AG33,'H. INV.'!$AL$10:$AV$171,11,FALSE),"")))))))</f>
        <v/>
      </c>
      <c r="FK33" s="148" t="str">
        <f>IF(AH33="","",IF(AH33="L",0,IF(AH33="V",0,IF(AH33="X",0,IF(AH$2="L",VLOOKUP(AH33,'H. INV.'!$F$10:$P$171,11,FALSE),IF(AH$2="S",VLOOKUP(AH33,'H. INV.'!$V$10:$AF$171,11,FALSE),IF(AH$2="D",VLOOKUP(AH33,'H. INV.'!$AL$10:$AV$171,11,FALSE),"")))))))</f>
        <v/>
      </c>
      <c r="FL33" s="148" t="str">
        <f>IF(AI33="","",IF(AI33="L",0,IF(AI33="V",0,IF(AI33="X",0,IF(AI$2="L",VLOOKUP(AI33,'H. INV.'!$F$10:$P$171,11,FALSE),IF(AI$2="S",VLOOKUP(AI33,'H. INV.'!$V$10:$AF$171,11,FALSE),IF(AI$2="D",VLOOKUP(AI33,'H. INV.'!$AL$10:$AV$171,11,FALSE),"")))))))</f>
        <v/>
      </c>
      <c r="FM33" s="148" t="str">
        <f>IF(AJ33="","",IF(AJ33="L",0,IF(AJ33="V",0,IF(AJ33="X",0,IF(AJ$2="L",VLOOKUP(AJ33,'H. INV.'!$F$10:$P$171,11,FALSE),IF(AJ$2="S",VLOOKUP(AJ33,'H. INV.'!$V$10:$AF$171,11,FALSE),IF(AJ$2="D",VLOOKUP(AJ33,'H. INV.'!$AL$10:$AV$171,11,FALSE),"")))))))</f>
        <v/>
      </c>
      <c r="FN33" s="148" t="str">
        <f>IF(AK33="","",IF(AK33="L",0,IF(AK33="V",0,IF(AK33="X",0,IF(AK$2="L",VLOOKUP(AK33,'H. INV.'!$F$10:$P$171,11,FALSE),IF(AK$2="S",VLOOKUP(AK33,'H. INV.'!$V$10:$AF$171,11,FALSE),IF(AK$2="D",VLOOKUP(AK33,'H. INV.'!$AL$10:$AV$171,11,FALSE),"")))))))</f>
        <v/>
      </c>
      <c r="FO33" s="19"/>
      <c r="FP33" s="148" t="str">
        <f>IF(G33="","",IF(G33="L",0,IF(G33="V",0,IF(G33="X",0,IF(G$2="L",VLOOKUP(G33,'H. VER.'!$F$10:$P$171,11,FALSE),IF(G$2="S",VLOOKUP(G33,'H. VER.'!$V$10:$AF$171,11,FALSE),IF(G$2="D",VLOOKUP(G33,'H. VER.'!$AL$10:$AV$171,11,FALSE),"")))))))</f>
        <v/>
      </c>
      <c r="FQ33" s="148" t="str">
        <f>IF(H33="","",IF(H33="L",0,IF(H33="V",0,IF(H33="X",0,IF(H$2="L",VLOOKUP(H33,'H. VER.'!$F$10:$P$171,11,FALSE),IF(H$2="S",VLOOKUP(H33,'H. VER.'!$V$10:$AF$171,11,FALSE),IF(H$2="D",VLOOKUP(H33,'H. VER.'!$AL$10:$AV$171,11,FALSE),"")))))))</f>
        <v/>
      </c>
      <c r="FR33" s="148" t="str">
        <f>IF(I33="","",IF(I33="L",0,IF(I33="V",0,IF(I33="X",0,IF(I$2="L",VLOOKUP(I33,'H. VER.'!$F$10:$P$171,11,FALSE),IF(I$2="S",VLOOKUP(I33,'H. VER.'!$V$10:$AF$171,11,FALSE),IF(I$2="D",VLOOKUP(I33,'H. VER.'!$AL$10:$AV$171,11,FALSE),"")))))))</f>
        <v/>
      </c>
      <c r="FS33" s="148" t="str">
        <f>IF(J33="","",IF(J33="L",0,IF(J33="V",0,IF(J33="X",0,IF(J$2="L",VLOOKUP(J33,'H. VER.'!$F$10:$P$171,11,FALSE),IF(J$2="S",VLOOKUP(J33,'H. VER.'!$V$10:$AF$171,11,FALSE),IF(J$2="D",VLOOKUP(J33,'H. VER.'!$AL$10:$AV$171,11,FALSE),"")))))))</f>
        <v/>
      </c>
      <c r="FT33" s="148" t="str">
        <f>IF(K33="","",IF(K33="L",0,IF(K33="V",0,IF(K33="X",0,IF(K$2="L",VLOOKUP(K33,'H. VER.'!$F$10:$P$171,11,FALSE),IF(K$2="S",VLOOKUP(K33,'H. VER.'!$V$10:$AF$171,11,FALSE),IF(K$2="D",VLOOKUP(K33,'H. VER.'!$AL$10:$AV$171,11,FALSE),"")))))))</f>
        <v/>
      </c>
      <c r="FU33" s="148" t="str">
        <f>IF(L33="","",IF(L33="L",0,IF(L33="V",0,IF(L33="X",0,IF(L$2="L",VLOOKUP(L33,'H. VER.'!$F$10:$P$171,11,FALSE),IF(L$2="S",VLOOKUP(L33,'H. VER.'!$V$10:$AF$171,11,FALSE),IF(L$2="D",VLOOKUP(L33,'H. VER.'!$AL$10:$AV$171,11,FALSE),"")))))))</f>
        <v/>
      </c>
      <c r="FV33" s="148" t="str">
        <f>IF(M33="","",IF(M33="L",0,IF(M33="V",0,IF(M33="X",0,IF(M$2="L",VLOOKUP(M33,'H. VER.'!$F$10:$P$171,11,FALSE),IF(M$2="S",VLOOKUP(M33,'H. VER.'!$V$10:$AF$171,11,FALSE),IF(M$2="D",VLOOKUP(M33,'H. VER.'!$AL$10:$AV$171,11,FALSE),"")))))))</f>
        <v/>
      </c>
      <c r="FW33" s="148" t="str">
        <f>IF(N33="","",IF(N33="L",0,IF(N33="V",0,IF(N33="X",0,IF(N$2="L",VLOOKUP(N33,'H. VER.'!$F$10:$P$171,11,FALSE),IF(N$2="S",VLOOKUP(N33,'H. VER.'!$V$10:$AF$171,11,FALSE),IF(N$2="D",VLOOKUP(N33,'H. VER.'!$AL$10:$AV$171,11,FALSE),"")))))))</f>
        <v/>
      </c>
      <c r="FX33" s="148" t="str">
        <f>IF(O33="","",IF(O33="L",0,IF(O33="V",0,IF(O33="X",0,IF(O$2="L",VLOOKUP(O33,'H. VER.'!$F$10:$P$171,11,FALSE),IF(O$2="S",VLOOKUP(O33,'H. VER.'!$V$10:$AF$171,11,FALSE),IF(O$2="D",VLOOKUP(O33,'H. VER.'!$AL$10:$AV$171,11,FALSE),"")))))))</f>
        <v/>
      </c>
      <c r="FY33" s="148" t="str">
        <f>IF(P33="","",IF(P33="L",0,IF(P33="V",0,IF(P33="X",0,IF(P$2="L",VLOOKUP(P33,'H. VER.'!$F$10:$P$171,11,FALSE),IF(P$2="S",VLOOKUP(P33,'H. VER.'!$V$10:$AF$171,11,FALSE),IF(P$2="D",VLOOKUP(P33,'H. VER.'!$AL$10:$AV$171,11,FALSE),"")))))))</f>
        <v/>
      </c>
      <c r="FZ33" s="148" t="str">
        <f>IF(Q33="","",IF(Q33="L",0,IF(Q33="V",0,IF(Q33="X",0,IF(Q$2="L",VLOOKUP(Q33,'H. VER.'!$F$10:$P$171,11,FALSE),IF(Q$2="S",VLOOKUP(Q33,'H. VER.'!$V$10:$AF$171,11,FALSE),IF(Q$2="D",VLOOKUP(Q33,'H. VER.'!$AL$10:$AV$171,11,FALSE),"")))))))</f>
        <v/>
      </c>
      <c r="GA33" s="148" t="str">
        <f>IF(R33="","",IF(R33="L",0,IF(R33="V",0,IF(R33="X",0,IF(R$2="L",VLOOKUP(R33,'H. VER.'!$F$10:$P$171,11,FALSE),IF(R$2="S",VLOOKUP(R33,'H. VER.'!$V$10:$AF$171,11,FALSE),IF(R$2="D",VLOOKUP(R33,'H. VER.'!$AL$10:$AV$171,11,FALSE),"")))))))</f>
        <v/>
      </c>
      <c r="GB33" s="148" t="str">
        <f>IF(S33="","",IF(S33="L",0,IF(S33="V",0,IF(S33="X",0,IF(S$2="L",VLOOKUP(S33,'H. VER.'!$F$10:$P$171,11,FALSE),IF(S$2="S",VLOOKUP(S33,'H. VER.'!$V$10:$AF$171,11,FALSE),IF(S$2="D",VLOOKUP(S33,'H. VER.'!$AL$10:$AV$171,11,FALSE),"")))))))</f>
        <v/>
      </c>
      <c r="GC33" s="148" t="str">
        <f>IF(T33="","",IF(T33="L",0,IF(T33="V",0,IF(T33="X",0,IF(T$2="L",VLOOKUP(T33,'H. VER.'!$F$10:$P$171,11,FALSE),IF(T$2="S",VLOOKUP(T33,'H. VER.'!$V$10:$AF$171,11,FALSE),IF(T$2="D",VLOOKUP(T33,'H. VER.'!$AL$10:$AV$171,11,FALSE),"")))))))</f>
        <v/>
      </c>
      <c r="GD33" s="148" t="str">
        <f>IF(U33="","",IF(U33="L",0,IF(U33="V",0,IF(U33="X",0,IF(U$2="L",VLOOKUP(U33,'H. VER.'!$F$10:$P$171,11,FALSE),IF(U$2="S",VLOOKUP(U33,'H. VER.'!$V$10:$AF$171,11,FALSE),IF(U$2="D",VLOOKUP(U33,'H. VER.'!$AL$10:$AV$171,11,FALSE),"")))))))</f>
        <v/>
      </c>
      <c r="GE33" s="148" t="str">
        <f>IF(V33="","",IF(V33="L",0,IF(V33="V",0,IF(V33="X",0,IF(V$2="L",VLOOKUP(V33,'H. VER.'!$F$10:$P$171,11,FALSE),IF(V$2="S",VLOOKUP(V33,'H. VER.'!$V$10:$AF$171,11,FALSE),IF(V$2="D",VLOOKUP(V33,'H. VER.'!$AL$10:$AV$171,11,FALSE),"")))))))</f>
        <v/>
      </c>
      <c r="GF33" s="148" t="str">
        <f>IF(W33="","",IF(W33="L",0,IF(W33="V",0,IF(W33="X",0,IF(W$2="L",VLOOKUP(W33,'H. VER.'!$F$10:$P$171,11,FALSE),IF(W$2="S",VLOOKUP(W33,'H. VER.'!$V$10:$AF$171,11,FALSE),IF(W$2="D",VLOOKUP(W33,'H. VER.'!$AL$10:$AV$171,11,FALSE),"")))))))</f>
        <v/>
      </c>
      <c r="GG33" s="148" t="str">
        <f>IF(X33="","",IF(X33="L",0,IF(X33="V",0,IF(X33="X",0,IF(X$2="L",VLOOKUP(X33,'H. VER.'!$F$10:$P$171,11,FALSE),IF(X$2="S",VLOOKUP(X33,'H. VER.'!$V$10:$AF$171,11,FALSE),IF(X$2="D",VLOOKUP(X33,'H. VER.'!$AL$10:$AV$171,11,FALSE),"")))))))</f>
        <v/>
      </c>
      <c r="GH33" s="148" t="str">
        <f>IF(Y33="","",IF(Y33="L",0,IF(Y33="V",0,IF(Y33="X",0,IF(Y$2="L",VLOOKUP(Y33,'H. VER.'!$F$10:$P$171,11,FALSE),IF(Y$2="S",VLOOKUP(Y33,'H. VER.'!$V$10:$AF$171,11,FALSE),IF(Y$2="D",VLOOKUP(Y33,'H. VER.'!$AL$10:$AV$171,11,FALSE),"")))))))</f>
        <v/>
      </c>
      <c r="GI33" s="148" t="str">
        <f>IF(Z33="","",IF(Z33="L",0,IF(Z33="V",0,IF(Z33="X",0,IF(Z$2="L",VLOOKUP(Z33,'H. VER.'!$F$10:$P$171,11,FALSE),IF(Z$2="S",VLOOKUP(Z33,'H. VER.'!$V$10:$AF$171,11,FALSE),IF(Z$2="D",VLOOKUP(Z33,'H. VER.'!$AL$10:$AV$171,11,FALSE),"")))))))</f>
        <v/>
      </c>
      <c r="GJ33" s="148" t="str">
        <f>IF(AA33="","",IF(AA33="L",0,IF(AA33="V",0,IF(AA33="X",0,IF(AA$2="L",VLOOKUP(AA33,'H. VER.'!$F$10:$P$171,11,FALSE),IF(AA$2="S",VLOOKUP(AA33,'H. VER.'!$V$10:$AF$171,11,FALSE),IF(AA$2="D",VLOOKUP(AA33,'H. VER.'!$AL$10:$AV$171,11,FALSE),"")))))))</f>
        <v/>
      </c>
      <c r="GK33" s="148" t="str">
        <f>IF(AB33="","",IF(AB33="L",0,IF(AB33="V",0,IF(AB33="X",0,IF(AB$2="L",VLOOKUP(AB33,'H. VER.'!$F$10:$P$171,11,FALSE),IF(AB$2="S",VLOOKUP(AB33,'H. VER.'!$V$10:$AF$171,11,FALSE),IF(AB$2="D",VLOOKUP(AB33,'H. VER.'!$AL$10:$AV$171,11,FALSE),"")))))))</f>
        <v/>
      </c>
      <c r="GL33" s="148" t="str">
        <f>IF(AC33="","",IF(AC33="L",0,IF(AC33="V",0,IF(AC33="X",0,IF(AC$2="L",VLOOKUP(AC33,'H. VER.'!$F$10:$P$171,11,FALSE),IF(AC$2="S",VLOOKUP(AC33,'H. VER.'!$V$10:$AF$171,11,FALSE),IF(AC$2="D",VLOOKUP(AC33,'H. VER.'!$AL$10:$AV$171,11,FALSE),"")))))))</f>
        <v/>
      </c>
      <c r="GM33" s="148" t="str">
        <f>IF(AD33="","",IF(AD33="L",0,IF(AD33="V",0,IF(AD33="X",0,IF(AD$2="L",VLOOKUP(AD33,'H. VER.'!$F$10:$P$171,11,FALSE),IF(AD$2="S",VLOOKUP(AD33,'H. VER.'!$V$10:$AF$171,11,FALSE),IF(AD$2="D",VLOOKUP(AD33,'H. VER.'!$AL$10:$AV$171,11,FALSE),"")))))))</f>
        <v/>
      </c>
      <c r="GN33" s="148" t="str">
        <f>IF(AE33="","",IF(AE33="L",0,IF(AE33="V",0,IF(AE33="X",0,IF(AE$2="L",VLOOKUP(AE33,'H. VER.'!$F$10:$P$171,11,FALSE),IF(AE$2="S",VLOOKUP(AE33,'H. VER.'!$V$10:$AF$171,11,FALSE),IF(AE$2="D",VLOOKUP(AE33,'H. VER.'!$AL$10:$AV$171,11,FALSE),"")))))))</f>
        <v/>
      </c>
      <c r="GO33" s="148" t="str">
        <f>IF(AF33="","",IF(AF33="L",0,IF(AF33="V",0,IF(AF33="X",0,IF(AF$2="L",VLOOKUP(AF33,'H. VER.'!$F$10:$P$171,11,FALSE),IF(AF$2="S",VLOOKUP(AF33,'H. VER.'!$V$10:$AF$171,11,FALSE),IF(AF$2="D",VLOOKUP(AF33,'H. VER.'!$AL$10:$AV$171,11,FALSE),"")))))))</f>
        <v/>
      </c>
      <c r="GP33" s="148" t="str">
        <f>IF(AG33="","",IF(AG33="L",0,IF(AG33="V",0,IF(AG33="X",0,IF(AG$2="L",VLOOKUP(AG33,'H. VER.'!$F$10:$P$171,11,FALSE),IF(AG$2="S",VLOOKUP(AG33,'H. VER.'!$V$10:$AF$171,11,FALSE),IF(AG$2="D",VLOOKUP(AG33,'H. VER.'!$AL$10:$AV$171,11,FALSE),"")))))))</f>
        <v/>
      </c>
      <c r="GQ33" s="148" t="str">
        <f>IF(AH33="","",IF(AH33="L",0,IF(AH33="V",0,IF(AH33="X",0,IF(AH$2="L",VLOOKUP(AH33,'H. VER.'!$F$10:$P$171,11,FALSE),IF(AH$2="S",VLOOKUP(AH33,'H. VER.'!$V$10:$AF$171,11,FALSE),IF(AH$2="D",VLOOKUP(AH33,'H. VER.'!$AL$10:$AV$171,11,FALSE),"")))))))</f>
        <v/>
      </c>
      <c r="GR33" s="148" t="str">
        <f>IF(AI33="","",IF(AI33="L",0,IF(AI33="V",0,IF(AI33="X",0,IF(AI$2="L",VLOOKUP(AI33,'H. VER.'!$F$10:$P$171,11,FALSE),IF(AI$2="S",VLOOKUP(AI33,'H. VER.'!$V$10:$AF$171,11,FALSE),IF(AI$2="D",VLOOKUP(AI33,'H. VER.'!$AL$10:$AV$171,11,FALSE),"")))))))</f>
        <v/>
      </c>
      <c r="GS33" s="148" t="str">
        <f>IF(AJ33="","",IF(AJ33="L",0,IF(AJ33="V",0,IF(AJ33="X",0,IF(AJ$2="L",VLOOKUP(AJ33,'H. VER.'!$F$10:$P$171,11,FALSE),IF(AJ$2="S",VLOOKUP(AJ33,'H. VER.'!$V$10:$AF$171,11,FALSE),IF(AJ$2="D",VLOOKUP(AJ33,'H. VER.'!$AL$10:$AV$171,11,FALSE),"")))))))</f>
        <v/>
      </c>
      <c r="GT33" s="148" t="str">
        <f>IF(AK33="","",IF(AK33="L",0,IF(AK33="V",0,IF(AK33="X",0,IF(AK$2="L",VLOOKUP(AK33,'H. VER.'!$F$10:$P$171,11,FALSE),IF(AK$2="S",VLOOKUP(AK33,'H. VER.'!$V$10:$AF$171,11,FALSE),IF(AK$2="D",VLOOKUP(AK33,'H. VER.'!$AL$10:$AV$171,11,FALSE),"")))))))</f>
        <v/>
      </c>
      <c r="GU33" s="19"/>
      <c r="GV33" s="417">
        <f t="shared" si="47"/>
        <v>26</v>
      </c>
      <c r="GW33" s="415"/>
    </row>
    <row r="34" spans="1:205" ht="15.75">
      <c r="A34" s="516"/>
      <c r="B34" s="367" t="str">
        <f>IFERROR(VLOOKUP(A450/7/2023+CONDUCTORES!C:V,20,FALSE),"")</f>
        <v/>
      </c>
      <c r="C34" s="544" t="str">
        <f>IF(CUADRO!A34="",IF(B34="","",B34),VLOOKUP(CUADRO!A34,CONDUCTORES!C:E,3,FALSE))</f>
        <v/>
      </c>
      <c r="D34" s="545" t="str">
        <f>IF(ISNA(IF(B34="",IF(A34="","",A34),VLOOKUP(B34,CONDUCTORES!B:F,5,FALSE))),"",(IF(B34="",IF(A34="","",A34),VLOOKUP(B34,CONDUCTORES!B:F,5,FALSE))))</f>
        <v/>
      </c>
      <c r="E34" s="546">
        <v>31</v>
      </c>
      <c r="F34" s="551"/>
      <c r="G34" s="547"/>
      <c r="H34" s="547"/>
      <c r="I34" s="519"/>
      <c r="J34" s="547"/>
      <c r="K34" s="519"/>
      <c r="L34" s="547"/>
      <c r="M34" s="547"/>
      <c r="N34" s="547"/>
      <c r="O34" s="547"/>
      <c r="P34" s="519"/>
      <c r="Q34" s="547"/>
      <c r="R34" s="519"/>
      <c r="S34" s="550"/>
      <c r="T34" s="547"/>
      <c r="U34" s="547"/>
      <c r="V34" s="549"/>
      <c r="W34" s="547"/>
      <c r="X34" s="547"/>
      <c r="Y34" s="519"/>
      <c r="Z34" s="550"/>
      <c r="AA34" s="547"/>
      <c r="AB34" s="547"/>
      <c r="AC34" s="547"/>
      <c r="AD34" s="547"/>
      <c r="AE34" s="547"/>
      <c r="AF34" s="547"/>
      <c r="AG34" s="547"/>
      <c r="AH34" s="547"/>
      <c r="AI34" s="547"/>
      <c r="AJ34" s="547"/>
      <c r="AK34" s="519"/>
      <c r="AL34" s="417">
        <f t="shared" si="38"/>
        <v>0</v>
      </c>
      <c r="AM34" s="417">
        <f t="shared" si="6"/>
        <v>31</v>
      </c>
      <c r="AN34" s="463">
        <f t="shared" si="39"/>
        <v>0</v>
      </c>
      <c r="AO34" s="463">
        <f t="shared" si="40"/>
        <v>0</v>
      </c>
      <c r="AP34" s="463">
        <f t="shared" si="41"/>
        <v>0</v>
      </c>
      <c r="AQ34" s="463">
        <f t="shared" si="42"/>
        <v>0</v>
      </c>
      <c r="AR34" s="463">
        <f t="shared" si="43"/>
        <v>0</v>
      </c>
      <c r="AS34" s="464">
        <f t="shared" si="44"/>
        <v>0</v>
      </c>
      <c r="AT34" s="464">
        <f t="shared" si="45"/>
        <v>0</v>
      </c>
      <c r="AU34" s="465">
        <f>EH34+(AO34*(CALCULADORA!$L$22/30))+(CUADRO!AP34*CALCULADORA!$J$22)+(CUADRO!AQ34*CALCULADORA!$J$22)+(CUADRO!AR34*CALCULADORA!$J$22)</f>
        <v>0</v>
      </c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97">
        <f t="shared" si="7"/>
        <v>1</v>
      </c>
      <c r="BW34" s="97">
        <f t="shared" si="8"/>
        <v>2</v>
      </c>
      <c r="BX34" s="97">
        <f t="shared" si="9"/>
        <v>3</v>
      </c>
      <c r="BY34" s="97">
        <f t="shared" si="10"/>
        <v>4</v>
      </c>
      <c r="BZ34" s="97">
        <f t="shared" si="11"/>
        <v>5</v>
      </c>
      <c r="CA34" s="97">
        <f t="shared" si="12"/>
        <v>6</v>
      </c>
      <c r="CB34" s="97">
        <f t="shared" si="13"/>
        <v>7</v>
      </c>
      <c r="CC34" s="97">
        <f t="shared" si="14"/>
        <v>8</v>
      </c>
      <c r="CD34" s="97">
        <f t="shared" si="15"/>
        <v>9</v>
      </c>
      <c r="CE34" s="97">
        <f t="shared" si="16"/>
        <v>10</v>
      </c>
      <c r="CF34" s="97">
        <f t="shared" si="17"/>
        <v>11</v>
      </c>
      <c r="CG34" s="97">
        <f t="shared" si="18"/>
        <v>12</v>
      </c>
      <c r="CH34" s="97">
        <f t="shared" si="19"/>
        <v>13</v>
      </c>
      <c r="CI34" s="97">
        <f t="shared" si="20"/>
        <v>14</v>
      </c>
      <c r="CJ34" s="97">
        <f t="shared" si="21"/>
        <v>15</v>
      </c>
      <c r="CK34" s="97">
        <f t="shared" si="22"/>
        <v>16</v>
      </c>
      <c r="CL34" s="97">
        <f t="shared" si="23"/>
        <v>17</v>
      </c>
      <c r="CM34" s="97">
        <f t="shared" si="24"/>
        <v>18</v>
      </c>
      <c r="CN34" s="97">
        <f t="shared" si="25"/>
        <v>19</v>
      </c>
      <c r="CO34" s="97">
        <f t="shared" si="26"/>
        <v>20</v>
      </c>
      <c r="CP34" s="97">
        <f t="shared" si="27"/>
        <v>21</v>
      </c>
      <c r="CQ34" s="97">
        <f t="shared" si="28"/>
        <v>22</v>
      </c>
      <c r="CR34" s="97">
        <f t="shared" si="29"/>
        <v>23</v>
      </c>
      <c r="CS34" s="97">
        <f t="shared" si="30"/>
        <v>24</v>
      </c>
      <c r="CT34" s="97">
        <f t="shared" si="31"/>
        <v>25</v>
      </c>
      <c r="CU34" s="97">
        <f t="shared" si="32"/>
        <v>26</v>
      </c>
      <c r="CV34" s="97">
        <f t="shared" si="33"/>
        <v>27</v>
      </c>
      <c r="CW34" s="97">
        <f t="shared" si="34"/>
        <v>28</v>
      </c>
      <c r="CX34" s="97">
        <f t="shared" si="35"/>
        <v>29</v>
      </c>
      <c r="CY34" s="97">
        <f t="shared" si="36"/>
        <v>30</v>
      </c>
      <c r="CZ34" s="97">
        <f t="shared" si="37"/>
        <v>31</v>
      </c>
      <c r="DA34" s="19"/>
      <c r="DB34" s="19"/>
      <c r="DC34" s="148" t="str">
        <f>IF(G34="X",CALCULADORA!$J$22,IF(CUADRO!G34="V",0,IF(CUADRO!G34="AP",0,IF(CUADRO!G34="HS",0,IF(CUADRO!G34="BA",0,IF(CALCULADORA!$M$2="INVIERNO",CUADRO!EJ34,CUADRO!FP34))))))</f>
        <v/>
      </c>
      <c r="DD34" s="148" t="str">
        <f>IF(H34="X",CALCULADORA!$J$22,IF(CUADRO!H34="V",0,IF(CUADRO!H34="AP",0,IF(CUADRO!H34="HS",0,IF(CUADRO!H34="BA",0,IF(CALCULADORA!$M$2="INVIERNO",CUADRO!EK34,CUADRO!FQ34))))))</f>
        <v/>
      </c>
      <c r="DE34" s="148" t="str">
        <f>IF(I34="X",CALCULADORA!$J$22,IF(CUADRO!I34="V",0,IF(CUADRO!I34="AP",0,IF(CUADRO!I34="HS",0,IF(CUADRO!I34="BA",0,IF(CALCULADORA!$M$2="INVIERNO",CUADRO!EL34,CUADRO!FR34))))))</f>
        <v/>
      </c>
      <c r="DF34" s="148" t="str">
        <f>IF(J34="X",CALCULADORA!$J$22,IF(CUADRO!J34="V",0,IF(CUADRO!J34="AP",0,IF(CUADRO!J34="HS",0,IF(CUADRO!J34="BA",0,IF(CALCULADORA!$M$2="INVIERNO",CUADRO!EM34,CUADRO!FS34))))))</f>
        <v/>
      </c>
      <c r="DG34" s="148" t="str">
        <f>IF(K34="X",CALCULADORA!$J$22,IF(CUADRO!K34="V",0,IF(CUADRO!K34="AP",0,IF(CUADRO!K34="HS",0,IF(CUADRO!K34="BA",0,IF(CALCULADORA!$M$2="INVIERNO",CUADRO!EN34,CUADRO!FT34))))))</f>
        <v/>
      </c>
      <c r="DH34" s="148" t="str">
        <f>IF(L34="X",CALCULADORA!$J$22,IF(CUADRO!L34="V",0,IF(CUADRO!L34="AP",0,IF(CUADRO!L34="HS",0,IF(CUADRO!L34="BA",0,IF(CALCULADORA!$M$2="INVIERNO",CUADRO!EO34,CUADRO!FU34))))))</f>
        <v/>
      </c>
      <c r="DI34" s="148" t="str">
        <f>IF(M34="X",CALCULADORA!$J$22,IF(CUADRO!M34="V",0,IF(CUADRO!M34="AP",0,IF(CUADRO!M34="HS",0,IF(CUADRO!M34="BA",0,IF(CALCULADORA!$M$2="INVIERNO",CUADRO!EP34,CUADRO!FV34))))))</f>
        <v/>
      </c>
      <c r="DJ34" s="148" t="str">
        <f>IF(N34="X",CALCULADORA!$J$22,IF(CUADRO!N34="V",0,IF(CUADRO!N34="AP",0,IF(CUADRO!N34="HS",0,IF(CUADRO!N34="BA",0,IF(CALCULADORA!$M$2="INVIERNO",CUADRO!EQ34,CUADRO!FW34))))))</f>
        <v/>
      </c>
      <c r="DK34" s="148" t="str">
        <f>IF(O34="X",CALCULADORA!$J$22,IF(CUADRO!O34="V",0,IF(CUADRO!O34="AP",0,IF(CUADRO!O34="HS",0,IF(CUADRO!O34="BA",0,IF(CALCULADORA!$M$2="INVIERNO",CUADRO!ER34,CUADRO!FX34))))))</f>
        <v/>
      </c>
      <c r="DL34" s="148" t="str">
        <f>IF(P34="X",CALCULADORA!$J$22,IF(CUADRO!P34="V",0,IF(CUADRO!P34="AP",0,IF(CUADRO!P34="HS",0,IF(CUADRO!P34="BA",0,IF(CALCULADORA!$M$2="INVIERNO",CUADRO!ES34,CUADRO!FY34))))))</f>
        <v/>
      </c>
      <c r="DM34" s="148" t="str">
        <f>IF(Q34="X",CALCULADORA!$J$22,IF(CUADRO!Q34="V",0,IF(CUADRO!Q34="AP",0,IF(CUADRO!Q34="HS",0,IF(CUADRO!Q34="BA",0,IF(CALCULADORA!$M$2="INVIERNO",CUADRO!ET34,CUADRO!FZ34))))))</f>
        <v/>
      </c>
      <c r="DN34" s="148" t="str">
        <f>IF(R34="X",CALCULADORA!$J$22,IF(CUADRO!R34="V",0,IF(CUADRO!R34="AP",0,IF(CUADRO!R34="HS",0,IF(CUADRO!R34="BA",0,IF(CALCULADORA!$M$2="INVIERNO",CUADRO!EU34,CUADRO!GA34))))))</f>
        <v/>
      </c>
      <c r="DO34" s="148" t="str">
        <f>IF(S34="X",CALCULADORA!$J$22,IF(CUADRO!S34="V",0,IF(CUADRO!S34="AP",0,IF(CUADRO!S34="HS",0,IF(CUADRO!S34="BA",0,IF(CALCULADORA!$M$2="INVIERNO",CUADRO!EV34,CUADRO!GB34))))))</f>
        <v/>
      </c>
      <c r="DP34" s="148" t="str">
        <f>IF(T34="X",CALCULADORA!$J$22,IF(CUADRO!T34="V",0,IF(CUADRO!T34="AP",0,IF(CUADRO!T34="HS",0,IF(CUADRO!T34="BA",0,IF(CALCULADORA!$M$2="INVIERNO",CUADRO!EW34,CUADRO!GC34))))))</f>
        <v/>
      </c>
      <c r="DQ34" s="148" t="str">
        <f>IF(U34="X",CALCULADORA!$J$22,IF(CUADRO!U34="V",0,IF(CUADRO!U34="AP",0,IF(CUADRO!U34="HS",0,IF(CUADRO!U34="BA",0,IF(CALCULADORA!$M$2="INVIERNO",CUADRO!EX34,CUADRO!GD34))))))</f>
        <v/>
      </c>
      <c r="DR34" s="148" t="str">
        <f>IF(V34="X",CALCULADORA!$J$22,IF(CUADRO!V34="V",0,IF(CUADRO!V34="AP",0,IF(CUADRO!V34="HS",0,IF(CUADRO!V34="BA",0,IF(CALCULADORA!$M$2="INVIERNO",CUADRO!EY34,CUADRO!GE34))))))</f>
        <v/>
      </c>
      <c r="DS34" s="148" t="str">
        <f>IF(W34="X",CALCULADORA!$J$22,IF(CUADRO!W34="V",0,IF(CUADRO!W34="AP",0,IF(CUADRO!W34="HS",0,IF(CUADRO!W34="BA",0,IF(CALCULADORA!$M$2="INVIERNO",CUADRO!EZ34,CUADRO!GF34))))))</f>
        <v/>
      </c>
      <c r="DT34" s="148" t="str">
        <f>IF(X34="X",CALCULADORA!$J$22,IF(CUADRO!X34="V",0,IF(CUADRO!X34="AP",0,IF(CUADRO!X34="HS",0,IF(CUADRO!X34="BA",0,IF(CALCULADORA!$M$2="INVIERNO",CUADRO!FA34,CUADRO!GG34))))))</f>
        <v/>
      </c>
      <c r="DU34" s="148" t="str">
        <f>IF(Y34="X",CALCULADORA!$J$22,IF(CUADRO!Y34="V",0,IF(CUADRO!Y34="AP",0,IF(CUADRO!Y34="HS",0,IF(CUADRO!Y34="BA",0,IF(CALCULADORA!$M$2="INVIERNO",CUADRO!FB34,CUADRO!GH34))))))</f>
        <v/>
      </c>
      <c r="DV34" s="148" t="str">
        <f>IF(Z34="X",CALCULADORA!$J$22,IF(CUADRO!Z34="V",0,IF(CUADRO!Z34="AP",0,IF(CUADRO!Z34="HS",0,IF(CUADRO!Z34="BA",0,IF(CALCULADORA!$M$2="INVIERNO",CUADRO!FC34,CUADRO!GI34))))))</f>
        <v/>
      </c>
      <c r="DW34" s="148" t="str">
        <f>IF(AA34="X",CALCULADORA!$J$22,IF(CUADRO!AA34="V",0,IF(CUADRO!AA34="AP",0,IF(CUADRO!AA34="HS",0,IF(CUADRO!AA34="BA",0,IF(CALCULADORA!$M$2="INVIERNO",CUADRO!FD34,CUADRO!GJ34))))))</f>
        <v/>
      </c>
      <c r="DX34" s="148" t="str">
        <f>IF(AB34="X",CALCULADORA!$J$22,IF(CUADRO!AB34="V",0,IF(CUADRO!AB34="AP",0,IF(CUADRO!AB34="HS",0,IF(CUADRO!AB34="BA",0,IF(CALCULADORA!$M$2="INVIERNO",CUADRO!FE34,CUADRO!GK34))))))</f>
        <v/>
      </c>
      <c r="DY34" s="148" t="str">
        <f>IF(AC34="X",CALCULADORA!$J$22,IF(CUADRO!AC34="V",0,IF(CUADRO!AC34="AP",0,IF(CUADRO!AC34="HS",0,IF(CUADRO!AC34="BA",0,IF(CALCULADORA!$M$2="INVIERNO",CUADRO!FF34,CUADRO!GL34))))))</f>
        <v/>
      </c>
      <c r="DZ34" s="148" t="str">
        <f>IF(AD34="X",CALCULADORA!$J$22,IF(CUADRO!AD34="V",0,IF(CUADRO!AD34="AP",0,IF(CUADRO!AD34="HS",0,IF(CUADRO!AD34="BA",0,IF(CALCULADORA!$M$2="INVIERNO",CUADRO!FG34,CUADRO!GM34))))))</f>
        <v/>
      </c>
      <c r="EA34" s="148" t="str">
        <f>IF(AE34="X",CALCULADORA!$J$22,IF(CUADRO!AE34="V",0,IF(CUADRO!AE34="AP",0,IF(CUADRO!AE34="HS",0,IF(CUADRO!AE34="BA",0,IF(CALCULADORA!$M$2="INVIERNO",CUADRO!FH34,CUADRO!GN34))))))</f>
        <v/>
      </c>
      <c r="EB34" s="148" t="str">
        <f>IF(AF34="X",CALCULADORA!$J$22,IF(CUADRO!AF34="V",0,IF(CUADRO!AF34="AP",0,IF(CUADRO!AF34="HS",0,IF(CUADRO!AF34="BA",0,IF(CALCULADORA!$M$2="INVIERNO",CUADRO!FI34,CUADRO!GO34))))))</f>
        <v/>
      </c>
      <c r="EC34" s="148" t="str">
        <f>IF(AG34="X",CALCULADORA!$J$22,IF(CUADRO!AG34="V",0,IF(CUADRO!AG34="AP",0,IF(CUADRO!AG34="HS",0,IF(CUADRO!AG34="BA",0,IF(CALCULADORA!$M$2="INVIERNO",CUADRO!FJ34,CUADRO!GP34))))))</f>
        <v/>
      </c>
      <c r="ED34" s="148" t="str">
        <f>IF(AH34="X",CALCULADORA!$J$22,IF(CUADRO!AH34="V",0,IF(CUADRO!AH34="AP",0,IF(CUADRO!AH34="HS",0,IF(CUADRO!AH34="BA",0,IF(CALCULADORA!$M$2="INVIERNO",CUADRO!FK34,CUADRO!GQ34))))))</f>
        <v/>
      </c>
      <c r="EE34" s="148" t="str">
        <f>IF(AI34="X",CALCULADORA!$J$22,IF(CUADRO!AI34="V",0,IF(CUADRO!AI34="AP",0,IF(CUADRO!AI34="HS",0,IF(CUADRO!AI34="BA",0,IF(CALCULADORA!$M$2="INVIERNO",CUADRO!FL34,CUADRO!GR34))))))</f>
        <v/>
      </c>
      <c r="EF34" s="148" t="str">
        <f>IF(AJ34="X",CALCULADORA!$J$22,IF(CUADRO!AJ34="V",0,IF(CUADRO!AJ34="AP",0,IF(CUADRO!AJ34="HS",0,IF(CUADRO!AJ34="BA",0,IF(CALCULADORA!$M$2="INVIERNO",CUADRO!FM34,CUADRO!GS34))))))</f>
        <v/>
      </c>
      <c r="EG34" s="148" t="str">
        <f>IF(AK34="X",CALCULADORA!$J$22,IF(CUADRO!AK34="V",0,IF(CUADRO!AK34="AP",0,IF(CUADRO!AK34="HS",0,IF(CUADRO!AK34="BA",0,IF(CALCULADORA!$M$2="INVIERNO",CUADRO!FN34,CUADRO!GT34))))))</f>
        <v/>
      </c>
      <c r="EH34" s="363">
        <f t="shared" si="46"/>
        <v>0</v>
      </c>
      <c r="EI34" s="19"/>
      <c r="EJ34" s="148" t="str">
        <f>IF(G34="","",IF(G34="L",0,IF(G34="V",0,IF(G34="X",0,IF(G$2="L",VLOOKUP(G34,'H. INV.'!$F$10:$P$171,11,FALSE),IF(G$2="S",VLOOKUP(G34,'H. INV.'!$V$10:$AF$171,11,FALSE),IF(G$2="D",VLOOKUP(G34,'H. INV.'!$AL$10:$AV$171,11,FALSE),"")))))))</f>
        <v/>
      </c>
      <c r="EK34" s="148" t="str">
        <f>IF(H34="","",IF(H34="L",0,IF(H34="V",0,IF(H34="X",0,IF(H$2="L",VLOOKUP(H34,'H. INV.'!$F$10:$P$171,11,FALSE),IF(H$2="S",VLOOKUP(H34,'H. INV.'!$V$10:$AF$171,11,FALSE),IF(H$2="D",VLOOKUP(H34,'H. INV.'!$AL$10:$AV$171,11,FALSE),"")))))))</f>
        <v/>
      </c>
      <c r="EL34" s="148" t="str">
        <f>IF(I34="","",IF(I34="L",0,IF(I34="V",0,IF(I34="X",0,IF(I$2="L",VLOOKUP(I34,'H. INV.'!$F$10:$P$171,11,FALSE),IF(I$2="S",VLOOKUP(I34,'H. INV.'!$V$10:$AF$171,11,FALSE),IF(I$2="D",VLOOKUP(I34,'H. INV.'!$AL$10:$AV$171,11,FALSE),"")))))))</f>
        <v/>
      </c>
      <c r="EM34" s="148" t="str">
        <f>IF(J34="","",IF(J34="L",0,IF(J34="V",0,IF(J34="X",0,IF(J$2="L",VLOOKUP(J34,'H. INV.'!$F$10:$P$171,11,FALSE),IF(J$2="S",VLOOKUP(J34,'H. INV.'!$V$10:$AF$171,11,FALSE),IF(J$2="D",VLOOKUP(J34,'H. INV.'!$AL$10:$AV$171,11,FALSE),"")))))))</f>
        <v/>
      </c>
      <c r="EN34" s="148" t="str">
        <f>IF(K34="","",IF(K34="L",0,IF(K34="V",0,IF(K34="X",0,IF(K$2="L",VLOOKUP(K34,'H. INV.'!$F$10:$P$171,11,FALSE),IF(K$2="S",VLOOKUP(K34,'H. INV.'!$V$10:$AF$171,11,FALSE),IF(K$2="D",VLOOKUP(K34,'H. INV.'!$AL$10:$AV$171,11,FALSE),"")))))))</f>
        <v/>
      </c>
      <c r="EO34" s="148" t="str">
        <f>IF(L34="","",IF(L34="L",0,IF(L34="V",0,IF(L34="X",0,IF(L$2="L",VLOOKUP(L34,'H. INV.'!$F$10:$P$171,11,FALSE),IF(L$2="S",VLOOKUP(L34,'H. INV.'!$V$10:$AF$171,11,FALSE),IF(L$2="D",VLOOKUP(L34,'H. INV.'!$AL$10:$AV$171,11,FALSE),"")))))))</f>
        <v/>
      </c>
      <c r="EP34" s="148" t="str">
        <f>IF(M34="","",IF(M34="L",0,IF(M34="V",0,IF(M34="X",0,IF(M$2="L",VLOOKUP(M34,'H. INV.'!$F$10:$P$171,11,FALSE),IF(M$2="S",VLOOKUP(M34,'H. INV.'!$V$10:$AF$171,11,FALSE),IF(M$2="D",VLOOKUP(M34,'H. INV.'!$AL$10:$AV$171,11,FALSE),"")))))))</f>
        <v/>
      </c>
      <c r="EQ34" s="148" t="str">
        <f>IF(N34="","",IF(N34="L",0,IF(N34="V",0,IF(N34="X",0,IF(N$2="L",VLOOKUP(N34,'H. INV.'!$F$10:$P$171,11,FALSE),IF(N$2="S",VLOOKUP(N34,'H. INV.'!$V$10:$AF$171,11,FALSE),IF(N$2="D",VLOOKUP(N34,'H. INV.'!$AL$10:$AV$171,11,FALSE),"")))))))</f>
        <v/>
      </c>
      <c r="ER34" s="148" t="str">
        <f>IF(O34="","",IF(O34="L",0,IF(O34="V",0,IF(O34="X",0,IF(O$2="L",VLOOKUP(O34,'H. INV.'!$F$10:$P$171,11,FALSE),IF(O$2="S",VLOOKUP(O34,'H. INV.'!$V$10:$AF$171,11,FALSE),IF(O$2="D",VLOOKUP(O34,'H. INV.'!$AL$10:$AV$171,11,FALSE),"")))))))</f>
        <v/>
      </c>
      <c r="ES34" s="148" t="str">
        <f>IF(P34="","",IF(P34="L",0,IF(P34="V",0,IF(P34="X",0,IF(P$2="L",VLOOKUP(P34,'H. INV.'!$F$10:$P$171,11,FALSE),IF(P$2="S",VLOOKUP(P34,'H. INV.'!$V$10:$AF$171,11,FALSE),IF(P$2="D",VLOOKUP(P34,'H. INV.'!$AL$10:$AV$171,11,FALSE),"")))))))</f>
        <v/>
      </c>
      <c r="ET34" s="148" t="str">
        <f>IF(Q34="","",IF(Q34="L",0,IF(Q34="V",0,IF(Q34="X",0,IF(Q$2="L",VLOOKUP(Q34,'H. INV.'!$F$10:$P$171,11,FALSE),IF(Q$2="S",VLOOKUP(Q34,'H. INV.'!$V$10:$AF$171,11,FALSE),IF(Q$2="D",VLOOKUP(Q34,'H. INV.'!$AL$10:$AV$171,11,FALSE),"")))))))</f>
        <v/>
      </c>
      <c r="EU34" s="148" t="str">
        <f>IF(R34="","",IF(R34="L",0,IF(R34="V",0,IF(R34="X",0,IF(R$2="L",VLOOKUP(R34,'H. INV.'!$F$10:$P$171,11,FALSE),IF(R$2="S",VLOOKUP(R34,'H. INV.'!$V$10:$AF$171,11,FALSE),IF(R$2="D",VLOOKUP(R34,'H. INV.'!$AL$10:$AV$171,11,FALSE),"")))))))</f>
        <v/>
      </c>
      <c r="EV34" s="148" t="str">
        <f>IF(S34="","",IF(S34="L",0,IF(S34="V",0,IF(S34="X",0,IF(S$2="L",VLOOKUP(S34,'H. INV.'!$F$10:$P$171,11,FALSE),IF(S$2="S",VLOOKUP(S34,'H. INV.'!$V$10:$AF$171,11,FALSE),IF(S$2="D",VLOOKUP(S34,'H. INV.'!$AL$10:$AV$171,11,FALSE),"")))))))</f>
        <v/>
      </c>
      <c r="EW34" s="148" t="str">
        <f>IF(T34="","",IF(T34="L",0,IF(T34="V",0,IF(T34="X",0,IF(T$2="L",VLOOKUP(T34,'H. INV.'!$F$10:$P$171,11,FALSE),IF(T$2="S",VLOOKUP(T34,'H. INV.'!$V$10:$AF$171,11,FALSE),IF(T$2="D",VLOOKUP(T34,'H. INV.'!$AL$10:$AV$171,11,FALSE),"")))))))</f>
        <v/>
      </c>
      <c r="EX34" s="148" t="str">
        <f>IF(U34="","",IF(U34="L",0,IF(U34="V",0,IF(U34="X",0,IF(U$2="L",VLOOKUP(U34,'H. INV.'!$F$10:$P$171,11,FALSE),IF(U$2="S",VLOOKUP(U34,'H. INV.'!$V$10:$AF$171,11,FALSE),IF(U$2="D",VLOOKUP(U34,'H. INV.'!$AL$10:$AV$171,11,FALSE),"")))))))</f>
        <v/>
      </c>
      <c r="EY34" s="148" t="str">
        <f>IF(V34="","",IF(V34="L",0,IF(V34="V",0,IF(V34="X",0,IF(V$2="L",VLOOKUP(V34,'H. INV.'!$F$10:$P$171,11,FALSE),IF(V$2="S",VLOOKUP(V34,'H. INV.'!$V$10:$AF$171,11,FALSE),IF(V$2="D",VLOOKUP(V34,'H. INV.'!$AL$10:$AV$171,11,FALSE),"")))))))</f>
        <v/>
      </c>
      <c r="EZ34" s="148" t="str">
        <f>IF(W34="","",IF(W34="L",0,IF(W34="V",0,IF(W34="X",0,IF(W$2="L",VLOOKUP(W34,'H. INV.'!$F$10:$P$171,11,FALSE),IF(W$2="S",VLOOKUP(W34,'H. INV.'!$V$10:$AF$171,11,FALSE),IF(W$2="D",VLOOKUP(W34,'H. INV.'!$AL$10:$AV$171,11,FALSE),"")))))))</f>
        <v/>
      </c>
      <c r="FA34" s="148" t="str">
        <f>IF(X34="","",IF(X34="L",0,IF(X34="V",0,IF(X34="X",0,IF(X$2="L",VLOOKUP(X34,'H. INV.'!$F$10:$P$171,11,FALSE),IF(X$2="S",VLOOKUP(X34,'H. INV.'!$V$10:$AF$171,11,FALSE),IF(X$2="D",VLOOKUP(X34,'H. INV.'!$AL$10:$AV$171,11,FALSE),"")))))))</f>
        <v/>
      </c>
      <c r="FB34" s="148" t="str">
        <f>IF(Y34="","",IF(Y34="L",0,IF(Y34="V",0,IF(Y34="X",0,IF(Y$2="L",VLOOKUP(Y34,'H. INV.'!$F$10:$P$171,11,FALSE),IF(Y$2="S",VLOOKUP(Y34,'H. INV.'!$V$10:$AF$171,11,FALSE),IF(Y$2="D",VLOOKUP(Y34,'H. INV.'!$AL$10:$AV$171,11,FALSE),"")))))))</f>
        <v/>
      </c>
      <c r="FC34" s="148" t="str">
        <f>IF(Z34="","",IF(Z34="L",0,IF(Z34="V",0,IF(Z34="X",0,IF(Z$2="L",VLOOKUP(Z34,'H. INV.'!$F$10:$P$171,11,FALSE),IF(Z$2="S",VLOOKUP(Z34,'H. INV.'!$V$10:$AF$171,11,FALSE),IF(Z$2="D",VLOOKUP(Z34,'H. INV.'!$AL$10:$AV$171,11,FALSE),"")))))))</f>
        <v/>
      </c>
      <c r="FD34" s="148" t="str">
        <f>IF(AA34="","",IF(AA34="L",0,IF(AA34="V",0,IF(AA34="X",0,IF(AA$2="L",VLOOKUP(AA34,'H. INV.'!$F$10:$P$171,11,FALSE),IF(AA$2="S",VLOOKUP(AA34,'H. INV.'!$V$10:$AF$171,11,FALSE),IF(AA$2="D",VLOOKUP(AA34,'H. INV.'!$AL$10:$AV$171,11,FALSE),"")))))))</f>
        <v/>
      </c>
      <c r="FE34" s="148" t="str">
        <f>IF(AB34="","",IF(AB34="L",0,IF(AB34="V",0,IF(AB34="X",0,IF(AB$2="L",VLOOKUP(AB34,'H. INV.'!$F$10:$P$171,11,FALSE),IF(AB$2="S",VLOOKUP(AB34,'H. INV.'!$V$10:$AF$171,11,FALSE),IF(AB$2="D",VLOOKUP(AB34,'H. INV.'!$AL$10:$AV$171,11,FALSE),"")))))))</f>
        <v/>
      </c>
      <c r="FF34" s="148" t="str">
        <f>IF(AC34="","",IF(AC34="L",0,IF(AC34="V",0,IF(AC34="X",0,IF(AC$2="L",VLOOKUP(AC34,'H. INV.'!$F$10:$P$171,11,FALSE),IF(AC$2="S",VLOOKUP(AC34,'H. INV.'!$V$10:$AF$171,11,FALSE),IF(AC$2="D",VLOOKUP(AC34,'H. INV.'!$AL$10:$AV$171,11,FALSE),"")))))))</f>
        <v/>
      </c>
      <c r="FG34" s="148" t="str">
        <f>IF(AD34="","",IF(AD34="L",0,IF(AD34="V",0,IF(AD34="X",0,IF(AD$2="L",VLOOKUP(AD34,'H. INV.'!$F$10:$P$171,11,FALSE),IF(AD$2="S",VLOOKUP(AD34,'H. INV.'!$V$10:$AF$171,11,FALSE),IF(AD$2="D",VLOOKUP(AD34,'H. INV.'!$AL$10:$AV$171,11,FALSE),"")))))))</f>
        <v/>
      </c>
      <c r="FH34" s="148" t="str">
        <f>IF(AE34="","",IF(AE34="L",0,IF(AE34="V",0,IF(AE34="X",0,IF(AE$2="L",VLOOKUP(AE34,'H. INV.'!$F$10:$P$171,11,FALSE),IF(AE$2="S",VLOOKUP(AE34,'H. INV.'!$V$10:$AF$171,11,FALSE),IF(AE$2="D",VLOOKUP(AE34,'H. INV.'!$AL$10:$AV$171,11,FALSE),"")))))))</f>
        <v/>
      </c>
      <c r="FI34" s="148" t="str">
        <f>IF(AF34="","",IF(AF34="L",0,IF(AF34="V",0,IF(AF34="X",0,IF(AF$2="L",VLOOKUP(AF34,'H. INV.'!$F$10:$P$171,11,FALSE),IF(AF$2="S",VLOOKUP(AF34,'H. INV.'!$V$10:$AF$171,11,FALSE),IF(AF$2="D",VLOOKUP(AF34,'H. INV.'!$AL$10:$AV$171,11,FALSE),"")))))))</f>
        <v/>
      </c>
      <c r="FJ34" s="148" t="str">
        <f>IF(AG34="","",IF(AG34="L",0,IF(AG34="V",0,IF(AG34="X",0,IF(AG$2="L",VLOOKUP(AG34,'H. INV.'!$F$10:$P$171,11,FALSE),IF(AG$2="S",VLOOKUP(AG34,'H. INV.'!$V$10:$AF$171,11,FALSE),IF(AG$2="D",VLOOKUP(AG34,'H. INV.'!$AL$10:$AV$171,11,FALSE),"")))))))</f>
        <v/>
      </c>
      <c r="FK34" s="148" t="str">
        <f>IF(AH34="","",IF(AH34="L",0,IF(AH34="V",0,IF(AH34="X",0,IF(AH$2="L",VLOOKUP(AH34,'H. INV.'!$F$10:$P$171,11,FALSE),IF(AH$2="S",VLOOKUP(AH34,'H. INV.'!$V$10:$AF$171,11,FALSE),IF(AH$2="D",VLOOKUP(AH34,'H. INV.'!$AL$10:$AV$171,11,FALSE),"")))))))</f>
        <v/>
      </c>
      <c r="FL34" s="148" t="str">
        <f>IF(AI34="","",IF(AI34="L",0,IF(AI34="V",0,IF(AI34="X",0,IF(AI$2="L",VLOOKUP(AI34,'H. INV.'!$F$10:$P$171,11,FALSE),IF(AI$2="S",VLOOKUP(AI34,'H. INV.'!$V$10:$AF$171,11,FALSE),IF(AI$2="D",VLOOKUP(AI34,'H. INV.'!$AL$10:$AV$171,11,FALSE),"")))))))</f>
        <v/>
      </c>
      <c r="FM34" s="148" t="str">
        <f>IF(AJ34="","",IF(AJ34="L",0,IF(AJ34="V",0,IF(AJ34="X",0,IF(AJ$2="L",VLOOKUP(AJ34,'H. INV.'!$F$10:$P$171,11,FALSE),IF(AJ$2="S",VLOOKUP(AJ34,'H. INV.'!$V$10:$AF$171,11,FALSE),IF(AJ$2="D",VLOOKUP(AJ34,'H. INV.'!$AL$10:$AV$171,11,FALSE),"")))))))</f>
        <v/>
      </c>
      <c r="FN34" s="148" t="str">
        <f>IF(AK34="","",IF(AK34="L",0,IF(AK34="V",0,IF(AK34="X",0,IF(AK$2="L",VLOOKUP(AK34,'H. INV.'!$F$10:$P$171,11,FALSE),IF(AK$2="S",VLOOKUP(AK34,'H. INV.'!$V$10:$AF$171,11,FALSE),IF(AK$2="D",VLOOKUP(AK34,'H. INV.'!$AL$10:$AV$171,11,FALSE),"")))))))</f>
        <v/>
      </c>
      <c r="FO34" s="19"/>
      <c r="FP34" s="148" t="str">
        <f>IF(G34="","",IF(G34="L",0,IF(G34="V",0,IF(G34="X",0,IF(G$2="L",VLOOKUP(G34,'H. VER.'!$F$10:$P$171,11,FALSE),IF(G$2="S",VLOOKUP(G34,'H. VER.'!$V$10:$AF$171,11,FALSE),IF(G$2="D",VLOOKUP(G34,'H. VER.'!$AL$10:$AV$171,11,FALSE),"")))))))</f>
        <v/>
      </c>
      <c r="FQ34" s="148" t="str">
        <f>IF(H34="","",IF(H34="L",0,IF(H34="V",0,IF(H34="X",0,IF(H$2="L",VLOOKUP(H34,'H. VER.'!$F$10:$P$171,11,FALSE),IF(H$2="S",VLOOKUP(H34,'H. VER.'!$V$10:$AF$171,11,FALSE),IF(H$2="D",VLOOKUP(H34,'H. VER.'!$AL$10:$AV$171,11,FALSE),"")))))))</f>
        <v/>
      </c>
      <c r="FR34" s="148" t="str">
        <f>IF(I34="","",IF(I34="L",0,IF(I34="V",0,IF(I34="X",0,IF(I$2="L",VLOOKUP(I34,'H. VER.'!$F$10:$P$171,11,FALSE),IF(I$2="S",VLOOKUP(I34,'H. VER.'!$V$10:$AF$171,11,FALSE),IF(I$2="D",VLOOKUP(I34,'H. VER.'!$AL$10:$AV$171,11,FALSE),"")))))))</f>
        <v/>
      </c>
      <c r="FS34" s="148" t="str">
        <f>IF(J34="","",IF(J34="L",0,IF(J34="V",0,IF(J34="X",0,IF(J$2="L",VLOOKUP(J34,'H. VER.'!$F$10:$P$171,11,FALSE),IF(J$2="S",VLOOKUP(J34,'H. VER.'!$V$10:$AF$171,11,FALSE),IF(J$2="D",VLOOKUP(J34,'H. VER.'!$AL$10:$AV$171,11,FALSE),"")))))))</f>
        <v/>
      </c>
      <c r="FT34" s="148" t="str">
        <f>IF(K34="","",IF(K34="L",0,IF(K34="V",0,IF(K34="X",0,IF(K$2="L",VLOOKUP(K34,'H. VER.'!$F$10:$P$171,11,FALSE),IF(K$2="S",VLOOKUP(K34,'H. VER.'!$V$10:$AF$171,11,FALSE),IF(K$2="D",VLOOKUP(K34,'H. VER.'!$AL$10:$AV$171,11,FALSE),"")))))))</f>
        <v/>
      </c>
      <c r="FU34" s="148" t="str">
        <f>IF(L34="","",IF(L34="L",0,IF(L34="V",0,IF(L34="X",0,IF(L$2="L",VLOOKUP(L34,'H. VER.'!$F$10:$P$171,11,FALSE),IF(L$2="S",VLOOKUP(L34,'H. VER.'!$V$10:$AF$171,11,FALSE),IF(L$2="D",VLOOKUP(L34,'H. VER.'!$AL$10:$AV$171,11,FALSE),"")))))))</f>
        <v/>
      </c>
      <c r="FV34" s="148" t="str">
        <f>IF(M34="","",IF(M34="L",0,IF(M34="V",0,IF(M34="X",0,IF(M$2="L",VLOOKUP(M34,'H. VER.'!$F$10:$P$171,11,FALSE),IF(M$2="S",VLOOKUP(M34,'H. VER.'!$V$10:$AF$171,11,FALSE),IF(M$2="D",VLOOKUP(M34,'H. VER.'!$AL$10:$AV$171,11,FALSE),"")))))))</f>
        <v/>
      </c>
      <c r="FW34" s="148" t="str">
        <f>IF(N34="","",IF(N34="L",0,IF(N34="V",0,IF(N34="X",0,IF(N$2="L",VLOOKUP(N34,'H. VER.'!$F$10:$P$171,11,FALSE),IF(N$2="S",VLOOKUP(N34,'H. VER.'!$V$10:$AF$171,11,FALSE),IF(N$2="D",VLOOKUP(N34,'H. VER.'!$AL$10:$AV$171,11,FALSE),"")))))))</f>
        <v/>
      </c>
      <c r="FX34" s="148" t="str">
        <f>IF(O34="","",IF(O34="L",0,IF(O34="V",0,IF(O34="X",0,IF(O$2="L",VLOOKUP(O34,'H. VER.'!$F$10:$P$171,11,FALSE),IF(O$2="S",VLOOKUP(O34,'H. VER.'!$V$10:$AF$171,11,FALSE),IF(O$2="D",VLOOKUP(O34,'H. VER.'!$AL$10:$AV$171,11,FALSE),"")))))))</f>
        <v/>
      </c>
      <c r="FY34" s="148" t="str">
        <f>IF(P34="","",IF(P34="L",0,IF(P34="V",0,IF(P34="X",0,IF(P$2="L",VLOOKUP(P34,'H. VER.'!$F$10:$P$171,11,FALSE),IF(P$2="S",VLOOKUP(P34,'H. VER.'!$V$10:$AF$171,11,FALSE),IF(P$2="D",VLOOKUP(P34,'H. VER.'!$AL$10:$AV$171,11,FALSE),"")))))))</f>
        <v/>
      </c>
      <c r="FZ34" s="148" t="str">
        <f>IF(Q34="","",IF(Q34="L",0,IF(Q34="V",0,IF(Q34="X",0,IF(Q$2="L",VLOOKUP(Q34,'H. VER.'!$F$10:$P$171,11,FALSE),IF(Q$2="S",VLOOKUP(Q34,'H. VER.'!$V$10:$AF$171,11,FALSE),IF(Q$2="D",VLOOKUP(Q34,'H. VER.'!$AL$10:$AV$171,11,FALSE),"")))))))</f>
        <v/>
      </c>
      <c r="GA34" s="148" t="str">
        <f>IF(R34="","",IF(R34="L",0,IF(R34="V",0,IF(R34="X",0,IF(R$2="L",VLOOKUP(R34,'H. VER.'!$F$10:$P$171,11,FALSE),IF(R$2="S",VLOOKUP(R34,'H. VER.'!$V$10:$AF$171,11,FALSE),IF(R$2="D",VLOOKUP(R34,'H. VER.'!$AL$10:$AV$171,11,FALSE),"")))))))</f>
        <v/>
      </c>
      <c r="GB34" s="148" t="str">
        <f>IF(S34="","",IF(S34="L",0,IF(S34="V",0,IF(S34="X",0,IF(S$2="L",VLOOKUP(S34,'H. VER.'!$F$10:$P$171,11,FALSE),IF(S$2="S",VLOOKUP(S34,'H. VER.'!$V$10:$AF$171,11,FALSE),IF(S$2="D",VLOOKUP(S34,'H. VER.'!$AL$10:$AV$171,11,FALSE),"")))))))</f>
        <v/>
      </c>
      <c r="GC34" s="148" t="str">
        <f>IF(T34="","",IF(T34="L",0,IF(T34="V",0,IF(T34="X",0,IF(T$2="L",VLOOKUP(T34,'H. VER.'!$F$10:$P$171,11,FALSE),IF(T$2="S",VLOOKUP(T34,'H. VER.'!$V$10:$AF$171,11,FALSE),IF(T$2="D",VLOOKUP(T34,'H. VER.'!$AL$10:$AV$171,11,FALSE),"")))))))</f>
        <v/>
      </c>
      <c r="GD34" s="148" t="str">
        <f>IF(U34="","",IF(U34="L",0,IF(U34="V",0,IF(U34="X",0,IF(U$2="L",VLOOKUP(U34,'H. VER.'!$F$10:$P$171,11,FALSE),IF(U$2="S",VLOOKUP(U34,'H. VER.'!$V$10:$AF$171,11,FALSE),IF(U$2="D",VLOOKUP(U34,'H. VER.'!$AL$10:$AV$171,11,FALSE),"")))))))</f>
        <v/>
      </c>
      <c r="GE34" s="148" t="str">
        <f>IF(V34="","",IF(V34="L",0,IF(V34="V",0,IF(V34="X",0,IF(V$2="L",VLOOKUP(V34,'H. VER.'!$F$10:$P$171,11,FALSE),IF(V$2="S",VLOOKUP(V34,'H. VER.'!$V$10:$AF$171,11,FALSE),IF(V$2="D",VLOOKUP(V34,'H. VER.'!$AL$10:$AV$171,11,FALSE),"")))))))</f>
        <v/>
      </c>
      <c r="GF34" s="148" t="str">
        <f>IF(W34="","",IF(W34="L",0,IF(W34="V",0,IF(W34="X",0,IF(W$2="L",VLOOKUP(W34,'H. VER.'!$F$10:$P$171,11,FALSE),IF(W$2="S",VLOOKUP(W34,'H. VER.'!$V$10:$AF$171,11,FALSE),IF(W$2="D",VLOOKUP(W34,'H. VER.'!$AL$10:$AV$171,11,FALSE),"")))))))</f>
        <v/>
      </c>
      <c r="GG34" s="148" t="str">
        <f>IF(X34="","",IF(X34="L",0,IF(X34="V",0,IF(X34="X",0,IF(X$2="L",VLOOKUP(X34,'H. VER.'!$F$10:$P$171,11,FALSE),IF(X$2="S",VLOOKUP(X34,'H. VER.'!$V$10:$AF$171,11,FALSE),IF(X$2="D",VLOOKUP(X34,'H. VER.'!$AL$10:$AV$171,11,FALSE),"")))))))</f>
        <v/>
      </c>
      <c r="GH34" s="148" t="str">
        <f>IF(Y34="","",IF(Y34="L",0,IF(Y34="V",0,IF(Y34="X",0,IF(Y$2="L",VLOOKUP(Y34,'H. VER.'!$F$10:$P$171,11,FALSE),IF(Y$2="S",VLOOKUP(Y34,'H. VER.'!$V$10:$AF$171,11,FALSE),IF(Y$2="D",VLOOKUP(Y34,'H. VER.'!$AL$10:$AV$171,11,FALSE),"")))))))</f>
        <v/>
      </c>
      <c r="GI34" s="148" t="str">
        <f>IF(Z34="","",IF(Z34="L",0,IF(Z34="V",0,IF(Z34="X",0,IF(Z$2="L",VLOOKUP(Z34,'H. VER.'!$F$10:$P$171,11,FALSE),IF(Z$2="S",VLOOKUP(Z34,'H. VER.'!$V$10:$AF$171,11,FALSE),IF(Z$2="D",VLOOKUP(Z34,'H. VER.'!$AL$10:$AV$171,11,FALSE),"")))))))</f>
        <v/>
      </c>
      <c r="GJ34" s="148" t="str">
        <f>IF(AA34="","",IF(AA34="L",0,IF(AA34="V",0,IF(AA34="X",0,IF(AA$2="L",VLOOKUP(AA34,'H. VER.'!$F$10:$P$171,11,FALSE),IF(AA$2="S",VLOOKUP(AA34,'H. VER.'!$V$10:$AF$171,11,FALSE),IF(AA$2="D",VLOOKUP(AA34,'H. VER.'!$AL$10:$AV$171,11,FALSE),"")))))))</f>
        <v/>
      </c>
      <c r="GK34" s="148" t="str">
        <f>IF(AB34="","",IF(AB34="L",0,IF(AB34="V",0,IF(AB34="X",0,IF(AB$2="L",VLOOKUP(AB34,'H. VER.'!$F$10:$P$171,11,FALSE),IF(AB$2="S",VLOOKUP(AB34,'H. VER.'!$V$10:$AF$171,11,FALSE),IF(AB$2="D",VLOOKUP(AB34,'H. VER.'!$AL$10:$AV$171,11,FALSE),"")))))))</f>
        <v/>
      </c>
      <c r="GL34" s="148" t="str">
        <f>IF(AC34="","",IF(AC34="L",0,IF(AC34="V",0,IF(AC34="X",0,IF(AC$2="L",VLOOKUP(AC34,'H. VER.'!$F$10:$P$171,11,FALSE),IF(AC$2="S",VLOOKUP(AC34,'H. VER.'!$V$10:$AF$171,11,FALSE),IF(AC$2="D",VLOOKUP(AC34,'H. VER.'!$AL$10:$AV$171,11,FALSE),"")))))))</f>
        <v/>
      </c>
      <c r="GM34" s="148" t="str">
        <f>IF(AD34="","",IF(AD34="L",0,IF(AD34="V",0,IF(AD34="X",0,IF(AD$2="L",VLOOKUP(AD34,'H. VER.'!$F$10:$P$171,11,FALSE),IF(AD$2="S",VLOOKUP(AD34,'H. VER.'!$V$10:$AF$171,11,FALSE),IF(AD$2="D",VLOOKUP(AD34,'H. VER.'!$AL$10:$AV$171,11,FALSE),"")))))))</f>
        <v/>
      </c>
      <c r="GN34" s="148" t="str">
        <f>IF(AE34="","",IF(AE34="L",0,IF(AE34="V",0,IF(AE34="X",0,IF(AE$2="L",VLOOKUP(AE34,'H. VER.'!$F$10:$P$171,11,FALSE),IF(AE$2="S",VLOOKUP(AE34,'H. VER.'!$V$10:$AF$171,11,FALSE),IF(AE$2="D",VLOOKUP(AE34,'H. VER.'!$AL$10:$AV$171,11,FALSE),"")))))))</f>
        <v/>
      </c>
      <c r="GO34" s="148" t="str">
        <f>IF(AF34="","",IF(AF34="L",0,IF(AF34="V",0,IF(AF34="X",0,IF(AF$2="L",VLOOKUP(AF34,'H. VER.'!$F$10:$P$171,11,FALSE),IF(AF$2="S",VLOOKUP(AF34,'H. VER.'!$V$10:$AF$171,11,FALSE),IF(AF$2="D",VLOOKUP(AF34,'H. VER.'!$AL$10:$AV$171,11,FALSE),"")))))))</f>
        <v/>
      </c>
      <c r="GP34" s="148" t="str">
        <f>IF(AG34="","",IF(AG34="L",0,IF(AG34="V",0,IF(AG34="X",0,IF(AG$2="L",VLOOKUP(AG34,'H. VER.'!$F$10:$P$171,11,FALSE),IF(AG$2="S",VLOOKUP(AG34,'H. VER.'!$V$10:$AF$171,11,FALSE),IF(AG$2="D",VLOOKUP(AG34,'H. VER.'!$AL$10:$AV$171,11,FALSE),"")))))))</f>
        <v/>
      </c>
      <c r="GQ34" s="148" t="str">
        <f>IF(AH34="","",IF(AH34="L",0,IF(AH34="V",0,IF(AH34="X",0,IF(AH$2="L",VLOOKUP(AH34,'H. VER.'!$F$10:$P$171,11,FALSE),IF(AH$2="S",VLOOKUP(AH34,'H. VER.'!$V$10:$AF$171,11,FALSE),IF(AH$2="D",VLOOKUP(AH34,'H. VER.'!$AL$10:$AV$171,11,FALSE),"")))))))</f>
        <v/>
      </c>
      <c r="GR34" s="148" t="str">
        <f>IF(AI34="","",IF(AI34="L",0,IF(AI34="V",0,IF(AI34="X",0,IF(AI$2="L",VLOOKUP(AI34,'H. VER.'!$F$10:$P$171,11,FALSE),IF(AI$2="S",VLOOKUP(AI34,'H. VER.'!$V$10:$AF$171,11,FALSE),IF(AI$2="D",VLOOKUP(AI34,'H. VER.'!$AL$10:$AV$171,11,FALSE),"")))))))</f>
        <v/>
      </c>
      <c r="GS34" s="148" t="str">
        <f>IF(AJ34="","",IF(AJ34="L",0,IF(AJ34="V",0,IF(AJ34="X",0,IF(AJ$2="L",VLOOKUP(AJ34,'H. VER.'!$F$10:$P$171,11,FALSE),IF(AJ$2="S",VLOOKUP(AJ34,'H. VER.'!$V$10:$AF$171,11,FALSE),IF(AJ$2="D",VLOOKUP(AJ34,'H. VER.'!$AL$10:$AV$171,11,FALSE),"")))))))</f>
        <v/>
      </c>
      <c r="GT34" s="148" t="str">
        <f>IF(AK34="","",IF(AK34="L",0,IF(AK34="V",0,IF(AK34="X",0,IF(AK$2="L",VLOOKUP(AK34,'H. VER.'!$F$10:$P$171,11,FALSE),IF(AK$2="S",VLOOKUP(AK34,'H. VER.'!$V$10:$AF$171,11,FALSE),IF(AK$2="D",VLOOKUP(AK34,'H. VER.'!$AL$10:$AV$171,11,FALSE),"")))))))</f>
        <v/>
      </c>
      <c r="GU34" s="19"/>
      <c r="GV34" s="417">
        <f t="shared" si="47"/>
        <v>27</v>
      </c>
      <c r="GW34" s="415"/>
    </row>
    <row r="35" spans="1:205" ht="15.75">
      <c r="A35" s="368"/>
      <c r="B35" s="367" t="str">
        <f>IFERROR(VLOOKUP(A451/7/2023+CONDUCTORES!C:V,20,FALSE),"")</f>
        <v/>
      </c>
      <c r="C35" s="544" t="str">
        <f>IF(CUADRO!A35="",IF(B35="","",B35),VLOOKUP(CUADRO!A35,CONDUCTORES!C:E,3,FALSE))</f>
        <v/>
      </c>
      <c r="D35" s="545" t="str">
        <f>IF(ISNA(IF(B35="",IF(A35="","",A35),VLOOKUP(B35,CONDUCTORES!B:F,5,FALSE))),"",(IF(B35="",IF(A35="","",A35),VLOOKUP(B35,CONDUCTORES!B:F,5,FALSE))))</f>
        <v/>
      </c>
      <c r="E35" s="546">
        <v>32</v>
      </c>
      <c r="F35" s="552"/>
      <c r="G35" s="547"/>
      <c r="H35" s="547"/>
      <c r="I35" s="519"/>
      <c r="J35" s="547"/>
      <c r="K35" s="519"/>
      <c r="L35" s="547"/>
      <c r="M35" s="547"/>
      <c r="N35" s="547"/>
      <c r="O35" s="547"/>
      <c r="P35" s="519"/>
      <c r="Q35" s="547"/>
      <c r="R35" s="519"/>
      <c r="S35" s="550"/>
      <c r="T35" s="547"/>
      <c r="U35" s="547"/>
      <c r="V35" s="549"/>
      <c r="W35" s="547"/>
      <c r="X35" s="547"/>
      <c r="Y35" s="519"/>
      <c r="Z35" s="550"/>
      <c r="AA35" s="547"/>
      <c r="AB35" s="547"/>
      <c r="AC35" s="547"/>
      <c r="AD35" s="547"/>
      <c r="AE35" s="547"/>
      <c r="AF35" s="547"/>
      <c r="AG35" s="547"/>
      <c r="AH35" s="547"/>
      <c r="AI35" s="547"/>
      <c r="AJ35" s="547"/>
      <c r="AK35" s="519"/>
      <c r="AL35" s="417">
        <f t="shared" si="38"/>
        <v>0</v>
      </c>
      <c r="AM35" s="417">
        <f t="shared" si="6"/>
        <v>31</v>
      </c>
      <c r="AN35" s="463">
        <f t="shared" si="39"/>
        <v>0</v>
      </c>
      <c r="AO35" s="463">
        <f t="shared" si="40"/>
        <v>0</v>
      </c>
      <c r="AP35" s="463">
        <f t="shared" si="41"/>
        <v>0</v>
      </c>
      <c r="AQ35" s="463">
        <f t="shared" si="42"/>
        <v>0</v>
      </c>
      <c r="AR35" s="463">
        <f t="shared" si="43"/>
        <v>0</v>
      </c>
      <c r="AS35" s="464">
        <f t="shared" si="44"/>
        <v>0</v>
      </c>
      <c r="AT35" s="464">
        <f t="shared" si="45"/>
        <v>0</v>
      </c>
      <c r="AU35" s="465">
        <f>EH35+(AO35*(CALCULADORA!$L$22/30))+(CUADRO!AP35*CALCULADORA!$J$22)+(CUADRO!AQ35*CALCULADORA!$J$22)+(CUADRO!AR35*CALCULADORA!$J$22)</f>
        <v>0</v>
      </c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97">
        <f t="shared" si="7"/>
        <v>1</v>
      </c>
      <c r="BW35" s="97">
        <f t="shared" si="8"/>
        <v>2</v>
      </c>
      <c r="BX35" s="97">
        <f t="shared" si="9"/>
        <v>3</v>
      </c>
      <c r="BY35" s="97">
        <f t="shared" si="10"/>
        <v>4</v>
      </c>
      <c r="BZ35" s="97">
        <f t="shared" si="11"/>
        <v>5</v>
      </c>
      <c r="CA35" s="97">
        <f t="shared" si="12"/>
        <v>6</v>
      </c>
      <c r="CB35" s="97">
        <f t="shared" si="13"/>
        <v>7</v>
      </c>
      <c r="CC35" s="97">
        <f t="shared" si="14"/>
        <v>8</v>
      </c>
      <c r="CD35" s="97">
        <f t="shared" si="15"/>
        <v>9</v>
      </c>
      <c r="CE35" s="97">
        <f t="shared" si="16"/>
        <v>10</v>
      </c>
      <c r="CF35" s="97">
        <f t="shared" si="17"/>
        <v>11</v>
      </c>
      <c r="CG35" s="97">
        <f t="shared" si="18"/>
        <v>12</v>
      </c>
      <c r="CH35" s="97">
        <f t="shared" si="19"/>
        <v>13</v>
      </c>
      <c r="CI35" s="97">
        <f t="shared" si="20"/>
        <v>14</v>
      </c>
      <c r="CJ35" s="97">
        <f t="shared" si="21"/>
        <v>15</v>
      </c>
      <c r="CK35" s="97">
        <f t="shared" si="22"/>
        <v>16</v>
      </c>
      <c r="CL35" s="97">
        <f t="shared" si="23"/>
        <v>17</v>
      </c>
      <c r="CM35" s="97">
        <f t="shared" si="24"/>
        <v>18</v>
      </c>
      <c r="CN35" s="97">
        <f t="shared" si="25"/>
        <v>19</v>
      </c>
      <c r="CO35" s="97">
        <f t="shared" si="26"/>
        <v>20</v>
      </c>
      <c r="CP35" s="97">
        <f t="shared" si="27"/>
        <v>21</v>
      </c>
      <c r="CQ35" s="97">
        <f t="shared" si="28"/>
        <v>22</v>
      </c>
      <c r="CR35" s="97">
        <f t="shared" si="29"/>
        <v>23</v>
      </c>
      <c r="CS35" s="97">
        <f t="shared" si="30"/>
        <v>24</v>
      </c>
      <c r="CT35" s="97">
        <f t="shared" si="31"/>
        <v>25</v>
      </c>
      <c r="CU35" s="97">
        <f t="shared" si="32"/>
        <v>26</v>
      </c>
      <c r="CV35" s="97">
        <f t="shared" si="33"/>
        <v>27</v>
      </c>
      <c r="CW35" s="97">
        <f t="shared" si="34"/>
        <v>28</v>
      </c>
      <c r="CX35" s="97">
        <f t="shared" si="35"/>
        <v>29</v>
      </c>
      <c r="CY35" s="97">
        <f t="shared" si="36"/>
        <v>30</v>
      </c>
      <c r="CZ35" s="97">
        <f t="shared" si="37"/>
        <v>31</v>
      </c>
      <c r="DA35" s="19"/>
      <c r="DB35" s="19"/>
      <c r="DC35" s="148" t="str">
        <f>IF(G35="X",CALCULADORA!$J$22,IF(CUADRO!G35="V",0,IF(CUADRO!G35="AP",0,IF(CUADRO!G35="HS",0,IF(CUADRO!G35="BA",0,IF(CALCULADORA!$M$2="INVIERNO",CUADRO!EJ35,CUADRO!FP35))))))</f>
        <v/>
      </c>
      <c r="DD35" s="148" t="str">
        <f>IF(H35="X",CALCULADORA!$J$22,IF(CUADRO!H35="V",0,IF(CUADRO!H35="AP",0,IF(CUADRO!H35="HS",0,IF(CUADRO!H35="BA",0,IF(CALCULADORA!$M$2="INVIERNO",CUADRO!EK35,CUADRO!FQ35))))))</f>
        <v/>
      </c>
      <c r="DE35" s="148" t="str">
        <f>IF(I35="X",CALCULADORA!$J$22,IF(CUADRO!I35="V",0,IF(CUADRO!I35="AP",0,IF(CUADRO!I35="HS",0,IF(CUADRO!I35="BA",0,IF(CALCULADORA!$M$2="INVIERNO",CUADRO!EL35,CUADRO!FR35))))))</f>
        <v/>
      </c>
      <c r="DF35" s="148" t="str">
        <f>IF(J35="X",CALCULADORA!$J$22,IF(CUADRO!J35="V",0,IF(CUADRO!J35="AP",0,IF(CUADRO!J35="HS",0,IF(CUADRO!J35="BA",0,IF(CALCULADORA!$M$2="INVIERNO",CUADRO!EM35,CUADRO!FS35))))))</f>
        <v/>
      </c>
      <c r="DG35" s="148" t="str">
        <f>IF(K35="X",CALCULADORA!$J$22,IF(CUADRO!K35="V",0,IF(CUADRO!K35="AP",0,IF(CUADRO!K35="HS",0,IF(CUADRO!K35="BA",0,IF(CALCULADORA!$M$2="INVIERNO",CUADRO!EN35,CUADRO!FT35))))))</f>
        <v/>
      </c>
      <c r="DH35" s="148" t="str">
        <f>IF(L35="X",CALCULADORA!$J$22,IF(CUADRO!L35="V",0,IF(CUADRO!L35="AP",0,IF(CUADRO!L35="HS",0,IF(CUADRO!L35="BA",0,IF(CALCULADORA!$M$2="INVIERNO",CUADRO!EO35,CUADRO!FU35))))))</f>
        <v/>
      </c>
      <c r="DI35" s="148" t="str">
        <f>IF(M35="X",CALCULADORA!$J$22,IF(CUADRO!M35="V",0,IF(CUADRO!M35="AP",0,IF(CUADRO!M35="HS",0,IF(CUADRO!M35="BA",0,IF(CALCULADORA!$M$2="INVIERNO",CUADRO!EP35,CUADRO!FV35))))))</f>
        <v/>
      </c>
      <c r="DJ35" s="148" t="str">
        <f>IF(N35="X",CALCULADORA!$J$22,IF(CUADRO!N35="V",0,IF(CUADRO!N35="AP",0,IF(CUADRO!N35="HS",0,IF(CUADRO!N35="BA",0,IF(CALCULADORA!$M$2="INVIERNO",CUADRO!EQ35,CUADRO!FW35))))))</f>
        <v/>
      </c>
      <c r="DK35" s="148" t="str">
        <f>IF(O35="X",CALCULADORA!$J$22,IF(CUADRO!O35="V",0,IF(CUADRO!O35="AP",0,IF(CUADRO!O35="HS",0,IF(CUADRO!O35="BA",0,IF(CALCULADORA!$M$2="INVIERNO",CUADRO!ER35,CUADRO!FX35))))))</f>
        <v/>
      </c>
      <c r="DL35" s="148" t="str">
        <f>IF(P35="X",CALCULADORA!$J$22,IF(CUADRO!P35="V",0,IF(CUADRO!P35="AP",0,IF(CUADRO!P35="HS",0,IF(CUADRO!P35="BA",0,IF(CALCULADORA!$M$2="INVIERNO",CUADRO!ES35,CUADRO!FY35))))))</f>
        <v/>
      </c>
      <c r="DM35" s="148" t="str">
        <f>IF(Q35="X",CALCULADORA!$J$22,IF(CUADRO!Q35="V",0,IF(CUADRO!Q35="AP",0,IF(CUADRO!Q35="HS",0,IF(CUADRO!Q35="BA",0,IF(CALCULADORA!$M$2="INVIERNO",CUADRO!ET35,CUADRO!FZ35))))))</f>
        <v/>
      </c>
      <c r="DN35" s="148" t="str">
        <f>IF(R35="X",CALCULADORA!$J$22,IF(CUADRO!R35="V",0,IF(CUADRO!R35="AP",0,IF(CUADRO!R35="HS",0,IF(CUADRO!R35="BA",0,IF(CALCULADORA!$M$2="INVIERNO",CUADRO!EU35,CUADRO!GA35))))))</f>
        <v/>
      </c>
      <c r="DO35" s="148" t="str">
        <f>IF(S35="X",CALCULADORA!$J$22,IF(CUADRO!S35="V",0,IF(CUADRO!S35="AP",0,IF(CUADRO!S35="HS",0,IF(CUADRO!S35="BA",0,IF(CALCULADORA!$M$2="INVIERNO",CUADRO!EV35,CUADRO!GB35))))))</f>
        <v/>
      </c>
      <c r="DP35" s="148" t="str">
        <f>IF(T35="X",CALCULADORA!$J$22,IF(CUADRO!T35="V",0,IF(CUADRO!T35="AP",0,IF(CUADRO!T35="HS",0,IF(CUADRO!T35="BA",0,IF(CALCULADORA!$M$2="INVIERNO",CUADRO!EW35,CUADRO!GC35))))))</f>
        <v/>
      </c>
      <c r="DQ35" s="148" t="str">
        <f>IF(U35="X",CALCULADORA!$J$22,IF(CUADRO!U35="V",0,IF(CUADRO!U35="AP",0,IF(CUADRO!U35="HS",0,IF(CUADRO!U35="BA",0,IF(CALCULADORA!$M$2="INVIERNO",CUADRO!EX35,CUADRO!GD35))))))</f>
        <v/>
      </c>
      <c r="DR35" s="148" t="str">
        <f>IF(V35="X",CALCULADORA!$J$22,IF(CUADRO!V35="V",0,IF(CUADRO!V35="AP",0,IF(CUADRO!V35="HS",0,IF(CUADRO!V35="BA",0,IF(CALCULADORA!$M$2="INVIERNO",CUADRO!EY35,CUADRO!GE35))))))</f>
        <v/>
      </c>
      <c r="DS35" s="148" t="str">
        <f>IF(W35="X",CALCULADORA!$J$22,IF(CUADRO!W35="V",0,IF(CUADRO!W35="AP",0,IF(CUADRO!W35="HS",0,IF(CUADRO!W35="BA",0,IF(CALCULADORA!$M$2="INVIERNO",CUADRO!EZ35,CUADRO!GF35))))))</f>
        <v/>
      </c>
      <c r="DT35" s="148" t="str">
        <f>IF(X35="X",CALCULADORA!$J$22,IF(CUADRO!X35="V",0,IF(CUADRO!X35="AP",0,IF(CUADRO!X35="HS",0,IF(CUADRO!X35="BA",0,IF(CALCULADORA!$M$2="INVIERNO",CUADRO!FA35,CUADRO!GG35))))))</f>
        <v/>
      </c>
      <c r="DU35" s="148" t="str">
        <f>IF(Y35="X",CALCULADORA!$J$22,IF(CUADRO!Y35="V",0,IF(CUADRO!Y35="AP",0,IF(CUADRO!Y35="HS",0,IF(CUADRO!Y35="BA",0,IF(CALCULADORA!$M$2="INVIERNO",CUADRO!FB35,CUADRO!GH35))))))</f>
        <v/>
      </c>
      <c r="DV35" s="148" t="str">
        <f>IF(Z35="X",CALCULADORA!$J$22,IF(CUADRO!Z35="V",0,IF(CUADRO!Z35="AP",0,IF(CUADRO!Z35="HS",0,IF(CUADRO!Z35="BA",0,IF(CALCULADORA!$M$2="INVIERNO",CUADRO!FC35,CUADRO!GI35))))))</f>
        <v/>
      </c>
      <c r="DW35" s="148" t="str">
        <f>IF(AA35="X",CALCULADORA!$J$22,IF(CUADRO!AA35="V",0,IF(CUADRO!AA35="AP",0,IF(CUADRO!AA35="HS",0,IF(CUADRO!AA35="BA",0,IF(CALCULADORA!$M$2="INVIERNO",CUADRO!FD35,CUADRO!GJ35))))))</f>
        <v/>
      </c>
      <c r="DX35" s="148" t="str">
        <f>IF(AB35="X",CALCULADORA!$J$22,IF(CUADRO!AB35="V",0,IF(CUADRO!AB35="AP",0,IF(CUADRO!AB35="HS",0,IF(CUADRO!AB35="BA",0,IF(CALCULADORA!$M$2="INVIERNO",CUADRO!FE35,CUADRO!GK35))))))</f>
        <v/>
      </c>
      <c r="DY35" s="148" t="str">
        <f>IF(AC35="X",CALCULADORA!$J$22,IF(CUADRO!AC35="V",0,IF(CUADRO!AC35="AP",0,IF(CUADRO!AC35="HS",0,IF(CUADRO!AC35="BA",0,IF(CALCULADORA!$M$2="INVIERNO",CUADRO!FF35,CUADRO!GL35))))))</f>
        <v/>
      </c>
      <c r="DZ35" s="148" t="str">
        <f>IF(AD35="X",CALCULADORA!$J$22,IF(CUADRO!AD35="V",0,IF(CUADRO!AD35="AP",0,IF(CUADRO!AD35="HS",0,IF(CUADRO!AD35="BA",0,IF(CALCULADORA!$M$2="INVIERNO",CUADRO!FG35,CUADRO!GM35))))))</f>
        <v/>
      </c>
      <c r="EA35" s="148" t="str">
        <f>IF(AE35="X",CALCULADORA!$J$22,IF(CUADRO!AE35="V",0,IF(CUADRO!AE35="AP",0,IF(CUADRO!AE35="HS",0,IF(CUADRO!AE35="BA",0,IF(CALCULADORA!$M$2="INVIERNO",CUADRO!FH35,CUADRO!GN35))))))</f>
        <v/>
      </c>
      <c r="EB35" s="148" t="str">
        <f>IF(AF35="X",CALCULADORA!$J$22,IF(CUADRO!AF35="V",0,IF(CUADRO!AF35="AP",0,IF(CUADRO!AF35="HS",0,IF(CUADRO!AF35="BA",0,IF(CALCULADORA!$M$2="INVIERNO",CUADRO!FI35,CUADRO!GO35))))))</f>
        <v/>
      </c>
      <c r="EC35" s="148" t="str">
        <f>IF(AG35="X",CALCULADORA!$J$22,IF(CUADRO!AG35="V",0,IF(CUADRO!AG35="AP",0,IF(CUADRO!AG35="HS",0,IF(CUADRO!AG35="BA",0,IF(CALCULADORA!$M$2="INVIERNO",CUADRO!FJ35,CUADRO!GP35))))))</f>
        <v/>
      </c>
      <c r="ED35" s="148" t="str">
        <f>IF(AH35="X",CALCULADORA!$J$22,IF(CUADRO!AH35="V",0,IF(CUADRO!AH35="AP",0,IF(CUADRO!AH35="HS",0,IF(CUADRO!AH35="BA",0,IF(CALCULADORA!$M$2="INVIERNO",CUADRO!FK35,CUADRO!GQ35))))))</f>
        <v/>
      </c>
      <c r="EE35" s="148" t="str">
        <f>IF(AI35="X",CALCULADORA!$J$22,IF(CUADRO!AI35="V",0,IF(CUADRO!AI35="AP",0,IF(CUADRO!AI35="HS",0,IF(CUADRO!AI35="BA",0,IF(CALCULADORA!$M$2="INVIERNO",CUADRO!FL35,CUADRO!GR35))))))</f>
        <v/>
      </c>
      <c r="EF35" s="148" t="str">
        <f>IF(AJ35="X",CALCULADORA!$J$22,IF(CUADRO!AJ35="V",0,IF(CUADRO!AJ35="AP",0,IF(CUADRO!AJ35="HS",0,IF(CUADRO!AJ35="BA",0,IF(CALCULADORA!$M$2="INVIERNO",CUADRO!FM35,CUADRO!GS35))))))</f>
        <v/>
      </c>
      <c r="EG35" s="148" t="str">
        <f>IF(AK35="X",CALCULADORA!$J$22,IF(CUADRO!AK35="V",0,IF(CUADRO!AK35="AP",0,IF(CUADRO!AK35="HS",0,IF(CUADRO!AK35="BA",0,IF(CALCULADORA!$M$2="INVIERNO",CUADRO!FN35,CUADRO!GT35))))))</f>
        <v/>
      </c>
      <c r="EH35" s="363">
        <f t="shared" si="46"/>
        <v>0</v>
      </c>
      <c r="EI35" s="19"/>
      <c r="EJ35" s="148" t="str">
        <f>IF(G35="","",IF(G35="L",0,IF(G35="V",0,IF(G35="X",0,IF(G$2="L",VLOOKUP(G35,'H. INV.'!$F$10:$P$171,11,FALSE),IF(G$2="S",VLOOKUP(G35,'H. INV.'!$V$10:$AF$171,11,FALSE),IF(G$2="D",VLOOKUP(G35,'H. INV.'!$AL$10:$AV$171,11,FALSE),"")))))))</f>
        <v/>
      </c>
      <c r="EK35" s="148" t="str">
        <f>IF(H35="","",IF(H35="L",0,IF(H35="V",0,IF(H35="X",0,IF(H$2="L",VLOOKUP(H35,'H. INV.'!$F$10:$P$171,11,FALSE),IF(H$2="S",VLOOKUP(H35,'H. INV.'!$V$10:$AF$171,11,FALSE),IF(H$2="D",VLOOKUP(H35,'H. INV.'!$AL$10:$AV$171,11,FALSE),"")))))))</f>
        <v/>
      </c>
      <c r="EL35" s="148" t="str">
        <f>IF(I35="","",IF(I35="L",0,IF(I35="V",0,IF(I35="X",0,IF(I$2="L",VLOOKUP(I35,'H. INV.'!$F$10:$P$171,11,FALSE),IF(I$2="S",VLOOKUP(I35,'H. INV.'!$V$10:$AF$171,11,FALSE),IF(I$2="D",VLOOKUP(I35,'H. INV.'!$AL$10:$AV$171,11,FALSE),"")))))))</f>
        <v/>
      </c>
      <c r="EM35" s="148" t="str">
        <f>IF(J35="","",IF(J35="L",0,IF(J35="V",0,IF(J35="X",0,IF(J$2="L",VLOOKUP(J35,'H. INV.'!$F$10:$P$171,11,FALSE),IF(J$2="S",VLOOKUP(J35,'H. INV.'!$V$10:$AF$171,11,FALSE),IF(J$2="D",VLOOKUP(J35,'H. INV.'!$AL$10:$AV$171,11,FALSE),"")))))))</f>
        <v/>
      </c>
      <c r="EN35" s="148" t="str">
        <f>IF(K35="","",IF(K35="L",0,IF(K35="V",0,IF(K35="X",0,IF(K$2="L",VLOOKUP(K35,'H. INV.'!$F$10:$P$171,11,FALSE),IF(K$2="S",VLOOKUP(K35,'H. INV.'!$V$10:$AF$171,11,FALSE),IF(K$2="D",VLOOKUP(K35,'H. INV.'!$AL$10:$AV$171,11,FALSE),"")))))))</f>
        <v/>
      </c>
      <c r="EO35" s="148" t="str">
        <f>IF(L35="","",IF(L35="L",0,IF(L35="V",0,IF(L35="X",0,IF(L$2="L",VLOOKUP(L35,'H. INV.'!$F$10:$P$171,11,FALSE),IF(L$2="S",VLOOKUP(L35,'H. INV.'!$V$10:$AF$171,11,FALSE),IF(L$2="D",VLOOKUP(L35,'H. INV.'!$AL$10:$AV$171,11,FALSE),"")))))))</f>
        <v/>
      </c>
      <c r="EP35" s="148" t="str">
        <f>IF(M35="","",IF(M35="L",0,IF(M35="V",0,IF(M35="X",0,IF(M$2="L",VLOOKUP(M35,'H. INV.'!$F$10:$P$171,11,FALSE),IF(M$2="S",VLOOKUP(M35,'H. INV.'!$V$10:$AF$171,11,FALSE),IF(M$2="D",VLOOKUP(M35,'H. INV.'!$AL$10:$AV$171,11,FALSE),"")))))))</f>
        <v/>
      </c>
      <c r="EQ35" s="148" t="str">
        <f>IF(N35="","",IF(N35="L",0,IF(N35="V",0,IF(N35="X",0,IF(N$2="L",VLOOKUP(N35,'H. INV.'!$F$10:$P$171,11,FALSE),IF(N$2="S",VLOOKUP(N35,'H. INV.'!$V$10:$AF$171,11,FALSE),IF(N$2="D",VLOOKUP(N35,'H. INV.'!$AL$10:$AV$171,11,FALSE),"")))))))</f>
        <v/>
      </c>
      <c r="ER35" s="148" t="str">
        <f>IF(O35="","",IF(O35="L",0,IF(O35="V",0,IF(O35="X",0,IF(O$2="L",VLOOKUP(O35,'H. INV.'!$F$10:$P$171,11,FALSE),IF(O$2="S",VLOOKUP(O35,'H. INV.'!$V$10:$AF$171,11,FALSE),IF(O$2="D",VLOOKUP(O35,'H. INV.'!$AL$10:$AV$171,11,FALSE),"")))))))</f>
        <v/>
      </c>
      <c r="ES35" s="148" t="str">
        <f>IF(P35="","",IF(P35="L",0,IF(P35="V",0,IF(P35="X",0,IF(P$2="L",VLOOKUP(P35,'H. INV.'!$F$10:$P$171,11,FALSE),IF(P$2="S",VLOOKUP(P35,'H. INV.'!$V$10:$AF$171,11,FALSE),IF(P$2="D",VLOOKUP(P35,'H. INV.'!$AL$10:$AV$171,11,FALSE),"")))))))</f>
        <v/>
      </c>
      <c r="ET35" s="148" t="str">
        <f>IF(Q35="","",IF(Q35="L",0,IF(Q35="V",0,IF(Q35="X",0,IF(Q$2="L",VLOOKUP(Q35,'H. INV.'!$F$10:$P$171,11,FALSE),IF(Q$2="S",VLOOKUP(Q35,'H. INV.'!$V$10:$AF$171,11,FALSE),IF(Q$2="D",VLOOKUP(Q35,'H. INV.'!$AL$10:$AV$171,11,FALSE),"")))))))</f>
        <v/>
      </c>
      <c r="EU35" s="148" t="str">
        <f>IF(R35="","",IF(R35="L",0,IF(R35="V",0,IF(R35="X",0,IF(R$2="L",VLOOKUP(R35,'H. INV.'!$F$10:$P$171,11,FALSE),IF(R$2="S",VLOOKUP(R35,'H. INV.'!$V$10:$AF$171,11,FALSE),IF(R$2="D",VLOOKUP(R35,'H. INV.'!$AL$10:$AV$171,11,FALSE),"")))))))</f>
        <v/>
      </c>
      <c r="EV35" s="148" t="str">
        <f>IF(S35="","",IF(S35="L",0,IF(S35="V",0,IF(S35="X",0,IF(S$2="L",VLOOKUP(S35,'H. INV.'!$F$10:$P$171,11,FALSE),IF(S$2="S",VLOOKUP(S35,'H. INV.'!$V$10:$AF$171,11,FALSE),IF(S$2="D",VLOOKUP(S35,'H. INV.'!$AL$10:$AV$171,11,FALSE),"")))))))</f>
        <v/>
      </c>
      <c r="EW35" s="148" t="str">
        <f>IF(T35="","",IF(T35="L",0,IF(T35="V",0,IF(T35="X",0,IF(T$2="L",VLOOKUP(T35,'H. INV.'!$F$10:$P$171,11,FALSE),IF(T$2="S",VLOOKUP(T35,'H. INV.'!$V$10:$AF$171,11,FALSE),IF(T$2="D",VLOOKUP(T35,'H. INV.'!$AL$10:$AV$171,11,FALSE),"")))))))</f>
        <v/>
      </c>
      <c r="EX35" s="148" t="str">
        <f>IF(U35="","",IF(U35="L",0,IF(U35="V",0,IF(U35="X",0,IF(U$2="L",VLOOKUP(U35,'H. INV.'!$F$10:$P$171,11,FALSE),IF(U$2="S",VLOOKUP(U35,'H. INV.'!$V$10:$AF$171,11,FALSE),IF(U$2="D",VLOOKUP(U35,'H. INV.'!$AL$10:$AV$171,11,FALSE),"")))))))</f>
        <v/>
      </c>
      <c r="EY35" s="148" t="str">
        <f>IF(V35="","",IF(V35="L",0,IF(V35="V",0,IF(V35="X",0,IF(V$2="L",VLOOKUP(V35,'H. INV.'!$F$10:$P$171,11,FALSE),IF(V$2="S",VLOOKUP(V35,'H. INV.'!$V$10:$AF$171,11,FALSE),IF(V$2="D",VLOOKUP(V35,'H. INV.'!$AL$10:$AV$171,11,FALSE),"")))))))</f>
        <v/>
      </c>
      <c r="EZ35" s="148" t="str">
        <f>IF(W35="","",IF(W35="L",0,IF(W35="V",0,IF(W35="X",0,IF(W$2="L",VLOOKUP(W35,'H. INV.'!$F$10:$P$171,11,FALSE),IF(W$2="S",VLOOKUP(W35,'H. INV.'!$V$10:$AF$171,11,FALSE),IF(W$2="D",VLOOKUP(W35,'H. INV.'!$AL$10:$AV$171,11,FALSE),"")))))))</f>
        <v/>
      </c>
      <c r="FA35" s="148" t="str">
        <f>IF(X35="","",IF(X35="L",0,IF(X35="V",0,IF(X35="X",0,IF(X$2="L",VLOOKUP(X35,'H. INV.'!$F$10:$P$171,11,FALSE),IF(X$2="S",VLOOKUP(X35,'H. INV.'!$V$10:$AF$171,11,FALSE),IF(X$2="D",VLOOKUP(X35,'H. INV.'!$AL$10:$AV$171,11,FALSE),"")))))))</f>
        <v/>
      </c>
      <c r="FB35" s="148" t="str">
        <f>IF(Y35="","",IF(Y35="L",0,IF(Y35="V",0,IF(Y35="X",0,IF(Y$2="L",VLOOKUP(Y35,'H. INV.'!$F$10:$P$171,11,FALSE),IF(Y$2="S",VLOOKUP(Y35,'H. INV.'!$V$10:$AF$171,11,FALSE),IF(Y$2="D",VLOOKUP(Y35,'H. INV.'!$AL$10:$AV$171,11,FALSE),"")))))))</f>
        <v/>
      </c>
      <c r="FC35" s="148" t="str">
        <f>IF(Z35="","",IF(Z35="L",0,IF(Z35="V",0,IF(Z35="X",0,IF(Z$2="L",VLOOKUP(Z35,'H. INV.'!$F$10:$P$171,11,FALSE),IF(Z$2="S",VLOOKUP(Z35,'H. INV.'!$V$10:$AF$171,11,FALSE),IF(Z$2="D",VLOOKUP(Z35,'H. INV.'!$AL$10:$AV$171,11,FALSE),"")))))))</f>
        <v/>
      </c>
      <c r="FD35" s="148" t="str">
        <f>IF(AA35="","",IF(AA35="L",0,IF(AA35="V",0,IF(AA35="X",0,IF(AA$2="L",VLOOKUP(AA35,'H. INV.'!$F$10:$P$171,11,FALSE),IF(AA$2="S",VLOOKUP(AA35,'H. INV.'!$V$10:$AF$171,11,FALSE),IF(AA$2="D",VLOOKUP(AA35,'H. INV.'!$AL$10:$AV$171,11,FALSE),"")))))))</f>
        <v/>
      </c>
      <c r="FE35" s="148" t="str">
        <f>IF(AB35="","",IF(AB35="L",0,IF(AB35="V",0,IF(AB35="X",0,IF(AB$2="L",VLOOKUP(AB35,'H. INV.'!$F$10:$P$171,11,FALSE),IF(AB$2="S",VLOOKUP(AB35,'H. INV.'!$V$10:$AF$171,11,FALSE),IF(AB$2="D",VLOOKUP(AB35,'H. INV.'!$AL$10:$AV$171,11,FALSE),"")))))))</f>
        <v/>
      </c>
      <c r="FF35" s="148" t="str">
        <f>IF(AC35="","",IF(AC35="L",0,IF(AC35="V",0,IF(AC35="X",0,IF(AC$2="L",VLOOKUP(AC35,'H. INV.'!$F$10:$P$171,11,FALSE),IF(AC$2="S",VLOOKUP(AC35,'H. INV.'!$V$10:$AF$171,11,FALSE),IF(AC$2="D",VLOOKUP(AC35,'H. INV.'!$AL$10:$AV$171,11,FALSE),"")))))))</f>
        <v/>
      </c>
      <c r="FG35" s="148" t="str">
        <f>IF(AD35="","",IF(AD35="L",0,IF(AD35="V",0,IF(AD35="X",0,IF(AD$2="L",VLOOKUP(AD35,'H. INV.'!$F$10:$P$171,11,FALSE),IF(AD$2="S",VLOOKUP(AD35,'H. INV.'!$V$10:$AF$171,11,FALSE),IF(AD$2="D",VLOOKUP(AD35,'H. INV.'!$AL$10:$AV$171,11,FALSE),"")))))))</f>
        <v/>
      </c>
      <c r="FH35" s="148" t="str">
        <f>IF(AE35="","",IF(AE35="L",0,IF(AE35="V",0,IF(AE35="X",0,IF(AE$2="L",VLOOKUP(AE35,'H. INV.'!$F$10:$P$171,11,FALSE),IF(AE$2="S",VLOOKUP(AE35,'H. INV.'!$V$10:$AF$171,11,FALSE),IF(AE$2="D",VLOOKUP(AE35,'H. INV.'!$AL$10:$AV$171,11,FALSE),"")))))))</f>
        <v/>
      </c>
      <c r="FI35" s="148" t="str">
        <f>IF(AF35="","",IF(AF35="L",0,IF(AF35="V",0,IF(AF35="X",0,IF(AF$2="L",VLOOKUP(AF35,'H. INV.'!$F$10:$P$171,11,FALSE),IF(AF$2="S",VLOOKUP(AF35,'H. INV.'!$V$10:$AF$171,11,FALSE),IF(AF$2="D",VLOOKUP(AF35,'H. INV.'!$AL$10:$AV$171,11,FALSE),"")))))))</f>
        <v/>
      </c>
      <c r="FJ35" s="148" t="str">
        <f>IF(AG35="","",IF(AG35="L",0,IF(AG35="V",0,IF(AG35="X",0,IF(AG$2="L",VLOOKUP(AG35,'H. INV.'!$F$10:$P$171,11,FALSE),IF(AG$2="S",VLOOKUP(AG35,'H. INV.'!$V$10:$AF$171,11,FALSE),IF(AG$2="D",VLOOKUP(AG35,'H. INV.'!$AL$10:$AV$171,11,FALSE),"")))))))</f>
        <v/>
      </c>
      <c r="FK35" s="148" t="str">
        <f>IF(AH35="","",IF(AH35="L",0,IF(AH35="V",0,IF(AH35="X",0,IF(AH$2="L",VLOOKUP(AH35,'H. INV.'!$F$10:$P$171,11,FALSE),IF(AH$2="S",VLOOKUP(AH35,'H. INV.'!$V$10:$AF$171,11,FALSE),IF(AH$2="D",VLOOKUP(AH35,'H. INV.'!$AL$10:$AV$171,11,FALSE),"")))))))</f>
        <v/>
      </c>
      <c r="FL35" s="148" t="str">
        <f>IF(AI35="","",IF(AI35="L",0,IF(AI35="V",0,IF(AI35="X",0,IF(AI$2="L",VLOOKUP(AI35,'H. INV.'!$F$10:$P$171,11,FALSE),IF(AI$2="S",VLOOKUP(AI35,'H. INV.'!$V$10:$AF$171,11,FALSE),IF(AI$2="D",VLOOKUP(AI35,'H. INV.'!$AL$10:$AV$171,11,FALSE),"")))))))</f>
        <v/>
      </c>
      <c r="FM35" s="148" t="str">
        <f>IF(AJ35="","",IF(AJ35="L",0,IF(AJ35="V",0,IF(AJ35="X",0,IF(AJ$2="L",VLOOKUP(AJ35,'H. INV.'!$F$10:$P$171,11,FALSE),IF(AJ$2="S",VLOOKUP(AJ35,'H. INV.'!$V$10:$AF$171,11,FALSE),IF(AJ$2="D",VLOOKUP(AJ35,'H. INV.'!$AL$10:$AV$171,11,FALSE),"")))))))</f>
        <v/>
      </c>
      <c r="FN35" s="148" t="str">
        <f>IF(AK35="","",IF(AK35="L",0,IF(AK35="V",0,IF(AK35="X",0,IF(AK$2="L",VLOOKUP(AK35,'H. INV.'!$F$10:$P$171,11,FALSE),IF(AK$2="S",VLOOKUP(AK35,'H. INV.'!$V$10:$AF$171,11,FALSE),IF(AK$2="D",VLOOKUP(AK35,'H. INV.'!$AL$10:$AV$171,11,FALSE),"")))))))</f>
        <v/>
      </c>
      <c r="FO35" s="19"/>
      <c r="FP35" s="148" t="str">
        <f>IF(G35="","",IF(G35="L",0,IF(G35="V",0,IF(G35="X",0,IF(G$2="L",VLOOKUP(G35,'H. VER.'!$F$10:$P$171,11,FALSE),IF(G$2="S",VLOOKUP(G35,'H. VER.'!$V$10:$AF$171,11,FALSE),IF(G$2="D",VLOOKUP(G35,'H. VER.'!$AL$10:$AV$171,11,FALSE),"")))))))</f>
        <v/>
      </c>
      <c r="FQ35" s="148" t="str">
        <f>IF(H35="","",IF(H35="L",0,IF(H35="V",0,IF(H35="X",0,IF(H$2="L",VLOOKUP(H35,'H. VER.'!$F$10:$P$171,11,FALSE),IF(H$2="S",VLOOKUP(H35,'H. VER.'!$V$10:$AF$171,11,FALSE),IF(H$2="D",VLOOKUP(H35,'H. VER.'!$AL$10:$AV$171,11,FALSE),"")))))))</f>
        <v/>
      </c>
      <c r="FR35" s="148" t="str">
        <f>IF(I35="","",IF(I35="L",0,IF(I35="V",0,IF(I35="X",0,IF(I$2="L",VLOOKUP(I35,'H. VER.'!$F$10:$P$171,11,FALSE),IF(I$2="S",VLOOKUP(I35,'H. VER.'!$V$10:$AF$171,11,FALSE),IF(I$2="D",VLOOKUP(I35,'H. VER.'!$AL$10:$AV$171,11,FALSE),"")))))))</f>
        <v/>
      </c>
      <c r="FS35" s="148" t="str">
        <f>IF(J35="","",IF(J35="L",0,IF(J35="V",0,IF(J35="X",0,IF(J$2="L",VLOOKUP(J35,'H. VER.'!$F$10:$P$171,11,FALSE),IF(J$2="S",VLOOKUP(J35,'H. VER.'!$V$10:$AF$171,11,FALSE),IF(J$2="D",VLOOKUP(J35,'H. VER.'!$AL$10:$AV$171,11,FALSE),"")))))))</f>
        <v/>
      </c>
      <c r="FT35" s="148" t="str">
        <f>IF(K35="","",IF(K35="L",0,IF(K35="V",0,IF(K35="X",0,IF(K$2="L",VLOOKUP(K35,'H. VER.'!$F$10:$P$171,11,FALSE),IF(K$2="S",VLOOKUP(K35,'H. VER.'!$V$10:$AF$171,11,FALSE),IF(K$2="D",VLOOKUP(K35,'H. VER.'!$AL$10:$AV$171,11,FALSE),"")))))))</f>
        <v/>
      </c>
      <c r="FU35" s="148" t="str">
        <f>IF(L35="","",IF(L35="L",0,IF(L35="V",0,IF(L35="X",0,IF(L$2="L",VLOOKUP(L35,'H. VER.'!$F$10:$P$171,11,FALSE),IF(L$2="S",VLOOKUP(L35,'H. VER.'!$V$10:$AF$171,11,FALSE),IF(L$2="D",VLOOKUP(L35,'H. VER.'!$AL$10:$AV$171,11,FALSE),"")))))))</f>
        <v/>
      </c>
      <c r="FV35" s="148" t="str">
        <f>IF(M35="","",IF(M35="L",0,IF(M35="V",0,IF(M35="X",0,IF(M$2="L",VLOOKUP(M35,'H. VER.'!$F$10:$P$171,11,FALSE),IF(M$2="S",VLOOKUP(M35,'H. VER.'!$V$10:$AF$171,11,FALSE),IF(M$2="D",VLOOKUP(M35,'H. VER.'!$AL$10:$AV$171,11,FALSE),"")))))))</f>
        <v/>
      </c>
      <c r="FW35" s="148" t="str">
        <f>IF(N35="","",IF(N35="L",0,IF(N35="V",0,IF(N35="X",0,IF(N$2="L",VLOOKUP(N35,'H. VER.'!$F$10:$P$171,11,FALSE),IF(N$2="S",VLOOKUP(N35,'H. VER.'!$V$10:$AF$171,11,FALSE),IF(N$2="D",VLOOKUP(N35,'H. VER.'!$AL$10:$AV$171,11,FALSE),"")))))))</f>
        <v/>
      </c>
      <c r="FX35" s="148" t="str">
        <f>IF(O35="","",IF(O35="L",0,IF(O35="V",0,IF(O35="X",0,IF(O$2="L",VLOOKUP(O35,'H. VER.'!$F$10:$P$171,11,FALSE),IF(O$2="S",VLOOKUP(O35,'H. VER.'!$V$10:$AF$171,11,FALSE),IF(O$2="D",VLOOKUP(O35,'H. VER.'!$AL$10:$AV$171,11,FALSE),"")))))))</f>
        <v/>
      </c>
      <c r="FY35" s="148" t="str">
        <f>IF(P35="","",IF(P35="L",0,IF(P35="V",0,IF(P35="X",0,IF(P$2="L",VLOOKUP(P35,'H. VER.'!$F$10:$P$171,11,FALSE),IF(P$2="S",VLOOKUP(P35,'H. VER.'!$V$10:$AF$171,11,FALSE),IF(P$2="D",VLOOKUP(P35,'H. VER.'!$AL$10:$AV$171,11,FALSE),"")))))))</f>
        <v/>
      </c>
      <c r="FZ35" s="148" t="str">
        <f>IF(Q35="","",IF(Q35="L",0,IF(Q35="V",0,IF(Q35="X",0,IF(Q$2="L",VLOOKUP(Q35,'H. VER.'!$F$10:$P$171,11,FALSE),IF(Q$2="S",VLOOKUP(Q35,'H. VER.'!$V$10:$AF$171,11,FALSE),IF(Q$2="D",VLOOKUP(Q35,'H. VER.'!$AL$10:$AV$171,11,FALSE),"")))))))</f>
        <v/>
      </c>
      <c r="GA35" s="148" t="str">
        <f>IF(R35="","",IF(R35="L",0,IF(R35="V",0,IF(R35="X",0,IF(R$2="L",VLOOKUP(R35,'H. VER.'!$F$10:$P$171,11,FALSE),IF(R$2="S",VLOOKUP(R35,'H. VER.'!$V$10:$AF$171,11,FALSE),IF(R$2="D",VLOOKUP(R35,'H. VER.'!$AL$10:$AV$171,11,FALSE),"")))))))</f>
        <v/>
      </c>
      <c r="GB35" s="148" t="str">
        <f>IF(S35="","",IF(S35="L",0,IF(S35="V",0,IF(S35="X",0,IF(S$2="L",VLOOKUP(S35,'H. VER.'!$F$10:$P$171,11,FALSE),IF(S$2="S",VLOOKUP(S35,'H. VER.'!$V$10:$AF$171,11,FALSE),IF(S$2="D",VLOOKUP(S35,'H. VER.'!$AL$10:$AV$171,11,FALSE),"")))))))</f>
        <v/>
      </c>
      <c r="GC35" s="148" t="str">
        <f>IF(T35="","",IF(T35="L",0,IF(T35="V",0,IF(T35="X",0,IF(T$2="L",VLOOKUP(T35,'H. VER.'!$F$10:$P$171,11,FALSE),IF(T$2="S",VLOOKUP(T35,'H. VER.'!$V$10:$AF$171,11,FALSE),IF(T$2="D",VLOOKUP(T35,'H. VER.'!$AL$10:$AV$171,11,FALSE),"")))))))</f>
        <v/>
      </c>
      <c r="GD35" s="148" t="str">
        <f>IF(U35="","",IF(U35="L",0,IF(U35="V",0,IF(U35="X",0,IF(U$2="L",VLOOKUP(U35,'H. VER.'!$F$10:$P$171,11,FALSE),IF(U$2="S",VLOOKUP(U35,'H. VER.'!$V$10:$AF$171,11,FALSE),IF(U$2="D",VLOOKUP(U35,'H. VER.'!$AL$10:$AV$171,11,FALSE),"")))))))</f>
        <v/>
      </c>
      <c r="GE35" s="148" t="str">
        <f>IF(V35="","",IF(V35="L",0,IF(V35="V",0,IF(V35="X",0,IF(V$2="L",VLOOKUP(V35,'H. VER.'!$F$10:$P$171,11,FALSE),IF(V$2="S",VLOOKUP(V35,'H. VER.'!$V$10:$AF$171,11,FALSE),IF(V$2="D",VLOOKUP(V35,'H. VER.'!$AL$10:$AV$171,11,FALSE),"")))))))</f>
        <v/>
      </c>
      <c r="GF35" s="148" t="str">
        <f>IF(W35="","",IF(W35="L",0,IF(W35="V",0,IF(W35="X",0,IF(W$2="L",VLOOKUP(W35,'H. VER.'!$F$10:$P$171,11,FALSE),IF(W$2="S",VLOOKUP(W35,'H. VER.'!$V$10:$AF$171,11,FALSE),IF(W$2="D",VLOOKUP(W35,'H. VER.'!$AL$10:$AV$171,11,FALSE),"")))))))</f>
        <v/>
      </c>
      <c r="GG35" s="148" t="str">
        <f>IF(X35="","",IF(X35="L",0,IF(X35="V",0,IF(X35="X",0,IF(X$2="L",VLOOKUP(X35,'H. VER.'!$F$10:$P$171,11,FALSE),IF(X$2="S",VLOOKUP(X35,'H. VER.'!$V$10:$AF$171,11,FALSE),IF(X$2="D",VLOOKUP(X35,'H. VER.'!$AL$10:$AV$171,11,FALSE),"")))))))</f>
        <v/>
      </c>
      <c r="GH35" s="148" t="str">
        <f>IF(Y35="","",IF(Y35="L",0,IF(Y35="V",0,IF(Y35="X",0,IF(Y$2="L",VLOOKUP(Y35,'H. VER.'!$F$10:$P$171,11,FALSE),IF(Y$2="S",VLOOKUP(Y35,'H. VER.'!$V$10:$AF$171,11,FALSE),IF(Y$2="D",VLOOKUP(Y35,'H. VER.'!$AL$10:$AV$171,11,FALSE),"")))))))</f>
        <v/>
      </c>
      <c r="GI35" s="148" t="str">
        <f>IF(Z35="","",IF(Z35="L",0,IF(Z35="V",0,IF(Z35="X",0,IF(Z$2="L",VLOOKUP(Z35,'H. VER.'!$F$10:$P$171,11,FALSE),IF(Z$2="S",VLOOKUP(Z35,'H. VER.'!$V$10:$AF$171,11,FALSE),IF(Z$2="D",VLOOKUP(Z35,'H. VER.'!$AL$10:$AV$171,11,FALSE),"")))))))</f>
        <v/>
      </c>
      <c r="GJ35" s="148" t="str">
        <f>IF(AA35="","",IF(AA35="L",0,IF(AA35="V",0,IF(AA35="X",0,IF(AA$2="L",VLOOKUP(AA35,'H. VER.'!$F$10:$P$171,11,FALSE),IF(AA$2="S",VLOOKUP(AA35,'H. VER.'!$V$10:$AF$171,11,FALSE),IF(AA$2="D",VLOOKUP(AA35,'H. VER.'!$AL$10:$AV$171,11,FALSE),"")))))))</f>
        <v/>
      </c>
      <c r="GK35" s="148" t="str">
        <f>IF(AB35="","",IF(AB35="L",0,IF(AB35="V",0,IF(AB35="X",0,IF(AB$2="L",VLOOKUP(AB35,'H. VER.'!$F$10:$P$171,11,FALSE),IF(AB$2="S",VLOOKUP(AB35,'H. VER.'!$V$10:$AF$171,11,FALSE),IF(AB$2="D",VLOOKUP(AB35,'H. VER.'!$AL$10:$AV$171,11,FALSE),"")))))))</f>
        <v/>
      </c>
      <c r="GL35" s="148" t="str">
        <f>IF(AC35="","",IF(AC35="L",0,IF(AC35="V",0,IF(AC35="X",0,IF(AC$2="L",VLOOKUP(AC35,'H. VER.'!$F$10:$P$171,11,FALSE),IF(AC$2="S",VLOOKUP(AC35,'H. VER.'!$V$10:$AF$171,11,FALSE),IF(AC$2="D",VLOOKUP(AC35,'H. VER.'!$AL$10:$AV$171,11,FALSE),"")))))))</f>
        <v/>
      </c>
      <c r="GM35" s="148" t="str">
        <f>IF(AD35="","",IF(AD35="L",0,IF(AD35="V",0,IF(AD35="X",0,IF(AD$2="L",VLOOKUP(AD35,'H. VER.'!$F$10:$P$171,11,FALSE),IF(AD$2="S",VLOOKUP(AD35,'H. VER.'!$V$10:$AF$171,11,FALSE),IF(AD$2="D",VLOOKUP(AD35,'H. VER.'!$AL$10:$AV$171,11,FALSE),"")))))))</f>
        <v/>
      </c>
      <c r="GN35" s="148" t="str">
        <f>IF(AE35="","",IF(AE35="L",0,IF(AE35="V",0,IF(AE35="X",0,IF(AE$2="L",VLOOKUP(AE35,'H. VER.'!$F$10:$P$171,11,FALSE),IF(AE$2="S",VLOOKUP(AE35,'H. VER.'!$V$10:$AF$171,11,FALSE),IF(AE$2="D",VLOOKUP(AE35,'H. VER.'!$AL$10:$AV$171,11,FALSE),"")))))))</f>
        <v/>
      </c>
      <c r="GO35" s="148" t="str">
        <f>IF(AF35="","",IF(AF35="L",0,IF(AF35="V",0,IF(AF35="X",0,IF(AF$2="L",VLOOKUP(AF35,'H. VER.'!$F$10:$P$171,11,FALSE),IF(AF$2="S",VLOOKUP(AF35,'H. VER.'!$V$10:$AF$171,11,FALSE),IF(AF$2="D",VLOOKUP(AF35,'H. VER.'!$AL$10:$AV$171,11,FALSE),"")))))))</f>
        <v/>
      </c>
      <c r="GP35" s="148" t="str">
        <f>IF(AG35="","",IF(AG35="L",0,IF(AG35="V",0,IF(AG35="X",0,IF(AG$2="L",VLOOKUP(AG35,'H. VER.'!$F$10:$P$171,11,FALSE),IF(AG$2="S",VLOOKUP(AG35,'H. VER.'!$V$10:$AF$171,11,FALSE),IF(AG$2="D",VLOOKUP(AG35,'H. VER.'!$AL$10:$AV$171,11,FALSE),"")))))))</f>
        <v/>
      </c>
      <c r="GQ35" s="148" t="str">
        <f>IF(AH35="","",IF(AH35="L",0,IF(AH35="V",0,IF(AH35="X",0,IF(AH$2="L",VLOOKUP(AH35,'H. VER.'!$F$10:$P$171,11,FALSE),IF(AH$2="S",VLOOKUP(AH35,'H. VER.'!$V$10:$AF$171,11,FALSE),IF(AH$2="D",VLOOKUP(AH35,'H. VER.'!$AL$10:$AV$171,11,FALSE),"")))))))</f>
        <v/>
      </c>
      <c r="GR35" s="148" t="str">
        <f>IF(AI35="","",IF(AI35="L",0,IF(AI35="V",0,IF(AI35="X",0,IF(AI$2="L",VLOOKUP(AI35,'H. VER.'!$F$10:$P$171,11,FALSE),IF(AI$2="S",VLOOKUP(AI35,'H. VER.'!$V$10:$AF$171,11,FALSE),IF(AI$2="D",VLOOKUP(AI35,'H. VER.'!$AL$10:$AV$171,11,FALSE),"")))))))</f>
        <v/>
      </c>
      <c r="GS35" s="148" t="str">
        <f>IF(AJ35="","",IF(AJ35="L",0,IF(AJ35="V",0,IF(AJ35="X",0,IF(AJ$2="L",VLOOKUP(AJ35,'H. VER.'!$F$10:$P$171,11,FALSE),IF(AJ$2="S",VLOOKUP(AJ35,'H. VER.'!$V$10:$AF$171,11,FALSE),IF(AJ$2="D",VLOOKUP(AJ35,'H. VER.'!$AL$10:$AV$171,11,FALSE),"")))))))</f>
        <v/>
      </c>
      <c r="GT35" s="148" t="str">
        <f>IF(AK35="","",IF(AK35="L",0,IF(AK35="V",0,IF(AK35="X",0,IF(AK$2="L",VLOOKUP(AK35,'H. VER.'!$F$10:$P$171,11,FALSE),IF(AK$2="S",VLOOKUP(AK35,'H. VER.'!$V$10:$AF$171,11,FALSE),IF(AK$2="D",VLOOKUP(AK35,'H. VER.'!$AL$10:$AV$171,11,FALSE),"")))))))</f>
        <v/>
      </c>
      <c r="GU35" s="19"/>
      <c r="GV35" s="417">
        <f t="shared" si="47"/>
        <v>28</v>
      </c>
      <c r="GW35" s="415"/>
    </row>
    <row r="36" spans="1:205" ht="15.75">
      <c r="A36" s="368"/>
      <c r="B36" s="367" t="str">
        <f>IFERROR(VLOOKUP(A452/7/2023+CONDUCTORES!C:V,20,FALSE),"")</f>
        <v/>
      </c>
      <c r="C36" s="544" t="str">
        <f>IF(CUADRO!A36="",IF(B36="","",B36),VLOOKUP(CUADRO!A36,CONDUCTORES!C:E,3,FALSE))</f>
        <v/>
      </c>
      <c r="D36" s="545" t="str">
        <f>IF(ISNA(IF(B36="",IF(A36="","",A36),VLOOKUP(B36,CONDUCTORES!B:F,5,FALSE))),"",(IF(B36="",IF(A36="","",A36),VLOOKUP(B36,CONDUCTORES!B:F,5,FALSE))))</f>
        <v/>
      </c>
      <c r="E36" s="546">
        <v>33</v>
      </c>
      <c r="F36" s="551"/>
      <c r="G36" s="547"/>
      <c r="H36" s="547"/>
      <c r="I36" s="519"/>
      <c r="J36" s="547"/>
      <c r="K36" s="519"/>
      <c r="L36" s="547"/>
      <c r="M36" s="547"/>
      <c r="N36" s="547"/>
      <c r="O36" s="547"/>
      <c r="P36" s="519"/>
      <c r="Q36" s="547"/>
      <c r="R36" s="519"/>
      <c r="S36" s="550"/>
      <c r="T36" s="547"/>
      <c r="U36" s="549"/>
      <c r="V36" s="550"/>
      <c r="W36" s="547"/>
      <c r="X36" s="547"/>
      <c r="Y36" s="519"/>
      <c r="Z36" s="550"/>
      <c r="AA36" s="547"/>
      <c r="AB36" s="547"/>
      <c r="AC36" s="547"/>
      <c r="AD36" s="547"/>
      <c r="AE36" s="547"/>
      <c r="AF36" s="547"/>
      <c r="AG36" s="547"/>
      <c r="AH36" s="547"/>
      <c r="AI36" s="547"/>
      <c r="AJ36" s="547"/>
      <c r="AK36" s="519"/>
      <c r="AL36" s="417">
        <f t="shared" si="38"/>
        <v>0</v>
      </c>
      <c r="AM36" s="417">
        <f t="shared" si="6"/>
        <v>31</v>
      </c>
      <c r="AN36" s="463">
        <f t="shared" si="39"/>
        <v>0</v>
      </c>
      <c r="AO36" s="463">
        <f t="shared" si="40"/>
        <v>0</v>
      </c>
      <c r="AP36" s="463">
        <f t="shared" si="41"/>
        <v>0</v>
      </c>
      <c r="AQ36" s="463">
        <f t="shared" si="42"/>
        <v>0</v>
      </c>
      <c r="AR36" s="463">
        <f t="shared" si="43"/>
        <v>0</v>
      </c>
      <c r="AS36" s="464">
        <f t="shared" si="44"/>
        <v>0</v>
      </c>
      <c r="AT36" s="464">
        <f t="shared" si="45"/>
        <v>0</v>
      </c>
      <c r="AU36" s="465">
        <f>EH36+(AO36*(CALCULADORA!$L$22/30))+(CUADRO!AP36*CALCULADORA!$J$22)+(CUADRO!AQ36*CALCULADORA!$J$22)+(CUADRO!AR36*CALCULADORA!$J$22)</f>
        <v>0</v>
      </c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97">
        <f t="shared" ref="BV36:BV67" si="48">IF(G36="HS",0,IF(G36="AP",0,IF(G36="BA",0,IF(G36="V",0,IF(G36&lt;&gt;"L",BU36+1,0)))))</f>
        <v>1</v>
      </c>
      <c r="BW36" s="97">
        <f t="shared" ref="BW36:BW67" si="49">IF(H36="HS",0,IF(H36="AP",0,IF(H36="BA",0,IF(H36="V",0,IF(H36&lt;&gt;"L",BV36+1,0)))))</f>
        <v>2</v>
      </c>
      <c r="BX36" s="97">
        <f t="shared" ref="BX36:BX67" si="50">IF(I36="HS",0,IF(I36="AP",0,IF(I36="BA",0,IF(I36="V",0,IF(I36&lt;&gt;"L",BW36+1,0)))))</f>
        <v>3</v>
      </c>
      <c r="BY36" s="97">
        <f t="shared" ref="BY36:BY67" si="51">IF(J36="HS",0,IF(J36="AP",0,IF(J36="BA",0,IF(J36="V",0,IF(J36&lt;&gt;"L",BX36+1,0)))))</f>
        <v>4</v>
      </c>
      <c r="BZ36" s="97">
        <f t="shared" ref="BZ36:BZ67" si="52">IF(K36="HS",0,IF(K36="AP",0,IF(K36="BA",0,IF(K36="V",0,IF(K36&lt;&gt;"L",BY36+1,0)))))</f>
        <v>5</v>
      </c>
      <c r="CA36" s="97">
        <f t="shared" ref="CA36:CA67" si="53">IF(L36="HS",0,IF(L36="AP",0,IF(L36="BA",0,IF(L36="V",0,IF(L36&lt;&gt;"L",BZ36+1,0)))))</f>
        <v>6</v>
      </c>
      <c r="CB36" s="97">
        <f t="shared" ref="CB36:CB67" si="54">IF(M36="HS",0,IF(M36="AP",0,IF(M36="BA",0,IF(M36="V",0,IF(M36&lt;&gt;"L",CA36+1,0)))))</f>
        <v>7</v>
      </c>
      <c r="CC36" s="97">
        <f t="shared" ref="CC36:CC67" si="55">IF(N36="HS",0,IF(N36="AP",0,IF(N36="BA",0,IF(N36="V",0,IF(N36&lt;&gt;"L",CB36+1,0)))))</f>
        <v>8</v>
      </c>
      <c r="CD36" s="97">
        <f t="shared" ref="CD36:CD67" si="56">IF(O36="HS",0,IF(O36="AP",0,IF(O36="BA",0,IF(O36="V",0,IF(O36&lt;&gt;"L",CC36+1,0)))))</f>
        <v>9</v>
      </c>
      <c r="CE36" s="97">
        <f t="shared" ref="CE36:CE67" si="57">IF(P36="HS",0,IF(P36="AP",0,IF(P36="BA",0,IF(P36="V",0,IF(P36&lt;&gt;"L",CD36+1,0)))))</f>
        <v>10</v>
      </c>
      <c r="CF36" s="97">
        <f t="shared" ref="CF36:CF67" si="58">IF(Q36="HS",0,IF(Q36="AP",0,IF(Q36="BA",0,IF(Q36="V",0,IF(Q36&lt;&gt;"L",CE36+1,0)))))</f>
        <v>11</v>
      </c>
      <c r="CG36" s="97">
        <f t="shared" ref="CG36:CG67" si="59">IF(R36="HS",0,IF(R36="AP",0,IF(R36="BA",0,IF(R36="V",0,IF(R36&lt;&gt;"L",CF36+1,0)))))</f>
        <v>12</v>
      </c>
      <c r="CH36" s="97">
        <f t="shared" ref="CH36:CH67" si="60">IF(S36="HS",0,IF(S36="AP",0,IF(S36="BA",0,IF(S36="V",0,IF(S36&lt;&gt;"L",CG36+1,0)))))</f>
        <v>13</v>
      </c>
      <c r="CI36" s="97">
        <f t="shared" ref="CI36:CI67" si="61">IF(T36="HS",0,IF(T36="AP",0,IF(T36="BA",0,IF(T36="V",0,IF(T36&lt;&gt;"L",CH36+1,0)))))</f>
        <v>14</v>
      </c>
      <c r="CJ36" s="97">
        <f t="shared" ref="CJ36:CJ67" si="62">IF(U36="HS",0,IF(U36="AP",0,IF(U36="BA",0,IF(U36="V",0,IF(U36&lt;&gt;"L",CI36+1,0)))))</f>
        <v>15</v>
      </c>
      <c r="CK36" s="97">
        <f t="shared" ref="CK36:CK67" si="63">IF(V36="HS",0,IF(V36="AP",0,IF(V36="BA",0,IF(V36="V",0,IF(V36&lt;&gt;"L",CJ36+1,0)))))</f>
        <v>16</v>
      </c>
      <c r="CL36" s="97">
        <f t="shared" ref="CL36:CL67" si="64">IF(W36="HS",0,IF(W36="AP",0,IF(W36="BA",0,IF(W36="V",0,IF(W36&lt;&gt;"L",CK36+1,0)))))</f>
        <v>17</v>
      </c>
      <c r="CM36" s="97">
        <f t="shared" ref="CM36:CM67" si="65">IF(X36="HS",0,IF(X36="AP",0,IF(X36="BA",0,IF(X36="V",0,IF(X36&lt;&gt;"L",CL36+1,0)))))</f>
        <v>18</v>
      </c>
      <c r="CN36" s="97">
        <f t="shared" ref="CN36:CN67" si="66">IF(Y36="HS",0,IF(Y36="AP",0,IF(Y36="BA",0,IF(Y36="V",0,IF(Y36&lt;&gt;"L",CM36+1,0)))))</f>
        <v>19</v>
      </c>
      <c r="CO36" s="97">
        <f t="shared" ref="CO36:CO67" si="67">IF(Z36="HS",0,IF(Z36="AP",0,IF(Z36="BA",0,IF(Z36="V",0,IF(Z36&lt;&gt;"L",CN36+1,0)))))</f>
        <v>20</v>
      </c>
      <c r="CP36" s="97">
        <f t="shared" ref="CP36:CP67" si="68">IF(AA36="HS",0,IF(AA36="AP",0,IF(AA36="BA",0,IF(AA36="V",0,IF(AA36&lt;&gt;"L",CO36+1,0)))))</f>
        <v>21</v>
      </c>
      <c r="CQ36" s="97">
        <f t="shared" ref="CQ36:CQ67" si="69">IF(AB36="HS",0,IF(AB36="AP",0,IF(AB36="BA",0,IF(AB36="V",0,IF(AB36&lt;&gt;"L",CP36+1,0)))))</f>
        <v>22</v>
      </c>
      <c r="CR36" s="97">
        <f t="shared" ref="CR36:CR67" si="70">IF(AC36="HS",0,IF(AC36="AP",0,IF(AC36="BA",0,IF(AC36="V",0,IF(AC36&lt;&gt;"L",CQ36+1,0)))))</f>
        <v>23</v>
      </c>
      <c r="CS36" s="97">
        <f t="shared" ref="CS36:CS67" si="71">IF(AD36="HS",0,IF(AD36="AP",0,IF(AD36="BA",0,IF(AD36="V",0,IF(AD36&lt;&gt;"L",CR36+1,0)))))</f>
        <v>24</v>
      </c>
      <c r="CT36" s="97">
        <f t="shared" ref="CT36:CT67" si="72">IF(AE36="HS",0,IF(AE36="AP",0,IF(AE36="BA",0,IF(AE36="V",0,IF(AE36&lt;&gt;"L",CS36+1,0)))))</f>
        <v>25</v>
      </c>
      <c r="CU36" s="97">
        <f t="shared" ref="CU36:CU67" si="73">IF(AF36="HS",0,IF(AF36="AP",0,IF(AF36="BA",0,IF(AF36="V",0,IF(AF36&lt;&gt;"L",CT36+1,0)))))</f>
        <v>26</v>
      </c>
      <c r="CV36" s="97">
        <f t="shared" ref="CV36:CV67" si="74">IF(AG36="HS",0,IF(AG36="AP",0,IF(AG36="BA",0,IF(AG36="V",0,IF(AG36&lt;&gt;"L",CU36+1,0)))))</f>
        <v>27</v>
      </c>
      <c r="CW36" s="97">
        <f t="shared" ref="CW36:CW67" si="75">IF(AH36="HS",0,IF(AH36="AP",0,IF(AH36="BA",0,IF(AH36="V",0,IF(AH36&lt;&gt;"L",CV36+1,0)))))</f>
        <v>28</v>
      </c>
      <c r="CX36" s="97">
        <f t="shared" ref="CX36:CX67" si="76">IF(AI36="HS",0,IF(AI36="AP",0,IF(AI36="BA",0,IF(AI36="V",0,IF(AI36&lt;&gt;"L",CW36+1,0)))))</f>
        <v>29</v>
      </c>
      <c r="CY36" s="97">
        <f t="shared" ref="CY36:CY67" si="77">IF(AJ36="HS",0,IF(AJ36="AP",0,IF(AJ36="BA",0,IF(AJ36="V",0,IF(AJ36&lt;&gt;"L",CX36+1,0)))))</f>
        <v>30</v>
      </c>
      <c r="CZ36" s="97">
        <f t="shared" ref="CZ36:CZ67" si="78">IF(AK36="HS",0,IF(AK36="AP",0,IF(AK36="BA",0,IF(AK36="V",0,IF(AK36&lt;&gt;"L",CY36+1,0)))))</f>
        <v>31</v>
      </c>
      <c r="DA36" s="19"/>
      <c r="DB36" s="19"/>
      <c r="DC36" s="148" t="str">
        <f>IF(G36="X",CALCULADORA!$J$22,IF(CUADRO!G36="V",0,IF(CUADRO!G36="AP",0,IF(CUADRO!G36="HS",0,IF(CUADRO!G36="BA",0,IF(CALCULADORA!$M$2="INVIERNO",CUADRO!EJ36,CUADRO!FP36))))))</f>
        <v/>
      </c>
      <c r="DD36" s="148" t="str">
        <f>IF(H36="X",CALCULADORA!$J$22,IF(CUADRO!H36="V",0,IF(CUADRO!H36="AP",0,IF(CUADRO!H36="HS",0,IF(CUADRO!H36="BA",0,IF(CALCULADORA!$M$2="INVIERNO",CUADRO!EK36,CUADRO!FQ36))))))</f>
        <v/>
      </c>
      <c r="DE36" s="148" t="str">
        <f>IF(I36="X",CALCULADORA!$J$22,IF(CUADRO!I36="V",0,IF(CUADRO!I36="AP",0,IF(CUADRO!I36="HS",0,IF(CUADRO!I36="BA",0,IF(CALCULADORA!$M$2="INVIERNO",CUADRO!EL36,CUADRO!FR36))))))</f>
        <v/>
      </c>
      <c r="DF36" s="148" t="str">
        <f>IF(J36="X",CALCULADORA!$J$22,IF(CUADRO!J36="V",0,IF(CUADRO!J36="AP",0,IF(CUADRO!J36="HS",0,IF(CUADRO!J36="BA",0,IF(CALCULADORA!$M$2="INVIERNO",CUADRO!EM36,CUADRO!FS36))))))</f>
        <v/>
      </c>
      <c r="DG36" s="148" t="str">
        <f>IF(K36="X",CALCULADORA!$J$22,IF(CUADRO!K36="V",0,IF(CUADRO!K36="AP",0,IF(CUADRO!K36="HS",0,IF(CUADRO!K36="BA",0,IF(CALCULADORA!$M$2="INVIERNO",CUADRO!EN36,CUADRO!FT36))))))</f>
        <v/>
      </c>
      <c r="DH36" s="148" t="str">
        <f>IF(L36="X",CALCULADORA!$J$22,IF(CUADRO!L36="V",0,IF(CUADRO!L36="AP",0,IF(CUADRO!L36="HS",0,IF(CUADRO!L36="BA",0,IF(CALCULADORA!$M$2="INVIERNO",CUADRO!EO36,CUADRO!FU36))))))</f>
        <v/>
      </c>
      <c r="DI36" s="148" t="str">
        <f>IF(M36="X",CALCULADORA!$J$22,IF(CUADRO!M36="V",0,IF(CUADRO!M36="AP",0,IF(CUADRO!M36="HS",0,IF(CUADRO!M36="BA",0,IF(CALCULADORA!$M$2="INVIERNO",CUADRO!EP36,CUADRO!FV36))))))</f>
        <v/>
      </c>
      <c r="DJ36" s="148" t="str">
        <f>IF(N36="X",CALCULADORA!$J$22,IF(CUADRO!N36="V",0,IF(CUADRO!N36="AP",0,IF(CUADRO!N36="HS",0,IF(CUADRO!N36="BA",0,IF(CALCULADORA!$M$2="INVIERNO",CUADRO!EQ36,CUADRO!FW36))))))</f>
        <v/>
      </c>
      <c r="DK36" s="148" t="str">
        <f>IF(O36="X",CALCULADORA!$J$22,IF(CUADRO!O36="V",0,IF(CUADRO!O36="AP",0,IF(CUADRO!O36="HS",0,IF(CUADRO!O36="BA",0,IF(CALCULADORA!$M$2="INVIERNO",CUADRO!ER36,CUADRO!FX36))))))</f>
        <v/>
      </c>
      <c r="DL36" s="148" t="str">
        <f>IF(P36="X",CALCULADORA!$J$22,IF(CUADRO!P36="V",0,IF(CUADRO!P36="AP",0,IF(CUADRO!P36="HS",0,IF(CUADRO!P36="BA",0,IF(CALCULADORA!$M$2="INVIERNO",CUADRO!ES36,CUADRO!FY36))))))</f>
        <v/>
      </c>
      <c r="DM36" s="148" t="str">
        <f>IF(Q36="X",CALCULADORA!$J$22,IF(CUADRO!Q36="V",0,IF(CUADRO!Q36="AP",0,IF(CUADRO!Q36="HS",0,IF(CUADRO!Q36="BA",0,IF(CALCULADORA!$M$2="INVIERNO",CUADRO!ET36,CUADRO!FZ36))))))</f>
        <v/>
      </c>
      <c r="DN36" s="148" t="str">
        <f>IF(R36="X",CALCULADORA!$J$22,IF(CUADRO!R36="V",0,IF(CUADRO!R36="AP",0,IF(CUADRO!R36="HS",0,IF(CUADRO!R36="BA",0,IF(CALCULADORA!$M$2="INVIERNO",CUADRO!EU36,CUADRO!GA36))))))</f>
        <v/>
      </c>
      <c r="DO36" s="148" t="str">
        <f>IF(S36="X",CALCULADORA!$J$22,IF(CUADRO!S36="V",0,IF(CUADRO!S36="AP",0,IF(CUADRO!S36="HS",0,IF(CUADRO!S36="BA",0,IF(CALCULADORA!$M$2="INVIERNO",CUADRO!EV36,CUADRO!GB36))))))</f>
        <v/>
      </c>
      <c r="DP36" s="148" t="str">
        <f>IF(T36="X",CALCULADORA!$J$22,IF(CUADRO!T36="V",0,IF(CUADRO!T36="AP",0,IF(CUADRO!T36="HS",0,IF(CUADRO!T36="BA",0,IF(CALCULADORA!$M$2="INVIERNO",CUADRO!EW36,CUADRO!GC36))))))</f>
        <v/>
      </c>
      <c r="DQ36" s="148" t="str">
        <f>IF(U36="X",CALCULADORA!$J$22,IF(CUADRO!U36="V",0,IF(CUADRO!U36="AP",0,IF(CUADRO!U36="HS",0,IF(CUADRO!U36="BA",0,IF(CALCULADORA!$M$2="INVIERNO",CUADRO!EX36,CUADRO!GD36))))))</f>
        <v/>
      </c>
      <c r="DR36" s="148" t="str">
        <f>IF(V36="X",CALCULADORA!$J$22,IF(CUADRO!V36="V",0,IF(CUADRO!V36="AP",0,IF(CUADRO!V36="HS",0,IF(CUADRO!V36="BA",0,IF(CALCULADORA!$M$2="INVIERNO",CUADRO!EY36,CUADRO!GE36))))))</f>
        <v/>
      </c>
      <c r="DS36" s="148" t="str">
        <f>IF(W36="X",CALCULADORA!$J$22,IF(CUADRO!W36="V",0,IF(CUADRO!W36="AP",0,IF(CUADRO!W36="HS",0,IF(CUADRO!W36="BA",0,IF(CALCULADORA!$M$2="INVIERNO",CUADRO!EZ36,CUADRO!GF36))))))</f>
        <v/>
      </c>
      <c r="DT36" s="148" t="str">
        <f>IF(X36="X",CALCULADORA!$J$22,IF(CUADRO!X36="V",0,IF(CUADRO!X36="AP",0,IF(CUADRO!X36="HS",0,IF(CUADRO!X36="BA",0,IF(CALCULADORA!$M$2="INVIERNO",CUADRO!FA36,CUADRO!GG36))))))</f>
        <v/>
      </c>
      <c r="DU36" s="148" t="str">
        <f>IF(Y36="X",CALCULADORA!$J$22,IF(CUADRO!Y36="V",0,IF(CUADRO!Y36="AP",0,IF(CUADRO!Y36="HS",0,IF(CUADRO!Y36="BA",0,IF(CALCULADORA!$M$2="INVIERNO",CUADRO!FB36,CUADRO!GH36))))))</f>
        <v/>
      </c>
      <c r="DV36" s="148" t="str">
        <f>IF(Z36="X",CALCULADORA!$J$22,IF(CUADRO!Z36="V",0,IF(CUADRO!Z36="AP",0,IF(CUADRO!Z36="HS",0,IF(CUADRO!Z36="BA",0,IF(CALCULADORA!$M$2="INVIERNO",CUADRO!FC36,CUADRO!GI36))))))</f>
        <v/>
      </c>
      <c r="DW36" s="148" t="str">
        <f>IF(AA36="X",CALCULADORA!$J$22,IF(CUADRO!AA36="V",0,IF(CUADRO!AA36="AP",0,IF(CUADRO!AA36="HS",0,IF(CUADRO!AA36="BA",0,IF(CALCULADORA!$M$2="INVIERNO",CUADRO!FD36,CUADRO!GJ36))))))</f>
        <v/>
      </c>
      <c r="DX36" s="148" t="str">
        <f>IF(AB36="X",CALCULADORA!$J$22,IF(CUADRO!AB36="V",0,IF(CUADRO!AB36="AP",0,IF(CUADRO!AB36="HS",0,IF(CUADRO!AB36="BA",0,IF(CALCULADORA!$M$2="INVIERNO",CUADRO!FE36,CUADRO!GK36))))))</f>
        <v/>
      </c>
      <c r="DY36" s="148" t="str">
        <f>IF(AC36="X",CALCULADORA!$J$22,IF(CUADRO!AC36="V",0,IF(CUADRO!AC36="AP",0,IF(CUADRO!AC36="HS",0,IF(CUADRO!AC36="BA",0,IF(CALCULADORA!$M$2="INVIERNO",CUADRO!FF36,CUADRO!GL36))))))</f>
        <v/>
      </c>
      <c r="DZ36" s="148" t="str">
        <f>IF(AD36="X",CALCULADORA!$J$22,IF(CUADRO!AD36="V",0,IF(CUADRO!AD36="AP",0,IF(CUADRO!AD36="HS",0,IF(CUADRO!AD36="BA",0,IF(CALCULADORA!$M$2="INVIERNO",CUADRO!FG36,CUADRO!GM36))))))</f>
        <v/>
      </c>
      <c r="EA36" s="148" t="str">
        <f>IF(AE36="X",CALCULADORA!$J$22,IF(CUADRO!AE36="V",0,IF(CUADRO!AE36="AP",0,IF(CUADRO!AE36="HS",0,IF(CUADRO!AE36="BA",0,IF(CALCULADORA!$M$2="INVIERNO",CUADRO!FH36,CUADRO!GN36))))))</f>
        <v/>
      </c>
      <c r="EB36" s="148" t="str">
        <f>IF(AF36="X",CALCULADORA!$J$22,IF(CUADRO!AF36="V",0,IF(CUADRO!AF36="AP",0,IF(CUADRO!AF36="HS",0,IF(CUADRO!AF36="BA",0,IF(CALCULADORA!$M$2="INVIERNO",CUADRO!FI36,CUADRO!GO36))))))</f>
        <v/>
      </c>
      <c r="EC36" s="148" t="str">
        <f>IF(AG36="X",CALCULADORA!$J$22,IF(CUADRO!AG36="V",0,IF(CUADRO!AG36="AP",0,IF(CUADRO!AG36="HS",0,IF(CUADRO!AG36="BA",0,IF(CALCULADORA!$M$2="INVIERNO",CUADRO!FJ36,CUADRO!GP36))))))</f>
        <v/>
      </c>
      <c r="ED36" s="148" t="str">
        <f>IF(AH36="X",CALCULADORA!$J$22,IF(CUADRO!AH36="V",0,IF(CUADRO!AH36="AP",0,IF(CUADRO!AH36="HS",0,IF(CUADRO!AH36="BA",0,IF(CALCULADORA!$M$2="INVIERNO",CUADRO!FK36,CUADRO!GQ36))))))</f>
        <v/>
      </c>
      <c r="EE36" s="148" t="str">
        <f>IF(AI36="X",CALCULADORA!$J$22,IF(CUADRO!AI36="V",0,IF(CUADRO!AI36="AP",0,IF(CUADRO!AI36="HS",0,IF(CUADRO!AI36="BA",0,IF(CALCULADORA!$M$2="INVIERNO",CUADRO!FL36,CUADRO!GR36))))))</f>
        <v/>
      </c>
      <c r="EF36" s="148" t="str">
        <f>IF(AJ36="X",CALCULADORA!$J$22,IF(CUADRO!AJ36="V",0,IF(CUADRO!AJ36="AP",0,IF(CUADRO!AJ36="HS",0,IF(CUADRO!AJ36="BA",0,IF(CALCULADORA!$M$2="INVIERNO",CUADRO!FM36,CUADRO!GS36))))))</f>
        <v/>
      </c>
      <c r="EG36" s="148" t="str">
        <f>IF(AK36="X",CALCULADORA!$J$22,IF(CUADRO!AK36="V",0,IF(CUADRO!AK36="AP",0,IF(CUADRO!AK36="HS",0,IF(CUADRO!AK36="BA",0,IF(CALCULADORA!$M$2="INVIERNO",CUADRO!FN36,CUADRO!GT36))))))</f>
        <v/>
      </c>
      <c r="EH36" s="363">
        <f t="shared" si="46"/>
        <v>0</v>
      </c>
      <c r="EI36" s="19"/>
      <c r="EJ36" s="148" t="str">
        <f>IF(G36="","",IF(G36="L",0,IF(G36="V",0,IF(G36="X",0,IF(G$2="L",VLOOKUP(G36,'H. INV.'!$F$10:$P$171,11,FALSE),IF(G$2="S",VLOOKUP(G36,'H. INV.'!$V$10:$AF$171,11,FALSE),IF(G$2="D",VLOOKUP(G36,'H. INV.'!$AL$10:$AV$171,11,FALSE),"")))))))</f>
        <v/>
      </c>
      <c r="EK36" s="148" t="str">
        <f>IF(H36="","",IF(H36="L",0,IF(H36="V",0,IF(H36="X",0,IF(H$2="L",VLOOKUP(H36,'H. INV.'!$F$10:$P$171,11,FALSE),IF(H$2="S",VLOOKUP(H36,'H. INV.'!$V$10:$AF$171,11,FALSE),IF(H$2="D",VLOOKUP(H36,'H. INV.'!$AL$10:$AV$171,11,FALSE),"")))))))</f>
        <v/>
      </c>
      <c r="EL36" s="148" t="str">
        <f>IF(I36="","",IF(I36="L",0,IF(I36="V",0,IF(I36="X",0,IF(I$2="L",VLOOKUP(I36,'H. INV.'!$F$10:$P$171,11,FALSE),IF(I$2="S",VLOOKUP(I36,'H. INV.'!$V$10:$AF$171,11,FALSE),IF(I$2="D",VLOOKUP(I36,'H. INV.'!$AL$10:$AV$171,11,FALSE),"")))))))</f>
        <v/>
      </c>
      <c r="EM36" s="148" t="str">
        <f>IF(J36="","",IF(J36="L",0,IF(J36="V",0,IF(J36="X",0,IF(J$2="L",VLOOKUP(J36,'H. INV.'!$F$10:$P$171,11,FALSE),IF(J$2="S",VLOOKUP(J36,'H. INV.'!$V$10:$AF$171,11,FALSE),IF(J$2="D",VLOOKUP(J36,'H. INV.'!$AL$10:$AV$171,11,FALSE),"")))))))</f>
        <v/>
      </c>
      <c r="EN36" s="148" t="str">
        <f>IF(K36="","",IF(K36="L",0,IF(K36="V",0,IF(K36="X",0,IF(K$2="L",VLOOKUP(K36,'H. INV.'!$F$10:$P$171,11,FALSE),IF(K$2="S",VLOOKUP(K36,'H. INV.'!$V$10:$AF$171,11,FALSE),IF(K$2="D",VLOOKUP(K36,'H. INV.'!$AL$10:$AV$171,11,FALSE),"")))))))</f>
        <v/>
      </c>
      <c r="EO36" s="148" t="str">
        <f>IF(L36="","",IF(L36="L",0,IF(L36="V",0,IF(L36="X",0,IF(L$2="L",VLOOKUP(L36,'H. INV.'!$F$10:$P$171,11,FALSE),IF(L$2="S",VLOOKUP(L36,'H. INV.'!$V$10:$AF$171,11,FALSE),IF(L$2="D",VLOOKUP(L36,'H. INV.'!$AL$10:$AV$171,11,FALSE),"")))))))</f>
        <v/>
      </c>
      <c r="EP36" s="148" t="str">
        <f>IF(M36="","",IF(M36="L",0,IF(M36="V",0,IF(M36="X",0,IF(M$2="L",VLOOKUP(M36,'H. INV.'!$F$10:$P$171,11,FALSE),IF(M$2="S",VLOOKUP(M36,'H. INV.'!$V$10:$AF$171,11,FALSE),IF(M$2="D",VLOOKUP(M36,'H. INV.'!$AL$10:$AV$171,11,FALSE),"")))))))</f>
        <v/>
      </c>
      <c r="EQ36" s="148" t="str">
        <f>IF(N36="","",IF(N36="L",0,IF(N36="V",0,IF(N36="X",0,IF(N$2="L",VLOOKUP(N36,'H. INV.'!$F$10:$P$171,11,FALSE),IF(N$2="S",VLOOKUP(N36,'H. INV.'!$V$10:$AF$171,11,FALSE),IF(N$2="D",VLOOKUP(N36,'H. INV.'!$AL$10:$AV$171,11,FALSE),"")))))))</f>
        <v/>
      </c>
      <c r="ER36" s="148" t="str">
        <f>IF(O36="","",IF(O36="L",0,IF(O36="V",0,IF(O36="X",0,IF(O$2="L",VLOOKUP(O36,'H. INV.'!$F$10:$P$171,11,FALSE),IF(O$2="S",VLOOKUP(O36,'H. INV.'!$V$10:$AF$171,11,FALSE),IF(O$2="D",VLOOKUP(O36,'H. INV.'!$AL$10:$AV$171,11,FALSE),"")))))))</f>
        <v/>
      </c>
      <c r="ES36" s="148" t="str">
        <f>IF(P36="","",IF(P36="L",0,IF(P36="V",0,IF(P36="X",0,IF(P$2="L",VLOOKUP(P36,'H. INV.'!$F$10:$P$171,11,FALSE),IF(P$2="S",VLOOKUP(P36,'H. INV.'!$V$10:$AF$171,11,FALSE),IF(P$2="D",VLOOKUP(P36,'H. INV.'!$AL$10:$AV$171,11,FALSE),"")))))))</f>
        <v/>
      </c>
      <c r="ET36" s="148" t="str">
        <f>IF(Q36="","",IF(Q36="L",0,IF(Q36="V",0,IF(Q36="X",0,IF(Q$2="L",VLOOKUP(Q36,'H. INV.'!$F$10:$P$171,11,FALSE),IF(Q$2="S",VLOOKUP(Q36,'H. INV.'!$V$10:$AF$171,11,FALSE),IF(Q$2="D",VLOOKUP(Q36,'H. INV.'!$AL$10:$AV$171,11,FALSE),"")))))))</f>
        <v/>
      </c>
      <c r="EU36" s="148" t="str">
        <f>IF(R36="","",IF(R36="L",0,IF(R36="V",0,IF(R36="X",0,IF(R$2="L",VLOOKUP(R36,'H. INV.'!$F$10:$P$171,11,FALSE),IF(R$2="S",VLOOKUP(R36,'H. INV.'!$V$10:$AF$171,11,FALSE),IF(R$2="D",VLOOKUP(R36,'H. INV.'!$AL$10:$AV$171,11,FALSE),"")))))))</f>
        <v/>
      </c>
      <c r="EV36" s="148" t="str">
        <f>IF(S36="","",IF(S36="L",0,IF(S36="V",0,IF(S36="X",0,IF(S$2="L",VLOOKUP(S36,'H. INV.'!$F$10:$P$171,11,FALSE),IF(S$2="S",VLOOKUP(S36,'H. INV.'!$V$10:$AF$171,11,FALSE),IF(S$2="D",VLOOKUP(S36,'H. INV.'!$AL$10:$AV$171,11,FALSE),"")))))))</f>
        <v/>
      </c>
      <c r="EW36" s="148" t="str">
        <f>IF(T36="","",IF(T36="L",0,IF(T36="V",0,IF(T36="X",0,IF(T$2="L",VLOOKUP(T36,'H. INV.'!$F$10:$P$171,11,FALSE),IF(T$2="S",VLOOKUP(T36,'H. INV.'!$V$10:$AF$171,11,FALSE),IF(T$2="D",VLOOKUP(T36,'H. INV.'!$AL$10:$AV$171,11,FALSE),"")))))))</f>
        <v/>
      </c>
      <c r="EX36" s="148" t="str">
        <f>IF(U36="","",IF(U36="L",0,IF(U36="V",0,IF(U36="X",0,IF(U$2="L",VLOOKUP(U36,'H. INV.'!$F$10:$P$171,11,FALSE),IF(U$2="S",VLOOKUP(U36,'H. INV.'!$V$10:$AF$171,11,FALSE),IF(U$2="D",VLOOKUP(U36,'H. INV.'!$AL$10:$AV$171,11,FALSE),"")))))))</f>
        <v/>
      </c>
      <c r="EY36" s="148" t="str">
        <f>IF(V36="","",IF(V36="L",0,IF(V36="V",0,IF(V36="X",0,IF(V$2="L",VLOOKUP(V36,'H. INV.'!$F$10:$P$171,11,FALSE),IF(V$2="S",VLOOKUP(V36,'H. INV.'!$V$10:$AF$171,11,FALSE),IF(V$2="D",VLOOKUP(V36,'H. INV.'!$AL$10:$AV$171,11,FALSE),"")))))))</f>
        <v/>
      </c>
      <c r="EZ36" s="148" t="str">
        <f>IF(W36="","",IF(W36="L",0,IF(W36="V",0,IF(W36="X",0,IF(W$2="L",VLOOKUP(W36,'H. INV.'!$F$10:$P$171,11,FALSE),IF(W$2="S",VLOOKUP(W36,'H. INV.'!$V$10:$AF$171,11,FALSE),IF(W$2="D",VLOOKUP(W36,'H. INV.'!$AL$10:$AV$171,11,FALSE),"")))))))</f>
        <v/>
      </c>
      <c r="FA36" s="148" t="str">
        <f>IF(X36="","",IF(X36="L",0,IF(X36="V",0,IF(X36="X",0,IF(X$2="L",VLOOKUP(X36,'H. INV.'!$F$10:$P$171,11,FALSE),IF(X$2="S",VLOOKUP(X36,'H. INV.'!$V$10:$AF$171,11,FALSE),IF(X$2="D",VLOOKUP(X36,'H. INV.'!$AL$10:$AV$171,11,FALSE),"")))))))</f>
        <v/>
      </c>
      <c r="FB36" s="148" t="str">
        <f>IF(Y36="","",IF(Y36="L",0,IF(Y36="V",0,IF(Y36="X",0,IF(Y$2="L",VLOOKUP(Y36,'H. INV.'!$F$10:$P$171,11,FALSE),IF(Y$2="S",VLOOKUP(Y36,'H. INV.'!$V$10:$AF$171,11,FALSE),IF(Y$2="D",VLOOKUP(Y36,'H. INV.'!$AL$10:$AV$171,11,FALSE),"")))))))</f>
        <v/>
      </c>
      <c r="FC36" s="148" t="str">
        <f>IF(Z36="","",IF(Z36="L",0,IF(Z36="V",0,IF(Z36="X",0,IF(Z$2="L",VLOOKUP(Z36,'H. INV.'!$F$10:$P$171,11,FALSE),IF(Z$2="S",VLOOKUP(Z36,'H. INV.'!$V$10:$AF$171,11,FALSE),IF(Z$2="D",VLOOKUP(Z36,'H. INV.'!$AL$10:$AV$171,11,FALSE),"")))))))</f>
        <v/>
      </c>
      <c r="FD36" s="148" t="str">
        <f>IF(AA36="","",IF(AA36="L",0,IF(AA36="V",0,IF(AA36="X",0,IF(AA$2="L",VLOOKUP(AA36,'H. INV.'!$F$10:$P$171,11,FALSE),IF(AA$2="S",VLOOKUP(AA36,'H. INV.'!$V$10:$AF$171,11,FALSE),IF(AA$2="D",VLOOKUP(AA36,'H. INV.'!$AL$10:$AV$171,11,FALSE),"")))))))</f>
        <v/>
      </c>
      <c r="FE36" s="148" t="str">
        <f>IF(AB36="","",IF(AB36="L",0,IF(AB36="V",0,IF(AB36="X",0,IF(AB$2="L",VLOOKUP(AB36,'H. INV.'!$F$10:$P$171,11,FALSE),IF(AB$2="S",VLOOKUP(AB36,'H. INV.'!$V$10:$AF$171,11,FALSE),IF(AB$2="D",VLOOKUP(AB36,'H. INV.'!$AL$10:$AV$171,11,FALSE),"")))))))</f>
        <v/>
      </c>
      <c r="FF36" s="148" t="str">
        <f>IF(AC36="","",IF(AC36="L",0,IF(AC36="V",0,IF(AC36="X",0,IF(AC$2="L",VLOOKUP(AC36,'H. INV.'!$F$10:$P$171,11,FALSE),IF(AC$2="S",VLOOKUP(AC36,'H. INV.'!$V$10:$AF$171,11,FALSE),IF(AC$2="D",VLOOKUP(AC36,'H. INV.'!$AL$10:$AV$171,11,FALSE),"")))))))</f>
        <v/>
      </c>
      <c r="FG36" s="148" t="str">
        <f>IF(AD36="","",IF(AD36="L",0,IF(AD36="V",0,IF(AD36="X",0,IF(AD$2="L",VLOOKUP(AD36,'H. INV.'!$F$10:$P$171,11,FALSE),IF(AD$2="S",VLOOKUP(AD36,'H. INV.'!$V$10:$AF$171,11,FALSE),IF(AD$2="D",VLOOKUP(AD36,'H. INV.'!$AL$10:$AV$171,11,FALSE),"")))))))</f>
        <v/>
      </c>
      <c r="FH36" s="148" t="str">
        <f>IF(AE36="","",IF(AE36="L",0,IF(AE36="V",0,IF(AE36="X",0,IF(AE$2="L",VLOOKUP(AE36,'H. INV.'!$F$10:$P$171,11,FALSE),IF(AE$2="S",VLOOKUP(AE36,'H. INV.'!$V$10:$AF$171,11,FALSE),IF(AE$2="D",VLOOKUP(AE36,'H. INV.'!$AL$10:$AV$171,11,FALSE),"")))))))</f>
        <v/>
      </c>
      <c r="FI36" s="148" t="str">
        <f>IF(AF36="","",IF(AF36="L",0,IF(AF36="V",0,IF(AF36="X",0,IF(AF$2="L",VLOOKUP(AF36,'H. INV.'!$F$10:$P$171,11,FALSE),IF(AF$2="S",VLOOKUP(AF36,'H. INV.'!$V$10:$AF$171,11,FALSE),IF(AF$2="D",VLOOKUP(AF36,'H. INV.'!$AL$10:$AV$171,11,FALSE),"")))))))</f>
        <v/>
      </c>
      <c r="FJ36" s="148" t="str">
        <f>IF(AG36="","",IF(AG36="L",0,IF(AG36="V",0,IF(AG36="X",0,IF(AG$2="L",VLOOKUP(AG36,'H. INV.'!$F$10:$P$171,11,FALSE),IF(AG$2="S",VLOOKUP(AG36,'H. INV.'!$V$10:$AF$171,11,FALSE),IF(AG$2="D",VLOOKUP(AG36,'H. INV.'!$AL$10:$AV$171,11,FALSE),"")))))))</f>
        <v/>
      </c>
      <c r="FK36" s="148" t="str">
        <f>IF(AH36="","",IF(AH36="L",0,IF(AH36="V",0,IF(AH36="X",0,IF(AH$2="L",VLOOKUP(AH36,'H. INV.'!$F$10:$P$171,11,FALSE),IF(AH$2="S",VLOOKUP(AH36,'H. INV.'!$V$10:$AF$171,11,FALSE),IF(AH$2="D",VLOOKUP(AH36,'H. INV.'!$AL$10:$AV$171,11,FALSE),"")))))))</f>
        <v/>
      </c>
      <c r="FL36" s="148" t="str">
        <f>IF(AI36="","",IF(AI36="L",0,IF(AI36="V",0,IF(AI36="X",0,IF(AI$2="L",VLOOKUP(AI36,'H. INV.'!$F$10:$P$171,11,FALSE),IF(AI$2="S",VLOOKUP(AI36,'H. INV.'!$V$10:$AF$171,11,FALSE),IF(AI$2="D",VLOOKUP(AI36,'H. INV.'!$AL$10:$AV$171,11,FALSE),"")))))))</f>
        <v/>
      </c>
      <c r="FM36" s="148" t="str">
        <f>IF(AJ36="","",IF(AJ36="L",0,IF(AJ36="V",0,IF(AJ36="X",0,IF(AJ$2="L",VLOOKUP(AJ36,'H. INV.'!$F$10:$P$171,11,FALSE),IF(AJ$2="S",VLOOKUP(AJ36,'H. INV.'!$V$10:$AF$171,11,FALSE),IF(AJ$2="D",VLOOKUP(AJ36,'H. INV.'!$AL$10:$AV$171,11,FALSE),"")))))))</f>
        <v/>
      </c>
      <c r="FN36" s="148" t="str">
        <f>IF(AK36="","",IF(AK36="L",0,IF(AK36="V",0,IF(AK36="X",0,IF(AK$2="L",VLOOKUP(AK36,'H. INV.'!$F$10:$P$171,11,FALSE),IF(AK$2="S",VLOOKUP(AK36,'H. INV.'!$V$10:$AF$171,11,FALSE),IF(AK$2="D",VLOOKUP(AK36,'H. INV.'!$AL$10:$AV$171,11,FALSE),"")))))))</f>
        <v/>
      </c>
      <c r="FO36" s="19"/>
      <c r="FP36" s="148" t="str">
        <f>IF(G36="","",IF(G36="L",0,IF(G36="V",0,IF(G36="X",0,IF(G$2="L",VLOOKUP(G36,'H. VER.'!$F$10:$P$171,11,FALSE),IF(G$2="S",VLOOKUP(G36,'H. VER.'!$V$10:$AF$171,11,FALSE),IF(G$2="D",VLOOKUP(G36,'H. VER.'!$AL$10:$AV$171,11,FALSE),"")))))))</f>
        <v/>
      </c>
      <c r="FQ36" s="148" t="str">
        <f>IF(H36="","",IF(H36="L",0,IF(H36="V",0,IF(H36="X",0,IF(H$2="L",VLOOKUP(H36,'H. VER.'!$F$10:$P$171,11,FALSE),IF(H$2="S",VLOOKUP(H36,'H. VER.'!$V$10:$AF$171,11,FALSE),IF(H$2="D",VLOOKUP(H36,'H. VER.'!$AL$10:$AV$171,11,FALSE),"")))))))</f>
        <v/>
      </c>
      <c r="FR36" s="148" t="str">
        <f>IF(I36="","",IF(I36="L",0,IF(I36="V",0,IF(I36="X",0,IF(I$2="L",VLOOKUP(I36,'H. VER.'!$F$10:$P$171,11,FALSE),IF(I$2="S",VLOOKUP(I36,'H. VER.'!$V$10:$AF$171,11,FALSE),IF(I$2="D",VLOOKUP(I36,'H. VER.'!$AL$10:$AV$171,11,FALSE),"")))))))</f>
        <v/>
      </c>
      <c r="FS36" s="148" t="str">
        <f>IF(J36="","",IF(J36="L",0,IF(J36="V",0,IF(J36="X",0,IF(J$2="L",VLOOKUP(J36,'H. VER.'!$F$10:$P$171,11,FALSE),IF(J$2="S",VLOOKUP(J36,'H. VER.'!$V$10:$AF$171,11,FALSE),IF(J$2="D",VLOOKUP(J36,'H. VER.'!$AL$10:$AV$171,11,FALSE),"")))))))</f>
        <v/>
      </c>
      <c r="FT36" s="148" t="str">
        <f>IF(K36="","",IF(K36="L",0,IF(K36="V",0,IF(K36="X",0,IF(K$2="L",VLOOKUP(K36,'H. VER.'!$F$10:$P$171,11,FALSE),IF(K$2="S",VLOOKUP(K36,'H. VER.'!$V$10:$AF$171,11,FALSE),IF(K$2="D",VLOOKUP(K36,'H. VER.'!$AL$10:$AV$171,11,FALSE),"")))))))</f>
        <v/>
      </c>
      <c r="FU36" s="148" t="str">
        <f>IF(L36="","",IF(L36="L",0,IF(L36="V",0,IF(L36="X",0,IF(L$2="L",VLOOKUP(L36,'H. VER.'!$F$10:$P$171,11,FALSE),IF(L$2="S",VLOOKUP(L36,'H. VER.'!$V$10:$AF$171,11,FALSE),IF(L$2="D",VLOOKUP(L36,'H. VER.'!$AL$10:$AV$171,11,FALSE),"")))))))</f>
        <v/>
      </c>
      <c r="FV36" s="148" t="str">
        <f>IF(M36="","",IF(M36="L",0,IF(M36="V",0,IF(M36="X",0,IF(M$2="L",VLOOKUP(M36,'H. VER.'!$F$10:$P$171,11,FALSE),IF(M$2="S",VLOOKUP(M36,'H. VER.'!$V$10:$AF$171,11,FALSE),IF(M$2="D",VLOOKUP(M36,'H. VER.'!$AL$10:$AV$171,11,FALSE),"")))))))</f>
        <v/>
      </c>
      <c r="FW36" s="148" t="str">
        <f>IF(N36="","",IF(N36="L",0,IF(N36="V",0,IF(N36="X",0,IF(N$2="L",VLOOKUP(N36,'H. VER.'!$F$10:$P$171,11,FALSE),IF(N$2="S",VLOOKUP(N36,'H. VER.'!$V$10:$AF$171,11,FALSE),IF(N$2="D",VLOOKUP(N36,'H. VER.'!$AL$10:$AV$171,11,FALSE),"")))))))</f>
        <v/>
      </c>
      <c r="FX36" s="148" t="str">
        <f>IF(O36="","",IF(O36="L",0,IF(O36="V",0,IF(O36="X",0,IF(O$2="L",VLOOKUP(O36,'H. VER.'!$F$10:$P$171,11,FALSE),IF(O$2="S",VLOOKUP(O36,'H. VER.'!$V$10:$AF$171,11,FALSE),IF(O$2="D",VLOOKUP(O36,'H. VER.'!$AL$10:$AV$171,11,FALSE),"")))))))</f>
        <v/>
      </c>
      <c r="FY36" s="148" t="str">
        <f>IF(P36="","",IF(P36="L",0,IF(P36="V",0,IF(P36="X",0,IF(P$2="L",VLOOKUP(P36,'H. VER.'!$F$10:$P$171,11,FALSE),IF(P$2="S",VLOOKUP(P36,'H. VER.'!$V$10:$AF$171,11,FALSE),IF(P$2="D",VLOOKUP(P36,'H. VER.'!$AL$10:$AV$171,11,FALSE),"")))))))</f>
        <v/>
      </c>
      <c r="FZ36" s="148" t="str">
        <f>IF(Q36="","",IF(Q36="L",0,IF(Q36="V",0,IF(Q36="X",0,IF(Q$2="L",VLOOKUP(Q36,'H. VER.'!$F$10:$P$171,11,FALSE),IF(Q$2="S",VLOOKUP(Q36,'H. VER.'!$V$10:$AF$171,11,FALSE),IF(Q$2="D",VLOOKUP(Q36,'H. VER.'!$AL$10:$AV$171,11,FALSE),"")))))))</f>
        <v/>
      </c>
      <c r="GA36" s="148" t="str">
        <f>IF(R36="","",IF(R36="L",0,IF(R36="V",0,IF(R36="X",0,IF(R$2="L",VLOOKUP(R36,'H. VER.'!$F$10:$P$171,11,FALSE),IF(R$2="S",VLOOKUP(R36,'H. VER.'!$V$10:$AF$171,11,FALSE),IF(R$2="D",VLOOKUP(R36,'H. VER.'!$AL$10:$AV$171,11,FALSE),"")))))))</f>
        <v/>
      </c>
      <c r="GB36" s="148" t="str">
        <f>IF(S36="","",IF(S36="L",0,IF(S36="V",0,IF(S36="X",0,IF(S$2="L",VLOOKUP(S36,'H. VER.'!$F$10:$P$171,11,FALSE),IF(S$2="S",VLOOKUP(S36,'H. VER.'!$V$10:$AF$171,11,FALSE),IF(S$2="D",VLOOKUP(S36,'H. VER.'!$AL$10:$AV$171,11,FALSE),"")))))))</f>
        <v/>
      </c>
      <c r="GC36" s="148" t="str">
        <f>IF(T36="","",IF(T36="L",0,IF(T36="V",0,IF(T36="X",0,IF(T$2="L",VLOOKUP(T36,'H. VER.'!$F$10:$P$171,11,FALSE),IF(T$2="S",VLOOKUP(T36,'H. VER.'!$V$10:$AF$171,11,FALSE),IF(T$2="D",VLOOKUP(T36,'H. VER.'!$AL$10:$AV$171,11,FALSE),"")))))))</f>
        <v/>
      </c>
      <c r="GD36" s="148" t="str">
        <f>IF(U36="","",IF(U36="L",0,IF(U36="V",0,IF(U36="X",0,IF(U$2="L",VLOOKUP(U36,'H. VER.'!$F$10:$P$171,11,FALSE),IF(U$2="S",VLOOKUP(U36,'H. VER.'!$V$10:$AF$171,11,FALSE),IF(U$2="D",VLOOKUP(U36,'H. VER.'!$AL$10:$AV$171,11,FALSE),"")))))))</f>
        <v/>
      </c>
      <c r="GE36" s="148" t="str">
        <f>IF(V36="","",IF(V36="L",0,IF(V36="V",0,IF(V36="X",0,IF(V$2="L",VLOOKUP(V36,'H. VER.'!$F$10:$P$171,11,FALSE),IF(V$2="S",VLOOKUP(V36,'H. VER.'!$V$10:$AF$171,11,FALSE),IF(V$2="D",VLOOKUP(V36,'H. VER.'!$AL$10:$AV$171,11,FALSE),"")))))))</f>
        <v/>
      </c>
      <c r="GF36" s="148" t="str">
        <f>IF(W36="","",IF(W36="L",0,IF(W36="V",0,IF(W36="X",0,IF(W$2="L",VLOOKUP(W36,'H. VER.'!$F$10:$P$171,11,FALSE),IF(W$2="S",VLOOKUP(W36,'H. VER.'!$V$10:$AF$171,11,FALSE),IF(W$2="D",VLOOKUP(W36,'H. VER.'!$AL$10:$AV$171,11,FALSE),"")))))))</f>
        <v/>
      </c>
      <c r="GG36" s="148" t="str">
        <f>IF(X36="","",IF(X36="L",0,IF(X36="V",0,IF(X36="X",0,IF(X$2="L",VLOOKUP(X36,'H. VER.'!$F$10:$P$171,11,FALSE),IF(X$2="S",VLOOKUP(X36,'H. VER.'!$V$10:$AF$171,11,FALSE),IF(X$2="D",VLOOKUP(X36,'H. VER.'!$AL$10:$AV$171,11,FALSE),"")))))))</f>
        <v/>
      </c>
      <c r="GH36" s="148" t="str">
        <f>IF(Y36="","",IF(Y36="L",0,IF(Y36="V",0,IF(Y36="X",0,IF(Y$2="L",VLOOKUP(Y36,'H. VER.'!$F$10:$P$171,11,FALSE),IF(Y$2="S",VLOOKUP(Y36,'H. VER.'!$V$10:$AF$171,11,FALSE),IF(Y$2="D",VLOOKUP(Y36,'H. VER.'!$AL$10:$AV$171,11,FALSE),"")))))))</f>
        <v/>
      </c>
      <c r="GI36" s="148" t="str">
        <f>IF(Z36="","",IF(Z36="L",0,IF(Z36="V",0,IF(Z36="X",0,IF(Z$2="L",VLOOKUP(Z36,'H. VER.'!$F$10:$P$171,11,FALSE),IF(Z$2="S",VLOOKUP(Z36,'H. VER.'!$V$10:$AF$171,11,FALSE),IF(Z$2="D",VLOOKUP(Z36,'H. VER.'!$AL$10:$AV$171,11,FALSE),"")))))))</f>
        <v/>
      </c>
      <c r="GJ36" s="148" t="str">
        <f>IF(AA36="","",IF(AA36="L",0,IF(AA36="V",0,IF(AA36="X",0,IF(AA$2="L",VLOOKUP(AA36,'H. VER.'!$F$10:$P$171,11,FALSE),IF(AA$2="S",VLOOKUP(AA36,'H. VER.'!$V$10:$AF$171,11,FALSE),IF(AA$2="D",VLOOKUP(AA36,'H. VER.'!$AL$10:$AV$171,11,FALSE),"")))))))</f>
        <v/>
      </c>
      <c r="GK36" s="148" t="str">
        <f>IF(AB36="","",IF(AB36="L",0,IF(AB36="V",0,IF(AB36="X",0,IF(AB$2="L",VLOOKUP(AB36,'H. VER.'!$F$10:$P$171,11,FALSE),IF(AB$2="S",VLOOKUP(AB36,'H. VER.'!$V$10:$AF$171,11,FALSE),IF(AB$2="D",VLOOKUP(AB36,'H. VER.'!$AL$10:$AV$171,11,FALSE),"")))))))</f>
        <v/>
      </c>
      <c r="GL36" s="148" t="str">
        <f>IF(AC36="","",IF(AC36="L",0,IF(AC36="V",0,IF(AC36="X",0,IF(AC$2="L",VLOOKUP(AC36,'H. VER.'!$F$10:$P$171,11,FALSE),IF(AC$2="S",VLOOKUP(AC36,'H. VER.'!$V$10:$AF$171,11,FALSE),IF(AC$2="D",VLOOKUP(AC36,'H. VER.'!$AL$10:$AV$171,11,FALSE),"")))))))</f>
        <v/>
      </c>
      <c r="GM36" s="148" t="str">
        <f>IF(AD36="","",IF(AD36="L",0,IF(AD36="V",0,IF(AD36="X",0,IF(AD$2="L",VLOOKUP(AD36,'H. VER.'!$F$10:$P$171,11,FALSE),IF(AD$2="S",VLOOKUP(AD36,'H. VER.'!$V$10:$AF$171,11,FALSE),IF(AD$2="D",VLOOKUP(AD36,'H. VER.'!$AL$10:$AV$171,11,FALSE),"")))))))</f>
        <v/>
      </c>
      <c r="GN36" s="148" t="str">
        <f>IF(AE36="","",IF(AE36="L",0,IF(AE36="V",0,IF(AE36="X",0,IF(AE$2="L",VLOOKUP(AE36,'H. VER.'!$F$10:$P$171,11,FALSE),IF(AE$2="S",VLOOKUP(AE36,'H. VER.'!$V$10:$AF$171,11,FALSE),IF(AE$2="D",VLOOKUP(AE36,'H. VER.'!$AL$10:$AV$171,11,FALSE),"")))))))</f>
        <v/>
      </c>
      <c r="GO36" s="148" t="str">
        <f>IF(AF36="","",IF(AF36="L",0,IF(AF36="V",0,IF(AF36="X",0,IF(AF$2="L",VLOOKUP(AF36,'H. VER.'!$F$10:$P$171,11,FALSE),IF(AF$2="S",VLOOKUP(AF36,'H. VER.'!$V$10:$AF$171,11,FALSE),IF(AF$2="D",VLOOKUP(AF36,'H. VER.'!$AL$10:$AV$171,11,FALSE),"")))))))</f>
        <v/>
      </c>
      <c r="GP36" s="148" t="str">
        <f>IF(AG36="","",IF(AG36="L",0,IF(AG36="V",0,IF(AG36="X",0,IF(AG$2="L",VLOOKUP(AG36,'H. VER.'!$F$10:$P$171,11,FALSE),IF(AG$2="S",VLOOKUP(AG36,'H. VER.'!$V$10:$AF$171,11,FALSE),IF(AG$2="D",VLOOKUP(AG36,'H. VER.'!$AL$10:$AV$171,11,FALSE),"")))))))</f>
        <v/>
      </c>
      <c r="GQ36" s="148" t="str">
        <f>IF(AH36="","",IF(AH36="L",0,IF(AH36="V",0,IF(AH36="X",0,IF(AH$2="L",VLOOKUP(AH36,'H. VER.'!$F$10:$P$171,11,FALSE),IF(AH$2="S",VLOOKUP(AH36,'H. VER.'!$V$10:$AF$171,11,FALSE),IF(AH$2="D",VLOOKUP(AH36,'H. VER.'!$AL$10:$AV$171,11,FALSE),"")))))))</f>
        <v/>
      </c>
      <c r="GR36" s="148" t="str">
        <f>IF(AI36="","",IF(AI36="L",0,IF(AI36="V",0,IF(AI36="X",0,IF(AI$2="L",VLOOKUP(AI36,'H. VER.'!$F$10:$P$171,11,FALSE),IF(AI$2="S",VLOOKUP(AI36,'H. VER.'!$V$10:$AF$171,11,FALSE),IF(AI$2="D",VLOOKUP(AI36,'H. VER.'!$AL$10:$AV$171,11,FALSE),"")))))))</f>
        <v/>
      </c>
      <c r="GS36" s="148" t="str">
        <f>IF(AJ36="","",IF(AJ36="L",0,IF(AJ36="V",0,IF(AJ36="X",0,IF(AJ$2="L",VLOOKUP(AJ36,'H. VER.'!$F$10:$P$171,11,FALSE),IF(AJ$2="S",VLOOKUP(AJ36,'H. VER.'!$V$10:$AF$171,11,FALSE),IF(AJ$2="D",VLOOKUP(AJ36,'H. VER.'!$AL$10:$AV$171,11,FALSE),"")))))))</f>
        <v/>
      </c>
      <c r="GT36" s="148" t="str">
        <f>IF(AK36="","",IF(AK36="L",0,IF(AK36="V",0,IF(AK36="X",0,IF(AK$2="L",VLOOKUP(AK36,'H. VER.'!$F$10:$P$171,11,FALSE),IF(AK$2="S",VLOOKUP(AK36,'H. VER.'!$V$10:$AF$171,11,FALSE),IF(AK$2="D",VLOOKUP(AK36,'H. VER.'!$AL$10:$AV$171,11,FALSE),"")))))))</f>
        <v/>
      </c>
      <c r="GU36" s="19"/>
      <c r="GV36" s="417">
        <f t="shared" si="47"/>
        <v>29</v>
      </c>
      <c r="GW36" s="415"/>
    </row>
    <row r="37" spans="1:205" ht="15.75">
      <c r="A37" s="368"/>
      <c r="B37" s="367" t="str">
        <f>IFERROR(VLOOKUP(A453/7/2023+CONDUCTORES!C:V,20,FALSE),"")</f>
        <v/>
      </c>
      <c r="C37" s="544" t="str">
        <f>IF(CUADRO!A37="",IF(B37="","",B37),VLOOKUP(CUADRO!A37,CONDUCTORES!C:E,3,FALSE))</f>
        <v/>
      </c>
      <c r="D37" s="545" t="str">
        <f>IF(ISNA(IF(B37="",IF(A37="","",A37),VLOOKUP(B37,CONDUCTORES!B:F,5,FALSE))),"",(IF(B37="",IF(A37="","",A37),VLOOKUP(B37,CONDUCTORES!B:F,5,FALSE))))</f>
        <v/>
      </c>
      <c r="E37" s="546">
        <v>34</v>
      </c>
      <c r="F37" s="551"/>
      <c r="G37" s="547"/>
      <c r="H37" s="547"/>
      <c r="I37" s="519"/>
      <c r="J37" s="547"/>
      <c r="K37" s="519"/>
      <c r="L37" s="547"/>
      <c r="M37" s="547"/>
      <c r="N37" s="547"/>
      <c r="O37" s="547"/>
      <c r="P37" s="519"/>
      <c r="Q37" s="547"/>
      <c r="R37" s="519"/>
      <c r="S37" s="550"/>
      <c r="T37" s="547"/>
      <c r="U37" s="549"/>
      <c r="V37" s="550"/>
      <c r="W37" s="547"/>
      <c r="X37" s="547"/>
      <c r="Y37" s="519"/>
      <c r="Z37" s="550"/>
      <c r="AA37" s="547"/>
      <c r="AB37" s="547"/>
      <c r="AC37" s="547"/>
      <c r="AD37" s="547"/>
      <c r="AE37" s="547"/>
      <c r="AF37" s="547"/>
      <c r="AG37" s="547"/>
      <c r="AH37" s="547"/>
      <c r="AI37" s="547"/>
      <c r="AJ37" s="547"/>
      <c r="AK37" s="519"/>
      <c r="AL37" s="417">
        <f t="shared" si="38"/>
        <v>0</v>
      </c>
      <c r="AM37" s="417">
        <f t="shared" si="6"/>
        <v>31</v>
      </c>
      <c r="AN37" s="463">
        <f t="shared" si="39"/>
        <v>0</v>
      </c>
      <c r="AO37" s="463">
        <f t="shared" si="40"/>
        <v>0</v>
      </c>
      <c r="AP37" s="463">
        <f t="shared" si="41"/>
        <v>0</v>
      </c>
      <c r="AQ37" s="463">
        <f t="shared" si="42"/>
        <v>0</v>
      </c>
      <c r="AR37" s="463">
        <f t="shared" si="43"/>
        <v>0</v>
      </c>
      <c r="AS37" s="464">
        <f t="shared" si="44"/>
        <v>0</v>
      </c>
      <c r="AT37" s="464">
        <f t="shared" si="45"/>
        <v>0</v>
      </c>
      <c r="AU37" s="465">
        <f>EH37+(AO37*(CALCULADORA!$L$22/30))+(CUADRO!AP37*CALCULADORA!$J$22)+(CUADRO!AQ37*CALCULADORA!$J$22)+(CUADRO!AR37*CALCULADORA!$J$22)</f>
        <v>0</v>
      </c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97">
        <f t="shared" si="48"/>
        <v>1</v>
      </c>
      <c r="BW37" s="97">
        <f t="shared" si="49"/>
        <v>2</v>
      </c>
      <c r="BX37" s="97">
        <f t="shared" si="50"/>
        <v>3</v>
      </c>
      <c r="BY37" s="97">
        <f t="shared" si="51"/>
        <v>4</v>
      </c>
      <c r="BZ37" s="97">
        <f t="shared" si="52"/>
        <v>5</v>
      </c>
      <c r="CA37" s="97">
        <f t="shared" si="53"/>
        <v>6</v>
      </c>
      <c r="CB37" s="97">
        <f t="shared" si="54"/>
        <v>7</v>
      </c>
      <c r="CC37" s="97">
        <f t="shared" si="55"/>
        <v>8</v>
      </c>
      <c r="CD37" s="97">
        <f t="shared" si="56"/>
        <v>9</v>
      </c>
      <c r="CE37" s="97">
        <f t="shared" si="57"/>
        <v>10</v>
      </c>
      <c r="CF37" s="97">
        <f t="shared" si="58"/>
        <v>11</v>
      </c>
      <c r="CG37" s="97">
        <f t="shared" si="59"/>
        <v>12</v>
      </c>
      <c r="CH37" s="97">
        <f t="shared" si="60"/>
        <v>13</v>
      </c>
      <c r="CI37" s="97">
        <f t="shared" si="61"/>
        <v>14</v>
      </c>
      <c r="CJ37" s="97">
        <f t="shared" si="62"/>
        <v>15</v>
      </c>
      <c r="CK37" s="97">
        <f t="shared" si="63"/>
        <v>16</v>
      </c>
      <c r="CL37" s="97">
        <f t="shared" si="64"/>
        <v>17</v>
      </c>
      <c r="CM37" s="97">
        <f t="shared" si="65"/>
        <v>18</v>
      </c>
      <c r="CN37" s="97">
        <f t="shared" si="66"/>
        <v>19</v>
      </c>
      <c r="CO37" s="97">
        <f t="shared" si="67"/>
        <v>20</v>
      </c>
      <c r="CP37" s="97">
        <f t="shared" si="68"/>
        <v>21</v>
      </c>
      <c r="CQ37" s="97">
        <f t="shared" si="69"/>
        <v>22</v>
      </c>
      <c r="CR37" s="97">
        <f t="shared" si="70"/>
        <v>23</v>
      </c>
      <c r="CS37" s="97">
        <f t="shared" si="71"/>
        <v>24</v>
      </c>
      <c r="CT37" s="97">
        <f t="shared" si="72"/>
        <v>25</v>
      </c>
      <c r="CU37" s="97">
        <f t="shared" si="73"/>
        <v>26</v>
      </c>
      <c r="CV37" s="97">
        <f t="shared" si="74"/>
        <v>27</v>
      </c>
      <c r="CW37" s="97">
        <f t="shared" si="75"/>
        <v>28</v>
      </c>
      <c r="CX37" s="97">
        <f t="shared" si="76"/>
        <v>29</v>
      </c>
      <c r="CY37" s="97">
        <f t="shared" si="77"/>
        <v>30</v>
      </c>
      <c r="CZ37" s="97">
        <f t="shared" si="78"/>
        <v>31</v>
      </c>
      <c r="DA37" s="19"/>
      <c r="DB37" s="19"/>
      <c r="DC37" s="148" t="str">
        <f>IF(G37="X",CALCULADORA!$J$22,IF(CUADRO!G37="V",0,IF(CUADRO!G37="AP",0,IF(CUADRO!G37="HS",0,IF(CUADRO!G37="BA",0,IF(CALCULADORA!$M$2="INVIERNO",CUADRO!EJ37,CUADRO!FP37))))))</f>
        <v/>
      </c>
      <c r="DD37" s="148" t="str">
        <f>IF(H37="X",CALCULADORA!$J$22,IF(CUADRO!H37="V",0,IF(CUADRO!H37="AP",0,IF(CUADRO!H37="HS",0,IF(CUADRO!H37="BA",0,IF(CALCULADORA!$M$2="INVIERNO",CUADRO!EK37,CUADRO!FQ37))))))</f>
        <v/>
      </c>
      <c r="DE37" s="148" t="str">
        <f>IF(I37="X",CALCULADORA!$J$22,IF(CUADRO!I37="V",0,IF(CUADRO!I37="AP",0,IF(CUADRO!I37="HS",0,IF(CUADRO!I37="BA",0,IF(CALCULADORA!$M$2="INVIERNO",CUADRO!EL37,CUADRO!FR37))))))</f>
        <v/>
      </c>
      <c r="DF37" s="148" t="str">
        <f>IF(J37="X",CALCULADORA!$J$22,IF(CUADRO!J37="V",0,IF(CUADRO!J37="AP",0,IF(CUADRO!J37="HS",0,IF(CUADRO!J37="BA",0,IF(CALCULADORA!$M$2="INVIERNO",CUADRO!EM37,CUADRO!FS37))))))</f>
        <v/>
      </c>
      <c r="DG37" s="148" t="str">
        <f>IF(K37="X",CALCULADORA!$J$22,IF(CUADRO!K37="V",0,IF(CUADRO!K37="AP",0,IF(CUADRO!K37="HS",0,IF(CUADRO!K37="BA",0,IF(CALCULADORA!$M$2="INVIERNO",CUADRO!EN37,CUADRO!FT37))))))</f>
        <v/>
      </c>
      <c r="DH37" s="148" t="str">
        <f>IF(L37="X",CALCULADORA!$J$22,IF(CUADRO!L37="V",0,IF(CUADRO!L37="AP",0,IF(CUADRO!L37="HS",0,IF(CUADRO!L37="BA",0,IF(CALCULADORA!$M$2="INVIERNO",CUADRO!EO37,CUADRO!FU37))))))</f>
        <v/>
      </c>
      <c r="DI37" s="148" t="str">
        <f>IF(M37="X",CALCULADORA!$J$22,IF(CUADRO!M37="V",0,IF(CUADRO!M37="AP",0,IF(CUADRO!M37="HS",0,IF(CUADRO!M37="BA",0,IF(CALCULADORA!$M$2="INVIERNO",CUADRO!EP37,CUADRO!FV37))))))</f>
        <v/>
      </c>
      <c r="DJ37" s="148" t="str">
        <f>IF(N37="X",CALCULADORA!$J$22,IF(CUADRO!N37="V",0,IF(CUADRO!N37="AP",0,IF(CUADRO!N37="HS",0,IF(CUADRO!N37="BA",0,IF(CALCULADORA!$M$2="INVIERNO",CUADRO!EQ37,CUADRO!FW37))))))</f>
        <v/>
      </c>
      <c r="DK37" s="148" t="str">
        <f>IF(O37="X",CALCULADORA!$J$22,IF(CUADRO!O37="V",0,IF(CUADRO!O37="AP",0,IF(CUADRO!O37="HS",0,IF(CUADRO!O37="BA",0,IF(CALCULADORA!$M$2="INVIERNO",CUADRO!ER37,CUADRO!FX37))))))</f>
        <v/>
      </c>
      <c r="DL37" s="148" t="str">
        <f>IF(P37="X",CALCULADORA!$J$22,IF(CUADRO!P37="V",0,IF(CUADRO!P37="AP",0,IF(CUADRO!P37="HS",0,IF(CUADRO!P37="BA",0,IF(CALCULADORA!$M$2="INVIERNO",CUADRO!ES37,CUADRO!FY37))))))</f>
        <v/>
      </c>
      <c r="DM37" s="148" t="str">
        <f>IF(Q37="X",CALCULADORA!$J$22,IF(CUADRO!Q37="V",0,IF(CUADRO!Q37="AP",0,IF(CUADRO!Q37="HS",0,IF(CUADRO!Q37="BA",0,IF(CALCULADORA!$M$2="INVIERNO",CUADRO!ET37,CUADRO!FZ37))))))</f>
        <v/>
      </c>
      <c r="DN37" s="148" t="str">
        <f>IF(R37="X",CALCULADORA!$J$22,IF(CUADRO!R37="V",0,IF(CUADRO!R37="AP",0,IF(CUADRO!R37="HS",0,IF(CUADRO!R37="BA",0,IF(CALCULADORA!$M$2="INVIERNO",CUADRO!EU37,CUADRO!GA37))))))</f>
        <v/>
      </c>
      <c r="DO37" s="148" t="str">
        <f>IF(S37="X",CALCULADORA!$J$22,IF(CUADRO!S37="V",0,IF(CUADRO!S37="AP",0,IF(CUADRO!S37="HS",0,IF(CUADRO!S37="BA",0,IF(CALCULADORA!$M$2="INVIERNO",CUADRO!EV37,CUADRO!GB37))))))</f>
        <v/>
      </c>
      <c r="DP37" s="148" t="str">
        <f>IF(T37="X",CALCULADORA!$J$22,IF(CUADRO!T37="V",0,IF(CUADRO!T37="AP",0,IF(CUADRO!T37="HS",0,IF(CUADRO!T37="BA",0,IF(CALCULADORA!$M$2="INVIERNO",CUADRO!EW37,CUADRO!GC37))))))</f>
        <v/>
      </c>
      <c r="DQ37" s="148" t="str">
        <f>IF(U37="X",CALCULADORA!$J$22,IF(CUADRO!U37="V",0,IF(CUADRO!U37="AP",0,IF(CUADRO!U37="HS",0,IF(CUADRO!U37="BA",0,IF(CALCULADORA!$M$2="INVIERNO",CUADRO!EX37,CUADRO!GD37))))))</f>
        <v/>
      </c>
      <c r="DR37" s="148" t="str">
        <f>IF(V37="X",CALCULADORA!$J$22,IF(CUADRO!V37="V",0,IF(CUADRO!V37="AP",0,IF(CUADRO!V37="HS",0,IF(CUADRO!V37="BA",0,IF(CALCULADORA!$M$2="INVIERNO",CUADRO!EY37,CUADRO!GE37))))))</f>
        <v/>
      </c>
      <c r="DS37" s="148" t="str">
        <f>IF(W37="X",CALCULADORA!$J$22,IF(CUADRO!W37="V",0,IF(CUADRO!W37="AP",0,IF(CUADRO!W37="HS",0,IF(CUADRO!W37="BA",0,IF(CALCULADORA!$M$2="INVIERNO",CUADRO!EZ37,CUADRO!GF37))))))</f>
        <v/>
      </c>
      <c r="DT37" s="148" t="str">
        <f>IF(X37="X",CALCULADORA!$J$22,IF(CUADRO!X37="V",0,IF(CUADRO!X37="AP",0,IF(CUADRO!X37="HS",0,IF(CUADRO!X37="BA",0,IF(CALCULADORA!$M$2="INVIERNO",CUADRO!FA37,CUADRO!GG37))))))</f>
        <v/>
      </c>
      <c r="DU37" s="148" t="str">
        <f>IF(Y37="X",CALCULADORA!$J$22,IF(CUADRO!Y37="V",0,IF(CUADRO!Y37="AP",0,IF(CUADRO!Y37="HS",0,IF(CUADRO!Y37="BA",0,IF(CALCULADORA!$M$2="INVIERNO",CUADRO!FB37,CUADRO!GH37))))))</f>
        <v/>
      </c>
      <c r="DV37" s="148" t="str">
        <f>IF(Z37="X",CALCULADORA!$J$22,IF(CUADRO!Z37="V",0,IF(CUADRO!Z37="AP",0,IF(CUADRO!Z37="HS",0,IF(CUADRO!Z37="BA",0,IF(CALCULADORA!$M$2="INVIERNO",CUADRO!FC37,CUADRO!GI37))))))</f>
        <v/>
      </c>
      <c r="DW37" s="148" t="str">
        <f>IF(AA37="X",CALCULADORA!$J$22,IF(CUADRO!AA37="V",0,IF(CUADRO!AA37="AP",0,IF(CUADRO!AA37="HS",0,IF(CUADRO!AA37="BA",0,IF(CALCULADORA!$M$2="INVIERNO",CUADRO!FD37,CUADRO!GJ37))))))</f>
        <v/>
      </c>
      <c r="DX37" s="148" t="str">
        <f>IF(AB37="X",CALCULADORA!$J$22,IF(CUADRO!AB37="V",0,IF(CUADRO!AB37="AP",0,IF(CUADRO!AB37="HS",0,IF(CUADRO!AB37="BA",0,IF(CALCULADORA!$M$2="INVIERNO",CUADRO!FE37,CUADRO!GK37))))))</f>
        <v/>
      </c>
      <c r="DY37" s="148" t="str">
        <f>IF(AC37="X",CALCULADORA!$J$22,IF(CUADRO!AC37="V",0,IF(CUADRO!AC37="AP",0,IF(CUADRO!AC37="HS",0,IF(CUADRO!AC37="BA",0,IF(CALCULADORA!$M$2="INVIERNO",CUADRO!FF37,CUADRO!GL37))))))</f>
        <v/>
      </c>
      <c r="DZ37" s="148" t="str">
        <f>IF(AD37="X",CALCULADORA!$J$22,IF(CUADRO!AD37="V",0,IF(CUADRO!AD37="AP",0,IF(CUADRO!AD37="HS",0,IF(CUADRO!AD37="BA",0,IF(CALCULADORA!$M$2="INVIERNO",CUADRO!FG37,CUADRO!GM37))))))</f>
        <v/>
      </c>
      <c r="EA37" s="148" t="str">
        <f>IF(AE37="X",CALCULADORA!$J$22,IF(CUADRO!AE37="V",0,IF(CUADRO!AE37="AP",0,IF(CUADRO!AE37="HS",0,IF(CUADRO!AE37="BA",0,IF(CALCULADORA!$M$2="INVIERNO",CUADRO!FH37,CUADRO!GN37))))))</f>
        <v/>
      </c>
      <c r="EB37" s="148" t="str">
        <f>IF(AF37="X",CALCULADORA!$J$22,IF(CUADRO!AF37="V",0,IF(CUADRO!AF37="AP",0,IF(CUADRO!AF37="HS",0,IF(CUADRO!AF37="BA",0,IF(CALCULADORA!$M$2="INVIERNO",CUADRO!FI37,CUADRO!GO37))))))</f>
        <v/>
      </c>
      <c r="EC37" s="148" t="str">
        <f>IF(AG37="X",CALCULADORA!$J$22,IF(CUADRO!AG37="V",0,IF(CUADRO!AG37="AP",0,IF(CUADRO!AG37="HS",0,IF(CUADRO!AG37="BA",0,IF(CALCULADORA!$M$2="INVIERNO",CUADRO!FJ37,CUADRO!GP37))))))</f>
        <v/>
      </c>
      <c r="ED37" s="148" t="str">
        <f>IF(AH37="X",CALCULADORA!$J$22,IF(CUADRO!AH37="V",0,IF(CUADRO!AH37="AP",0,IF(CUADRO!AH37="HS",0,IF(CUADRO!AH37="BA",0,IF(CALCULADORA!$M$2="INVIERNO",CUADRO!FK37,CUADRO!GQ37))))))</f>
        <v/>
      </c>
      <c r="EE37" s="148" t="str">
        <f>IF(AI37="X",CALCULADORA!$J$22,IF(CUADRO!AI37="V",0,IF(CUADRO!AI37="AP",0,IF(CUADRO!AI37="HS",0,IF(CUADRO!AI37="BA",0,IF(CALCULADORA!$M$2="INVIERNO",CUADRO!FL37,CUADRO!GR37))))))</f>
        <v/>
      </c>
      <c r="EF37" s="148" t="str">
        <f>IF(AJ37="X",CALCULADORA!$J$22,IF(CUADRO!AJ37="V",0,IF(CUADRO!AJ37="AP",0,IF(CUADRO!AJ37="HS",0,IF(CUADRO!AJ37="BA",0,IF(CALCULADORA!$M$2="INVIERNO",CUADRO!FM37,CUADRO!GS37))))))</f>
        <v/>
      </c>
      <c r="EG37" s="148" t="str">
        <f>IF(AK37="X",CALCULADORA!$J$22,IF(CUADRO!AK37="V",0,IF(CUADRO!AK37="AP",0,IF(CUADRO!AK37="HS",0,IF(CUADRO!AK37="BA",0,IF(CALCULADORA!$M$2="INVIERNO",CUADRO!FN37,CUADRO!GT37))))))</f>
        <v/>
      </c>
      <c r="EH37" s="363">
        <f t="shared" si="46"/>
        <v>0</v>
      </c>
      <c r="EI37" s="19"/>
      <c r="EJ37" s="148" t="str">
        <f>IF(G37="","",IF(G37="L",0,IF(G37="V",0,IF(G37="X",0,IF(G$2="L",VLOOKUP(G37,'H. INV.'!$F$10:$P$171,11,FALSE),IF(G$2="S",VLOOKUP(G37,'H. INV.'!$V$10:$AF$171,11,FALSE),IF(G$2="D",VLOOKUP(G37,'H. INV.'!$AL$10:$AV$171,11,FALSE),"")))))))</f>
        <v/>
      </c>
      <c r="EK37" s="148" t="str">
        <f>IF(H37="","",IF(H37="L",0,IF(H37="V",0,IF(H37="X",0,IF(H$2="L",VLOOKUP(H37,'H. INV.'!$F$10:$P$171,11,FALSE),IF(H$2="S",VLOOKUP(H37,'H. INV.'!$V$10:$AF$171,11,FALSE),IF(H$2="D",VLOOKUP(H37,'H. INV.'!$AL$10:$AV$171,11,FALSE),"")))))))</f>
        <v/>
      </c>
      <c r="EL37" s="148" t="str">
        <f>IF(I37="","",IF(I37="L",0,IF(I37="V",0,IF(I37="X",0,IF(I$2="L",VLOOKUP(I37,'H. INV.'!$F$10:$P$171,11,FALSE),IF(I$2="S",VLOOKUP(I37,'H. INV.'!$V$10:$AF$171,11,FALSE),IF(I$2="D",VLOOKUP(I37,'H. INV.'!$AL$10:$AV$171,11,FALSE),"")))))))</f>
        <v/>
      </c>
      <c r="EM37" s="148" t="str">
        <f>IF(J37="","",IF(J37="L",0,IF(J37="V",0,IF(J37="X",0,IF(J$2="L",VLOOKUP(J37,'H. INV.'!$F$10:$P$171,11,FALSE),IF(J$2="S",VLOOKUP(J37,'H. INV.'!$V$10:$AF$171,11,FALSE),IF(J$2="D",VLOOKUP(J37,'H. INV.'!$AL$10:$AV$171,11,FALSE),"")))))))</f>
        <v/>
      </c>
      <c r="EN37" s="148" t="str">
        <f>IF(K37="","",IF(K37="L",0,IF(K37="V",0,IF(K37="X",0,IF(K$2="L",VLOOKUP(K37,'H. INV.'!$F$10:$P$171,11,FALSE),IF(K$2="S",VLOOKUP(K37,'H. INV.'!$V$10:$AF$171,11,FALSE),IF(K$2="D",VLOOKUP(K37,'H. INV.'!$AL$10:$AV$171,11,FALSE),"")))))))</f>
        <v/>
      </c>
      <c r="EO37" s="148" t="str">
        <f>IF(L37="","",IF(L37="L",0,IF(L37="V",0,IF(L37="X",0,IF(L$2="L",VLOOKUP(L37,'H. INV.'!$F$10:$P$171,11,FALSE),IF(L$2="S",VLOOKUP(L37,'H. INV.'!$V$10:$AF$171,11,FALSE),IF(L$2="D",VLOOKUP(L37,'H. INV.'!$AL$10:$AV$171,11,FALSE),"")))))))</f>
        <v/>
      </c>
      <c r="EP37" s="148" t="str">
        <f>IF(M37="","",IF(M37="L",0,IF(M37="V",0,IF(M37="X",0,IF(M$2="L",VLOOKUP(M37,'H. INV.'!$F$10:$P$171,11,FALSE),IF(M$2="S",VLOOKUP(M37,'H. INV.'!$V$10:$AF$171,11,FALSE),IF(M$2="D",VLOOKUP(M37,'H. INV.'!$AL$10:$AV$171,11,FALSE),"")))))))</f>
        <v/>
      </c>
      <c r="EQ37" s="148" t="str">
        <f>IF(N37="","",IF(N37="L",0,IF(N37="V",0,IF(N37="X",0,IF(N$2="L",VLOOKUP(N37,'H. INV.'!$F$10:$P$171,11,FALSE),IF(N$2="S",VLOOKUP(N37,'H. INV.'!$V$10:$AF$171,11,FALSE),IF(N$2="D",VLOOKUP(N37,'H. INV.'!$AL$10:$AV$171,11,FALSE),"")))))))</f>
        <v/>
      </c>
      <c r="ER37" s="148" t="str">
        <f>IF(O37="","",IF(O37="L",0,IF(O37="V",0,IF(O37="X",0,IF(O$2="L",VLOOKUP(O37,'H. INV.'!$F$10:$P$171,11,FALSE),IF(O$2="S",VLOOKUP(O37,'H. INV.'!$V$10:$AF$171,11,FALSE),IF(O$2="D",VLOOKUP(O37,'H. INV.'!$AL$10:$AV$171,11,FALSE),"")))))))</f>
        <v/>
      </c>
      <c r="ES37" s="148" t="str">
        <f>IF(P37="","",IF(P37="L",0,IF(P37="V",0,IF(P37="X",0,IF(P$2="L",VLOOKUP(P37,'H. INV.'!$F$10:$P$171,11,FALSE),IF(P$2="S",VLOOKUP(P37,'H. INV.'!$V$10:$AF$171,11,FALSE),IF(P$2="D",VLOOKUP(P37,'H. INV.'!$AL$10:$AV$171,11,FALSE),"")))))))</f>
        <v/>
      </c>
      <c r="ET37" s="148" t="str">
        <f>IF(Q37="","",IF(Q37="L",0,IF(Q37="V",0,IF(Q37="X",0,IF(Q$2="L",VLOOKUP(Q37,'H. INV.'!$F$10:$P$171,11,FALSE),IF(Q$2="S",VLOOKUP(Q37,'H. INV.'!$V$10:$AF$171,11,FALSE),IF(Q$2="D",VLOOKUP(Q37,'H. INV.'!$AL$10:$AV$171,11,FALSE),"")))))))</f>
        <v/>
      </c>
      <c r="EU37" s="148" t="str">
        <f>IF(R37="","",IF(R37="L",0,IF(R37="V",0,IF(R37="X",0,IF(R$2="L",VLOOKUP(R37,'H. INV.'!$F$10:$P$171,11,FALSE),IF(R$2="S",VLOOKUP(R37,'H. INV.'!$V$10:$AF$171,11,FALSE),IF(R$2="D",VLOOKUP(R37,'H. INV.'!$AL$10:$AV$171,11,FALSE),"")))))))</f>
        <v/>
      </c>
      <c r="EV37" s="148" t="str">
        <f>IF(S37="","",IF(S37="L",0,IF(S37="V",0,IF(S37="X",0,IF(S$2="L",VLOOKUP(S37,'H. INV.'!$F$10:$P$171,11,FALSE),IF(S$2="S",VLOOKUP(S37,'H. INV.'!$V$10:$AF$171,11,FALSE),IF(S$2="D",VLOOKUP(S37,'H. INV.'!$AL$10:$AV$171,11,FALSE),"")))))))</f>
        <v/>
      </c>
      <c r="EW37" s="148" t="str">
        <f>IF(T37="","",IF(T37="L",0,IF(T37="V",0,IF(T37="X",0,IF(T$2="L",VLOOKUP(T37,'H. INV.'!$F$10:$P$171,11,FALSE),IF(T$2="S",VLOOKUP(T37,'H. INV.'!$V$10:$AF$171,11,FALSE),IF(T$2="D",VLOOKUP(T37,'H. INV.'!$AL$10:$AV$171,11,FALSE),"")))))))</f>
        <v/>
      </c>
      <c r="EX37" s="148" t="str">
        <f>IF(U37="","",IF(U37="L",0,IF(U37="V",0,IF(U37="X",0,IF(U$2="L",VLOOKUP(U37,'H. INV.'!$F$10:$P$171,11,FALSE),IF(U$2="S",VLOOKUP(U37,'H. INV.'!$V$10:$AF$171,11,FALSE),IF(U$2="D",VLOOKUP(U37,'H. INV.'!$AL$10:$AV$171,11,FALSE),"")))))))</f>
        <v/>
      </c>
      <c r="EY37" s="148" t="str">
        <f>IF(V37="","",IF(V37="L",0,IF(V37="V",0,IF(V37="X",0,IF(V$2="L",VLOOKUP(V37,'H. INV.'!$F$10:$P$171,11,FALSE),IF(V$2="S",VLOOKUP(V37,'H. INV.'!$V$10:$AF$171,11,FALSE),IF(V$2="D",VLOOKUP(V37,'H. INV.'!$AL$10:$AV$171,11,FALSE),"")))))))</f>
        <v/>
      </c>
      <c r="EZ37" s="148" t="str">
        <f>IF(W37="","",IF(W37="L",0,IF(W37="V",0,IF(W37="X",0,IF(W$2="L",VLOOKUP(W37,'H. INV.'!$F$10:$P$171,11,FALSE),IF(W$2="S",VLOOKUP(W37,'H. INV.'!$V$10:$AF$171,11,FALSE),IF(W$2="D",VLOOKUP(W37,'H. INV.'!$AL$10:$AV$171,11,FALSE),"")))))))</f>
        <v/>
      </c>
      <c r="FA37" s="148" t="str">
        <f>IF(X37="","",IF(X37="L",0,IF(X37="V",0,IF(X37="X",0,IF(X$2="L",VLOOKUP(X37,'H. INV.'!$F$10:$P$171,11,FALSE),IF(X$2="S",VLOOKUP(X37,'H. INV.'!$V$10:$AF$171,11,FALSE),IF(X$2="D",VLOOKUP(X37,'H. INV.'!$AL$10:$AV$171,11,FALSE),"")))))))</f>
        <v/>
      </c>
      <c r="FB37" s="148" t="str">
        <f>IF(Y37="","",IF(Y37="L",0,IF(Y37="V",0,IF(Y37="X",0,IF(Y$2="L",VLOOKUP(Y37,'H. INV.'!$F$10:$P$171,11,FALSE),IF(Y$2="S",VLOOKUP(Y37,'H. INV.'!$V$10:$AF$171,11,FALSE),IF(Y$2="D",VLOOKUP(Y37,'H. INV.'!$AL$10:$AV$171,11,FALSE),"")))))))</f>
        <v/>
      </c>
      <c r="FC37" s="148" t="str">
        <f>IF(Z37="","",IF(Z37="L",0,IF(Z37="V",0,IF(Z37="X",0,IF(Z$2="L",VLOOKUP(Z37,'H. INV.'!$F$10:$P$171,11,FALSE),IF(Z$2="S",VLOOKUP(Z37,'H. INV.'!$V$10:$AF$171,11,FALSE),IF(Z$2="D",VLOOKUP(Z37,'H. INV.'!$AL$10:$AV$171,11,FALSE),"")))))))</f>
        <v/>
      </c>
      <c r="FD37" s="148" t="str">
        <f>IF(AA37="","",IF(AA37="L",0,IF(AA37="V",0,IF(AA37="X",0,IF(AA$2="L",VLOOKUP(AA37,'H. INV.'!$F$10:$P$171,11,FALSE),IF(AA$2="S",VLOOKUP(AA37,'H. INV.'!$V$10:$AF$171,11,FALSE),IF(AA$2="D",VLOOKUP(AA37,'H. INV.'!$AL$10:$AV$171,11,FALSE),"")))))))</f>
        <v/>
      </c>
      <c r="FE37" s="148" t="str">
        <f>IF(AB37="","",IF(AB37="L",0,IF(AB37="V",0,IF(AB37="X",0,IF(AB$2="L",VLOOKUP(AB37,'H. INV.'!$F$10:$P$171,11,FALSE),IF(AB$2="S",VLOOKUP(AB37,'H. INV.'!$V$10:$AF$171,11,FALSE),IF(AB$2="D",VLOOKUP(AB37,'H. INV.'!$AL$10:$AV$171,11,FALSE),"")))))))</f>
        <v/>
      </c>
      <c r="FF37" s="148" t="str">
        <f>IF(AC37="","",IF(AC37="L",0,IF(AC37="V",0,IF(AC37="X",0,IF(AC$2="L",VLOOKUP(AC37,'H. INV.'!$F$10:$P$171,11,FALSE),IF(AC$2="S",VLOOKUP(AC37,'H. INV.'!$V$10:$AF$171,11,FALSE),IF(AC$2="D",VLOOKUP(AC37,'H. INV.'!$AL$10:$AV$171,11,FALSE),"")))))))</f>
        <v/>
      </c>
      <c r="FG37" s="148" t="str">
        <f>IF(AD37="","",IF(AD37="L",0,IF(AD37="V",0,IF(AD37="X",0,IF(AD$2="L",VLOOKUP(AD37,'H. INV.'!$F$10:$P$171,11,FALSE),IF(AD$2="S",VLOOKUP(AD37,'H. INV.'!$V$10:$AF$171,11,FALSE),IF(AD$2="D",VLOOKUP(AD37,'H. INV.'!$AL$10:$AV$171,11,FALSE),"")))))))</f>
        <v/>
      </c>
      <c r="FH37" s="148" t="str">
        <f>IF(AE37="","",IF(AE37="L",0,IF(AE37="V",0,IF(AE37="X",0,IF(AE$2="L",VLOOKUP(AE37,'H. INV.'!$F$10:$P$171,11,FALSE),IF(AE$2="S",VLOOKUP(AE37,'H. INV.'!$V$10:$AF$171,11,FALSE),IF(AE$2="D",VLOOKUP(AE37,'H. INV.'!$AL$10:$AV$171,11,FALSE),"")))))))</f>
        <v/>
      </c>
      <c r="FI37" s="148" t="str">
        <f>IF(AF37="","",IF(AF37="L",0,IF(AF37="V",0,IF(AF37="X",0,IF(AF$2="L",VLOOKUP(AF37,'H. INV.'!$F$10:$P$171,11,FALSE),IF(AF$2="S",VLOOKUP(AF37,'H. INV.'!$V$10:$AF$171,11,FALSE),IF(AF$2="D",VLOOKUP(AF37,'H. INV.'!$AL$10:$AV$171,11,FALSE),"")))))))</f>
        <v/>
      </c>
      <c r="FJ37" s="148" t="str">
        <f>IF(AG37="","",IF(AG37="L",0,IF(AG37="V",0,IF(AG37="X",0,IF(AG$2="L",VLOOKUP(AG37,'H. INV.'!$F$10:$P$171,11,FALSE),IF(AG$2="S",VLOOKUP(AG37,'H. INV.'!$V$10:$AF$171,11,FALSE),IF(AG$2="D",VLOOKUP(AG37,'H. INV.'!$AL$10:$AV$171,11,FALSE),"")))))))</f>
        <v/>
      </c>
      <c r="FK37" s="148" t="str">
        <f>IF(AH37="","",IF(AH37="L",0,IF(AH37="V",0,IF(AH37="X",0,IF(AH$2="L",VLOOKUP(AH37,'H. INV.'!$F$10:$P$171,11,FALSE),IF(AH$2="S",VLOOKUP(AH37,'H. INV.'!$V$10:$AF$171,11,FALSE),IF(AH$2="D",VLOOKUP(AH37,'H. INV.'!$AL$10:$AV$171,11,FALSE),"")))))))</f>
        <v/>
      </c>
      <c r="FL37" s="148" t="str">
        <f>IF(AI37="","",IF(AI37="L",0,IF(AI37="V",0,IF(AI37="X",0,IF(AI$2="L",VLOOKUP(AI37,'H. INV.'!$F$10:$P$171,11,FALSE),IF(AI$2="S",VLOOKUP(AI37,'H. INV.'!$V$10:$AF$171,11,FALSE),IF(AI$2="D",VLOOKUP(AI37,'H. INV.'!$AL$10:$AV$171,11,FALSE),"")))))))</f>
        <v/>
      </c>
      <c r="FM37" s="148" t="str">
        <f>IF(AJ37="","",IF(AJ37="L",0,IF(AJ37="V",0,IF(AJ37="X",0,IF(AJ$2="L",VLOOKUP(AJ37,'H. INV.'!$F$10:$P$171,11,FALSE),IF(AJ$2="S",VLOOKUP(AJ37,'H. INV.'!$V$10:$AF$171,11,FALSE),IF(AJ$2="D",VLOOKUP(AJ37,'H. INV.'!$AL$10:$AV$171,11,FALSE),"")))))))</f>
        <v/>
      </c>
      <c r="FN37" s="148" t="str">
        <f>IF(AK37="","",IF(AK37="L",0,IF(AK37="V",0,IF(AK37="X",0,IF(AK$2="L",VLOOKUP(AK37,'H. INV.'!$F$10:$P$171,11,FALSE),IF(AK$2="S",VLOOKUP(AK37,'H. INV.'!$V$10:$AF$171,11,FALSE),IF(AK$2="D",VLOOKUP(AK37,'H. INV.'!$AL$10:$AV$171,11,FALSE),"")))))))</f>
        <v/>
      </c>
      <c r="FO37" s="19"/>
      <c r="FP37" s="148" t="str">
        <f>IF(G37="","",IF(G37="L",0,IF(G37="V",0,IF(G37="X",0,IF(G$2="L",VLOOKUP(G37,'H. VER.'!$F$10:$P$171,11,FALSE),IF(G$2="S",VLOOKUP(G37,'H. VER.'!$V$10:$AF$171,11,FALSE),IF(G$2="D",VLOOKUP(G37,'H. VER.'!$AL$10:$AV$171,11,FALSE),"")))))))</f>
        <v/>
      </c>
      <c r="FQ37" s="148" t="str">
        <f>IF(H37="","",IF(H37="L",0,IF(H37="V",0,IF(H37="X",0,IF(H$2="L",VLOOKUP(H37,'H. VER.'!$F$10:$P$171,11,FALSE),IF(H$2="S",VLOOKUP(H37,'H. VER.'!$V$10:$AF$171,11,FALSE),IF(H$2="D",VLOOKUP(H37,'H. VER.'!$AL$10:$AV$171,11,FALSE),"")))))))</f>
        <v/>
      </c>
      <c r="FR37" s="148" t="str">
        <f>IF(I37="","",IF(I37="L",0,IF(I37="V",0,IF(I37="X",0,IF(I$2="L",VLOOKUP(I37,'H. VER.'!$F$10:$P$171,11,FALSE),IF(I$2="S",VLOOKUP(I37,'H. VER.'!$V$10:$AF$171,11,FALSE),IF(I$2="D",VLOOKUP(I37,'H. VER.'!$AL$10:$AV$171,11,FALSE),"")))))))</f>
        <v/>
      </c>
      <c r="FS37" s="148" t="str">
        <f>IF(J37="","",IF(J37="L",0,IF(J37="V",0,IF(J37="X",0,IF(J$2="L",VLOOKUP(J37,'H. VER.'!$F$10:$P$171,11,FALSE),IF(J$2="S",VLOOKUP(J37,'H. VER.'!$V$10:$AF$171,11,FALSE),IF(J$2="D",VLOOKUP(J37,'H. VER.'!$AL$10:$AV$171,11,FALSE),"")))))))</f>
        <v/>
      </c>
      <c r="FT37" s="148" t="str">
        <f>IF(K37="","",IF(K37="L",0,IF(K37="V",0,IF(K37="X",0,IF(K$2="L",VLOOKUP(K37,'H. VER.'!$F$10:$P$171,11,FALSE),IF(K$2="S",VLOOKUP(K37,'H. VER.'!$V$10:$AF$171,11,FALSE),IF(K$2="D",VLOOKUP(K37,'H. VER.'!$AL$10:$AV$171,11,FALSE),"")))))))</f>
        <v/>
      </c>
      <c r="FU37" s="148" t="str">
        <f>IF(L37="","",IF(L37="L",0,IF(L37="V",0,IF(L37="X",0,IF(L$2="L",VLOOKUP(L37,'H. VER.'!$F$10:$P$171,11,FALSE),IF(L$2="S",VLOOKUP(L37,'H. VER.'!$V$10:$AF$171,11,FALSE),IF(L$2="D",VLOOKUP(L37,'H. VER.'!$AL$10:$AV$171,11,FALSE),"")))))))</f>
        <v/>
      </c>
      <c r="FV37" s="148" t="str">
        <f>IF(M37="","",IF(M37="L",0,IF(M37="V",0,IF(M37="X",0,IF(M$2="L",VLOOKUP(M37,'H. VER.'!$F$10:$P$171,11,FALSE),IF(M$2="S",VLOOKUP(M37,'H. VER.'!$V$10:$AF$171,11,FALSE),IF(M$2="D",VLOOKUP(M37,'H. VER.'!$AL$10:$AV$171,11,FALSE),"")))))))</f>
        <v/>
      </c>
      <c r="FW37" s="148" t="str">
        <f>IF(N37="","",IF(N37="L",0,IF(N37="V",0,IF(N37="X",0,IF(N$2="L",VLOOKUP(N37,'H. VER.'!$F$10:$P$171,11,FALSE),IF(N$2="S",VLOOKUP(N37,'H. VER.'!$V$10:$AF$171,11,FALSE),IF(N$2="D",VLOOKUP(N37,'H. VER.'!$AL$10:$AV$171,11,FALSE),"")))))))</f>
        <v/>
      </c>
      <c r="FX37" s="148" t="str">
        <f>IF(O37="","",IF(O37="L",0,IF(O37="V",0,IF(O37="X",0,IF(O$2="L",VLOOKUP(O37,'H. VER.'!$F$10:$P$171,11,FALSE),IF(O$2="S",VLOOKUP(O37,'H. VER.'!$V$10:$AF$171,11,FALSE),IF(O$2="D",VLOOKUP(O37,'H. VER.'!$AL$10:$AV$171,11,FALSE),"")))))))</f>
        <v/>
      </c>
      <c r="FY37" s="148" t="str">
        <f>IF(P37="","",IF(P37="L",0,IF(P37="V",0,IF(P37="X",0,IF(P$2="L",VLOOKUP(P37,'H. VER.'!$F$10:$P$171,11,FALSE),IF(P$2="S",VLOOKUP(P37,'H. VER.'!$V$10:$AF$171,11,FALSE),IF(P$2="D",VLOOKUP(P37,'H. VER.'!$AL$10:$AV$171,11,FALSE),"")))))))</f>
        <v/>
      </c>
      <c r="FZ37" s="148" t="str">
        <f>IF(Q37="","",IF(Q37="L",0,IF(Q37="V",0,IF(Q37="X",0,IF(Q$2="L",VLOOKUP(Q37,'H. VER.'!$F$10:$P$171,11,FALSE),IF(Q$2="S",VLOOKUP(Q37,'H. VER.'!$V$10:$AF$171,11,FALSE),IF(Q$2="D",VLOOKUP(Q37,'H. VER.'!$AL$10:$AV$171,11,FALSE),"")))))))</f>
        <v/>
      </c>
      <c r="GA37" s="148" t="str">
        <f>IF(R37="","",IF(R37="L",0,IF(R37="V",0,IF(R37="X",0,IF(R$2="L",VLOOKUP(R37,'H. VER.'!$F$10:$P$171,11,FALSE),IF(R$2="S",VLOOKUP(R37,'H. VER.'!$V$10:$AF$171,11,FALSE),IF(R$2="D",VLOOKUP(R37,'H. VER.'!$AL$10:$AV$171,11,FALSE),"")))))))</f>
        <v/>
      </c>
      <c r="GB37" s="148" t="str">
        <f>IF(S37="","",IF(S37="L",0,IF(S37="V",0,IF(S37="X",0,IF(S$2="L",VLOOKUP(S37,'H. VER.'!$F$10:$P$171,11,FALSE),IF(S$2="S",VLOOKUP(S37,'H. VER.'!$V$10:$AF$171,11,FALSE),IF(S$2="D",VLOOKUP(S37,'H. VER.'!$AL$10:$AV$171,11,FALSE),"")))))))</f>
        <v/>
      </c>
      <c r="GC37" s="148" t="str">
        <f>IF(T37="","",IF(T37="L",0,IF(T37="V",0,IF(T37="X",0,IF(T$2="L",VLOOKUP(T37,'H. VER.'!$F$10:$P$171,11,FALSE),IF(T$2="S",VLOOKUP(T37,'H. VER.'!$V$10:$AF$171,11,FALSE),IF(T$2="D",VLOOKUP(T37,'H. VER.'!$AL$10:$AV$171,11,FALSE),"")))))))</f>
        <v/>
      </c>
      <c r="GD37" s="148" t="str">
        <f>IF(U37="","",IF(U37="L",0,IF(U37="V",0,IF(U37="X",0,IF(U$2="L",VLOOKUP(U37,'H. VER.'!$F$10:$P$171,11,FALSE),IF(U$2="S",VLOOKUP(U37,'H. VER.'!$V$10:$AF$171,11,FALSE),IF(U$2="D",VLOOKUP(U37,'H. VER.'!$AL$10:$AV$171,11,FALSE),"")))))))</f>
        <v/>
      </c>
      <c r="GE37" s="148" t="str">
        <f>IF(V37="","",IF(V37="L",0,IF(V37="V",0,IF(V37="X",0,IF(V$2="L",VLOOKUP(V37,'H. VER.'!$F$10:$P$171,11,FALSE),IF(V$2="S",VLOOKUP(V37,'H. VER.'!$V$10:$AF$171,11,FALSE),IF(V$2="D",VLOOKUP(V37,'H. VER.'!$AL$10:$AV$171,11,FALSE),"")))))))</f>
        <v/>
      </c>
      <c r="GF37" s="148" t="str">
        <f>IF(W37="","",IF(W37="L",0,IF(W37="V",0,IF(W37="X",0,IF(W$2="L",VLOOKUP(W37,'H. VER.'!$F$10:$P$171,11,FALSE),IF(W$2="S",VLOOKUP(W37,'H. VER.'!$V$10:$AF$171,11,FALSE),IF(W$2="D",VLOOKUP(W37,'H. VER.'!$AL$10:$AV$171,11,FALSE),"")))))))</f>
        <v/>
      </c>
      <c r="GG37" s="148" t="str">
        <f>IF(X37="","",IF(X37="L",0,IF(X37="V",0,IF(X37="X",0,IF(X$2="L",VLOOKUP(X37,'H. VER.'!$F$10:$P$171,11,FALSE),IF(X$2="S",VLOOKUP(X37,'H. VER.'!$V$10:$AF$171,11,FALSE),IF(X$2="D",VLOOKUP(X37,'H. VER.'!$AL$10:$AV$171,11,FALSE),"")))))))</f>
        <v/>
      </c>
      <c r="GH37" s="148" t="str">
        <f>IF(Y37="","",IF(Y37="L",0,IF(Y37="V",0,IF(Y37="X",0,IF(Y$2="L",VLOOKUP(Y37,'H. VER.'!$F$10:$P$171,11,FALSE),IF(Y$2="S",VLOOKUP(Y37,'H. VER.'!$V$10:$AF$171,11,FALSE),IF(Y$2="D",VLOOKUP(Y37,'H. VER.'!$AL$10:$AV$171,11,FALSE),"")))))))</f>
        <v/>
      </c>
      <c r="GI37" s="148" t="str">
        <f>IF(Z37="","",IF(Z37="L",0,IF(Z37="V",0,IF(Z37="X",0,IF(Z$2="L",VLOOKUP(Z37,'H. VER.'!$F$10:$P$171,11,FALSE),IF(Z$2="S",VLOOKUP(Z37,'H. VER.'!$V$10:$AF$171,11,FALSE),IF(Z$2="D",VLOOKUP(Z37,'H. VER.'!$AL$10:$AV$171,11,FALSE),"")))))))</f>
        <v/>
      </c>
      <c r="GJ37" s="148" t="str">
        <f>IF(AA37="","",IF(AA37="L",0,IF(AA37="V",0,IF(AA37="X",0,IF(AA$2="L",VLOOKUP(AA37,'H. VER.'!$F$10:$P$171,11,FALSE),IF(AA$2="S",VLOOKUP(AA37,'H. VER.'!$V$10:$AF$171,11,FALSE),IF(AA$2="D",VLOOKUP(AA37,'H. VER.'!$AL$10:$AV$171,11,FALSE),"")))))))</f>
        <v/>
      </c>
      <c r="GK37" s="148" t="str">
        <f>IF(AB37="","",IF(AB37="L",0,IF(AB37="V",0,IF(AB37="X",0,IF(AB$2="L",VLOOKUP(AB37,'H. VER.'!$F$10:$P$171,11,FALSE),IF(AB$2="S",VLOOKUP(AB37,'H. VER.'!$V$10:$AF$171,11,FALSE),IF(AB$2="D",VLOOKUP(AB37,'H. VER.'!$AL$10:$AV$171,11,FALSE),"")))))))</f>
        <v/>
      </c>
      <c r="GL37" s="148" t="str">
        <f>IF(AC37="","",IF(AC37="L",0,IF(AC37="V",0,IF(AC37="X",0,IF(AC$2="L",VLOOKUP(AC37,'H. VER.'!$F$10:$P$171,11,FALSE),IF(AC$2="S",VLOOKUP(AC37,'H. VER.'!$V$10:$AF$171,11,FALSE),IF(AC$2="D",VLOOKUP(AC37,'H. VER.'!$AL$10:$AV$171,11,FALSE),"")))))))</f>
        <v/>
      </c>
      <c r="GM37" s="148" t="str">
        <f>IF(AD37="","",IF(AD37="L",0,IF(AD37="V",0,IF(AD37="X",0,IF(AD$2="L",VLOOKUP(AD37,'H. VER.'!$F$10:$P$171,11,FALSE),IF(AD$2="S",VLOOKUP(AD37,'H. VER.'!$V$10:$AF$171,11,FALSE),IF(AD$2="D",VLOOKUP(AD37,'H. VER.'!$AL$10:$AV$171,11,FALSE),"")))))))</f>
        <v/>
      </c>
      <c r="GN37" s="148" t="str">
        <f>IF(AE37="","",IF(AE37="L",0,IF(AE37="V",0,IF(AE37="X",0,IF(AE$2="L",VLOOKUP(AE37,'H. VER.'!$F$10:$P$171,11,FALSE),IF(AE$2="S",VLOOKUP(AE37,'H. VER.'!$V$10:$AF$171,11,FALSE),IF(AE$2="D",VLOOKUP(AE37,'H. VER.'!$AL$10:$AV$171,11,FALSE),"")))))))</f>
        <v/>
      </c>
      <c r="GO37" s="148" t="str">
        <f>IF(AF37="","",IF(AF37="L",0,IF(AF37="V",0,IF(AF37="X",0,IF(AF$2="L",VLOOKUP(AF37,'H. VER.'!$F$10:$P$171,11,FALSE),IF(AF$2="S",VLOOKUP(AF37,'H. VER.'!$V$10:$AF$171,11,FALSE),IF(AF$2="D",VLOOKUP(AF37,'H. VER.'!$AL$10:$AV$171,11,FALSE),"")))))))</f>
        <v/>
      </c>
      <c r="GP37" s="148" t="str">
        <f>IF(AG37="","",IF(AG37="L",0,IF(AG37="V",0,IF(AG37="X",0,IF(AG$2="L",VLOOKUP(AG37,'H. VER.'!$F$10:$P$171,11,FALSE),IF(AG$2="S",VLOOKUP(AG37,'H. VER.'!$V$10:$AF$171,11,FALSE),IF(AG$2="D",VLOOKUP(AG37,'H. VER.'!$AL$10:$AV$171,11,FALSE),"")))))))</f>
        <v/>
      </c>
      <c r="GQ37" s="148" t="str">
        <f>IF(AH37="","",IF(AH37="L",0,IF(AH37="V",0,IF(AH37="X",0,IF(AH$2="L",VLOOKUP(AH37,'H. VER.'!$F$10:$P$171,11,FALSE),IF(AH$2="S",VLOOKUP(AH37,'H. VER.'!$V$10:$AF$171,11,FALSE),IF(AH$2="D",VLOOKUP(AH37,'H. VER.'!$AL$10:$AV$171,11,FALSE),"")))))))</f>
        <v/>
      </c>
      <c r="GR37" s="148" t="str">
        <f>IF(AI37="","",IF(AI37="L",0,IF(AI37="V",0,IF(AI37="X",0,IF(AI$2="L",VLOOKUP(AI37,'H. VER.'!$F$10:$P$171,11,FALSE),IF(AI$2="S",VLOOKUP(AI37,'H. VER.'!$V$10:$AF$171,11,FALSE),IF(AI$2="D",VLOOKUP(AI37,'H. VER.'!$AL$10:$AV$171,11,FALSE),"")))))))</f>
        <v/>
      </c>
      <c r="GS37" s="148" t="str">
        <f>IF(AJ37="","",IF(AJ37="L",0,IF(AJ37="V",0,IF(AJ37="X",0,IF(AJ$2="L",VLOOKUP(AJ37,'H. VER.'!$F$10:$P$171,11,FALSE),IF(AJ$2="S",VLOOKUP(AJ37,'H. VER.'!$V$10:$AF$171,11,FALSE),IF(AJ$2="D",VLOOKUP(AJ37,'H. VER.'!$AL$10:$AV$171,11,FALSE),"")))))))</f>
        <v/>
      </c>
      <c r="GT37" s="148" t="str">
        <f>IF(AK37="","",IF(AK37="L",0,IF(AK37="V",0,IF(AK37="X",0,IF(AK$2="L",VLOOKUP(AK37,'H. VER.'!$F$10:$P$171,11,FALSE),IF(AK$2="S",VLOOKUP(AK37,'H. VER.'!$V$10:$AF$171,11,FALSE),IF(AK$2="D",VLOOKUP(AK37,'H. VER.'!$AL$10:$AV$171,11,FALSE),"")))))))</f>
        <v/>
      </c>
      <c r="GU37" s="19"/>
      <c r="GV37" s="417">
        <f t="shared" si="47"/>
        <v>30</v>
      </c>
      <c r="GW37" s="415"/>
    </row>
    <row r="38" spans="1:205" ht="15.75">
      <c r="A38" s="368"/>
      <c r="B38" s="367" t="str">
        <f>IFERROR(VLOOKUP(A454/7/2023+CONDUCTORES!C:V,20,FALSE),"")</f>
        <v/>
      </c>
      <c r="C38" s="544" t="str">
        <f>IF(CUADRO!A38="",IF(B38="","",B38),VLOOKUP(CUADRO!A38,CONDUCTORES!C:E,3,FALSE))</f>
        <v/>
      </c>
      <c r="D38" s="545" t="str">
        <f>IF(ISNA(IF(B38="",IF(A38="","",A38),VLOOKUP(B38,CONDUCTORES!B:F,5,FALSE))),"",(IF(B38="",IF(A38="","",A38),VLOOKUP(B38,CONDUCTORES!B:F,5,FALSE))))</f>
        <v/>
      </c>
      <c r="E38" s="546">
        <v>35</v>
      </c>
      <c r="F38" s="551"/>
      <c r="G38" s="547"/>
      <c r="H38" s="547"/>
      <c r="I38" s="519"/>
      <c r="J38" s="547"/>
      <c r="K38" s="519"/>
      <c r="L38" s="547"/>
      <c r="M38" s="547"/>
      <c r="N38" s="547"/>
      <c r="O38" s="547"/>
      <c r="P38" s="519"/>
      <c r="Q38" s="547"/>
      <c r="R38" s="519"/>
      <c r="S38" s="550"/>
      <c r="T38" s="547"/>
      <c r="U38" s="549"/>
      <c r="V38" s="550"/>
      <c r="W38" s="547"/>
      <c r="X38" s="547"/>
      <c r="Y38" s="519"/>
      <c r="Z38" s="550"/>
      <c r="AA38" s="547"/>
      <c r="AB38" s="547"/>
      <c r="AC38" s="547"/>
      <c r="AD38" s="547"/>
      <c r="AE38" s="547"/>
      <c r="AF38" s="547"/>
      <c r="AG38" s="547"/>
      <c r="AH38" s="547"/>
      <c r="AI38" s="547"/>
      <c r="AJ38" s="547"/>
      <c r="AK38" s="519"/>
      <c r="AL38" s="417">
        <f t="shared" si="38"/>
        <v>0</v>
      </c>
      <c r="AM38" s="417">
        <f t="shared" si="6"/>
        <v>31</v>
      </c>
      <c r="AN38" s="463">
        <f t="shared" si="39"/>
        <v>0</v>
      </c>
      <c r="AO38" s="463">
        <f t="shared" si="40"/>
        <v>0</v>
      </c>
      <c r="AP38" s="463">
        <f t="shared" si="41"/>
        <v>0</v>
      </c>
      <c r="AQ38" s="463">
        <f t="shared" si="42"/>
        <v>0</v>
      </c>
      <c r="AR38" s="463">
        <f t="shared" si="43"/>
        <v>0</v>
      </c>
      <c r="AS38" s="464">
        <f t="shared" si="44"/>
        <v>0</v>
      </c>
      <c r="AT38" s="464">
        <f t="shared" si="45"/>
        <v>0</v>
      </c>
      <c r="AU38" s="465">
        <f>EH38+(AO38*(CALCULADORA!$L$22/30))+(CUADRO!AP38*CALCULADORA!$J$22)+(CUADRO!AQ38*CALCULADORA!$J$22)+(CUADRO!AR38*CALCULADORA!$J$22)</f>
        <v>0</v>
      </c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97">
        <f t="shared" si="48"/>
        <v>1</v>
      </c>
      <c r="BW38" s="97">
        <f t="shared" si="49"/>
        <v>2</v>
      </c>
      <c r="BX38" s="97">
        <f t="shared" si="50"/>
        <v>3</v>
      </c>
      <c r="BY38" s="97">
        <f t="shared" si="51"/>
        <v>4</v>
      </c>
      <c r="BZ38" s="97">
        <f t="shared" si="52"/>
        <v>5</v>
      </c>
      <c r="CA38" s="97">
        <f t="shared" si="53"/>
        <v>6</v>
      </c>
      <c r="CB38" s="97">
        <f t="shared" si="54"/>
        <v>7</v>
      </c>
      <c r="CC38" s="97">
        <f t="shared" si="55"/>
        <v>8</v>
      </c>
      <c r="CD38" s="97">
        <f t="shared" si="56"/>
        <v>9</v>
      </c>
      <c r="CE38" s="97">
        <f t="shared" si="57"/>
        <v>10</v>
      </c>
      <c r="CF38" s="97">
        <f t="shared" si="58"/>
        <v>11</v>
      </c>
      <c r="CG38" s="97">
        <f t="shared" si="59"/>
        <v>12</v>
      </c>
      <c r="CH38" s="97">
        <f t="shared" si="60"/>
        <v>13</v>
      </c>
      <c r="CI38" s="97">
        <f t="shared" si="61"/>
        <v>14</v>
      </c>
      <c r="CJ38" s="97">
        <f t="shared" si="62"/>
        <v>15</v>
      </c>
      <c r="CK38" s="97">
        <f t="shared" si="63"/>
        <v>16</v>
      </c>
      <c r="CL38" s="97">
        <f t="shared" si="64"/>
        <v>17</v>
      </c>
      <c r="CM38" s="97">
        <f t="shared" si="65"/>
        <v>18</v>
      </c>
      <c r="CN38" s="97">
        <f t="shared" si="66"/>
        <v>19</v>
      </c>
      <c r="CO38" s="97">
        <f t="shared" si="67"/>
        <v>20</v>
      </c>
      <c r="CP38" s="97">
        <f t="shared" si="68"/>
        <v>21</v>
      </c>
      <c r="CQ38" s="97">
        <f t="shared" si="69"/>
        <v>22</v>
      </c>
      <c r="CR38" s="97">
        <f t="shared" si="70"/>
        <v>23</v>
      </c>
      <c r="CS38" s="97">
        <f t="shared" si="71"/>
        <v>24</v>
      </c>
      <c r="CT38" s="97">
        <f t="shared" si="72"/>
        <v>25</v>
      </c>
      <c r="CU38" s="97">
        <f t="shared" si="73"/>
        <v>26</v>
      </c>
      <c r="CV38" s="97">
        <f t="shared" si="74"/>
        <v>27</v>
      </c>
      <c r="CW38" s="97">
        <f t="shared" si="75"/>
        <v>28</v>
      </c>
      <c r="CX38" s="97">
        <f t="shared" si="76"/>
        <v>29</v>
      </c>
      <c r="CY38" s="97">
        <f t="shared" si="77"/>
        <v>30</v>
      </c>
      <c r="CZ38" s="97">
        <f t="shared" si="78"/>
        <v>31</v>
      </c>
      <c r="DA38" s="19"/>
      <c r="DB38" s="19"/>
      <c r="DC38" s="148" t="str">
        <f>IF(G38="X",CALCULADORA!$J$22,IF(CUADRO!G38="V",0,IF(CUADRO!G38="AP",0,IF(CUADRO!G38="HS",0,IF(CUADRO!G38="BA",0,IF(CALCULADORA!$M$2="INVIERNO",CUADRO!EJ38,CUADRO!FP38))))))</f>
        <v/>
      </c>
      <c r="DD38" s="148" t="str">
        <f>IF(H38="X",CALCULADORA!$J$22,IF(CUADRO!H38="V",0,IF(CUADRO!H38="AP",0,IF(CUADRO!H38="HS",0,IF(CUADRO!H38="BA",0,IF(CALCULADORA!$M$2="INVIERNO",CUADRO!EK38,CUADRO!FQ38))))))</f>
        <v/>
      </c>
      <c r="DE38" s="148" t="str">
        <f>IF(I38="X",CALCULADORA!$J$22,IF(CUADRO!I38="V",0,IF(CUADRO!I38="AP",0,IF(CUADRO!I38="HS",0,IF(CUADRO!I38="BA",0,IF(CALCULADORA!$M$2="INVIERNO",CUADRO!EL38,CUADRO!FR38))))))</f>
        <v/>
      </c>
      <c r="DF38" s="148" t="str">
        <f>IF(J38="X",CALCULADORA!$J$22,IF(CUADRO!J38="V",0,IF(CUADRO!J38="AP",0,IF(CUADRO!J38="HS",0,IF(CUADRO!J38="BA",0,IF(CALCULADORA!$M$2="INVIERNO",CUADRO!EM38,CUADRO!FS38))))))</f>
        <v/>
      </c>
      <c r="DG38" s="148" t="str">
        <f>IF(K38="X",CALCULADORA!$J$22,IF(CUADRO!K38="V",0,IF(CUADRO!K38="AP",0,IF(CUADRO!K38="HS",0,IF(CUADRO!K38="BA",0,IF(CALCULADORA!$M$2="INVIERNO",CUADRO!EN38,CUADRO!FT38))))))</f>
        <v/>
      </c>
      <c r="DH38" s="148" t="str">
        <f>IF(L38="X",CALCULADORA!$J$22,IF(CUADRO!L38="V",0,IF(CUADRO!L38="AP",0,IF(CUADRO!L38="HS",0,IF(CUADRO!L38="BA",0,IF(CALCULADORA!$M$2="INVIERNO",CUADRO!EO38,CUADRO!FU38))))))</f>
        <v/>
      </c>
      <c r="DI38" s="148" t="str">
        <f>IF(M38="X",CALCULADORA!$J$22,IF(CUADRO!M38="V",0,IF(CUADRO!M38="AP",0,IF(CUADRO!M38="HS",0,IF(CUADRO!M38="BA",0,IF(CALCULADORA!$M$2="INVIERNO",CUADRO!EP38,CUADRO!FV38))))))</f>
        <v/>
      </c>
      <c r="DJ38" s="148" t="str">
        <f>IF(N38="X",CALCULADORA!$J$22,IF(CUADRO!N38="V",0,IF(CUADRO!N38="AP",0,IF(CUADRO!N38="HS",0,IF(CUADRO!N38="BA",0,IF(CALCULADORA!$M$2="INVIERNO",CUADRO!EQ38,CUADRO!FW38))))))</f>
        <v/>
      </c>
      <c r="DK38" s="148" t="str">
        <f>IF(O38="X",CALCULADORA!$J$22,IF(CUADRO!O38="V",0,IF(CUADRO!O38="AP",0,IF(CUADRO!O38="HS",0,IF(CUADRO!O38="BA",0,IF(CALCULADORA!$M$2="INVIERNO",CUADRO!ER38,CUADRO!FX38))))))</f>
        <v/>
      </c>
      <c r="DL38" s="148" t="str">
        <f>IF(P38="X",CALCULADORA!$J$22,IF(CUADRO!P38="V",0,IF(CUADRO!P38="AP",0,IF(CUADRO!P38="HS",0,IF(CUADRO!P38="BA",0,IF(CALCULADORA!$M$2="INVIERNO",CUADRO!ES38,CUADRO!FY38))))))</f>
        <v/>
      </c>
      <c r="DM38" s="148" t="str">
        <f>IF(Q38="X",CALCULADORA!$J$22,IF(CUADRO!Q38="V",0,IF(CUADRO!Q38="AP",0,IF(CUADRO!Q38="HS",0,IF(CUADRO!Q38="BA",0,IF(CALCULADORA!$M$2="INVIERNO",CUADRO!ET38,CUADRO!FZ38))))))</f>
        <v/>
      </c>
      <c r="DN38" s="148" t="str">
        <f>IF(R38="X",CALCULADORA!$J$22,IF(CUADRO!R38="V",0,IF(CUADRO!R38="AP",0,IF(CUADRO!R38="HS",0,IF(CUADRO!R38="BA",0,IF(CALCULADORA!$M$2="INVIERNO",CUADRO!EU38,CUADRO!GA38))))))</f>
        <v/>
      </c>
      <c r="DO38" s="148" t="str">
        <f>IF(S38="X",CALCULADORA!$J$22,IF(CUADRO!S38="V",0,IF(CUADRO!S38="AP",0,IF(CUADRO!S38="HS",0,IF(CUADRO!S38="BA",0,IF(CALCULADORA!$M$2="INVIERNO",CUADRO!EV38,CUADRO!GB38))))))</f>
        <v/>
      </c>
      <c r="DP38" s="148" t="str">
        <f>IF(T38="X",CALCULADORA!$J$22,IF(CUADRO!T38="V",0,IF(CUADRO!T38="AP",0,IF(CUADRO!T38="HS",0,IF(CUADRO!T38="BA",0,IF(CALCULADORA!$M$2="INVIERNO",CUADRO!EW38,CUADRO!GC38))))))</f>
        <v/>
      </c>
      <c r="DQ38" s="148" t="str">
        <f>IF(U38="X",CALCULADORA!$J$22,IF(CUADRO!U38="V",0,IF(CUADRO!U38="AP",0,IF(CUADRO!U38="HS",0,IF(CUADRO!U38="BA",0,IF(CALCULADORA!$M$2="INVIERNO",CUADRO!EX38,CUADRO!GD38))))))</f>
        <v/>
      </c>
      <c r="DR38" s="148" t="str">
        <f>IF(V38="X",CALCULADORA!$J$22,IF(CUADRO!V38="V",0,IF(CUADRO!V38="AP",0,IF(CUADRO!V38="HS",0,IF(CUADRO!V38="BA",0,IF(CALCULADORA!$M$2="INVIERNO",CUADRO!EY38,CUADRO!GE38))))))</f>
        <v/>
      </c>
      <c r="DS38" s="148" t="str">
        <f>IF(W38="X",CALCULADORA!$J$22,IF(CUADRO!W38="V",0,IF(CUADRO!W38="AP",0,IF(CUADRO!W38="HS",0,IF(CUADRO!W38="BA",0,IF(CALCULADORA!$M$2="INVIERNO",CUADRO!EZ38,CUADRO!GF38))))))</f>
        <v/>
      </c>
      <c r="DT38" s="148" t="str">
        <f>IF(X38="X",CALCULADORA!$J$22,IF(CUADRO!X38="V",0,IF(CUADRO!X38="AP",0,IF(CUADRO!X38="HS",0,IF(CUADRO!X38="BA",0,IF(CALCULADORA!$M$2="INVIERNO",CUADRO!FA38,CUADRO!GG38))))))</f>
        <v/>
      </c>
      <c r="DU38" s="148" t="str">
        <f>IF(Y38="X",CALCULADORA!$J$22,IF(CUADRO!Y38="V",0,IF(CUADRO!Y38="AP",0,IF(CUADRO!Y38="HS",0,IF(CUADRO!Y38="BA",0,IF(CALCULADORA!$M$2="INVIERNO",CUADRO!FB38,CUADRO!GH38))))))</f>
        <v/>
      </c>
      <c r="DV38" s="148" t="str">
        <f>IF(Z38="X",CALCULADORA!$J$22,IF(CUADRO!Z38="V",0,IF(CUADRO!Z38="AP",0,IF(CUADRO!Z38="HS",0,IF(CUADRO!Z38="BA",0,IF(CALCULADORA!$M$2="INVIERNO",CUADRO!FC38,CUADRO!GI38))))))</f>
        <v/>
      </c>
      <c r="DW38" s="148" t="str">
        <f>IF(AA38="X",CALCULADORA!$J$22,IF(CUADRO!AA38="V",0,IF(CUADRO!AA38="AP",0,IF(CUADRO!AA38="HS",0,IF(CUADRO!AA38="BA",0,IF(CALCULADORA!$M$2="INVIERNO",CUADRO!FD38,CUADRO!GJ38))))))</f>
        <v/>
      </c>
      <c r="DX38" s="148" t="str">
        <f>IF(AB38="X",CALCULADORA!$J$22,IF(CUADRO!AB38="V",0,IF(CUADRO!AB38="AP",0,IF(CUADRO!AB38="HS",0,IF(CUADRO!AB38="BA",0,IF(CALCULADORA!$M$2="INVIERNO",CUADRO!FE38,CUADRO!GK38))))))</f>
        <v/>
      </c>
      <c r="DY38" s="148" t="str">
        <f>IF(AC38="X",CALCULADORA!$J$22,IF(CUADRO!AC38="V",0,IF(CUADRO!AC38="AP",0,IF(CUADRO!AC38="HS",0,IF(CUADRO!AC38="BA",0,IF(CALCULADORA!$M$2="INVIERNO",CUADRO!FF38,CUADRO!GL38))))))</f>
        <v/>
      </c>
      <c r="DZ38" s="148" t="str">
        <f>IF(AD38="X",CALCULADORA!$J$22,IF(CUADRO!AD38="V",0,IF(CUADRO!AD38="AP",0,IF(CUADRO!AD38="HS",0,IF(CUADRO!AD38="BA",0,IF(CALCULADORA!$M$2="INVIERNO",CUADRO!FG38,CUADRO!GM38))))))</f>
        <v/>
      </c>
      <c r="EA38" s="148" t="str">
        <f>IF(AE38="X",CALCULADORA!$J$22,IF(CUADRO!AE38="V",0,IF(CUADRO!AE38="AP",0,IF(CUADRO!AE38="HS",0,IF(CUADRO!AE38="BA",0,IF(CALCULADORA!$M$2="INVIERNO",CUADRO!FH38,CUADRO!GN38))))))</f>
        <v/>
      </c>
      <c r="EB38" s="148" t="str">
        <f>IF(AF38="X",CALCULADORA!$J$22,IF(CUADRO!AF38="V",0,IF(CUADRO!AF38="AP",0,IF(CUADRO!AF38="HS",0,IF(CUADRO!AF38="BA",0,IF(CALCULADORA!$M$2="INVIERNO",CUADRO!FI38,CUADRO!GO38))))))</f>
        <v/>
      </c>
      <c r="EC38" s="148" t="str">
        <f>IF(AG38="X",CALCULADORA!$J$22,IF(CUADRO!AG38="V",0,IF(CUADRO!AG38="AP",0,IF(CUADRO!AG38="HS",0,IF(CUADRO!AG38="BA",0,IF(CALCULADORA!$M$2="INVIERNO",CUADRO!FJ38,CUADRO!GP38))))))</f>
        <v/>
      </c>
      <c r="ED38" s="148" t="str">
        <f>IF(AH38="X",CALCULADORA!$J$22,IF(CUADRO!AH38="V",0,IF(CUADRO!AH38="AP",0,IF(CUADRO!AH38="HS",0,IF(CUADRO!AH38="BA",0,IF(CALCULADORA!$M$2="INVIERNO",CUADRO!FK38,CUADRO!GQ38))))))</f>
        <v/>
      </c>
      <c r="EE38" s="148" t="str">
        <f>IF(AI38="X",CALCULADORA!$J$22,IF(CUADRO!AI38="V",0,IF(CUADRO!AI38="AP",0,IF(CUADRO!AI38="HS",0,IF(CUADRO!AI38="BA",0,IF(CALCULADORA!$M$2="INVIERNO",CUADRO!FL38,CUADRO!GR38))))))</f>
        <v/>
      </c>
      <c r="EF38" s="148" t="str">
        <f>IF(AJ38="X",CALCULADORA!$J$22,IF(CUADRO!AJ38="V",0,IF(CUADRO!AJ38="AP",0,IF(CUADRO!AJ38="HS",0,IF(CUADRO!AJ38="BA",0,IF(CALCULADORA!$M$2="INVIERNO",CUADRO!FM38,CUADRO!GS38))))))</f>
        <v/>
      </c>
      <c r="EG38" s="148" t="str">
        <f>IF(AK38="X",CALCULADORA!$J$22,IF(CUADRO!AK38="V",0,IF(CUADRO!AK38="AP",0,IF(CUADRO!AK38="HS",0,IF(CUADRO!AK38="BA",0,IF(CALCULADORA!$M$2="INVIERNO",CUADRO!FN38,CUADRO!GT38))))))</f>
        <v/>
      </c>
      <c r="EH38" s="363">
        <f t="shared" si="46"/>
        <v>0</v>
      </c>
      <c r="EI38" s="19"/>
      <c r="EJ38" s="148" t="str">
        <f>IF(G38="","",IF(G38="L",0,IF(G38="V",0,IF(G38="X",0,IF(G$2="L",VLOOKUP(G38,'H. INV.'!$F$10:$P$171,11,FALSE),IF(G$2="S",VLOOKUP(G38,'H. INV.'!$V$10:$AF$171,11,FALSE),IF(G$2="D",VLOOKUP(G38,'H. INV.'!$AL$10:$AV$171,11,FALSE),"")))))))</f>
        <v/>
      </c>
      <c r="EK38" s="148" t="str">
        <f>IF(H38="","",IF(H38="L",0,IF(H38="V",0,IF(H38="X",0,IF(H$2="L",VLOOKUP(H38,'H. INV.'!$F$10:$P$171,11,FALSE),IF(H$2="S",VLOOKUP(H38,'H. INV.'!$V$10:$AF$171,11,FALSE),IF(H$2="D",VLOOKUP(H38,'H. INV.'!$AL$10:$AV$171,11,FALSE),"")))))))</f>
        <v/>
      </c>
      <c r="EL38" s="148" t="str">
        <f>IF(I38="","",IF(I38="L",0,IF(I38="V",0,IF(I38="X",0,IF(I$2="L",VLOOKUP(I38,'H. INV.'!$F$10:$P$171,11,FALSE),IF(I$2="S",VLOOKUP(I38,'H. INV.'!$V$10:$AF$171,11,FALSE),IF(I$2="D",VLOOKUP(I38,'H. INV.'!$AL$10:$AV$171,11,FALSE),"")))))))</f>
        <v/>
      </c>
      <c r="EM38" s="148" t="str">
        <f>IF(J38="","",IF(J38="L",0,IF(J38="V",0,IF(J38="X",0,IF(J$2="L",VLOOKUP(J38,'H. INV.'!$F$10:$P$171,11,FALSE),IF(J$2="S",VLOOKUP(J38,'H. INV.'!$V$10:$AF$171,11,FALSE),IF(J$2="D",VLOOKUP(J38,'H. INV.'!$AL$10:$AV$171,11,FALSE),"")))))))</f>
        <v/>
      </c>
      <c r="EN38" s="148" t="str">
        <f>IF(K38="","",IF(K38="L",0,IF(K38="V",0,IF(K38="X",0,IF(K$2="L",VLOOKUP(K38,'H. INV.'!$F$10:$P$171,11,FALSE),IF(K$2="S",VLOOKUP(K38,'H. INV.'!$V$10:$AF$171,11,FALSE),IF(K$2="D",VLOOKUP(K38,'H. INV.'!$AL$10:$AV$171,11,FALSE),"")))))))</f>
        <v/>
      </c>
      <c r="EO38" s="148" t="str">
        <f>IF(L38="","",IF(L38="L",0,IF(L38="V",0,IF(L38="X",0,IF(L$2="L",VLOOKUP(L38,'H. INV.'!$F$10:$P$171,11,FALSE),IF(L$2="S",VLOOKUP(L38,'H. INV.'!$V$10:$AF$171,11,FALSE),IF(L$2="D",VLOOKUP(L38,'H. INV.'!$AL$10:$AV$171,11,FALSE),"")))))))</f>
        <v/>
      </c>
      <c r="EP38" s="148" t="str">
        <f>IF(M38="","",IF(M38="L",0,IF(M38="V",0,IF(M38="X",0,IF(M$2="L",VLOOKUP(M38,'H. INV.'!$F$10:$P$171,11,FALSE),IF(M$2="S",VLOOKUP(M38,'H. INV.'!$V$10:$AF$171,11,FALSE),IF(M$2="D",VLOOKUP(M38,'H. INV.'!$AL$10:$AV$171,11,FALSE),"")))))))</f>
        <v/>
      </c>
      <c r="EQ38" s="148" t="str">
        <f>IF(N38="","",IF(N38="L",0,IF(N38="V",0,IF(N38="X",0,IF(N$2="L",VLOOKUP(N38,'H. INV.'!$F$10:$P$171,11,FALSE),IF(N$2="S",VLOOKUP(N38,'H. INV.'!$V$10:$AF$171,11,FALSE),IF(N$2="D",VLOOKUP(N38,'H. INV.'!$AL$10:$AV$171,11,FALSE),"")))))))</f>
        <v/>
      </c>
      <c r="ER38" s="148" t="str">
        <f>IF(O38="","",IF(O38="L",0,IF(O38="V",0,IF(O38="X",0,IF(O$2="L",VLOOKUP(O38,'H. INV.'!$F$10:$P$171,11,FALSE),IF(O$2="S",VLOOKUP(O38,'H. INV.'!$V$10:$AF$171,11,FALSE),IF(O$2="D",VLOOKUP(O38,'H. INV.'!$AL$10:$AV$171,11,FALSE),"")))))))</f>
        <v/>
      </c>
      <c r="ES38" s="148" t="str">
        <f>IF(P38="","",IF(P38="L",0,IF(P38="V",0,IF(P38="X",0,IF(P$2="L",VLOOKUP(P38,'H. INV.'!$F$10:$P$171,11,FALSE),IF(P$2="S",VLOOKUP(P38,'H. INV.'!$V$10:$AF$171,11,FALSE),IF(P$2="D",VLOOKUP(P38,'H. INV.'!$AL$10:$AV$171,11,FALSE),"")))))))</f>
        <v/>
      </c>
      <c r="ET38" s="148" t="str">
        <f>IF(Q38="","",IF(Q38="L",0,IF(Q38="V",0,IF(Q38="X",0,IF(Q$2="L",VLOOKUP(Q38,'H. INV.'!$F$10:$P$171,11,FALSE),IF(Q$2="S",VLOOKUP(Q38,'H. INV.'!$V$10:$AF$171,11,FALSE),IF(Q$2="D",VLOOKUP(Q38,'H. INV.'!$AL$10:$AV$171,11,FALSE),"")))))))</f>
        <v/>
      </c>
      <c r="EU38" s="148" t="str">
        <f>IF(R38="","",IF(R38="L",0,IF(R38="V",0,IF(R38="X",0,IF(R$2="L",VLOOKUP(R38,'H. INV.'!$F$10:$P$171,11,FALSE),IF(R$2="S",VLOOKUP(R38,'H. INV.'!$V$10:$AF$171,11,FALSE),IF(R$2="D",VLOOKUP(R38,'H. INV.'!$AL$10:$AV$171,11,FALSE),"")))))))</f>
        <v/>
      </c>
      <c r="EV38" s="148" t="str">
        <f>IF(S38="","",IF(S38="L",0,IF(S38="V",0,IF(S38="X",0,IF(S$2="L",VLOOKUP(S38,'H. INV.'!$F$10:$P$171,11,FALSE),IF(S$2="S",VLOOKUP(S38,'H. INV.'!$V$10:$AF$171,11,FALSE),IF(S$2="D",VLOOKUP(S38,'H. INV.'!$AL$10:$AV$171,11,FALSE),"")))))))</f>
        <v/>
      </c>
      <c r="EW38" s="148" t="str">
        <f>IF(T38="","",IF(T38="L",0,IF(T38="V",0,IF(T38="X",0,IF(T$2="L",VLOOKUP(T38,'H. INV.'!$F$10:$P$171,11,FALSE),IF(T$2="S",VLOOKUP(T38,'H. INV.'!$V$10:$AF$171,11,FALSE),IF(T$2="D",VLOOKUP(T38,'H. INV.'!$AL$10:$AV$171,11,FALSE),"")))))))</f>
        <v/>
      </c>
      <c r="EX38" s="148" t="str">
        <f>IF(U38="","",IF(U38="L",0,IF(U38="V",0,IF(U38="X",0,IF(U$2="L",VLOOKUP(U38,'H. INV.'!$F$10:$P$171,11,FALSE),IF(U$2="S",VLOOKUP(U38,'H. INV.'!$V$10:$AF$171,11,FALSE),IF(U$2="D",VLOOKUP(U38,'H. INV.'!$AL$10:$AV$171,11,FALSE),"")))))))</f>
        <v/>
      </c>
      <c r="EY38" s="148" t="str">
        <f>IF(V38="","",IF(V38="L",0,IF(V38="V",0,IF(V38="X",0,IF(V$2="L",VLOOKUP(V38,'H. INV.'!$F$10:$P$171,11,FALSE),IF(V$2="S",VLOOKUP(V38,'H. INV.'!$V$10:$AF$171,11,FALSE),IF(V$2="D",VLOOKUP(V38,'H. INV.'!$AL$10:$AV$171,11,FALSE),"")))))))</f>
        <v/>
      </c>
      <c r="EZ38" s="148" t="str">
        <f>IF(W38="","",IF(W38="L",0,IF(W38="V",0,IF(W38="X",0,IF(W$2="L",VLOOKUP(W38,'H. INV.'!$F$10:$P$171,11,FALSE),IF(W$2="S",VLOOKUP(W38,'H. INV.'!$V$10:$AF$171,11,FALSE),IF(W$2="D",VLOOKUP(W38,'H. INV.'!$AL$10:$AV$171,11,FALSE),"")))))))</f>
        <v/>
      </c>
      <c r="FA38" s="148" t="str">
        <f>IF(X38="","",IF(X38="L",0,IF(X38="V",0,IF(X38="X",0,IF(X$2="L",VLOOKUP(X38,'H. INV.'!$F$10:$P$171,11,FALSE),IF(X$2="S",VLOOKUP(X38,'H. INV.'!$V$10:$AF$171,11,FALSE),IF(X$2="D",VLOOKUP(X38,'H. INV.'!$AL$10:$AV$171,11,FALSE),"")))))))</f>
        <v/>
      </c>
      <c r="FB38" s="148" t="str">
        <f>IF(Y38="","",IF(Y38="L",0,IF(Y38="V",0,IF(Y38="X",0,IF(Y$2="L",VLOOKUP(Y38,'H. INV.'!$F$10:$P$171,11,FALSE),IF(Y$2="S",VLOOKUP(Y38,'H. INV.'!$V$10:$AF$171,11,FALSE),IF(Y$2="D",VLOOKUP(Y38,'H. INV.'!$AL$10:$AV$171,11,FALSE),"")))))))</f>
        <v/>
      </c>
      <c r="FC38" s="148" t="str">
        <f>IF(Z38="","",IF(Z38="L",0,IF(Z38="V",0,IF(Z38="X",0,IF(Z$2="L",VLOOKUP(Z38,'H. INV.'!$F$10:$P$171,11,FALSE),IF(Z$2="S",VLOOKUP(Z38,'H. INV.'!$V$10:$AF$171,11,FALSE),IF(Z$2="D",VLOOKUP(Z38,'H. INV.'!$AL$10:$AV$171,11,FALSE),"")))))))</f>
        <v/>
      </c>
      <c r="FD38" s="148" t="str">
        <f>IF(AA38="","",IF(AA38="L",0,IF(AA38="V",0,IF(AA38="X",0,IF(AA$2="L",VLOOKUP(AA38,'H. INV.'!$F$10:$P$171,11,FALSE),IF(AA$2="S",VLOOKUP(AA38,'H. INV.'!$V$10:$AF$171,11,FALSE),IF(AA$2="D",VLOOKUP(AA38,'H. INV.'!$AL$10:$AV$171,11,FALSE),"")))))))</f>
        <v/>
      </c>
      <c r="FE38" s="148" t="str">
        <f>IF(AB38="","",IF(AB38="L",0,IF(AB38="V",0,IF(AB38="X",0,IF(AB$2="L",VLOOKUP(AB38,'H. INV.'!$F$10:$P$171,11,FALSE),IF(AB$2="S",VLOOKUP(AB38,'H. INV.'!$V$10:$AF$171,11,FALSE),IF(AB$2="D",VLOOKUP(AB38,'H. INV.'!$AL$10:$AV$171,11,FALSE),"")))))))</f>
        <v/>
      </c>
      <c r="FF38" s="148" t="str">
        <f>IF(AC38="","",IF(AC38="L",0,IF(AC38="V",0,IF(AC38="X",0,IF(AC$2="L",VLOOKUP(AC38,'H. INV.'!$F$10:$P$171,11,FALSE),IF(AC$2="S",VLOOKUP(AC38,'H. INV.'!$V$10:$AF$171,11,FALSE),IF(AC$2="D",VLOOKUP(AC38,'H. INV.'!$AL$10:$AV$171,11,FALSE),"")))))))</f>
        <v/>
      </c>
      <c r="FG38" s="148" t="str">
        <f>IF(AD38="","",IF(AD38="L",0,IF(AD38="V",0,IF(AD38="X",0,IF(AD$2="L",VLOOKUP(AD38,'H. INV.'!$F$10:$P$171,11,FALSE),IF(AD$2="S",VLOOKUP(AD38,'H. INV.'!$V$10:$AF$171,11,FALSE),IF(AD$2="D",VLOOKUP(AD38,'H. INV.'!$AL$10:$AV$171,11,FALSE),"")))))))</f>
        <v/>
      </c>
      <c r="FH38" s="148" t="str">
        <f>IF(AE38="","",IF(AE38="L",0,IF(AE38="V",0,IF(AE38="X",0,IF(AE$2="L",VLOOKUP(AE38,'H. INV.'!$F$10:$P$171,11,FALSE),IF(AE$2="S",VLOOKUP(AE38,'H. INV.'!$V$10:$AF$171,11,FALSE),IF(AE$2="D",VLOOKUP(AE38,'H. INV.'!$AL$10:$AV$171,11,FALSE),"")))))))</f>
        <v/>
      </c>
      <c r="FI38" s="148" t="str">
        <f>IF(AF38="","",IF(AF38="L",0,IF(AF38="V",0,IF(AF38="X",0,IF(AF$2="L",VLOOKUP(AF38,'H. INV.'!$F$10:$P$171,11,FALSE),IF(AF$2="S",VLOOKUP(AF38,'H. INV.'!$V$10:$AF$171,11,FALSE),IF(AF$2="D",VLOOKUP(AF38,'H. INV.'!$AL$10:$AV$171,11,FALSE),"")))))))</f>
        <v/>
      </c>
      <c r="FJ38" s="148" t="str">
        <f>IF(AG38="","",IF(AG38="L",0,IF(AG38="V",0,IF(AG38="X",0,IF(AG$2="L",VLOOKUP(AG38,'H. INV.'!$F$10:$P$171,11,FALSE),IF(AG$2="S",VLOOKUP(AG38,'H. INV.'!$V$10:$AF$171,11,FALSE),IF(AG$2="D",VLOOKUP(AG38,'H. INV.'!$AL$10:$AV$171,11,FALSE),"")))))))</f>
        <v/>
      </c>
      <c r="FK38" s="148" t="str">
        <f>IF(AH38="","",IF(AH38="L",0,IF(AH38="V",0,IF(AH38="X",0,IF(AH$2="L",VLOOKUP(AH38,'H. INV.'!$F$10:$P$171,11,FALSE),IF(AH$2="S",VLOOKUP(AH38,'H. INV.'!$V$10:$AF$171,11,FALSE),IF(AH$2="D",VLOOKUP(AH38,'H. INV.'!$AL$10:$AV$171,11,FALSE),"")))))))</f>
        <v/>
      </c>
      <c r="FL38" s="148" t="str">
        <f>IF(AI38="","",IF(AI38="L",0,IF(AI38="V",0,IF(AI38="X",0,IF(AI$2="L",VLOOKUP(AI38,'H. INV.'!$F$10:$P$171,11,FALSE),IF(AI$2="S",VLOOKUP(AI38,'H. INV.'!$V$10:$AF$171,11,FALSE),IF(AI$2="D",VLOOKUP(AI38,'H. INV.'!$AL$10:$AV$171,11,FALSE),"")))))))</f>
        <v/>
      </c>
      <c r="FM38" s="148" t="str">
        <f>IF(AJ38="","",IF(AJ38="L",0,IF(AJ38="V",0,IF(AJ38="X",0,IF(AJ$2="L",VLOOKUP(AJ38,'H. INV.'!$F$10:$P$171,11,FALSE),IF(AJ$2="S",VLOOKUP(AJ38,'H. INV.'!$V$10:$AF$171,11,FALSE),IF(AJ$2="D",VLOOKUP(AJ38,'H. INV.'!$AL$10:$AV$171,11,FALSE),"")))))))</f>
        <v/>
      </c>
      <c r="FN38" s="148" t="str">
        <f>IF(AK38="","",IF(AK38="L",0,IF(AK38="V",0,IF(AK38="X",0,IF(AK$2="L",VLOOKUP(AK38,'H. INV.'!$F$10:$P$171,11,FALSE),IF(AK$2="S",VLOOKUP(AK38,'H. INV.'!$V$10:$AF$171,11,FALSE),IF(AK$2="D",VLOOKUP(AK38,'H. INV.'!$AL$10:$AV$171,11,FALSE),"")))))))</f>
        <v/>
      </c>
      <c r="FO38" s="19"/>
      <c r="FP38" s="148" t="str">
        <f>IF(G38="","",IF(G38="L",0,IF(G38="V",0,IF(G38="X",0,IF(G$2="L",VLOOKUP(G38,'H. VER.'!$F$10:$P$171,11,FALSE),IF(G$2="S",VLOOKUP(G38,'H. VER.'!$V$10:$AF$171,11,FALSE),IF(G$2="D",VLOOKUP(G38,'H. VER.'!$AL$10:$AV$171,11,FALSE),"")))))))</f>
        <v/>
      </c>
      <c r="FQ38" s="148" t="str">
        <f>IF(H38="","",IF(H38="L",0,IF(H38="V",0,IF(H38="X",0,IF(H$2="L",VLOOKUP(H38,'H. VER.'!$F$10:$P$171,11,FALSE),IF(H$2="S",VLOOKUP(H38,'H. VER.'!$V$10:$AF$171,11,FALSE),IF(H$2="D",VLOOKUP(H38,'H. VER.'!$AL$10:$AV$171,11,FALSE),"")))))))</f>
        <v/>
      </c>
      <c r="FR38" s="148" t="str">
        <f>IF(I38="","",IF(I38="L",0,IF(I38="V",0,IF(I38="X",0,IF(I$2="L",VLOOKUP(I38,'H. VER.'!$F$10:$P$171,11,FALSE),IF(I$2="S",VLOOKUP(I38,'H. VER.'!$V$10:$AF$171,11,FALSE),IF(I$2="D",VLOOKUP(I38,'H. VER.'!$AL$10:$AV$171,11,FALSE),"")))))))</f>
        <v/>
      </c>
      <c r="FS38" s="148" t="str">
        <f>IF(J38="","",IF(J38="L",0,IF(J38="V",0,IF(J38="X",0,IF(J$2="L",VLOOKUP(J38,'H. VER.'!$F$10:$P$171,11,FALSE),IF(J$2="S",VLOOKUP(J38,'H. VER.'!$V$10:$AF$171,11,FALSE),IF(J$2="D",VLOOKUP(J38,'H. VER.'!$AL$10:$AV$171,11,FALSE),"")))))))</f>
        <v/>
      </c>
      <c r="FT38" s="148" t="str">
        <f>IF(K38="","",IF(K38="L",0,IF(K38="V",0,IF(K38="X",0,IF(K$2="L",VLOOKUP(K38,'H. VER.'!$F$10:$P$171,11,FALSE),IF(K$2="S",VLOOKUP(K38,'H. VER.'!$V$10:$AF$171,11,FALSE),IF(K$2="D",VLOOKUP(K38,'H. VER.'!$AL$10:$AV$171,11,FALSE),"")))))))</f>
        <v/>
      </c>
      <c r="FU38" s="148" t="str">
        <f>IF(L38="","",IF(L38="L",0,IF(L38="V",0,IF(L38="X",0,IF(L$2="L",VLOOKUP(L38,'H. VER.'!$F$10:$P$171,11,FALSE),IF(L$2="S",VLOOKUP(L38,'H. VER.'!$V$10:$AF$171,11,FALSE),IF(L$2="D",VLOOKUP(L38,'H. VER.'!$AL$10:$AV$171,11,FALSE),"")))))))</f>
        <v/>
      </c>
      <c r="FV38" s="148" t="str">
        <f>IF(M38="","",IF(M38="L",0,IF(M38="V",0,IF(M38="X",0,IF(M$2="L",VLOOKUP(M38,'H. VER.'!$F$10:$P$171,11,FALSE),IF(M$2="S",VLOOKUP(M38,'H. VER.'!$V$10:$AF$171,11,FALSE),IF(M$2="D",VLOOKUP(M38,'H. VER.'!$AL$10:$AV$171,11,FALSE),"")))))))</f>
        <v/>
      </c>
      <c r="FW38" s="148" t="str">
        <f>IF(N38="","",IF(N38="L",0,IF(N38="V",0,IF(N38="X",0,IF(N$2="L",VLOOKUP(N38,'H. VER.'!$F$10:$P$171,11,FALSE),IF(N$2="S",VLOOKUP(N38,'H. VER.'!$V$10:$AF$171,11,FALSE),IF(N$2="D",VLOOKUP(N38,'H. VER.'!$AL$10:$AV$171,11,FALSE),"")))))))</f>
        <v/>
      </c>
      <c r="FX38" s="148" t="str">
        <f>IF(O38="","",IF(O38="L",0,IF(O38="V",0,IF(O38="X",0,IF(O$2="L",VLOOKUP(O38,'H. VER.'!$F$10:$P$171,11,FALSE),IF(O$2="S",VLOOKUP(O38,'H. VER.'!$V$10:$AF$171,11,FALSE),IF(O$2="D",VLOOKUP(O38,'H. VER.'!$AL$10:$AV$171,11,FALSE),"")))))))</f>
        <v/>
      </c>
      <c r="FY38" s="148" t="str">
        <f>IF(P38="","",IF(P38="L",0,IF(P38="V",0,IF(P38="X",0,IF(P$2="L",VLOOKUP(P38,'H. VER.'!$F$10:$P$171,11,FALSE),IF(P$2="S",VLOOKUP(P38,'H. VER.'!$V$10:$AF$171,11,FALSE),IF(P$2="D",VLOOKUP(P38,'H. VER.'!$AL$10:$AV$171,11,FALSE),"")))))))</f>
        <v/>
      </c>
      <c r="FZ38" s="148" t="str">
        <f>IF(Q38="","",IF(Q38="L",0,IF(Q38="V",0,IF(Q38="X",0,IF(Q$2="L",VLOOKUP(Q38,'H. VER.'!$F$10:$P$171,11,FALSE),IF(Q$2="S",VLOOKUP(Q38,'H. VER.'!$V$10:$AF$171,11,FALSE),IF(Q$2="D",VLOOKUP(Q38,'H. VER.'!$AL$10:$AV$171,11,FALSE),"")))))))</f>
        <v/>
      </c>
      <c r="GA38" s="148" t="str">
        <f>IF(R38="","",IF(R38="L",0,IF(R38="V",0,IF(R38="X",0,IF(R$2="L",VLOOKUP(R38,'H. VER.'!$F$10:$P$171,11,FALSE),IF(R$2="S",VLOOKUP(R38,'H. VER.'!$V$10:$AF$171,11,FALSE),IF(R$2="D",VLOOKUP(R38,'H. VER.'!$AL$10:$AV$171,11,FALSE),"")))))))</f>
        <v/>
      </c>
      <c r="GB38" s="148" t="str">
        <f>IF(S38="","",IF(S38="L",0,IF(S38="V",0,IF(S38="X",0,IF(S$2="L",VLOOKUP(S38,'H. VER.'!$F$10:$P$171,11,FALSE),IF(S$2="S",VLOOKUP(S38,'H. VER.'!$V$10:$AF$171,11,FALSE),IF(S$2="D",VLOOKUP(S38,'H. VER.'!$AL$10:$AV$171,11,FALSE),"")))))))</f>
        <v/>
      </c>
      <c r="GC38" s="148" t="str">
        <f>IF(T38="","",IF(T38="L",0,IF(T38="V",0,IF(T38="X",0,IF(T$2="L",VLOOKUP(T38,'H. VER.'!$F$10:$P$171,11,FALSE),IF(T$2="S",VLOOKUP(T38,'H. VER.'!$V$10:$AF$171,11,FALSE),IF(T$2="D",VLOOKUP(T38,'H. VER.'!$AL$10:$AV$171,11,FALSE),"")))))))</f>
        <v/>
      </c>
      <c r="GD38" s="148" t="str">
        <f>IF(U38="","",IF(U38="L",0,IF(U38="V",0,IF(U38="X",0,IF(U$2="L",VLOOKUP(U38,'H. VER.'!$F$10:$P$171,11,FALSE),IF(U$2="S",VLOOKUP(U38,'H. VER.'!$V$10:$AF$171,11,FALSE),IF(U$2="D",VLOOKUP(U38,'H. VER.'!$AL$10:$AV$171,11,FALSE),"")))))))</f>
        <v/>
      </c>
      <c r="GE38" s="148" t="str">
        <f>IF(V38="","",IF(V38="L",0,IF(V38="V",0,IF(V38="X",0,IF(V$2="L",VLOOKUP(V38,'H. VER.'!$F$10:$P$171,11,FALSE),IF(V$2="S",VLOOKUP(V38,'H. VER.'!$V$10:$AF$171,11,FALSE),IF(V$2="D",VLOOKUP(V38,'H. VER.'!$AL$10:$AV$171,11,FALSE),"")))))))</f>
        <v/>
      </c>
      <c r="GF38" s="148" t="str">
        <f>IF(W38="","",IF(W38="L",0,IF(W38="V",0,IF(W38="X",0,IF(W$2="L",VLOOKUP(W38,'H. VER.'!$F$10:$P$171,11,FALSE),IF(W$2="S",VLOOKUP(W38,'H. VER.'!$V$10:$AF$171,11,FALSE),IF(W$2="D",VLOOKUP(W38,'H. VER.'!$AL$10:$AV$171,11,FALSE),"")))))))</f>
        <v/>
      </c>
      <c r="GG38" s="148" t="str">
        <f>IF(X38="","",IF(X38="L",0,IF(X38="V",0,IF(X38="X",0,IF(X$2="L",VLOOKUP(X38,'H. VER.'!$F$10:$P$171,11,FALSE),IF(X$2="S",VLOOKUP(X38,'H. VER.'!$V$10:$AF$171,11,FALSE),IF(X$2="D",VLOOKUP(X38,'H. VER.'!$AL$10:$AV$171,11,FALSE),"")))))))</f>
        <v/>
      </c>
      <c r="GH38" s="148" t="str">
        <f>IF(Y38="","",IF(Y38="L",0,IF(Y38="V",0,IF(Y38="X",0,IF(Y$2="L",VLOOKUP(Y38,'H. VER.'!$F$10:$P$171,11,FALSE),IF(Y$2="S",VLOOKUP(Y38,'H. VER.'!$V$10:$AF$171,11,FALSE),IF(Y$2="D",VLOOKUP(Y38,'H. VER.'!$AL$10:$AV$171,11,FALSE),"")))))))</f>
        <v/>
      </c>
      <c r="GI38" s="148" t="str">
        <f>IF(Z38="","",IF(Z38="L",0,IF(Z38="V",0,IF(Z38="X",0,IF(Z$2="L",VLOOKUP(Z38,'H. VER.'!$F$10:$P$171,11,FALSE),IF(Z$2="S",VLOOKUP(Z38,'H. VER.'!$V$10:$AF$171,11,FALSE),IF(Z$2="D",VLOOKUP(Z38,'H. VER.'!$AL$10:$AV$171,11,FALSE),"")))))))</f>
        <v/>
      </c>
      <c r="GJ38" s="148" t="str">
        <f>IF(AA38="","",IF(AA38="L",0,IF(AA38="V",0,IF(AA38="X",0,IF(AA$2="L",VLOOKUP(AA38,'H. VER.'!$F$10:$P$171,11,FALSE),IF(AA$2="S",VLOOKUP(AA38,'H. VER.'!$V$10:$AF$171,11,FALSE),IF(AA$2="D",VLOOKUP(AA38,'H. VER.'!$AL$10:$AV$171,11,FALSE),"")))))))</f>
        <v/>
      </c>
      <c r="GK38" s="148" t="str">
        <f>IF(AB38="","",IF(AB38="L",0,IF(AB38="V",0,IF(AB38="X",0,IF(AB$2="L",VLOOKUP(AB38,'H. VER.'!$F$10:$P$171,11,FALSE),IF(AB$2="S",VLOOKUP(AB38,'H. VER.'!$V$10:$AF$171,11,FALSE),IF(AB$2="D",VLOOKUP(AB38,'H. VER.'!$AL$10:$AV$171,11,FALSE),"")))))))</f>
        <v/>
      </c>
      <c r="GL38" s="148" t="str">
        <f>IF(AC38="","",IF(AC38="L",0,IF(AC38="V",0,IF(AC38="X",0,IF(AC$2="L",VLOOKUP(AC38,'H. VER.'!$F$10:$P$171,11,FALSE),IF(AC$2="S",VLOOKUP(AC38,'H. VER.'!$V$10:$AF$171,11,FALSE),IF(AC$2="D",VLOOKUP(AC38,'H. VER.'!$AL$10:$AV$171,11,FALSE),"")))))))</f>
        <v/>
      </c>
      <c r="GM38" s="148" t="str">
        <f>IF(AD38="","",IF(AD38="L",0,IF(AD38="V",0,IF(AD38="X",0,IF(AD$2="L",VLOOKUP(AD38,'H. VER.'!$F$10:$P$171,11,FALSE),IF(AD$2="S",VLOOKUP(AD38,'H. VER.'!$V$10:$AF$171,11,FALSE),IF(AD$2="D",VLOOKUP(AD38,'H. VER.'!$AL$10:$AV$171,11,FALSE),"")))))))</f>
        <v/>
      </c>
      <c r="GN38" s="148" t="str">
        <f>IF(AE38="","",IF(AE38="L",0,IF(AE38="V",0,IF(AE38="X",0,IF(AE$2="L",VLOOKUP(AE38,'H. VER.'!$F$10:$P$171,11,FALSE),IF(AE$2="S",VLOOKUP(AE38,'H. VER.'!$V$10:$AF$171,11,FALSE),IF(AE$2="D",VLOOKUP(AE38,'H. VER.'!$AL$10:$AV$171,11,FALSE),"")))))))</f>
        <v/>
      </c>
      <c r="GO38" s="148" t="str">
        <f>IF(AF38="","",IF(AF38="L",0,IF(AF38="V",0,IF(AF38="X",0,IF(AF$2="L",VLOOKUP(AF38,'H. VER.'!$F$10:$P$171,11,FALSE),IF(AF$2="S",VLOOKUP(AF38,'H. VER.'!$V$10:$AF$171,11,FALSE),IF(AF$2="D",VLOOKUP(AF38,'H. VER.'!$AL$10:$AV$171,11,FALSE),"")))))))</f>
        <v/>
      </c>
      <c r="GP38" s="148" t="str">
        <f>IF(AG38="","",IF(AG38="L",0,IF(AG38="V",0,IF(AG38="X",0,IF(AG$2="L",VLOOKUP(AG38,'H. VER.'!$F$10:$P$171,11,FALSE),IF(AG$2="S",VLOOKUP(AG38,'H. VER.'!$V$10:$AF$171,11,FALSE),IF(AG$2="D",VLOOKUP(AG38,'H. VER.'!$AL$10:$AV$171,11,FALSE),"")))))))</f>
        <v/>
      </c>
      <c r="GQ38" s="148" t="str">
        <f>IF(AH38="","",IF(AH38="L",0,IF(AH38="V",0,IF(AH38="X",0,IF(AH$2="L",VLOOKUP(AH38,'H. VER.'!$F$10:$P$171,11,FALSE),IF(AH$2="S",VLOOKUP(AH38,'H. VER.'!$V$10:$AF$171,11,FALSE),IF(AH$2="D",VLOOKUP(AH38,'H. VER.'!$AL$10:$AV$171,11,FALSE),"")))))))</f>
        <v/>
      </c>
      <c r="GR38" s="148" t="str">
        <f>IF(AI38="","",IF(AI38="L",0,IF(AI38="V",0,IF(AI38="X",0,IF(AI$2="L",VLOOKUP(AI38,'H. VER.'!$F$10:$P$171,11,FALSE),IF(AI$2="S",VLOOKUP(AI38,'H. VER.'!$V$10:$AF$171,11,FALSE),IF(AI$2="D",VLOOKUP(AI38,'H. VER.'!$AL$10:$AV$171,11,FALSE),"")))))))</f>
        <v/>
      </c>
      <c r="GS38" s="148" t="str">
        <f>IF(AJ38="","",IF(AJ38="L",0,IF(AJ38="V",0,IF(AJ38="X",0,IF(AJ$2="L",VLOOKUP(AJ38,'H. VER.'!$F$10:$P$171,11,FALSE),IF(AJ$2="S",VLOOKUP(AJ38,'H. VER.'!$V$10:$AF$171,11,FALSE),IF(AJ$2="D",VLOOKUP(AJ38,'H. VER.'!$AL$10:$AV$171,11,FALSE),"")))))))</f>
        <v/>
      </c>
      <c r="GT38" s="148" t="str">
        <f>IF(AK38="","",IF(AK38="L",0,IF(AK38="V",0,IF(AK38="X",0,IF(AK$2="L",VLOOKUP(AK38,'H. VER.'!$F$10:$P$171,11,FALSE),IF(AK$2="S",VLOOKUP(AK38,'H. VER.'!$V$10:$AF$171,11,FALSE),IF(AK$2="D",VLOOKUP(AK38,'H. VER.'!$AL$10:$AV$171,11,FALSE),"")))))))</f>
        <v/>
      </c>
      <c r="GU38" s="19"/>
      <c r="GV38" s="417">
        <f t="shared" si="47"/>
        <v>31</v>
      </c>
      <c r="GW38" s="415"/>
    </row>
    <row r="39" spans="1:205" ht="15.75">
      <c r="A39" s="368"/>
      <c r="B39" s="367" t="str">
        <f>IFERROR(VLOOKUP(A455/7/2023+CONDUCTORES!C:V,20,FALSE),"")</f>
        <v/>
      </c>
      <c r="C39" s="544" t="str">
        <f>IF(CUADRO!A39="",IF(B39="","",B39),VLOOKUP(CUADRO!A39,CONDUCTORES!C:E,3,FALSE))</f>
        <v/>
      </c>
      <c r="D39" s="545" t="str">
        <f>IF(ISNA(IF(B39="",IF(A39="","",A39),VLOOKUP(B39,CONDUCTORES!B:F,5,FALSE))),"",(IF(B39="",IF(A39="","",A39),VLOOKUP(B39,CONDUCTORES!B:F,5,FALSE))))</f>
        <v/>
      </c>
      <c r="E39" s="546">
        <v>36</v>
      </c>
      <c r="F39" s="551"/>
      <c r="G39" s="547"/>
      <c r="H39" s="547"/>
      <c r="I39" s="519"/>
      <c r="J39" s="547"/>
      <c r="K39" s="519"/>
      <c r="L39" s="547"/>
      <c r="M39" s="547"/>
      <c r="N39" s="547"/>
      <c r="O39" s="547"/>
      <c r="P39" s="519"/>
      <c r="Q39" s="547"/>
      <c r="R39" s="519"/>
      <c r="S39" s="550"/>
      <c r="T39" s="547"/>
      <c r="U39" s="549"/>
      <c r="V39" s="550"/>
      <c r="W39" s="547"/>
      <c r="X39" s="547"/>
      <c r="Y39" s="519"/>
      <c r="Z39" s="550"/>
      <c r="AA39" s="547"/>
      <c r="AB39" s="547"/>
      <c r="AC39" s="547"/>
      <c r="AD39" s="547"/>
      <c r="AE39" s="547"/>
      <c r="AF39" s="547"/>
      <c r="AG39" s="547"/>
      <c r="AH39" s="547"/>
      <c r="AI39" s="547"/>
      <c r="AJ39" s="547"/>
      <c r="AK39" s="519"/>
      <c r="AL39" s="417">
        <f t="shared" si="38"/>
        <v>0</v>
      </c>
      <c r="AM39" s="417">
        <f t="shared" si="6"/>
        <v>31</v>
      </c>
      <c r="AN39" s="463">
        <f t="shared" si="39"/>
        <v>0</v>
      </c>
      <c r="AO39" s="463">
        <f t="shared" si="40"/>
        <v>0</v>
      </c>
      <c r="AP39" s="463">
        <f t="shared" si="41"/>
        <v>0</v>
      </c>
      <c r="AQ39" s="463">
        <f t="shared" si="42"/>
        <v>0</v>
      </c>
      <c r="AR39" s="463">
        <f t="shared" si="43"/>
        <v>0</v>
      </c>
      <c r="AS39" s="464">
        <f t="shared" si="44"/>
        <v>0</v>
      </c>
      <c r="AT39" s="464">
        <f t="shared" si="45"/>
        <v>0</v>
      </c>
      <c r="AU39" s="465">
        <f>EH39+(AO39*(CALCULADORA!$L$22/30))+(CUADRO!AP39*CALCULADORA!$J$22)+(CUADRO!AQ39*CALCULADORA!$J$22)+(CUADRO!AR39*CALCULADORA!$J$22)</f>
        <v>0</v>
      </c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97">
        <f t="shared" si="48"/>
        <v>1</v>
      </c>
      <c r="BW39" s="97">
        <f t="shared" si="49"/>
        <v>2</v>
      </c>
      <c r="BX39" s="97">
        <f t="shared" si="50"/>
        <v>3</v>
      </c>
      <c r="BY39" s="97">
        <f t="shared" si="51"/>
        <v>4</v>
      </c>
      <c r="BZ39" s="97">
        <f t="shared" si="52"/>
        <v>5</v>
      </c>
      <c r="CA39" s="97">
        <f t="shared" si="53"/>
        <v>6</v>
      </c>
      <c r="CB39" s="97">
        <f t="shared" si="54"/>
        <v>7</v>
      </c>
      <c r="CC39" s="97">
        <f t="shared" si="55"/>
        <v>8</v>
      </c>
      <c r="CD39" s="97">
        <f t="shared" si="56"/>
        <v>9</v>
      </c>
      <c r="CE39" s="97">
        <f t="shared" si="57"/>
        <v>10</v>
      </c>
      <c r="CF39" s="97">
        <f t="shared" si="58"/>
        <v>11</v>
      </c>
      <c r="CG39" s="97">
        <f t="shared" si="59"/>
        <v>12</v>
      </c>
      <c r="CH39" s="97">
        <f t="shared" si="60"/>
        <v>13</v>
      </c>
      <c r="CI39" s="97">
        <f t="shared" si="61"/>
        <v>14</v>
      </c>
      <c r="CJ39" s="97">
        <f t="shared" si="62"/>
        <v>15</v>
      </c>
      <c r="CK39" s="97">
        <f t="shared" si="63"/>
        <v>16</v>
      </c>
      <c r="CL39" s="97">
        <f t="shared" si="64"/>
        <v>17</v>
      </c>
      <c r="CM39" s="97">
        <f t="shared" si="65"/>
        <v>18</v>
      </c>
      <c r="CN39" s="97">
        <f t="shared" si="66"/>
        <v>19</v>
      </c>
      <c r="CO39" s="97">
        <f t="shared" si="67"/>
        <v>20</v>
      </c>
      <c r="CP39" s="97">
        <f t="shared" si="68"/>
        <v>21</v>
      </c>
      <c r="CQ39" s="97">
        <f t="shared" si="69"/>
        <v>22</v>
      </c>
      <c r="CR39" s="97">
        <f t="shared" si="70"/>
        <v>23</v>
      </c>
      <c r="CS39" s="97">
        <f t="shared" si="71"/>
        <v>24</v>
      </c>
      <c r="CT39" s="97">
        <f t="shared" si="72"/>
        <v>25</v>
      </c>
      <c r="CU39" s="97">
        <f t="shared" si="73"/>
        <v>26</v>
      </c>
      <c r="CV39" s="97">
        <f t="shared" si="74"/>
        <v>27</v>
      </c>
      <c r="CW39" s="97">
        <f t="shared" si="75"/>
        <v>28</v>
      </c>
      <c r="CX39" s="97">
        <f t="shared" si="76"/>
        <v>29</v>
      </c>
      <c r="CY39" s="97">
        <f t="shared" si="77"/>
        <v>30</v>
      </c>
      <c r="CZ39" s="97">
        <f t="shared" si="78"/>
        <v>31</v>
      </c>
      <c r="DA39" s="19"/>
      <c r="DB39" s="19"/>
      <c r="DC39" s="148" t="str">
        <f>IF(G39="X",CALCULADORA!$J$22,IF(CUADRO!G39="V",0,IF(CUADRO!G39="AP",0,IF(CUADRO!G39="HS",0,IF(CUADRO!G39="BA",0,IF(CALCULADORA!$M$2="INVIERNO",CUADRO!EJ39,CUADRO!FP39))))))</f>
        <v/>
      </c>
      <c r="DD39" s="148" t="str">
        <f>IF(H39="X",CALCULADORA!$J$22,IF(CUADRO!H39="V",0,IF(CUADRO!H39="AP",0,IF(CUADRO!H39="HS",0,IF(CUADRO!H39="BA",0,IF(CALCULADORA!$M$2="INVIERNO",CUADRO!EK39,CUADRO!FQ39))))))</f>
        <v/>
      </c>
      <c r="DE39" s="148" t="str">
        <f>IF(I39="X",CALCULADORA!$J$22,IF(CUADRO!I39="V",0,IF(CUADRO!I39="AP",0,IF(CUADRO!I39="HS",0,IF(CUADRO!I39="BA",0,IF(CALCULADORA!$M$2="INVIERNO",CUADRO!EL39,CUADRO!FR39))))))</f>
        <v/>
      </c>
      <c r="DF39" s="148" t="str">
        <f>IF(J39="X",CALCULADORA!$J$22,IF(CUADRO!J39="V",0,IF(CUADRO!J39="AP",0,IF(CUADRO!J39="HS",0,IF(CUADRO!J39="BA",0,IF(CALCULADORA!$M$2="INVIERNO",CUADRO!EM39,CUADRO!FS39))))))</f>
        <v/>
      </c>
      <c r="DG39" s="148" t="str">
        <f>IF(K39="X",CALCULADORA!$J$22,IF(CUADRO!K39="V",0,IF(CUADRO!K39="AP",0,IF(CUADRO!K39="HS",0,IF(CUADRO!K39="BA",0,IF(CALCULADORA!$M$2="INVIERNO",CUADRO!EN39,CUADRO!FT39))))))</f>
        <v/>
      </c>
      <c r="DH39" s="148" t="str">
        <f>IF(L39="X",CALCULADORA!$J$22,IF(CUADRO!L39="V",0,IF(CUADRO!L39="AP",0,IF(CUADRO!L39="HS",0,IF(CUADRO!L39="BA",0,IF(CALCULADORA!$M$2="INVIERNO",CUADRO!EO39,CUADRO!FU39))))))</f>
        <v/>
      </c>
      <c r="DI39" s="148" t="str">
        <f>IF(M39="X",CALCULADORA!$J$22,IF(CUADRO!M39="V",0,IF(CUADRO!M39="AP",0,IF(CUADRO!M39="HS",0,IF(CUADRO!M39="BA",0,IF(CALCULADORA!$M$2="INVIERNO",CUADRO!EP39,CUADRO!FV39))))))</f>
        <v/>
      </c>
      <c r="DJ39" s="148" t="str">
        <f>IF(N39="X",CALCULADORA!$J$22,IF(CUADRO!N39="V",0,IF(CUADRO!N39="AP",0,IF(CUADRO!N39="HS",0,IF(CUADRO!N39="BA",0,IF(CALCULADORA!$M$2="INVIERNO",CUADRO!EQ39,CUADRO!FW39))))))</f>
        <v/>
      </c>
      <c r="DK39" s="148" t="str">
        <f>IF(O39="X",CALCULADORA!$J$22,IF(CUADRO!O39="V",0,IF(CUADRO!O39="AP",0,IF(CUADRO!O39="HS",0,IF(CUADRO!O39="BA",0,IF(CALCULADORA!$M$2="INVIERNO",CUADRO!ER39,CUADRO!FX39))))))</f>
        <v/>
      </c>
      <c r="DL39" s="148" t="str">
        <f>IF(P39="X",CALCULADORA!$J$22,IF(CUADRO!P39="V",0,IF(CUADRO!P39="AP",0,IF(CUADRO!P39="HS",0,IF(CUADRO!P39="BA",0,IF(CALCULADORA!$M$2="INVIERNO",CUADRO!ES39,CUADRO!FY39))))))</f>
        <v/>
      </c>
      <c r="DM39" s="148" t="str">
        <f>IF(Q39="X",CALCULADORA!$J$22,IF(CUADRO!Q39="V",0,IF(CUADRO!Q39="AP",0,IF(CUADRO!Q39="HS",0,IF(CUADRO!Q39="BA",0,IF(CALCULADORA!$M$2="INVIERNO",CUADRO!ET39,CUADRO!FZ39))))))</f>
        <v/>
      </c>
      <c r="DN39" s="148" t="str">
        <f>IF(R39="X",CALCULADORA!$J$22,IF(CUADRO!R39="V",0,IF(CUADRO!R39="AP",0,IF(CUADRO!R39="HS",0,IF(CUADRO!R39="BA",0,IF(CALCULADORA!$M$2="INVIERNO",CUADRO!EU39,CUADRO!GA39))))))</f>
        <v/>
      </c>
      <c r="DO39" s="148" t="str">
        <f>IF(S39="X",CALCULADORA!$J$22,IF(CUADRO!S39="V",0,IF(CUADRO!S39="AP",0,IF(CUADRO!S39="HS",0,IF(CUADRO!S39="BA",0,IF(CALCULADORA!$M$2="INVIERNO",CUADRO!EV39,CUADRO!GB39))))))</f>
        <v/>
      </c>
      <c r="DP39" s="148" t="str">
        <f>IF(T39="X",CALCULADORA!$J$22,IF(CUADRO!T39="V",0,IF(CUADRO!T39="AP",0,IF(CUADRO!T39="HS",0,IF(CUADRO!T39="BA",0,IF(CALCULADORA!$M$2="INVIERNO",CUADRO!EW39,CUADRO!GC39))))))</f>
        <v/>
      </c>
      <c r="DQ39" s="148" t="str">
        <f>IF(U39="X",CALCULADORA!$J$22,IF(CUADRO!U39="V",0,IF(CUADRO!U39="AP",0,IF(CUADRO!U39="HS",0,IF(CUADRO!U39="BA",0,IF(CALCULADORA!$M$2="INVIERNO",CUADRO!EX39,CUADRO!GD39))))))</f>
        <v/>
      </c>
      <c r="DR39" s="148" t="str">
        <f>IF(V39="X",CALCULADORA!$J$22,IF(CUADRO!V39="V",0,IF(CUADRO!V39="AP",0,IF(CUADRO!V39="HS",0,IF(CUADRO!V39="BA",0,IF(CALCULADORA!$M$2="INVIERNO",CUADRO!EY39,CUADRO!GE39))))))</f>
        <v/>
      </c>
      <c r="DS39" s="148" t="str">
        <f>IF(W39="X",CALCULADORA!$J$22,IF(CUADRO!W39="V",0,IF(CUADRO!W39="AP",0,IF(CUADRO!W39="HS",0,IF(CUADRO!W39="BA",0,IF(CALCULADORA!$M$2="INVIERNO",CUADRO!EZ39,CUADRO!GF39))))))</f>
        <v/>
      </c>
      <c r="DT39" s="148" t="str">
        <f>IF(X39="X",CALCULADORA!$J$22,IF(CUADRO!X39="V",0,IF(CUADRO!X39="AP",0,IF(CUADRO!X39="HS",0,IF(CUADRO!X39="BA",0,IF(CALCULADORA!$M$2="INVIERNO",CUADRO!FA39,CUADRO!GG39))))))</f>
        <v/>
      </c>
      <c r="DU39" s="148" t="str">
        <f>IF(Y39="X",CALCULADORA!$J$22,IF(CUADRO!Y39="V",0,IF(CUADRO!Y39="AP",0,IF(CUADRO!Y39="HS",0,IF(CUADRO!Y39="BA",0,IF(CALCULADORA!$M$2="INVIERNO",CUADRO!FB39,CUADRO!GH39))))))</f>
        <v/>
      </c>
      <c r="DV39" s="148" t="str">
        <f>IF(Z39="X",CALCULADORA!$J$22,IF(CUADRO!Z39="V",0,IF(CUADRO!Z39="AP",0,IF(CUADRO!Z39="HS",0,IF(CUADRO!Z39="BA",0,IF(CALCULADORA!$M$2="INVIERNO",CUADRO!FC39,CUADRO!GI39))))))</f>
        <v/>
      </c>
      <c r="DW39" s="148" t="str">
        <f>IF(AA39="X",CALCULADORA!$J$22,IF(CUADRO!AA39="V",0,IF(CUADRO!AA39="AP",0,IF(CUADRO!AA39="HS",0,IF(CUADRO!AA39="BA",0,IF(CALCULADORA!$M$2="INVIERNO",CUADRO!FD39,CUADRO!GJ39))))))</f>
        <v/>
      </c>
      <c r="DX39" s="148" t="str">
        <f>IF(AB39="X",CALCULADORA!$J$22,IF(CUADRO!AB39="V",0,IF(CUADRO!AB39="AP",0,IF(CUADRO!AB39="HS",0,IF(CUADRO!AB39="BA",0,IF(CALCULADORA!$M$2="INVIERNO",CUADRO!FE39,CUADRO!GK39))))))</f>
        <v/>
      </c>
      <c r="DY39" s="148" t="str">
        <f>IF(AC39="X",CALCULADORA!$J$22,IF(CUADRO!AC39="V",0,IF(CUADRO!AC39="AP",0,IF(CUADRO!AC39="HS",0,IF(CUADRO!AC39="BA",0,IF(CALCULADORA!$M$2="INVIERNO",CUADRO!FF39,CUADRO!GL39))))))</f>
        <v/>
      </c>
      <c r="DZ39" s="148" t="str">
        <f>IF(AD39="X",CALCULADORA!$J$22,IF(CUADRO!AD39="V",0,IF(CUADRO!AD39="AP",0,IF(CUADRO!AD39="HS",0,IF(CUADRO!AD39="BA",0,IF(CALCULADORA!$M$2="INVIERNO",CUADRO!FG39,CUADRO!GM39))))))</f>
        <v/>
      </c>
      <c r="EA39" s="148" t="str">
        <f>IF(AE39="X",CALCULADORA!$J$22,IF(CUADRO!AE39="V",0,IF(CUADRO!AE39="AP",0,IF(CUADRO!AE39="HS",0,IF(CUADRO!AE39="BA",0,IF(CALCULADORA!$M$2="INVIERNO",CUADRO!FH39,CUADRO!GN39))))))</f>
        <v/>
      </c>
      <c r="EB39" s="148" t="str">
        <f>IF(AF39="X",CALCULADORA!$J$22,IF(CUADRO!AF39="V",0,IF(CUADRO!AF39="AP",0,IF(CUADRO!AF39="HS",0,IF(CUADRO!AF39="BA",0,IF(CALCULADORA!$M$2="INVIERNO",CUADRO!FI39,CUADRO!GO39))))))</f>
        <v/>
      </c>
      <c r="EC39" s="148" t="str">
        <f>IF(AG39="X",CALCULADORA!$J$22,IF(CUADRO!AG39="V",0,IF(CUADRO!AG39="AP",0,IF(CUADRO!AG39="HS",0,IF(CUADRO!AG39="BA",0,IF(CALCULADORA!$M$2="INVIERNO",CUADRO!FJ39,CUADRO!GP39))))))</f>
        <v/>
      </c>
      <c r="ED39" s="148" t="str">
        <f>IF(AH39="X",CALCULADORA!$J$22,IF(CUADRO!AH39="V",0,IF(CUADRO!AH39="AP",0,IF(CUADRO!AH39="HS",0,IF(CUADRO!AH39="BA",0,IF(CALCULADORA!$M$2="INVIERNO",CUADRO!FK39,CUADRO!GQ39))))))</f>
        <v/>
      </c>
      <c r="EE39" s="148" t="str">
        <f>IF(AI39="X",CALCULADORA!$J$22,IF(CUADRO!AI39="V",0,IF(CUADRO!AI39="AP",0,IF(CUADRO!AI39="HS",0,IF(CUADRO!AI39="BA",0,IF(CALCULADORA!$M$2="INVIERNO",CUADRO!FL39,CUADRO!GR39))))))</f>
        <v/>
      </c>
      <c r="EF39" s="148" t="str">
        <f>IF(AJ39="X",CALCULADORA!$J$22,IF(CUADRO!AJ39="V",0,IF(CUADRO!AJ39="AP",0,IF(CUADRO!AJ39="HS",0,IF(CUADRO!AJ39="BA",0,IF(CALCULADORA!$M$2="INVIERNO",CUADRO!FM39,CUADRO!GS39))))))</f>
        <v/>
      </c>
      <c r="EG39" s="148" t="str">
        <f>IF(AK39="X",CALCULADORA!$J$22,IF(CUADRO!AK39="V",0,IF(CUADRO!AK39="AP",0,IF(CUADRO!AK39="HS",0,IF(CUADRO!AK39="BA",0,IF(CALCULADORA!$M$2="INVIERNO",CUADRO!FN39,CUADRO!GT39))))))</f>
        <v/>
      </c>
      <c r="EH39" s="363">
        <f t="shared" si="46"/>
        <v>0</v>
      </c>
      <c r="EI39" s="19"/>
      <c r="EJ39" s="148" t="str">
        <f>IF(G39="","",IF(G39="L",0,IF(G39="V",0,IF(G39="X",0,IF(G$2="L",VLOOKUP(G39,'H. INV.'!$F$10:$P$171,11,FALSE),IF(G$2="S",VLOOKUP(G39,'H. INV.'!$V$10:$AF$171,11,FALSE),IF(G$2="D",VLOOKUP(G39,'H. INV.'!$AL$10:$AV$171,11,FALSE),"")))))))</f>
        <v/>
      </c>
      <c r="EK39" s="148" t="str">
        <f>IF(H39="","",IF(H39="L",0,IF(H39="V",0,IF(H39="X",0,IF(H$2="L",VLOOKUP(H39,'H. INV.'!$F$10:$P$171,11,FALSE),IF(H$2="S",VLOOKUP(H39,'H. INV.'!$V$10:$AF$171,11,FALSE),IF(H$2="D",VLOOKUP(H39,'H. INV.'!$AL$10:$AV$171,11,FALSE),"")))))))</f>
        <v/>
      </c>
      <c r="EL39" s="148" t="str">
        <f>IF(I39="","",IF(I39="L",0,IF(I39="V",0,IF(I39="X",0,IF(I$2="L",VLOOKUP(I39,'H. INV.'!$F$10:$P$171,11,FALSE),IF(I$2="S",VLOOKUP(I39,'H. INV.'!$V$10:$AF$171,11,FALSE),IF(I$2="D",VLOOKUP(I39,'H. INV.'!$AL$10:$AV$171,11,FALSE),"")))))))</f>
        <v/>
      </c>
      <c r="EM39" s="148" t="str">
        <f>IF(J39="","",IF(J39="L",0,IF(J39="V",0,IF(J39="X",0,IF(J$2="L",VLOOKUP(J39,'H. INV.'!$F$10:$P$171,11,FALSE),IF(J$2="S",VLOOKUP(J39,'H. INV.'!$V$10:$AF$171,11,FALSE),IF(J$2="D",VLOOKUP(J39,'H. INV.'!$AL$10:$AV$171,11,FALSE),"")))))))</f>
        <v/>
      </c>
      <c r="EN39" s="148" t="str">
        <f>IF(K39="","",IF(K39="L",0,IF(K39="V",0,IF(K39="X",0,IF(K$2="L",VLOOKUP(K39,'H. INV.'!$F$10:$P$171,11,FALSE),IF(K$2="S",VLOOKUP(K39,'H. INV.'!$V$10:$AF$171,11,FALSE),IF(K$2="D",VLOOKUP(K39,'H. INV.'!$AL$10:$AV$171,11,FALSE),"")))))))</f>
        <v/>
      </c>
      <c r="EO39" s="148" t="str">
        <f>IF(L39="","",IF(L39="L",0,IF(L39="V",0,IF(L39="X",0,IF(L$2="L",VLOOKUP(L39,'H. INV.'!$F$10:$P$171,11,FALSE),IF(L$2="S",VLOOKUP(L39,'H. INV.'!$V$10:$AF$171,11,FALSE),IF(L$2="D",VLOOKUP(L39,'H. INV.'!$AL$10:$AV$171,11,FALSE),"")))))))</f>
        <v/>
      </c>
      <c r="EP39" s="148" t="str">
        <f>IF(M39="","",IF(M39="L",0,IF(M39="V",0,IF(M39="X",0,IF(M$2="L",VLOOKUP(M39,'H. INV.'!$F$10:$P$171,11,FALSE),IF(M$2="S",VLOOKUP(M39,'H. INV.'!$V$10:$AF$171,11,FALSE),IF(M$2="D",VLOOKUP(M39,'H. INV.'!$AL$10:$AV$171,11,FALSE),"")))))))</f>
        <v/>
      </c>
      <c r="EQ39" s="148" t="str">
        <f>IF(N39="","",IF(N39="L",0,IF(N39="V",0,IF(N39="X",0,IF(N$2="L",VLOOKUP(N39,'H. INV.'!$F$10:$P$171,11,FALSE),IF(N$2="S",VLOOKUP(N39,'H. INV.'!$V$10:$AF$171,11,FALSE),IF(N$2="D",VLOOKUP(N39,'H. INV.'!$AL$10:$AV$171,11,FALSE),"")))))))</f>
        <v/>
      </c>
      <c r="ER39" s="148" t="str">
        <f>IF(O39="","",IF(O39="L",0,IF(O39="V",0,IF(O39="X",0,IF(O$2="L",VLOOKUP(O39,'H. INV.'!$F$10:$P$171,11,FALSE),IF(O$2="S",VLOOKUP(O39,'H. INV.'!$V$10:$AF$171,11,FALSE),IF(O$2="D",VLOOKUP(O39,'H. INV.'!$AL$10:$AV$171,11,FALSE),"")))))))</f>
        <v/>
      </c>
      <c r="ES39" s="148" t="str">
        <f>IF(P39="","",IF(P39="L",0,IF(P39="V",0,IF(P39="X",0,IF(P$2="L",VLOOKUP(P39,'H. INV.'!$F$10:$P$171,11,FALSE),IF(P$2="S",VLOOKUP(P39,'H. INV.'!$V$10:$AF$171,11,FALSE),IF(P$2="D",VLOOKUP(P39,'H. INV.'!$AL$10:$AV$171,11,FALSE),"")))))))</f>
        <v/>
      </c>
      <c r="ET39" s="148" t="str">
        <f>IF(Q39="","",IF(Q39="L",0,IF(Q39="V",0,IF(Q39="X",0,IF(Q$2="L",VLOOKUP(Q39,'H. INV.'!$F$10:$P$171,11,FALSE),IF(Q$2="S",VLOOKUP(Q39,'H. INV.'!$V$10:$AF$171,11,FALSE),IF(Q$2="D",VLOOKUP(Q39,'H. INV.'!$AL$10:$AV$171,11,FALSE),"")))))))</f>
        <v/>
      </c>
      <c r="EU39" s="148" t="str">
        <f>IF(R39="","",IF(R39="L",0,IF(R39="V",0,IF(R39="X",0,IF(R$2="L",VLOOKUP(R39,'H. INV.'!$F$10:$P$171,11,FALSE),IF(R$2="S",VLOOKUP(R39,'H. INV.'!$V$10:$AF$171,11,FALSE),IF(R$2="D",VLOOKUP(R39,'H. INV.'!$AL$10:$AV$171,11,FALSE),"")))))))</f>
        <v/>
      </c>
      <c r="EV39" s="148" t="str">
        <f>IF(S39="","",IF(S39="L",0,IF(S39="V",0,IF(S39="X",0,IF(S$2="L",VLOOKUP(S39,'H. INV.'!$F$10:$P$171,11,FALSE),IF(S$2="S",VLOOKUP(S39,'H. INV.'!$V$10:$AF$171,11,FALSE),IF(S$2="D",VLOOKUP(S39,'H. INV.'!$AL$10:$AV$171,11,FALSE),"")))))))</f>
        <v/>
      </c>
      <c r="EW39" s="148" t="str">
        <f>IF(T39="","",IF(T39="L",0,IF(T39="V",0,IF(T39="X",0,IF(T$2="L",VLOOKUP(T39,'H. INV.'!$F$10:$P$171,11,FALSE),IF(T$2="S",VLOOKUP(T39,'H. INV.'!$V$10:$AF$171,11,FALSE),IF(T$2="D",VLOOKUP(T39,'H. INV.'!$AL$10:$AV$171,11,FALSE),"")))))))</f>
        <v/>
      </c>
      <c r="EX39" s="148" t="str">
        <f>IF(U39="","",IF(U39="L",0,IF(U39="V",0,IF(U39="X",0,IF(U$2="L",VLOOKUP(U39,'H. INV.'!$F$10:$P$171,11,FALSE),IF(U$2="S",VLOOKUP(U39,'H. INV.'!$V$10:$AF$171,11,FALSE),IF(U$2="D",VLOOKUP(U39,'H. INV.'!$AL$10:$AV$171,11,FALSE),"")))))))</f>
        <v/>
      </c>
      <c r="EY39" s="148" t="str">
        <f>IF(V39="","",IF(V39="L",0,IF(V39="V",0,IF(V39="X",0,IF(V$2="L",VLOOKUP(V39,'H. INV.'!$F$10:$P$171,11,FALSE),IF(V$2="S",VLOOKUP(V39,'H. INV.'!$V$10:$AF$171,11,FALSE),IF(V$2="D",VLOOKUP(V39,'H. INV.'!$AL$10:$AV$171,11,FALSE),"")))))))</f>
        <v/>
      </c>
      <c r="EZ39" s="148" t="str">
        <f>IF(W39="","",IF(W39="L",0,IF(W39="V",0,IF(W39="X",0,IF(W$2="L",VLOOKUP(W39,'H. INV.'!$F$10:$P$171,11,FALSE),IF(W$2="S",VLOOKUP(W39,'H. INV.'!$V$10:$AF$171,11,FALSE),IF(W$2="D",VLOOKUP(W39,'H. INV.'!$AL$10:$AV$171,11,FALSE),"")))))))</f>
        <v/>
      </c>
      <c r="FA39" s="148" t="str">
        <f>IF(X39="","",IF(X39="L",0,IF(X39="V",0,IF(X39="X",0,IF(X$2="L",VLOOKUP(X39,'H. INV.'!$F$10:$P$171,11,FALSE),IF(X$2="S",VLOOKUP(X39,'H. INV.'!$V$10:$AF$171,11,FALSE),IF(X$2="D",VLOOKUP(X39,'H. INV.'!$AL$10:$AV$171,11,FALSE),"")))))))</f>
        <v/>
      </c>
      <c r="FB39" s="148" t="str">
        <f>IF(Y39="","",IF(Y39="L",0,IF(Y39="V",0,IF(Y39="X",0,IF(Y$2="L",VLOOKUP(Y39,'H. INV.'!$F$10:$P$171,11,FALSE),IF(Y$2="S",VLOOKUP(Y39,'H. INV.'!$V$10:$AF$171,11,FALSE),IF(Y$2="D",VLOOKUP(Y39,'H. INV.'!$AL$10:$AV$171,11,FALSE),"")))))))</f>
        <v/>
      </c>
      <c r="FC39" s="148" t="str">
        <f>IF(Z39="","",IF(Z39="L",0,IF(Z39="V",0,IF(Z39="X",0,IF(Z$2="L",VLOOKUP(Z39,'H. INV.'!$F$10:$P$171,11,FALSE),IF(Z$2="S",VLOOKUP(Z39,'H. INV.'!$V$10:$AF$171,11,FALSE),IF(Z$2="D",VLOOKUP(Z39,'H. INV.'!$AL$10:$AV$171,11,FALSE),"")))))))</f>
        <v/>
      </c>
      <c r="FD39" s="148" t="str">
        <f>IF(AA39="","",IF(AA39="L",0,IF(AA39="V",0,IF(AA39="X",0,IF(AA$2="L",VLOOKUP(AA39,'H. INV.'!$F$10:$P$171,11,FALSE),IF(AA$2="S",VLOOKUP(AA39,'H. INV.'!$V$10:$AF$171,11,FALSE),IF(AA$2="D",VLOOKUP(AA39,'H. INV.'!$AL$10:$AV$171,11,FALSE),"")))))))</f>
        <v/>
      </c>
      <c r="FE39" s="148" t="str">
        <f>IF(AB39="","",IF(AB39="L",0,IF(AB39="V",0,IF(AB39="X",0,IF(AB$2="L",VLOOKUP(AB39,'H. INV.'!$F$10:$P$171,11,FALSE),IF(AB$2="S",VLOOKUP(AB39,'H. INV.'!$V$10:$AF$171,11,FALSE),IF(AB$2="D",VLOOKUP(AB39,'H. INV.'!$AL$10:$AV$171,11,FALSE),"")))))))</f>
        <v/>
      </c>
      <c r="FF39" s="148" t="str">
        <f>IF(AC39="","",IF(AC39="L",0,IF(AC39="V",0,IF(AC39="X",0,IF(AC$2="L",VLOOKUP(AC39,'H. INV.'!$F$10:$P$171,11,FALSE),IF(AC$2="S",VLOOKUP(AC39,'H. INV.'!$V$10:$AF$171,11,FALSE),IF(AC$2="D",VLOOKUP(AC39,'H. INV.'!$AL$10:$AV$171,11,FALSE),"")))))))</f>
        <v/>
      </c>
      <c r="FG39" s="148" t="str">
        <f>IF(AD39="","",IF(AD39="L",0,IF(AD39="V",0,IF(AD39="X",0,IF(AD$2="L",VLOOKUP(AD39,'H. INV.'!$F$10:$P$171,11,FALSE),IF(AD$2="S",VLOOKUP(AD39,'H. INV.'!$V$10:$AF$171,11,FALSE),IF(AD$2="D",VLOOKUP(AD39,'H. INV.'!$AL$10:$AV$171,11,FALSE),"")))))))</f>
        <v/>
      </c>
      <c r="FH39" s="148" t="str">
        <f>IF(AE39="","",IF(AE39="L",0,IF(AE39="V",0,IF(AE39="X",0,IF(AE$2="L",VLOOKUP(AE39,'H. INV.'!$F$10:$P$171,11,FALSE),IF(AE$2="S",VLOOKUP(AE39,'H. INV.'!$V$10:$AF$171,11,FALSE),IF(AE$2="D",VLOOKUP(AE39,'H. INV.'!$AL$10:$AV$171,11,FALSE),"")))))))</f>
        <v/>
      </c>
      <c r="FI39" s="148" t="str">
        <f>IF(AF39="","",IF(AF39="L",0,IF(AF39="V",0,IF(AF39="X",0,IF(AF$2="L",VLOOKUP(AF39,'H. INV.'!$F$10:$P$171,11,FALSE),IF(AF$2="S",VLOOKUP(AF39,'H. INV.'!$V$10:$AF$171,11,FALSE),IF(AF$2="D",VLOOKUP(AF39,'H. INV.'!$AL$10:$AV$171,11,FALSE),"")))))))</f>
        <v/>
      </c>
      <c r="FJ39" s="148" t="str">
        <f>IF(AG39="","",IF(AG39="L",0,IF(AG39="V",0,IF(AG39="X",0,IF(AG$2="L",VLOOKUP(AG39,'H. INV.'!$F$10:$P$171,11,FALSE),IF(AG$2="S",VLOOKUP(AG39,'H. INV.'!$V$10:$AF$171,11,FALSE),IF(AG$2="D",VLOOKUP(AG39,'H. INV.'!$AL$10:$AV$171,11,FALSE),"")))))))</f>
        <v/>
      </c>
      <c r="FK39" s="148" t="str">
        <f>IF(AH39="","",IF(AH39="L",0,IF(AH39="V",0,IF(AH39="X",0,IF(AH$2="L",VLOOKUP(AH39,'H. INV.'!$F$10:$P$171,11,FALSE),IF(AH$2="S",VLOOKUP(AH39,'H. INV.'!$V$10:$AF$171,11,FALSE),IF(AH$2="D",VLOOKUP(AH39,'H. INV.'!$AL$10:$AV$171,11,FALSE),"")))))))</f>
        <v/>
      </c>
      <c r="FL39" s="148" t="str">
        <f>IF(AI39="","",IF(AI39="L",0,IF(AI39="V",0,IF(AI39="X",0,IF(AI$2="L",VLOOKUP(AI39,'H. INV.'!$F$10:$P$171,11,FALSE),IF(AI$2="S",VLOOKUP(AI39,'H. INV.'!$V$10:$AF$171,11,FALSE),IF(AI$2="D",VLOOKUP(AI39,'H. INV.'!$AL$10:$AV$171,11,FALSE),"")))))))</f>
        <v/>
      </c>
      <c r="FM39" s="148" t="str">
        <f>IF(AJ39="","",IF(AJ39="L",0,IF(AJ39="V",0,IF(AJ39="X",0,IF(AJ$2="L",VLOOKUP(AJ39,'H. INV.'!$F$10:$P$171,11,FALSE),IF(AJ$2="S",VLOOKUP(AJ39,'H. INV.'!$V$10:$AF$171,11,FALSE),IF(AJ$2="D",VLOOKUP(AJ39,'H. INV.'!$AL$10:$AV$171,11,FALSE),"")))))))</f>
        <v/>
      </c>
      <c r="FN39" s="148" t="str">
        <f>IF(AK39="","",IF(AK39="L",0,IF(AK39="V",0,IF(AK39="X",0,IF(AK$2="L",VLOOKUP(AK39,'H. INV.'!$F$10:$P$171,11,FALSE),IF(AK$2="S",VLOOKUP(AK39,'H. INV.'!$V$10:$AF$171,11,FALSE),IF(AK$2="D",VLOOKUP(AK39,'H. INV.'!$AL$10:$AV$171,11,FALSE),"")))))))</f>
        <v/>
      </c>
      <c r="FO39" s="19"/>
      <c r="FP39" s="148" t="str">
        <f>IF(G39="","",IF(G39="L",0,IF(G39="V",0,IF(G39="X",0,IF(G$2="L",VLOOKUP(G39,'H. VER.'!$F$10:$P$171,11,FALSE),IF(G$2="S",VLOOKUP(G39,'H. VER.'!$V$10:$AF$171,11,FALSE),IF(G$2="D",VLOOKUP(G39,'H. VER.'!$AL$10:$AV$171,11,FALSE),"")))))))</f>
        <v/>
      </c>
      <c r="FQ39" s="148" t="str">
        <f>IF(H39="","",IF(H39="L",0,IF(H39="V",0,IF(H39="X",0,IF(H$2="L",VLOOKUP(H39,'H. VER.'!$F$10:$P$171,11,FALSE),IF(H$2="S",VLOOKUP(H39,'H. VER.'!$V$10:$AF$171,11,FALSE),IF(H$2="D",VLOOKUP(H39,'H. VER.'!$AL$10:$AV$171,11,FALSE),"")))))))</f>
        <v/>
      </c>
      <c r="FR39" s="148" t="str">
        <f>IF(I39="","",IF(I39="L",0,IF(I39="V",0,IF(I39="X",0,IF(I$2="L",VLOOKUP(I39,'H. VER.'!$F$10:$P$171,11,FALSE),IF(I$2="S",VLOOKUP(I39,'H. VER.'!$V$10:$AF$171,11,FALSE),IF(I$2="D",VLOOKUP(I39,'H. VER.'!$AL$10:$AV$171,11,FALSE),"")))))))</f>
        <v/>
      </c>
      <c r="FS39" s="148" t="str">
        <f>IF(J39="","",IF(J39="L",0,IF(J39="V",0,IF(J39="X",0,IF(J$2="L",VLOOKUP(J39,'H. VER.'!$F$10:$P$171,11,FALSE),IF(J$2="S",VLOOKUP(J39,'H. VER.'!$V$10:$AF$171,11,FALSE),IF(J$2="D",VLOOKUP(J39,'H. VER.'!$AL$10:$AV$171,11,FALSE),"")))))))</f>
        <v/>
      </c>
      <c r="FT39" s="148" t="str">
        <f>IF(K39="","",IF(K39="L",0,IF(K39="V",0,IF(K39="X",0,IF(K$2="L",VLOOKUP(K39,'H. VER.'!$F$10:$P$171,11,FALSE),IF(K$2="S",VLOOKUP(K39,'H. VER.'!$V$10:$AF$171,11,FALSE),IF(K$2="D",VLOOKUP(K39,'H. VER.'!$AL$10:$AV$171,11,FALSE),"")))))))</f>
        <v/>
      </c>
      <c r="FU39" s="148" t="str">
        <f>IF(L39="","",IF(L39="L",0,IF(L39="V",0,IF(L39="X",0,IF(L$2="L",VLOOKUP(L39,'H. VER.'!$F$10:$P$171,11,FALSE),IF(L$2="S",VLOOKUP(L39,'H. VER.'!$V$10:$AF$171,11,FALSE),IF(L$2="D",VLOOKUP(L39,'H. VER.'!$AL$10:$AV$171,11,FALSE),"")))))))</f>
        <v/>
      </c>
      <c r="FV39" s="148" t="str">
        <f>IF(M39="","",IF(M39="L",0,IF(M39="V",0,IF(M39="X",0,IF(M$2="L",VLOOKUP(M39,'H. VER.'!$F$10:$P$171,11,FALSE),IF(M$2="S",VLOOKUP(M39,'H. VER.'!$V$10:$AF$171,11,FALSE),IF(M$2="D",VLOOKUP(M39,'H. VER.'!$AL$10:$AV$171,11,FALSE),"")))))))</f>
        <v/>
      </c>
      <c r="FW39" s="148" t="str">
        <f>IF(N39="","",IF(N39="L",0,IF(N39="V",0,IF(N39="X",0,IF(N$2="L",VLOOKUP(N39,'H. VER.'!$F$10:$P$171,11,FALSE),IF(N$2="S",VLOOKUP(N39,'H. VER.'!$V$10:$AF$171,11,FALSE),IF(N$2="D",VLOOKUP(N39,'H. VER.'!$AL$10:$AV$171,11,FALSE),"")))))))</f>
        <v/>
      </c>
      <c r="FX39" s="148" t="str">
        <f>IF(O39="","",IF(O39="L",0,IF(O39="V",0,IF(O39="X",0,IF(O$2="L",VLOOKUP(O39,'H. VER.'!$F$10:$P$171,11,FALSE),IF(O$2="S",VLOOKUP(O39,'H. VER.'!$V$10:$AF$171,11,FALSE),IF(O$2="D",VLOOKUP(O39,'H. VER.'!$AL$10:$AV$171,11,FALSE),"")))))))</f>
        <v/>
      </c>
      <c r="FY39" s="148" t="str">
        <f>IF(P39="","",IF(P39="L",0,IF(P39="V",0,IF(P39="X",0,IF(P$2="L",VLOOKUP(P39,'H. VER.'!$F$10:$P$171,11,FALSE),IF(P$2="S",VLOOKUP(P39,'H. VER.'!$V$10:$AF$171,11,FALSE),IF(P$2="D",VLOOKUP(P39,'H. VER.'!$AL$10:$AV$171,11,FALSE),"")))))))</f>
        <v/>
      </c>
      <c r="FZ39" s="148" t="str">
        <f>IF(Q39="","",IF(Q39="L",0,IF(Q39="V",0,IF(Q39="X",0,IF(Q$2="L",VLOOKUP(Q39,'H. VER.'!$F$10:$P$171,11,FALSE),IF(Q$2="S",VLOOKUP(Q39,'H. VER.'!$V$10:$AF$171,11,FALSE),IF(Q$2="D",VLOOKUP(Q39,'H. VER.'!$AL$10:$AV$171,11,FALSE),"")))))))</f>
        <v/>
      </c>
      <c r="GA39" s="148" t="str">
        <f>IF(R39="","",IF(R39="L",0,IF(R39="V",0,IF(R39="X",0,IF(R$2="L",VLOOKUP(R39,'H. VER.'!$F$10:$P$171,11,FALSE),IF(R$2="S",VLOOKUP(R39,'H. VER.'!$V$10:$AF$171,11,FALSE),IF(R$2="D",VLOOKUP(R39,'H. VER.'!$AL$10:$AV$171,11,FALSE),"")))))))</f>
        <v/>
      </c>
      <c r="GB39" s="148" t="str">
        <f>IF(S39="","",IF(S39="L",0,IF(S39="V",0,IF(S39="X",0,IF(S$2="L",VLOOKUP(S39,'H. VER.'!$F$10:$P$171,11,FALSE),IF(S$2="S",VLOOKUP(S39,'H. VER.'!$V$10:$AF$171,11,FALSE),IF(S$2="D",VLOOKUP(S39,'H. VER.'!$AL$10:$AV$171,11,FALSE),"")))))))</f>
        <v/>
      </c>
      <c r="GC39" s="148" t="str">
        <f>IF(T39="","",IF(T39="L",0,IF(T39="V",0,IF(T39="X",0,IF(T$2="L",VLOOKUP(T39,'H. VER.'!$F$10:$P$171,11,FALSE),IF(T$2="S",VLOOKUP(T39,'H. VER.'!$V$10:$AF$171,11,FALSE),IF(T$2="D",VLOOKUP(T39,'H. VER.'!$AL$10:$AV$171,11,FALSE),"")))))))</f>
        <v/>
      </c>
      <c r="GD39" s="148" t="str">
        <f>IF(U39="","",IF(U39="L",0,IF(U39="V",0,IF(U39="X",0,IF(U$2="L",VLOOKUP(U39,'H. VER.'!$F$10:$P$171,11,FALSE),IF(U$2="S",VLOOKUP(U39,'H. VER.'!$V$10:$AF$171,11,FALSE),IF(U$2="D",VLOOKUP(U39,'H. VER.'!$AL$10:$AV$171,11,FALSE),"")))))))</f>
        <v/>
      </c>
      <c r="GE39" s="148" t="str">
        <f>IF(V39="","",IF(V39="L",0,IF(V39="V",0,IF(V39="X",0,IF(V$2="L",VLOOKUP(V39,'H. VER.'!$F$10:$P$171,11,FALSE),IF(V$2="S",VLOOKUP(V39,'H. VER.'!$V$10:$AF$171,11,FALSE),IF(V$2="D",VLOOKUP(V39,'H. VER.'!$AL$10:$AV$171,11,FALSE),"")))))))</f>
        <v/>
      </c>
      <c r="GF39" s="148" t="str">
        <f>IF(W39="","",IF(W39="L",0,IF(W39="V",0,IF(W39="X",0,IF(W$2="L",VLOOKUP(W39,'H. VER.'!$F$10:$P$171,11,FALSE),IF(W$2="S",VLOOKUP(W39,'H. VER.'!$V$10:$AF$171,11,FALSE),IF(W$2="D",VLOOKUP(W39,'H. VER.'!$AL$10:$AV$171,11,FALSE),"")))))))</f>
        <v/>
      </c>
      <c r="GG39" s="148" t="str">
        <f>IF(X39="","",IF(X39="L",0,IF(X39="V",0,IF(X39="X",0,IF(X$2="L",VLOOKUP(X39,'H. VER.'!$F$10:$P$171,11,FALSE),IF(X$2="S",VLOOKUP(X39,'H. VER.'!$V$10:$AF$171,11,FALSE),IF(X$2="D",VLOOKUP(X39,'H. VER.'!$AL$10:$AV$171,11,FALSE),"")))))))</f>
        <v/>
      </c>
      <c r="GH39" s="148" t="str">
        <f>IF(Y39="","",IF(Y39="L",0,IF(Y39="V",0,IF(Y39="X",0,IF(Y$2="L",VLOOKUP(Y39,'H. VER.'!$F$10:$P$171,11,FALSE),IF(Y$2="S",VLOOKUP(Y39,'H. VER.'!$V$10:$AF$171,11,FALSE),IF(Y$2="D",VLOOKUP(Y39,'H. VER.'!$AL$10:$AV$171,11,FALSE),"")))))))</f>
        <v/>
      </c>
      <c r="GI39" s="148" t="str">
        <f>IF(Z39="","",IF(Z39="L",0,IF(Z39="V",0,IF(Z39="X",0,IF(Z$2="L",VLOOKUP(Z39,'H. VER.'!$F$10:$P$171,11,FALSE),IF(Z$2="S",VLOOKUP(Z39,'H. VER.'!$V$10:$AF$171,11,FALSE),IF(Z$2="D",VLOOKUP(Z39,'H. VER.'!$AL$10:$AV$171,11,FALSE),"")))))))</f>
        <v/>
      </c>
      <c r="GJ39" s="148" t="str">
        <f>IF(AA39="","",IF(AA39="L",0,IF(AA39="V",0,IF(AA39="X",0,IF(AA$2="L",VLOOKUP(AA39,'H. VER.'!$F$10:$P$171,11,FALSE),IF(AA$2="S",VLOOKUP(AA39,'H. VER.'!$V$10:$AF$171,11,FALSE),IF(AA$2="D",VLOOKUP(AA39,'H. VER.'!$AL$10:$AV$171,11,FALSE),"")))))))</f>
        <v/>
      </c>
      <c r="GK39" s="148" t="str">
        <f>IF(AB39="","",IF(AB39="L",0,IF(AB39="V",0,IF(AB39="X",0,IF(AB$2="L",VLOOKUP(AB39,'H. VER.'!$F$10:$P$171,11,FALSE),IF(AB$2="S",VLOOKUP(AB39,'H. VER.'!$V$10:$AF$171,11,FALSE),IF(AB$2="D",VLOOKUP(AB39,'H. VER.'!$AL$10:$AV$171,11,FALSE),"")))))))</f>
        <v/>
      </c>
      <c r="GL39" s="148" t="str">
        <f>IF(AC39="","",IF(AC39="L",0,IF(AC39="V",0,IF(AC39="X",0,IF(AC$2="L",VLOOKUP(AC39,'H. VER.'!$F$10:$P$171,11,FALSE),IF(AC$2="S",VLOOKUP(AC39,'H. VER.'!$V$10:$AF$171,11,FALSE),IF(AC$2="D",VLOOKUP(AC39,'H. VER.'!$AL$10:$AV$171,11,FALSE),"")))))))</f>
        <v/>
      </c>
      <c r="GM39" s="148" t="str">
        <f>IF(AD39="","",IF(AD39="L",0,IF(AD39="V",0,IF(AD39="X",0,IF(AD$2="L",VLOOKUP(AD39,'H. VER.'!$F$10:$P$171,11,FALSE),IF(AD$2="S",VLOOKUP(AD39,'H. VER.'!$V$10:$AF$171,11,FALSE),IF(AD$2="D",VLOOKUP(AD39,'H. VER.'!$AL$10:$AV$171,11,FALSE),"")))))))</f>
        <v/>
      </c>
      <c r="GN39" s="148" t="str">
        <f>IF(AE39="","",IF(AE39="L",0,IF(AE39="V",0,IF(AE39="X",0,IF(AE$2="L",VLOOKUP(AE39,'H. VER.'!$F$10:$P$171,11,FALSE),IF(AE$2="S",VLOOKUP(AE39,'H. VER.'!$V$10:$AF$171,11,FALSE),IF(AE$2="D",VLOOKUP(AE39,'H. VER.'!$AL$10:$AV$171,11,FALSE),"")))))))</f>
        <v/>
      </c>
      <c r="GO39" s="148" t="str">
        <f>IF(AF39="","",IF(AF39="L",0,IF(AF39="V",0,IF(AF39="X",0,IF(AF$2="L",VLOOKUP(AF39,'H. VER.'!$F$10:$P$171,11,FALSE),IF(AF$2="S",VLOOKUP(AF39,'H. VER.'!$V$10:$AF$171,11,FALSE),IF(AF$2="D",VLOOKUP(AF39,'H. VER.'!$AL$10:$AV$171,11,FALSE),"")))))))</f>
        <v/>
      </c>
      <c r="GP39" s="148" t="str">
        <f>IF(AG39="","",IF(AG39="L",0,IF(AG39="V",0,IF(AG39="X",0,IF(AG$2="L",VLOOKUP(AG39,'H. VER.'!$F$10:$P$171,11,FALSE),IF(AG$2="S",VLOOKUP(AG39,'H. VER.'!$V$10:$AF$171,11,FALSE),IF(AG$2="D",VLOOKUP(AG39,'H. VER.'!$AL$10:$AV$171,11,FALSE),"")))))))</f>
        <v/>
      </c>
      <c r="GQ39" s="148" t="str">
        <f>IF(AH39="","",IF(AH39="L",0,IF(AH39="V",0,IF(AH39="X",0,IF(AH$2="L",VLOOKUP(AH39,'H. VER.'!$F$10:$P$171,11,FALSE),IF(AH$2="S",VLOOKUP(AH39,'H. VER.'!$V$10:$AF$171,11,FALSE),IF(AH$2="D",VLOOKUP(AH39,'H. VER.'!$AL$10:$AV$171,11,FALSE),"")))))))</f>
        <v/>
      </c>
      <c r="GR39" s="148" t="str">
        <f>IF(AI39="","",IF(AI39="L",0,IF(AI39="V",0,IF(AI39="X",0,IF(AI$2="L",VLOOKUP(AI39,'H. VER.'!$F$10:$P$171,11,FALSE),IF(AI$2="S",VLOOKUP(AI39,'H. VER.'!$V$10:$AF$171,11,FALSE),IF(AI$2="D",VLOOKUP(AI39,'H. VER.'!$AL$10:$AV$171,11,FALSE),"")))))))</f>
        <v/>
      </c>
      <c r="GS39" s="148" t="str">
        <f>IF(AJ39="","",IF(AJ39="L",0,IF(AJ39="V",0,IF(AJ39="X",0,IF(AJ$2="L",VLOOKUP(AJ39,'H. VER.'!$F$10:$P$171,11,FALSE),IF(AJ$2="S",VLOOKUP(AJ39,'H. VER.'!$V$10:$AF$171,11,FALSE),IF(AJ$2="D",VLOOKUP(AJ39,'H. VER.'!$AL$10:$AV$171,11,FALSE),"")))))))</f>
        <v/>
      </c>
      <c r="GT39" s="148" t="str">
        <f>IF(AK39="","",IF(AK39="L",0,IF(AK39="V",0,IF(AK39="X",0,IF(AK$2="L",VLOOKUP(AK39,'H. VER.'!$F$10:$P$171,11,FALSE),IF(AK$2="S",VLOOKUP(AK39,'H. VER.'!$V$10:$AF$171,11,FALSE),IF(AK$2="D",VLOOKUP(AK39,'H. VER.'!$AL$10:$AV$171,11,FALSE),"")))))))</f>
        <v/>
      </c>
      <c r="GU39" s="19"/>
      <c r="GV39" s="417">
        <f t="shared" si="47"/>
        <v>32</v>
      </c>
      <c r="GW39" s="415"/>
    </row>
    <row r="40" spans="1:205" ht="15.75">
      <c r="A40" s="368"/>
      <c r="B40" s="367" t="str">
        <f>IFERROR(VLOOKUP(A456/7/2023+CONDUCTORES!C:V,20,FALSE),"")</f>
        <v/>
      </c>
      <c r="C40" s="544" t="str">
        <f>IF(CUADRO!A40="",IF(B40="","",B40),VLOOKUP(CUADRO!A40,CONDUCTORES!C:E,3,FALSE))</f>
        <v/>
      </c>
      <c r="D40" s="545" t="str">
        <f>IF(ISNA(IF(B40="",IF(A40="","",A40),VLOOKUP(B40,CONDUCTORES!B:F,5,FALSE))),"",(IF(B40="",IF(A40="","",A40),VLOOKUP(B40,CONDUCTORES!B:F,5,FALSE))))</f>
        <v/>
      </c>
      <c r="E40" s="546">
        <v>37</v>
      </c>
      <c r="F40" s="551"/>
      <c r="G40" s="547"/>
      <c r="H40" s="547"/>
      <c r="I40" s="519"/>
      <c r="J40" s="547"/>
      <c r="K40" s="519"/>
      <c r="L40" s="547"/>
      <c r="M40" s="547"/>
      <c r="N40" s="547"/>
      <c r="O40" s="547"/>
      <c r="P40" s="519"/>
      <c r="Q40" s="547"/>
      <c r="R40" s="519"/>
      <c r="S40" s="550"/>
      <c r="T40" s="547"/>
      <c r="U40" s="549"/>
      <c r="V40" s="550"/>
      <c r="W40" s="547"/>
      <c r="X40" s="547"/>
      <c r="Y40" s="519"/>
      <c r="Z40" s="550"/>
      <c r="AA40" s="547"/>
      <c r="AB40" s="547"/>
      <c r="AC40" s="547"/>
      <c r="AD40" s="547"/>
      <c r="AE40" s="547"/>
      <c r="AF40" s="547"/>
      <c r="AG40" s="547"/>
      <c r="AH40" s="547"/>
      <c r="AI40" s="547"/>
      <c r="AJ40" s="547"/>
      <c r="AK40" s="519"/>
      <c r="AL40" s="417">
        <f t="shared" si="38"/>
        <v>0</v>
      </c>
      <c r="AM40" s="417">
        <f t="shared" si="6"/>
        <v>31</v>
      </c>
      <c r="AN40" s="463">
        <f t="shared" si="39"/>
        <v>0</v>
      </c>
      <c r="AO40" s="463">
        <f t="shared" si="40"/>
        <v>0</v>
      </c>
      <c r="AP40" s="463">
        <f t="shared" si="41"/>
        <v>0</v>
      </c>
      <c r="AQ40" s="463">
        <f t="shared" si="42"/>
        <v>0</v>
      </c>
      <c r="AR40" s="463">
        <f t="shared" si="43"/>
        <v>0</v>
      </c>
      <c r="AS40" s="464">
        <f t="shared" si="44"/>
        <v>0</v>
      </c>
      <c r="AT40" s="464">
        <f t="shared" si="45"/>
        <v>0</v>
      </c>
      <c r="AU40" s="465">
        <f>EH40+(AO40*(CALCULADORA!$L$22/30))+(CUADRO!AP40*CALCULADORA!$J$22)+(CUADRO!AQ40*CALCULADORA!$J$22)+(CUADRO!AR40*CALCULADORA!$J$22)</f>
        <v>0</v>
      </c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97">
        <f t="shared" si="48"/>
        <v>1</v>
      </c>
      <c r="BW40" s="97">
        <f t="shared" si="49"/>
        <v>2</v>
      </c>
      <c r="BX40" s="97">
        <f t="shared" si="50"/>
        <v>3</v>
      </c>
      <c r="BY40" s="97">
        <f t="shared" si="51"/>
        <v>4</v>
      </c>
      <c r="BZ40" s="97">
        <f t="shared" si="52"/>
        <v>5</v>
      </c>
      <c r="CA40" s="97">
        <f t="shared" si="53"/>
        <v>6</v>
      </c>
      <c r="CB40" s="97">
        <f t="shared" si="54"/>
        <v>7</v>
      </c>
      <c r="CC40" s="97">
        <f t="shared" si="55"/>
        <v>8</v>
      </c>
      <c r="CD40" s="97">
        <f t="shared" si="56"/>
        <v>9</v>
      </c>
      <c r="CE40" s="97">
        <f t="shared" si="57"/>
        <v>10</v>
      </c>
      <c r="CF40" s="97">
        <f t="shared" si="58"/>
        <v>11</v>
      </c>
      <c r="CG40" s="97">
        <f t="shared" si="59"/>
        <v>12</v>
      </c>
      <c r="CH40" s="97">
        <f t="shared" si="60"/>
        <v>13</v>
      </c>
      <c r="CI40" s="97">
        <f t="shared" si="61"/>
        <v>14</v>
      </c>
      <c r="CJ40" s="97">
        <f t="shared" si="62"/>
        <v>15</v>
      </c>
      <c r="CK40" s="97">
        <f t="shared" si="63"/>
        <v>16</v>
      </c>
      <c r="CL40" s="97">
        <f t="shared" si="64"/>
        <v>17</v>
      </c>
      <c r="CM40" s="97">
        <f t="shared" si="65"/>
        <v>18</v>
      </c>
      <c r="CN40" s="97">
        <f t="shared" si="66"/>
        <v>19</v>
      </c>
      <c r="CO40" s="97">
        <f t="shared" si="67"/>
        <v>20</v>
      </c>
      <c r="CP40" s="97">
        <f t="shared" si="68"/>
        <v>21</v>
      </c>
      <c r="CQ40" s="97">
        <f t="shared" si="69"/>
        <v>22</v>
      </c>
      <c r="CR40" s="97">
        <f t="shared" si="70"/>
        <v>23</v>
      </c>
      <c r="CS40" s="97">
        <f t="shared" si="71"/>
        <v>24</v>
      </c>
      <c r="CT40" s="97">
        <f t="shared" si="72"/>
        <v>25</v>
      </c>
      <c r="CU40" s="97">
        <f t="shared" si="73"/>
        <v>26</v>
      </c>
      <c r="CV40" s="97">
        <f t="shared" si="74"/>
        <v>27</v>
      </c>
      <c r="CW40" s="97">
        <f t="shared" si="75"/>
        <v>28</v>
      </c>
      <c r="CX40" s="97">
        <f t="shared" si="76"/>
        <v>29</v>
      </c>
      <c r="CY40" s="97">
        <f t="shared" si="77"/>
        <v>30</v>
      </c>
      <c r="CZ40" s="97">
        <f t="shared" si="78"/>
        <v>31</v>
      </c>
      <c r="DA40" s="19"/>
      <c r="DB40" s="19"/>
      <c r="DC40" s="148" t="str">
        <f>IF(G40="X",CALCULADORA!$J$22,IF(CUADRO!G40="V",0,IF(CUADRO!G40="AP",0,IF(CUADRO!G40="HS",0,IF(CUADRO!G40="BA",0,IF(CALCULADORA!$M$2="INVIERNO",CUADRO!EJ40,CUADRO!FP40))))))</f>
        <v/>
      </c>
      <c r="DD40" s="148" t="str">
        <f>IF(H40="X",CALCULADORA!$J$22,IF(CUADRO!H40="V",0,IF(CUADRO!H40="AP",0,IF(CUADRO!H40="HS",0,IF(CUADRO!H40="BA",0,IF(CALCULADORA!$M$2="INVIERNO",CUADRO!EK40,CUADRO!FQ40))))))</f>
        <v/>
      </c>
      <c r="DE40" s="148" t="str">
        <f>IF(I40="X",CALCULADORA!$J$22,IF(CUADRO!I40="V",0,IF(CUADRO!I40="AP",0,IF(CUADRO!I40="HS",0,IF(CUADRO!I40="BA",0,IF(CALCULADORA!$M$2="INVIERNO",CUADRO!EL40,CUADRO!FR40))))))</f>
        <v/>
      </c>
      <c r="DF40" s="148" t="str">
        <f>IF(J40="X",CALCULADORA!$J$22,IF(CUADRO!J40="V",0,IF(CUADRO!J40="AP",0,IF(CUADRO!J40="HS",0,IF(CUADRO!J40="BA",0,IF(CALCULADORA!$M$2="INVIERNO",CUADRO!EM40,CUADRO!FS40))))))</f>
        <v/>
      </c>
      <c r="DG40" s="148" t="str">
        <f>IF(K40="X",CALCULADORA!$J$22,IF(CUADRO!K40="V",0,IF(CUADRO!K40="AP",0,IF(CUADRO!K40="HS",0,IF(CUADRO!K40="BA",0,IF(CALCULADORA!$M$2="INVIERNO",CUADRO!EN40,CUADRO!FT40))))))</f>
        <v/>
      </c>
      <c r="DH40" s="148" t="str">
        <f>IF(L40="X",CALCULADORA!$J$22,IF(CUADRO!L40="V",0,IF(CUADRO!L40="AP",0,IF(CUADRO!L40="HS",0,IF(CUADRO!L40="BA",0,IF(CALCULADORA!$M$2="INVIERNO",CUADRO!EO40,CUADRO!FU40))))))</f>
        <v/>
      </c>
      <c r="DI40" s="148" t="str">
        <f>IF(M40="X",CALCULADORA!$J$22,IF(CUADRO!M40="V",0,IF(CUADRO!M40="AP",0,IF(CUADRO!M40="HS",0,IF(CUADRO!M40="BA",0,IF(CALCULADORA!$M$2="INVIERNO",CUADRO!EP40,CUADRO!FV40))))))</f>
        <v/>
      </c>
      <c r="DJ40" s="148" t="str">
        <f>IF(N40="X",CALCULADORA!$J$22,IF(CUADRO!N40="V",0,IF(CUADRO!N40="AP",0,IF(CUADRO!N40="HS",0,IF(CUADRO!N40="BA",0,IF(CALCULADORA!$M$2="INVIERNO",CUADRO!EQ40,CUADRO!FW40))))))</f>
        <v/>
      </c>
      <c r="DK40" s="148" t="str">
        <f>IF(O40="X",CALCULADORA!$J$22,IF(CUADRO!O40="V",0,IF(CUADRO!O40="AP",0,IF(CUADRO!O40="HS",0,IF(CUADRO!O40="BA",0,IF(CALCULADORA!$M$2="INVIERNO",CUADRO!ER40,CUADRO!FX40))))))</f>
        <v/>
      </c>
      <c r="DL40" s="148" t="str">
        <f>IF(P40="X",CALCULADORA!$J$22,IF(CUADRO!P40="V",0,IF(CUADRO!P40="AP",0,IF(CUADRO!P40="HS",0,IF(CUADRO!P40="BA",0,IF(CALCULADORA!$M$2="INVIERNO",CUADRO!ES40,CUADRO!FY40))))))</f>
        <v/>
      </c>
      <c r="DM40" s="148" t="str">
        <f>IF(Q40="X",CALCULADORA!$J$22,IF(CUADRO!Q40="V",0,IF(CUADRO!Q40="AP",0,IF(CUADRO!Q40="HS",0,IF(CUADRO!Q40="BA",0,IF(CALCULADORA!$M$2="INVIERNO",CUADRO!ET40,CUADRO!FZ40))))))</f>
        <v/>
      </c>
      <c r="DN40" s="148" t="str">
        <f>IF(R40="X",CALCULADORA!$J$22,IF(CUADRO!R40="V",0,IF(CUADRO!R40="AP",0,IF(CUADRO!R40="HS",0,IF(CUADRO!R40="BA",0,IF(CALCULADORA!$M$2="INVIERNO",CUADRO!EU40,CUADRO!GA40))))))</f>
        <v/>
      </c>
      <c r="DO40" s="148" t="str">
        <f>IF(S40="X",CALCULADORA!$J$22,IF(CUADRO!S40="V",0,IF(CUADRO!S40="AP",0,IF(CUADRO!S40="HS",0,IF(CUADRO!S40="BA",0,IF(CALCULADORA!$M$2="INVIERNO",CUADRO!EV40,CUADRO!GB40))))))</f>
        <v/>
      </c>
      <c r="DP40" s="148" t="str">
        <f>IF(T40="X",CALCULADORA!$J$22,IF(CUADRO!T40="V",0,IF(CUADRO!T40="AP",0,IF(CUADRO!T40="HS",0,IF(CUADRO!T40="BA",0,IF(CALCULADORA!$M$2="INVIERNO",CUADRO!EW40,CUADRO!GC40))))))</f>
        <v/>
      </c>
      <c r="DQ40" s="148" t="str">
        <f>IF(U40="X",CALCULADORA!$J$22,IF(CUADRO!U40="V",0,IF(CUADRO!U40="AP",0,IF(CUADRO!U40="HS",0,IF(CUADRO!U40="BA",0,IF(CALCULADORA!$M$2="INVIERNO",CUADRO!EX40,CUADRO!GD40))))))</f>
        <v/>
      </c>
      <c r="DR40" s="148" t="str">
        <f>IF(V40="X",CALCULADORA!$J$22,IF(CUADRO!V40="V",0,IF(CUADRO!V40="AP",0,IF(CUADRO!V40="HS",0,IF(CUADRO!V40="BA",0,IF(CALCULADORA!$M$2="INVIERNO",CUADRO!EY40,CUADRO!GE40))))))</f>
        <v/>
      </c>
      <c r="DS40" s="148" t="str">
        <f>IF(W40="X",CALCULADORA!$J$22,IF(CUADRO!W40="V",0,IF(CUADRO!W40="AP",0,IF(CUADRO!W40="HS",0,IF(CUADRO!W40="BA",0,IF(CALCULADORA!$M$2="INVIERNO",CUADRO!EZ40,CUADRO!GF40))))))</f>
        <v/>
      </c>
      <c r="DT40" s="148" t="str">
        <f>IF(X40="X",CALCULADORA!$J$22,IF(CUADRO!X40="V",0,IF(CUADRO!X40="AP",0,IF(CUADRO!X40="HS",0,IF(CUADRO!X40="BA",0,IF(CALCULADORA!$M$2="INVIERNO",CUADRO!FA40,CUADRO!GG40))))))</f>
        <v/>
      </c>
      <c r="DU40" s="148" t="str">
        <f>IF(Y40="X",CALCULADORA!$J$22,IF(CUADRO!Y40="V",0,IF(CUADRO!Y40="AP",0,IF(CUADRO!Y40="HS",0,IF(CUADRO!Y40="BA",0,IF(CALCULADORA!$M$2="INVIERNO",CUADRO!FB40,CUADRO!GH40))))))</f>
        <v/>
      </c>
      <c r="DV40" s="148" t="str">
        <f>IF(Z40="X",CALCULADORA!$J$22,IF(CUADRO!Z40="V",0,IF(CUADRO!Z40="AP",0,IF(CUADRO!Z40="HS",0,IF(CUADRO!Z40="BA",0,IF(CALCULADORA!$M$2="INVIERNO",CUADRO!FC40,CUADRO!GI40))))))</f>
        <v/>
      </c>
      <c r="DW40" s="148" t="str">
        <f>IF(AA40="X",CALCULADORA!$J$22,IF(CUADRO!AA40="V",0,IF(CUADRO!AA40="AP",0,IF(CUADRO!AA40="HS",0,IF(CUADRO!AA40="BA",0,IF(CALCULADORA!$M$2="INVIERNO",CUADRO!FD40,CUADRO!GJ40))))))</f>
        <v/>
      </c>
      <c r="DX40" s="148" t="str">
        <f>IF(AB40="X",CALCULADORA!$J$22,IF(CUADRO!AB40="V",0,IF(CUADRO!AB40="AP",0,IF(CUADRO!AB40="HS",0,IF(CUADRO!AB40="BA",0,IF(CALCULADORA!$M$2="INVIERNO",CUADRO!FE40,CUADRO!GK40))))))</f>
        <v/>
      </c>
      <c r="DY40" s="148" t="str">
        <f>IF(AC40="X",CALCULADORA!$J$22,IF(CUADRO!AC40="V",0,IF(CUADRO!AC40="AP",0,IF(CUADRO!AC40="HS",0,IF(CUADRO!AC40="BA",0,IF(CALCULADORA!$M$2="INVIERNO",CUADRO!FF40,CUADRO!GL40))))))</f>
        <v/>
      </c>
      <c r="DZ40" s="148" t="str">
        <f>IF(AD40="X",CALCULADORA!$J$22,IF(CUADRO!AD40="V",0,IF(CUADRO!AD40="AP",0,IF(CUADRO!AD40="HS",0,IF(CUADRO!AD40="BA",0,IF(CALCULADORA!$M$2="INVIERNO",CUADRO!FG40,CUADRO!GM40))))))</f>
        <v/>
      </c>
      <c r="EA40" s="148" t="str">
        <f>IF(AE40="X",CALCULADORA!$J$22,IF(CUADRO!AE40="V",0,IF(CUADRO!AE40="AP",0,IF(CUADRO!AE40="HS",0,IF(CUADRO!AE40="BA",0,IF(CALCULADORA!$M$2="INVIERNO",CUADRO!FH40,CUADRO!GN40))))))</f>
        <v/>
      </c>
      <c r="EB40" s="148" t="str">
        <f>IF(AF40="X",CALCULADORA!$J$22,IF(CUADRO!AF40="V",0,IF(CUADRO!AF40="AP",0,IF(CUADRO!AF40="HS",0,IF(CUADRO!AF40="BA",0,IF(CALCULADORA!$M$2="INVIERNO",CUADRO!FI40,CUADRO!GO40))))))</f>
        <v/>
      </c>
      <c r="EC40" s="148" t="str">
        <f>IF(AG40="X",CALCULADORA!$J$22,IF(CUADRO!AG40="V",0,IF(CUADRO!AG40="AP",0,IF(CUADRO!AG40="HS",0,IF(CUADRO!AG40="BA",0,IF(CALCULADORA!$M$2="INVIERNO",CUADRO!FJ40,CUADRO!GP40))))))</f>
        <v/>
      </c>
      <c r="ED40" s="148" t="str">
        <f>IF(AH40="X",CALCULADORA!$J$22,IF(CUADRO!AH40="V",0,IF(CUADRO!AH40="AP",0,IF(CUADRO!AH40="HS",0,IF(CUADRO!AH40="BA",0,IF(CALCULADORA!$M$2="INVIERNO",CUADRO!FK40,CUADRO!GQ40))))))</f>
        <v/>
      </c>
      <c r="EE40" s="148" t="str">
        <f>IF(AI40="X",CALCULADORA!$J$22,IF(CUADRO!AI40="V",0,IF(CUADRO!AI40="AP",0,IF(CUADRO!AI40="HS",0,IF(CUADRO!AI40="BA",0,IF(CALCULADORA!$M$2="INVIERNO",CUADRO!FL40,CUADRO!GR40))))))</f>
        <v/>
      </c>
      <c r="EF40" s="148" t="str">
        <f>IF(AJ40="X",CALCULADORA!$J$22,IF(CUADRO!AJ40="V",0,IF(CUADRO!AJ40="AP",0,IF(CUADRO!AJ40="HS",0,IF(CUADRO!AJ40="BA",0,IF(CALCULADORA!$M$2="INVIERNO",CUADRO!FM40,CUADRO!GS40))))))</f>
        <v/>
      </c>
      <c r="EG40" s="148" t="str">
        <f>IF(AK40="X",CALCULADORA!$J$22,IF(CUADRO!AK40="V",0,IF(CUADRO!AK40="AP",0,IF(CUADRO!AK40="HS",0,IF(CUADRO!AK40="BA",0,IF(CALCULADORA!$M$2="INVIERNO",CUADRO!FN40,CUADRO!GT40))))))</f>
        <v/>
      </c>
      <c r="EH40" s="363">
        <f t="shared" si="46"/>
        <v>0</v>
      </c>
      <c r="EI40" s="19"/>
      <c r="EJ40" s="148" t="str">
        <f>IF(G40="","",IF(G40="L",0,IF(G40="V",0,IF(G40="X",0,IF(G$2="L",VLOOKUP(G40,'H. INV.'!$F$10:$P$171,11,FALSE),IF(G$2="S",VLOOKUP(G40,'H. INV.'!$V$10:$AF$171,11,FALSE),IF(G$2="D",VLOOKUP(G40,'H. INV.'!$AL$10:$AV$171,11,FALSE),"")))))))</f>
        <v/>
      </c>
      <c r="EK40" s="148" t="str">
        <f>IF(H40="","",IF(H40="L",0,IF(H40="V",0,IF(H40="X",0,IF(H$2="L",VLOOKUP(H40,'H. INV.'!$F$10:$P$171,11,FALSE),IF(H$2="S",VLOOKUP(H40,'H. INV.'!$V$10:$AF$171,11,FALSE),IF(H$2="D",VLOOKUP(H40,'H. INV.'!$AL$10:$AV$171,11,FALSE),"")))))))</f>
        <v/>
      </c>
      <c r="EL40" s="148" t="str">
        <f>IF(I40="","",IF(I40="L",0,IF(I40="V",0,IF(I40="X",0,IF(I$2="L",VLOOKUP(I40,'H. INV.'!$F$10:$P$171,11,FALSE),IF(I$2="S",VLOOKUP(I40,'H. INV.'!$V$10:$AF$171,11,FALSE),IF(I$2="D",VLOOKUP(I40,'H. INV.'!$AL$10:$AV$171,11,FALSE),"")))))))</f>
        <v/>
      </c>
      <c r="EM40" s="148" t="str">
        <f>IF(J40="","",IF(J40="L",0,IF(J40="V",0,IF(J40="X",0,IF(J$2="L",VLOOKUP(J40,'H. INV.'!$F$10:$P$171,11,FALSE),IF(J$2="S",VLOOKUP(J40,'H. INV.'!$V$10:$AF$171,11,FALSE),IF(J$2="D",VLOOKUP(J40,'H. INV.'!$AL$10:$AV$171,11,FALSE),"")))))))</f>
        <v/>
      </c>
      <c r="EN40" s="148" t="str">
        <f>IF(K40="","",IF(K40="L",0,IF(K40="V",0,IF(K40="X",0,IF(K$2="L",VLOOKUP(K40,'H. INV.'!$F$10:$P$171,11,FALSE),IF(K$2="S",VLOOKUP(K40,'H. INV.'!$V$10:$AF$171,11,FALSE),IF(K$2="D",VLOOKUP(K40,'H. INV.'!$AL$10:$AV$171,11,FALSE),"")))))))</f>
        <v/>
      </c>
      <c r="EO40" s="148" t="str">
        <f>IF(L40="","",IF(L40="L",0,IF(L40="V",0,IF(L40="X",0,IF(L$2="L",VLOOKUP(L40,'H. INV.'!$F$10:$P$171,11,FALSE),IF(L$2="S",VLOOKUP(L40,'H. INV.'!$V$10:$AF$171,11,FALSE),IF(L$2="D",VLOOKUP(L40,'H. INV.'!$AL$10:$AV$171,11,FALSE),"")))))))</f>
        <v/>
      </c>
      <c r="EP40" s="148" t="str">
        <f>IF(M40="","",IF(M40="L",0,IF(M40="V",0,IF(M40="X",0,IF(M$2="L",VLOOKUP(M40,'H. INV.'!$F$10:$P$171,11,FALSE),IF(M$2="S",VLOOKUP(M40,'H. INV.'!$V$10:$AF$171,11,FALSE),IF(M$2="D",VLOOKUP(M40,'H. INV.'!$AL$10:$AV$171,11,FALSE),"")))))))</f>
        <v/>
      </c>
      <c r="EQ40" s="148" t="str">
        <f>IF(N40="","",IF(N40="L",0,IF(N40="V",0,IF(N40="X",0,IF(N$2="L",VLOOKUP(N40,'H. INV.'!$F$10:$P$171,11,FALSE),IF(N$2="S",VLOOKUP(N40,'H. INV.'!$V$10:$AF$171,11,FALSE),IF(N$2="D",VLOOKUP(N40,'H. INV.'!$AL$10:$AV$171,11,FALSE),"")))))))</f>
        <v/>
      </c>
      <c r="ER40" s="148" t="str">
        <f>IF(O40="","",IF(O40="L",0,IF(O40="V",0,IF(O40="X",0,IF(O$2="L",VLOOKUP(O40,'H. INV.'!$F$10:$P$171,11,FALSE),IF(O$2="S",VLOOKUP(O40,'H. INV.'!$V$10:$AF$171,11,FALSE),IF(O$2="D",VLOOKUP(O40,'H. INV.'!$AL$10:$AV$171,11,FALSE),"")))))))</f>
        <v/>
      </c>
      <c r="ES40" s="148" t="str">
        <f>IF(P40="","",IF(P40="L",0,IF(P40="V",0,IF(P40="X",0,IF(P$2="L",VLOOKUP(P40,'H. INV.'!$F$10:$P$171,11,FALSE),IF(P$2="S",VLOOKUP(P40,'H. INV.'!$V$10:$AF$171,11,FALSE),IF(P$2="D",VLOOKUP(P40,'H. INV.'!$AL$10:$AV$171,11,FALSE),"")))))))</f>
        <v/>
      </c>
      <c r="ET40" s="148" t="str">
        <f>IF(Q40="","",IF(Q40="L",0,IF(Q40="V",0,IF(Q40="X",0,IF(Q$2="L",VLOOKUP(Q40,'H. INV.'!$F$10:$P$171,11,FALSE),IF(Q$2="S",VLOOKUP(Q40,'H. INV.'!$V$10:$AF$171,11,FALSE),IF(Q$2="D",VLOOKUP(Q40,'H. INV.'!$AL$10:$AV$171,11,FALSE),"")))))))</f>
        <v/>
      </c>
      <c r="EU40" s="148" t="str">
        <f>IF(R40="","",IF(R40="L",0,IF(R40="V",0,IF(R40="X",0,IF(R$2="L",VLOOKUP(R40,'H. INV.'!$F$10:$P$171,11,FALSE),IF(R$2="S",VLOOKUP(R40,'H. INV.'!$V$10:$AF$171,11,FALSE),IF(R$2="D",VLOOKUP(R40,'H. INV.'!$AL$10:$AV$171,11,FALSE),"")))))))</f>
        <v/>
      </c>
      <c r="EV40" s="148" t="str">
        <f>IF(S40="","",IF(S40="L",0,IF(S40="V",0,IF(S40="X",0,IF(S$2="L",VLOOKUP(S40,'H. INV.'!$F$10:$P$171,11,FALSE),IF(S$2="S",VLOOKUP(S40,'H. INV.'!$V$10:$AF$171,11,FALSE),IF(S$2="D",VLOOKUP(S40,'H. INV.'!$AL$10:$AV$171,11,FALSE),"")))))))</f>
        <v/>
      </c>
      <c r="EW40" s="148" t="str">
        <f>IF(T40="","",IF(T40="L",0,IF(T40="V",0,IF(T40="X",0,IF(T$2="L",VLOOKUP(T40,'H. INV.'!$F$10:$P$171,11,FALSE),IF(T$2="S",VLOOKUP(T40,'H. INV.'!$V$10:$AF$171,11,FALSE),IF(T$2="D",VLOOKUP(T40,'H. INV.'!$AL$10:$AV$171,11,FALSE),"")))))))</f>
        <v/>
      </c>
      <c r="EX40" s="148" t="str">
        <f>IF(U40="","",IF(U40="L",0,IF(U40="V",0,IF(U40="X",0,IF(U$2="L",VLOOKUP(U40,'H. INV.'!$F$10:$P$171,11,FALSE),IF(U$2="S",VLOOKUP(U40,'H. INV.'!$V$10:$AF$171,11,FALSE),IF(U$2="D",VLOOKUP(U40,'H. INV.'!$AL$10:$AV$171,11,FALSE),"")))))))</f>
        <v/>
      </c>
      <c r="EY40" s="148" t="str">
        <f>IF(V40="","",IF(V40="L",0,IF(V40="V",0,IF(V40="X",0,IF(V$2="L",VLOOKUP(V40,'H. INV.'!$F$10:$P$171,11,FALSE),IF(V$2="S",VLOOKUP(V40,'H. INV.'!$V$10:$AF$171,11,FALSE),IF(V$2="D",VLOOKUP(V40,'H. INV.'!$AL$10:$AV$171,11,FALSE),"")))))))</f>
        <v/>
      </c>
      <c r="EZ40" s="148" t="str">
        <f>IF(W40="","",IF(W40="L",0,IF(W40="V",0,IF(W40="X",0,IF(W$2="L",VLOOKUP(W40,'H. INV.'!$F$10:$P$171,11,FALSE),IF(W$2="S",VLOOKUP(W40,'H. INV.'!$V$10:$AF$171,11,FALSE),IF(W$2="D",VLOOKUP(W40,'H. INV.'!$AL$10:$AV$171,11,FALSE),"")))))))</f>
        <v/>
      </c>
      <c r="FA40" s="148" t="str">
        <f>IF(X40="","",IF(X40="L",0,IF(X40="V",0,IF(X40="X",0,IF(X$2="L",VLOOKUP(X40,'H. INV.'!$F$10:$P$171,11,FALSE),IF(X$2="S",VLOOKUP(X40,'H. INV.'!$V$10:$AF$171,11,FALSE),IF(X$2="D",VLOOKUP(X40,'H. INV.'!$AL$10:$AV$171,11,FALSE),"")))))))</f>
        <v/>
      </c>
      <c r="FB40" s="148" t="str">
        <f>IF(Y40="","",IF(Y40="L",0,IF(Y40="V",0,IF(Y40="X",0,IF(Y$2="L",VLOOKUP(Y40,'H. INV.'!$F$10:$P$171,11,FALSE),IF(Y$2="S",VLOOKUP(Y40,'H. INV.'!$V$10:$AF$171,11,FALSE),IF(Y$2="D",VLOOKUP(Y40,'H. INV.'!$AL$10:$AV$171,11,FALSE),"")))))))</f>
        <v/>
      </c>
      <c r="FC40" s="148" t="str">
        <f>IF(Z40="","",IF(Z40="L",0,IF(Z40="V",0,IF(Z40="X",0,IF(Z$2="L",VLOOKUP(Z40,'H. INV.'!$F$10:$P$171,11,FALSE),IF(Z$2="S",VLOOKUP(Z40,'H. INV.'!$V$10:$AF$171,11,FALSE),IF(Z$2="D",VLOOKUP(Z40,'H. INV.'!$AL$10:$AV$171,11,FALSE),"")))))))</f>
        <v/>
      </c>
      <c r="FD40" s="148" t="str">
        <f>IF(AA40="","",IF(AA40="L",0,IF(AA40="V",0,IF(AA40="X",0,IF(AA$2="L",VLOOKUP(AA40,'H. INV.'!$F$10:$P$171,11,FALSE),IF(AA$2="S",VLOOKUP(AA40,'H. INV.'!$V$10:$AF$171,11,FALSE),IF(AA$2="D",VLOOKUP(AA40,'H. INV.'!$AL$10:$AV$171,11,FALSE),"")))))))</f>
        <v/>
      </c>
      <c r="FE40" s="148" t="str">
        <f>IF(AB40="","",IF(AB40="L",0,IF(AB40="V",0,IF(AB40="X",0,IF(AB$2="L",VLOOKUP(AB40,'H. INV.'!$F$10:$P$171,11,FALSE),IF(AB$2="S",VLOOKUP(AB40,'H. INV.'!$V$10:$AF$171,11,FALSE),IF(AB$2="D",VLOOKUP(AB40,'H. INV.'!$AL$10:$AV$171,11,FALSE),"")))))))</f>
        <v/>
      </c>
      <c r="FF40" s="148" t="str">
        <f>IF(AC40="","",IF(AC40="L",0,IF(AC40="V",0,IF(AC40="X",0,IF(AC$2="L",VLOOKUP(AC40,'H. INV.'!$F$10:$P$171,11,FALSE),IF(AC$2="S",VLOOKUP(AC40,'H. INV.'!$V$10:$AF$171,11,FALSE),IF(AC$2="D",VLOOKUP(AC40,'H. INV.'!$AL$10:$AV$171,11,FALSE),"")))))))</f>
        <v/>
      </c>
      <c r="FG40" s="148" t="str">
        <f>IF(AD40="","",IF(AD40="L",0,IF(AD40="V",0,IF(AD40="X",0,IF(AD$2="L",VLOOKUP(AD40,'H. INV.'!$F$10:$P$171,11,FALSE),IF(AD$2="S",VLOOKUP(AD40,'H. INV.'!$V$10:$AF$171,11,FALSE),IF(AD$2="D",VLOOKUP(AD40,'H. INV.'!$AL$10:$AV$171,11,FALSE),"")))))))</f>
        <v/>
      </c>
      <c r="FH40" s="148" t="str">
        <f>IF(AE40="","",IF(AE40="L",0,IF(AE40="V",0,IF(AE40="X",0,IF(AE$2="L",VLOOKUP(AE40,'H. INV.'!$F$10:$P$171,11,FALSE),IF(AE$2="S",VLOOKUP(AE40,'H. INV.'!$V$10:$AF$171,11,FALSE),IF(AE$2="D",VLOOKUP(AE40,'H. INV.'!$AL$10:$AV$171,11,FALSE),"")))))))</f>
        <v/>
      </c>
      <c r="FI40" s="148" t="str">
        <f>IF(AF40="","",IF(AF40="L",0,IF(AF40="V",0,IF(AF40="X",0,IF(AF$2="L",VLOOKUP(AF40,'H. INV.'!$F$10:$P$171,11,FALSE),IF(AF$2="S",VLOOKUP(AF40,'H. INV.'!$V$10:$AF$171,11,FALSE),IF(AF$2="D",VLOOKUP(AF40,'H. INV.'!$AL$10:$AV$171,11,FALSE),"")))))))</f>
        <v/>
      </c>
      <c r="FJ40" s="148" t="str">
        <f>IF(AG40="","",IF(AG40="L",0,IF(AG40="V",0,IF(AG40="X",0,IF(AG$2="L",VLOOKUP(AG40,'H. INV.'!$F$10:$P$171,11,FALSE),IF(AG$2="S",VLOOKUP(AG40,'H. INV.'!$V$10:$AF$171,11,FALSE),IF(AG$2="D",VLOOKUP(AG40,'H. INV.'!$AL$10:$AV$171,11,FALSE),"")))))))</f>
        <v/>
      </c>
      <c r="FK40" s="148" t="str">
        <f>IF(AH40="","",IF(AH40="L",0,IF(AH40="V",0,IF(AH40="X",0,IF(AH$2="L",VLOOKUP(AH40,'H. INV.'!$F$10:$P$171,11,FALSE),IF(AH$2="S",VLOOKUP(AH40,'H. INV.'!$V$10:$AF$171,11,FALSE),IF(AH$2="D",VLOOKUP(AH40,'H. INV.'!$AL$10:$AV$171,11,FALSE),"")))))))</f>
        <v/>
      </c>
      <c r="FL40" s="148" t="str">
        <f>IF(AI40="","",IF(AI40="L",0,IF(AI40="V",0,IF(AI40="X",0,IF(AI$2="L",VLOOKUP(AI40,'H. INV.'!$F$10:$P$171,11,FALSE),IF(AI$2="S",VLOOKUP(AI40,'H. INV.'!$V$10:$AF$171,11,FALSE),IF(AI$2="D",VLOOKUP(AI40,'H. INV.'!$AL$10:$AV$171,11,FALSE),"")))))))</f>
        <v/>
      </c>
      <c r="FM40" s="148" t="str">
        <f>IF(AJ40="","",IF(AJ40="L",0,IF(AJ40="V",0,IF(AJ40="X",0,IF(AJ$2="L",VLOOKUP(AJ40,'H. INV.'!$F$10:$P$171,11,FALSE),IF(AJ$2="S",VLOOKUP(AJ40,'H. INV.'!$V$10:$AF$171,11,FALSE),IF(AJ$2="D",VLOOKUP(AJ40,'H. INV.'!$AL$10:$AV$171,11,FALSE),"")))))))</f>
        <v/>
      </c>
      <c r="FN40" s="148" t="str">
        <f>IF(AK40="","",IF(AK40="L",0,IF(AK40="V",0,IF(AK40="X",0,IF(AK$2="L",VLOOKUP(AK40,'H. INV.'!$F$10:$P$171,11,FALSE),IF(AK$2="S",VLOOKUP(AK40,'H. INV.'!$V$10:$AF$171,11,FALSE),IF(AK$2="D",VLOOKUP(AK40,'H. INV.'!$AL$10:$AV$171,11,FALSE),"")))))))</f>
        <v/>
      </c>
      <c r="FO40" s="19"/>
      <c r="FP40" s="148" t="str">
        <f>IF(G40="","",IF(G40="L",0,IF(G40="V",0,IF(G40="X",0,IF(G$2="L",VLOOKUP(G40,'H. VER.'!$F$10:$P$171,11,FALSE),IF(G$2="S",VLOOKUP(G40,'H. VER.'!$V$10:$AF$171,11,FALSE),IF(G$2="D",VLOOKUP(G40,'H. VER.'!$AL$10:$AV$171,11,FALSE),"")))))))</f>
        <v/>
      </c>
      <c r="FQ40" s="148" t="str">
        <f>IF(H40="","",IF(H40="L",0,IF(H40="V",0,IF(H40="X",0,IF(H$2="L",VLOOKUP(H40,'H. VER.'!$F$10:$P$171,11,FALSE),IF(H$2="S",VLOOKUP(H40,'H. VER.'!$V$10:$AF$171,11,FALSE),IF(H$2="D",VLOOKUP(H40,'H. VER.'!$AL$10:$AV$171,11,FALSE),"")))))))</f>
        <v/>
      </c>
      <c r="FR40" s="148" t="str">
        <f>IF(I40="","",IF(I40="L",0,IF(I40="V",0,IF(I40="X",0,IF(I$2="L",VLOOKUP(I40,'H. VER.'!$F$10:$P$171,11,FALSE),IF(I$2="S",VLOOKUP(I40,'H. VER.'!$V$10:$AF$171,11,FALSE),IF(I$2="D",VLOOKUP(I40,'H. VER.'!$AL$10:$AV$171,11,FALSE),"")))))))</f>
        <v/>
      </c>
      <c r="FS40" s="148" t="str">
        <f>IF(J40="","",IF(J40="L",0,IF(J40="V",0,IF(J40="X",0,IF(J$2="L",VLOOKUP(J40,'H. VER.'!$F$10:$P$171,11,FALSE),IF(J$2="S",VLOOKUP(J40,'H. VER.'!$V$10:$AF$171,11,FALSE),IF(J$2="D",VLOOKUP(J40,'H. VER.'!$AL$10:$AV$171,11,FALSE),"")))))))</f>
        <v/>
      </c>
      <c r="FT40" s="148" t="str">
        <f>IF(K40="","",IF(K40="L",0,IF(K40="V",0,IF(K40="X",0,IF(K$2="L",VLOOKUP(K40,'H. VER.'!$F$10:$P$171,11,FALSE),IF(K$2="S",VLOOKUP(K40,'H. VER.'!$V$10:$AF$171,11,FALSE),IF(K$2="D",VLOOKUP(K40,'H. VER.'!$AL$10:$AV$171,11,FALSE),"")))))))</f>
        <v/>
      </c>
      <c r="FU40" s="148" t="str">
        <f>IF(L40="","",IF(L40="L",0,IF(L40="V",0,IF(L40="X",0,IF(L$2="L",VLOOKUP(L40,'H. VER.'!$F$10:$P$171,11,FALSE),IF(L$2="S",VLOOKUP(L40,'H. VER.'!$V$10:$AF$171,11,FALSE),IF(L$2="D",VLOOKUP(L40,'H. VER.'!$AL$10:$AV$171,11,FALSE),"")))))))</f>
        <v/>
      </c>
      <c r="FV40" s="148" t="str">
        <f>IF(M40="","",IF(M40="L",0,IF(M40="V",0,IF(M40="X",0,IF(M$2="L",VLOOKUP(M40,'H. VER.'!$F$10:$P$171,11,FALSE),IF(M$2="S",VLOOKUP(M40,'H. VER.'!$V$10:$AF$171,11,FALSE),IF(M$2="D",VLOOKUP(M40,'H. VER.'!$AL$10:$AV$171,11,FALSE),"")))))))</f>
        <v/>
      </c>
      <c r="FW40" s="148" t="str">
        <f>IF(N40="","",IF(N40="L",0,IF(N40="V",0,IF(N40="X",0,IF(N$2="L",VLOOKUP(N40,'H. VER.'!$F$10:$P$171,11,FALSE),IF(N$2="S",VLOOKUP(N40,'H. VER.'!$V$10:$AF$171,11,FALSE),IF(N$2="D",VLOOKUP(N40,'H. VER.'!$AL$10:$AV$171,11,FALSE),"")))))))</f>
        <v/>
      </c>
      <c r="FX40" s="148" t="str">
        <f>IF(O40="","",IF(O40="L",0,IF(O40="V",0,IF(O40="X",0,IF(O$2="L",VLOOKUP(O40,'H. VER.'!$F$10:$P$171,11,FALSE),IF(O$2="S",VLOOKUP(O40,'H. VER.'!$V$10:$AF$171,11,FALSE),IF(O$2="D",VLOOKUP(O40,'H. VER.'!$AL$10:$AV$171,11,FALSE),"")))))))</f>
        <v/>
      </c>
      <c r="FY40" s="148" t="str">
        <f>IF(P40="","",IF(P40="L",0,IF(P40="V",0,IF(P40="X",0,IF(P$2="L",VLOOKUP(P40,'H. VER.'!$F$10:$P$171,11,FALSE),IF(P$2="S",VLOOKUP(P40,'H. VER.'!$V$10:$AF$171,11,FALSE),IF(P$2="D",VLOOKUP(P40,'H. VER.'!$AL$10:$AV$171,11,FALSE),"")))))))</f>
        <v/>
      </c>
      <c r="FZ40" s="148" t="str">
        <f>IF(Q40="","",IF(Q40="L",0,IF(Q40="V",0,IF(Q40="X",0,IF(Q$2="L",VLOOKUP(Q40,'H. VER.'!$F$10:$P$171,11,FALSE),IF(Q$2="S",VLOOKUP(Q40,'H. VER.'!$V$10:$AF$171,11,FALSE),IF(Q$2="D",VLOOKUP(Q40,'H. VER.'!$AL$10:$AV$171,11,FALSE),"")))))))</f>
        <v/>
      </c>
      <c r="GA40" s="148" t="str">
        <f>IF(R40="","",IF(R40="L",0,IF(R40="V",0,IF(R40="X",0,IF(R$2="L",VLOOKUP(R40,'H. VER.'!$F$10:$P$171,11,FALSE),IF(R$2="S",VLOOKUP(R40,'H. VER.'!$V$10:$AF$171,11,FALSE),IF(R$2="D",VLOOKUP(R40,'H. VER.'!$AL$10:$AV$171,11,FALSE),"")))))))</f>
        <v/>
      </c>
      <c r="GB40" s="148" t="str">
        <f>IF(S40="","",IF(S40="L",0,IF(S40="V",0,IF(S40="X",0,IF(S$2="L",VLOOKUP(S40,'H. VER.'!$F$10:$P$171,11,FALSE),IF(S$2="S",VLOOKUP(S40,'H. VER.'!$V$10:$AF$171,11,FALSE),IF(S$2="D",VLOOKUP(S40,'H. VER.'!$AL$10:$AV$171,11,FALSE),"")))))))</f>
        <v/>
      </c>
      <c r="GC40" s="148" t="str">
        <f>IF(T40="","",IF(T40="L",0,IF(T40="V",0,IF(T40="X",0,IF(T$2="L",VLOOKUP(T40,'H. VER.'!$F$10:$P$171,11,FALSE),IF(T$2="S",VLOOKUP(T40,'H. VER.'!$V$10:$AF$171,11,FALSE),IF(T$2="D",VLOOKUP(T40,'H. VER.'!$AL$10:$AV$171,11,FALSE),"")))))))</f>
        <v/>
      </c>
      <c r="GD40" s="148" t="str">
        <f>IF(U40="","",IF(U40="L",0,IF(U40="V",0,IF(U40="X",0,IF(U$2="L",VLOOKUP(U40,'H. VER.'!$F$10:$P$171,11,FALSE),IF(U$2="S",VLOOKUP(U40,'H. VER.'!$V$10:$AF$171,11,FALSE),IF(U$2="D",VLOOKUP(U40,'H. VER.'!$AL$10:$AV$171,11,FALSE),"")))))))</f>
        <v/>
      </c>
      <c r="GE40" s="148" t="str">
        <f>IF(V40="","",IF(V40="L",0,IF(V40="V",0,IF(V40="X",0,IF(V$2="L",VLOOKUP(V40,'H. VER.'!$F$10:$P$171,11,FALSE),IF(V$2="S",VLOOKUP(V40,'H. VER.'!$V$10:$AF$171,11,FALSE),IF(V$2="D",VLOOKUP(V40,'H. VER.'!$AL$10:$AV$171,11,FALSE),"")))))))</f>
        <v/>
      </c>
      <c r="GF40" s="148" t="str">
        <f>IF(W40="","",IF(W40="L",0,IF(W40="V",0,IF(W40="X",0,IF(W$2="L",VLOOKUP(W40,'H. VER.'!$F$10:$P$171,11,FALSE),IF(W$2="S",VLOOKUP(W40,'H. VER.'!$V$10:$AF$171,11,FALSE),IF(W$2="D",VLOOKUP(W40,'H. VER.'!$AL$10:$AV$171,11,FALSE),"")))))))</f>
        <v/>
      </c>
      <c r="GG40" s="148" t="str">
        <f>IF(X40="","",IF(X40="L",0,IF(X40="V",0,IF(X40="X",0,IF(X$2="L",VLOOKUP(X40,'H. VER.'!$F$10:$P$171,11,FALSE),IF(X$2="S",VLOOKUP(X40,'H. VER.'!$V$10:$AF$171,11,FALSE),IF(X$2="D",VLOOKUP(X40,'H. VER.'!$AL$10:$AV$171,11,FALSE),"")))))))</f>
        <v/>
      </c>
      <c r="GH40" s="148" t="str">
        <f>IF(Y40="","",IF(Y40="L",0,IF(Y40="V",0,IF(Y40="X",0,IF(Y$2="L",VLOOKUP(Y40,'H. VER.'!$F$10:$P$171,11,FALSE),IF(Y$2="S",VLOOKUP(Y40,'H. VER.'!$V$10:$AF$171,11,FALSE),IF(Y$2="D",VLOOKUP(Y40,'H. VER.'!$AL$10:$AV$171,11,FALSE),"")))))))</f>
        <v/>
      </c>
      <c r="GI40" s="148" t="str">
        <f>IF(Z40="","",IF(Z40="L",0,IF(Z40="V",0,IF(Z40="X",0,IF(Z$2="L",VLOOKUP(Z40,'H. VER.'!$F$10:$P$171,11,FALSE),IF(Z$2="S",VLOOKUP(Z40,'H. VER.'!$V$10:$AF$171,11,FALSE),IF(Z$2="D",VLOOKUP(Z40,'H. VER.'!$AL$10:$AV$171,11,FALSE),"")))))))</f>
        <v/>
      </c>
      <c r="GJ40" s="148" t="str">
        <f>IF(AA40="","",IF(AA40="L",0,IF(AA40="V",0,IF(AA40="X",0,IF(AA$2="L",VLOOKUP(AA40,'H. VER.'!$F$10:$P$171,11,FALSE),IF(AA$2="S",VLOOKUP(AA40,'H. VER.'!$V$10:$AF$171,11,FALSE),IF(AA$2="D",VLOOKUP(AA40,'H. VER.'!$AL$10:$AV$171,11,FALSE),"")))))))</f>
        <v/>
      </c>
      <c r="GK40" s="148" t="str">
        <f>IF(AB40="","",IF(AB40="L",0,IF(AB40="V",0,IF(AB40="X",0,IF(AB$2="L",VLOOKUP(AB40,'H. VER.'!$F$10:$P$171,11,FALSE),IF(AB$2="S",VLOOKUP(AB40,'H. VER.'!$V$10:$AF$171,11,FALSE),IF(AB$2="D",VLOOKUP(AB40,'H. VER.'!$AL$10:$AV$171,11,FALSE),"")))))))</f>
        <v/>
      </c>
      <c r="GL40" s="148" t="str">
        <f>IF(AC40="","",IF(AC40="L",0,IF(AC40="V",0,IF(AC40="X",0,IF(AC$2="L",VLOOKUP(AC40,'H. VER.'!$F$10:$P$171,11,FALSE),IF(AC$2="S",VLOOKUP(AC40,'H. VER.'!$V$10:$AF$171,11,FALSE),IF(AC$2="D",VLOOKUP(AC40,'H. VER.'!$AL$10:$AV$171,11,FALSE),"")))))))</f>
        <v/>
      </c>
      <c r="GM40" s="148" t="str">
        <f>IF(AD40="","",IF(AD40="L",0,IF(AD40="V",0,IF(AD40="X",0,IF(AD$2="L",VLOOKUP(AD40,'H. VER.'!$F$10:$P$171,11,FALSE),IF(AD$2="S",VLOOKUP(AD40,'H. VER.'!$V$10:$AF$171,11,FALSE),IF(AD$2="D",VLOOKUP(AD40,'H. VER.'!$AL$10:$AV$171,11,FALSE),"")))))))</f>
        <v/>
      </c>
      <c r="GN40" s="148" t="str">
        <f>IF(AE40="","",IF(AE40="L",0,IF(AE40="V",0,IF(AE40="X",0,IF(AE$2="L",VLOOKUP(AE40,'H. VER.'!$F$10:$P$171,11,FALSE),IF(AE$2="S",VLOOKUP(AE40,'H. VER.'!$V$10:$AF$171,11,FALSE),IF(AE$2="D",VLOOKUP(AE40,'H. VER.'!$AL$10:$AV$171,11,FALSE),"")))))))</f>
        <v/>
      </c>
      <c r="GO40" s="148" t="str">
        <f>IF(AF40="","",IF(AF40="L",0,IF(AF40="V",0,IF(AF40="X",0,IF(AF$2="L",VLOOKUP(AF40,'H. VER.'!$F$10:$P$171,11,FALSE),IF(AF$2="S",VLOOKUP(AF40,'H. VER.'!$V$10:$AF$171,11,FALSE),IF(AF$2="D",VLOOKUP(AF40,'H. VER.'!$AL$10:$AV$171,11,FALSE),"")))))))</f>
        <v/>
      </c>
      <c r="GP40" s="148" t="str">
        <f>IF(AG40="","",IF(AG40="L",0,IF(AG40="V",0,IF(AG40="X",0,IF(AG$2="L",VLOOKUP(AG40,'H. VER.'!$F$10:$P$171,11,FALSE),IF(AG$2="S",VLOOKUP(AG40,'H. VER.'!$V$10:$AF$171,11,FALSE),IF(AG$2="D",VLOOKUP(AG40,'H. VER.'!$AL$10:$AV$171,11,FALSE),"")))))))</f>
        <v/>
      </c>
      <c r="GQ40" s="148" t="str">
        <f>IF(AH40="","",IF(AH40="L",0,IF(AH40="V",0,IF(AH40="X",0,IF(AH$2="L",VLOOKUP(AH40,'H. VER.'!$F$10:$P$171,11,FALSE),IF(AH$2="S",VLOOKUP(AH40,'H. VER.'!$V$10:$AF$171,11,FALSE),IF(AH$2="D",VLOOKUP(AH40,'H. VER.'!$AL$10:$AV$171,11,FALSE),"")))))))</f>
        <v/>
      </c>
      <c r="GR40" s="148" t="str">
        <f>IF(AI40="","",IF(AI40="L",0,IF(AI40="V",0,IF(AI40="X",0,IF(AI$2="L",VLOOKUP(AI40,'H. VER.'!$F$10:$P$171,11,FALSE),IF(AI$2="S",VLOOKUP(AI40,'H. VER.'!$V$10:$AF$171,11,FALSE),IF(AI$2="D",VLOOKUP(AI40,'H. VER.'!$AL$10:$AV$171,11,FALSE),"")))))))</f>
        <v/>
      </c>
      <c r="GS40" s="148" t="str">
        <f>IF(AJ40="","",IF(AJ40="L",0,IF(AJ40="V",0,IF(AJ40="X",0,IF(AJ$2="L",VLOOKUP(AJ40,'H. VER.'!$F$10:$P$171,11,FALSE),IF(AJ$2="S",VLOOKUP(AJ40,'H. VER.'!$V$10:$AF$171,11,FALSE),IF(AJ$2="D",VLOOKUP(AJ40,'H. VER.'!$AL$10:$AV$171,11,FALSE),"")))))))</f>
        <v/>
      </c>
      <c r="GT40" s="148" t="str">
        <f>IF(AK40="","",IF(AK40="L",0,IF(AK40="V",0,IF(AK40="X",0,IF(AK$2="L",VLOOKUP(AK40,'H. VER.'!$F$10:$P$171,11,FALSE),IF(AK$2="S",VLOOKUP(AK40,'H. VER.'!$V$10:$AF$171,11,FALSE),IF(AK$2="D",VLOOKUP(AK40,'H. VER.'!$AL$10:$AV$171,11,FALSE),"")))))))</f>
        <v/>
      </c>
      <c r="GU40" s="19"/>
      <c r="GV40" s="417">
        <f t="shared" si="47"/>
        <v>33</v>
      </c>
      <c r="GW40" s="415"/>
    </row>
    <row r="41" spans="1:205" ht="15.75">
      <c r="A41" s="368"/>
      <c r="B41" s="367" t="str">
        <f>IFERROR(VLOOKUP(A457/7/2023+CONDUCTORES!C:V,20,FALSE),"")</f>
        <v/>
      </c>
      <c r="C41" s="544" t="str">
        <f>IF(CUADRO!A41="",IF(B41="","",B41),VLOOKUP(CUADRO!A41,CONDUCTORES!C:E,3,FALSE))</f>
        <v/>
      </c>
      <c r="D41" s="545" t="str">
        <f>IF(ISNA(IF(B41="",IF(A41="","",A41),VLOOKUP(B41,CONDUCTORES!B:F,5,FALSE))),"",(IF(B41="",IF(A41="","",A41),VLOOKUP(B41,CONDUCTORES!B:F,5,FALSE))))</f>
        <v/>
      </c>
      <c r="E41" s="546">
        <v>38</v>
      </c>
      <c r="F41" s="551"/>
      <c r="G41" s="547"/>
      <c r="H41" s="547"/>
      <c r="I41" s="519"/>
      <c r="J41" s="547"/>
      <c r="K41" s="519"/>
      <c r="L41" s="550"/>
      <c r="M41" s="547"/>
      <c r="N41" s="547"/>
      <c r="O41" s="547"/>
      <c r="P41" s="519"/>
      <c r="Q41" s="547"/>
      <c r="R41" s="519"/>
      <c r="S41" s="550"/>
      <c r="T41" s="547"/>
      <c r="U41" s="549"/>
      <c r="V41" s="550"/>
      <c r="W41" s="547"/>
      <c r="X41" s="547"/>
      <c r="Y41" s="519"/>
      <c r="Z41" s="550"/>
      <c r="AA41" s="547"/>
      <c r="AB41" s="547"/>
      <c r="AC41" s="547"/>
      <c r="AD41" s="547"/>
      <c r="AE41" s="547"/>
      <c r="AF41" s="547"/>
      <c r="AG41" s="547"/>
      <c r="AH41" s="547"/>
      <c r="AI41" s="547"/>
      <c r="AJ41" s="547"/>
      <c r="AK41" s="519"/>
      <c r="AL41" s="417">
        <f t="shared" si="38"/>
        <v>0</v>
      </c>
      <c r="AM41" s="417">
        <f t="shared" si="6"/>
        <v>31</v>
      </c>
      <c r="AN41" s="463">
        <f t="shared" si="39"/>
        <v>0</v>
      </c>
      <c r="AO41" s="463">
        <f t="shared" si="40"/>
        <v>0</v>
      </c>
      <c r="AP41" s="463">
        <f t="shared" si="41"/>
        <v>0</v>
      </c>
      <c r="AQ41" s="463">
        <f t="shared" si="42"/>
        <v>0</v>
      </c>
      <c r="AR41" s="463">
        <f t="shared" si="43"/>
        <v>0</v>
      </c>
      <c r="AS41" s="464">
        <f t="shared" si="44"/>
        <v>0</v>
      </c>
      <c r="AT41" s="464">
        <f t="shared" si="45"/>
        <v>0</v>
      </c>
      <c r="AU41" s="465">
        <f>EH41+(AO41*(CALCULADORA!$L$22/30))+(CUADRO!AP41*CALCULADORA!$J$22)+(CUADRO!AQ41*CALCULADORA!$J$22)+(CUADRO!AR41*CALCULADORA!$J$22)</f>
        <v>0</v>
      </c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97">
        <f t="shared" si="48"/>
        <v>1</v>
      </c>
      <c r="BW41" s="97">
        <f t="shared" si="49"/>
        <v>2</v>
      </c>
      <c r="BX41" s="97">
        <f t="shared" si="50"/>
        <v>3</v>
      </c>
      <c r="BY41" s="97">
        <f t="shared" si="51"/>
        <v>4</v>
      </c>
      <c r="BZ41" s="97">
        <f t="shared" si="52"/>
        <v>5</v>
      </c>
      <c r="CA41" s="97">
        <f t="shared" si="53"/>
        <v>6</v>
      </c>
      <c r="CB41" s="97">
        <f t="shared" si="54"/>
        <v>7</v>
      </c>
      <c r="CC41" s="97">
        <f t="shared" si="55"/>
        <v>8</v>
      </c>
      <c r="CD41" s="97">
        <f t="shared" si="56"/>
        <v>9</v>
      </c>
      <c r="CE41" s="97">
        <f t="shared" si="57"/>
        <v>10</v>
      </c>
      <c r="CF41" s="97">
        <f t="shared" si="58"/>
        <v>11</v>
      </c>
      <c r="CG41" s="97">
        <f t="shared" si="59"/>
        <v>12</v>
      </c>
      <c r="CH41" s="97">
        <f t="shared" si="60"/>
        <v>13</v>
      </c>
      <c r="CI41" s="97">
        <f t="shared" si="61"/>
        <v>14</v>
      </c>
      <c r="CJ41" s="97">
        <f t="shared" si="62"/>
        <v>15</v>
      </c>
      <c r="CK41" s="97">
        <f t="shared" si="63"/>
        <v>16</v>
      </c>
      <c r="CL41" s="97">
        <f t="shared" si="64"/>
        <v>17</v>
      </c>
      <c r="CM41" s="97">
        <f t="shared" si="65"/>
        <v>18</v>
      </c>
      <c r="CN41" s="97">
        <f t="shared" si="66"/>
        <v>19</v>
      </c>
      <c r="CO41" s="97">
        <f t="shared" si="67"/>
        <v>20</v>
      </c>
      <c r="CP41" s="97">
        <f t="shared" si="68"/>
        <v>21</v>
      </c>
      <c r="CQ41" s="97">
        <f t="shared" si="69"/>
        <v>22</v>
      </c>
      <c r="CR41" s="97">
        <f t="shared" si="70"/>
        <v>23</v>
      </c>
      <c r="CS41" s="97">
        <f t="shared" si="71"/>
        <v>24</v>
      </c>
      <c r="CT41" s="97">
        <f t="shared" si="72"/>
        <v>25</v>
      </c>
      <c r="CU41" s="97">
        <f t="shared" si="73"/>
        <v>26</v>
      </c>
      <c r="CV41" s="97">
        <f t="shared" si="74"/>
        <v>27</v>
      </c>
      <c r="CW41" s="97">
        <f t="shared" si="75"/>
        <v>28</v>
      </c>
      <c r="CX41" s="97">
        <f t="shared" si="76"/>
        <v>29</v>
      </c>
      <c r="CY41" s="97">
        <f t="shared" si="77"/>
        <v>30</v>
      </c>
      <c r="CZ41" s="97">
        <f t="shared" si="78"/>
        <v>31</v>
      </c>
      <c r="DA41" s="19"/>
      <c r="DB41" s="19"/>
      <c r="DC41" s="148" t="str">
        <f>IF(G41="X",CALCULADORA!$J$22,IF(CUADRO!G41="V",0,IF(CUADRO!G41="AP",0,IF(CUADRO!G41="HS",0,IF(CUADRO!G41="BA",0,IF(CALCULADORA!$M$2="INVIERNO",CUADRO!EJ41,CUADRO!FP41))))))</f>
        <v/>
      </c>
      <c r="DD41" s="148" t="str">
        <f>IF(H41="X",CALCULADORA!$J$22,IF(CUADRO!H41="V",0,IF(CUADRO!H41="AP",0,IF(CUADRO!H41="HS",0,IF(CUADRO!H41="BA",0,IF(CALCULADORA!$M$2="INVIERNO",CUADRO!EK41,CUADRO!FQ41))))))</f>
        <v/>
      </c>
      <c r="DE41" s="148" t="str">
        <f>IF(I41="X",CALCULADORA!$J$22,IF(CUADRO!I41="V",0,IF(CUADRO!I41="AP",0,IF(CUADRO!I41="HS",0,IF(CUADRO!I41="BA",0,IF(CALCULADORA!$M$2="INVIERNO",CUADRO!EL41,CUADRO!FR41))))))</f>
        <v/>
      </c>
      <c r="DF41" s="148" t="str">
        <f>IF(J41="X",CALCULADORA!$J$22,IF(CUADRO!J41="V",0,IF(CUADRO!J41="AP",0,IF(CUADRO!J41="HS",0,IF(CUADRO!J41="BA",0,IF(CALCULADORA!$M$2="INVIERNO",CUADRO!EM41,CUADRO!FS41))))))</f>
        <v/>
      </c>
      <c r="DG41" s="148" t="str">
        <f>IF(K41="X",CALCULADORA!$J$22,IF(CUADRO!K41="V",0,IF(CUADRO!K41="AP",0,IF(CUADRO!K41="HS",0,IF(CUADRO!K41="BA",0,IF(CALCULADORA!$M$2="INVIERNO",CUADRO!EN41,CUADRO!FT41))))))</f>
        <v/>
      </c>
      <c r="DH41" s="148" t="str">
        <f>IF(L41="X",CALCULADORA!$J$22,IF(CUADRO!L41="V",0,IF(CUADRO!L41="AP",0,IF(CUADRO!L41="HS",0,IF(CUADRO!L41="BA",0,IF(CALCULADORA!$M$2="INVIERNO",CUADRO!EO41,CUADRO!FU41))))))</f>
        <v/>
      </c>
      <c r="DI41" s="148" t="str">
        <f>IF(M41="X",CALCULADORA!$J$22,IF(CUADRO!M41="V",0,IF(CUADRO!M41="AP",0,IF(CUADRO!M41="HS",0,IF(CUADRO!M41="BA",0,IF(CALCULADORA!$M$2="INVIERNO",CUADRO!EP41,CUADRO!FV41))))))</f>
        <v/>
      </c>
      <c r="DJ41" s="148" t="str">
        <f>IF(N41="X",CALCULADORA!$J$22,IF(CUADRO!N41="V",0,IF(CUADRO!N41="AP",0,IF(CUADRO!N41="HS",0,IF(CUADRO!N41="BA",0,IF(CALCULADORA!$M$2="INVIERNO",CUADRO!EQ41,CUADRO!FW41))))))</f>
        <v/>
      </c>
      <c r="DK41" s="148" t="str">
        <f>IF(O41="X",CALCULADORA!$J$22,IF(CUADRO!O41="V",0,IF(CUADRO!O41="AP",0,IF(CUADRO!O41="HS",0,IF(CUADRO!O41="BA",0,IF(CALCULADORA!$M$2="INVIERNO",CUADRO!ER41,CUADRO!FX41))))))</f>
        <v/>
      </c>
      <c r="DL41" s="148" t="str">
        <f>IF(P41="X",CALCULADORA!$J$22,IF(CUADRO!P41="V",0,IF(CUADRO!P41="AP",0,IF(CUADRO!P41="HS",0,IF(CUADRO!P41="BA",0,IF(CALCULADORA!$M$2="INVIERNO",CUADRO!ES41,CUADRO!FY41))))))</f>
        <v/>
      </c>
      <c r="DM41" s="148" t="str">
        <f>IF(Q41="X",CALCULADORA!$J$22,IF(CUADRO!Q41="V",0,IF(CUADRO!Q41="AP",0,IF(CUADRO!Q41="HS",0,IF(CUADRO!Q41="BA",0,IF(CALCULADORA!$M$2="INVIERNO",CUADRO!ET41,CUADRO!FZ41))))))</f>
        <v/>
      </c>
      <c r="DN41" s="148" t="str">
        <f>IF(R41="X",CALCULADORA!$J$22,IF(CUADRO!R41="V",0,IF(CUADRO!R41="AP",0,IF(CUADRO!R41="HS",0,IF(CUADRO!R41="BA",0,IF(CALCULADORA!$M$2="INVIERNO",CUADRO!EU41,CUADRO!GA41))))))</f>
        <v/>
      </c>
      <c r="DO41" s="148" t="str">
        <f>IF(S41="X",CALCULADORA!$J$22,IF(CUADRO!S41="V",0,IF(CUADRO!S41="AP",0,IF(CUADRO!S41="HS",0,IF(CUADRO!S41="BA",0,IF(CALCULADORA!$M$2="INVIERNO",CUADRO!EV41,CUADRO!GB41))))))</f>
        <v/>
      </c>
      <c r="DP41" s="148" t="str">
        <f>IF(T41="X",CALCULADORA!$J$22,IF(CUADRO!T41="V",0,IF(CUADRO!T41="AP",0,IF(CUADRO!T41="HS",0,IF(CUADRO!T41="BA",0,IF(CALCULADORA!$M$2="INVIERNO",CUADRO!EW41,CUADRO!GC41))))))</f>
        <v/>
      </c>
      <c r="DQ41" s="148" t="str">
        <f>IF(U41="X",CALCULADORA!$J$22,IF(CUADRO!U41="V",0,IF(CUADRO!U41="AP",0,IF(CUADRO!U41="HS",0,IF(CUADRO!U41="BA",0,IF(CALCULADORA!$M$2="INVIERNO",CUADRO!EX41,CUADRO!GD41))))))</f>
        <v/>
      </c>
      <c r="DR41" s="148" t="str">
        <f>IF(V41="X",CALCULADORA!$J$22,IF(CUADRO!V41="V",0,IF(CUADRO!V41="AP",0,IF(CUADRO!V41="HS",0,IF(CUADRO!V41="BA",0,IF(CALCULADORA!$M$2="INVIERNO",CUADRO!EY41,CUADRO!GE41))))))</f>
        <v/>
      </c>
      <c r="DS41" s="148" t="str">
        <f>IF(W41="X",CALCULADORA!$J$22,IF(CUADRO!W41="V",0,IF(CUADRO!W41="AP",0,IF(CUADRO!W41="HS",0,IF(CUADRO!W41="BA",0,IF(CALCULADORA!$M$2="INVIERNO",CUADRO!EZ41,CUADRO!GF41))))))</f>
        <v/>
      </c>
      <c r="DT41" s="148" t="str">
        <f>IF(X41="X",CALCULADORA!$J$22,IF(CUADRO!X41="V",0,IF(CUADRO!X41="AP",0,IF(CUADRO!X41="HS",0,IF(CUADRO!X41="BA",0,IF(CALCULADORA!$M$2="INVIERNO",CUADRO!FA41,CUADRO!GG41))))))</f>
        <v/>
      </c>
      <c r="DU41" s="148" t="str">
        <f>IF(Y41="X",CALCULADORA!$J$22,IF(CUADRO!Y41="V",0,IF(CUADRO!Y41="AP",0,IF(CUADRO!Y41="HS",0,IF(CUADRO!Y41="BA",0,IF(CALCULADORA!$M$2="INVIERNO",CUADRO!FB41,CUADRO!GH41))))))</f>
        <v/>
      </c>
      <c r="DV41" s="148" t="str">
        <f>IF(Z41="X",CALCULADORA!$J$22,IF(CUADRO!Z41="V",0,IF(CUADRO!Z41="AP",0,IF(CUADRO!Z41="HS",0,IF(CUADRO!Z41="BA",0,IF(CALCULADORA!$M$2="INVIERNO",CUADRO!FC41,CUADRO!GI41))))))</f>
        <v/>
      </c>
      <c r="DW41" s="148" t="str">
        <f>IF(AA41="X",CALCULADORA!$J$22,IF(CUADRO!AA41="V",0,IF(CUADRO!AA41="AP",0,IF(CUADRO!AA41="HS",0,IF(CUADRO!AA41="BA",0,IF(CALCULADORA!$M$2="INVIERNO",CUADRO!FD41,CUADRO!GJ41))))))</f>
        <v/>
      </c>
      <c r="DX41" s="148" t="str">
        <f>IF(AB41="X",CALCULADORA!$J$22,IF(CUADRO!AB41="V",0,IF(CUADRO!AB41="AP",0,IF(CUADRO!AB41="HS",0,IF(CUADRO!AB41="BA",0,IF(CALCULADORA!$M$2="INVIERNO",CUADRO!FE41,CUADRO!GK41))))))</f>
        <v/>
      </c>
      <c r="DY41" s="148" t="str">
        <f>IF(AC41="X",CALCULADORA!$J$22,IF(CUADRO!AC41="V",0,IF(CUADRO!AC41="AP",0,IF(CUADRO!AC41="HS",0,IF(CUADRO!AC41="BA",0,IF(CALCULADORA!$M$2="INVIERNO",CUADRO!FF41,CUADRO!GL41))))))</f>
        <v/>
      </c>
      <c r="DZ41" s="148" t="str">
        <f>IF(AD41="X",CALCULADORA!$J$22,IF(CUADRO!AD41="V",0,IF(CUADRO!AD41="AP",0,IF(CUADRO!AD41="HS",0,IF(CUADRO!AD41="BA",0,IF(CALCULADORA!$M$2="INVIERNO",CUADRO!FG41,CUADRO!GM41))))))</f>
        <v/>
      </c>
      <c r="EA41" s="148" t="str">
        <f>IF(AE41="X",CALCULADORA!$J$22,IF(CUADRO!AE41="V",0,IF(CUADRO!AE41="AP",0,IF(CUADRO!AE41="HS",0,IF(CUADRO!AE41="BA",0,IF(CALCULADORA!$M$2="INVIERNO",CUADRO!FH41,CUADRO!GN41))))))</f>
        <v/>
      </c>
      <c r="EB41" s="148" t="str">
        <f>IF(AF41="X",CALCULADORA!$J$22,IF(CUADRO!AF41="V",0,IF(CUADRO!AF41="AP",0,IF(CUADRO!AF41="HS",0,IF(CUADRO!AF41="BA",0,IF(CALCULADORA!$M$2="INVIERNO",CUADRO!FI41,CUADRO!GO41))))))</f>
        <v/>
      </c>
      <c r="EC41" s="148" t="str">
        <f>IF(AG41="X",CALCULADORA!$J$22,IF(CUADRO!AG41="V",0,IF(CUADRO!AG41="AP",0,IF(CUADRO!AG41="HS",0,IF(CUADRO!AG41="BA",0,IF(CALCULADORA!$M$2="INVIERNO",CUADRO!FJ41,CUADRO!GP41))))))</f>
        <v/>
      </c>
      <c r="ED41" s="148" t="str">
        <f>IF(AH41="X",CALCULADORA!$J$22,IF(CUADRO!AH41="V",0,IF(CUADRO!AH41="AP",0,IF(CUADRO!AH41="HS",0,IF(CUADRO!AH41="BA",0,IF(CALCULADORA!$M$2="INVIERNO",CUADRO!FK41,CUADRO!GQ41))))))</f>
        <v/>
      </c>
      <c r="EE41" s="148" t="str">
        <f>IF(AI41="X",CALCULADORA!$J$22,IF(CUADRO!AI41="V",0,IF(CUADRO!AI41="AP",0,IF(CUADRO!AI41="HS",0,IF(CUADRO!AI41="BA",0,IF(CALCULADORA!$M$2="INVIERNO",CUADRO!FL41,CUADRO!GR41))))))</f>
        <v/>
      </c>
      <c r="EF41" s="148" t="str">
        <f>IF(AJ41="X",CALCULADORA!$J$22,IF(CUADRO!AJ41="V",0,IF(CUADRO!AJ41="AP",0,IF(CUADRO!AJ41="HS",0,IF(CUADRO!AJ41="BA",0,IF(CALCULADORA!$M$2="INVIERNO",CUADRO!FM41,CUADRO!GS41))))))</f>
        <v/>
      </c>
      <c r="EG41" s="148" t="str">
        <f>IF(AK41="X",CALCULADORA!$J$22,IF(CUADRO!AK41="V",0,IF(CUADRO!AK41="AP",0,IF(CUADRO!AK41="HS",0,IF(CUADRO!AK41="BA",0,IF(CALCULADORA!$M$2="INVIERNO",CUADRO!FN41,CUADRO!GT41))))))</f>
        <v/>
      </c>
      <c r="EH41" s="363">
        <f t="shared" si="46"/>
        <v>0</v>
      </c>
      <c r="EI41" s="19"/>
      <c r="EJ41" s="148" t="str">
        <f>IF(G41="","",IF(G41="L",0,IF(G41="V",0,IF(G41="X",0,IF(G$2="L",VLOOKUP(G41,'H. INV.'!$F$10:$P$171,11,FALSE),IF(G$2="S",VLOOKUP(G41,'H. INV.'!$V$10:$AF$171,11,FALSE),IF(G$2="D",VLOOKUP(G41,'H. INV.'!$AL$10:$AV$171,11,FALSE),"")))))))</f>
        <v/>
      </c>
      <c r="EK41" s="148" t="str">
        <f>IF(H41="","",IF(H41="L",0,IF(H41="V",0,IF(H41="X",0,IF(H$2="L",VLOOKUP(H41,'H. INV.'!$F$10:$P$171,11,FALSE),IF(H$2="S",VLOOKUP(H41,'H. INV.'!$V$10:$AF$171,11,FALSE),IF(H$2="D",VLOOKUP(H41,'H. INV.'!$AL$10:$AV$171,11,FALSE),"")))))))</f>
        <v/>
      </c>
      <c r="EL41" s="148" t="str">
        <f>IF(I41="","",IF(I41="L",0,IF(I41="V",0,IF(I41="X",0,IF(I$2="L",VLOOKUP(I41,'H. INV.'!$F$10:$P$171,11,FALSE),IF(I$2="S",VLOOKUP(I41,'H. INV.'!$V$10:$AF$171,11,FALSE),IF(I$2="D",VLOOKUP(I41,'H. INV.'!$AL$10:$AV$171,11,FALSE),"")))))))</f>
        <v/>
      </c>
      <c r="EM41" s="148" t="str">
        <f>IF(J41="","",IF(J41="L",0,IF(J41="V",0,IF(J41="X",0,IF(J$2="L",VLOOKUP(J41,'H. INV.'!$F$10:$P$171,11,FALSE),IF(J$2="S",VLOOKUP(J41,'H. INV.'!$V$10:$AF$171,11,FALSE),IF(J$2="D",VLOOKUP(J41,'H. INV.'!$AL$10:$AV$171,11,FALSE),"")))))))</f>
        <v/>
      </c>
      <c r="EN41" s="148" t="str">
        <f>IF(K41="","",IF(K41="L",0,IF(K41="V",0,IF(K41="X",0,IF(K$2="L",VLOOKUP(K41,'H. INV.'!$F$10:$P$171,11,FALSE),IF(K$2="S",VLOOKUP(K41,'H. INV.'!$V$10:$AF$171,11,FALSE),IF(K$2="D",VLOOKUP(K41,'H. INV.'!$AL$10:$AV$171,11,FALSE),"")))))))</f>
        <v/>
      </c>
      <c r="EO41" s="148" t="str">
        <f>IF(L41="","",IF(L41="L",0,IF(L41="V",0,IF(L41="X",0,IF(L$2="L",VLOOKUP(L41,'H. INV.'!$F$10:$P$171,11,FALSE),IF(L$2="S",VLOOKUP(L41,'H. INV.'!$V$10:$AF$171,11,FALSE),IF(L$2="D",VLOOKUP(L41,'H. INV.'!$AL$10:$AV$171,11,FALSE),"")))))))</f>
        <v/>
      </c>
      <c r="EP41" s="148" t="str">
        <f>IF(M41="","",IF(M41="L",0,IF(M41="V",0,IF(M41="X",0,IF(M$2="L",VLOOKUP(M41,'H. INV.'!$F$10:$P$171,11,FALSE),IF(M$2="S",VLOOKUP(M41,'H. INV.'!$V$10:$AF$171,11,FALSE),IF(M$2="D",VLOOKUP(M41,'H. INV.'!$AL$10:$AV$171,11,FALSE),"")))))))</f>
        <v/>
      </c>
      <c r="EQ41" s="148" t="str">
        <f>IF(N41="","",IF(N41="L",0,IF(N41="V",0,IF(N41="X",0,IF(N$2="L",VLOOKUP(N41,'H. INV.'!$F$10:$P$171,11,FALSE),IF(N$2="S",VLOOKUP(N41,'H. INV.'!$V$10:$AF$171,11,FALSE),IF(N$2="D",VLOOKUP(N41,'H. INV.'!$AL$10:$AV$171,11,FALSE),"")))))))</f>
        <v/>
      </c>
      <c r="ER41" s="148" t="str">
        <f>IF(O41="","",IF(O41="L",0,IF(O41="V",0,IF(O41="X",0,IF(O$2="L",VLOOKUP(O41,'H. INV.'!$F$10:$P$171,11,FALSE),IF(O$2="S",VLOOKUP(O41,'H. INV.'!$V$10:$AF$171,11,FALSE),IF(O$2="D",VLOOKUP(O41,'H. INV.'!$AL$10:$AV$171,11,FALSE),"")))))))</f>
        <v/>
      </c>
      <c r="ES41" s="148" t="str">
        <f>IF(P41="","",IF(P41="L",0,IF(P41="V",0,IF(P41="X",0,IF(P$2="L",VLOOKUP(P41,'H. INV.'!$F$10:$P$171,11,FALSE),IF(P$2="S",VLOOKUP(P41,'H. INV.'!$V$10:$AF$171,11,FALSE),IF(P$2="D",VLOOKUP(P41,'H. INV.'!$AL$10:$AV$171,11,FALSE),"")))))))</f>
        <v/>
      </c>
      <c r="ET41" s="148" t="str">
        <f>IF(Q41="","",IF(Q41="L",0,IF(Q41="V",0,IF(Q41="X",0,IF(Q$2="L",VLOOKUP(Q41,'H. INV.'!$F$10:$P$171,11,FALSE),IF(Q$2="S",VLOOKUP(Q41,'H. INV.'!$V$10:$AF$171,11,FALSE),IF(Q$2="D",VLOOKUP(Q41,'H. INV.'!$AL$10:$AV$171,11,FALSE),"")))))))</f>
        <v/>
      </c>
      <c r="EU41" s="148" t="str">
        <f>IF(R41="","",IF(R41="L",0,IF(R41="V",0,IF(R41="X",0,IF(R$2="L",VLOOKUP(R41,'H. INV.'!$F$10:$P$171,11,FALSE),IF(R$2="S",VLOOKUP(R41,'H. INV.'!$V$10:$AF$171,11,FALSE),IF(R$2="D",VLOOKUP(R41,'H. INV.'!$AL$10:$AV$171,11,FALSE),"")))))))</f>
        <v/>
      </c>
      <c r="EV41" s="148" t="str">
        <f>IF(S41="","",IF(S41="L",0,IF(S41="V",0,IF(S41="X",0,IF(S$2="L",VLOOKUP(S41,'H. INV.'!$F$10:$P$171,11,FALSE),IF(S$2="S",VLOOKUP(S41,'H. INV.'!$V$10:$AF$171,11,FALSE),IF(S$2="D",VLOOKUP(S41,'H. INV.'!$AL$10:$AV$171,11,FALSE),"")))))))</f>
        <v/>
      </c>
      <c r="EW41" s="148" t="str">
        <f>IF(T41="","",IF(T41="L",0,IF(T41="V",0,IF(T41="X",0,IF(T$2="L",VLOOKUP(T41,'H. INV.'!$F$10:$P$171,11,FALSE),IF(T$2="S",VLOOKUP(T41,'H. INV.'!$V$10:$AF$171,11,FALSE),IF(T$2="D",VLOOKUP(T41,'H. INV.'!$AL$10:$AV$171,11,FALSE),"")))))))</f>
        <v/>
      </c>
      <c r="EX41" s="148" t="str">
        <f>IF(U41="","",IF(U41="L",0,IF(U41="V",0,IF(U41="X",0,IF(U$2="L",VLOOKUP(U41,'H. INV.'!$F$10:$P$171,11,FALSE),IF(U$2="S",VLOOKUP(U41,'H. INV.'!$V$10:$AF$171,11,FALSE),IF(U$2="D",VLOOKUP(U41,'H. INV.'!$AL$10:$AV$171,11,FALSE),"")))))))</f>
        <v/>
      </c>
      <c r="EY41" s="148" t="str">
        <f>IF(V41="","",IF(V41="L",0,IF(V41="V",0,IF(V41="X",0,IF(V$2="L",VLOOKUP(V41,'H. INV.'!$F$10:$P$171,11,FALSE),IF(V$2="S",VLOOKUP(V41,'H. INV.'!$V$10:$AF$171,11,FALSE),IF(V$2="D",VLOOKUP(V41,'H. INV.'!$AL$10:$AV$171,11,FALSE),"")))))))</f>
        <v/>
      </c>
      <c r="EZ41" s="148" t="str">
        <f>IF(W41="","",IF(W41="L",0,IF(W41="V",0,IF(W41="X",0,IF(W$2="L",VLOOKUP(W41,'H. INV.'!$F$10:$P$171,11,FALSE),IF(W$2="S",VLOOKUP(W41,'H. INV.'!$V$10:$AF$171,11,FALSE),IF(W$2="D",VLOOKUP(W41,'H. INV.'!$AL$10:$AV$171,11,FALSE),"")))))))</f>
        <v/>
      </c>
      <c r="FA41" s="148" t="str">
        <f>IF(X41="","",IF(X41="L",0,IF(X41="V",0,IF(X41="X",0,IF(X$2="L",VLOOKUP(X41,'H. INV.'!$F$10:$P$171,11,FALSE),IF(X$2="S",VLOOKUP(X41,'H. INV.'!$V$10:$AF$171,11,FALSE),IF(X$2="D",VLOOKUP(X41,'H. INV.'!$AL$10:$AV$171,11,FALSE),"")))))))</f>
        <v/>
      </c>
      <c r="FB41" s="148" t="str">
        <f>IF(Y41="","",IF(Y41="L",0,IF(Y41="V",0,IF(Y41="X",0,IF(Y$2="L",VLOOKUP(Y41,'H. INV.'!$F$10:$P$171,11,FALSE),IF(Y$2="S",VLOOKUP(Y41,'H. INV.'!$V$10:$AF$171,11,FALSE),IF(Y$2="D",VLOOKUP(Y41,'H. INV.'!$AL$10:$AV$171,11,FALSE),"")))))))</f>
        <v/>
      </c>
      <c r="FC41" s="148" t="str">
        <f>IF(Z41="","",IF(Z41="L",0,IF(Z41="V",0,IF(Z41="X",0,IF(Z$2="L",VLOOKUP(Z41,'H. INV.'!$F$10:$P$171,11,FALSE),IF(Z$2="S",VLOOKUP(Z41,'H. INV.'!$V$10:$AF$171,11,FALSE),IF(Z$2="D",VLOOKUP(Z41,'H. INV.'!$AL$10:$AV$171,11,FALSE),"")))))))</f>
        <v/>
      </c>
      <c r="FD41" s="148" t="str">
        <f>IF(AA41="","",IF(AA41="L",0,IF(AA41="V",0,IF(AA41="X",0,IF(AA$2="L",VLOOKUP(AA41,'H. INV.'!$F$10:$P$171,11,FALSE),IF(AA$2="S",VLOOKUP(AA41,'H. INV.'!$V$10:$AF$171,11,FALSE),IF(AA$2="D",VLOOKUP(AA41,'H. INV.'!$AL$10:$AV$171,11,FALSE),"")))))))</f>
        <v/>
      </c>
      <c r="FE41" s="148" t="str">
        <f>IF(AB41="","",IF(AB41="L",0,IF(AB41="V",0,IF(AB41="X",0,IF(AB$2="L",VLOOKUP(AB41,'H. INV.'!$F$10:$P$171,11,FALSE),IF(AB$2="S",VLOOKUP(AB41,'H. INV.'!$V$10:$AF$171,11,FALSE),IF(AB$2="D",VLOOKUP(AB41,'H. INV.'!$AL$10:$AV$171,11,FALSE),"")))))))</f>
        <v/>
      </c>
      <c r="FF41" s="148" t="str">
        <f>IF(AC41="","",IF(AC41="L",0,IF(AC41="V",0,IF(AC41="X",0,IF(AC$2="L",VLOOKUP(AC41,'H. INV.'!$F$10:$P$171,11,FALSE),IF(AC$2="S",VLOOKUP(AC41,'H. INV.'!$V$10:$AF$171,11,FALSE),IF(AC$2="D",VLOOKUP(AC41,'H. INV.'!$AL$10:$AV$171,11,FALSE),"")))))))</f>
        <v/>
      </c>
      <c r="FG41" s="148" t="str">
        <f>IF(AD41="","",IF(AD41="L",0,IF(AD41="V",0,IF(AD41="X",0,IF(AD$2="L",VLOOKUP(AD41,'H. INV.'!$F$10:$P$171,11,FALSE),IF(AD$2="S",VLOOKUP(AD41,'H. INV.'!$V$10:$AF$171,11,FALSE),IF(AD$2="D",VLOOKUP(AD41,'H. INV.'!$AL$10:$AV$171,11,FALSE),"")))))))</f>
        <v/>
      </c>
      <c r="FH41" s="148" t="str">
        <f>IF(AE41="","",IF(AE41="L",0,IF(AE41="V",0,IF(AE41="X",0,IF(AE$2="L",VLOOKUP(AE41,'H. INV.'!$F$10:$P$171,11,FALSE),IF(AE$2="S",VLOOKUP(AE41,'H. INV.'!$V$10:$AF$171,11,FALSE),IF(AE$2="D",VLOOKUP(AE41,'H. INV.'!$AL$10:$AV$171,11,FALSE),"")))))))</f>
        <v/>
      </c>
      <c r="FI41" s="148" t="str">
        <f>IF(AF41="","",IF(AF41="L",0,IF(AF41="V",0,IF(AF41="X",0,IF(AF$2="L",VLOOKUP(AF41,'H. INV.'!$F$10:$P$171,11,FALSE),IF(AF$2="S",VLOOKUP(AF41,'H. INV.'!$V$10:$AF$171,11,FALSE),IF(AF$2="D",VLOOKUP(AF41,'H. INV.'!$AL$10:$AV$171,11,FALSE),"")))))))</f>
        <v/>
      </c>
      <c r="FJ41" s="148" t="str">
        <f>IF(AG41="","",IF(AG41="L",0,IF(AG41="V",0,IF(AG41="X",0,IF(AG$2="L",VLOOKUP(AG41,'H. INV.'!$F$10:$P$171,11,FALSE),IF(AG$2="S",VLOOKUP(AG41,'H. INV.'!$V$10:$AF$171,11,FALSE),IF(AG$2="D",VLOOKUP(AG41,'H. INV.'!$AL$10:$AV$171,11,FALSE),"")))))))</f>
        <v/>
      </c>
      <c r="FK41" s="148" t="str">
        <f>IF(AH41="","",IF(AH41="L",0,IF(AH41="V",0,IF(AH41="X",0,IF(AH$2="L",VLOOKUP(AH41,'H. INV.'!$F$10:$P$171,11,FALSE),IF(AH$2="S",VLOOKUP(AH41,'H. INV.'!$V$10:$AF$171,11,FALSE),IF(AH$2="D",VLOOKUP(AH41,'H. INV.'!$AL$10:$AV$171,11,FALSE),"")))))))</f>
        <v/>
      </c>
      <c r="FL41" s="148" t="str">
        <f>IF(AI41="","",IF(AI41="L",0,IF(AI41="V",0,IF(AI41="X",0,IF(AI$2="L",VLOOKUP(AI41,'H. INV.'!$F$10:$P$171,11,FALSE),IF(AI$2="S",VLOOKUP(AI41,'H. INV.'!$V$10:$AF$171,11,FALSE),IF(AI$2="D",VLOOKUP(AI41,'H. INV.'!$AL$10:$AV$171,11,FALSE),"")))))))</f>
        <v/>
      </c>
      <c r="FM41" s="148" t="str">
        <f>IF(AJ41="","",IF(AJ41="L",0,IF(AJ41="V",0,IF(AJ41="X",0,IF(AJ$2="L",VLOOKUP(AJ41,'H. INV.'!$F$10:$P$171,11,FALSE),IF(AJ$2="S",VLOOKUP(AJ41,'H. INV.'!$V$10:$AF$171,11,FALSE),IF(AJ$2="D",VLOOKUP(AJ41,'H. INV.'!$AL$10:$AV$171,11,FALSE),"")))))))</f>
        <v/>
      </c>
      <c r="FN41" s="148" t="str">
        <f>IF(AK41="","",IF(AK41="L",0,IF(AK41="V",0,IF(AK41="X",0,IF(AK$2="L",VLOOKUP(AK41,'H. INV.'!$F$10:$P$171,11,FALSE),IF(AK$2="S",VLOOKUP(AK41,'H. INV.'!$V$10:$AF$171,11,FALSE),IF(AK$2="D",VLOOKUP(AK41,'H. INV.'!$AL$10:$AV$171,11,FALSE),"")))))))</f>
        <v/>
      </c>
      <c r="FO41" s="19"/>
      <c r="FP41" s="148" t="str">
        <f>IF(G41="","",IF(G41="L",0,IF(G41="V",0,IF(G41="X",0,IF(G$2="L",VLOOKUP(G41,'H. VER.'!$F$10:$P$171,11,FALSE),IF(G$2="S",VLOOKUP(G41,'H. VER.'!$V$10:$AF$171,11,FALSE),IF(G$2="D",VLOOKUP(G41,'H. VER.'!$AL$10:$AV$171,11,FALSE),"")))))))</f>
        <v/>
      </c>
      <c r="FQ41" s="148" t="str">
        <f>IF(H41="","",IF(H41="L",0,IF(H41="V",0,IF(H41="X",0,IF(H$2="L",VLOOKUP(H41,'H. VER.'!$F$10:$P$171,11,FALSE),IF(H$2="S",VLOOKUP(H41,'H. VER.'!$V$10:$AF$171,11,FALSE),IF(H$2="D",VLOOKUP(H41,'H. VER.'!$AL$10:$AV$171,11,FALSE),"")))))))</f>
        <v/>
      </c>
      <c r="FR41" s="148" t="str">
        <f>IF(I41="","",IF(I41="L",0,IF(I41="V",0,IF(I41="X",0,IF(I$2="L",VLOOKUP(I41,'H. VER.'!$F$10:$P$171,11,FALSE),IF(I$2="S",VLOOKUP(I41,'H. VER.'!$V$10:$AF$171,11,FALSE),IF(I$2="D",VLOOKUP(I41,'H. VER.'!$AL$10:$AV$171,11,FALSE),"")))))))</f>
        <v/>
      </c>
      <c r="FS41" s="148" t="str">
        <f>IF(J41="","",IF(J41="L",0,IF(J41="V",0,IF(J41="X",0,IF(J$2="L",VLOOKUP(J41,'H. VER.'!$F$10:$P$171,11,FALSE),IF(J$2="S",VLOOKUP(J41,'H. VER.'!$V$10:$AF$171,11,FALSE),IF(J$2="D",VLOOKUP(J41,'H. VER.'!$AL$10:$AV$171,11,FALSE),"")))))))</f>
        <v/>
      </c>
      <c r="FT41" s="148" t="str">
        <f>IF(K41="","",IF(K41="L",0,IF(K41="V",0,IF(K41="X",0,IF(K$2="L",VLOOKUP(K41,'H. VER.'!$F$10:$P$171,11,FALSE),IF(K$2="S",VLOOKUP(K41,'H. VER.'!$V$10:$AF$171,11,FALSE),IF(K$2="D",VLOOKUP(K41,'H. VER.'!$AL$10:$AV$171,11,FALSE),"")))))))</f>
        <v/>
      </c>
      <c r="FU41" s="148" t="str">
        <f>IF(L41="","",IF(L41="L",0,IF(L41="V",0,IF(L41="X",0,IF(L$2="L",VLOOKUP(L41,'H. VER.'!$F$10:$P$171,11,FALSE),IF(L$2="S",VLOOKUP(L41,'H. VER.'!$V$10:$AF$171,11,FALSE),IF(L$2="D",VLOOKUP(L41,'H. VER.'!$AL$10:$AV$171,11,FALSE),"")))))))</f>
        <v/>
      </c>
      <c r="FV41" s="148" t="str">
        <f>IF(M41="","",IF(M41="L",0,IF(M41="V",0,IF(M41="X",0,IF(M$2="L",VLOOKUP(M41,'H. VER.'!$F$10:$P$171,11,FALSE),IF(M$2="S",VLOOKUP(M41,'H. VER.'!$V$10:$AF$171,11,FALSE),IF(M$2="D",VLOOKUP(M41,'H. VER.'!$AL$10:$AV$171,11,FALSE),"")))))))</f>
        <v/>
      </c>
      <c r="FW41" s="148" t="str">
        <f>IF(N41="","",IF(N41="L",0,IF(N41="V",0,IF(N41="X",0,IF(N$2="L",VLOOKUP(N41,'H. VER.'!$F$10:$P$171,11,FALSE),IF(N$2="S",VLOOKUP(N41,'H. VER.'!$V$10:$AF$171,11,FALSE),IF(N$2="D",VLOOKUP(N41,'H. VER.'!$AL$10:$AV$171,11,FALSE),"")))))))</f>
        <v/>
      </c>
      <c r="FX41" s="148" t="str">
        <f>IF(O41="","",IF(O41="L",0,IF(O41="V",0,IF(O41="X",0,IF(O$2="L",VLOOKUP(O41,'H. VER.'!$F$10:$P$171,11,FALSE),IF(O$2="S",VLOOKUP(O41,'H. VER.'!$V$10:$AF$171,11,FALSE),IF(O$2="D",VLOOKUP(O41,'H. VER.'!$AL$10:$AV$171,11,FALSE),"")))))))</f>
        <v/>
      </c>
      <c r="FY41" s="148" t="str">
        <f>IF(P41="","",IF(P41="L",0,IF(P41="V",0,IF(P41="X",0,IF(P$2="L",VLOOKUP(P41,'H. VER.'!$F$10:$P$171,11,FALSE),IF(P$2="S",VLOOKUP(P41,'H. VER.'!$V$10:$AF$171,11,FALSE),IF(P$2="D",VLOOKUP(P41,'H. VER.'!$AL$10:$AV$171,11,FALSE),"")))))))</f>
        <v/>
      </c>
      <c r="FZ41" s="148" t="str">
        <f>IF(Q41="","",IF(Q41="L",0,IF(Q41="V",0,IF(Q41="X",0,IF(Q$2="L",VLOOKUP(Q41,'H. VER.'!$F$10:$P$171,11,FALSE),IF(Q$2="S",VLOOKUP(Q41,'H. VER.'!$V$10:$AF$171,11,FALSE),IF(Q$2="D",VLOOKUP(Q41,'H. VER.'!$AL$10:$AV$171,11,FALSE),"")))))))</f>
        <v/>
      </c>
      <c r="GA41" s="148" t="str">
        <f>IF(R41="","",IF(R41="L",0,IF(R41="V",0,IF(R41="X",0,IF(R$2="L",VLOOKUP(R41,'H. VER.'!$F$10:$P$171,11,FALSE),IF(R$2="S",VLOOKUP(R41,'H. VER.'!$V$10:$AF$171,11,FALSE),IF(R$2="D",VLOOKUP(R41,'H. VER.'!$AL$10:$AV$171,11,FALSE),"")))))))</f>
        <v/>
      </c>
      <c r="GB41" s="148" t="str">
        <f>IF(S41="","",IF(S41="L",0,IF(S41="V",0,IF(S41="X",0,IF(S$2="L",VLOOKUP(S41,'H. VER.'!$F$10:$P$171,11,FALSE),IF(S$2="S",VLOOKUP(S41,'H. VER.'!$V$10:$AF$171,11,FALSE),IF(S$2="D",VLOOKUP(S41,'H. VER.'!$AL$10:$AV$171,11,FALSE),"")))))))</f>
        <v/>
      </c>
      <c r="GC41" s="148" t="str">
        <f>IF(T41="","",IF(T41="L",0,IF(T41="V",0,IF(T41="X",0,IF(T$2="L",VLOOKUP(T41,'H. VER.'!$F$10:$P$171,11,FALSE),IF(T$2="S",VLOOKUP(T41,'H. VER.'!$V$10:$AF$171,11,FALSE),IF(T$2="D",VLOOKUP(T41,'H. VER.'!$AL$10:$AV$171,11,FALSE),"")))))))</f>
        <v/>
      </c>
      <c r="GD41" s="148" t="str">
        <f>IF(U41="","",IF(U41="L",0,IF(U41="V",0,IF(U41="X",0,IF(U$2="L",VLOOKUP(U41,'H. VER.'!$F$10:$P$171,11,FALSE),IF(U$2="S",VLOOKUP(U41,'H. VER.'!$V$10:$AF$171,11,FALSE),IF(U$2="D",VLOOKUP(U41,'H. VER.'!$AL$10:$AV$171,11,FALSE),"")))))))</f>
        <v/>
      </c>
      <c r="GE41" s="148" t="str">
        <f>IF(V41="","",IF(V41="L",0,IF(V41="V",0,IF(V41="X",0,IF(V$2="L",VLOOKUP(V41,'H. VER.'!$F$10:$P$171,11,FALSE),IF(V$2="S",VLOOKUP(V41,'H. VER.'!$V$10:$AF$171,11,FALSE),IF(V$2="D",VLOOKUP(V41,'H. VER.'!$AL$10:$AV$171,11,FALSE),"")))))))</f>
        <v/>
      </c>
      <c r="GF41" s="148" t="str">
        <f>IF(W41="","",IF(W41="L",0,IF(W41="V",0,IF(W41="X",0,IF(W$2="L",VLOOKUP(W41,'H. VER.'!$F$10:$P$171,11,FALSE),IF(W$2="S",VLOOKUP(W41,'H. VER.'!$V$10:$AF$171,11,FALSE),IF(W$2="D",VLOOKUP(W41,'H. VER.'!$AL$10:$AV$171,11,FALSE),"")))))))</f>
        <v/>
      </c>
      <c r="GG41" s="148" t="str">
        <f>IF(X41="","",IF(X41="L",0,IF(X41="V",0,IF(X41="X",0,IF(X$2="L",VLOOKUP(X41,'H. VER.'!$F$10:$P$171,11,FALSE),IF(X$2="S",VLOOKUP(X41,'H. VER.'!$V$10:$AF$171,11,FALSE),IF(X$2="D",VLOOKUP(X41,'H. VER.'!$AL$10:$AV$171,11,FALSE),"")))))))</f>
        <v/>
      </c>
      <c r="GH41" s="148" t="str">
        <f>IF(Y41="","",IF(Y41="L",0,IF(Y41="V",0,IF(Y41="X",0,IF(Y$2="L",VLOOKUP(Y41,'H. VER.'!$F$10:$P$171,11,FALSE),IF(Y$2="S",VLOOKUP(Y41,'H. VER.'!$V$10:$AF$171,11,FALSE),IF(Y$2="D",VLOOKUP(Y41,'H. VER.'!$AL$10:$AV$171,11,FALSE),"")))))))</f>
        <v/>
      </c>
      <c r="GI41" s="148" t="str">
        <f>IF(Z41="","",IF(Z41="L",0,IF(Z41="V",0,IF(Z41="X",0,IF(Z$2="L",VLOOKUP(Z41,'H. VER.'!$F$10:$P$171,11,FALSE),IF(Z$2="S",VLOOKUP(Z41,'H. VER.'!$V$10:$AF$171,11,FALSE),IF(Z$2="D",VLOOKUP(Z41,'H. VER.'!$AL$10:$AV$171,11,FALSE),"")))))))</f>
        <v/>
      </c>
      <c r="GJ41" s="148" t="str">
        <f>IF(AA41="","",IF(AA41="L",0,IF(AA41="V",0,IF(AA41="X",0,IF(AA$2="L",VLOOKUP(AA41,'H. VER.'!$F$10:$P$171,11,FALSE),IF(AA$2="S",VLOOKUP(AA41,'H. VER.'!$V$10:$AF$171,11,FALSE),IF(AA$2="D",VLOOKUP(AA41,'H. VER.'!$AL$10:$AV$171,11,FALSE),"")))))))</f>
        <v/>
      </c>
      <c r="GK41" s="148" t="str">
        <f>IF(AB41="","",IF(AB41="L",0,IF(AB41="V",0,IF(AB41="X",0,IF(AB$2="L",VLOOKUP(AB41,'H. VER.'!$F$10:$P$171,11,FALSE),IF(AB$2="S",VLOOKUP(AB41,'H. VER.'!$V$10:$AF$171,11,FALSE),IF(AB$2="D",VLOOKUP(AB41,'H. VER.'!$AL$10:$AV$171,11,FALSE),"")))))))</f>
        <v/>
      </c>
      <c r="GL41" s="148" t="str">
        <f>IF(AC41="","",IF(AC41="L",0,IF(AC41="V",0,IF(AC41="X",0,IF(AC$2="L",VLOOKUP(AC41,'H. VER.'!$F$10:$P$171,11,FALSE),IF(AC$2="S",VLOOKUP(AC41,'H. VER.'!$V$10:$AF$171,11,FALSE),IF(AC$2="D",VLOOKUP(AC41,'H. VER.'!$AL$10:$AV$171,11,FALSE),"")))))))</f>
        <v/>
      </c>
      <c r="GM41" s="148" t="str">
        <f>IF(AD41="","",IF(AD41="L",0,IF(AD41="V",0,IF(AD41="X",0,IF(AD$2="L",VLOOKUP(AD41,'H. VER.'!$F$10:$P$171,11,FALSE),IF(AD$2="S",VLOOKUP(AD41,'H. VER.'!$V$10:$AF$171,11,FALSE),IF(AD$2="D",VLOOKUP(AD41,'H. VER.'!$AL$10:$AV$171,11,FALSE),"")))))))</f>
        <v/>
      </c>
      <c r="GN41" s="148" t="str">
        <f>IF(AE41="","",IF(AE41="L",0,IF(AE41="V",0,IF(AE41="X",0,IF(AE$2="L",VLOOKUP(AE41,'H. VER.'!$F$10:$P$171,11,FALSE),IF(AE$2="S",VLOOKUP(AE41,'H. VER.'!$V$10:$AF$171,11,FALSE),IF(AE$2="D",VLOOKUP(AE41,'H. VER.'!$AL$10:$AV$171,11,FALSE),"")))))))</f>
        <v/>
      </c>
      <c r="GO41" s="148" t="str">
        <f>IF(AF41="","",IF(AF41="L",0,IF(AF41="V",0,IF(AF41="X",0,IF(AF$2="L",VLOOKUP(AF41,'H. VER.'!$F$10:$P$171,11,FALSE),IF(AF$2="S",VLOOKUP(AF41,'H. VER.'!$V$10:$AF$171,11,FALSE),IF(AF$2="D",VLOOKUP(AF41,'H. VER.'!$AL$10:$AV$171,11,FALSE),"")))))))</f>
        <v/>
      </c>
      <c r="GP41" s="148" t="str">
        <f>IF(AG41="","",IF(AG41="L",0,IF(AG41="V",0,IF(AG41="X",0,IF(AG$2="L",VLOOKUP(AG41,'H. VER.'!$F$10:$P$171,11,FALSE),IF(AG$2="S",VLOOKUP(AG41,'H. VER.'!$V$10:$AF$171,11,FALSE),IF(AG$2="D",VLOOKUP(AG41,'H. VER.'!$AL$10:$AV$171,11,FALSE),"")))))))</f>
        <v/>
      </c>
      <c r="GQ41" s="148" t="str">
        <f>IF(AH41="","",IF(AH41="L",0,IF(AH41="V",0,IF(AH41="X",0,IF(AH$2="L",VLOOKUP(AH41,'H. VER.'!$F$10:$P$171,11,FALSE),IF(AH$2="S",VLOOKUP(AH41,'H. VER.'!$V$10:$AF$171,11,FALSE),IF(AH$2="D",VLOOKUP(AH41,'H. VER.'!$AL$10:$AV$171,11,FALSE),"")))))))</f>
        <v/>
      </c>
      <c r="GR41" s="148" t="str">
        <f>IF(AI41="","",IF(AI41="L",0,IF(AI41="V",0,IF(AI41="X",0,IF(AI$2="L",VLOOKUP(AI41,'H. VER.'!$F$10:$P$171,11,FALSE),IF(AI$2="S",VLOOKUP(AI41,'H. VER.'!$V$10:$AF$171,11,FALSE),IF(AI$2="D",VLOOKUP(AI41,'H. VER.'!$AL$10:$AV$171,11,FALSE),"")))))))</f>
        <v/>
      </c>
      <c r="GS41" s="148" t="str">
        <f>IF(AJ41="","",IF(AJ41="L",0,IF(AJ41="V",0,IF(AJ41="X",0,IF(AJ$2="L",VLOOKUP(AJ41,'H. VER.'!$F$10:$P$171,11,FALSE),IF(AJ$2="S",VLOOKUP(AJ41,'H. VER.'!$V$10:$AF$171,11,FALSE),IF(AJ$2="D",VLOOKUP(AJ41,'H. VER.'!$AL$10:$AV$171,11,FALSE),"")))))))</f>
        <v/>
      </c>
      <c r="GT41" s="148" t="str">
        <f>IF(AK41="","",IF(AK41="L",0,IF(AK41="V",0,IF(AK41="X",0,IF(AK$2="L",VLOOKUP(AK41,'H. VER.'!$F$10:$P$171,11,FALSE),IF(AK$2="S",VLOOKUP(AK41,'H. VER.'!$V$10:$AF$171,11,FALSE),IF(AK$2="D",VLOOKUP(AK41,'H. VER.'!$AL$10:$AV$171,11,FALSE),"")))))))</f>
        <v/>
      </c>
      <c r="GU41" s="19"/>
      <c r="GV41" s="417">
        <f t="shared" si="47"/>
        <v>34</v>
      </c>
      <c r="GW41" s="415"/>
    </row>
    <row r="42" spans="1:205" ht="15.75">
      <c r="A42" s="368"/>
      <c r="B42" s="367" t="str">
        <f>IFERROR(VLOOKUP(A458/7/2023+CONDUCTORES!C:V,20,FALSE),"")</f>
        <v/>
      </c>
      <c r="C42" s="544" t="str">
        <f>IF(CUADRO!A42="",IF(B42="","",B42),VLOOKUP(CUADRO!A42,CONDUCTORES!C:E,3,FALSE))</f>
        <v/>
      </c>
      <c r="D42" s="545" t="str">
        <f>IF(ISNA(IF(B42="",IF(A42="","",A42),VLOOKUP(B42,CONDUCTORES!B:F,5,FALSE))),"",(IF(B42="",IF(A42="","",A42),VLOOKUP(B42,CONDUCTORES!B:F,5,FALSE))))</f>
        <v/>
      </c>
      <c r="E42" s="546">
        <v>39</v>
      </c>
      <c r="F42" s="551"/>
      <c r="G42" s="547"/>
      <c r="H42" s="547"/>
      <c r="I42" s="519"/>
      <c r="J42" s="547"/>
      <c r="K42" s="519"/>
      <c r="L42" s="550"/>
      <c r="M42" s="547"/>
      <c r="N42" s="547"/>
      <c r="O42" s="547"/>
      <c r="P42" s="519"/>
      <c r="Q42" s="547"/>
      <c r="R42" s="519"/>
      <c r="S42" s="550"/>
      <c r="T42" s="547"/>
      <c r="U42" s="549"/>
      <c r="V42" s="550"/>
      <c r="W42" s="547"/>
      <c r="X42" s="547"/>
      <c r="Y42" s="519"/>
      <c r="Z42" s="550"/>
      <c r="AA42" s="547"/>
      <c r="AB42" s="547"/>
      <c r="AC42" s="547"/>
      <c r="AD42" s="547"/>
      <c r="AE42" s="547"/>
      <c r="AF42" s="547"/>
      <c r="AG42" s="547"/>
      <c r="AH42" s="547"/>
      <c r="AI42" s="547"/>
      <c r="AJ42" s="547"/>
      <c r="AK42" s="519"/>
      <c r="AL42" s="417">
        <f t="shared" si="38"/>
        <v>0</v>
      </c>
      <c r="AM42" s="417">
        <f t="shared" si="6"/>
        <v>31</v>
      </c>
      <c r="AN42" s="463">
        <f t="shared" si="39"/>
        <v>0</v>
      </c>
      <c r="AO42" s="463">
        <f t="shared" si="40"/>
        <v>0</v>
      </c>
      <c r="AP42" s="463">
        <f t="shared" si="41"/>
        <v>0</v>
      </c>
      <c r="AQ42" s="463">
        <f t="shared" si="42"/>
        <v>0</v>
      </c>
      <c r="AR42" s="463">
        <f t="shared" si="43"/>
        <v>0</v>
      </c>
      <c r="AS42" s="464">
        <f t="shared" si="44"/>
        <v>0</v>
      </c>
      <c r="AT42" s="464">
        <f t="shared" si="45"/>
        <v>0</v>
      </c>
      <c r="AU42" s="465">
        <f>EH42+(AO42*(CALCULADORA!$L$22/30))+(CUADRO!AP42*CALCULADORA!$J$22)+(CUADRO!AQ42*CALCULADORA!$J$22)+(CUADRO!AR42*CALCULADORA!$J$22)</f>
        <v>0</v>
      </c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97">
        <f t="shared" si="48"/>
        <v>1</v>
      </c>
      <c r="BW42" s="97">
        <f t="shared" si="49"/>
        <v>2</v>
      </c>
      <c r="BX42" s="97">
        <f t="shared" si="50"/>
        <v>3</v>
      </c>
      <c r="BY42" s="97">
        <f t="shared" si="51"/>
        <v>4</v>
      </c>
      <c r="BZ42" s="97">
        <f t="shared" si="52"/>
        <v>5</v>
      </c>
      <c r="CA42" s="97">
        <f t="shared" si="53"/>
        <v>6</v>
      </c>
      <c r="CB42" s="97">
        <f t="shared" si="54"/>
        <v>7</v>
      </c>
      <c r="CC42" s="97">
        <f t="shared" si="55"/>
        <v>8</v>
      </c>
      <c r="CD42" s="97">
        <f t="shared" si="56"/>
        <v>9</v>
      </c>
      <c r="CE42" s="97">
        <f t="shared" si="57"/>
        <v>10</v>
      </c>
      <c r="CF42" s="97">
        <f t="shared" si="58"/>
        <v>11</v>
      </c>
      <c r="CG42" s="97">
        <f t="shared" si="59"/>
        <v>12</v>
      </c>
      <c r="CH42" s="97">
        <f t="shared" si="60"/>
        <v>13</v>
      </c>
      <c r="CI42" s="97">
        <f t="shared" si="61"/>
        <v>14</v>
      </c>
      <c r="CJ42" s="97">
        <f t="shared" si="62"/>
        <v>15</v>
      </c>
      <c r="CK42" s="97">
        <f t="shared" si="63"/>
        <v>16</v>
      </c>
      <c r="CL42" s="97">
        <f t="shared" si="64"/>
        <v>17</v>
      </c>
      <c r="CM42" s="97">
        <f t="shared" si="65"/>
        <v>18</v>
      </c>
      <c r="CN42" s="97">
        <f t="shared" si="66"/>
        <v>19</v>
      </c>
      <c r="CO42" s="97">
        <f t="shared" si="67"/>
        <v>20</v>
      </c>
      <c r="CP42" s="97">
        <f t="shared" si="68"/>
        <v>21</v>
      </c>
      <c r="CQ42" s="97">
        <f t="shared" si="69"/>
        <v>22</v>
      </c>
      <c r="CR42" s="97">
        <f t="shared" si="70"/>
        <v>23</v>
      </c>
      <c r="CS42" s="97">
        <f t="shared" si="71"/>
        <v>24</v>
      </c>
      <c r="CT42" s="97">
        <f t="shared" si="72"/>
        <v>25</v>
      </c>
      <c r="CU42" s="97">
        <f t="shared" si="73"/>
        <v>26</v>
      </c>
      <c r="CV42" s="97">
        <f t="shared" si="74"/>
        <v>27</v>
      </c>
      <c r="CW42" s="97">
        <f t="shared" si="75"/>
        <v>28</v>
      </c>
      <c r="CX42" s="97">
        <f t="shared" si="76"/>
        <v>29</v>
      </c>
      <c r="CY42" s="97">
        <f t="shared" si="77"/>
        <v>30</v>
      </c>
      <c r="CZ42" s="97">
        <f t="shared" si="78"/>
        <v>31</v>
      </c>
      <c r="DA42" s="19"/>
      <c r="DB42" s="19"/>
      <c r="DC42" s="148" t="str">
        <f>IF(G42="X",CALCULADORA!$J$22,IF(CUADRO!G42="V",0,IF(CUADRO!G42="AP",0,IF(CUADRO!G42="HS",0,IF(CUADRO!G42="BA",0,IF(CALCULADORA!$M$2="INVIERNO",CUADRO!EJ42,CUADRO!FP42))))))</f>
        <v/>
      </c>
      <c r="DD42" s="148" t="str">
        <f>IF(H42="X",CALCULADORA!$J$22,IF(CUADRO!H42="V",0,IF(CUADRO!H42="AP",0,IF(CUADRO!H42="HS",0,IF(CUADRO!H42="BA",0,IF(CALCULADORA!$M$2="INVIERNO",CUADRO!EK42,CUADRO!FQ42))))))</f>
        <v/>
      </c>
      <c r="DE42" s="148" t="str">
        <f>IF(I42="X",CALCULADORA!$J$22,IF(CUADRO!I42="V",0,IF(CUADRO!I42="AP",0,IF(CUADRO!I42="HS",0,IF(CUADRO!I42="BA",0,IF(CALCULADORA!$M$2="INVIERNO",CUADRO!EL42,CUADRO!FR42))))))</f>
        <v/>
      </c>
      <c r="DF42" s="148" t="str">
        <f>IF(J42="X",CALCULADORA!$J$22,IF(CUADRO!J42="V",0,IF(CUADRO!J42="AP",0,IF(CUADRO!J42="HS",0,IF(CUADRO!J42="BA",0,IF(CALCULADORA!$M$2="INVIERNO",CUADRO!EM42,CUADRO!FS42))))))</f>
        <v/>
      </c>
      <c r="DG42" s="148" t="str">
        <f>IF(K42="X",CALCULADORA!$J$22,IF(CUADRO!K42="V",0,IF(CUADRO!K42="AP",0,IF(CUADRO!K42="HS",0,IF(CUADRO!K42="BA",0,IF(CALCULADORA!$M$2="INVIERNO",CUADRO!EN42,CUADRO!FT42))))))</f>
        <v/>
      </c>
      <c r="DH42" s="148" t="str">
        <f>IF(L42="X",CALCULADORA!$J$22,IF(CUADRO!L42="V",0,IF(CUADRO!L42="AP",0,IF(CUADRO!L42="HS",0,IF(CUADRO!L42="BA",0,IF(CALCULADORA!$M$2="INVIERNO",CUADRO!EO42,CUADRO!FU42))))))</f>
        <v/>
      </c>
      <c r="DI42" s="148" t="str">
        <f>IF(M42="X",CALCULADORA!$J$22,IF(CUADRO!M42="V",0,IF(CUADRO!M42="AP",0,IF(CUADRO!M42="HS",0,IF(CUADRO!M42="BA",0,IF(CALCULADORA!$M$2="INVIERNO",CUADRO!EP42,CUADRO!FV42))))))</f>
        <v/>
      </c>
      <c r="DJ42" s="148" t="str">
        <f>IF(N42="X",CALCULADORA!$J$22,IF(CUADRO!N42="V",0,IF(CUADRO!N42="AP",0,IF(CUADRO!N42="HS",0,IF(CUADRO!N42="BA",0,IF(CALCULADORA!$M$2="INVIERNO",CUADRO!EQ42,CUADRO!FW42))))))</f>
        <v/>
      </c>
      <c r="DK42" s="148" t="str">
        <f>IF(O42="X",CALCULADORA!$J$22,IF(CUADRO!O42="V",0,IF(CUADRO!O42="AP",0,IF(CUADRO!O42="HS",0,IF(CUADRO!O42="BA",0,IF(CALCULADORA!$M$2="INVIERNO",CUADRO!ER42,CUADRO!FX42))))))</f>
        <v/>
      </c>
      <c r="DL42" s="148" t="str">
        <f>IF(P42="X",CALCULADORA!$J$22,IF(CUADRO!P42="V",0,IF(CUADRO!P42="AP",0,IF(CUADRO!P42="HS",0,IF(CUADRO!P42="BA",0,IF(CALCULADORA!$M$2="INVIERNO",CUADRO!ES42,CUADRO!FY42))))))</f>
        <v/>
      </c>
      <c r="DM42" s="148" t="str">
        <f>IF(Q42="X",CALCULADORA!$J$22,IF(CUADRO!Q42="V",0,IF(CUADRO!Q42="AP",0,IF(CUADRO!Q42="HS",0,IF(CUADRO!Q42="BA",0,IF(CALCULADORA!$M$2="INVIERNO",CUADRO!ET42,CUADRO!FZ42))))))</f>
        <v/>
      </c>
      <c r="DN42" s="148" t="str">
        <f>IF(R42="X",CALCULADORA!$J$22,IF(CUADRO!R42="V",0,IF(CUADRO!R42="AP",0,IF(CUADRO!R42="HS",0,IF(CUADRO!R42="BA",0,IF(CALCULADORA!$M$2="INVIERNO",CUADRO!EU42,CUADRO!GA42))))))</f>
        <v/>
      </c>
      <c r="DO42" s="148" t="str">
        <f>IF(S42="X",CALCULADORA!$J$22,IF(CUADRO!S42="V",0,IF(CUADRO!S42="AP",0,IF(CUADRO!S42="HS",0,IF(CUADRO!S42="BA",0,IF(CALCULADORA!$M$2="INVIERNO",CUADRO!EV42,CUADRO!GB42))))))</f>
        <v/>
      </c>
      <c r="DP42" s="148" t="str">
        <f>IF(T42="X",CALCULADORA!$J$22,IF(CUADRO!T42="V",0,IF(CUADRO!T42="AP",0,IF(CUADRO!T42="HS",0,IF(CUADRO!T42="BA",0,IF(CALCULADORA!$M$2="INVIERNO",CUADRO!EW42,CUADRO!GC42))))))</f>
        <v/>
      </c>
      <c r="DQ42" s="148" t="str">
        <f>IF(U42="X",CALCULADORA!$J$22,IF(CUADRO!U42="V",0,IF(CUADRO!U42="AP",0,IF(CUADRO!U42="HS",0,IF(CUADRO!U42="BA",0,IF(CALCULADORA!$M$2="INVIERNO",CUADRO!EX42,CUADRO!GD42))))))</f>
        <v/>
      </c>
      <c r="DR42" s="148" t="str">
        <f>IF(V42="X",CALCULADORA!$J$22,IF(CUADRO!V42="V",0,IF(CUADRO!V42="AP",0,IF(CUADRO!V42="HS",0,IF(CUADRO!V42="BA",0,IF(CALCULADORA!$M$2="INVIERNO",CUADRO!EY42,CUADRO!GE42))))))</f>
        <v/>
      </c>
      <c r="DS42" s="148" t="str">
        <f>IF(W42="X",CALCULADORA!$J$22,IF(CUADRO!W42="V",0,IF(CUADRO!W42="AP",0,IF(CUADRO!W42="HS",0,IF(CUADRO!W42="BA",0,IF(CALCULADORA!$M$2="INVIERNO",CUADRO!EZ42,CUADRO!GF42))))))</f>
        <v/>
      </c>
      <c r="DT42" s="148" t="str">
        <f>IF(X42="X",CALCULADORA!$J$22,IF(CUADRO!X42="V",0,IF(CUADRO!X42="AP",0,IF(CUADRO!X42="HS",0,IF(CUADRO!X42="BA",0,IF(CALCULADORA!$M$2="INVIERNO",CUADRO!FA42,CUADRO!GG42))))))</f>
        <v/>
      </c>
      <c r="DU42" s="148" t="str">
        <f>IF(Y42="X",CALCULADORA!$J$22,IF(CUADRO!Y42="V",0,IF(CUADRO!Y42="AP",0,IF(CUADRO!Y42="HS",0,IF(CUADRO!Y42="BA",0,IF(CALCULADORA!$M$2="INVIERNO",CUADRO!FB42,CUADRO!GH42))))))</f>
        <v/>
      </c>
      <c r="DV42" s="148" t="str">
        <f>IF(Z42="X",CALCULADORA!$J$22,IF(CUADRO!Z42="V",0,IF(CUADRO!Z42="AP",0,IF(CUADRO!Z42="HS",0,IF(CUADRO!Z42="BA",0,IF(CALCULADORA!$M$2="INVIERNO",CUADRO!FC42,CUADRO!GI42))))))</f>
        <v/>
      </c>
      <c r="DW42" s="148" t="str">
        <f>IF(AA42="X",CALCULADORA!$J$22,IF(CUADRO!AA42="V",0,IF(CUADRO!AA42="AP",0,IF(CUADRO!AA42="HS",0,IF(CUADRO!AA42="BA",0,IF(CALCULADORA!$M$2="INVIERNO",CUADRO!FD42,CUADRO!GJ42))))))</f>
        <v/>
      </c>
      <c r="DX42" s="148" t="str">
        <f>IF(AB42="X",CALCULADORA!$J$22,IF(CUADRO!AB42="V",0,IF(CUADRO!AB42="AP",0,IF(CUADRO!AB42="HS",0,IF(CUADRO!AB42="BA",0,IF(CALCULADORA!$M$2="INVIERNO",CUADRO!FE42,CUADRO!GK42))))))</f>
        <v/>
      </c>
      <c r="DY42" s="148" t="str">
        <f>IF(AC42="X",CALCULADORA!$J$22,IF(CUADRO!AC42="V",0,IF(CUADRO!AC42="AP",0,IF(CUADRO!AC42="HS",0,IF(CUADRO!AC42="BA",0,IF(CALCULADORA!$M$2="INVIERNO",CUADRO!FF42,CUADRO!GL42))))))</f>
        <v/>
      </c>
      <c r="DZ42" s="148" t="str">
        <f>IF(AD42="X",CALCULADORA!$J$22,IF(CUADRO!AD42="V",0,IF(CUADRO!AD42="AP",0,IF(CUADRO!AD42="HS",0,IF(CUADRO!AD42="BA",0,IF(CALCULADORA!$M$2="INVIERNO",CUADRO!FG42,CUADRO!GM42))))))</f>
        <v/>
      </c>
      <c r="EA42" s="148" t="str">
        <f>IF(AE42="X",CALCULADORA!$J$22,IF(CUADRO!AE42="V",0,IF(CUADRO!AE42="AP",0,IF(CUADRO!AE42="HS",0,IF(CUADRO!AE42="BA",0,IF(CALCULADORA!$M$2="INVIERNO",CUADRO!FH42,CUADRO!GN42))))))</f>
        <v/>
      </c>
      <c r="EB42" s="148" t="str">
        <f>IF(AF42="X",CALCULADORA!$J$22,IF(CUADRO!AF42="V",0,IF(CUADRO!AF42="AP",0,IF(CUADRO!AF42="HS",0,IF(CUADRO!AF42="BA",0,IF(CALCULADORA!$M$2="INVIERNO",CUADRO!FI42,CUADRO!GO42))))))</f>
        <v/>
      </c>
      <c r="EC42" s="148" t="str">
        <f>IF(AG42="X",CALCULADORA!$J$22,IF(CUADRO!AG42="V",0,IF(CUADRO!AG42="AP",0,IF(CUADRO!AG42="HS",0,IF(CUADRO!AG42="BA",0,IF(CALCULADORA!$M$2="INVIERNO",CUADRO!FJ42,CUADRO!GP42))))))</f>
        <v/>
      </c>
      <c r="ED42" s="148" t="str">
        <f>IF(AH42="X",CALCULADORA!$J$22,IF(CUADRO!AH42="V",0,IF(CUADRO!AH42="AP",0,IF(CUADRO!AH42="HS",0,IF(CUADRO!AH42="BA",0,IF(CALCULADORA!$M$2="INVIERNO",CUADRO!FK42,CUADRO!GQ42))))))</f>
        <v/>
      </c>
      <c r="EE42" s="148" t="str">
        <f>IF(AI42="X",CALCULADORA!$J$22,IF(CUADRO!AI42="V",0,IF(CUADRO!AI42="AP",0,IF(CUADRO!AI42="HS",0,IF(CUADRO!AI42="BA",0,IF(CALCULADORA!$M$2="INVIERNO",CUADRO!FL42,CUADRO!GR42))))))</f>
        <v/>
      </c>
      <c r="EF42" s="148" t="str">
        <f>IF(AJ42="X",CALCULADORA!$J$22,IF(CUADRO!AJ42="V",0,IF(CUADRO!AJ42="AP",0,IF(CUADRO!AJ42="HS",0,IF(CUADRO!AJ42="BA",0,IF(CALCULADORA!$M$2="INVIERNO",CUADRO!FM42,CUADRO!GS42))))))</f>
        <v/>
      </c>
      <c r="EG42" s="148" t="str">
        <f>IF(AK42="X",CALCULADORA!$J$22,IF(CUADRO!AK42="V",0,IF(CUADRO!AK42="AP",0,IF(CUADRO!AK42="HS",0,IF(CUADRO!AK42="BA",0,IF(CALCULADORA!$M$2="INVIERNO",CUADRO!FN42,CUADRO!GT42))))))</f>
        <v/>
      </c>
      <c r="EH42" s="363">
        <f t="shared" si="46"/>
        <v>0</v>
      </c>
      <c r="EI42" s="19"/>
      <c r="EJ42" s="148" t="str">
        <f>IF(G42="","",IF(G42="L",0,IF(G42="V",0,IF(G42="X",0,IF(G$2="L",VLOOKUP(G42,'H. INV.'!$F$10:$P$171,11,FALSE),IF(G$2="S",VLOOKUP(G42,'H. INV.'!$V$10:$AF$171,11,FALSE),IF(G$2="D",VLOOKUP(G42,'H. INV.'!$AL$10:$AV$171,11,FALSE),"")))))))</f>
        <v/>
      </c>
      <c r="EK42" s="148" t="str">
        <f>IF(H42="","",IF(H42="L",0,IF(H42="V",0,IF(H42="X",0,IF(H$2="L",VLOOKUP(H42,'H. INV.'!$F$10:$P$171,11,FALSE),IF(H$2="S",VLOOKUP(H42,'H. INV.'!$V$10:$AF$171,11,FALSE),IF(H$2="D",VLOOKUP(H42,'H. INV.'!$AL$10:$AV$171,11,FALSE),"")))))))</f>
        <v/>
      </c>
      <c r="EL42" s="148" t="str">
        <f>IF(I42="","",IF(I42="L",0,IF(I42="V",0,IF(I42="X",0,IF(I$2="L",VLOOKUP(I42,'H. INV.'!$F$10:$P$171,11,FALSE),IF(I$2="S",VLOOKUP(I42,'H. INV.'!$V$10:$AF$171,11,FALSE),IF(I$2="D",VLOOKUP(I42,'H. INV.'!$AL$10:$AV$171,11,FALSE),"")))))))</f>
        <v/>
      </c>
      <c r="EM42" s="148" t="str">
        <f>IF(J42="","",IF(J42="L",0,IF(J42="V",0,IF(J42="X",0,IF(J$2="L",VLOOKUP(J42,'H. INV.'!$F$10:$P$171,11,FALSE),IF(J$2="S",VLOOKUP(J42,'H. INV.'!$V$10:$AF$171,11,FALSE),IF(J$2="D",VLOOKUP(J42,'H. INV.'!$AL$10:$AV$171,11,FALSE),"")))))))</f>
        <v/>
      </c>
      <c r="EN42" s="148" t="str">
        <f>IF(K42="","",IF(K42="L",0,IF(K42="V",0,IF(K42="X",0,IF(K$2="L",VLOOKUP(K42,'H. INV.'!$F$10:$P$171,11,FALSE),IF(K$2="S",VLOOKUP(K42,'H. INV.'!$V$10:$AF$171,11,FALSE),IF(K$2="D",VLOOKUP(K42,'H. INV.'!$AL$10:$AV$171,11,FALSE),"")))))))</f>
        <v/>
      </c>
      <c r="EO42" s="148" t="str">
        <f>IF(L42="","",IF(L42="L",0,IF(L42="V",0,IF(L42="X",0,IF(L$2="L",VLOOKUP(L42,'H. INV.'!$F$10:$P$171,11,FALSE),IF(L$2="S",VLOOKUP(L42,'H. INV.'!$V$10:$AF$171,11,FALSE),IF(L$2="D",VLOOKUP(L42,'H. INV.'!$AL$10:$AV$171,11,FALSE),"")))))))</f>
        <v/>
      </c>
      <c r="EP42" s="148" t="str">
        <f>IF(M42="","",IF(M42="L",0,IF(M42="V",0,IF(M42="X",0,IF(M$2="L",VLOOKUP(M42,'H. INV.'!$F$10:$P$171,11,FALSE),IF(M$2="S",VLOOKUP(M42,'H. INV.'!$V$10:$AF$171,11,FALSE),IF(M$2="D",VLOOKUP(M42,'H. INV.'!$AL$10:$AV$171,11,FALSE),"")))))))</f>
        <v/>
      </c>
      <c r="EQ42" s="148" t="str">
        <f>IF(N42="","",IF(N42="L",0,IF(N42="V",0,IF(N42="X",0,IF(N$2="L",VLOOKUP(N42,'H. INV.'!$F$10:$P$171,11,FALSE),IF(N$2="S",VLOOKUP(N42,'H. INV.'!$V$10:$AF$171,11,FALSE),IF(N$2="D",VLOOKUP(N42,'H. INV.'!$AL$10:$AV$171,11,FALSE),"")))))))</f>
        <v/>
      </c>
      <c r="ER42" s="148" t="str">
        <f>IF(O42="","",IF(O42="L",0,IF(O42="V",0,IF(O42="X",0,IF(O$2="L",VLOOKUP(O42,'H. INV.'!$F$10:$P$171,11,FALSE),IF(O$2="S",VLOOKUP(O42,'H. INV.'!$V$10:$AF$171,11,FALSE),IF(O$2="D",VLOOKUP(O42,'H. INV.'!$AL$10:$AV$171,11,FALSE),"")))))))</f>
        <v/>
      </c>
      <c r="ES42" s="148" t="str">
        <f>IF(P42="","",IF(P42="L",0,IF(P42="V",0,IF(P42="X",0,IF(P$2="L",VLOOKUP(P42,'H. INV.'!$F$10:$P$171,11,FALSE),IF(P$2="S",VLOOKUP(P42,'H. INV.'!$V$10:$AF$171,11,FALSE),IF(P$2="D",VLOOKUP(P42,'H. INV.'!$AL$10:$AV$171,11,FALSE),"")))))))</f>
        <v/>
      </c>
      <c r="ET42" s="148" t="str">
        <f>IF(Q42="","",IF(Q42="L",0,IF(Q42="V",0,IF(Q42="X",0,IF(Q$2="L",VLOOKUP(Q42,'H. INV.'!$F$10:$P$171,11,FALSE),IF(Q$2="S",VLOOKUP(Q42,'H. INV.'!$V$10:$AF$171,11,FALSE),IF(Q$2="D",VLOOKUP(Q42,'H. INV.'!$AL$10:$AV$171,11,FALSE),"")))))))</f>
        <v/>
      </c>
      <c r="EU42" s="148" t="str">
        <f>IF(R42="","",IF(R42="L",0,IF(R42="V",0,IF(R42="X",0,IF(R$2="L",VLOOKUP(R42,'H. INV.'!$F$10:$P$171,11,FALSE),IF(R$2="S",VLOOKUP(R42,'H. INV.'!$V$10:$AF$171,11,FALSE),IF(R$2="D",VLOOKUP(R42,'H. INV.'!$AL$10:$AV$171,11,FALSE),"")))))))</f>
        <v/>
      </c>
      <c r="EV42" s="148" t="str">
        <f>IF(S42="","",IF(S42="L",0,IF(S42="V",0,IF(S42="X",0,IF(S$2="L",VLOOKUP(S42,'H. INV.'!$F$10:$P$171,11,FALSE),IF(S$2="S",VLOOKUP(S42,'H. INV.'!$V$10:$AF$171,11,FALSE),IF(S$2="D",VLOOKUP(S42,'H. INV.'!$AL$10:$AV$171,11,FALSE),"")))))))</f>
        <v/>
      </c>
      <c r="EW42" s="148" t="str">
        <f>IF(T42="","",IF(T42="L",0,IF(T42="V",0,IF(T42="X",0,IF(T$2="L",VLOOKUP(T42,'H. INV.'!$F$10:$P$171,11,FALSE),IF(T$2="S",VLOOKUP(T42,'H. INV.'!$V$10:$AF$171,11,FALSE),IF(T$2="D",VLOOKUP(T42,'H. INV.'!$AL$10:$AV$171,11,FALSE),"")))))))</f>
        <v/>
      </c>
      <c r="EX42" s="148" t="str">
        <f>IF(U42="","",IF(U42="L",0,IF(U42="V",0,IF(U42="X",0,IF(U$2="L",VLOOKUP(U42,'H. INV.'!$F$10:$P$171,11,FALSE),IF(U$2="S",VLOOKUP(U42,'H. INV.'!$V$10:$AF$171,11,FALSE),IF(U$2="D",VLOOKUP(U42,'H. INV.'!$AL$10:$AV$171,11,FALSE),"")))))))</f>
        <v/>
      </c>
      <c r="EY42" s="148" t="str">
        <f>IF(V42="","",IF(V42="L",0,IF(V42="V",0,IF(V42="X",0,IF(V$2="L",VLOOKUP(V42,'H. INV.'!$F$10:$P$171,11,FALSE),IF(V$2="S",VLOOKUP(V42,'H. INV.'!$V$10:$AF$171,11,FALSE),IF(V$2="D",VLOOKUP(V42,'H. INV.'!$AL$10:$AV$171,11,FALSE),"")))))))</f>
        <v/>
      </c>
      <c r="EZ42" s="148" t="str">
        <f>IF(W42="","",IF(W42="L",0,IF(W42="V",0,IF(W42="X",0,IF(W$2="L",VLOOKUP(W42,'H. INV.'!$F$10:$P$171,11,FALSE),IF(W$2="S",VLOOKUP(W42,'H. INV.'!$V$10:$AF$171,11,FALSE),IF(W$2="D",VLOOKUP(W42,'H. INV.'!$AL$10:$AV$171,11,FALSE),"")))))))</f>
        <v/>
      </c>
      <c r="FA42" s="148" t="str">
        <f>IF(X42="","",IF(X42="L",0,IF(X42="V",0,IF(X42="X",0,IF(X$2="L",VLOOKUP(X42,'H. INV.'!$F$10:$P$171,11,FALSE),IF(X$2="S",VLOOKUP(X42,'H. INV.'!$V$10:$AF$171,11,FALSE),IF(X$2="D",VLOOKUP(X42,'H. INV.'!$AL$10:$AV$171,11,FALSE),"")))))))</f>
        <v/>
      </c>
      <c r="FB42" s="148" t="str">
        <f>IF(Y42="","",IF(Y42="L",0,IF(Y42="V",0,IF(Y42="X",0,IF(Y$2="L",VLOOKUP(Y42,'H. INV.'!$F$10:$P$171,11,FALSE),IF(Y$2="S",VLOOKUP(Y42,'H. INV.'!$V$10:$AF$171,11,FALSE),IF(Y$2="D",VLOOKUP(Y42,'H. INV.'!$AL$10:$AV$171,11,FALSE),"")))))))</f>
        <v/>
      </c>
      <c r="FC42" s="148" t="str">
        <f>IF(Z42="","",IF(Z42="L",0,IF(Z42="V",0,IF(Z42="X",0,IF(Z$2="L",VLOOKUP(Z42,'H. INV.'!$F$10:$P$171,11,FALSE),IF(Z$2="S",VLOOKUP(Z42,'H. INV.'!$V$10:$AF$171,11,FALSE),IF(Z$2="D",VLOOKUP(Z42,'H. INV.'!$AL$10:$AV$171,11,FALSE),"")))))))</f>
        <v/>
      </c>
      <c r="FD42" s="148" t="str">
        <f>IF(AA42="","",IF(AA42="L",0,IF(AA42="V",0,IF(AA42="X",0,IF(AA$2="L",VLOOKUP(AA42,'H. INV.'!$F$10:$P$171,11,FALSE),IF(AA$2="S",VLOOKUP(AA42,'H. INV.'!$V$10:$AF$171,11,FALSE),IF(AA$2="D",VLOOKUP(AA42,'H. INV.'!$AL$10:$AV$171,11,FALSE),"")))))))</f>
        <v/>
      </c>
      <c r="FE42" s="148" t="str">
        <f>IF(AB42="","",IF(AB42="L",0,IF(AB42="V",0,IF(AB42="X",0,IF(AB$2="L",VLOOKUP(AB42,'H. INV.'!$F$10:$P$171,11,FALSE),IF(AB$2="S",VLOOKUP(AB42,'H. INV.'!$V$10:$AF$171,11,FALSE),IF(AB$2="D",VLOOKUP(AB42,'H. INV.'!$AL$10:$AV$171,11,FALSE),"")))))))</f>
        <v/>
      </c>
      <c r="FF42" s="148" t="str">
        <f>IF(AC42="","",IF(AC42="L",0,IF(AC42="V",0,IF(AC42="X",0,IF(AC$2="L",VLOOKUP(AC42,'H. INV.'!$F$10:$P$171,11,FALSE),IF(AC$2="S",VLOOKUP(AC42,'H. INV.'!$V$10:$AF$171,11,FALSE),IF(AC$2="D",VLOOKUP(AC42,'H. INV.'!$AL$10:$AV$171,11,FALSE),"")))))))</f>
        <v/>
      </c>
      <c r="FG42" s="148" t="str">
        <f>IF(AD42="","",IF(AD42="L",0,IF(AD42="V",0,IF(AD42="X",0,IF(AD$2="L",VLOOKUP(AD42,'H. INV.'!$F$10:$P$171,11,FALSE),IF(AD$2="S",VLOOKUP(AD42,'H. INV.'!$V$10:$AF$171,11,FALSE),IF(AD$2="D",VLOOKUP(AD42,'H. INV.'!$AL$10:$AV$171,11,FALSE),"")))))))</f>
        <v/>
      </c>
      <c r="FH42" s="148" t="str">
        <f>IF(AE42="","",IF(AE42="L",0,IF(AE42="V",0,IF(AE42="X",0,IF(AE$2="L",VLOOKUP(AE42,'H. INV.'!$F$10:$P$171,11,FALSE),IF(AE$2="S",VLOOKUP(AE42,'H. INV.'!$V$10:$AF$171,11,FALSE),IF(AE$2="D",VLOOKUP(AE42,'H. INV.'!$AL$10:$AV$171,11,FALSE),"")))))))</f>
        <v/>
      </c>
      <c r="FI42" s="148" t="str">
        <f>IF(AF42="","",IF(AF42="L",0,IF(AF42="V",0,IF(AF42="X",0,IF(AF$2="L",VLOOKUP(AF42,'H. INV.'!$F$10:$P$171,11,FALSE),IF(AF$2="S",VLOOKUP(AF42,'H. INV.'!$V$10:$AF$171,11,FALSE),IF(AF$2="D",VLOOKUP(AF42,'H. INV.'!$AL$10:$AV$171,11,FALSE),"")))))))</f>
        <v/>
      </c>
      <c r="FJ42" s="148" t="str">
        <f>IF(AG42="","",IF(AG42="L",0,IF(AG42="V",0,IF(AG42="X",0,IF(AG$2="L",VLOOKUP(AG42,'H. INV.'!$F$10:$P$171,11,FALSE),IF(AG$2="S",VLOOKUP(AG42,'H. INV.'!$V$10:$AF$171,11,FALSE),IF(AG$2="D",VLOOKUP(AG42,'H. INV.'!$AL$10:$AV$171,11,FALSE),"")))))))</f>
        <v/>
      </c>
      <c r="FK42" s="148" t="str">
        <f>IF(AH42="","",IF(AH42="L",0,IF(AH42="V",0,IF(AH42="X",0,IF(AH$2="L",VLOOKUP(AH42,'H. INV.'!$F$10:$P$171,11,FALSE),IF(AH$2="S",VLOOKUP(AH42,'H. INV.'!$V$10:$AF$171,11,FALSE),IF(AH$2="D",VLOOKUP(AH42,'H. INV.'!$AL$10:$AV$171,11,FALSE),"")))))))</f>
        <v/>
      </c>
      <c r="FL42" s="148" t="str">
        <f>IF(AI42="","",IF(AI42="L",0,IF(AI42="V",0,IF(AI42="X",0,IF(AI$2="L",VLOOKUP(AI42,'H. INV.'!$F$10:$P$171,11,FALSE),IF(AI$2="S",VLOOKUP(AI42,'H. INV.'!$V$10:$AF$171,11,FALSE),IF(AI$2="D",VLOOKUP(AI42,'H. INV.'!$AL$10:$AV$171,11,FALSE),"")))))))</f>
        <v/>
      </c>
      <c r="FM42" s="148" t="str">
        <f>IF(AJ42="","",IF(AJ42="L",0,IF(AJ42="V",0,IF(AJ42="X",0,IF(AJ$2="L",VLOOKUP(AJ42,'H. INV.'!$F$10:$P$171,11,FALSE),IF(AJ$2="S",VLOOKUP(AJ42,'H. INV.'!$V$10:$AF$171,11,FALSE),IF(AJ$2="D",VLOOKUP(AJ42,'H. INV.'!$AL$10:$AV$171,11,FALSE),"")))))))</f>
        <v/>
      </c>
      <c r="FN42" s="148" t="str">
        <f>IF(AK42="","",IF(AK42="L",0,IF(AK42="V",0,IF(AK42="X",0,IF(AK$2="L",VLOOKUP(AK42,'H. INV.'!$F$10:$P$171,11,FALSE),IF(AK$2="S",VLOOKUP(AK42,'H. INV.'!$V$10:$AF$171,11,FALSE),IF(AK$2="D",VLOOKUP(AK42,'H. INV.'!$AL$10:$AV$171,11,FALSE),"")))))))</f>
        <v/>
      </c>
      <c r="FO42" s="19"/>
      <c r="FP42" s="148" t="str">
        <f>IF(G42="","",IF(G42="L",0,IF(G42="V",0,IF(G42="X",0,IF(G$2="L",VLOOKUP(G42,'H. VER.'!$F$10:$P$171,11,FALSE),IF(G$2="S",VLOOKUP(G42,'H. VER.'!$V$10:$AF$171,11,FALSE),IF(G$2="D",VLOOKUP(G42,'H. VER.'!$AL$10:$AV$171,11,FALSE),"")))))))</f>
        <v/>
      </c>
      <c r="FQ42" s="148" t="str">
        <f>IF(H42="","",IF(H42="L",0,IF(H42="V",0,IF(H42="X",0,IF(H$2="L",VLOOKUP(H42,'H. VER.'!$F$10:$P$171,11,FALSE),IF(H$2="S",VLOOKUP(H42,'H. VER.'!$V$10:$AF$171,11,FALSE),IF(H$2="D",VLOOKUP(H42,'H. VER.'!$AL$10:$AV$171,11,FALSE),"")))))))</f>
        <v/>
      </c>
      <c r="FR42" s="148" t="str">
        <f>IF(I42="","",IF(I42="L",0,IF(I42="V",0,IF(I42="X",0,IF(I$2="L",VLOOKUP(I42,'H. VER.'!$F$10:$P$171,11,FALSE),IF(I$2="S",VLOOKUP(I42,'H. VER.'!$V$10:$AF$171,11,FALSE),IF(I$2="D",VLOOKUP(I42,'H. VER.'!$AL$10:$AV$171,11,FALSE),"")))))))</f>
        <v/>
      </c>
      <c r="FS42" s="148" t="str">
        <f>IF(J42="","",IF(J42="L",0,IF(J42="V",0,IF(J42="X",0,IF(J$2="L",VLOOKUP(J42,'H. VER.'!$F$10:$P$171,11,FALSE),IF(J$2="S",VLOOKUP(J42,'H. VER.'!$V$10:$AF$171,11,FALSE),IF(J$2="D",VLOOKUP(J42,'H. VER.'!$AL$10:$AV$171,11,FALSE),"")))))))</f>
        <v/>
      </c>
      <c r="FT42" s="148" t="str">
        <f>IF(K42="","",IF(K42="L",0,IF(K42="V",0,IF(K42="X",0,IF(K$2="L",VLOOKUP(K42,'H. VER.'!$F$10:$P$171,11,FALSE),IF(K$2="S",VLOOKUP(K42,'H. VER.'!$V$10:$AF$171,11,FALSE),IF(K$2="D",VLOOKUP(K42,'H. VER.'!$AL$10:$AV$171,11,FALSE),"")))))))</f>
        <v/>
      </c>
      <c r="FU42" s="148" t="str">
        <f>IF(L42="","",IF(L42="L",0,IF(L42="V",0,IF(L42="X",0,IF(L$2="L",VLOOKUP(L42,'H. VER.'!$F$10:$P$171,11,FALSE),IF(L$2="S",VLOOKUP(L42,'H. VER.'!$V$10:$AF$171,11,FALSE),IF(L$2="D",VLOOKUP(L42,'H. VER.'!$AL$10:$AV$171,11,FALSE),"")))))))</f>
        <v/>
      </c>
      <c r="FV42" s="148" t="str">
        <f>IF(M42="","",IF(M42="L",0,IF(M42="V",0,IF(M42="X",0,IF(M$2="L",VLOOKUP(M42,'H. VER.'!$F$10:$P$171,11,FALSE),IF(M$2="S",VLOOKUP(M42,'H. VER.'!$V$10:$AF$171,11,FALSE),IF(M$2="D",VLOOKUP(M42,'H. VER.'!$AL$10:$AV$171,11,FALSE),"")))))))</f>
        <v/>
      </c>
      <c r="FW42" s="148" t="str">
        <f>IF(N42="","",IF(N42="L",0,IF(N42="V",0,IF(N42="X",0,IF(N$2="L",VLOOKUP(N42,'H. VER.'!$F$10:$P$171,11,FALSE),IF(N$2="S",VLOOKUP(N42,'H. VER.'!$V$10:$AF$171,11,FALSE),IF(N$2="D",VLOOKUP(N42,'H. VER.'!$AL$10:$AV$171,11,FALSE),"")))))))</f>
        <v/>
      </c>
      <c r="FX42" s="148" t="str">
        <f>IF(O42="","",IF(O42="L",0,IF(O42="V",0,IF(O42="X",0,IF(O$2="L",VLOOKUP(O42,'H. VER.'!$F$10:$P$171,11,FALSE),IF(O$2="S",VLOOKUP(O42,'H. VER.'!$V$10:$AF$171,11,FALSE),IF(O$2="D",VLOOKUP(O42,'H. VER.'!$AL$10:$AV$171,11,FALSE),"")))))))</f>
        <v/>
      </c>
      <c r="FY42" s="148" t="str">
        <f>IF(P42="","",IF(P42="L",0,IF(P42="V",0,IF(P42="X",0,IF(P$2="L",VLOOKUP(P42,'H. VER.'!$F$10:$P$171,11,FALSE),IF(P$2="S",VLOOKUP(P42,'H. VER.'!$V$10:$AF$171,11,FALSE),IF(P$2="D",VLOOKUP(P42,'H. VER.'!$AL$10:$AV$171,11,FALSE),"")))))))</f>
        <v/>
      </c>
      <c r="FZ42" s="148" t="str">
        <f>IF(Q42="","",IF(Q42="L",0,IF(Q42="V",0,IF(Q42="X",0,IF(Q$2="L",VLOOKUP(Q42,'H. VER.'!$F$10:$P$171,11,FALSE),IF(Q$2="S",VLOOKUP(Q42,'H. VER.'!$V$10:$AF$171,11,FALSE),IF(Q$2="D",VLOOKUP(Q42,'H. VER.'!$AL$10:$AV$171,11,FALSE),"")))))))</f>
        <v/>
      </c>
      <c r="GA42" s="148" t="str">
        <f>IF(R42="","",IF(R42="L",0,IF(R42="V",0,IF(R42="X",0,IF(R$2="L",VLOOKUP(R42,'H. VER.'!$F$10:$P$171,11,FALSE),IF(R$2="S",VLOOKUP(R42,'H. VER.'!$V$10:$AF$171,11,FALSE),IF(R$2="D",VLOOKUP(R42,'H. VER.'!$AL$10:$AV$171,11,FALSE),"")))))))</f>
        <v/>
      </c>
      <c r="GB42" s="148" t="str">
        <f>IF(S42="","",IF(S42="L",0,IF(S42="V",0,IF(S42="X",0,IF(S$2="L",VLOOKUP(S42,'H. VER.'!$F$10:$P$171,11,FALSE),IF(S$2="S",VLOOKUP(S42,'H. VER.'!$V$10:$AF$171,11,FALSE),IF(S$2="D",VLOOKUP(S42,'H. VER.'!$AL$10:$AV$171,11,FALSE),"")))))))</f>
        <v/>
      </c>
      <c r="GC42" s="148" t="str">
        <f>IF(T42="","",IF(T42="L",0,IF(T42="V",0,IF(T42="X",0,IF(T$2="L",VLOOKUP(T42,'H. VER.'!$F$10:$P$171,11,FALSE),IF(T$2="S",VLOOKUP(T42,'H. VER.'!$V$10:$AF$171,11,FALSE),IF(T$2="D",VLOOKUP(T42,'H. VER.'!$AL$10:$AV$171,11,FALSE),"")))))))</f>
        <v/>
      </c>
      <c r="GD42" s="148" t="str">
        <f>IF(U42="","",IF(U42="L",0,IF(U42="V",0,IF(U42="X",0,IF(U$2="L",VLOOKUP(U42,'H. VER.'!$F$10:$P$171,11,FALSE),IF(U$2="S",VLOOKUP(U42,'H. VER.'!$V$10:$AF$171,11,FALSE),IF(U$2="D",VLOOKUP(U42,'H. VER.'!$AL$10:$AV$171,11,FALSE),"")))))))</f>
        <v/>
      </c>
      <c r="GE42" s="148" t="str">
        <f>IF(V42="","",IF(V42="L",0,IF(V42="V",0,IF(V42="X",0,IF(V$2="L",VLOOKUP(V42,'H. VER.'!$F$10:$P$171,11,FALSE),IF(V$2="S",VLOOKUP(V42,'H. VER.'!$V$10:$AF$171,11,FALSE),IF(V$2="D",VLOOKUP(V42,'H. VER.'!$AL$10:$AV$171,11,FALSE),"")))))))</f>
        <v/>
      </c>
      <c r="GF42" s="148" t="str">
        <f>IF(W42="","",IF(W42="L",0,IF(W42="V",0,IF(W42="X",0,IF(W$2="L",VLOOKUP(W42,'H. VER.'!$F$10:$P$171,11,FALSE),IF(W$2="S",VLOOKUP(W42,'H. VER.'!$V$10:$AF$171,11,FALSE),IF(W$2="D",VLOOKUP(W42,'H. VER.'!$AL$10:$AV$171,11,FALSE),"")))))))</f>
        <v/>
      </c>
      <c r="GG42" s="148" t="str">
        <f>IF(X42="","",IF(X42="L",0,IF(X42="V",0,IF(X42="X",0,IF(X$2="L",VLOOKUP(X42,'H. VER.'!$F$10:$P$171,11,FALSE),IF(X$2="S",VLOOKUP(X42,'H. VER.'!$V$10:$AF$171,11,FALSE),IF(X$2="D",VLOOKUP(X42,'H. VER.'!$AL$10:$AV$171,11,FALSE),"")))))))</f>
        <v/>
      </c>
      <c r="GH42" s="148" t="str">
        <f>IF(Y42="","",IF(Y42="L",0,IF(Y42="V",0,IF(Y42="X",0,IF(Y$2="L",VLOOKUP(Y42,'H. VER.'!$F$10:$P$171,11,FALSE),IF(Y$2="S",VLOOKUP(Y42,'H. VER.'!$V$10:$AF$171,11,FALSE),IF(Y$2="D",VLOOKUP(Y42,'H. VER.'!$AL$10:$AV$171,11,FALSE),"")))))))</f>
        <v/>
      </c>
      <c r="GI42" s="148" t="str">
        <f>IF(Z42="","",IF(Z42="L",0,IF(Z42="V",0,IF(Z42="X",0,IF(Z$2="L",VLOOKUP(Z42,'H. VER.'!$F$10:$P$171,11,FALSE),IF(Z$2="S",VLOOKUP(Z42,'H. VER.'!$V$10:$AF$171,11,FALSE),IF(Z$2="D",VLOOKUP(Z42,'H. VER.'!$AL$10:$AV$171,11,FALSE),"")))))))</f>
        <v/>
      </c>
      <c r="GJ42" s="148" t="str">
        <f>IF(AA42="","",IF(AA42="L",0,IF(AA42="V",0,IF(AA42="X",0,IF(AA$2="L",VLOOKUP(AA42,'H. VER.'!$F$10:$P$171,11,FALSE),IF(AA$2="S",VLOOKUP(AA42,'H. VER.'!$V$10:$AF$171,11,FALSE),IF(AA$2="D",VLOOKUP(AA42,'H. VER.'!$AL$10:$AV$171,11,FALSE),"")))))))</f>
        <v/>
      </c>
      <c r="GK42" s="148" t="str">
        <f>IF(AB42="","",IF(AB42="L",0,IF(AB42="V",0,IF(AB42="X",0,IF(AB$2="L",VLOOKUP(AB42,'H. VER.'!$F$10:$P$171,11,FALSE),IF(AB$2="S",VLOOKUP(AB42,'H. VER.'!$V$10:$AF$171,11,FALSE),IF(AB$2="D",VLOOKUP(AB42,'H. VER.'!$AL$10:$AV$171,11,FALSE),"")))))))</f>
        <v/>
      </c>
      <c r="GL42" s="148" t="str">
        <f>IF(AC42="","",IF(AC42="L",0,IF(AC42="V",0,IF(AC42="X",0,IF(AC$2="L",VLOOKUP(AC42,'H. VER.'!$F$10:$P$171,11,FALSE),IF(AC$2="S",VLOOKUP(AC42,'H. VER.'!$V$10:$AF$171,11,FALSE),IF(AC$2="D",VLOOKUP(AC42,'H. VER.'!$AL$10:$AV$171,11,FALSE),"")))))))</f>
        <v/>
      </c>
      <c r="GM42" s="148" t="str">
        <f>IF(AD42="","",IF(AD42="L",0,IF(AD42="V",0,IF(AD42="X",0,IF(AD$2="L",VLOOKUP(AD42,'H. VER.'!$F$10:$P$171,11,FALSE),IF(AD$2="S",VLOOKUP(AD42,'H. VER.'!$V$10:$AF$171,11,FALSE),IF(AD$2="D",VLOOKUP(AD42,'H. VER.'!$AL$10:$AV$171,11,FALSE),"")))))))</f>
        <v/>
      </c>
      <c r="GN42" s="148" t="str">
        <f>IF(AE42="","",IF(AE42="L",0,IF(AE42="V",0,IF(AE42="X",0,IF(AE$2="L",VLOOKUP(AE42,'H. VER.'!$F$10:$P$171,11,FALSE),IF(AE$2="S",VLOOKUP(AE42,'H. VER.'!$V$10:$AF$171,11,FALSE),IF(AE$2="D",VLOOKUP(AE42,'H. VER.'!$AL$10:$AV$171,11,FALSE),"")))))))</f>
        <v/>
      </c>
      <c r="GO42" s="148" t="str">
        <f>IF(AF42="","",IF(AF42="L",0,IF(AF42="V",0,IF(AF42="X",0,IF(AF$2="L",VLOOKUP(AF42,'H. VER.'!$F$10:$P$171,11,FALSE),IF(AF$2="S",VLOOKUP(AF42,'H. VER.'!$V$10:$AF$171,11,FALSE),IF(AF$2="D",VLOOKUP(AF42,'H. VER.'!$AL$10:$AV$171,11,FALSE),"")))))))</f>
        <v/>
      </c>
      <c r="GP42" s="148" t="str">
        <f>IF(AG42="","",IF(AG42="L",0,IF(AG42="V",0,IF(AG42="X",0,IF(AG$2="L",VLOOKUP(AG42,'H. VER.'!$F$10:$P$171,11,FALSE),IF(AG$2="S",VLOOKUP(AG42,'H. VER.'!$V$10:$AF$171,11,FALSE),IF(AG$2="D",VLOOKUP(AG42,'H. VER.'!$AL$10:$AV$171,11,FALSE),"")))))))</f>
        <v/>
      </c>
      <c r="GQ42" s="148" t="str">
        <f>IF(AH42="","",IF(AH42="L",0,IF(AH42="V",0,IF(AH42="X",0,IF(AH$2="L",VLOOKUP(AH42,'H. VER.'!$F$10:$P$171,11,FALSE),IF(AH$2="S",VLOOKUP(AH42,'H. VER.'!$V$10:$AF$171,11,FALSE),IF(AH$2="D",VLOOKUP(AH42,'H. VER.'!$AL$10:$AV$171,11,FALSE),"")))))))</f>
        <v/>
      </c>
      <c r="GR42" s="148" t="str">
        <f>IF(AI42="","",IF(AI42="L",0,IF(AI42="V",0,IF(AI42="X",0,IF(AI$2="L",VLOOKUP(AI42,'H. VER.'!$F$10:$P$171,11,FALSE),IF(AI$2="S",VLOOKUP(AI42,'H. VER.'!$V$10:$AF$171,11,FALSE),IF(AI$2="D",VLOOKUP(AI42,'H. VER.'!$AL$10:$AV$171,11,FALSE),"")))))))</f>
        <v/>
      </c>
      <c r="GS42" s="148" t="str">
        <f>IF(AJ42="","",IF(AJ42="L",0,IF(AJ42="V",0,IF(AJ42="X",0,IF(AJ$2="L",VLOOKUP(AJ42,'H. VER.'!$F$10:$P$171,11,FALSE),IF(AJ$2="S",VLOOKUP(AJ42,'H. VER.'!$V$10:$AF$171,11,FALSE),IF(AJ$2="D",VLOOKUP(AJ42,'H. VER.'!$AL$10:$AV$171,11,FALSE),"")))))))</f>
        <v/>
      </c>
      <c r="GT42" s="148" t="str">
        <f>IF(AK42="","",IF(AK42="L",0,IF(AK42="V",0,IF(AK42="X",0,IF(AK$2="L",VLOOKUP(AK42,'H. VER.'!$F$10:$P$171,11,FALSE),IF(AK$2="S",VLOOKUP(AK42,'H. VER.'!$V$10:$AF$171,11,FALSE),IF(AK$2="D",VLOOKUP(AK42,'H. VER.'!$AL$10:$AV$171,11,FALSE),"")))))))</f>
        <v/>
      </c>
      <c r="GU42" s="19"/>
      <c r="GV42" s="417">
        <f t="shared" si="47"/>
        <v>35</v>
      </c>
      <c r="GW42" s="415"/>
    </row>
    <row r="43" spans="1:205" ht="15.75">
      <c r="A43" s="368"/>
      <c r="B43" s="367" t="str">
        <f>IFERROR(VLOOKUP(A459/7/2023+CONDUCTORES!C:V,20,FALSE),"")</f>
        <v/>
      </c>
      <c r="C43" s="544" t="str">
        <f>IF(CUADRO!A43="",IF(B43="","",B43),VLOOKUP(CUADRO!A43,CONDUCTORES!C:E,3,FALSE))</f>
        <v/>
      </c>
      <c r="D43" s="545" t="str">
        <f>IF(ISNA(IF(B43="",IF(A43="","",A43),VLOOKUP(B43,CONDUCTORES!B:F,5,FALSE))),"",(IF(B43="",IF(A43="","",A43),VLOOKUP(B43,CONDUCTORES!B:F,5,FALSE))))</f>
        <v/>
      </c>
      <c r="E43" s="546">
        <v>40</v>
      </c>
      <c r="F43" s="551"/>
      <c r="G43" s="547"/>
      <c r="H43" s="547"/>
      <c r="I43" s="519"/>
      <c r="J43" s="547"/>
      <c r="K43" s="519"/>
      <c r="L43" s="550"/>
      <c r="M43" s="547"/>
      <c r="N43" s="547"/>
      <c r="O43" s="547"/>
      <c r="P43" s="519"/>
      <c r="Q43" s="547"/>
      <c r="R43" s="519"/>
      <c r="S43" s="550"/>
      <c r="T43" s="547"/>
      <c r="U43" s="549"/>
      <c r="V43" s="550"/>
      <c r="W43" s="547"/>
      <c r="X43" s="547"/>
      <c r="Y43" s="519"/>
      <c r="Z43" s="550"/>
      <c r="AA43" s="547"/>
      <c r="AB43" s="547"/>
      <c r="AC43" s="547"/>
      <c r="AD43" s="547"/>
      <c r="AE43" s="547"/>
      <c r="AF43" s="547"/>
      <c r="AG43" s="547"/>
      <c r="AH43" s="547"/>
      <c r="AI43" s="547"/>
      <c r="AJ43" s="547"/>
      <c r="AK43" s="519"/>
      <c r="AL43" s="417">
        <f t="shared" si="38"/>
        <v>0</v>
      </c>
      <c r="AM43" s="417">
        <f t="shared" si="6"/>
        <v>31</v>
      </c>
      <c r="AN43" s="463">
        <f t="shared" si="39"/>
        <v>0</v>
      </c>
      <c r="AO43" s="463">
        <f t="shared" si="40"/>
        <v>0</v>
      </c>
      <c r="AP43" s="463">
        <f t="shared" si="41"/>
        <v>0</v>
      </c>
      <c r="AQ43" s="463">
        <f t="shared" si="42"/>
        <v>0</v>
      </c>
      <c r="AR43" s="463">
        <f t="shared" si="43"/>
        <v>0</v>
      </c>
      <c r="AS43" s="464">
        <f t="shared" si="44"/>
        <v>0</v>
      </c>
      <c r="AT43" s="464">
        <f t="shared" si="45"/>
        <v>0</v>
      </c>
      <c r="AU43" s="465">
        <f>EH43+(AO43*(CALCULADORA!$L$22/30))+(CUADRO!AP43*CALCULADORA!$J$22)+(CUADRO!AQ43*CALCULADORA!$J$22)+(CUADRO!AR43*CALCULADORA!$J$22)</f>
        <v>0</v>
      </c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97">
        <f t="shared" si="48"/>
        <v>1</v>
      </c>
      <c r="BW43" s="97">
        <f t="shared" si="49"/>
        <v>2</v>
      </c>
      <c r="BX43" s="97">
        <f t="shared" si="50"/>
        <v>3</v>
      </c>
      <c r="BY43" s="97">
        <f t="shared" si="51"/>
        <v>4</v>
      </c>
      <c r="BZ43" s="97">
        <f t="shared" si="52"/>
        <v>5</v>
      </c>
      <c r="CA43" s="97">
        <f t="shared" si="53"/>
        <v>6</v>
      </c>
      <c r="CB43" s="97">
        <f t="shared" si="54"/>
        <v>7</v>
      </c>
      <c r="CC43" s="97">
        <f t="shared" si="55"/>
        <v>8</v>
      </c>
      <c r="CD43" s="97">
        <f t="shared" si="56"/>
        <v>9</v>
      </c>
      <c r="CE43" s="97">
        <f t="shared" si="57"/>
        <v>10</v>
      </c>
      <c r="CF43" s="97">
        <f t="shared" si="58"/>
        <v>11</v>
      </c>
      <c r="CG43" s="97">
        <f t="shared" si="59"/>
        <v>12</v>
      </c>
      <c r="CH43" s="97">
        <f t="shared" si="60"/>
        <v>13</v>
      </c>
      <c r="CI43" s="97">
        <f t="shared" si="61"/>
        <v>14</v>
      </c>
      <c r="CJ43" s="97">
        <f t="shared" si="62"/>
        <v>15</v>
      </c>
      <c r="CK43" s="97">
        <f t="shared" si="63"/>
        <v>16</v>
      </c>
      <c r="CL43" s="97">
        <f t="shared" si="64"/>
        <v>17</v>
      </c>
      <c r="CM43" s="97">
        <f t="shared" si="65"/>
        <v>18</v>
      </c>
      <c r="CN43" s="97">
        <f t="shared" si="66"/>
        <v>19</v>
      </c>
      <c r="CO43" s="97">
        <f t="shared" si="67"/>
        <v>20</v>
      </c>
      <c r="CP43" s="97">
        <f t="shared" si="68"/>
        <v>21</v>
      </c>
      <c r="CQ43" s="97">
        <f t="shared" si="69"/>
        <v>22</v>
      </c>
      <c r="CR43" s="97">
        <f t="shared" si="70"/>
        <v>23</v>
      </c>
      <c r="CS43" s="97">
        <f t="shared" si="71"/>
        <v>24</v>
      </c>
      <c r="CT43" s="97">
        <f t="shared" si="72"/>
        <v>25</v>
      </c>
      <c r="CU43" s="97">
        <f t="shared" si="73"/>
        <v>26</v>
      </c>
      <c r="CV43" s="97">
        <f t="shared" si="74"/>
        <v>27</v>
      </c>
      <c r="CW43" s="97">
        <f t="shared" si="75"/>
        <v>28</v>
      </c>
      <c r="CX43" s="97">
        <f t="shared" si="76"/>
        <v>29</v>
      </c>
      <c r="CY43" s="97">
        <f t="shared" si="77"/>
        <v>30</v>
      </c>
      <c r="CZ43" s="97">
        <f t="shared" si="78"/>
        <v>31</v>
      </c>
      <c r="DA43" s="19"/>
      <c r="DB43" s="19"/>
      <c r="DC43" s="148" t="str">
        <f>IF(G43="X",CALCULADORA!$J$22,IF(CUADRO!G43="V",0,IF(CUADRO!G43="AP",0,IF(CUADRO!G43="HS",0,IF(CUADRO!G43="BA",0,IF(CALCULADORA!$M$2="INVIERNO",CUADRO!EJ43,CUADRO!FP43))))))</f>
        <v/>
      </c>
      <c r="DD43" s="148" t="str">
        <f>IF(H43="X",CALCULADORA!$J$22,IF(CUADRO!H43="V",0,IF(CUADRO!H43="AP",0,IF(CUADRO!H43="HS",0,IF(CUADRO!H43="BA",0,IF(CALCULADORA!$M$2="INVIERNO",CUADRO!EK43,CUADRO!FQ43))))))</f>
        <v/>
      </c>
      <c r="DE43" s="148" t="str">
        <f>IF(I43="X",CALCULADORA!$J$22,IF(CUADRO!I43="V",0,IF(CUADRO!I43="AP",0,IF(CUADRO!I43="HS",0,IF(CUADRO!I43="BA",0,IF(CALCULADORA!$M$2="INVIERNO",CUADRO!EL43,CUADRO!FR43))))))</f>
        <v/>
      </c>
      <c r="DF43" s="148" t="str">
        <f>IF(J43="X",CALCULADORA!$J$22,IF(CUADRO!J43="V",0,IF(CUADRO!J43="AP",0,IF(CUADRO!J43="HS",0,IF(CUADRO!J43="BA",0,IF(CALCULADORA!$M$2="INVIERNO",CUADRO!EM43,CUADRO!FS43))))))</f>
        <v/>
      </c>
      <c r="DG43" s="148" t="str">
        <f>IF(K43="X",CALCULADORA!$J$22,IF(CUADRO!K43="V",0,IF(CUADRO!K43="AP",0,IF(CUADRO!K43="HS",0,IF(CUADRO!K43="BA",0,IF(CALCULADORA!$M$2="INVIERNO",CUADRO!EN43,CUADRO!FT43))))))</f>
        <v/>
      </c>
      <c r="DH43" s="148" t="str">
        <f>IF(L43="X",CALCULADORA!$J$22,IF(CUADRO!L43="V",0,IF(CUADRO!L43="AP",0,IF(CUADRO!L43="HS",0,IF(CUADRO!L43="BA",0,IF(CALCULADORA!$M$2="INVIERNO",CUADRO!EO43,CUADRO!FU43))))))</f>
        <v/>
      </c>
      <c r="DI43" s="148" t="str">
        <f>IF(M43="X",CALCULADORA!$J$22,IF(CUADRO!M43="V",0,IF(CUADRO!M43="AP",0,IF(CUADRO!M43="HS",0,IF(CUADRO!M43="BA",0,IF(CALCULADORA!$M$2="INVIERNO",CUADRO!EP43,CUADRO!FV43))))))</f>
        <v/>
      </c>
      <c r="DJ43" s="148" t="str">
        <f>IF(N43="X",CALCULADORA!$J$22,IF(CUADRO!N43="V",0,IF(CUADRO!N43="AP",0,IF(CUADRO!N43="HS",0,IF(CUADRO!N43="BA",0,IF(CALCULADORA!$M$2="INVIERNO",CUADRO!EQ43,CUADRO!FW43))))))</f>
        <v/>
      </c>
      <c r="DK43" s="148" t="str">
        <f>IF(O43="X",CALCULADORA!$J$22,IF(CUADRO!O43="V",0,IF(CUADRO!O43="AP",0,IF(CUADRO!O43="HS",0,IF(CUADRO!O43="BA",0,IF(CALCULADORA!$M$2="INVIERNO",CUADRO!ER43,CUADRO!FX43))))))</f>
        <v/>
      </c>
      <c r="DL43" s="148" t="str">
        <f>IF(P43="X",CALCULADORA!$J$22,IF(CUADRO!P43="V",0,IF(CUADRO!P43="AP",0,IF(CUADRO!P43="HS",0,IF(CUADRO!P43="BA",0,IF(CALCULADORA!$M$2="INVIERNO",CUADRO!ES43,CUADRO!FY43))))))</f>
        <v/>
      </c>
      <c r="DM43" s="148" t="str">
        <f>IF(Q43="X",CALCULADORA!$J$22,IF(CUADRO!Q43="V",0,IF(CUADRO!Q43="AP",0,IF(CUADRO!Q43="HS",0,IF(CUADRO!Q43="BA",0,IF(CALCULADORA!$M$2="INVIERNO",CUADRO!ET43,CUADRO!FZ43))))))</f>
        <v/>
      </c>
      <c r="DN43" s="148" t="str">
        <f>IF(R43="X",CALCULADORA!$J$22,IF(CUADRO!R43="V",0,IF(CUADRO!R43="AP",0,IF(CUADRO!R43="HS",0,IF(CUADRO!R43="BA",0,IF(CALCULADORA!$M$2="INVIERNO",CUADRO!EU43,CUADRO!GA43))))))</f>
        <v/>
      </c>
      <c r="DO43" s="148" t="str">
        <f>IF(S43="X",CALCULADORA!$J$22,IF(CUADRO!S43="V",0,IF(CUADRO!S43="AP",0,IF(CUADRO!S43="HS",0,IF(CUADRO!S43="BA",0,IF(CALCULADORA!$M$2="INVIERNO",CUADRO!EV43,CUADRO!GB43))))))</f>
        <v/>
      </c>
      <c r="DP43" s="148" t="str">
        <f>IF(T43="X",CALCULADORA!$J$22,IF(CUADRO!T43="V",0,IF(CUADRO!T43="AP",0,IF(CUADRO!T43="HS",0,IF(CUADRO!T43="BA",0,IF(CALCULADORA!$M$2="INVIERNO",CUADRO!EW43,CUADRO!GC43))))))</f>
        <v/>
      </c>
      <c r="DQ43" s="148" t="str">
        <f>IF(U43="X",CALCULADORA!$J$22,IF(CUADRO!U43="V",0,IF(CUADRO!U43="AP",0,IF(CUADRO!U43="HS",0,IF(CUADRO!U43="BA",0,IF(CALCULADORA!$M$2="INVIERNO",CUADRO!EX43,CUADRO!GD43))))))</f>
        <v/>
      </c>
      <c r="DR43" s="148" t="str">
        <f>IF(V43="X",CALCULADORA!$J$22,IF(CUADRO!V43="V",0,IF(CUADRO!V43="AP",0,IF(CUADRO!V43="HS",0,IF(CUADRO!V43="BA",0,IF(CALCULADORA!$M$2="INVIERNO",CUADRO!EY43,CUADRO!GE43))))))</f>
        <v/>
      </c>
      <c r="DS43" s="148" t="str">
        <f>IF(W43="X",CALCULADORA!$J$22,IF(CUADRO!W43="V",0,IF(CUADRO!W43="AP",0,IF(CUADRO!W43="HS",0,IF(CUADRO!W43="BA",0,IF(CALCULADORA!$M$2="INVIERNO",CUADRO!EZ43,CUADRO!GF43))))))</f>
        <v/>
      </c>
      <c r="DT43" s="148" t="str">
        <f>IF(X43="X",CALCULADORA!$J$22,IF(CUADRO!X43="V",0,IF(CUADRO!X43="AP",0,IF(CUADRO!X43="HS",0,IF(CUADRO!X43="BA",0,IF(CALCULADORA!$M$2="INVIERNO",CUADRO!FA43,CUADRO!GG43))))))</f>
        <v/>
      </c>
      <c r="DU43" s="148" t="str">
        <f>IF(Y43="X",CALCULADORA!$J$22,IF(CUADRO!Y43="V",0,IF(CUADRO!Y43="AP",0,IF(CUADRO!Y43="HS",0,IF(CUADRO!Y43="BA",0,IF(CALCULADORA!$M$2="INVIERNO",CUADRO!FB43,CUADRO!GH43))))))</f>
        <v/>
      </c>
      <c r="DV43" s="148" t="str">
        <f>IF(Z43="X",CALCULADORA!$J$22,IF(CUADRO!Z43="V",0,IF(CUADRO!Z43="AP",0,IF(CUADRO!Z43="HS",0,IF(CUADRO!Z43="BA",0,IF(CALCULADORA!$M$2="INVIERNO",CUADRO!FC43,CUADRO!GI43))))))</f>
        <v/>
      </c>
      <c r="DW43" s="148" t="str">
        <f>IF(AA43="X",CALCULADORA!$J$22,IF(CUADRO!AA43="V",0,IF(CUADRO!AA43="AP",0,IF(CUADRO!AA43="HS",0,IF(CUADRO!AA43="BA",0,IF(CALCULADORA!$M$2="INVIERNO",CUADRO!FD43,CUADRO!GJ43))))))</f>
        <v/>
      </c>
      <c r="DX43" s="148" t="str">
        <f>IF(AB43="X",CALCULADORA!$J$22,IF(CUADRO!AB43="V",0,IF(CUADRO!AB43="AP",0,IF(CUADRO!AB43="HS",0,IF(CUADRO!AB43="BA",0,IF(CALCULADORA!$M$2="INVIERNO",CUADRO!FE43,CUADRO!GK43))))))</f>
        <v/>
      </c>
      <c r="DY43" s="148" t="str">
        <f>IF(AC43="X",CALCULADORA!$J$22,IF(CUADRO!AC43="V",0,IF(CUADRO!AC43="AP",0,IF(CUADRO!AC43="HS",0,IF(CUADRO!AC43="BA",0,IF(CALCULADORA!$M$2="INVIERNO",CUADRO!FF43,CUADRO!GL43))))))</f>
        <v/>
      </c>
      <c r="DZ43" s="148" t="str">
        <f>IF(AD43="X",CALCULADORA!$J$22,IF(CUADRO!AD43="V",0,IF(CUADRO!AD43="AP",0,IF(CUADRO!AD43="HS",0,IF(CUADRO!AD43="BA",0,IF(CALCULADORA!$M$2="INVIERNO",CUADRO!FG43,CUADRO!GM43))))))</f>
        <v/>
      </c>
      <c r="EA43" s="148" t="str">
        <f>IF(AE43="X",CALCULADORA!$J$22,IF(CUADRO!AE43="V",0,IF(CUADRO!AE43="AP",0,IF(CUADRO!AE43="HS",0,IF(CUADRO!AE43="BA",0,IF(CALCULADORA!$M$2="INVIERNO",CUADRO!FH43,CUADRO!GN43))))))</f>
        <v/>
      </c>
      <c r="EB43" s="148" t="str">
        <f>IF(AF43="X",CALCULADORA!$J$22,IF(CUADRO!AF43="V",0,IF(CUADRO!AF43="AP",0,IF(CUADRO!AF43="HS",0,IF(CUADRO!AF43="BA",0,IF(CALCULADORA!$M$2="INVIERNO",CUADRO!FI43,CUADRO!GO43))))))</f>
        <v/>
      </c>
      <c r="EC43" s="148" t="str">
        <f>IF(AG43="X",CALCULADORA!$J$22,IF(CUADRO!AG43="V",0,IF(CUADRO!AG43="AP",0,IF(CUADRO!AG43="HS",0,IF(CUADRO!AG43="BA",0,IF(CALCULADORA!$M$2="INVIERNO",CUADRO!FJ43,CUADRO!GP43))))))</f>
        <v/>
      </c>
      <c r="ED43" s="148" t="str">
        <f>IF(AH43="X",CALCULADORA!$J$22,IF(CUADRO!AH43="V",0,IF(CUADRO!AH43="AP",0,IF(CUADRO!AH43="HS",0,IF(CUADRO!AH43="BA",0,IF(CALCULADORA!$M$2="INVIERNO",CUADRO!FK43,CUADRO!GQ43))))))</f>
        <v/>
      </c>
      <c r="EE43" s="148" t="str">
        <f>IF(AI43="X",CALCULADORA!$J$22,IF(CUADRO!AI43="V",0,IF(CUADRO!AI43="AP",0,IF(CUADRO!AI43="HS",0,IF(CUADRO!AI43="BA",0,IF(CALCULADORA!$M$2="INVIERNO",CUADRO!FL43,CUADRO!GR43))))))</f>
        <v/>
      </c>
      <c r="EF43" s="148" t="str">
        <f>IF(AJ43="X",CALCULADORA!$J$22,IF(CUADRO!AJ43="V",0,IF(CUADRO!AJ43="AP",0,IF(CUADRO!AJ43="HS",0,IF(CUADRO!AJ43="BA",0,IF(CALCULADORA!$M$2="INVIERNO",CUADRO!FM43,CUADRO!GS43))))))</f>
        <v/>
      </c>
      <c r="EG43" s="148" t="str">
        <f>IF(AK43="X",CALCULADORA!$J$22,IF(CUADRO!AK43="V",0,IF(CUADRO!AK43="AP",0,IF(CUADRO!AK43="HS",0,IF(CUADRO!AK43="BA",0,IF(CALCULADORA!$M$2="INVIERNO",CUADRO!FN43,CUADRO!GT43))))))</f>
        <v/>
      </c>
      <c r="EH43" s="363">
        <f t="shared" si="46"/>
        <v>0</v>
      </c>
      <c r="EI43" s="19"/>
      <c r="EJ43" s="148" t="str">
        <f>IF(G43="","",IF(G43="L",0,IF(G43="V",0,IF(G43="X",0,IF(G$2="L",VLOOKUP(G43,'H. INV.'!$F$10:$P$171,11,FALSE),IF(G$2="S",VLOOKUP(G43,'H. INV.'!$V$10:$AF$171,11,FALSE),IF(G$2="D",VLOOKUP(G43,'H. INV.'!$AL$10:$AV$171,11,FALSE),"")))))))</f>
        <v/>
      </c>
      <c r="EK43" s="148" t="str">
        <f>IF(H43="","",IF(H43="L",0,IF(H43="V",0,IF(H43="X",0,IF(H$2="L",VLOOKUP(H43,'H. INV.'!$F$10:$P$171,11,FALSE),IF(H$2="S",VLOOKUP(H43,'H. INV.'!$V$10:$AF$171,11,FALSE),IF(H$2="D",VLOOKUP(H43,'H. INV.'!$AL$10:$AV$171,11,FALSE),"")))))))</f>
        <v/>
      </c>
      <c r="EL43" s="148" t="str">
        <f>IF(I43="","",IF(I43="L",0,IF(I43="V",0,IF(I43="X",0,IF(I$2="L",VLOOKUP(I43,'H. INV.'!$F$10:$P$171,11,FALSE),IF(I$2="S",VLOOKUP(I43,'H. INV.'!$V$10:$AF$171,11,FALSE),IF(I$2="D",VLOOKUP(I43,'H. INV.'!$AL$10:$AV$171,11,FALSE),"")))))))</f>
        <v/>
      </c>
      <c r="EM43" s="148" t="str">
        <f>IF(J43="","",IF(J43="L",0,IF(J43="V",0,IF(J43="X",0,IF(J$2="L",VLOOKUP(J43,'H. INV.'!$F$10:$P$171,11,FALSE),IF(J$2="S",VLOOKUP(J43,'H. INV.'!$V$10:$AF$171,11,FALSE),IF(J$2="D",VLOOKUP(J43,'H. INV.'!$AL$10:$AV$171,11,FALSE),"")))))))</f>
        <v/>
      </c>
      <c r="EN43" s="148" t="str">
        <f>IF(K43="","",IF(K43="L",0,IF(K43="V",0,IF(K43="X",0,IF(K$2="L",VLOOKUP(K43,'H. INV.'!$F$10:$P$171,11,FALSE),IF(K$2="S",VLOOKUP(K43,'H. INV.'!$V$10:$AF$171,11,FALSE),IF(K$2="D",VLOOKUP(K43,'H. INV.'!$AL$10:$AV$171,11,FALSE),"")))))))</f>
        <v/>
      </c>
      <c r="EO43" s="148" t="str">
        <f>IF(L43="","",IF(L43="L",0,IF(L43="V",0,IF(L43="X",0,IF(L$2="L",VLOOKUP(L43,'H. INV.'!$F$10:$P$171,11,FALSE),IF(L$2="S",VLOOKUP(L43,'H. INV.'!$V$10:$AF$171,11,FALSE),IF(L$2="D",VLOOKUP(L43,'H. INV.'!$AL$10:$AV$171,11,FALSE),"")))))))</f>
        <v/>
      </c>
      <c r="EP43" s="148" t="str">
        <f>IF(M43="","",IF(M43="L",0,IF(M43="V",0,IF(M43="X",0,IF(M$2="L",VLOOKUP(M43,'H. INV.'!$F$10:$P$171,11,FALSE),IF(M$2="S",VLOOKUP(M43,'H. INV.'!$V$10:$AF$171,11,FALSE),IF(M$2="D",VLOOKUP(M43,'H. INV.'!$AL$10:$AV$171,11,FALSE),"")))))))</f>
        <v/>
      </c>
      <c r="EQ43" s="148" t="str">
        <f>IF(N43="","",IF(N43="L",0,IF(N43="V",0,IF(N43="X",0,IF(N$2="L",VLOOKUP(N43,'H. INV.'!$F$10:$P$171,11,FALSE),IF(N$2="S",VLOOKUP(N43,'H. INV.'!$V$10:$AF$171,11,FALSE),IF(N$2="D",VLOOKUP(N43,'H. INV.'!$AL$10:$AV$171,11,FALSE),"")))))))</f>
        <v/>
      </c>
      <c r="ER43" s="148" t="str">
        <f>IF(O43="","",IF(O43="L",0,IF(O43="V",0,IF(O43="X",0,IF(O$2="L",VLOOKUP(O43,'H. INV.'!$F$10:$P$171,11,FALSE),IF(O$2="S",VLOOKUP(O43,'H. INV.'!$V$10:$AF$171,11,FALSE),IF(O$2="D",VLOOKUP(O43,'H. INV.'!$AL$10:$AV$171,11,FALSE),"")))))))</f>
        <v/>
      </c>
      <c r="ES43" s="148" t="str">
        <f>IF(P43="","",IF(P43="L",0,IF(P43="V",0,IF(P43="X",0,IF(P$2="L",VLOOKUP(P43,'H. INV.'!$F$10:$P$171,11,FALSE),IF(P$2="S",VLOOKUP(P43,'H. INV.'!$V$10:$AF$171,11,FALSE),IF(P$2="D",VLOOKUP(P43,'H. INV.'!$AL$10:$AV$171,11,FALSE),"")))))))</f>
        <v/>
      </c>
      <c r="ET43" s="148" t="str">
        <f>IF(Q43="","",IF(Q43="L",0,IF(Q43="V",0,IF(Q43="X",0,IF(Q$2="L",VLOOKUP(Q43,'H. INV.'!$F$10:$P$171,11,FALSE),IF(Q$2="S",VLOOKUP(Q43,'H. INV.'!$V$10:$AF$171,11,FALSE),IF(Q$2="D",VLOOKUP(Q43,'H. INV.'!$AL$10:$AV$171,11,FALSE),"")))))))</f>
        <v/>
      </c>
      <c r="EU43" s="148" t="str">
        <f>IF(R43="","",IF(R43="L",0,IF(R43="V",0,IF(R43="X",0,IF(R$2="L",VLOOKUP(R43,'H. INV.'!$F$10:$P$171,11,FALSE),IF(R$2="S",VLOOKUP(R43,'H. INV.'!$V$10:$AF$171,11,FALSE),IF(R$2="D",VLOOKUP(R43,'H. INV.'!$AL$10:$AV$171,11,FALSE),"")))))))</f>
        <v/>
      </c>
      <c r="EV43" s="148" t="str">
        <f>IF(S43="","",IF(S43="L",0,IF(S43="V",0,IF(S43="X",0,IF(S$2="L",VLOOKUP(S43,'H. INV.'!$F$10:$P$171,11,FALSE),IF(S$2="S",VLOOKUP(S43,'H. INV.'!$V$10:$AF$171,11,FALSE),IF(S$2="D",VLOOKUP(S43,'H. INV.'!$AL$10:$AV$171,11,FALSE),"")))))))</f>
        <v/>
      </c>
      <c r="EW43" s="148" t="str">
        <f>IF(T43="","",IF(T43="L",0,IF(T43="V",0,IF(T43="X",0,IF(T$2="L",VLOOKUP(T43,'H. INV.'!$F$10:$P$171,11,FALSE),IF(T$2="S",VLOOKUP(T43,'H. INV.'!$V$10:$AF$171,11,FALSE),IF(T$2="D",VLOOKUP(T43,'H. INV.'!$AL$10:$AV$171,11,FALSE),"")))))))</f>
        <v/>
      </c>
      <c r="EX43" s="148" t="str">
        <f>IF(U43="","",IF(U43="L",0,IF(U43="V",0,IF(U43="X",0,IF(U$2="L",VLOOKUP(U43,'H. INV.'!$F$10:$P$171,11,FALSE),IF(U$2="S",VLOOKUP(U43,'H. INV.'!$V$10:$AF$171,11,FALSE),IF(U$2="D",VLOOKUP(U43,'H. INV.'!$AL$10:$AV$171,11,FALSE),"")))))))</f>
        <v/>
      </c>
      <c r="EY43" s="148" t="str">
        <f>IF(V43="","",IF(V43="L",0,IF(V43="V",0,IF(V43="X",0,IF(V$2="L",VLOOKUP(V43,'H. INV.'!$F$10:$P$171,11,FALSE),IF(V$2="S",VLOOKUP(V43,'H. INV.'!$V$10:$AF$171,11,FALSE),IF(V$2="D",VLOOKUP(V43,'H. INV.'!$AL$10:$AV$171,11,FALSE),"")))))))</f>
        <v/>
      </c>
      <c r="EZ43" s="148" t="str">
        <f>IF(W43="","",IF(W43="L",0,IF(W43="V",0,IF(W43="X",0,IF(W$2="L",VLOOKUP(W43,'H. INV.'!$F$10:$P$171,11,FALSE),IF(W$2="S",VLOOKUP(W43,'H. INV.'!$V$10:$AF$171,11,FALSE),IF(W$2="D",VLOOKUP(W43,'H. INV.'!$AL$10:$AV$171,11,FALSE),"")))))))</f>
        <v/>
      </c>
      <c r="FA43" s="148" t="str">
        <f>IF(X43="","",IF(X43="L",0,IF(X43="V",0,IF(X43="X",0,IF(X$2="L",VLOOKUP(X43,'H. INV.'!$F$10:$P$171,11,FALSE),IF(X$2="S",VLOOKUP(X43,'H. INV.'!$V$10:$AF$171,11,FALSE),IF(X$2="D",VLOOKUP(X43,'H. INV.'!$AL$10:$AV$171,11,FALSE),"")))))))</f>
        <v/>
      </c>
      <c r="FB43" s="148" t="str">
        <f>IF(Y43="","",IF(Y43="L",0,IF(Y43="V",0,IF(Y43="X",0,IF(Y$2="L",VLOOKUP(Y43,'H. INV.'!$F$10:$P$171,11,FALSE),IF(Y$2="S",VLOOKUP(Y43,'H. INV.'!$V$10:$AF$171,11,FALSE),IF(Y$2="D",VLOOKUP(Y43,'H. INV.'!$AL$10:$AV$171,11,FALSE),"")))))))</f>
        <v/>
      </c>
      <c r="FC43" s="148" t="str">
        <f>IF(Z43="","",IF(Z43="L",0,IF(Z43="V",0,IF(Z43="X",0,IF(Z$2="L",VLOOKUP(Z43,'H. INV.'!$F$10:$P$171,11,FALSE),IF(Z$2="S",VLOOKUP(Z43,'H. INV.'!$V$10:$AF$171,11,FALSE),IF(Z$2="D",VLOOKUP(Z43,'H. INV.'!$AL$10:$AV$171,11,FALSE),"")))))))</f>
        <v/>
      </c>
      <c r="FD43" s="148" t="str">
        <f>IF(AA43="","",IF(AA43="L",0,IF(AA43="V",0,IF(AA43="X",0,IF(AA$2="L",VLOOKUP(AA43,'H. INV.'!$F$10:$P$171,11,FALSE),IF(AA$2="S",VLOOKUP(AA43,'H. INV.'!$V$10:$AF$171,11,FALSE),IF(AA$2="D",VLOOKUP(AA43,'H. INV.'!$AL$10:$AV$171,11,FALSE),"")))))))</f>
        <v/>
      </c>
      <c r="FE43" s="148" t="str">
        <f>IF(AB43="","",IF(AB43="L",0,IF(AB43="V",0,IF(AB43="X",0,IF(AB$2="L",VLOOKUP(AB43,'H. INV.'!$F$10:$P$171,11,FALSE),IF(AB$2="S",VLOOKUP(AB43,'H. INV.'!$V$10:$AF$171,11,FALSE),IF(AB$2="D",VLOOKUP(AB43,'H. INV.'!$AL$10:$AV$171,11,FALSE),"")))))))</f>
        <v/>
      </c>
      <c r="FF43" s="148" t="str">
        <f>IF(AC43="","",IF(AC43="L",0,IF(AC43="V",0,IF(AC43="X",0,IF(AC$2="L",VLOOKUP(AC43,'H. INV.'!$F$10:$P$171,11,FALSE),IF(AC$2="S",VLOOKUP(AC43,'H. INV.'!$V$10:$AF$171,11,FALSE),IF(AC$2="D",VLOOKUP(AC43,'H. INV.'!$AL$10:$AV$171,11,FALSE),"")))))))</f>
        <v/>
      </c>
      <c r="FG43" s="148" t="str">
        <f>IF(AD43="","",IF(AD43="L",0,IF(AD43="V",0,IF(AD43="X",0,IF(AD$2="L",VLOOKUP(AD43,'H. INV.'!$F$10:$P$171,11,FALSE),IF(AD$2="S",VLOOKUP(AD43,'H. INV.'!$V$10:$AF$171,11,FALSE),IF(AD$2="D",VLOOKUP(AD43,'H. INV.'!$AL$10:$AV$171,11,FALSE),"")))))))</f>
        <v/>
      </c>
      <c r="FH43" s="148" t="str">
        <f>IF(AE43="","",IF(AE43="L",0,IF(AE43="V",0,IF(AE43="X",0,IF(AE$2="L",VLOOKUP(AE43,'H. INV.'!$F$10:$P$171,11,FALSE),IF(AE$2="S",VLOOKUP(AE43,'H. INV.'!$V$10:$AF$171,11,FALSE),IF(AE$2="D",VLOOKUP(AE43,'H. INV.'!$AL$10:$AV$171,11,FALSE),"")))))))</f>
        <v/>
      </c>
      <c r="FI43" s="148" t="str">
        <f>IF(AF43="","",IF(AF43="L",0,IF(AF43="V",0,IF(AF43="X",0,IF(AF$2="L",VLOOKUP(AF43,'H. INV.'!$F$10:$P$171,11,FALSE),IF(AF$2="S",VLOOKUP(AF43,'H. INV.'!$V$10:$AF$171,11,FALSE),IF(AF$2="D",VLOOKUP(AF43,'H. INV.'!$AL$10:$AV$171,11,FALSE),"")))))))</f>
        <v/>
      </c>
      <c r="FJ43" s="148" t="str">
        <f>IF(AG43="","",IF(AG43="L",0,IF(AG43="V",0,IF(AG43="X",0,IF(AG$2="L",VLOOKUP(AG43,'H. INV.'!$F$10:$P$171,11,FALSE),IF(AG$2="S",VLOOKUP(AG43,'H. INV.'!$V$10:$AF$171,11,FALSE),IF(AG$2="D",VLOOKUP(AG43,'H. INV.'!$AL$10:$AV$171,11,FALSE),"")))))))</f>
        <v/>
      </c>
      <c r="FK43" s="148" t="str">
        <f>IF(AH43="","",IF(AH43="L",0,IF(AH43="V",0,IF(AH43="X",0,IF(AH$2="L",VLOOKUP(AH43,'H. INV.'!$F$10:$P$171,11,FALSE),IF(AH$2="S",VLOOKUP(AH43,'H. INV.'!$V$10:$AF$171,11,FALSE),IF(AH$2="D",VLOOKUP(AH43,'H. INV.'!$AL$10:$AV$171,11,FALSE),"")))))))</f>
        <v/>
      </c>
      <c r="FL43" s="148" t="str">
        <f>IF(AI43="","",IF(AI43="L",0,IF(AI43="V",0,IF(AI43="X",0,IF(AI$2="L",VLOOKUP(AI43,'H. INV.'!$F$10:$P$171,11,FALSE),IF(AI$2="S",VLOOKUP(AI43,'H. INV.'!$V$10:$AF$171,11,FALSE),IF(AI$2="D",VLOOKUP(AI43,'H. INV.'!$AL$10:$AV$171,11,FALSE),"")))))))</f>
        <v/>
      </c>
      <c r="FM43" s="148" t="str">
        <f>IF(AJ43="","",IF(AJ43="L",0,IF(AJ43="V",0,IF(AJ43="X",0,IF(AJ$2="L",VLOOKUP(AJ43,'H. INV.'!$F$10:$P$171,11,FALSE),IF(AJ$2="S",VLOOKUP(AJ43,'H. INV.'!$V$10:$AF$171,11,FALSE),IF(AJ$2="D",VLOOKUP(AJ43,'H. INV.'!$AL$10:$AV$171,11,FALSE),"")))))))</f>
        <v/>
      </c>
      <c r="FN43" s="148" t="str">
        <f>IF(AK43="","",IF(AK43="L",0,IF(AK43="V",0,IF(AK43="X",0,IF(AK$2="L",VLOOKUP(AK43,'H. INV.'!$F$10:$P$171,11,FALSE),IF(AK$2="S",VLOOKUP(AK43,'H. INV.'!$V$10:$AF$171,11,FALSE),IF(AK$2="D",VLOOKUP(AK43,'H. INV.'!$AL$10:$AV$171,11,FALSE),"")))))))</f>
        <v/>
      </c>
      <c r="FO43" s="19"/>
      <c r="FP43" s="148" t="str">
        <f>IF(G43="","",IF(G43="L",0,IF(G43="V",0,IF(G43="X",0,IF(G$2="L",VLOOKUP(G43,'H. VER.'!$F$10:$P$171,11,FALSE),IF(G$2="S",VLOOKUP(G43,'H. VER.'!$V$10:$AF$171,11,FALSE),IF(G$2="D",VLOOKUP(G43,'H. VER.'!$AL$10:$AV$171,11,FALSE),"")))))))</f>
        <v/>
      </c>
      <c r="FQ43" s="148" t="str">
        <f>IF(H43="","",IF(H43="L",0,IF(H43="V",0,IF(H43="X",0,IF(H$2="L",VLOOKUP(H43,'H. VER.'!$F$10:$P$171,11,FALSE),IF(H$2="S",VLOOKUP(H43,'H. VER.'!$V$10:$AF$171,11,FALSE),IF(H$2="D",VLOOKUP(H43,'H. VER.'!$AL$10:$AV$171,11,FALSE),"")))))))</f>
        <v/>
      </c>
      <c r="FR43" s="148" t="str">
        <f>IF(I43="","",IF(I43="L",0,IF(I43="V",0,IF(I43="X",0,IF(I$2="L",VLOOKUP(I43,'H. VER.'!$F$10:$P$171,11,FALSE),IF(I$2="S",VLOOKUP(I43,'H. VER.'!$V$10:$AF$171,11,FALSE),IF(I$2="D",VLOOKUP(I43,'H. VER.'!$AL$10:$AV$171,11,FALSE),"")))))))</f>
        <v/>
      </c>
      <c r="FS43" s="148" t="str">
        <f>IF(J43="","",IF(J43="L",0,IF(J43="V",0,IF(J43="X",0,IF(J$2="L",VLOOKUP(J43,'H. VER.'!$F$10:$P$171,11,FALSE),IF(J$2="S",VLOOKUP(J43,'H. VER.'!$V$10:$AF$171,11,FALSE),IF(J$2="D",VLOOKUP(J43,'H. VER.'!$AL$10:$AV$171,11,FALSE),"")))))))</f>
        <v/>
      </c>
      <c r="FT43" s="148" t="str">
        <f>IF(K43="","",IF(K43="L",0,IF(K43="V",0,IF(K43="X",0,IF(K$2="L",VLOOKUP(K43,'H. VER.'!$F$10:$P$171,11,FALSE),IF(K$2="S",VLOOKUP(K43,'H. VER.'!$V$10:$AF$171,11,FALSE),IF(K$2="D",VLOOKUP(K43,'H. VER.'!$AL$10:$AV$171,11,FALSE),"")))))))</f>
        <v/>
      </c>
      <c r="FU43" s="148" t="str">
        <f>IF(L43="","",IF(L43="L",0,IF(L43="V",0,IF(L43="X",0,IF(L$2="L",VLOOKUP(L43,'H. VER.'!$F$10:$P$171,11,FALSE),IF(L$2="S",VLOOKUP(L43,'H. VER.'!$V$10:$AF$171,11,FALSE),IF(L$2="D",VLOOKUP(L43,'H. VER.'!$AL$10:$AV$171,11,FALSE),"")))))))</f>
        <v/>
      </c>
      <c r="FV43" s="148" t="str">
        <f>IF(M43="","",IF(M43="L",0,IF(M43="V",0,IF(M43="X",0,IF(M$2="L",VLOOKUP(M43,'H. VER.'!$F$10:$P$171,11,FALSE),IF(M$2="S",VLOOKUP(M43,'H. VER.'!$V$10:$AF$171,11,FALSE),IF(M$2="D",VLOOKUP(M43,'H. VER.'!$AL$10:$AV$171,11,FALSE),"")))))))</f>
        <v/>
      </c>
      <c r="FW43" s="148" t="str">
        <f>IF(N43="","",IF(N43="L",0,IF(N43="V",0,IF(N43="X",0,IF(N$2="L",VLOOKUP(N43,'H. VER.'!$F$10:$P$171,11,FALSE),IF(N$2="S",VLOOKUP(N43,'H. VER.'!$V$10:$AF$171,11,FALSE),IF(N$2="D",VLOOKUP(N43,'H. VER.'!$AL$10:$AV$171,11,FALSE),"")))))))</f>
        <v/>
      </c>
      <c r="FX43" s="148" t="str">
        <f>IF(O43="","",IF(O43="L",0,IF(O43="V",0,IF(O43="X",0,IF(O$2="L",VLOOKUP(O43,'H. VER.'!$F$10:$P$171,11,FALSE),IF(O$2="S",VLOOKUP(O43,'H. VER.'!$V$10:$AF$171,11,FALSE),IF(O$2="D",VLOOKUP(O43,'H. VER.'!$AL$10:$AV$171,11,FALSE),"")))))))</f>
        <v/>
      </c>
      <c r="FY43" s="148" t="str">
        <f>IF(P43="","",IF(P43="L",0,IF(P43="V",0,IF(P43="X",0,IF(P$2="L",VLOOKUP(P43,'H. VER.'!$F$10:$P$171,11,FALSE),IF(P$2="S",VLOOKUP(P43,'H. VER.'!$V$10:$AF$171,11,FALSE),IF(P$2="D",VLOOKUP(P43,'H. VER.'!$AL$10:$AV$171,11,FALSE),"")))))))</f>
        <v/>
      </c>
      <c r="FZ43" s="148" t="str">
        <f>IF(Q43="","",IF(Q43="L",0,IF(Q43="V",0,IF(Q43="X",0,IF(Q$2="L",VLOOKUP(Q43,'H. VER.'!$F$10:$P$171,11,FALSE),IF(Q$2="S",VLOOKUP(Q43,'H. VER.'!$V$10:$AF$171,11,FALSE),IF(Q$2="D",VLOOKUP(Q43,'H. VER.'!$AL$10:$AV$171,11,FALSE),"")))))))</f>
        <v/>
      </c>
      <c r="GA43" s="148" t="str">
        <f>IF(R43="","",IF(R43="L",0,IF(R43="V",0,IF(R43="X",0,IF(R$2="L",VLOOKUP(R43,'H. VER.'!$F$10:$P$171,11,FALSE),IF(R$2="S",VLOOKUP(R43,'H. VER.'!$V$10:$AF$171,11,FALSE),IF(R$2="D",VLOOKUP(R43,'H. VER.'!$AL$10:$AV$171,11,FALSE),"")))))))</f>
        <v/>
      </c>
      <c r="GB43" s="148" t="str">
        <f>IF(S43="","",IF(S43="L",0,IF(S43="V",0,IF(S43="X",0,IF(S$2="L",VLOOKUP(S43,'H. VER.'!$F$10:$P$171,11,FALSE),IF(S$2="S",VLOOKUP(S43,'H. VER.'!$V$10:$AF$171,11,FALSE),IF(S$2="D",VLOOKUP(S43,'H. VER.'!$AL$10:$AV$171,11,FALSE),"")))))))</f>
        <v/>
      </c>
      <c r="GC43" s="148" t="str">
        <f>IF(T43="","",IF(T43="L",0,IF(T43="V",0,IF(T43="X",0,IF(T$2="L",VLOOKUP(T43,'H. VER.'!$F$10:$P$171,11,FALSE),IF(T$2="S",VLOOKUP(T43,'H. VER.'!$V$10:$AF$171,11,FALSE),IF(T$2="D",VLOOKUP(T43,'H. VER.'!$AL$10:$AV$171,11,FALSE),"")))))))</f>
        <v/>
      </c>
      <c r="GD43" s="148" t="str">
        <f>IF(U43="","",IF(U43="L",0,IF(U43="V",0,IF(U43="X",0,IF(U$2="L",VLOOKUP(U43,'H. VER.'!$F$10:$P$171,11,FALSE),IF(U$2="S",VLOOKUP(U43,'H. VER.'!$V$10:$AF$171,11,FALSE),IF(U$2="D",VLOOKUP(U43,'H. VER.'!$AL$10:$AV$171,11,FALSE),"")))))))</f>
        <v/>
      </c>
      <c r="GE43" s="148" t="str">
        <f>IF(V43="","",IF(V43="L",0,IF(V43="V",0,IF(V43="X",0,IF(V$2="L",VLOOKUP(V43,'H. VER.'!$F$10:$P$171,11,FALSE),IF(V$2="S",VLOOKUP(V43,'H. VER.'!$V$10:$AF$171,11,FALSE),IF(V$2="D",VLOOKUP(V43,'H. VER.'!$AL$10:$AV$171,11,FALSE),"")))))))</f>
        <v/>
      </c>
      <c r="GF43" s="148" t="str">
        <f>IF(W43="","",IF(W43="L",0,IF(W43="V",0,IF(W43="X",0,IF(W$2="L",VLOOKUP(W43,'H. VER.'!$F$10:$P$171,11,FALSE),IF(W$2="S",VLOOKUP(W43,'H. VER.'!$V$10:$AF$171,11,FALSE),IF(W$2="D",VLOOKUP(W43,'H. VER.'!$AL$10:$AV$171,11,FALSE),"")))))))</f>
        <v/>
      </c>
      <c r="GG43" s="148" t="str">
        <f>IF(X43="","",IF(X43="L",0,IF(X43="V",0,IF(X43="X",0,IF(X$2="L",VLOOKUP(X43,'H. VER.'!$F$10:$P$171,11,FALSE),IF(X$2="S",VLOOKUP(X43,'H. VER.'!$V$10:$AF$171,11,FALSE),IF(X$2="D",VLOOKUP(X43,'H. VER.'!$AL$10:$AV$171,11,FALSE),"")))))))</f>
        <v/>
      </c>
      <c r="GH43" s="148" t="str">
        <f>IF(Y43="","",IF(Y43="L",0,IF(Y43="V",0,IF(Y43="X",0,IF(Y$2="L",VLOOKUP(Y43,'H. VER.'!$F$10:$P$171,11,FALSE),IF(Y$2="S",VLOOKUP(Y43,'H. VER.'!$V$10:$AF$171,11,FALSE),IF(Y$2="D",VLOOKUP(Y43,'H. VER.'!$AL$10:$AV$171,11,FALSE),"")))))))</f>
        <v/>
      </c>
      <c r="GI43" s="148" t="str">
        <f>IF(Z43="","",IF(Z43="L",0,IF(Z43="V",0,IF(Z43="X",0,IF(Z$2="L",VLOOKUP(Z43,'H. VER.'!$F$10:$P$171,11,FALSE),IF(Z$2="S",VLOOKUP(Z43,'H. VER.'!$V$10:$AF$171,11,FALSE),IF(Z$2="D",VLOOKUP(Z43,'H. VER.'!$AL$10:$AV$171,11,FALSE),"")))))))</f>
        <v/>
      </c>
      <c r="GJ43" s="148" t="str">
        <f>IF(AA43="","",IF(AA43="L",0,IF(AA43="V",0,IF(AA43="X",0,IF(AA$2="L",VLOOKUP(AA43,'H. VER.'!$F$10:$P$171,11,FALSE),IF(AA$2="S",VLOOKUP(AA43,'H. VER.'!$V$10:$AF$171,11,FALSE),IF(AA$2="D",VLOOKUP(AA43,'H. VER.'!$AL$10:$AV$171,11,FALSE),"")))))))</f>
        <v/>
      </c>
      <c r="GK43" s="148" t="str">
        <f>IF(AB43="","",IF(AB43="L",0,IF(AB43="V",0,IF(AB43="X",0,IF(AB$2="L",VLOOKUP(AB43,'H. VER.'!$F$10:$P$171,11,FALSE),IF(AB$2="S",VLOOKUP(AB43,'H. VER.'!$V$10:$AF$171,11,FALSE),IF(AB$2="D",VLOOKUP(AB43,'H. VER.'!$AL$10:$AV$171,11,FALSE),"")))))))</f>
        <v/>
      </c>
      <c r="GL43" s="148" t="str">
        <f>IF(AC43="","",IF(AC43="L",0,IF(AC43="V",0,IF(AC43="X",0,IF(AC$2="L",VLOOKUP(AC43,'H. VER.'!$F$10:$P$171,11,FALSE),IF(AC$2="S",VLOOKUP(AC43,'H. VER.'!$V$10:$AF$171,11,FALSE),IF(AC$2="D",VLOOKUP(AC43,'H. VER.'!$AL$10:$AV$171,11,FALSE),"")))))))</f>
        <v/>
      </c>
      <c r="GM43" s="148" t="str">
        <f>IF(AD43="","",IF(AD43="L",0,IF(AD43="V",0,IF(AD43="X",0,IF(AD$2="L",VLOOKUP(AD43,'H. VER.'!$F$10:$P$171,11,FALSE),IF(AD$2="S",VLOOKUP(AD43,'H. VER.'!$V$10:$AF$171,11,FALSE),IF(AD$2="D",VLOOKUP(AD43,'H. VER.'!$AL$10:$AV$171,11,FALSE),"")))))))</f>
        <v/>
      </c>
      <c r="GN43" s="148" t="str">
        <f>IF(AE43="","",IF(AE43="L",0,IF(AE43="V",0,IF(AE43="X",0,IF(AE$2="L",VLOOKUP(AE43,'H. VER.'!$F$10:$P$171,11,FALSE),IF(AE$2="S",VLOOKUP(AE43,'H. VER.'!$V$10:$AF$171,11,FALSE),IF(AE$2="D",VLOOKUP(AE43,'H. VER.'!$AL$10:$AV$171,11,FALSE),"")))))))</f>
        <v/>
      </c>
      <c r="GO43" s="148" t="str">
        <f>IF(AF43="","",IF(AF43="L",0,IF(AF43="V",0,IF(AF43="X",0,IF(AF$2="L",VLOOKUP(AF43,'H. VER.'!$F$10:$P$171,11,FALSE),IF(AF$2="S",VLOOKUP(AF43,'H. VER.'!$V$10:$AF$171,11,FALSE),IF(AF$2="D",VLOOKUP(AF43,'H. VER.'!$AL$10:$AV$171,11,FALSE),"")))))))</f>
        <v/>
      </c>
      <c r="GP43" s="148" t="str">
        <f>IF(AG43="","",IF(AG43="L",0,IF(AG43="V",0,IF(AG43="X",0,IF(AG$2="L",VLOOKUP(AG43,'H. VER.'!$F$10:$P$171,11,FALSE),IF(AG$2="S",VLOOKUP(AG43,'H. VER.'!$V$10:$AF$171,11,FALSE),IF(AG$2="D",VLOOKUP(AG43,'H. VER.'!$AL$10:$AV$171,11,FALSE),"")))))))</f>
        <v/>
      </c>
      <c r="GQ43" s="148" t="str">
        <f>IF(AH43="","",IF(AH43="L",0,IF(AH43="V",0,IF(AH43="X",0,IF(AH$2="L",VLOOKUP(AH43,'H. VER.'!$F$10:$P$171,11,FALSE),IF(AH$2="S",VLOOKUP(AH43,'H. VER.'!$V$10:$AF$171,11,FALSE),IF(AH$2="D",VLOOKUP(AH43,'H. VER.'!$AL$10:$AV$171,11,FALSE),"")))))))</f>
        <v/>
      </c>
      <c r="GR43" s="148" t="str">
        <f>IF(AI43="","",IF(AI43="L",0,IF(AI43="V",0,IF(AI43="X",0,IF(AI$2="L",VLOOKUP(AI43,'H. VER.'!$F$10:$P$171,11,FALSE),IF(AI$2="S",VLOOKUP(AI43,'H. VER.'!$V$10:$AF$171,11,FALSE),IF(AI$2="D",VLOOKUP(AI43,'H. VER.'!$AL$10:$AV$171,11,FALSE),"")))))))</f>
        <v/>
      </c>
      <c r="GS43" s="148" t="str">
        <f>IF(AJ43="","",IF(AJ43="L",0,IF(AJ43="V",0,IF(AJ43="X",0,IF(AJ$2="L",VLOOKUP(AJ43,'H. VER.'!$F$10:$P$171,11,FALSE),IF(AJ$2="S",VLOOKUP(AJ43,'H. VER.'!$V$10:$AF$171,11,FALSE),IF(AJ$2="D",VLOOKUP(AJ43,'H. VER.'!$AL$10:$AV$171,11,FALSE),"")))))))</f>
        <v/>
      </c>
      <c r="GT43" s="148" t="str">
        <f>IF(AK43="","",IF(AK43="L",0,IF(AK43="V",0,IF(AK43="X",0,IF(AK$2="L",VLOOKUP(AK43,'H. VER.'!$F$10:$P$171,11,FALSE),IF(AK$2="S",VLOOKUP(AK43,'H. VER.'!$V$10:$AF$171,11,FALSE),IF(AK$2="D",VLOOKUP(AK43,'H. VER.'!$AL$10:$AV$171,11,FALSE),"")))))))</f>
        <v/>
      </c>
      <c r="GU43" s="19"/>
      <c r="GV43" s="417">
        <f t="shared" si="47"/>
        <v>36</v>
      </c>
      <c r="GW43" s="415"/>
    </row>
    <row r="44" spans="1:205" ht="15.75">
      <c r="A44" s="368"/>
      <c r="B44" s="367" t="str">
        <f>IFERROR(VLOOKUP(A460/7/2023+CONDUCTORES!C:V,20,FALSE),"")</f>
        <v/>
      </c>
      <c r="C44" s="544" t="str">
        <f>IF(CUADRO!A44="",IF(B44="","",B44),VLOOKUP(CUADRO!A44,CONDUCTORES!C:E,3,FALSE))</f>
        <v/>
      </c>
      <c r="D44" s="545" t="str">
        <f>IF(ISNA(IF(B44="",IF(A44="","",A44),VLOOKUP(B44,CONDUCTORES!B:F,5,FALSE))),"",(IF(B44="",IF(A44="","",A44),VLOOKUP(B44,CONDUCTORES!B:F,5,FALSE))))</f>
        <v/>
      </c>
      <c r="E44" s="546">
        <v>41</v>
      </c>
      <c r="F44" s="551"/>
      <c r="G44" s="547"/>
      <c r="H44" s="547"/>
      <c r="I44" s="519"/>
      <c r="J44" s="547"/>
      <c r="K44" s="519"/>
      <c r="L44" s="550"/>
      <c r="M44" s="547"/>
      <c r="N44" s="547"/>
      <c r="O44" s="547"/>
      <c r="P44" s="519"/>
      <c r="Q44" s="547"/>
      <c r="R44" s="519"/>
      <c r="S44" s="550"/>
      <c r="T44" s="547"/>
      <c r="U44" s="549"/>
      <c r="V44" s="550"/>
      <c r="W44" s="547"/>
      <c r="X44" s="547"/>
      <c r="Y44" s="519"/>
      <c r="Z44" s="550"/>
      <c r="AA44" s="547"/>
      <c r="AB44" s="547"/>
      <c r="AC44" s="547"/>
      <c r="AD44" s="547"/>
      <c r="AE44" s="547"/>
      <c r="AF44" s="547"/>
      <c r="AG44" s="547"/>
      <c r="AH44" s="547"/>
      <c r="AI44" s="547"/>
      <c r="AJ44" s="547"/>
      <c r="AK44" s="519"/>
      <c r="AL44" s="417">
        <f t="shared" si="38"/>
        <v>0</v>
      </c>
      <c r="AM44" s="417">
        <f t="shared" si="6"/>
        <v>31</v>
      </c>
      <c r="AN44" s="463">
        <f t="shared" si="39"/>
        <v>0</v>
      </c>
      <c r="AO44" s="463">
        <f t="shared" si="40"/>
        <v>0</v>
      </c>
      <c r="AP44" s="463">
        <f t="shared" si="41"/>
        <v>0</v>
      </c>
      <c r="AQ44" s="463">
        <f t="shared" si="42"/>
        <v>0</v>
      </c>
      <c r="AR44" s="463">
        <f t="shared" si="43"/>
        <v>0</v>
      </c>
      <c r="AS44" s="464">
        <f t="shared" si="44"/>
        <v>0</v>
      </c>
      <c r="AT44" s="464">
        <f t="shared" si="45"/>
        <v>0</v>
      </c>
      <c r="AU44" s="465">
        <f>EH44+(AO44*(CALCULADORA!$L$22/30))+(CUADRO!AP44*CALCULADORA!$J$22)+(CUADRO!AQ44*CALCULADORA!$J$22)+(CUADRO!AR44*CALCULADORA!$J$22)</f>
        <v>0</v>
      </c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97">
        <f t="shared" si="48"/>
        <v>1</v>
      </c>
      <c r="BW44" s="97">
        <f t="shared" si="49"/>
        <v>2</v>
      </c>
      <c r="BX44" s="97">
        <f t="shared" si="50"/>
        <v>3</v>
      </c>
      <c r="BY44" s="97">
        <f t="shared" si="51"/>
        <v>4</v>
      </c>
      <c r="BZ44" s="97">
        <f t="shared" si="52"/>
        <v>5</v>
      </c>
      <c r="CA44" s="97">
        <f t="shared" si="53"/>
        <v>6</v>
      </c>
      <c r="CB44" s="97">
        <f t="shared" si="54"/>
        <v>7</v>
      </c>
      <c r="CC44" s="97">
        <f t="shared" si="55"/>
        <v>8</v>
      </c>
      <c r="CD44" s="97">
        <f t="shared" si="56"/>
        <v>9</v>
      </c>
      <c r="CE44" s="97">
        <f t="shared" si="57"/>
        <v>10</v>
      </c>
      <c r="CF44" s="97">
        <f t="shared" si="58"/>
        <v>11</v>
      </c>
      <c r="CG44" s="97">
        <f t="shared" si="59"/>
        <v>12</v>
      </c>
      <c r="CH44" s="97">
        <f t="shared" si="60"/>
        <v>13</v>
      </c>
      <c r="CI44" s="97">
        <f t="shared" si="61"/>
        <v>14</v>
      </c>
      <c r="CJ44" s="97">
        <f t="shared" si="62"/>
        <v>15</v>
      </c>
      <c r="CK44" s="97">
        <f t="shared" si="63"/>
        <v>16</v>
      </c>
      <c r="CL44" s="97">
        <f t="shared" si="64"/>
        <v>17</v>
      </c>
      <c r="CM44" s="97">
        <f t="shared" si="65"/>
        <v>18</v>
      </c>
      <c r="CN44" s="97">
        <f t="shared" si="66"/>
        <v>19</v>
      </c>
      <c r="CO44" s="97">
        <f t="shared" si="67"/>
        <v>20</v>
      </c>
      <c r="CP44" s="97">
        <f t="shared" si="68"/>
        <v>21</v>
      </c>
      <c r="CQ44" s="97">
        <f t="shared" si="69"/>
        <v>22</v>
      </c>
      <c r="CR44" s="97">
        <f t="shared" si="70"/>
        <v>23</v>
      </c>
      <c r="CS44" s="97">
        <f t="shared" si="71"/>
        <v>24</v>
      </c>
      <c r="CT44" s="97">
        <f t="shared" si="72"/>
        <v>25</v>
      </c>
      <c r="CU44" s="97">
        <f t="shared" si="73"/>
        <v>26</v>
      </c>
      <c r="CV44" s="97">
        <f t="shared" si="74"/>
        <v>27</v>
      </c>
      <c r="CW44" s="97">
        <f t="shared" si="75"/>
        <v>28</v>
      </c>
      <c r="CX44" s="97">
        <f t="shared" si="76"/>
        <v>29</v>
      </c>
      <c r="CY44" s="97">
        <f t="shared" si="77"/>
        <v>30</v>
      </c>
      <c r="CZ44" s="97">
        <f t="shared" si="78"/>
        <v>31</v>
      </c>
      <c r="DA44" s="19"/>
      <c r="DB44" s="19"/>
      <c r="DC44" s="148" t="str">
        <f>IF(G44="X",CALCULADORA!$J$22,IF(CUADRO!G44="V",0,IF(CUADRO!G44="AP",0,IF(CUADRO!G44="HS",0,IF(CUADRO!G44="BA",0,IF(CALCULADORA!$M$2="INVIERNO",CUADRO!EJ44,CUADRO!FP44))))))</f>
        <v/>
      </c>
      <c r="DD44" s="148" t="str">
        <f>IF(H44="X",CALCULADORA!$J$22,IF(CUADRO!H44="V",0,IF(CUADRO!H44="AP",0,IF(CUADRO!H44="HS",0,IF(CUADRO!H44="BA",0,IF(CALCULADORA!$M$2="INVIERNO",CUADRO!EK44,CUADRO!FQ44))))))</f>
        <v/>
      </c>
      <c r="DE44" s="148" t="str">
        <f>IF(I44="X",CALCULADORA!$J$22,IF(CUADRO!I44="V",0,IF(CUADRO!I44="AP",0,IF(CUADRO!I44="HS",0,IF(CUADRO!I44="BA",0,IF(CALCULADORA!$M$2="INVIERNO",CUADRO!EL44,CUADRO!FR44))))))</f>
        <v/>
      </c>
      <c r="DF44" s="148" t="str">
        <f>IF(J44="X",CALCULADORA!$J$22,IF(CUADRO!J44="V",0,IF(CUADRO!J44="AP",0,IF(CUADRO!J44="HS",0,IF(CUADRO!J44="BA",0,IF(CALCULADORA!$M$2="INVIERNO",CUADRO!EM44,CUADRO!FS44))))))</f>
        <v/>
      </c>
      <c r="DG44" s="148" t="str">
        <f>IF(K44="X",CALCULADORA!$J$22,IF(CUADRO!K44="V",0,IF(CUADRO!K44="AP",0,IF(CUADRO!K44="HS",0,IF(CUADRO!K44="BA",0,IF(CALCULADORA!$M$2="INVIERNO",CUADRO!EN44,CUADRO!FT44))))))</f>
        <v/>
      </c>
      <c r="DH44" s="148" t="str">
        <f>IF(L44="X",CALCULADORA!$J$22,IF(CUADRO!L44="V",0,IF(CUADRO!L44="AP",0,IF(CUADRO!L44="HS",0,IF(CUADRO!L44="BA",0,IF(CALCULADORA!$M$2="INVIERNO",CUADRO!EO44,CUADRO!FU44))))))</f>
        <v/>
      </c>
      <c r="DI44" s="148" t="str">
        <f>IF(M44="X",CALCULADORA!$J$22,IF(CUADRO!M44="V",0,IF(CUADRO!M44="AP",0,IF(CUADRO!M44="HS",0,IF(CUADRO!M44="BA",0,IF(CALCULADORA!$M$2="INVIERNO",CUADRO!EP44,CUADRO!FV44))))))</f>
        <v/>
      </c>
      <c r="DJ44" s="148" t="str">
        <f>IF(N44="X",CALCULADORA!$J$22,IF(CUADRO!N44="V",0,IF(CUADRO!N44="AP",0,IF(CUADRO!N44="HS",0,IF(CUADRO!N44="BA",0,IF(CALCULADORA!$M$2="INVIERNO",CUADRO!EQ44,CUADRO!FW44))))))</f>
        <v/>
      </c>
      <c r="DK44" s="148" t="str">
        <f>IF(O44="X",CALCULADORA!$J$22,IF(CUADRO!O44="V",0,IF(CUADRO!O44="AP",0,IF(CUADRO!O44="HS",0,IF(CUADRO!O44="BA",0,IF(CALCULADORA!$M$2="INVIERNO",CUADRO!ER44,CUADRO!FX44))))))</f>
        <v/>
      </c>
      <c r="DL44" s="148" t="str">
        <f>IF(P44="X",CALCULADORA!$J$22,IF(CUADRO!P44="V",0,IF(CUADRO!P44="AP",0,IF(CUADRO!P44="HS",0,IF(CUADRO!P44="BA",0,IF(CALCULADORA!$M$2="INVIERNO",CUADRO!ES44,CUADRO!FY44))))))</f>
        <v/>
      </c>
      <c r="DM44" s="148" t="str">
        <f>IF(Q44="X",CALCULADORA!$J$22,IF(CUADRO!Q44="V",0,IF(CUADRO!Q44="AP",0,IF(CUADRO!Q44="HS",0,IF(CUADRO!Q44="BA",0,IF(CALCULADORA!$M$2="INVIERNO",CUADRO!ET44,CUADRO!FZ44))))))</f>
        <v/>
      </c>
      <c r="DN44" s="148" t="str">
        <f>IF(R44="X",CALCULADORA!$J$22,IF(CUADRO!R44="V",0,IF(CUADRO!R44="AP",0,IF(CUADRO!R44="HS",0,IF(CUADRO!R44="BA",0,IF(CALCULADORA!$M$2="INVIERNO",CUADRO!EU44,CUADRO!GA44))))))</f>
        <v/>
      </c>
      <c r="DO44" s="148" t="str">
        <f>IF(S44="X",CALCULADORA!$J$22,IF(CUADRO!S44="V",0,IF(CUADRO!S44="AP",0,IF(CUADRO!S44="HS",0,IF(CUADRO!S44="BA",0,IF(CALCULADORA!$M$2="INVIERNO",CUADRO!EV44,CUADRO!GB44))))))</f>
        <v/>
      </c>
      <c r="DP44" s="148" t="str">
        <f>IF(T44="X",CALCULADORA!$J$22,IF(CUADRO!T44="V",0,IF(CUADRO!T44="AP",0,IF(CUADRO!T44="HS",0,IF(CUADRO!T44="BA",0,IF(CALCULADORA!$M$2="INVIERNO",CUADRO!EW44,CUADRO!GC44))))))</f>
        <v/>
      </c>
      <c r="DQ44" s="148" t="str">
        <f>IF(U44="X",CALCULADORA!$J$22,IF(CUADRO!U44="V",0,IF(CUADRO!U44="AP",0,IF(CUADRO!U44="HS",0,IF(CUADRO!U44="BA",0,IF(CALCULADORA!$M$2="INVIERNO",CUADRO!EX44,CUADRO!GD44))))))</f>
        <v/>
      </c>
      <c r="DR44" s="148" t="str">
        <f>IF(V44="X",CALCULADORA!$J$22,IF(CUADRO!V44="V",0,IF(CUADRO!V44="AP",0,IF(CUADRO!V44="HS",0,IF(CUADRO!V44="BA",0,IF(CALCULADORA!$M$2="INVIERNO",CUADRO!EY44,CUADRO!GE44))))))</f>
        <v/>
      </c>
      <c r="DS44" s="148" t="str">
        <f>IF(W44="X",CALCULADORA!$J$22,IF(CUADRO!W44="V",0,IF(CUADRO!W44="AP",0,IF(CUADRO!W44="HS",0,IF(CUADRO!W44="BA",0,IF(CALCULADORA!$M$2="INVIERNO",CUADRO!EZ44,CUADRO!GF44))))))</f>
        <v/>
      </c>
      <c r="DT44" s="148" t="str">
        <f>IF(X44="X",CALCULADORA!$J$22,IF(CUADRO!X44="V",0,IF(CUADRO!X44="AP",0,IF(CUADRO!X44="HS",0,IF(CUADRO!X44="BA",0,IF(CALCULADORA!$M$2="INVIERNO",CUADRO!FA44,CUADRO!GG44))))))</f>
        <v/>
      </c>
      <c r="DU44" s="148" t="str">
        <f>IF(Y44="X",CALCULADORA!$J$22,IF(CUADRO!Y44="V",0,IF(CUADRO!Y44="AP",0,IF(CUADRO!Y44="HS",0,IF(CUADRO!Y44="BA",0,IF(CALCULADORA!$M$2="INVIERNO",CUADRO!FB44,CUADRO!GH44))))))</f>
        <v/>
      </c>
      <c r="DV44" s="148" t="str">
        <f>IF(Z44="X",CALCULADORA!$J$22,IF(CUADRO!Z44="V",0,IF(CUADRO!Z44="AP",0,IF(CUADRO!Z44="HS",0,IF(CUADRO!Z44="BA",0,IF(CALCULADORA!$M$2="INVIERNO",CUADRO!FC44,CUADRO!GI44))))))</f>
        <v/>
      </c>
      <c r="DW44" s="148" t="str">
        <f>IF(AA44="X",CALCULADORA!$J$22,IF(CUADRO!AA44="V",0,IF(CUADRO!AA44="AP",0,IF(CUADRO!AA44="HS",0,IF(CUADRO!AA44="BA",0,IF(CALCULADORA!$M$2="INVIERNO",CUADRO!FD44,CUADRO!GJ44))))))</f>
        <v/>
      </c>
      <c r="DX44" s="148" t="str">
        <f>IF(AB44="X",CALCULADORA!$J$22,IF(CUADRO!AB44="V",0,IF(CUADRO!AB44="AP",0,IF(CUADRO!AB44="HS",0,IF(CUADRO!AB44="BA",0,IF(CALCULADORA!$M$2="INVIERNO",CUADRO!FE44,CUADRO!GK44))))))</f>
        <v/>
      </c>
      <c r="DY44" s="148" t="str">
        <f>IF(AC44="X",CALCULADORA!$J$22,IF(CUADRO!AC44="V",0,IF(CUADRO!AC44="AP",0,IF(CUADRO!AC44="HS",0,IF(CUADRO!AC44="BA",0,IF(CALCULADORA!$M$2="INVIERNO",CUADRO!FF44,CUADRO!GL44))))))</f>
        <v/>
      </c>
      <c r="DZ44" s="148" t="str">
        <f>IF(AD44="X",CALCULADORA!$J$22,IF(CUADRO!AD44="V",0,IF(CUADRO!AD44="AP",0,IF(CUADRO!AD44="HS",0,IF(CUADRO!AD44="BA",0,IF(CALCULADORA!$M$2="INVIERNO",CUADRO!FG44,CUADRO!GM44))))))</f>
        <v/>
      </c>
      <c r="EA44" s="148" t="str">
        <f>IF(AE44="X",CALCULADORA!$J$22,IF(CUADRO!AE44="V",0,IF(CUADRO!AE44="AP",0,IF(CUADRO!AE44="HS",0,IF(CUADRO!AE44="BA",0,IF(CALCULADORA!$M$2="INVIERNO",CUADRO!FH44,CUADRO!GN44))))))</f>
        <v/>
      </c>
      <c r="EB44" s="148" t="str">
        <f>IF(AF44="X",CALCULADORA!$J$22,IF(CUADRO!AF44="V",0,IF(CUADRO!AF44="AP",0,IF(CUADRO!AF44="HS",0,IF(CUADRO!AF44="BA",0,IF(CALCULADORA!$M$2="INVIERNO",CUADRO!FI44,CUADRO!GO44))))))</f>
        <v/>
      </c>
      <c r="EC44" s="148" t="str">
        <f>IF(AG44="X",CALCULADORA!$J$22,IF(CUADRO!AG44="V",0,IF(CUADRO!AG44="AP",0,IF(CUADRO!AG44="HS",0,IF(CUADRO!AG44="BA",0,IF(CALCULADORA!$M$2="INVIERNO",CUADRO!FJ44,CUADRO!GP44))))))</f>
        <v/>
      </c>
      <c r="ED44" s="148" t="str">
        <f>IF(AH44="X",CALCULADORA!$J$22,IF(CUADRO!AH44="V",0,IF(CUADRO!AH44="AP",0,IF(CUADRO!AH44="HS",0,IF(CUADRO!AH44="BA",0,IF(CALCULADORA!$M$2="INVIERNO",CUADRO!FK44,CUADRO!GQ44))))))</f>
        <v/>
      </c>
      <c r="EE44" s="148" t="str">
        <f>IF(AI44="X",CALCULADORA!$J$22,IF(CUADRO!AI44="V",0,IF(CUADRO!AI44="AP",0,IF(CUADRO!AI44="HS",0,IF(CUADRO!AI44="BA",0,IF(CALCULADORA!$M$2="INVIERNO",CUADRO!FL44,CUADRO!GR44))))))</f>
        <v/>
      </c>
      <c r="EF44" s="148" t="str">
        <f>IF(AJ44="X",CALCULADORA!$J$22,IF(CUADRO!AJ44="V",0,IF(CUADRO!AJ44="AP",0,IF(CUADRO!AJ44="HS",0,IF(CUADRO!AJ44="BA",0,IF(CALCULADORA!$M$2="INVIERNO",CUADRO!FM44,CUADRO!GS44))))))</f>
        <v/>
      </c>
      <c r="EG44" s="148" t="str">
        <f>IF(AK44="X",CALCULADORA!$J$22,IF(CUADRO!AK44="V",0,IF(CUADRO!AK44="AP",0,IF(CUADRO!AK44="HS",0,IF(CUADRO!AK44="BA",0,IF(CALCULADORA!$M$2="INVIERNO",CUADRO!FN44,CUADRO!GT44))))))</f>
        <v/>
      </c>
      <c r="EH44" s="363">
        <f t="shared" si="46"/>
        <v>0</v>
      </c>
      <c r="EI44" s="19"/>
      <c r="EJ44" s="148" t="str">
        <f>IF(G44="","",IF(G44="L",0,IF(G44="V",0,IF(G44="X",0,IF(G$2="L",VLOOKUP(G44,'H. INV.'!$F$10:$P$171,11,FALSE),IF(G$2="S",VLOOKUP(G44,'H. INV.'!$V$10:$AF$171,11,FALSE),IF(G$2="D",VLOOKUP(G44,'H. INV.'!$AL$10:$AV$171,11,FALSE),"")))))))</f>
        <v/>
      </c>
      <c r="EK44" s="148" t="str">
        <f>IF(H44="","",IF(H44="L",0,IF(H44="V",0,IF(H44="X",0,IF(H$2="L",VLOOKUP(H44,'H. INV.'!$F$10:$P$171,11,FALSE),IF(H$2="S",VLOOKUP(H44,'H. INV.'!$V$10:$AF$171,11,FALSE),IF(H$2="D",VLOOKUP(H44,'H. INV.'!$AL$10:$AV$171,11,FALSE),"")))))))</f>
        <v/>
      </c>
      <c r="EL44" s="148" t="str">
        <f>IF(I44="","",IF(I44="L",0,IF(I44="V",0,IF(I44="X",0,IF(I$2="L",VLOOKUP(I44,'H. INV.'!$F$10:$P$171,11,FALSE),IF(I$2="S",VLOOKUP(I44,'H. INV.'!$V$10:$AF$171,11,FALSE),IF(I$2="D",VLOOKUP(I44,'H. INV.'!$AL$10:$AV$171,11,FALSE),"")))))))</f>
        <v/>
      </c>
      <c r="EM44" s="148" t="str">
        <f>IF(J44="","",IF(J44="L",0,IF(J44="V",0,IF(J44="X",0,IF(J$2="L",VLOOKUP(J44,'H. INV.'!$F$10:$P$171,11,FALSE),IF(J$2="S",VLOOKUP(J44,'H. INV.'!$V$10:$AF$171,11,FALSE),IF(J$2="D",VLOOKUP(J44,'H. INV.'!$AL$10:$AV$171,11,FALSE),"")))))))</f>
        <v/>
      </c>
      <c r="EN44" s="148" t="str">
        <f>IF(K44="","",IF(K44="L",0,IF(K44="V",0,IF(K44="X",0,IF(K$2="L",VLOOKUP(K44,'H. INV.'!$F$10:$P$171,11,FALSE),IF(K$2="S",VLOOKUP(K44,'H. INV.'!$V$10:$AF$171,11,FALSE),IF(K$2="D",VLOOKUP(K44,'H. INV.'!$AL$10:$AV$171,11,FALSE),"")))))))</f>
        <v/>
      </c>
      <c r="EO44" s="148" t="str">
        <f>IF(L44="","",IF(L44="L",0,IF(L44="V",0,IF(L44="X",0,IF(L$2="L",VLOOKUP(L44,'H. INV.'!$F$10:$P$171,11,FALSE),IF(L$2="S",VLOOKUP(L44,'H. INV.'!$V$10:$AF$171,11,FALSE),IF(L$2="D",VLOOKUP(L44,'H. INV.'!$AL$10:$AV$171,11,FALSE),"")))))))</f>
        <v/>
      </c>
      <c r="EP44" s="148" t="str">
        <f>IF(M44="","",IF(M44="L",0,IF(M44="V",0,IF(M44="X",0,IF(M$2="L",VLOOKUP(M44,'H. INV.'!$F$10:$P$171,11,FALSE),IF(M$2="S",VLOOKUP(M44,'H. INV.'!$V$10:$AF$171,11,FALSE),IF(M$2="D",VLOOKUP(M44,'H. INV.'!$AL$10:$AV$171,11,FALSE),"")))))))</f>
        <v/>
      </c>
      <c r="EQ44" s="148" t="str">
        <f>IF(N44="","",IF(N44="L",0,IF(N44="V",0,IF(N44="X",0,IF(N$2="L",VLOOKUP(N44,'H. INV.'!$F$10:$P$171,11,FALSE),IF(N$2="S",VLOOKUP(N44,'H. INV.'!$V$10:$AF$171,11,FALSE),IF(N$2="D",VLOOKUP(N44,'H. INV.'!$AL$10:$AV$171,11,FALSE),"")))))))</f>
        <v/>
      </c>
      <c r="ER44" s="148" t="str">
        <f>IF(O44="","",IF(O44="L",0,IF(O44="V",0,IF(O44="X",0,IF(O$2="L",VLOOKUP(O44,'H. INV.'!$F$10:$P$171,11,FALSE),IF(O$2="S",VLOOKUP(O44,'H. INV.'!$V$10:$AF$171,11,FALSE),IF(O$2="D",VLOOKUP(O44,'H. INV.'!$AL$10:$AV$171,11,FALSE),"")))))))</f>
        <v/>
      </c>
      <c r="ES44" s="148" t="str">
        <f>IF(P44="","",IF(P44="L",0,IF(P44="V",0,IF(P44="X",0,IF(P$2="L",VLOOKUP(P44,'H. INV.'!$F$10:$P$171,11,FALSE),IF(P$2="S",VLOOKUP(P44,'H. INV.'!$V$10:$AF$171,11,FALSE),IF(P$2="D",VLOOKUP(P44,'H. INV.'!$AL$10:$AV$171,11,FALSE),"")))))))</f>
        <v/>
      </c>
      <c r="ET44" s="148" t="str">
        <f>IF(Q44="","",IF(Q44="L",0,IF(Q44="V",0,IF(Q44="X",0,IF(Q$2="L",VLOOKUP(Q44,'H. INV.'!$F$10:$P$171,11,FALSE),IF(Q$2="S",VLOOKUP(Q44,'H. INV.'!$V$10:$AF$171,11,FALSE),IF(Q$2="D",VLOOKUP(Q44,'H. INV.'!$AL$10:$AV$171,11,FALSE),"")))))))</f>
        <v/>
      </c>
      <c r="EU44" s="148" t="str">
        <f>IF(R44="","",IF(R44="L",0,IF(R44="V",0,IF(R44="X",0,IF(R$2="L",VLOOKUP(R44,'H. INV.'!$F$10:$P$171,11,FALSE),IF(R$2="S",VLOOKUP(R44,'H. INV.'!$V$10:$AF$171,11,FALSE),IF(R$2="D",VLOOKUP(R44,'H. INV.'!$AL$10:$AV$171,11,FALSE),"")))))))</f>
        <v/>
      </c>
      <c r="EV44" s="148" t="str">
        <f>IF(S44="","",IF(S44="L",0,IF(S44="V",0,IF(S44="X",0,IF(S$2="L",VLOOKUP(S44,'H. INV.'!$F$10:$P$171,11,FALSE),IF(S$2="S",VLOOKUP(S44,'H. INV.'!$V$10:$AF$171,11,FALSE),IF(S$2="D",VLOOKUP(S44,'H. INV.'!$AL$10:$AV$171,11,FALSE),"")))))))</f>
        <v/>
      </c>
      <c r="EW44" s="148" t="str">
        <f>IF(T44="","",IF(T44="L",0,IF(T44="V",0,IF(T44="X",0,IF(T$2="L",VLOOKUP(T44,'H. INV.'!$F$10:$P$171,11,FALSE),IF(T$2="S",VLOOKUP(T44,'H. INV.'!$V$10:$AF$171,11,FALSE),IF(T$2="D",VLOOKUP(T44,'H. INV.'!$AL$10:$AV$171,11,FALSE),"")))))))</f>
        <v/>
      </c>
      <c r="EX44" s="148" t="str">
        <f>IF(U44="","",IF(U44="L",0,IF(U44="V",0,IF(U44="X",0,IF(U$2="L",VLOOKUP(U44,'H. INV.'!$F$10:$P$171,11,FALSE),IF(U$2="S",VLOOKUP(U44,'H. INV.'!$V$10:$AF$171,11,FALSE),IF(U$2="D",VLOOKUP(U44,'H. INV.'!$AL$10:$AV$171,11,FALSE),"")))))))</f>
        <v/>
      </c>
      <c r="EY44" s="148" t="str">
        <f>IF(V44="","",IF(V44="L",0,IF(V44="V",0,IF(V44="X",0,IF(V$2="L",VLOOKUP(V44,'H. INV.'!$F$10:$P$171,11,FALSE),IF(V$2="S",VLOOKUP(V44,'H. INV.'!$V$10:$AF$171,11,FALSE),IF(V$2="D",VLOOKUP(V44,'H. INV.'!$AL$10:$AV$171,11,FALSE),"")))))))</f>
        <v/>
      </c>
      <c r="EZ44" s="148" t="str">
        <f>IF(W44="","",IF(W44="L",0,IF(W44="V",0,IF(W44="X",0,IF(W$2="L",VLOOKUP(W44,'H. INV.'!$F$10:$P$171,11,FALSE),IF(W$2="S",VLOOKUP(W44,'H. INV.'!$V$10:$AF$171,11,FALSE),IF(W$2="D",VLOOKUP(W44,'H. INV.'!$AL$10:$AV$171,11,FALSE),"")))))))</f>
        <v/>
      </c>
      <c r="FA44" s="148" t="str">
        <f>IF(X44="","",IF(X44="L",0,IF(X44="V",0,IF(X44="X",0,IF(X$2="L",VLOOKUP(X44,'H. INV.'!$F$10:$P$171,11,FALSE),IF(X$2="S",VLOOKUP(X44,'H. INV.'!$V$10:$AF$171,11,FALSE),IF(X$2="D",VLOOKUP(X44,'H. INV.'!$AL$10:$AV$171,11,FALSE),"")))))))</f>
        <v/>
      </c>
      <c r="FB44" s="148" t="str">
        <f>IF(Y44="","",IF(Y44="L",0,IF(Y44="V",0,IF(Y44="X",0,IF(Y$2="L",VLOOKUP(Y44,'H. INV.'!$F$10:$P$171,11,FALSE),IF(Y$2="S",VLOOKUP(Y44,'H. INV.'!$V$10:$AF$171,11,FALSE),IF(Y$2="D",VLOOKUP(Y44,'H. INV.'!$AL$10:$AV$171,11,FALSE),"")))))))</f>
        <v/>
      </c>
      <c r="FC44" s="148" t="str">
        <f>IF(Z44="","",IF(Z44="L",0,IF(Z44="V",0,IF(Z44="X",0,IF(Z$2="L",VLOOKUP(Z44,'H. INV.'!$F$10:$P$171,11,FALSE),IF(Z$2="S",VLOOKUP(Z44,'H. INV.'!$V$10:$AF$171,11,FALSE),IF(Z$2="D",VLOOKUP(Z44,'H. INV.'!$AL$10:$AV$171,11,FALSE),"")))))))</f>
        <v/>
      </c>
      <c r="FD44" s="148" t="str">
        <f>IF(AA44="","",IF(AA44="L",0,IF(AA44="V",0,IF(AA44="X",0,IF(AA$2="L",VLOOKUP(AA44,'H. INV.'!$F$10:$P$171,11,FALSE),IF(AA$2="S",VLOOKUP(AA44,'H. INV.'!$V$10:$AF$171,11,FALSE),IF(AA$2="D",VLOOKUP(AA44,'H. INV.'!$AL$10:$AV$171,11,FALSE),"")))))))</f>
        <v/>
      </c>
      <c r="FE44" s="148" t="str">
        <f>IF(AB44="","",IF(AB44="L",0,IF(AB44="V",0,IF(AB44="X",0,IF(AB$2="L",VLOOKUP(AB44,'H. INV.'!$F$10:$P$171,11,FALSE),IF(AB$2="S",VLOOKUP(AB44,'H. INV.'!$V$10:$AF$171,11,FALSE),IF(AB$2="D",VLOOKUP(AB44,'H. INV.'!$AL$10:$AV$171,11,FALSE),"")))))))</f>
        <v/>
      </c>
      <c r="FF44" s="148" t="str">
        <f>IF(AC44="","",IF(AC44="L",0,IF(AC44="V",0,IF(AC44="X",0,IF(AC$2="L",VLOOKUP(AC44,'H. INV.'!$F$10:$P$171,11,FALSE),IF(AC$2="S",VLOOKUP(AC44,'H. INV.'!$V$10:$AF$171,11,FALSE),IF(AC$2="D",VLOOKUP(AC44,'H. INV.'!$AL$10:$AV$171,11,FALSE),"")))))))</f>
        <v/>
      </c>
      <c r="FG44" s="148" t="str">
        <f>IF(AD44="","",IF(AD44="L",0,IF(AD44="V",0,IF(AD44="X",0,IF(AD$2="L",VLOOKUP(AD44,'H. INV.'!$F$10:$P$171,11,FALSE),IF(AD$2="S",VLOOKUP(AD44,'H. INV.'!$V$10:$AF$171,11,FALSE),IF(AD$2="D",VLOOKUP(AD44,'H. INV.'!$AL$10:$AV$171,11,FALSE),"")))))))</f>
        <v/>
      </c>
      <c r="FH44" s="148" t="str">
        <f>IF(AE44="","",IF(AE44="L",0,IF(AE44="V",0,IF(AE44="X",0,IF(AE$2="L",VLOOKUP(AE44,'H. INV.'!$F$10:$P$171,11,FALSE),IF(AE$2="S",VLOOKUP(AE44,'H. INV.'!$V$10:$AF$171,11,FALSE),IF(AE$2="D",VLOOKUP(AE44,'H. INV.'!$AL$10:$AV$171,11,FALSE),"")))))))</f>
        <v/>
      </c>
      <c r="FI44" s="148" t="str">
        <f>IF(AF44="","",IF(AF44="L",0,IF(AF44="V",0,IF(AF44="X",0,IF(AF$2="L",VLOOKUP(AF44,'H. INV.'!$F$10:$P$171,11,FALSE),IF(AF$2="S",VLOOKUP(AF44,'H. INV.'!$V$10:$AF$171,11,FALSE),IF(AF$2="D",VLOOKUP(AF44,'H. INV.'!$AL$10:$AV$171,11,FALSE),"")))))))</f>
        <v/>
      </c>
      <c r="FJ44" s="148" t="str">
        <f>IF(AG44="","",IF(AG44="L",0,IF(AG44="V",0,IF(AG44="X",0,IF(AG$2="L",VLOOKUP(AG44,'H. INV.'!$F$10:$P$171,11,FALSE),IF(AG$2="S",VLOOKUP(AG44,'H. INV.'!$V$10:$AF$171,11,FALSE),IF(AG$2="D",VLOOKUP(AG44,'H. INV.'!$AL$10:$AV$171,11,FALSE),"")))))))</f>
        <v/>
      </c>
      <c r="FK44" s="148" t="str">
        <f>IF(AH44="","",IF(AH44="L",0,IF(AH44="V",0,IF(AH44="X",0,IF(AH$2="L",VLOOKUP(AH44,'H. INV.'!$F$10:$P$171,11,FALSE),IF(AH$2="S",VLOOKUP(AH44,'H. INV.'!$V$10:$AF$171,11,FALSE),IF(AH$2="D",VLOOKUP(AH44,'H. INV.'!$AL$10:$AV$171,11,FALSE),"")))))))</f>
        <v/>
      </c>
      <c r="FL44" s="148" t="str">
        <f>IF(AI44="","",IF(AI44="L",0,IF(AI44="V",0,IF(AI44="X",0,IF(AI$2="L",VLOOKUP(AI44,'H. INV.'!$F$10:$P$171,11,FALSE),IF(AI$2="S",VLOOKUP(AI44,'H. INV.'!$V$10:$AF$171,11,FALSE),IF(AI$2="D",VLOOKUP(AI44,'H. INV.'!$AL$10:$AV$171,11,FALSE),"")))))))</f>
        <v/>
      </c>
      <c r="FM44" s="148" t="str">
        <f>IF(AJ44="","",IF(AJ44="L",0,IF(AJ44="V",0,IF(AJ44="X",0,IF(AJ$2="L",VLOOKUP(AJ44,'H. INV.'!$F$10:$P$171,11,FALSE),IF(AJ$2="S",VLOOKUP(AJ44,'H. INV.'!$V$10:$AF$171,11,FALSE),IF(AJ$2="D",VLOOKUP(AJ44,'H. INV.'!$AL$10:$AV$171,11,FALSE),"")))))))</f>
        <v/>
      </c>
      <c r="FN44" s="148" t="str">
        <f>IF(AK44="","",IF(AK44="L",0,IF(AK44="V",0,IF(AK44="X",0,IF(AK$2="L",VLOOKUP(AK44,'H. INV.'!$F$10:$P$171,11,FALSE),IF(AK$2="S",VLOOKUP(AK44,'H. INV.'!$V$10:$AF$171,11,FALSE),IF(AK$2="D",VLOOKUP(AK44,'H. INV.'!$AL$10:$AV$171,11,FALSE),"")))))))</f>
        <v/>
      </c>
      <c r="FO44" s="19"/>
      <c r="FP44" s="148" t="str">
        <f>IF(G44="","",IF(G44="L",0,IF(G44="V",0,IF(G44="X",0,IF(G$2="L",VLOOKUP(G44,'H. VER.'!$F$10:$P$171,11,FALSE),IF(G$2="S",VLOOKUP(G44,'H. VER.'!$V$10:$AF$171,11,FALSE),IF(G$2="D",VLOOKUP(G44,'H. VER.'!$AL$10:$AV$171,11,FALSE),"")))))))</f>
        <v/>
      </c>
      <c r="FQ44" s="148" t="str">
        <f>IF(H44="","",IF(H44="L",0,IF(H44="V",0,IF(H44="X",0,IF(H$2="L",VLOOKUP(H44,'H. VER.'!$F$10:$P$171,11,FALSE),IF(H$2="S",VLOOKUP(H44,'H. VER.'!$V$10:$AF$171,11,FALSE),IF(H$2="D",VLOOKUP(H44,'H. VER.'!$AL$10:$AV$171,11,FALSE),"")))))))</f>
        <v/>
      </c>
      <c r="FR44" s="148" t="str">
        <f>IF(I44="","",IF(I44="L",0,IF(I44="V",0,IF(I44="X",0,IF(I$2="L",VLOOKUP(I44,'H. VER.'!$F$10:$P$171,11,FALSE),IF(I$2="S",VLOOKUP(I44,'H. VER.'!$V$10:$AF$171,11,FALSE),IF(I$2="D",VLOOKUP(I44,'H. VER.'!$AL$10:$AV$171,11,FALSE),"")))))))</f>
        <v/>
      </c>
      <c r="FS44" s="148" t="str">
        <f>IF(J44="","",IF(J44="L",0,IF(J44="V",0,IF(J44="X",0,IF(J$2="L",VLOOKUP(J44,'H. VER.'!$F$10:$P$171,11,FALSE),IF(J$2="S",VLOOKUP(J44,'H. VER.'!$V$10:$AF$171,11,FALSE),IF(J$2="D",VLOOKUP(J44,'H. VER.'!$AL$10:$AV$171,11,FALSE),"")))))))</f>
        <v/>
      </c>
      <c r="FT44" s="148" t="str">
        <f>IF(K44="","",IF(K44="L",0,IF(K44="V",0,IF(K44="X",0,IF(K$2="L",VLOOKUP(K44,'H. VER.'!$F$10:$P$171,11,FALSE),IF(K$2="S",VLOOKUP(K44,'H. VER.'!$V$10:$AF$171,11,FALSE),IF(K$2="D",VLOOKUP(K44,'H. VER.'!$AL$10:$AV$171,11,FALSE),"")))))))</f>
        <v/>
      </c>
      <c r="FU44" s="148" t="str">
        <f>IF(L44="","",IF(L44="L",0,IF(L44="V",0,IF(L44="X",0,IF(L$2="L",VLOOKUP(L44,'H. VER.'!$F$10:$P$171,11,FALSE),IF(L$2="S",VLOOKUP(L44,'H. VER.'!$V$10:$AF$171,11,FALSE),IF(L$2="D",VLOOKUP(L44,'H. VER.'!$AL$10:$AV$171,11,FALSE),"")))))))</f>
        <v/>
      </c>
      <c r="FV44" s="148" t="str">
        <f>IF(M44="","",IF(M44="L",0,IF(M44="V",0,IF(M44="X",0,IF(M$2="L",VLOOKUP(M44,'H. VER.'!$F$10:$P$171,11,FALSE),IF(M$2="S",VLOOKUP(M44,'H. VER.'!$V$10:$AF$171,11,FALSE),IF(M$2="D",VLOOKUP(M44,'H. VER.'!$AL$10:$AV$171,11,FALSE),"")))))))</f>
        <v/>
      </c>
      <c r="FW44" s="148" t="str">
        <f>IF(N44="","",IF(N44="L",0,IF(N44="V",0,IF(N44="X",0,IF(N$2="L",VLOOKUP(N44,'H. VER.'!$F$10:$P$171,11,FALSE),IF(N$2="S",VLOOKUP(N44,'H. VER.'!$V$10:$AF$171,11,FALSE),IF(N$2="D",VLOOKUP(N44,'H. VER.'!$AL$10:$AV$171,11,FALSE),"")))))))</f>
        <v/>
      </c>
      <c r="FX44" s="148" t="str">
        <f>IF(O44="","",IF(O44="L",0,IF(O44="V",0,IF(O44="X",0,IF(O$2="L",VLOOKUP(O44,'H. VER.'!$F$10:$P$171,11,FALSE),IF(O$2="S",VLOOKUP(O44,'H. VER.'!$V$10:$AF$171,11,FALSE),IF(O$2="D",VLOOKUP(O44,'H. VER.'!$AL$10:$AV$171,11,FALSE),"")))))))</f>
        <v/>
      </c>
      <c r="FY44" s="148" t="str">
        <f>IF(P44="","",IF(P44="L",0,IF(P44="V",0,IF(P44="X",0,IF(P$2="L",VLOOKUP(P44,'H. VER.'!$F$10:$P$171,11,FALSE),IF(P$2="S",VLOOKUP(P44,'H. VER.'!$V$10:$AF$171,11,FALSE),IF(P$2="D",VLOOKUP(P44,'H. VER.'!$AL$10:$AV$171,11,FALSE),"")))))))</f>
        <v/>
      </c>
      <c r="FZ44" s="148" t="str">
        <f>IF(Q44="","",IF(Q44="L",0,IF(Q44="V",0,IF(Q44="X",0,IF(Q$2="L",VLOOKUP(Q44,'H. VER.'!$F$10:$P$171,11,FALSE),IF(Q$2="S",VLOOKUP(Q44,'H. VER.'!$V$10:$AF$171,11,FALSE),IF(Q$2="D",VLOOKUP(Q44,'H. VER.'!$AL$10:$AV$171,11,FALSE),"")))))))</f>
        <v/>
      </c>
      <c r="GA44" s="148" t="str">
        <f>IF(R44="","",IF(R44="L",0,IF(R44="V",0,IF(R44="X",0,IF(R$2="L",VLOOKUP(R44,'H. VER.'!$F$10:$P$171,11,FALSE),IF(R$2="S",VLOOKUP(R44,'H. VER.'!$V$10:$AF$171,11,FALSE),IF(R$2="D",VLOOKUP(R44,'H. VER.'!$AL$10:$AV$171,11,FALSE),"")))))))</f>
        <v/>
      </c>
      <c r="GB44" s="148" t="str">
        <f>IF(S44="","",IF(S44="L",0,IF(S44="V",0,IF(S44="X",0,IF(S$2="L",VLOOKUP(S44,'H. VER.'!$F$10:$P$171,11,FALSE),IF(S$2="S",VLOOKUP(S44,'H. VER.'!$V$10:$AF$171,11,FALSE),IF(S$2="D",VLOOKUP(S44,'H. VER.'!$AL$10:$AV$171,11,FALSE),"")))))))</f>
        <v/>
      </c>
      <c r="GC44" s="148" t="str">
        <f>IF(T44="","",IF(T44="L",0,IF(T44="V",0,IF(T44="X",0,IF(T$2="L",VLOOKUP(T44,'H. VER.'!$F$10:$P$171,11,FALSE),IF(T$2="S",VLOOKUP(T44,'H. VER.'!$V$10:$AF$171,11,FALSE),IF(T$2="D",VLOOKUP(T44,'H. VER.'!$AL$10:$AV$171,11,FALSE),"")))))))</f>
        <v/>
      </c>
      <c r="GD44" s="148" t="str">
        <f>IF(U44="","",IF(U44="L",0,IF(U44="V",0,IF(U44="X",0,IF(U$2="L",VLOOKUP(U44,'H. VER.'!$F$10:$P$171,11,FALSE),IF(U$2="S",VLOOKUP(U44,'H. VER.'!$V$10:$AF$171,11,FALSE),IF(U$2="D",VLOOKUP(U44,'H. VER.'!$AL$10:$AV$171,11,FALSE),"")))))))</f>
        <v/>
      </c>
      <c r="GE44" s="148" t="str">
        <f>IF(V44="","",IF(V44="L",0,IF(V44="V",0,IF(V44="X",0,IF(V$2="L",VLOOKUP(V44,'H. VER.'!$F$10:$P$171,11,FALSE),IF(V$2="S",VLOOKUP(V44,'H. VER.'!$V$10:$AF$171,11,FALSE),IF(V$2="D",VLOOKUP(V44,'H. VER.'!$AL$10:$AV$171,11,FALSE),"")))))))</f>
        <v/>
      </c>
      <c r="GF44" s="148" t="str">
        <f>IF(W44="","",IF(W44="L",0,IF(W44="V",0,IF(W44="X",0,IF(W$2="L",VLOOKUP(W44,'H. VER.'!$F$10:$P$171,11,FALSE),IF(W$2="S",VLOOKUP(W44,'H. VER.'!$V$10:$AF$171,11,FALSE),IF(W$2="D",VLOOKUP(W44,'H. VER.'!$AL$10:$AV$171,11,FALSE),"")))))))</f>
        <v/>
      </c>
      <c r="GG44" s="148" t="str">
        <f>IF(X44="","",IF(X44="L",0,IF(X44="V",0,IF(X44="X",0,IF(X$2="L",VLOOKUP(X44,'H. VER.'!$F$10:$P$171,11,FALSE),IF(X$2="S",VLOOKUP(X44,'H. VER.'!$V$10:$AF$171,11,FALSE),IF(X$2="D",VLOOKUP(X44,'H. VER.'!$AL$10:$AV$171,11,FALSE),"")))))))</f>
        <v/>
      </c>
      <c r="GH44" s="148" t="str">
        <f>IF(Y44="","",IF(Y44="L",0,IF(Y44="V",0,IF(Y44="X",0,IF(Y$2="L",VLOOKUP(Y44,'H. VER.'!$F$10:$P$171,11,FALSE),IF(Y$2="S",VLOOKUP(Y44,'H. VER.'!$V$10:$AF$171,11,FALSE),IF(Y$2="D",VLOOKUP(Y44,'H. VER.'!$AL$10:$AV$171,11,FALSE),"")))))))</f>
        <v/>
      </c>
      <c r="GI44" s="148" t="str">
        <f>IF(Z44="","",IF(Z44="L",0,IF(Z44="V",0,IF(Z44="X",0,IF(Z$2="L",VLOOKUP(Z44,'H. VER.'!$F$10:$P$171,11,FALSE),IF(Z$2="S",VLOOKUP(Z44,'H. VER.'!$V$10:$AF$171,11,FALSE),IF(Z$2="D",VLOOKUP(Z44,'H. VER.'!$AL$10:$AV$171,11,FALSE),"")))))))</f>
        <v/>
      </c>
      <c r="GJ44" s="148" t="str">
        <f>IF(AA44="","",IF(AA44="L",0,IF(AA44="V",0,IF(AA44="X",0,IF(AA$2="L",VLOOKUP(AA44,'H. VER.'!$F$10:$P$171,11,FALSE),IF(AA$2="S",VLOOKUP(AA44,'H. VER.'!$V$10:$AF$171,11,FALSE),IF(AA$2="D",VLOOKUP(AA44,'H. VER.'!$AL$10:$AV$171,11,FALSE),"")))))))</f>
        <v/>
      </c>
      <c r="GK44" s="148" t="str">
        <f>IF(AB44="","",IF(AB44="L",0,IF(AB44="V",0,IF(AB44="X",0,IF(AB$2="L",VLOOKUP(AB44,'H. VER.'!$F$10:$P$171,11,FALSE),IF(AB$2="S",VLOOKUP(AB44,'H. VER.'!$V$10:$AF$171,11,FALSE),IF(AB$2="D",VLOOKUP(AB44,'H. VER.'!$AL$10:$AV$171,11,FALSE),"")))))))</f>
        <v/>
      </c>
      <c r="GL44" s="148" t="str">
        <f>IF(AC44="","",IF(AC44="L",0,IF(AC44="V",0,IF(AC44="X",0,IF(AC$2="L",VLOOKUP(AC44,'H. VER.'!$F$10:$P$171,11,FALSE),IF(AC$2="S",VLOOKUP(AC44,'H. VER.'!$V$10:$AF$171,11,FALSE),IF(AC$2="D",VLOOKUP(AC44,'H. VER.'!$AL$10:$AV$171,11,FALSE),"")))))))</f>
        <v/>
      </c>
      <c r="GM44" s="148" t="str">
        <f>IF(AD44="","",IF(AD44="L",0,IF(AD44="V",0,IF(AD44="X",0,IF(AD$2="L",VLOOKUP(AD44,'H. VER.'!$F$10:$P$171,11,FALSE),IF(AD$2="S",VLOOKUP(AD44,'H. VER.'!$V$10:$AF$171,11,FALSE),IF(AD$2="D",VLOOKUP(AD44,'H. VER.'!$AL$10:$AV$171,11,FALSE),"")))))))</f>
        <v/>
      </c>
      <c r="GN44" s="148" t="str">
        <f>IF(AE44="","",IF(AE44="L",0,IF(AE44="V",0,IF(AE44="X",0,IF(AE$2="L",VLOOKUP(AE44,'H. VER.'!$F$10:$P$171,11,FALSE),IF(AE$2="S",VLOOKUP(AE44,'H. VER.'!$V$10:$AF$171,11,FALSE),IF(AE$2="D",VLOOKUP(AE44,'H. VER.'!$AL$10:$AV$171,11,FALSE),"")))))))</f>
        <v/>
      </c>
      <c r="GO44" s="148" t="str">
        <f>IF(AF44="","",IF(AF44="L",0,IF(AF44="V",0,IF(AF44="X",0,IF(AF$2="L",VLOOKUP(AF44,'H. VER.'!$F$10:$P$171,11,FALSE),IF(AF$2="S",VLOOKUP(AF44,'H. VER.'!$V$10:$AF$171,11,FALSE),IF(AF$2="D",VLOOKUP(AF44,'H. VER.'!$AL$10:$AV$171,11,FALSE),"")))))))</f>
        <v/>
      </c>
      <c r="GP44" s="148" t="str">
        <f>IF(AG44="","",IF(AG44="L",0,IF(AG44="V",0,IF(AG44="X",0,IF(AG$2="L",VLOOKUP(AG44,'H. VER.'!$F$10:$P$171,11,FALSE),IF(AG$2="S",VLOOKUP(AG44,'H. VER.'!$V$10:$AF$171,11,FALSE),IF(AG$2="D",VLOOKUP(AG44,'H. VER.'!$AL$10:$AV$171,11,FALSE),"")))))))</f>
        <v/>
      </c>
      <c r="GQ44" s="148" t="str">
        <f>IF(AH44="","",IF(AH44="L",0,IF(AH44="V",0,IF(AH44="X",0,IF(AH$2="L",VLOOKUP(AH44,'H. VER.'!$F$10:$P$171,11,FALSE),IF(AH$2="S",VLOOKUP(AH44,'H. VER.'!$V$10:$AF$171,11,FALSE),IF(AH$2="D",VLOOKUP(AH44,'H. VER.'!$AL$10:$AV$171,11,FALSE),"")))))))</f>
        <v/>
      </c>
      <c r="GR44" s="148" t="str">
        <f>IF(AI44="","",IF(AI44="L",0,IF(AI44="V",0,IF(AI44="X",0,IF(AI$2="L",VLOOKUP(AI44,'H. VER.'!$F$10:$P$171,11,FALSE),IF(AI$2="S",VLOOKUP(AI44,'H. VER.'!$V$10:$AF$171,11,FALSE),IF(AI$2="D",VLOOKUP(AI44,'H. VER.'!$AL$10:$AV$171,11,FALSE),"")))))))</f>
        <v/>
      </c>
      <c r="GS44" s="148" t="str">
        <f>IF(AJ44="","",IF(AJ44="L",0,IF(AJ44="V",0,IF(AJ44="X",0,IF(AJ$2="L",VLOOKUP(AJ44,'H. VER.'!$F$10:$P$171,11,FALSE),IF(AJ$2="S",VLOOKUP(AJ44,'H. VER.'!$V$10:$AF$171,11,FALSE),IF(AJ$2="D",VLOOKUP(AJ44,'H. VER.'!$AL$10:$AV$171,11,FALSE),"")))))))</f>
        <v/>
      </c>
      <c r="GT44" s="148" t="str">
        <f>IF(AK44="","",IF(AK44="L",0,IF(AK44="V",0,IF(AK44="X",0,IF(AK$2="L",VLOOKUP(AK44,'H. VER.'!$F$10:$P$171,11,FALSE),IF(AK$2="S",VLOOKUP(AK44,'H. VER.'!$V$10:$AF$171,11,FALSE),IF(AK$2="D",VLOOKUP(AK44,'H. VER.'!$AL$10:$AV$171,11,FALSE),"")))))))</f>
        <v/>
      </c>
      <c r="GU44" s="19"/>
      <c r="GV44" s="417">
        <f t="shared" si="47"/>
        <v>37</v>
      </c>
      <c r="GW44" s="415"/>
    </row>
    <row r="45" spans="1:205" ht="15.75">
      <c r="A45" s="368"/>
      <c r="B45" s="367" t="str">
        <f>IFERROR(VLOOKUP(A461/7/2023+CONDUCTORES!C:V,20,FALSE),"")</f>
        <v/>
      </c>
      <c r="C45" s="544" t="str">
        <f>IF(CUADRO!A45="",IF(B45="","",B45),VLOOKUP(CUADRO!A45,CONDUCTORES!C:E,3,FALSE))</f>
        <v/>
      </c>
      <c r="D45" s="545" t="str">
        <f>IF(ISNA(IF(B45="",IF(A45="","",A45),VLOOKUP(B45,CONDUCTORES!B:F,5,FALSE))),"",(IF(B45="",IF(A45="","",A45),VLOOKUP(B45,CONDUCTORES!B:F,5,FALSE))))</f>
        <v/>
      </c>
      <c r="E45" s="546">
        <v>42</v>
      </c>
      <c r="F45" s="551"/>
      <c r="G45" s="547"/>
      <c r="H45" s="547"/>
      <c r="I45" s="519"/>
      <c r="J45" s="547"/>
      <c r="K45" s="519"/>
      <c r="L45" s="550"/>
      <c r="M45" s="547"/>
      <c r="N45" s="547"/>
      <c r="O45" s="547"/>
      <c r="P45" s="519"/>
      <c r="Q45" s="547"/>
      <c r="R45" s="519"/>
      <c r="S45" s="550"/>
      <c r="T45" s="547"/>
      <c r="U45" s="549"/>
      <c r="V45" s="550"/>
      <c r="W45" s="547"/>
      <c r="X45" s="547"/>
      <c r="Y45" s="519"/>
      <c r="Z45" s="550"/>
      <c r="AA45" s="547"/>
      <c r="AB45" s="547"/>
      <c r="AC45" s="547"/>
      <c r="AD45" s="547"/>
      <c r="AE45" s="547"/>
      <c r="AF45" s="547"/>
      <c r="AG45" s="547"/>
      <c r="AH45" s="547"/>
      <c r="AI45" s="547"/>
      <c r="AJ45" s="547"/>
      <c r="AK45" s="519"/>
      <c r="AL45" s="417">
        <f t="shared" si="38"/>
        <v>0</v>
      </c>
      <c r="AM45" s="417">
        <f t="shared" si="6"/>
        <v>31</v>
      </c>
      <c r="AN45" s="463">
        <f t="shared" si="39"/>
        <v>0</v>
      </c>
      <c r="AO45" s="463">
        <f t="shared" si="40"/>
        <v>0</v>
      </c>
      <c r="AP45" s="463">
        <f t="shared" si="41"/>
        <v>0</v>
      </c>
      <c r="AQ45" s="463">
        <f t="shared" si="42"/>
        <v>0</v>
      </c>
      <c r="AR45" s="463">
        <f t="shared" si="43"/>
        <v>0</v>
      </c>
      <c r="AS45" s="464">
        <f t="shared" si="44"/>
        <v>0</v>
      </c>
      <c r="AT45" s="464">
        <f t="shared" si="45"/>
        <v>0</v>
      </c>
      <c r="AU45" s="465">
        <f>EH45+(AO45*(CALCULADORA!$L$22/30))+(CUADRO!AP45*CALCULADORA!$J$22)+(CUADRO!AQ45*CALCULADORA!$J$22)+(CUADRO!AR45*CALCULADORA!$J$22)</f>
        <v>0</v>
      </c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97">
        <f t="shared" si="48"/>
        <v>1</v>
      </c>
      <c r="BW45" s="97">
        <f t="shared" si="49"/>
        <v>2</v>
      </c>
      <c r="BX45" s="97">
        <f t="shared" si="50"/>
        <v>3</v>
      </c>
      <c r="BY45" s="97">
        <f t="shared" si="51"/>
        <v>4</v>
      </c>
      <c r="BZ45" s="97">
        <f t="shared" si="52"/>
        <v>5</v>
      </c>
      <c r="CA45" s="97">
        <f t="shared" si="53"/>
        <v>6</v>
      </c>
      <c r="CB45" s="97">
        <f t="shared" si="54"/>
        <v>7</v>
      </c>
      <c r="CC45" s="97">
        <f t="shared" si="55"/>
        <v>8</v>
      </c>
      <c r="CD45" s="97">
        <f t="shared" si="56"/>
        <v>9</v>
      </c>
      <c r="CE45" s="97">
        <f t="shared" si="57"/>
        <v>10</v>
      </c>
      <c r="CF45" s="97">
        <f t="shared" si="58"/>
        <v>11</v>
      </c>
      <c r="CG45" s="97">
        <f t="shared" si="59"/>
        <v>12</v>
      </c>
      <c r="CH45" s="97">
        <f t="shared" si="60"/>
        <v>13</v>
      </c>
      <c r="CI45" s="97">
        <f t="shared" si="61"/>
        <v>14</v>
      </c>
      <c r="CJ45" s="97">
        <f t="shared" si="62"/>
        <v>15</v>
      </c>
      <c r="CK45" s="97">
        <f t="shared" si="63"/>
        <v>16</v>
      </c>
      <c r="CL45" s="97">
        <f t="shared" si="64"/>
        <v>17</v>
      </c>
      <c r="CM45" s="97">
        <f t="shared" si="65"/>
        <v>18</v>
      </c>
      <c r="CN45" s="97">
        <f t="shared" si="66"/>
        <v>19</v>
      </c>
      <c r="CO45" s="97">
        <f t="shared" si="67"/>
        <v>20</v>
      </c>
      <c r="CP45" s="97">
        <f t="shared" si="68"/>
        <v>21</v>
      </c>
      <c r="CQ45" s="97">
        <f t="shared" si="69"/>
        <v>22</v>
      </c>
      <c r="CR45" s="97">
        <f t="shared" si="70"/>
        <v>23</v>
      </c>
      <c r="CS45" s="97">
        <f t="shared" si="71"/>
        <v>24</v>
      </c>
      <c r="CT45" s="97">
        <f t="shared" si="72"/>
        <v>25</v>
      </c>
      <c r="CU45" s="97">
        <f t="shared" si="73"/>
        <v>26</v>
      </c>
      <c r="CV45" s="97">
        <f t="shared" si="74"/>
        <v>27</v>
      </c>
      <c r="CW45" s="97">
        <f t="shared" si="75"/>
        <v>28</v>
      </c>
      <c r="CX45" s="97">
        <f t="shared" si="76"/>
        <v>29</v>
      </c>
      <c r="CY45" s="97">
        <f t="shared" si="77"/>
        <v>30</v>
      </c>
      <c r="CZ45" s="97">
        <f t="shared" si="78"/>
        <v>31</v>
      </c>
      <c r="DA45" s="19"/>
      <c r="DB45" s="19"/>
      <c r="DC45" s="148" t="str">
        <f>IF(G45="X",CALCULADORA!$J$22,IF(CUADRO!G45="V",0,IF(CUADRO!G45="AP",0,IF(CUADRO!G45="HS",0,IF(CUADRO!G45="BA",0,IF(CALCULADORA!$M$2="INVIERNO",CUADRO!EJ45,CUADRO!FP45))))))</f>
        <v/>
      </c>
      <c r="DD45" s="148" t="str">
        <f>IF(H45="X",CALCULADORA!$J$22,IF(CUADRO!H45="V",0,IF(CUADRO!H45="AP",0,IF(CUADRO!H45="HS",0,IF(CUADRO!H45="BA",0,IF(CALCULADORA!$M$2="INVIERNO",CUADRO!EK45,CUADRO!FQ45))))))</f>
        <v/>
      </c>
      <c r="DE45" s="148" t="str">
        <f>IF(I45="X",CALCULADORA!$J$22,IF(CUADRO!I45="V",0,IF(CUADRO!I45="AP",0,IF(CUADRO!I45="HS",0,IF(CUADRO!I45="BA",0,IF(CALCULADORA!$M$2="INVIERNO",CUADRO!EL45,CUADRO!FR45))))))</f>
        <v/>
      </c>
      <c r="DF45" s="148" t="str">
        <f>IF(J45="X",CALCULADORA!$J$22,IF(CUADRO!J45="V",0,IF(CUADRO!J45="AP",0,IF(CUADRO!J45="HS",0,IF(CUADRO!J45="BA",0,IF(CALCULADORA!$M$2="INVIERNO",CUADRO!EM45,CUADRO!FS45))))))</f>
        <v/>
      </c>
      <c r="DG45" s="148" t="str">
        <f>IF(K45="X",CALCULADORA!$J$22,IF(CUADRO!K45="V",0,IF(CUADRO!K45="AP",0,IF(CUADRO!K45="HS",0,IF(CUADRO!K45="BA",0,IF(CALCULADORA!$M$2="INVIERNO",CUADRO!EN45,CUADRO!FT45))))))</f>
        <v/>
      </c>
      <c r="DH45" s="148" t="str">
        <f>IF(L45="X",CALCULADORA!$J$22,IF(CUADRO!L45="V",0,IF(CUADRO!L45="AP",0,IF(CUADRO!L45="HS",0,IF(CUADRO!L45="BA",0,IF(CALCULADORA!$M$2="INVIERNO",CUADRO!EO45,CUADRO!FU45))))))</f>
        <v/>
      </c>
      <c r="DI45" s="148" t="str">
        <f>IF(M45="X",CALCULADORA!$J$22,IF(CUADRO!M45="V",0,IF(CUADRO!M45="AP",0,IF(CUADRO!M45="HS",0,IF(CUADRO!M45="BA",0,IF(CALCULADORA!$M$2="INVIERNO",CUADRO!EP45,CUADRO!FV45))))))</f>
        <v/>
      </c>
      <c r="DJ45" s="148" t="str">
        <f>IF(N45="X",CALCULADORA!$J$22,IF(CUADRO!N45="V",0,IF(CUADRO!N45="AP",0,IF(CUADRO!N45="HS",0,IF(CUADRO!N45="BA",0,IF(CALCULADORA!$M$2="INVIERNO",CUADRO!EQ45,CUADRO!FW45))))))</f>
        <v/>
      </c>
      <c r="DK45" s="148" t="str">
        <f>IF(O45="X",CALCULADORA!$J$22,IF(CUADRO!O45="V",0,IF(CUADRO!O45="AP",0,IF(CUADRO!O45="HS",0,IF(CUADRO!O45="BA",0,IF(CALCULADORA!$M$2="INVIERNO",CUADRO!ER45,CUADRO!FX45))))))</f>
        <v/>
      </c>
      <c r="DL45" s="148" t="str">
        <f>IF(P45="X",CALCULADORA!$J$22,IF(CUADRO!P45="V",0,IF(CUADRO!P45="AP",0,IF(CUADRO!P45="HS",0,IF(CUADRO!P45="BA",0,IF(CALCULADORA!$M$2="INVIERNO",CUADRO!ES45,CUADRO!FY45))))))</f>
        <v/>
      </c>
      <c r="DM45" s="148" t="str">
        <f>IF(Q45="X",CALCULADORA!$J$22,IF(CUADRO!Q45="V",0,IF(CUADRO!Q45="AP",0,IF(CUADRO!Q45="HS",0,IF(CUADRO!Q45="BA",0,IF(CALCULADORA!$M$2="INVIERNO",CUADRO!ET45,CUADRO!FZ45))))))</f>
        <v/>
      </c>
      <c r="DN45" s="148" t="str">
        <f>IF(R45="X",CALCULADORA!$J$22,IF(CUADRO!R45="V",0,IF(CUADRO!R45="AP",0,IF(CUADRO!R45="HS",0,IF(CUADRO!R45="BA",0,IF(CALCULADORA!$M$2="INVIERNO",CUADRO!EU45,CUADRO!GA45))))))</f>
        <v/>
      </c>
      <c r="DO45" s="148" t="str">
        <f>IF(S45="X",CALCULADORA!$J$22,IF(CUADRO!S45="V",0,IF(CUADRO!S45="AP",0,IF(CUADRO!S45="HS",0,IF(CUADRO!S45="BA",0,IF(CALCULADORA!$M$2="INVIERNO",CUADRO!EV45,CUADRO!GB45))))))</f>
        <v/>
      </c>
      <c r="DP45" s="148" t="str">
        <f>IF(T45="X",CALCULADORA!$J$22,IF(CUADRO!T45="V",0,IF(CUADRO!T45="AP",0,IF(CUADRO!T45="HS",0,IF(CUADRO!T45="BA",0,IF(CALCULADORA!$M$2="INVIERNO",CUADRO!EW45,CUADRO!GC45))))))</f>
        <v/>
      </c>
      <c r="DQ45" s="148" t="str">
        <f>IF(U45="X",CALCULADORA!$J$22,IF(CUADRO!U45="V",0,IF(CUADRO!U45="AP",0,IF(CUADRO!U45="HS",0,IF(CUADRO!U45="BA",0,IF(CALCULADORA!$M$2="INVIERNO",CUADRO!EX45,CUADRO!GD45))))))</f>
        <v/>
      </c>
      <c r="DR45" s="148" t="str">
        <f>IF(V45="X",CALCULADORA!$J$22,IF(CUADRO!V45="V",0,IF(CUADRO!V45="AP",0,IF(CUADRO!V45="HS",0,IF(CUADRO!V45="BA",0,IF(CALCULADORA!$M$2="INVIERNO",CUADRO!EY45,CUADRO!GE45))))))</f>
        <v/>
      </c>
      <c r="DS45" s="148" t="str">
        <f>IF(W45="X",CALCULADORA!$J$22,IF(CUADRO!W45="V",0,IF(CUADRO!W45="AP",0,IF(CUADRO!W45="HS",0,IF(CUADRO!W45="BA",0,IF(CALCULADORA!$M$2="INVIERNO",CUADRO!EZ45,CUADRO!GF45))))))</f>
        <v/>
      </c>
      <c r="DT45" s="148" t="str">
        <f>IF(X45="X",CALCULADORA!$J$22,IF(CUADRO!X45="V",0,IF(CUADRO!X45="AP",0,IF(CUADRO!X45="HS",0,IF(CUADRO!X45="BA",0,IF(CALCULADORA!$M$2="INVIERNO",CUADRO!FA45,CUADRO!GG45))))))</f>
        <v/>
      </c>
      <c r="DU45" s="148" t="str">
        <f>IF(Y45="X",CALCULADORA!$J$22,IF(CUADRO!Y45="V",0,IF(CUADRO!Y45="AP",0,IF(CUADRO!Y45="HS",0,IF(CUADRO!Y45="BA",0,IF(CALCULADORA!$M$2="INVIERNO",CUADRO!FB45,CUADRO!GH45))))))</f>
        <v/>
      </c>
      <c r="DV45" s="148" t="str">
        <f>IF(Z45="X",CALCULADORA!$J$22,IF(CUADRO!Z45="V",0,IF(CUADRO!Z45="AP",0,IF(CUADRO!Z45="HS",0,IF(CUADRO!Z45="BA",0,IF(CALCULADORA!$M$2="INVIERNO",CUADRO!FC45,CUADRO!GI45))))))</f>
        <v/>
      </c>
      <c r="DW45" s="148" t="str">
        <f>IF(AA45="X",CALCULADORA!$J$22,IF(CUADRO!AA45="V",0,IF(CUADRO!AA45="AP",0,IF(CUADRO!AA45="HS",0,IF(CUADRO!AA45="BA",0,IF(CALCULADORA!$M$2="INVIERNO",CUADRO!FD45,CUADRO!GJ45))))))</f>
        <v/>
      </c>
      <c r="DX45" s="148" t="str">
        <f>IF(AB45="X",CALCULADORA!$J$22,IF(CUADRO!AB45="V",0,IF(CUADRO!AB45="AP",0,IF(CUADRO!AB45="HS",0,IF(CUADRO!AB45="BA",0,IF(CALCULADORA!$M$2="INVIERNO",CUADRO!FE45,CUADRO!GK45))))))</f>
        <v/>
      </c>
      <c r="DY45" s="148" t="str">
        <f>IF(AC45="X",CALCULADORA!$J$22,IF(CUADRO!AC45="V",0,IF(CUADRO!AC45="AP",0,IF(CUADRO!AC45="HS",0,IF(CUADRO!AC45="BA",0,IF(CALCULADORA!$M$2="INVIERNO",CUADRO!FF45,CUADRO!GL45))))))</f>
        <v/>
      </c>
      <c r="DZ45" s="148" t="str">
        <f>IF(AD45="X",CALCULADORA!$J$22,IF(CUADRO!AD45="V",0,IF(CUADRO!AD45="AP",0,IF(CUADRO!AD45="HS",0,IF(CUADRO!AD45="BA",0,IF(CALCULADORA!$M$2="INVIERNO",CUADRO!FG45,CUADRO!GM45))))))</f>
        <v/>
      </c>
      <c r="EA45" s="148" t="str">
        <f>IF(AE45="X",CALCULADORA!$J$22,IF(CUADRO!AE45="V",0,IF(CUADRO!AE45="AP",0,IF(CUADRO!AE45="HS",0,IF(CUADRO!AE45="BA",0,IF(CALCULADORA!$M$2="INVIERNO",CUADRO!FH45,CUADRO!GN45))))))</f>
        <v/>
      </c>
      <c r="EB45" s="148" t="str">
        <f>IF(AF45="X",CALCULADORA!$J$22,IF(CUADRO!AF45="V",0,IF(CUADRO!AF45="AP",0,IF(CUADRO!AF45="HS",0,IF(CUADRO!AF45="BA",0,IF(CALCULADORA!$M$2="INVIERNO",CUADRO!FI45,CUADRO!GO45))))))</f>
        <v/>
      </c>
      <c r="EC45" s="148" t="str">
        <f>IF(AG45="X",CALCULADORA!$J$22,IF(CUADRO!AG45="V",0,IF(CUADRO!AG45="AP",0,IF(CUADRO!AG45="HS",0,IF(CUADRO!AG45="BA",0,IF(CALCULADORA!$M$2="INVIERNO",CUADRO!FJ45,CUADRO!GP45))))))</f>
        <v/>
      </c>
      <c r="ED45" s="148" t="str">
        <f>IF(AH45="X",CALCULADORA!$J$22,IF(CUADRO!AH45="V",0,IF(CUADRO!AH45="AP",0,IF(CUADRO!AH45="HS",0,IF(CUADRO!AH45="BA",0,IF(CALCULADORA!$M$2="INVIERNO",CUADRO!FK45,CUADRO!GQ45))))))</f>
        <v/>
      </c>
      <c r="EE45" s="148" t="str">
        <f>IF(AI45="X",CALCULADORA!$J$22,IF(CUADRO!AI45="V",0,IF(CUADRO!AI45="AP",0,IF(CUADRO!AI45="HS",0,IF(CUADRO!AI45="BA",0,IF(CALCULADORA!$M$2="INVIERNO",CUADRO!FL45,CUADRO!GR45))))))</f>
        <v/>
      </c>
      <c r="EF45" s="148" t="str">
        <f>IF(AJ45="X",CALCULADORA!$J$22,IF(CUADRO!AJ45="V",0,IF(CUADRO!AJ45="AP",0,IF(CUADRO!AJ45="HS",0,IF(CUADRO!AJ45="BA",0,IF(CALCULADORA!$M$2="INVIERNO",CUADRO!FM45,CUADRO!GS45))))))</f>
        <v/>
      </c>
      <c r="EG45" s="148" t="str">
        <f>IF(AK45="X",CALCULADORA!$J$22,IF(CUADRO!AK45="V",0,IF(CUADRO!AK45="AP",0,IF(CUADRO!AK45="HS",0,IF(CUADRO!AK45="BA",0,IF(CALCULADORA!$M$2="INVIERNO",CUADRO!FN45,CUADRO!GT45))))))</f>
        <v/>
      </c>
      <c r="EH45" s="363">
        <f t="shared" si="46"/>
        <v>0</v>
      </c>
      <c r="EI45" s="19"/>
      <c r="EJ45" s="148" t="str">
        <f>IF(G45="","",IF(G45="L",0,IF(G45="V",0,IF(G45="X",0,IF(G$2="L",VLOOKUP(G45,'H. INV.'!$F$10:$P$171,11,FALSE),IF(G$2="S",VLOOKUP(G45,'H. INV.'!$V$10:$AF$171,11,FALSE),IF(G$2="D",VLOOKUP(G45,'H. INV.'!$AL$10:$AV$171,11,FALSE),"")))))))</f>
        <v/>
      </c>
      <c r="EK45" s="148" t="str">
        <f>IF(H45="","",IF(H45="L",0,IF(H45="V",0,IF(H45="X",0,IF(H$2="L",VLOOKUP(H45,'H. INV.'!$F$10:$P$171,11,FALSE),IF(H$2="S",VLOOKUP(H45,'H. INV.'!$V$10:$AF$171,11,FALSE),IF(H$2="D",VLOOKUP(H45,'H. INV.'!$AL$10:$AV$171,11,FALSE),"")))))))</f>
        <v/>
      </c>
      <c r="EL45" s="148" t="str">
        <f>IF(I45="","",IF(I45="L",0,IF(I45="V",0,IF(I45="X",0,IF(I$2="L",VLOOKUP(I45,'H. INV.'!$F$10:$P$171,11,FALSE),IF(I$2="S",VLOOKUP(I45,'H. INV.'!$V$10:$AF$171,11,FALSE),IF(I$2="D",VLOOKUP(I45,'H. INV.'!$AL$10:$AV$171,11,FALSE),"")))))))</f>
        <v/>
      </c>
      <c r="EM45" s="148" t="str">
        <f>IF(J45="","",IF(J45="L",0,IF(J45="V",0,IF(J45="X",0,IF(J$2="L",VLOOKUP(J45,'H. INV.'!$F$10:$P$171,11,FALSE),IF(J$2="S",VLOOKUP(J45,'H. INV.'!$V$10:$AF$171,11,FALSE),IF(J$2="D",VLOOKUP(J45,'H. INV.'!$AL$10:$AV$171,11,FALSE),"")))))))</f>
        <v/>
      </c>
      <c r="EN45" s="148" t="str">
        <f>IF(K45="","",IF(K45="L",0,IF(K45="V",0,IF(K45="X",0,IF(K$2="L",VLOOKUP(K45,'H. INV.'!$F$10:$P$171,11,FALSE),IF(K$2="S",VLOOKUP(K45,'H. INV.'!$V$10:$AF$171,11,FALSE),IF(K$2="D",VLOOKUP(K45,'H. INV.'!$AL$10:$AV$171,11,FALSE),"")))))))</f>
        <v/>
      </c>
      <c r="EO45" s="148" t="str">
        <f>IF(L45="","",IF(L45="L",0,IF(L45="V",0,IF(L45="X",0,IF(L$2="L",VLOOKUP(L45,'H. INV.'!$F$10:$P$171,11,FALSE),IF(L$2="S",VLOOKUP(L45,'H. INV.'!$V$10:$AF$171,11,FALSE),IF(L$2="D",VLOOKUP(L45,'H. INV.'!$AL$10:$AV$171,11,FALSE),"")))))))</f>
        <v/>
      </c>
      <c r="EP45" s="148" t="str">
        <f>IF(M45="","",IF(M45="L",0,IF(M45="V",0,IF(M45="X",0,IF(M$2="L",VLOOKUP(M45,'H. INV.'!$F$10:$P$171,11,FALSE),IF(M$2="S",VLOOKUP(M45,'H. INV.'!$V$10:$AF$171,11,FALSE),IF(M$2="D",VLOOKUP(M45,'H. INV.'!$AL$10:$AV$171,11,FALSE),"")))))))</f>
        <v/>
      </c>
      <c r="EQ45" s="148" t="str">
        <f>IF(N45="","",IF(N45="L",0,IF(N45="V",0,IF(N45="X",0,IF(N$2="L",VLOOKUP(N45,'H. INV.'!$F$10:$P$171,11,FALSE),IF(N$2="S",VLOOKUP(N45,'H. INV.'!$V$10:$AF$171,11,FALSE),IF(N$2="D",VLOOKUP(N45,'H. INV.'!$AL$10:$AV$171,11,FALSE),"")))))))</f>
        <v/>
      </c>
      <c r="ER45" s="148" t="str">
        <f>IF(O45="","",IF(O45="L",0,IF(O45="V",0,IF(O45="X",0,IF(O$2="L",VLOOKUP(O45,'H. INV.'!$F$10:$P$171,11,FALSE),IF(O$2="S",VLOOKUP(O45,'H. INV.'!$V$10:$AF$171,11,FALSE),IF(O$2="D",VLOOKUP(O45,'H. INV.'!$AL$10:$AV$171,11,FALSE),"")))))))</f>
        <v/>
      </c>
      <c r="ES45" s="148" t="str">
        <f>IF(P45="","",IF(P45="L",0,IF(P45="V",0,IF(P45="X",0,IF(P$2="L",VLOOKUP(P45,'H. INV.'!$F$10:$P$171,11,FALSE),IF(P$2="S",VLOOKUP(P45,'H. INV.'!$V$10:$AF$171,11,FALSE),IF(P$2="D",VLOOKUP(P45,'H. INV.'!$AL$10:$AV$171,11,FALSE),"")))))))</f>
        <v/>
      </c>
      <c r="ET45" s="148" t="str">
        <f>IF(Q45="","",IF(Q45="L",0,IF(Q45="V",0,IF(Q45="X",0,IF(Q$2="L",VLOOKUP(Q45,'H. INV.'!$F$10:$P$171,11,FALSE),IF(Q$2="S",VLOOKUP(Q45,'H. INV.'!$V$10:$AF$171,11,FALSE),IF(Q$2="D",VLOOKUP(Q45,'H. INV.'!$AL$10:$AV$171,11,FALSE),"")))))))</f>
        <v/>
      </c>
      <c r="EU45" s="148" t="str">
        <f>IF(R45="","",IF(R45="L",0,IF(R45="V",0,IF(R45="X",0,IF(R$2="L",VLOOKUP(R45,'H. INV.'!$F$10:$P$171,11,FALSE),IF(R$2="S",VLOOKUP(R45,'H. INV.'!$V$10:$AF$171,11,FALSE),IF(R$2="D",VLOOKUP(R45,'H. INV.'!$AL$10:$AV$171,11,FALSE),"")))))))</f>
        <v/>
      </c>
      <c r="EV45" s="148" t="str">
        <f>IF(S45="","",IF(S45="L",0,IF(S45="V",0,IF(S45="X",0,IF(S$2="L",VLOOKUP(S45,'H. INV.'!$F$10:$P$171,11,FALSE),IF(S$2="S",VLOOKUP(S45,'H. INV.'!$V$10:$AF$171,11,FALSE),IF(S$2="D",VLOOKUP(S45,'H. INV.'!$AL$10:$AV$171,11,FALSE),"")))))))</f>
        <v/>
      </c>
      <c r="EW45" s="148" t="str">
        <f>IF(T45="","",IF(T45="L",0,IF(T45="V",0,IF(T45="X",0,IF(T$2="L",VLOOKUP(T45,'H. INV.'!$F$10:$P$171,11,FALSE),IF(T$2="S",VLOOKUP(T45,'H. INV.'!$V$10:$AF$171,11,FALSE),IF(T$2="D",VLOOKUP(T45,'H. INV.'!$AL$10:$AV$171,11,FALSE),"")))))))</f>
        <v/>
      </c>
      <c r="EX45" s="148" t="str">
        <f>IF(U45="","",IF(U45="L",0,IF(U45="V",0,IF(U45="X",0,IF(U$2="L",VLOOKUP(U45,'H. INV.'!$F$10:$P$171,11,FALSE),IF(U$2="S",VLOOKUP(U45,'H. INV.'!$V$10:$AF$171,11,FALSE),IF(U$2="D",VLOOKUP(U45,'H. INV.'!$AL$10:$AV$171,11,FALSE),"")))))))</f>
        <v/>
      </c>
      <c r="EY45" s="148" t="str">
        <f>IF(V45="","",IF(V45="L",0,IF(V45="V",0,IF(V45="X",0,IF(V$2="L",VLOOKUP(V45,'H. INV.'!$F$10:$P$171,11,FALSE),IF(V$2="S",VLOOKUP(V45,'H. INV.'!$V$10:$AF$171,11,FALSE),IF(V$2="D",VLOOKUP(V45,'H. INV.'!$AL$10:$AV$171,11,FALSE),"")))))))</f>
        <v/>
      </c>
      <c r="EZ45" s="148" t="str">
        <f>IF(W45="","",IF(W45="L",0,IF(W45="V",0,IF(W45="X",0,IF(W$2="L",VLOOKUP(W45,'H. INV.'!$F$10:$P$171,11,FALSE),IF(W$2="S",VLOOKUP(W45,'H. INV.'!$V$10:$AF$171,11,FALSE),IF(W$2="D",VLOOKUP(W45,'H. INV.'!$AL$10:$AV$171,11,FALSE),"")))))))</f>
        <v/>
      </c>
      <c r="FA45" s="148" t="str">
        <f>IF(X45="","",IF(X45="L",0,IF(X45="V",0,IF(X45="X",0,IF(X$2="L",VLOOKUP(X45,'H. INV.'!$F$10:$P$171,11,FALSE),IF(X$2="S",VLOOKUP(X45,'H. INV.'!$V$10:$AF$171,11,FALSE),IF(X$2="D",VLOOKUP(X45,'H. INV.'!$AL$10:$AV$171,11,FALSE),"")))))))</f>
        <v/>
      </c>
      <c r="FB45" s="148" t="str">
        <f>IF(Y45="","",IF(Y45="L",0,IF(Y45="V",0,IF(Y45="X",0,IF(Y$2="L",VLOOKUP(Y45,'H. INV.'!$F$10:$P$171,11,FALSE),IF(Y$2="S",VLOOKUP(Y45,'H. INV.'!$V$10:$AF$171,11,FALSE),IF(Y$2="D",VLOOKUP(Y45,'H. INV.'!$AL$10:$AV$171,11,FALSE),"")))))))</f>
        <v/>
      </c>
      <c r="FC45" s="148" t="str">
        <f>IF(Z45="","",IF(Z45="L",0,IF(Z45="V",0,IF(Z45="X",0,IF(Z$2="L",VLOOKUP(Z45,'H. INV.'!$F$10:$P$171,11,FALSE),IF(Z$2="S",VLOOKUP(Z45,'H. INV.'!$V$10:$AF$171,11,FALSE),IF(Z$2="D",VLOOKUP(Z45,'H. INV.'!$AL$10:$AV$171,11,FALSE),"")))))))</f>
        <v/>
      </c>
      <c r="FD45" s="148" t="str">
        <f>IF(AA45="","",IF(AA45="L",0,IF(AA45="V",0,IF(AA45="X",0,IF(AA$2="L",VLOOKUP(AA45,'H. INV.'!$F$10:$P$171,11,FALSE),IF(AA$2="S",VLOOKUP(AA45,'H. INV.'!$V$10:$AF$171,11,FALSE),IF(AA$2="D",VLOOKUP(AA45,'H. INV.'!$AL$10:$AV$171,11,FALSE),"")))))))</f>
        <v/>
      </c>
      <c r="FE45" s="148" t="str">
        <f>IF(AB45="","",IF(AB45="L",0,IF(AB45="V",0,IF(AB45="X",0,IF(AB$2="L",VLOOKUP(AB45,'H. INV.'!$F$10:$P$171,11,FALSE),IF(AB$2="S",VLOOKUP(AB45,'H. INV.'!$V$10:$AF$171,11,FALSE),IF(AB$2="D",VLOOKUP(AB45,'H. INV.'!$AL$10:$AV$171,11,FALSE),"")))))))</f>
        <v/>
      </c>
      <c r="FF45" s="148" t="str">
        <f>IF(AC45="","",IF(AC45="L",0,IF(AC45="V",0,IF(AC45="X",0,IF(AC$2="L",VLOOKUP(AC45,'H. INV.'!$F$10:$P$171,11,FALSE),IF(AC$2="S",VLOOKUP(AC45,'H. INV.'!$V$10:$AF$171,11,FALSE),IF(AC$2="D",VLOOKUP(AC45,'H. INV.'!$AL$10:$AV$171,11,FALSE),"")))))))</f>
        <v/>
      </c>
      <c r="FG45" s="148" t="str">
        <f>IF(AD45="","",IF(AD45="L",0,IF(AD45="V",0,IF(AD45="X",0,IF(AD$2="L",VLOOKUP(AD45,'H. INV.'!$F$10:$P$171,11,FALSE),IF(AD$2="S",VLOOKUP(AD45,'H. INV.'!$V$10:$AF$171,11,FALSE),IF(AD$2="D",VLOOKUP(AD45,'H. INV.'!$AL$10:$AV$171,11,FALSE),"")))))))</f>
        <v/>
      </c>
      <c r="FH45" s="148" t="str">
        <f>IF(AE45="","",IF(AE45="L",0,IF(AE45="V",0,IF(AE45="X",0,IF(AE$2="L",VLOOKUP(AE45,'H. INV.'!$F$10:$P$171,11,FALSE),IF(AE$2="S",VLOOKUP(AE45,'H. INV.'!$V$10:$AF$171,11,FALSE),IF(AE$2="D",VLOOKUP(AE45,'H. INV.'!$AL$10:$AV$171,11,FALSE),"")))))))</f>
        <v/>
      </c>
      <c r="FI45" s="148" t="str">
        <f>IF(AF45="","",IF(AF45="L",0,IF(AF45="V",0,IF(AF45="X",0,IF(AF$2="L",VLOOKUP(AF45,'H. INV.'!$F$10:$P$171,11,FALSE),IF(AF$2="S",VLOOKUP(AF45,'H. INV.'!$V$10:$AF$171,11,FALSE),IF(AF$2="D",VLOOKUP(AF45,'H. INV.'!$AL$10:$AV$171,11,FALSE),"")))))))</f>
        <v/>
      </c>
      <c r="FJ45" s="148" t="str">
        <f>IF(AG45="","",IF(AG45="L",0,IF(AG45="V",0,IF(AG45="X",0,IF(AG$2="L",VLOOKUP(AG45,'H. INV.'!$F$10:$P$171,11,FALSE),IF(AG$2="S",VLOOKUP(AG45,'H. INV.'!$V$10:$AF$171,11,FALSE),IF(AG$2="D",VLOOKUP(AG45,'H. INV.'!$AL$10:$AV$171,11,FALSE),"")))))))</f>
        <v/>
      </c>
      <c r="FK45" s="148" t="str">
        <f>IF(AH45="","",IF(AH45="L",0,IF(AH45="V",0,IF(AH45="X",0,IF(AH$2="L",VLOOKUP(AH45,'H. INV.'!$F$10:$P$171,11,FALSE),IF(AH$2="S",VLOOKUP(AH45,'H. INV.'!$V$10:$AF$171,11,FALSE),IF(AH$2="D",VLOOKUP(AH45,'H. INV.'!$AL$10:$AV$171,11,FALSE),"")))))))</f>
        <v/>
      </c>
      <c r="FL45" s="148" t="str">
        <f>IF(AI45="","",IF(AI45="L",0,IF(AI45="V",0,IF(AI45="X",0,IF(AI$2="L",VLOOKUP(AI45,'H. INV.'!$F$10:$P$171,11,FALSE),IF(AI$2="S",VLOOKUP(AI45,'H. INV.'!$V$10:$AF$171,11,FALSE),IF(AI$2="D",VLOOKUP(AI45,'H. INV.'!$AL$10:$AV$171,11,FALSE),"")))))))</f>
        <v/>
      </c>
      <c r="FM45" s="148" t="str">
        <f>IF(AJ45="","",IF(AJ45="L",0,IF(AJ45="V",0,IF(AJ45="X",0,IF(AJ$2="L",VLOOKUP(AJ45,'H. INV.'!$F$10:$P$171,11,FALSE),IF(AJ$2="S",VLOOKUP(AJ45,'H. INV.'!$V$10:$AF$171,11,FALSE),IF(AJ$2="D",VLOOKUP(AJ45,'H. INV.'!$AL$10:$AV$171,11,FALSE),"")))))))</f>
        <v/>
      </c>
      <c r="FN45" s="148" t="str">
        <f>IF(AK45="","",IF(AK45="L",0,IF(AK45="V",0,IF(AK45="X",0,IF(AK$2="L",VLOOKUP(AK45,'H. INV.'!$F$10:$P$171,11,FALSE),IF(AK$2="S",VLOOKUP(AK45,'H. INV.'!$V$10:$AF$171,11,FALSE),IF(AK$2="D",VLOOKUP(AK45,'H. INV.'!$AL$10:$AV$171,11,FALSE),"")))))))</f>
        <v/>
      </c>
      <c r="FO45" s="19"/>
      <c r="FP45" s="148" t="str">
        <f>IF(G45="","",IF(G45="L",0,IF(G45="V",0,IF(G45="X",0,IF(G$2="L",VLOOKUP(G45,'H. VER.'!$F$10:$P$171,11,FALSE),IF(G$2="S",VLOOKUP(G45,'H. VER.'!$V$10:$AF$171,11,FALSE),IF(G$2="D",VLOOKUP(G45,'H. VER.'!$AL$10:$AV$171,11,FALSE),"")))))))</f>
        <v/>
      </c>
      <c r="FQ45" s="148" t="str">
        <f>IF(H45="","",IF(H45="L",0,IF(H45="V",0,IF(H45="X",0,IF(H$2="L",VLOOKUP(H45,'H. VER.'!$F$10:$P$171,11,FALSE),IF(H$2="S",VLOOKUP(H45,'H. VER.'!$V$10:$AF$171,11,FALSE),IF(H$2="D",VLOOKUP(H45,'H. VER.'!$AL$10:$AV$171,11,FALSE),"")))))))</f>
        <v/>
      </c>
      <c r="FR45" s="148" t="str">
        <f>IF(I45="","",IF(I45="L",0,IF(I45="V",0,IF(I45="X",0,IF(I$2="L",VLOOKUP(I45,'H. VER.'!$F$10:$P$171,11,FALSE),IF(I$2="S",VLOOKUP(I45,'H. VER.'!$V$10:$AF$171,11,FALSE),IF(I$2="D",VLOOKUP(I45,'H. VER.'!$AL$10:$AV$171,11,FALSE),"")))))))</f>
        <v/>
      </c>
      <c r="FS45" s="148" t="str">
        <f>IF(J45="","",IF(J45="L",0,IF(J45="V",0,IF(J45="X",0,IF(J$2="L",VLOOKUP(J45,'H. VER.'!$F$10:$P$171,11,FALSE),IF(J$2="S",VLOOKUP(J45,'H. VER.'!$V$10:$AF$171,11,FALSE),IF(J$2="D",VLOOKUP(J45,'H. VER.'!$AL$10:$AV$171,11,FALSE),"")))))))</f>
        <v/>
      </c>
      <c r="FT45" s="148" t="str">
        <f>IF(K45="","",IF(K45="L",0,IF(K45="V",0,IF(K45="X",0,IF(K$2="L",VLOOKUP(K45,'H. VER.'!$F$10:$P$171,11,FALSE),IF(K$2="S",VLOOKUP(K45,'H. VER.'!$V$10:$AF$171,11,FALSE),IF(K$2="D",VLOOKUP(K45,'H. VER.'!$AL$10:$AV$171,11,FALSE),"")))))))</f>
        <v/>
      </c>
      <c r="FU45" s="148" t="str">
        <f>IF(L45="","",IF(L45="L",0,IF(L45="V",0,IF(L45="X",0,IF(L$2="L",VLOOKUP(L45,'H. VER.'!$F$10:$P$171,11,FALSE),IF(L$2="S",VLOOKUP(L45,'H. VER.'!$V$10:$AF$171,11,FALSE),IF(L$2="D",VLOOKUP(L45,'H. VER.'!$AL$10:$AV$171,11,FALSE),"")))))))</f>
        <v/>
      </c>
      <c r="FV45" s="148" t="str">
        <f>IF(M45="","",IF(M45="L",0,IF(M45="V",0,IF(M45="X",0,IF(M$2="L",VLOOKUP(M45,'H. VER.'!$F$10:$P$171,11,FALSE),IF(M$2="S",VLOOKUP(M45,'H. VER.'!$V$10:$AF$171,11,FALSE),IF(M$2="D",VLOOKUP(M45,'H. VER.'!$AL$10:$AV$171,11,FALSE),"")))))))</f>
        <v/>
      </c>
      <c r="FW45" s="148" t="str">
        <f>IF(N45="","",IF(N45="L",0,IF(N45="V",0,IF(N45="X",0,IF(N$2="L",VLOOKUP(N45,'H. VER.'!$F$10:$P$171,11,FALSE),IF(N$2="S",VLOOKUP(N45,'H. VER.'!$V$10:$AF$171,11,FALSE),IF(N$2="D",VLOOKUP(N45,'H. VER.'!$AL$10:$AV$171,11,FALSE),"")))))))</f>
        <v/>
      </c>
      <c r="FX45" s="148" t="str">
        <f>IF(O45="","",IF(O45="L",0,IF(O45="V",0,IF(O45="X",0,IF(O$2="L",VLOOKUP(O45,'H. VER.'!$F$10:$P$171,11,FALSE),IF(O$2="S",VLOOKUP(O45,'H. VER.'!$V$10:$AF$171,11,FALSE),IF(O$2="D",VLOOKUP(O45,'H. VER.'!$AL$10:$AV$171,11,FALSE),"")))))))</f>
        <v/>
      </c>
      <c r="FY45" s="148" t="str">
        <f>IF(P45="","",IF(P45="L",0,IF(P45="V",0,IF(P45="X",0,IF(P$2="L",VLOOKUP(P45,'H. VER.'!$F$10:$P$171,11,FALSE),IF(P$2="S",VLOOKUP(P45,'H. VER.'!$V$10:$AF$171,11,FALSE),IF(P$2="D",VLOOKUP(P45,'H. VER.'!$AL$10:$AV$171,11,FALSE),"")))))))</f>
        <v/>
      </c>
      <c r="FZ45" s="148" t="str">
        <f>IF(Q45="","",IF(Q45="L",0,IF(Q45="V",0,IF(Q45="X",0,IF(Q$2="L",VLOOKUP(Q45,'H. VER.'!$F$10:$P$171,11,FALSE),IF(Q$2="S",VLOOKUP(Q45,'H. VER.'!$V$10:$AF$171,11,FALSE),IF(Q$2="D",VLOOKUP(Q45,'H. VER.'!$AL$10:$AV$171,11,FALSE),"")))))))</f>
        <v/>
      </c>
      <c r="GA45" s="148" t="str">
        <f>IF(R45="","",IF(R45="L",0,IF(R45="V",0,IF(R45="X",0,IF(R$2="L",VLOOKUP(R45,'H. VER.'!$F$10:$P$171,11,FALSE),IF(R$2="S",VLOOKUP(R45,'H. VER.'!$V$10:$AF$171,11,FALSE),IF(R$2="D",VLOOKUP(R45,'H. VER.'!$AL$10:$AV$171,11,FALSE),"")))))))</f>
        <v/>
      </c>
      <c r="GB45" s="148" t="str">
        <f>IF(S45="","",IF(S45="L",0,IF(S45="V",0,IF(S45="X",0,IF(S$2="L",VLOOKUP(S45,'H. VER.'!$F$10:$P$171,11,FALSE),IF(S$2="S",VLOOKUP(S45,'H. VER.'!$V$10:$AF$171,11,FALSE),IF(S$2="D",VLOOKUP(S45,'H. VER.'!$AL$10:$AV$171,11,FALSE),"")))))))</f>
        <v/>
      </c>
      <c r="GC45" s="148" t="str">
        <f>IF(T45="","",IF(T45="L",0,IF(T45="V",0,IF(T45="X",0,IF(T$2="L",VLOOKUP(T45,'H. VER.'!$F$10:$P$171,11,FALSE),IF(T$2="S",VLOOKUP(T45,'H. VER.'!$V$10:$AF$171,11,FALSE),IF(T$2="D",VLOOKUP(T45,'H. VER.'!$AL$10:$AV$171,11,FALSE),"")))))))</f>
        <v/>
      </c>
      <c r="GD45" s="148" t="str">
        <f>IF(U45="","",IF(U45="L",0,IF(U45="V",0,IF(U45="X",0,IF(U$2="L",VLOOKUP(U45,'H. VER.'!$F$10:$P$171,11,FALSE),IF(U$2="S",VLOOKUP(U45,'H. VER.'!$V$10:$AF$171,11,FALSE),IF(U$2="D",VLOOKUP(U45,'H. VER.'!$AL$10:$AV$171,11,FALSE),"")))))))</f>
        <v/>
      </c>
      <c r="GE45" s="148" t="str">
        <f>IF(V45="","",IF(V45="L",0,IF(V45="V",0,IF(V45="X",0,IF(V$2="L",VLOOKUP(V45,'H. VER.'!$F$10:$P$171,11,FALSE),IF(V$2="S",VLOOKUP(V45,'H. VER.'!$V$10:$AF$171,11,FALSE),IF(V$2="D",VLOOKUP(V45,'H. VER.'!$AL$10:$AV$171,11,FALSE),"")))))))</f>
        <v/>
      </c>
      <c r="GF45" s="148" t="str">
        <f>IF(W45="","",IF(W45="L",0,IF(W45="V",0,IF(W45="X",0,IF(W$2="L",VLOOKUP(W45,'H. VER.'!$F$10:$P$171,11,FALSE),IF(W$2="S",VLOOKUP(W45,'H. VER.'!$V$10:$AF$171,11,FALSE),IF(W$2="D",VLOOKUP(W45,'H. VER.'!$AL$10:$AV$171,11,FALSE),"")))))))</f>
        <v/>
      </c>
      <c r="GG45" s="148" t="str">
        <f>IF(X45="","",IF(X45="L",0,IF(X45="V",0,IF(X45="X",0,IF(X$2="L",VLOOKUP(X45,'H. VER.'!$F$10:$P$171,11,FALSE),IF(X$2="S",VLOOKUP(X45,'H. VER.'!$V$10:$AF$171,11,FALSE),IF(X$2="D",VLOOKUP(X45,'H. VER.'!$AL$10:$AV$171,11,FALSE),"")))))))</f>
        <v/>
      </c>
      <c r="GH45" s="148" t="str">
        <f>IF(Y45="","",IF(Y45="L",0,IF(Y45="V",0,IF(Y45="X",0,IF(Y$2="L",VLOOKUP(Y45,'H. VER.'!$F$10:$P$171,11,FALSE),IF(Y$2="S",VLOOKUP(Y45,'H. VER.'!$V$10:$AF$171,11,FALSE),IF(Y$2="D",VLOOKUP(Y45,'H. VER.'!$AL$10:$AV$171,11,FALSE),"")))))))</f>
        <v/>
      </c>
      <c r="GI45" s="148" t="str">
        <f>IF(Z45="","",IF(Z45="L",0,IF(Z45="V",0,IF(Z45="X",0,IF(Z$2="L",VLOOKUP(Z45,'H. VER.'!$F$10:$P$171,11,FALSE),IF(Z$2="S",VLOOKUP(Z45,'H. VER.'!$V$10:$AF$171,11,FALSE),IF(Z$2="D",VLOOKUP(Z45,'H. VER.'!$AL$10:$AV$171,11,FALSE),"")))))))</f>
        <v/>
      </c>
      <c r="GJ45" s="148" t="str">
        <f>IF(AA45="","",IF(AA45="L",0,IF(AA45="V",0,IF(AA45="X",0,IF(AA$2="L",VLOOKUP(AA45,'H. VER.'!$F$10:$P$171,11,FALSE),IF(AA$2="S",VLOOKUP(AA45,'H. VER.'!$V$10:$AF$171,11,FALSE),IF(AA$2="D",VLOOKUP(AA45,'H. VER.'!$AL$10:$AV$171,11,FALSE),"")))))))</f>
        <v/>
      </c>
      <c r="GK45" s="148" t="str">
        <f>IF(AB45="","",IF(AB45="L",0,IF(AB45="V",0,IF(AB45="X",0,IF(AB$2="L",VLOOKUP(AB45,'H. VER.'!$F$10:$P$171,11,FALSE),IF(AB$2="S",VLOOKUP(AB45,'H. VER.'!$V$10:$AF$171,11,FALSE),IF(AB$2="D",VLOOKUP(AB45,'H. VER.'!$AL$10:$AV$171,11,FALSE),"")))))))</f>
        <v/>
      </c>
      <c r="GL45" s="148" t="str">
        <f>IF(AC45="","",IF(AC45="L",0,IF(AC45="V",0,IF(AC45="X",0,IF(AC$2="L",VLOOKUP(AC45,'H. VER.'!$F$10:$P$171,11,FALSE),IF(AC$2="S",VLOOKUP(AC45,'H. VER.'!$V$10:$AF$171,11,FALSE),IF(AC$2="D",VLOOKUP(AC45,'H. VER.'!$AL$10:$AV$171,11,FALSE),"")))))))</f>
        <v/>
      </c>
      <c r="GM45" s="148" t="str">
        <f>IF(AD45="","",IF(AD45="L",0,IF(AD45="V",0,IF(AD45="X",0,IF(AD$2="L",VLOOKUP(AD45,'H. VER.'!$F$10:$P$171,11,FALSE),IF(AD$2="S",VLOOKUP(AD45,'H. VER.'!$V$10:$AF$171,11,FALSE),IF(AD$2="D",VLOOKUP(AD45,'H. VER.'!$AL$10:$AV$171,11,FALSE),"")))))))</f>
        <v/>
      </c>
      <c r="GN45" s="148" t="str">
        <f>IF(AE45="","",IF(AE45="L",0,IF(AE45="V",0,IF(AE45="X",0,IF(AE$2="L",VLOOKUP(AE45,'H. VER.'!$F$10:$P$171,11,FALSE),IF(AE$2="S",VLOOKUP(AE45,'H. VER.'!$V$10:$AF$171,11,FALSE),IF(AE$2="D",VLOOKUP(AE45,'H. VER.'!$AL$10:$AV$171,11,FALSE),"")))))))</f>
        <v/>
      </c>
      <c r="GO45" s="148" t="str">
        <f>IF(AF45="","",IF(AF45="L",0,IF(AF45="V",0,IF(AF45="X",0,IF(AF$2="L",VLOOKUP(AF45,'H. VER.'!$F$10:$P$171,11,FALSE),IF(AF$2="S",VLOOKUP(AF45,'H. VER.'!$V$10:$AF$171,11,FALSE),IF(AF$2="D",VLOOKUP(AF45,'H. VER.'!$AL$10:$AV$171,11,FALSE),"")))))))</f>
        <v/>
      </c>
      <c r="GP45" s="148" t="str">
        <f>IF(AG45="","",IF(AG45="L",0,IF(AG45="V",0,IF(AG45="X",0,IF(AG$2="L",VLOOKUP(AG45,'H. VER.'!$F$10:$P$171,11,FALSE),IF(AG$2="S",VLOOKUP(AG45,'H. VER.'!$V$10:$AF$171,11,FALSE),IF(AG$2="D",VLOOKUP(AG45,'H. VER.'!$AL$10:$AV$171,11,FALSE),"")))))))</f>
        <v/>
      </c>
      <c r="GQ45" s="148" t="str">
        <f>IF(AH45="","",IF(AH45="L",0,IF(AH45="V",0,IF(AH45="X",0,IF(AH$2="L",VLOOKUP(AH45,'H. VER.'!$F$10:$P$171,11,FALSE),IF(AH$2="S",VLOOKUP(AH45,'H. VER.'!$V$10:$AF$171,11,FALSE),IF(AH$2="D",VLOOKUP(AH45,'H. VER.'!$AL$10:$AV$171,11,FALSE),"")))))))</f>
        <v/>
      </c>
      <c r="GR45" s="148" t="str">
        <f>IF(AI45="","",IF(AI45="L",0,IF(AI45="V",0,IF(AI45="X",0,IF(AI$2="L",VLOOKUP(AI45,'H. VER.'!$F$10:$P$171,11,FALSE),IF(AI$2="S",VLOOKUP(AI45,'H. VER.'!$V$10:$AF$171,11,FALSE),IF(AI$2="D",VLOOKUP(AI45,'H. VER.'!$AL$10:$AV$171,11,FALSE),"")))))))</f>
        <v/>
      </c>
      <c r="GS45" s="148" t="str">
        <f>IF(AJ45="","",IF(AJ45="L",0,IF(AJ45="V",0,IF(AJ45="X",0,IF(AJ$2="L",VLOOKUP(AJ45,'H. VER.'!$F$10:$P$171,11,FALSE),IF(AJ$2="S",VLOOKUP(AJ45,'H. VER.'!$V$10:$AF$171,11,FALSE),IF(AJ$2="D",VLOOKUP(AJ45,'H. VER.'!$AL$10:$AV$171,11,FALSE),"")))))))</f>
        <v/>
      </c>
      <c r="GT45" s="148" t="str">
        <f>IF(AK45="","",IF(AK45="L",0,IF(AK45="V",0,IF(AK45="X",0,IF(AK$2="L",VLOOKUP(AK45,'H. VER.'!$F$10:$P$171,11,FALSE),IF(AK$2="S",VLOOKUP(AK45,'H. VER.'!$V$10:$AF$171,11,FALSE),IF(AK$2="D",VLOOKUP(AK45,'H. VER.'!$AL$10:$AV$171,11,FALSE),"")))))))</f>
        <v/>
      </c>
      <c r="GU45" s="19"/>
      <c r="GV45" s="417">
        <f t="shared" si="47"/>
        <v>38</v>
      </c>
      <c r="GW45" s="415"/>
    </row>
    <row r="46" spans="1:205" ht="15.75">
      <c r="A46" s="368"/>
      <c r="B46" s="367" t="str">
        <f>IFERROR(VLOOKUP(A462/7/2023+CONDUCTORES!C:V,20,FALSE),"")</f>
        <v/>
      </c>
      <c r="C46" s="544" t="str">
        <f>IF(CUADRO!A46="",IF(B46="","",B46),VLOOKUP(CUADRO!A46,CONDUCTORES!C:E,3,FALSE))</f>
        <v/>
      </c>
      <c r="D46" s="545" t="str">
        <f>IF(ISNA(IF(B46="",IF(A46="","",A46),VLOOKUP(B46,CONDUCTORES!B:F,5,FALSE))),"",(IF(B46="",IF(A46="","",A46),VLOOKUP(B46,CONDUCTORES!B:F,5,FALSE))))</f>
        <v/>
      </c>
      <c r="E46" s="546">
        <v>43</v>
      </c>
      <c r="F46" s="551"/>
      <c r="G46" s="547"/>
      <c r="H46" s="547"/>
      <c r="I46" s="519"/>
      <c r="J46" s="547"/>
      <c r="K46" s="519"/>
      <c r="L46" s="550"/>
      <c r="M46" s="547"/>
      <c r="N46" s="547"/>
      <c r="O46" s="547"/>
      <c r="P46" s="519"/>
      <c r="Q46" s="547"/>
      <c r="R46" s="519"/>
      <c r="S46" s="550"/>
      <c r="T46" s="547"/>
      <c r="U46" s="549"/>
      <c r="V46" s="550"/>
      <c r="W46" s="547"/>
      <c r="X46" s="547"/>
      <c r="Y46" s="519"/>
      <c r="Z46" s="550"/>
      <c r="AA46" s="547"/>
      <c r="AB46" s="547"/>
      <c r="AC46" s="547"/>
      <c r="AD46" s="547"/>
      <c r="AE46" s="547"/>
      <c r="AF46" s="547"/>
      <c r="AG46" s="547"/>
      <c r="AH46" s="547"/>
      <c r="AI46" s="547"/>
      <c r="AJ46" s="547"/>
      <c r="AK46" s="519"/>
      <c r="AL46" s="417">
        <f t="shared" si="38"/>
        <v>0</v>
      </c>
      <c r="AM46" s="417">
        <f t="shared" si="6"/>
        <v>31</v>
      </c>
      <c r="AN46" s="463">
        <f t="shared" si="39"/>
        <v>0</v>
      </c>
      <c r="AO46" s="463">
        <f t="shared" si="40"/>
        <v>0</v>
      </c>
      <c r="AP46" s="463">
        <f t="shared" si="41"/>
        <v>0</v>
      </c>
      <c r="AQ46" s="463">
        <f t="shared" si="42"/>
        <v>0</v>
      </c>
      <c r="AR46" s="463">
        <f t="shared" si="43"/>
        <v>0</v>
      </c>
      <c r="AS46" s="464">
        <f t="shared" si="44"/>
        <v>0</v>
      </c>
      <c r="AT46" s="464">
        <f t="shared" si="45"/>
        <v>0</v>
      </c>
      <c r="AU46" s="465">
        <f>EH46+(AO46*(CALCULADORA!$L$22/30))+(CUADRO!AP46*CALCULADORA!$J$22)+(CUADRO!AQ46*CALCULADORA!$J$22)+(CUADRO!AR46*CALCULADORA!$J$22)</f>
        <v>0</v>
      </c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97">
        <f t="shared" si="48"/>
        <v>1</v>
      </c>
      <c r="BW46" s="97">
        <f t="shared" si="49"/>
        <v>2</v>
      </c>
      <c r="BX46" s="97">
        <f t="shared" si="50"/>
        <v>3</v>
      </c>
      <c r="BY46" s="97">
        <f t="shared" si="51"/>
        <v>4</v>
      </c>
      <c r="BZ46" s="97">
        <f t="shared" si="52"/>
        <v>5</v>
      </c>
      <c r="CA46" s="97">
        <f t="shared" si="53"/>
        <v>6</v>
      </c>
      <c r="CB46" s="97">
        <f t="shared" si="54"/>
        <v>7</v>
      </c>
      <c r="CC46" s="97">
        <f t="shared" si="55"/>
        <v>8</v>
      </c>
      <c r="CD46" s="97">
        <f t="shared" si="56"/>
        <v>9</v>
      </c>
      <c r="CE46" s="97">
        <f t="shared" si="57"/>
        <v>10</v>
      </c>
      <c r="CF46" s="97">
        <f t="shared" si="58"/>
        <v>11</v>
      </c>
      <c r="CG46" s="97">
        <f t="shared" si="59"/>
        <v>12</v>
      </c>
      <c r="CH46" s="97">
        <f t="shared" si="60"/>
        <v>13</v>
      </c>
      <c r="CI46" s="97">
        <f t="shared" si="61"/>
        <v>14</v>
      </c>
      <c r="CJ46" s="97">
        <f t="shared" si="62"/>
        <v>15</v>
      </c>
      <c r="CK46" s="97">
        <f t="shared" si="63"/>
        <v>16</v>
      </c>
      <c r="CL46" s="97">
        <f t="shared" si="64"/>
        <v>17</v>
      </c>
      <c r="CM46" s="97">
        <f t="shared" si="65"/>
        <v>18</v>
      </c>
      <c r="CN46" s="97">
        <f t="shared" si="66"/>
        <v>19</v>
      </c>
      <c r="CO46" s="97">
        <f t="shared" si="67"/>
        <v>20</v>
      </c>
      <c r="CP46" s="97">
        <f t="shared" si="68"/>
        <v>21</v>
      </c>
      <c r="CQ46" s="97">
        <f t="shared" si="69"/>
        <v>22</v>
      </c>
      <c r="CR46" s="97">
        <f t="shared" si="70"/>
        <v>23</v>
      </c>
      <c r="CS46" s="97">
        <f t="shared" si="71"/>
        <v>24</v>
      </c>
      <c r="CT46" s="97">
        <f t="shared" si="72"/>
        <v>25</v>
      </c>
      <c r="CU46" s="97">
        <f t="shared" si="73"/>
        <v>26</v>
      </c>
      <c r="CV46" s="97">
        <f t="shared" si="74"/>
        <v>27</v>
      </c>
      <c r="CW46" s="97">
        <f t="shared" si="75"/>
        <v>28</v>
      </c>
      <c r="CX46" s="97">
        <f t="shared" si="76"/>
        <v>29</v>
      </c>
      <c r="CY46" s="97">
        <f t="shared" si="77"/>
        <v>30</v>
      </c>
      <c r="CZ46" s="97">
        <f t="shared" si="78"/>
        <v>31</v>
      </c>
      <c r="DA46" s="19"/>
      <c r="DB46" s="19"/>
      <c r="DC46" s="148" t="str">
        <f>IF(G46="X",CALCULADORA!$J$22,IF(CUADRO!G46="V",0,IF(CUADRO!G46="AP",0,IF(CUADRO!G46="HS",0,IF(CUADRO!G46="BA",0,IF(CALCULADORA!$M$2="INVIERNO",CUADRO!EJ46,CUADRO!FP46))))))</f>
        <v/>
      </c>
      <c r="DD46" s="148" t="str">
        <f>IF(H46="X",CALCULADORA!$J$22,IF(CUADRO!H46="V",0,IF(CUADRO!H46="AP",0,IF(CUADRO!H46="HS",0,IF(CUADRO!H46="BA",0,IF(CALCULADORA!$M$2="INVIERNO",CUADRO!EK46,CUADRO!FQ46))))))</f>
        <v/>
      </c>
      <c r="DE46" s="148" t="str">
        <f>IF(I46="X",CALCULADORA!$J$22,IF(CUADRO!I46="V",0,IF(CUADRO!I46="AP",0,IF(CUADRO!I46="HS",0,IF(CUADRO!I46="BA",0,IF(CALCULADORA!$M$2="INVIERNO",CUADRO!EL46,CUADRO!FR46))))))</f>
        <v/>
      </c>
      <c r="DF46" s="148" t="str">
        <f>IF(J46="X",CALCULADORA!$J$22,IF(CUADRO!J46="V",0,IF(CUADRO!J46="AP",0,IF(CUADRO!J46="HS",0,IF(CUADRO!J46="BA",0,IF(CALCULADORA!$M$2="INVIERNO",CUADRO!EM46,CUADRO!FS46))))))</f>
        <v/>
      </c>
      <c r="DG46" s="148" t="str">
        <f>IF(K46="X",CALCULADORA!$J$22,IF(CUADRO!K46="V",0,IF(CUADRO!K46="AP",0,IF(CUADRO!K46="HS",0,IF(CUADRO!K46="BA",0,IF(CALCULADORA!$M$2="INVIERNO",CUADRO!EN46,CUADRO!FT46))))))</f>
        <v/>
      </c>
      <c r="DH46" s="148" t="str">
        <f>IF(L46="X",CALCULADORA!$J$22,IF(CUADRO!L46="V",0,IF(CUADRO!L46="AP",0,IF(CUADRO!L46="HS",0,IF(CUADRO!L46="BA",0,IF(CALCULADORA!$M$2="INVIERNO",CUADRO!EO46,CUADRO!FU46))))))</f>
        <v/>
      </c>
      <c r="DI46" s="148" t="str">
        <f>IF(M46="X",CALCULADORA!$J$22,IF(CUADRO!M46="V",0,IF(CUADRO!M46="AP",0,IF(CUADRO!M46="HS",0,IF(CUADRO!M46="BA",0,IF(CALCULADORA!$M$2="INVIERNO",CUADRO!EP46,CUADRO!FV46))))))</f>
        <v/>
      </c>
      <c r="DJ46" s="148" t="str">
        <f>IF(N46="X",CALCULADORA!$J$22,IF(CUADRO!N46="V",0,IF(CUADRO!N46="AP",0,IF(CUADRO!N46="HS",0,IF(CUADRO!N46="BA",0,IF(CALCULADORA!$M$2="INVIERNO",CUADRO!EQ46,CUADRO!FW46))))))</f>
        <v/>
      </c>
      <c r="DK46" s="148" t="str">
        <f>IF(O46="X",CALCULADORA!$J$22,IF(CUADRO!O46="V",0,IF(CUADRO!O46="AP",0,IF(CUADRO!O46="HS",0,IF(CUADRO!O46="BA",0,IF(CALCULADORA!$M$2="INVIERNO",CUADRO!ER46,CUADRO!FX46))))))</f>
        <v/>
      </c>
      <c r="DL46" s="148" t="str">
        <f>IF(P46="X",CALCULADORA!$J$22,IF(CUADRO!P46="V",0,IF(CUADRO!P46="AP",0,IF(CUADRO!P46="HS",0,IF(CUADRO!P46="BA",0,IF(CALCULADORA!$M$2="INVIERNO",CUADRO!ES46,CUADRO!FY46))))))</f>
        <v/>
      </c>
      <c r="DM46" s="148" t="str">
        <f>IF(Q46="X",CALCULADORA!$J$22,IF(CUADRO!Q46="V",0,IF(CUADRO!Q46="AP",0,IF(CUADRO!Q46="HS",0,IF(CUADRO!Q46="BA",0,IF(CALCULADORA!$M$2="INVIERNO",CUADRO!ET46,CUADRO!FZ46))))))</f>
        <v/>
      </c>
      <c r="DN46" s="148" t="str">
        <f>IF(R46="X",CALCULADORA!$J$22,IF(CUADRO!R46="V",0,IF(CUADRO!R46="AP",0,IF(CUADRO!R46="HS",0,IF(CUADRO!R46="BA",0,IF(CALCULADORA!$M$2="INVIERNO",CUADRO!EU46,CUADRO!GA46))))))</f>
        <v/>
      </c>
      <c r="DO46" s="148" t="str">
        <f>IF(S46="X",CALCULADORA!$J$22,IF(CUADRO!S46="V",0,IF(CUADRO!S46="AP",0,IF(CUADRO!S46="HS",0,IF(CUADRO!S46="BA",0,IF(CALCULADORA!$M$2="INVIERNO",CUADRO!EV46,CUADRO!GB46))))))</f>
        <v/>
      </c>
      <c r="DP46" s="148" t="str">
        <f>IF(T46="X",CALCULADORA!$J$22,IF(CUADRO!T46="V",0,IF(CUADRO!T46="AP",0,IF(CUADRO!T46="HS",0,IF(CUADRO!T46="BA",0,IF(CALCULADORA!$M$2="INVIERNO",CUADRO!EW46,CUADRO!GC46))))))</f>
        <v/>
      </c>
      <c r="DQ46" s="148" t="str">
        <f>IF(U46="X",CALCULADORA!$J$22,IF(CUADRO!U46="V",0,IF(CUADRO!U46="AP",0,IF(CUADRO!U46="HS",0,IF(CUADRO!U46="BA",0,IF(CALCULADORA!$M$2="INVIERNO",CUADRO!EX46,CUADRO!GD46))))))</f>
        <v/>
      </c>
      <c r="DR46" s="148" t="str">
        <f>IF(V46="X",CALCULADORA!$J$22,IF(CUADRO!V46="V",0,IF(CUADRO!V46="AP",0,IF(CUADRO!V46="HS",0,IF(CUADRO!V46="BA",0,IF(CALCULADORA!$M$2="INVIERNO",CUADRO!EY46,CUADRO!GE46))))))</f>
        <v/>
      </c>
      <c r="DS46" s="148" t="str">
        <f>IF(W46="X",CALCULADORA!$J$22,IF(CUADRO!W46="V",0,IF(CUADRO!W46="AP",0,IF(CUADRO!W46="HS",0,IF(CUADRO!W46="BA",0,IF(CALCULADORA!$M$2="INVIERNO",CUADRO!EZ46,CUADRO!GF46))))))</f>
        <v/>
      </c>
      <c r="DT46" s="148" t="str">
        <f>IF(X46="X",CALCULADORA!$J$22,IF(CUADRO!X46="V",0,IF(CUADRO!X46="AP",0,IF(CUADRO!X46="HS",0,IF(CUADRO!X46="BA",0,IF(CALCULADORA!$M$2="INVIERNO",CUADRO!FA46,CUADRO!GG46))))))</f>
        <v/>
      </c>
      <c r="DU46" s="148" t="str">
        <f>IF(Y46="X",CALCULADORA!$J$22,IF(CUADRO!Y46="V",0,IF(CUADRO!Y46="AP",0,IF(CUADRO!Y46="HS",0,IF(CUADRO!Y46="BA",0,IF(CALCULADORA!$M$2="INVIERNO",CUADRO!FB46,CUADRO!GH46))))))</f>
        <v/>
      </c>
      <c r="DV46" s="148" t="str">
        <f>IF(Z46="X",CALCULADORA!$J$22,IF(CUADRO!Z46="V",0,IF(CUADRO!Z46="AP",0,IF(CUADRO!Z46="HS",0,IF(CUADRO!Z46="BA",0,IF(CALCULADORA!$M$2="INVIERNO",CUADRO!FC46,CUADRO!GI46))))))</f>
        <v/>
      </c>
      <c r="DW46" s="148" t="str">
        <f>IF(AA46="X",CALCULADORA!$J$22,IF(CUADRO!AA46="V",0,IF(CUADRO!AA46="AP",0,IF(CUADRO!AA46="HS",0,IF(CUADRO!AA46="BA",0,IF(CALCULADORA!$M$2="INVIERNO",CUADRO!FD46,CUADRO!GJ46))))))</f>
        <v/>
      </c>
      <c r="DX46" s="148" t="str">
        <f>IF(AB46="X",CALCULADORA!$J$22,IF(CUADRO!AB46="V",0,IF(CUADRO!AB46="AP",0,IF(CUADRO!AB46="HS",0,IF(CUADRO!AB46="BA",0,IF(CALCULADORA!$M$2="INVIERNO",CUADRO!FE46,CUADRO!GK46))))))</f>
        <v/>
      </c>
      <c r="DY46" s="148" t="str">
        <f>IF(AC46="X",CALCULADORA!$J$22,IF(CUADRO!AC46="V",0,IF(CUADRO!AC46="AP",0,IF(CUADRO!AC46="HS",0,IF(CUADRO!AC46="BA",0,IF(CALCULADORA!$M$2="INVIERNO",CUADRO!FF46,CUADRO!GL46))))))</f>
        <v/>
      </c>
      <c r="DZ46" s="148" t="str">
        <f>IF(AD46="X",CALCULADORA!$J$22,IF(CUADRO!AD46="V",0,IF(CUADRO!AD46="AP",0,IF(CUADRO!AD46="HS",0,IF(CUADRO!AD46="BA",0,IF(CALCULADORA!$M$2="INVIERNO",CUADRO!FG46,CUADRO!GM46))))))</f>
        <v/>
      </c>
      <c r="EA46" s="148" t="str">
        <f>IF(AE46="X",CALCULADORA!$J$22,IF(CUADRO!AE46="V",0,IF(CUADRO!AE46="AP",0,IF(CUADRO!AE46="HS",0,IF(CUADRO!AE46="BA",0,IF(CALCULADORA!$M$2="INVIERNO",CUADRO!FH46,CUADRO!GN46))))))</f>
        <v/>
      </c>
      <c r="EB46" s="148" t="str">
        <f>IF(AF46="X",CALCULADORA!$J$22,IF(CUADRO!AF46="V",0,IF(CUADRO!AF46="AP",0,IF(CUADRO!AF46="HS",0,IF(CUADRO!AF46="BA",0,IF(CALCULADORA!$M$2="INVIERNO",CUADRO!FI46,CUADRO!GO46))))))</f>
        <v/>
      </c>
      <c r="EC46" s="148" t="str">
        <f>IF(AG46="X",CALCULADORA!$J$22,IF(CUADRO!AG46="V",0,IF(CUADRO!AG46="AP",0,IF(CUADRO!AG46="HS",0,IF(CUADRO!AG46="BA",0,IF(CALCULADORA!$M$2="INVIERNO",CUADRO!FJ46,CUADRO!GP46))))))</f>
        <v/>
      </c>
      <c r="ED46" s="148" t="str">
        <f>IF(AH46="X",CALCULADORA!$J$22,IF(CUADRO!AH46="V",0,IF(CUADRO!AH46="AP",0,IF(CUADRO!AH46="HS",0,IF(CUADRO!AH46="BA",0,IF(CALCULADORA!$M$2="INVIERNO",CUADRO!FK46,CUADRO!GQ46))))))</f>
        <v/>
      </c>
      <c r="EE46" s="148" t="str">
        <f>IF(AI46="X",CALCULADORA!$J$22,IF(CUADRO!AI46="V",0,IF(CUADRO!AI46="AP",0,IF(CUADRO!AI46="HS",0,IF(CUADRO!AI46="BA",0,IF(CALCULADORA!$M$2="INVIERNO",CUADRO!FL46,CUADRO!GR46))))))</f>
        <v/>
      </c>
      <c r="EF46" s="148" t="str">
        <f>IF(AJ46="X",CALCULADORA!$J$22,IF(CUADRO!AJ46="V",0,IF(CUADRO!AJ46="AP",0,IF(CUADRO!AJ46="HS",0,IF(CUADRO!AJ46="BA",0,IF(CALCULADORA!$M$2="INVIERNO",CUADRO!FM46,CUADRO!GS46))))))</f>
        <v/>
      </c>
      <c r="EG46" s="148" t="str">
        <f>IF(AK46="X",CALCULADORA!$J$22,IF(CUADRO!AK46="V",0,IF(CUADRO!AK46="AP",0,IF(CUADRO!AK46="HS",0,IF(CUADRO!AK46="BA",0,IF(CALCULADORA!$M$2="INVIERNO",CUADRO!FN46,CUADRO!GT46))))))</f>
        <v/>
      </c>
      <c r="EH46" s="363">
        <f t="shared" si="46"/>
        <v>0</v>
      </c>
      <c r="EI46" s="19"/>
      <c r="EJ46" s="148" t="str">
        <f>IF(G46="","",IF(G46="L",0,IF(G46="V",0,IF(G46="X",0,IF(G$2="L",VLOOKUP(G46,'H. INV.'!$F$10:$P$171,11,FALSE),IF(G$2="S",VLOOKUP(G46,'H. INV.'!$V$10:$AF$171,11,FALSE),IF(G$2="D",VLOOKUP(G46,'H. INV.'!$AL$10:$AV$171,11,FALSE),"")))))))</f>
        <v/>
      </c>
      <c r="EK46" s="148" t="str">
        <f>IF(H46="","",IF(H46="L",0,IF(H46="V",0,IF(H46="X",0,IF(H$2="L",VLOOKUP(H46,'H. INV.'!$F$10:$P$171,11,FALSE),IF(H$2="S",VLOOKUP(H46,'H. INV.'!$V$10:$AF$171,11,FALSE),IF(H$2="D",VLOOKUP(H46,'H. INV.'!$AL$10:$AV$171,11,FALSE),"")))))))</f>
        <v/>
      </c>
      <c r="EL46" s="148" t="str">
        <f>IF(I46="","",IF(I46="L",0,IF(I46="V",0,IF(I46="X",0,IF(I$2="L",VLOOKUP(I46,'H. INV.'!$F$10:$P$171,11,FALSE),IF(I$2="S",VLOOKUP(I46,'H. INV.'!$V$10:$AF$171,11,FALSE),IF(I$2="D",VLOOKUP(I46,'H. INV.'!$AL$10:$AV$171,11,FALSE),"")))))))</f>
        <v/>
      </c>
      <c r="EM46" s="148" t="str">
        <f>IF(J46="","",IF(J46="L",0,IF(J46="V",0,IF(J46="X",0,IF(J$2="L",VLOOKUP(J46,'H. INV.'!$F$10:$P$171,11,FALSE),IF(J$2="S",VLOOKUP(J46,'H. INV.'!$V$10:$AF$171,11,FALSE),IF(J$2="D",VLOOKUP(J46,'H. INV.'!$AL$10:$AV$171,11,FALSE),"")))))))</f>
        <v/>
      </c>
      <c r="EN46" s="148" t="str">
        <f>IF(K46="","",IF(K46="L",0,IF(K46="V",0,IF(K46="X",0,IF(K$2="L",VLOOKUP(K46,'H. INV.'!$F$10:$P$171,11,FALSE),IF(K$2="S",VLOOKUP(K46,'H. INV.'!$V$10:$AF$171,11,FALSE),IF(K$2="D",VLOOKUP(K46,'H. INV.'!$AL$10:$AV$171,11,FALSE),"")))))))</f>
        <v/>
      </c>
      <c r="EO46" s="148" t="str">
        <f>IF(L46="","",IF(L46="L",0,IF(L46="V",0,IF(L46="X",0,IF(L$2="L",VLOOKUP(L46,'H. INV.'!$F$10:$P$171,11,FALSE),IF(L$2="S",VLOOKUP(L46,'H. INV.'!$V$10:$AF$171,11,FALSE),IF(L$2="D",VLOOKUP(L46,'H. INV.'!$AL$10:$AV$171,11,FALSE),"")))))))</f>
        <v/>
      </c>
      <c r="EP46" s="148" t="str">
        <f>IF(M46="","",IF(M46="L",0,IF(M46="V",0,IF(M46="X",0,IF(M$2="L",VLOOKUP(M46,'H. INV.'!$F$10:$P$171,11,FALSE),IF(M$2="S",VLOOKUP(M46,'H. INV.'!$V$10:$AF$171,11,FALSE),IF(M$2="D",VLOOKUP(M46,'H. INV.'!$AL$10:$AV$171,11,FALSE),"")))))))</f>
        <v/>
      </c>
      <c r="EQ46" s="148" t="str">
        <f>IF(N46="","",IF(N46="L",0,IF(N46="V",0,IF(N46="X",0,IF(N$2="L",VLOOKUP(N46,'H. INV.'!$F$10:$P$171,11,FALSE),IF(N$2="S",VLOOKUP(N46,'H. INV.'!$V$10:$AF$171,11,FALSE),IF(N$2="D",VLOOKUP(N46,'H. INV.'!$AL$10:$AV$171,11,FALSE),"")))))))</f>
        <v/>
      </c>
      <c r="ER46" s="148" t="str">
        <f>IF(O46="","",IF(O46="L",0,IF(O46="V",0,IF(O46="X",0,IF(O$2="L",VLOOKUP(O46,'H. INV.'!$F$10:$P$171,11,FALSE),IF(O$2="S",VLOOKUP(O46,'H. INV.'!$V$10:$AF$171,11,FALSE),IF(O$2="D",VLOOKUP(O46,'H. INV.'!$AL$10:$AV$171,11,FALSE),"")))))))</f>
        <v/>
      </c>
      <c r="ES46" s="148" t="str">
        <f>IF(P46="","",IF(P46="L",0,IF(P46="V",0,IF(P46="X",0,IF(P$2="L",VLOOKUP(P46,'H. INV.'!$F$10:$P$171,11,FALSE),IF(P$2="S",VLOOKUP(P46,'H. INV.'!$V$10:$AF$171,11,FALSE),IF(P$2="D",VLOOKUP(P46,'H. INV.'!$AL$10:$AV$171,11,FALSE),"")))))))</f>
        <v/>
      </c>
      <c r="ET46" s="148" t="str">
        <f>IF(Q46="","",IF(Q46="L",0,IF(Q46="V",0,IF(Q46="X",0,IF(Q$2="L",VLOOKUP(Q46,'H. INV.'!$F$10:$P$171,11,FALSE),IF(Q$2="S",VLOOKUP(Q46,'H. INV.'!$V$10:$AF$171,11,FALSE),IF(Q$2="D",VLOOKUP(Q46,'H. INV.'!$AL$10:$AV$171,11,FALSE),"")))))))</f>
        <v/>
      </c>
      <c r="EU46" s="148" t="str">
        <f>IF(R46="","",IF(R46="L",0,IF(R46="V",0,IF(R46="X",0,IF(R$2="L",VLOOKUP(R46,'H. INV.'!$F$10:$P$171,11,FALSE),IF(R$2="S",VLOOKUP(R46,'H. INV.'!$V$10:$AF$171,11,FALSE),IF(R$2="D",VLOOKUP(R46,'H. INV.'!$AL$10:$AV$171,11,FALSE),"")))))))</f>
        <v/>
      </c>
      <c r="EV46" s="148" t="str">
        <f>IF(S46="","",IF(S46="L",0,IF(S46="V",0,IF(S46="X",0,IF(S$2="L",VLOOKUP(S46,'H. INV.'!$F$10:$P$171,11,FALSE),IF(S$2="S",VLOOKUP(S46,'H. INV.'!$V$10:$AF$171,11,FALSE),IF(S$2="D",VLOOKUP(S46,'H. INV.'!$AL$10:$AV$171,11,FALSE),"")))))))</f>
        <v/>
      </c>
      <c r="EW46" s="148" t="str">
        <f>IF(T46="","",IF(T46="L",0,IF(T46="V",0,IF(T46="X",0,IF(T$2="L",VLOOKUP(T46,'H. INV.'!$F$10:$P$171,11,FALSE),IF(T$2="S",VLOOKUP(T46,'H. INV.'!$V$10:$AF$171,11,FALSE),IF(T$2="D",VLOOKUP(T46,'H. INV.'!$AL$10:$AV$171,11,FALSE),"")))))))</f>
        <v/>
      </c>
      <c r="EX46" s="148" t="str">
        <f>IF(U46="","",IF(U46="L",0,IF(U46="V",0,IF(U46="X",0,IF(U$2="L",VLOOKUP(U46,'H. INV.'!$F$10:$P$171,11,FALSE),IF(U$2="S",VLOOKUP(U46,'H. INV.'!$V$10:$AF$171,11,FALSE),IF(U$2="D",VLOOKUP(U46,'H. INV.'!$AL$10:$AV$171,11,FALSE),"")))))))</f>
        <v/>
      </c>
      <c r="EY46" s="148" t="str">
        <f>IF(V46="","",IF(V46="L",0,IF(V46="V",0,IF(V46="X",0,IF(V$2="L",VLOOKUP(V46,'H. INV.'!$F$10:$P$171,11,FALSE),IF(V$2="S",VLOOKUP(V46,'H. INV.'!$V$10:$AF$171,11,FALSE),IF(V$2="D",VLOOKUP(V46,'H. INV.'!$AL$10:$AV$171,11,FALSE),"")))))))</f>
        <v/>
      </c>
      <c r="EZ46" s="148" t="str">
        <f>IF(W46="","",IF(W46="L",0,IF(W46="V",0,IF(W46="X",0,IF(W$2="L",VLOOKUP(W46,'H. INV.'!$F$10:$P$171,11,FALSE),IF(W$2="S",VLOOKUP(W46,'H. INV.'!$V$10:$AF$171,11,FALSE),IF(W$2="D",VLOOKUP(W46,'H. INV.'!$AL$10:$AV$171,11,FALSE),"")))))))</f>
        <v/>
      </c>
      <c r="FA46" s="148" t="str">
        <f>IF(X46="","",IF(X46="L",0,IF(X46="V",0,IF(X46="X",0,IF(X$2="L",VLOOKUP(X46,'H. INV.'!$F$10:$P$171,11,FALSE),IF(X$2="S",VLOOKUP(X46,'H. INV.'!$V$10:$AF$171,11,FALSE),IF(X$2="D",VLOOKUP(X46,'H. INV.'!$AL$10:$AV$171,11,FALSE),"")))))))</f>
        <v/>
      </c>
      <c r="FB46" s="148" t="str">
        <f>IF(Y46="","",IF(Y46="L",0,IF(Y46="V",0,IF(Y46="X",0,IF(Y$2="L",VLOOKUP(Y46,'H. INV.'!$F$10:$P$171,11,FALSE),IF(Y$2="S",VLOOKUP(Y46,'H. INV.'!$V$10:$AF$171,11,FALSE),IF(Y$2="D",VLOOKUP(Y46,'H. INV.'!$AL$10:$AV$171,11,FALSE),"")))))))</f>
        <v/>
      </c>
      <c r="FC46" s="148" t="str">
        <f>IF(Z46="","",IF(Z46="L",0,IF(Z46="V",0,IF(Z46="X",0,IF(Z$2="L",VLOOKUP(Z46,'H. INV.'!$F$10:$P$171,11,FALSE),IF(Z$2="S",VLOOKUP(Z46,'H. INV.'!$V$10:$AF$171,11,FALSE),IF(Z$2="D",VLOOKUP(Z46,'H. INV.'!$AL$10:$AV$171,11,FALSE),"")))))))</f>
        <v/>
      </c>
      <c r="FD46" s="148" t="str">
        <f>IF(AA46="","",IF(AA46="L",0,IF(AA46="V",0,IF(AA46="X",0,IF(AA$2="L",VLOOKUP(AA46,'H. INV.'!$F$10:$P$171,11,FALSE),IF(AA$2="S",VLOOKUP(AA46,'H. INV.'!$V$10:$AF$171,11,FALSE),IF(AA$2="D",VLOOKUP(AA46,'H. INV.'!$AL$10:$AV$171,11,FALSE),"")))))))</f>
        <v/>
      </c>
      <c r="FE46" s="148" t="str">
        <f>IF(AB46="","",IF(AB46="L",0,IF(AB46="V",0,IF(AB46="X",0,IF(AB$2="L",VLOOKUP(AB46,'H. INV.'!$F$10:$P$171,11,FALSE),IF(AB$2="S",VLOOKUP(AB46,'H. INV.'!$V$10:$AF$171,11,FALSE),IF(AB$2="D",VLOOKUP(AB46,'H. INV.'!$AL$10:$AV$171,11,FALSE),"")))))))</f>
        <v/>
      </c>
      <c r="FF46" s="148" t="str">
        <f>IF(AC46="","",IF(AC46="L",0,IF(AC46="V",0,IF(AC46="X",0,IF(AC$2="L",VLOOKUP(AC46,'H. INV.'!$F$10:$P$171,11,FALSE),IF(AC$2="S",VLOOKUP(AC46,'H. INV.'!$V$10:$AF$171,11,FALSE),IF(AC$2="D",VLOOKUP(AC46,'H. INV.'!$AL$10:$AV$171,11,FALSE),"")))))))</f>
        <v/>
      </c>
      <c r="FG46" s="148" t="str">
        <f>IF(AD46="","",IF(AD46="L",0,IF(AD46="V",0,IF(AD46="X",0,IF(AD$2="L",VLOOKUP(AD46,'H. INV.'!$F$10:$P$171,11,FALSE),IF(AD$2="S",VLOOKUP(AD46,'H. INV.'!$V$10:$AF$171,11,FALSE),IF(AD$2="D",VLOOKUP(AD46,'H. INV.'!$AL$10:$AV$171,11,FALSE),"")))))))</f>
        <v/>
      </c>
      <c r="FH46" s="148" t="str">
        <f>IF(AE46="","",IF(AE46="L",0,IF(AE46="V",0,IF(AE46="X",0,IF(AE$2="L",VLOOKUP(AE46,'H. INV.'!$F$10:$P$171,11,FALSE),IF(AE$2="S",VLOOKUP(AE46,'H. INV.'!$V$10:$AF$171,11,FALSE),IF(AE$2="D",VLOOKUP(AE46,'H. INV.'!$AL$10:$AV$171,11,FALSE),"")))))))</f>
        <v/>
      </c>
      <c r="FI46" s="148" t="str">
        <f>IF(AF46="","",IF(AF46="L",0,IF(AF46="V",0,IF(AF46="X",0,IF(AF$2="L",VLOOKUP(AF46,'H. INV.'!$F$10:$P$171,11,FALSE),IF(AF$2="S",VLOOKUP(AF46,'H. INV.'!$V$10:$AF$171,11,FALSE),IF(AF$2="D",VLOOKUP(AF46,'H. INV.'!$AL$10:$AV$171,11,FALSE),"")))))))</f>
        <v/>
      </c>
      <c r="FJ46" s="148" t="str">
        <f>IF(AG46="","",IF(AG46="L",0,IF(AG46="V",0,IF(AG46="X",0,IF(AG$2="L",VLOOKUP(AG46,'H. INV.'!$F$10:$P$171,11,FALSE),IF(AG$2="S",VLOOKUP(AG46,'H. INV.'!$V$10:$AF$171,11,FALSE),IF(AG$2="D",VLOOKUP(AG46,'H. INV.'!$AL$10:$AV$171,11,FALSE),"")))))))</f>
        <v/>
      </c>
      <c r="FK46" s="148" t="str">
        <f>IF(AH46="","",IF(AH46="L",0,IF(AH46="V",0,IF(AH46="X",0,IF(AH$2="L",VLOOKUP(AH46,'H. INV.'!$F$10:$P$171,11,FALSE),IF(AH$2="S",VLOOKUP(AH46,'H. INV.'!$V$10:$AF$171,11,FALSE),IF(AH$2="D",VLOOKUP(AH46,'H. INV.'!$AL$10:$AV$171,11,FALSE),"")))))))</f>
        <v/>
      </c>
      <c r="FL46" s="148" t="str">
        <f>IF(AI46="","",IF(AI46="L",0,IF(AI46="V",0,IF(AI46="X",0,IF(AI$2="L",VLOOKUP(AI46,'H. INV.'!$F$10:$P$171,11,FALSE),IF(AI$2="S",VLOOKUP(AI46,'H. INV.'!$V$10:$AF$171,11,FALSE),IF(AI$2="D",VLOOKUP(AI46,'H. INV.'!$AL$10:$AV$171,11,FALSE),"")))))))</f>
        <v/>
      </c>
      <c r="FM46" s="148" t="str">
        <f>IF(AJ46="","",IF(AJ46="L",0,IF(AJ46="V",0,IF(AJ46="X",0,IF(AJ$2="L",VLOOKUP(AJ46,'H. INV.'!$F$10:$P$171,11,FALSE),IF(AJ$2="S",VLOOKUP(AJ46,'H. INV.'!$V$10:$AF$171,11,FALSE),IF(AJ$2="D",VLOOKUP(AJ46,'H. INV.'!$AL$10:$AV$171,11,FALSE),"")))))))</f>
        <v/>
      </c>
      <c r="FN46" s="148" t="str">
        <f>IF(AK46="","",IF(AK46="L",0,IF(AK46="V",0,IF(AK46="X",0,IF(AK$2="L",VLOOKUP(AK46,'H. INV.'!$F$10:$P$171,11,FALSE),IF(AK$2="S",VLOOKUP(AK46,'H. INV.'!$V$10:$AF$171,11,FALSE),IF(AK$2="D",VLOOKUP(AK46,'H. INV.'!$AL$10:$AV$171,11,FALSE),"")))))))</f>
        <v/>
      </c>
      <c r="FO46" s="19"/>
      <c r="FP46" s="148" t="str">
        <f>IF(G46="","",IF(G46="L",0,IF(G46="V",0,IF(G46="X",0,IF(G$2="L",VLOOKUP(G46,'H. VER.'!$F$10:$P$171,11,FALSE),IF(G$2="S",VLOOKUP(G46,'H. VER.'!$V$10:$AF$171,11,FALSE),IF(G$2="D",VLOOKUP(G46,'H. VER.'!$AL$10:$AV$171,11,FALSE),"")))))))</f>
        <v/>
      </c>
      <c r="FQ46" s="148" t="str">
        <f>IF(H46="","",IF(H46="L",0,IF(H46="V",0,IF(H46="X",0,IF(H$2="L",VLOOKUP(H46,'H. VER.'!$F$10:$P$171,11,FALSE),IF(H$2="S",VLOOKUP(H46,'H. VER.'!$V$10:$AF$171,11,FALSE),IF(H$2="D",VLOOKUP(H46,'H. VER.'!$AL$10:$AV$171,11,FALSE),"")))))))</f>
        <v/>
      </c>
      <c r="FR46" s="148" t="str">
        <f>IF(I46="","",IF(I46="L",0,IF(I46="V",0,IF(I46="X",0,IF(I$2="L",VLOOKUP(I46,'H. VER.'!$F$10:$P$171,11,FALSE),IF(I$2="S",VLOOKUP(I46,'H. VER.'!$V$10:$AF$171,11,FALSE),IF(I$2="D",VLOOKUP(I46,'H. VER.'!$AL$10:$AV$171,11,FALSE),"")))))))</f>
        <v/>
      </c>
      <c r="FS46" s="148" t="str">
        <f>IF(J46="","",IF(J46="L",0,IF(J46="V",0,IF(J46="X",0,IF(J$2="L",VLOOKUP(J46,'H. VER.'!$F$10:$P$171,11,FALSE),IF(J$2="S",VLOOKUP(J46,'H. VER.'!$V$10:$AF$171,11,FALSE),IF(J$2="D",VLOOKUP(J46,'H. VER.'!$AL$10:$AV$171,11,FALSE),"")))))))</f>
        <v/>
      </c>
      <c r="FT46" s="148" t="str">
        <f>IF(K46="","",IF(K46="L",0,IF(K46="V",0,IF(K46="X",0,IF(K$2="L",VLOOKUP(K46,'H. VER.'!$F$10:$P$171,11,FALSE),IF(K$2="S",VLOOKUP(K46,'H. VER.'!$V$10:$AF$171,11,FALSE),IF(K$2="D",VLOOKUP(K46,'H. VER.'!$AL$10:$AV$171,11,FALSE),"")))))))</f>
        <v/>
      </c>
      <c r="FU46" s="148" t="str">
        <f>IF(L46="","",IF(L46="L",0,IF(L46="V",0,IF(L46="X",0,IF(L$2="L",VLOOKUP(L46,'H. VER.'!$F$10:$P$171,11,FALSE),IF(L$2="S",VLOOKUP(L46,'H. VER.'!$V$10:$AF$171,11,FALSE),IF(L$2="D",VLOOKUP(L46,'H. VER.'!$AL$10:$AV$171,11,FALSE),"")))))))</f>
        <v/>
      </c>
      <c r="FV46" s="148" t="str">
        <f>IF(M46="","",IF(M46="L",0,IF(M46="V",0,IF(M46="X",0,IF(M$2="L",VLOOKUP(M46,'H. VER.'!$F$10:$P$171,11,FALSE),IF(M$2="S",VLOOKUP(M46,'H. VER.'!$V$10:$AF$171,11,FALSE),IF(M$2="D",VLOOKUP(M46,'H. VER.'!$AL$10:$AV$171,11,FALSE),"")))))))</f>
        <v/>
      </c>
      <c r="FW46" s="148" t="str">
        <f>IF(N46="","",IF(N46="L",0,IF(N46="V",0,IF(N46="X",0,IF(N$2="L",VLOOKUP(N46,'H. VER.'!$F$10:$P$171,11,FALSE),IF(N$2="S",VLOOKUP(N46,'H. VER.'!$V$10:$AF$171,11,FALSE),IF(N$2="D",VLOOKUP(N46,'H. VER.'!$AL$10:$AV$171,11,FALSE),"")))))))</f>
        <v/>
      </c>
      <c r="FX46" s="148" t="str">
        <f>IF(O46="","",IF(O46="L",0,IF(O46="V",0,IF(O46="X",0,IF(O$2="L",VLOOKUP(O46,'H. VER.'!$F$10:$P$171,11,FALSE),IF(O$2="S",VLOOKUP(O46,'H. VER.'!$V$10:$AF$171,11,FALSE),IF(O$2="D",VLOOKUP(O46,'H. VER.'!$AL$10:$AV$171,11,FALSE),"")))))))</f>
        <v/>
      </c>
      <c r="FY46" s="148" t="str">
        <f>IF(P46="","",IF(P46="L",0,IF(P46="V",0,IF(P46="X",0,IF(P$2="L",VLOOKUP(P46,'H. VER.'!$F$10:$P$171,11,FALSE),IF(P$2="S",VLOOKUP(P46,'H. VER.'!$V$10:$AF$171,11,FALSE),IF(P$2="D",VLOOKUP(P46,'H. VER.'!$AL$10:$AV$171,11,FALSE),"")))))))</f>
        <v/>
      </c>
      <c r="FZ46" s="148" t="str">
        <f>IF(Q46="","",IF(Q46="L",0,IF(Q46="V",0,IF(Q46="X",0,IF(Q$2="L",VLOOKUP(Q46,'H. VER.'!$F$10:$P$171,11,FALSE),IF(Q$2="S",VLOOKUP(Q46,'H. VER.'!$V$10:$AF$171,11,FALSE),IF(Q$2="D",VLOOKUP(Q46,'H. VER.'!$AL$10:$AV$171,11,FALSE),"")))))))</f>
        <v/>
      </c>
      <c r="GA46" s="148" t="str">
        <f>IF(R46="","",IF(R46="L",0,IF(R46="V",0,IF(R46="X",0,IF(R$2="L",VLOOKUP(R46,'H. VER.'!$F$10:$P$171,11,FALSE),IF(R$2="S",VLOOKUP(R46,'H. VER.'!$V$10:$AF$171,11,FALSE),IF(R$2="D",VLOOKUP(R46,'H. VER.'!$AL$10:$AV$171,11,FALSE),"")))))))</f>
        <v/>
      </c>
      <c r="GB46" s="148" t="str">
        <f>IF(S46="","",IF(S46="L",0,IF(S46="V",0,IF(S46="X",0,IF(S$2="L",VLOOKUP(S46,'H. VER.'!$F$10:$P$171,11,FALSE),IF(S$2="S",VLOOKUP(S46,'H. VER.'!$V$10:$AF$171,11,FALSE),IF(S$2="D",VLOOKUP(S46,'H. VER.'!$AL$10:$AV$171,11,FALSE),"")))))))</f>
        <v/>
      </c>
      <c r="GC46" s="148" t="str">
        <f>IF(T46="","",IF(T46="L",0,IF(T46="V",0,IF(T46="X",0,IF(T$2="L",VLOOKUP(T46,'H. VER.'!$F$10:$P$171,11,FALSE),IF(T$2="S",VLOOKUP(T46,'H. VER.'!$V$10:$AF$171,11,FALSE),IF(T$2="D",VLOOKUP(T46,'H. VER.'!$AL$10:$AV$171,11,FALSE),"")))))))</f>
        <v/>
      </c>
      <c r="GD46" s="148" t="str">
        <f>IF(U46="","",IF(U46="L",0,IF(U46="V",0,IF(U46="X",0,IF(U$2="L",VLOOKUP(U46,'H. VER.'!$F$10:$P$171,11,FALSE),IF(U$2="S",VLOOKUP(U46,'H. VER.'!$V$10:$AF$171,11,FALSE),IF(U$2="D",VLOOKUP(U46,'H. VER.'!$AL$10:$AV$171,11,FALSE),"")))))))</f>
        <v/>
      </c>
      <c r="GE46" s="148" t="str">
        <f>IF(V46="","",IF(V46="L",0,IF(V46="V",0,IF(V46="X",0,IF(V$2="L",VLOOKUP(V46,'H. VER.'!$F$10:$P$171,11,FALSE),IF(V$2="S",VLOOKUP(V46,'H. VER.'!$V$10:$AF$171,11,FALSE),IF(V$2="D",VLOOKUP(V46,'H. VER.'!$AL$10:$AV$171,11,FALSE),"")))))))</f>
        <v/>
      </c>
      <c r="GF46" s="148" t="str">
        <f>IF(W46="","",IF(W46="L",0,IF(W46="V",0,IF(W46="X",0,IF(W$2="L",VLOOKUP(W46,'H. VER.'!$F$10:$P$171,11,FALSE),IF(W$2="S",VLOOKUP(W46,'H. VER.'!$V$10:$AF$171,11,FALSE),IF(W$2="D",VLOOKUP(W46,'H. VER.'!$AL$10:$AV$171,11,FALSE),"")))))))</f>
        <v/>
      </c>
      <c r="GG46" s="148" t="str">
        <f>IF(X46="","",IF(X46="L",0,IF(X46="V",0,IF(X46="X",0,IF(X$2="L",VLOOKUP(X46,'H. VER.'!$F$10:$P$171,11,FALSE),IF(X$2="S",VLOOKUP(X46,'H. VER.'!$V$10:$AF$171,11,FALSE),IF(X$2="D",VLOOKUP(X46,'H. VER.'!$AL$10:$AV$171,11,FALSE),"")))))))</f>
        <v/>
      </c>
      <c r="GH46" s="148" t="str">
        <f>IF(Y46="","",IF(Y46="L",0,IF(Y46="V",0,IF(Y46="X",0,IF(Y$2="L",VLOOKUP(Y46,'H. VER.'!$F$10:$P$171,11,FALSE),IF(Y$2="S",VLOOKUP(Y46,'H. VER.'!$V$10:$AF$171,11,FALSE),IF(Y$2="D",VLOOKUP(Y46,'H. VER.'!$AL$10:$AV$171,11,FALSE),"")))))))</f>
        <v/>
      </c>
      <c r="GI46" s="148" t="str">
        <f>IF(Z46="","",IF(Z46="L",0,IF(Z46="V",0,IF(Z46="X",0,IF(Z$2="L",VLOOKUP(Z46,'H. VER.'!$F$10:$P$171,11,FALSE),IF(Z$2="S",VLOOKUP(Z46,'H. VER.'!$V$10:$AF$171,11,FALSE),IF(Z$2="D",VLOOKUP(Z46,'H. VER.'!$AL$10:$AV$171,11,FALSE),"")))))))</f>
        <v/>
      </c>
      <c r="GJ46" s="148" t="str">
        <f>IF(AA46="","",IF(AA46="L",0,IF(AA46="V",0,IF(AA46="X",0,IF(AA$2="L",VLOOKUP(AA46,'H. VER.'!$F$10:$P$171,11,FALSE),IF(AA$2="S",VLOOKUP(AA46,'H. VER.'!$V$10:$AF$171,11,FALSE),IF(AA$2="D",VLOOKUP(AA46,'H. VER.'!$AL$10:$AV$171,11,FALSE),"")))))))</f>
        <v/>
      </c>
      <c r="GK46" s="148" t="str">
        <f>IF(AB46="","",IF(AB46="L",0,IF(AB46="V",0,IF(AB46="X",0,IF(AB$2="L",VLOOKUP(AB46,'H. VER.'!$F$10:$P$171,11,FALSE),IF(AB$2="S",VLOOKUP(AB46,'H. VER.'!$V$10:$AF$171,11,FALSE),IF(AB$2="D",VLOOKUP(AB46,'H. VER.'!$AL$10:$AV$171,11,FALSE),"")))))))</f>
        <v/>
      </c>
      <c r="GL46" s="148" t="str">
        <f>IF(AC46="","",IF(AC46="L",0,IF(AC46="V",0,IF(AC46="X",0,IF(AC$2="L",VLOOKUP(AC46,'H. VER.'!$F$10:$P$171,11,FALSE),IF(AC$2="S",VLOOKUP(AC46,'H. VER.'!$V$10:$AF$171,11,FALSE),IF(AC$2="D",VLOOKUP(AC46,'H. VER.'!$AL$10:$AV$171,11,FALSE),"")))))))</f>
        <v/>
      </c>
      <c r="GM46" s="148" t="str">
        <f>IF(AD46="","",IF(AD46="L",0,IF(AD46="V",0,IF(AD46="X",0,IF(AD$2="L",VLOOKUP(AD46,'H. VER.'!$F$10:$P$171,11,FALSE),IF(AD$2="S",VLOOKUP(AD46,'H. VER.'!$V$10:$AF$171,11,FALSE),IF(AD$2="D",VLOOKUP(AD46,'H. VER.'!$AL$10:$AV$171,11,FALSE),"")))))))</f>
        <v/>
      </c>
      <c r="GN46" s="148" t="str">
        <f>IF(AE46="","",IF(AE46="L",0,IF(AE46="V",0,IF(AE46="X",0,IF(AE$2="L",VLOOKUP(AE46,'H. VER.'!$F$10:$P$171,11,FALSE),IF(AE$2="S",VLOOKUP(AE46,'H. VER.'!$V$10:$AF$171,11,FALSE),IF(AE$2="D",VLOOKUP(AE46,'H. VER.'!$AL$10:$AV$171,11,FALSE),"")))))))</f>
        <v/>
      </c>
      <c r="GO46" s="148" t="str">
        <f>IF(AF46="","",IF(AF46="L",0,IF(AF46="V",0,IF(AF46="X",0,IF(AF$2="L",VLOOKUP(AF46,'H. VER.'!$F$10:$P$171,11,FALSE),IF(AF$2="S",VLOOKUP(AF46,'H. VER.'!$V$10:$AF$171,11,FALSE),IF(AF$2="D",VLOOKUP(AF46,'H. VER.'!$AL$10:$AV$171,11,FALSE),"")))))))</f>
        <v/>
      </c>
      <c r="GP46" s="148" t="str">
        <f>IF(AG46="","",IF(AG46="L",0,IF(AG46="V",0,IF(AG46="X",0,IF(AG$2="L",VLOOKUP(AG46,'H. VER.'!$F$10:$P$171,11,FALSE),IF(AG$2="S",VLOOKUP(AG46,'H. VER.'!$V$10:$AF$171,11,FALSE),IF(AG$2="D",VLOOKUP(AG46,'H. VER.'!$AL$10:$AV$171,11,FALSE),"")))))))</f>
        <v/>
      </c>
      <c r="GQ46" s="148" t="str">
        <f>IF(AH46="","",IF(AH46="L",0,IF(AH46="V",0,IF(AH46="X",0,IF(AH$2="L",VLOOKUP(AH46,'H. VER.'!$F$10:$P$171,11,FALSE),IF(AH$2="S",VLOOKUP(AH46,'H. VER.'!$V$10:$AF$171,11,FALSE),IF(AH$2="D",VLOOKUP(AH46,'H. VER.'!$AL$10:$AV$171,11,FALSE),"")))))))</f>
        <v/>
      </c>
      <c r="GR46" s="148" t="str">
        <f>IF(AI46="","",IF(AI46="L",0,IF(AI46="V",0,IF(AI46="X",0,IF(AI$2="L",VLOOKUP(AI46,'H. VER.'!$F$10:$P$171,11,FALSE),IF(AI$2="S",VLOOKUP(AI46,'H. VER.'!$V$10:$AF$171,11,FALSE),IF(AI$2="D",VLOOKUP(AI46,'H. VER.'!$AL$10:$AV$171,11,FALSE),"")))))))</f>
        <v/>
      </c>
      <c r="GS46" s="148" t="str">
        <f>IF(AJ46="","",IF(AJ46="L",0,IF(AJ46="V",0,IF(AJ46="X",0,IF(AJ$2="L",VLOOKUP(AJ46,'H. VER.'!$F$10:$P$171,11,FALSE),IF(AJ$2="S",VLOOKUP(AJ46,'H. VER.'!$V$10:$AF$171,11,FALSE),IF(AJ$2="D",VLOOKUP(AJ46,'H. VER.'!$AL$10:$AV$171,11,FALSE),"")))))))</f>
        <v/>
      </c>
      <c r="GT46" s="148" t="str">
        <f>IF(AK46="","",IF(AK46="L",0,IF(AK46="V",0,IF(AK46="X",0,IF(AK$2="L",VLOOKUP(AK46,'H. VER.'!$F$10:$P$171,11,FALSE),IF(AK$2="S",VLOOKUP(AK46,'H. VER.'!$V$10:$AF$171,11,FALSE),IF(AK$2="D",VLOOKUP(AK46,'H. VER.'!$AL$10:$AV$171,11,FALSE),"")))))))</f>
        <v/>
      </c>
      <c r="GU46" s="19"/>
      <c r="GV46" s="417">
        <f t="shared" si="47"/>
        <v>39</v>
      </c>
      <c r="GW46" s="415"/>
    </row>
    <row r="47" spans="1:205" ht="15.75">
      <c r="A47" s="368"/>
      <c r="B47" s="367" t="str">
        <f>IFERROR(VLOOKUP(A463/7/2023+CONDUCTORES!C:V,20,FALSE),"")</f>
        <v/>
      </c>
      <c r="C47" s="544" t="str">
        <f>IF(CUADRO!A47="",IF(B47="","",B47),VLOOKUP(CUADRO!A47,CONDUCTORES!C:E,3,FALSE))</f>
        <v/>
      </c>
      <c r="D47" s="545" t="str">
        <f>IF(ISNA(IF(B47="",IF(A47="","",A47),VLOOKUP(B47,CONDUCTORES!B:F,5,FALSE))),"",(IF(B47="",IF(A47="","",A47),VLOOKUP(B47,CONDUCTORES!B:F,5,FALSE))))</f>
        <v/>
      </c>
      <c r="E47" s="546">
        <v>44</v>
      </c>
      <c r="F47" s="552"/>
      <c r="G47" s="547"/>
      <c r="H47" s="547"/>
      <c r="I47" s="519"/>
      <c r="J47" s="547"/>
      <c r="K47" s="519"/>
      <c r="L47" s="550"/>
      <c r="M47" s="547"/>
      <c r="N47" s="547"/>
      <c r="O47" s="547"/>
      <c r="P47" s="519"/>
      <c r="Q47" s="547"/>
      <c r="R47" s="519"/>
      <c r="S47" s="550"/>
      <c r="T47" s="547"/>
      <c r="U47" s="549"/>
      <c r="V47" s="547"/>
      <c r="W47" s="547"/>
      <c r="X47" s="547"/>
      <c r="Y47" s="547"/>
      <c r="Z47" s="547"/>
      <c r="AA47" s="547"/>
      <c r="AB47" s="547"/>
      <c r="AC47" s="547"/>
      <c r="AD47" s="547"/>
      <c r="AE47" s="547"/>
      <c r="AF47" s="547"/>
      <c r="AG47" s="547"/>
      <c r="AH47" s="547"/>
      <c r="AI47" s="547"/>
      <c r="AJ47" s="547"/>
      <c r="AK47" s="547"/>
      <c r="AL47" s="417">
        <f t="shared" si="38"/>
        <v>0</v>
      </c>
      <c r="AM47" s="417">
        <f t="shared" si="6"/>
        <v>31</v>
      </c>
      <c r="AN47" s="463">
        <f t="shared" si="39"/>
        <v>0</v>
      </c>
      <c r="AO47" s="463">
        <f t="shared" si="40"/>
        <v>0</v>
      </c>
      <c r="AP47" s="463">
        <f t="shared" si="41"/>
        <v>0</v>
      </c>
      <c r="AQ47" s="463">
        <f t="shared" si="42"/>
        <v>0</v>
      </c>
      <c r="AR47" s="463">
        <f t="shared" si="43"/>
        <v>0</v>
      </c>
      <c r="AS47" s="464">
        <f t="shared" si="44"/>
        <v>0</v>
      </c>
      <c r="AT47" s="464">
        <f t="shared" si="45"/>
        <v>0</v>
      </c>
      <c r="AU47" s="465">
        <f>EH47+(AO47*(CALCULADORA!$L$22/30))+(CUADRO!AP47*CALCULADORA!$J$22)+(CUADRO!AQ47*CALCULADORA!$J$22)+(CUADRO!AR47*CALCULADORA!$J$22)</f>
        <v>0</v>
      </c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97">
        <f t="shared" si="48"/>
        <v>1</v>
      </c>
      <c r="BW47" s="97">
        <f t="shared" si="49"/>
        <v>2</v>
      </c>
      <c r="BX47" s="97">
        <f t="shared" si="50"/>
        <v>3</v>
      </c>
      <c r="BY47" s="97">
        <f t="shared" si="51"/>
        <v>4</v>
      </c>
      <c r="BZ47" s="97">
        <f t="shared" si="52"/>
        <v>5</v>
      </c>
      <c r="CA47" s="97">
        <f t="shared" si="53"/>
        <v>6</v>
      </c>
      <c r="CB47" s="97">
        <f t="shared" si="54"/>
        <v>7</v>
      </c>
      <c r="CC47" s="97">
        <f t="shared" si="55"/>
        <v>8</v>
      </c>
      <c r="CD47" s="97">
        <f t="shared" si="56"/>
        <v>9</v>
      </c>
      <c r="CE47" s="97">
        <f t="shared" si="57"/>
        <v>10</v>
      </c>
      <c r="CF47" s="97">
        <f t="shared" si="58"/>
        <v>11</v>
      </c>
      <c r="CG47" s="97">
        <f t="shared" si="59"/>
        <v>12</v>
      </c>
      <c r="CH47" s="97">
        <f t="shared" si="60"/>
        <v>13</v>
      </c>
      <c r="CI47" s="97">
        <f t="shared" si="61"/>
        <v>14</v>
      </c>
      <c r="CJ47" s="97">
        <f t="shared" si="62"/>
        <v>15</v>
      </c>
      <c r="CK47" s="97">
        <f t="shared" si="63"/>
        <v>16</v>
      </c>
      <c r="CL47" s="97">
        <f t="shared" si="64"/>
        <v>17</v>
      </c>
      <c r="CM47" s="97">
        <f t="shared" si="65"/>
        <v>18</v>
      </c>
      <c r="CN47" s="97">
        <f t="shared" si="66"/>
        <v>19</v>
      </c>
      <c r="CO47" s="97">
        <f t="shared" si="67"/>
        <v>20</v>
      </c>
      <c r="CP47" s="97">
        <f t="shared" si="68"/>
        <v>21</v>
      </c>
      <c r="CQ47" s="97">
        <f t="shared" si="69"/>
        <v>22</v>
      </c>
      <c r="CR47" s="97">
        <f t="shared" si="70"/>
        <v>23</v>
      </c>
      <c r="CS47" s="97">
        <f t="shared" si="71"/>
        <v>24</v>
      </c>
      <c r="CT47" s="97">
        <f t="shared" si="72"/>
        <v>25</v>
      </c>
      <c r="CU47" s="97">
        <f t="shared" si="73"/>
        <v>26</v>
      </c>
      <c r="CV47" s="97">
        <f t="shared" si="74"/>
        <v>27</v>
      </c>
      <c r="CW47" s="97">
        <f t="shared" si="75"/>
        <v>28</v>
      </c>
      <c r="CX47" s="97">
        <f t="shared" si="76"/>
        <v>29</v>
      </c>
      <c r="CY47" s="97">
        <f t="shared" si="77"/>
        <v>30</v>
      </c>
      <c r="CZ47" s="97">
        <f t="shared" si="78"/>
        <v>31</v>
      </c>
      <c r="DA47" s="19"/>
      <c r="DB47" s="19"/>
      <c r="DC47" s="148" t="str">
        <f>IF(G47="X",CALCULADORA!$J$22,IF(CUADRO!G47="V",0,IF(CUADRO!G47="AP",0,IF(CUADRO!G47="HS",0,IF(CUADRO!G47="BA",0,IF(CALCULADORA!$M$2="INVIERNO",CUADRO!EJ47,CUADRO!FP47))))))</f>
        <v/>
      </c>
      <c r="DD47" s="148" t="str">
        <f>IF(H47="X",CALCULADORA!$J$22,IF(CUADRO!H47="V",0,IF(CUADRO!H47="AP",0,IF(CUADRO!H47="HS",0,IF(CUADRO!H47="BA",0,IF(CALCULADORA!$M$2="INVIERNO",CUADRO!EK47,CUADRO!FQ47))))))</f>
        <v/>
      </c>
      <c r="DE47" s="148" t="str">
        <f>IF(I47="X",CALCULADORA!$J$22,IF(CUADRO!I47="V",0,IF(CUADRO!I47="AP",0,IF(CUADRO!I47="HS",0,IF(CUADRO!I47="BA",0,IF(CALCULADORA!$M$2="INVIERNO",CUADRO!EL47,CUADRO!FR47))))))</f>
        <v/>
      </c>
      <c r="DF47" s="148" t="str">
        <f>IF(J47="X",CALCULADORA!$J$22,IF(CUADRO!J47="V",0,IF(CUADRO!J47="AP",0,IF(CUADRO!J47="HS",0,IF(CUADRO!J47="BA",0,IF(CALCULADORA!$M$2="INVIERNO",CUADRO!EM47,CUADRO!FS47))))))</f>
        <v/>
      </c>
      <c r="DG47" s="148" t="str">
        <f>IF(K47="X",CALCULADORA!$J$22,IF(CUADRO!K47="V",0,IF(CUADRO!K47="AP",0,IF(CUADRO!K47="HS",0,IF(CUADRO!K47="BA",0,IF(CALCULADORA!$M$2="INVIERNO",CUADRO!EN47,CUADRO!FT47))))))</f>
        <v/>
      </c>
      <c r="DH47" s="148" t="str">
        <f>IF(L47="X",CALCULADORA!$J$22,IF(CUADRO!L47="V",0,IF(CUADRO!L47="AP",0,IF(CUADRO!L47="HS",0,IF(CUADRO!L47="BA",0,IF(CALCULADORA!$M$2="INVIERNO",CUADRO!EO47,CUADRO!FU47))))))</f>
        <v/>
      </c>
      <c r="DI47" s="148" t="str">
        <f>IF(M47="X",CALCULADORA!$J$22,IF(CUADRO!M47="V",0,IF(CUADRO!M47="AP",0,IF(CUADRO!M47="HS",0,IF(CUADRO!M47="BA",0,IF(CALCULADORA!$M$2="INVIERNO",CUADRO!EP47,CUADRO!FV47))))))</f>
        <v/>
      </c>
      <c r="DJ47" s="148" t="str">
        <f>IF(N47="X",CALCULADORA!$J$22,IF(CUADRO!N47="V",0,IF(CUADRO!N47="AP",0,IF(CUADRO!N47="HS",0,IF(CUADRO!N47="BA",0,IF(CALCULADORA!$M$2="INVIERNO",CUADRO!EQ47,CUADRO!FW47))))))</f>
        <v/>
      </c>
      <c r="DK47" s="148" t="str">
        <f>IF(O47="X",CALCULADORA!$J$22,IF(CUADRO!O47="V",0,IF(CUADRO!O47="AP",0,IF(CUADRO!O47="HS",0,IF(CUADRO!O47="BA",0,IF(CALCULADORA!$M$2="INVIERNO",CUADRO!ER47,CUADRO!FX47))))))</f>
        <v/>
      </c>
      <c r="DL47" s="148" t="str">
        <f>IF(P47="X",CALCULADORA!$J$22,IF(CUADRO!P47="V",0,IF(CUADRO!P47="AP",0,IF(CUADRO!P47="HS",0,IF(CUADRO!P47="BA",0,IF(CALCULADORA!$M$2="INVIERNO",CUADRO!ES47,CUADRO!FY47))))))</f>
        <v/>
      </c>
      <c r="DM47" s="148" t="str">
        <f>IF(Q47="X",CALCULADORA!$J$22,IF(CUADRO!Q47="V",0,IF(CUADRO!Q47="AP",0,IF(CUADRO!Q47="HS",0,IF(CUADRO!Q47="BA",0,IF(CALCULADORA!$M$2="INVIERNO",CUADRO!ET47,CUADRO!FZ47))))))</f>
        <v/>
      </c>
      <c r="DN47" s="148" t="str">
        <f>IF(R47="X",CALCULADORA!$J$22,IF(CUADRO!R47="V",0,IF(CUADRO!R47="AP",0,IF(CUADRO!R47="HS",0,IF(CUADRO!R47="BA",0,IF(CALCULADORA!$M$2="INVIERNO",CUADRO!EU47,CUADRO!GA47))))))</f>
        <v/>
      </c>
      <c r="DO47" s="148" t="str">
        <f>IF(S47="X",CALCULADORA!$J$22,IF(CUADRO!S47="V",0,IF(CUADRO!S47="AP",0,IF(CUADRO!S47="HS",0,IF(CUADRO!S47="BA",0,IF(CALCULADORA!$M$2="INVIERNO",CUADRO!EV47,CUADRO!GB47))))))</f>
        <v/>
      </c>
      <c r="DP47" s="148" t="str">
        <f>IF(T47="X",CALCULADORA!$J$22,IF(CUADRO!T47="V",0,IF(CUADRO!T47="AP",0,IF(CUADRO!T47="HS",0,IF(CUADRO!T47="BA",0,IF(CALCULADORA!$M$2="INVIERNO",CUADRO!EW47,CUADRO!GC47))))))</f>
        <v/>
      </c>
      <c r="DQ47" s="148" t="str">
        <f>IF(U47="X",CALCULADORA!$J$22,IF(CUADRO!U47="V",0,IF(CUADRO!U47="AP",0,IF(CUADRO!U47="HS",0,IF(CUADRO!U47="BA",0,IF(CALCULADORA!$M$2="INVIERNO",CUADRO!EX47,CUADRO!GD47))))))</f>
        <v/>
      </c>
      <c r="DR47" s="148" t="str">
        <f>IF(V47="X",CALCULADORA!$J$22,IF(CUADRO!V47="V",0,IF(CUADRO!V47="AP",0,IF(CUADRO!V47="HS",0,IF(CUADRO!V47="BA",0,IF(CALCULADORA!$M$2="INVIERNO",CUADRO!EY47,CUADRO!GE47))))))</f>
        <v/>
      </c>
      <c r="DS47" s="148" t="str">
        <f>IF(W47="X",CALCULADORA!$J$22,IF(CUADRO!W47="V",0,IF(CUADRO!W47="AP",0,IF(CUADRO!W47="HS",0,IF(CUADRO!W47="BA",0,IF(CALCULADORA!$M$2="INVIERNO",CUADRO!EZ47,CUADRO!GF47))))))</f>
        <v/>
      </c>
      <c r="DT47" s="148" t="str">
        <f>IF(X47="X",CALCULADORA!$J$22,IF(CUADRO!X47="V",0,IF(CUADRO!X47="AP",0,IF(CUADRO!X47="HS",0,IF(CUADRO!X47="BA",0,IF(CALCULADORA!$M$2="INVIERNO",CUADRO!FA47,CUADRO!GG47))))))</f>
        <v/>
      </c>
      <c r="DU47" s="148" t="str">
        <f>IF(Y47="X",CALCULADORA!$J$22,IF(CUADRO!Y47="V",0,IF(CUADRO!Y47="AP",0,IF(CUADRO!Y47="HS",0,IF(CUADRO!Y47="BA",0,IF(CALCULADORA!$M$2="INVIERNO",CUADRO!FB47,CUADRO!GH47))))))</f>
        <v/>
      </c>
      <c r="DV47" s="148" t="str">
        <f>IF(Z47="X",CALCULADORA!$J$22,IF(CUADRO!Z47="V",0,IF(CUADRO!Z47="AP",0,IF(CUADRO!Z47="HS",0,IF(CUADRO!Z47="BA",0,IF(CALCULADORA!$M$2="INVIERNO",CUADRO!FC47,CUADRO!GI47))))))</f>
        <v/>
      </c>
      <c r="DW47" s="148" t="str">
        <f>IF(AA47="X",CALCULADORA!$J$22,IF(CUADRO!AA47="V",0,IF(CUADRO!AA47="AP",0,IF(CUADRO!AA47="HS",0,IF(CUADRO!AA47="BA",0,IF(CALCULADORA!$M$2="INVIERNO",CUADRO!FD47,CUADRO!GJ47))))))</f>
        <v/>
      </c>
      <c r="DX47" s="148" t="str">
        <f>IF(AB47="X",CALCULADORA!$J$22,IF(CUADRO!AB47="V",0,IF(CUADRO!AB47="AP",0,IF(CUADRO!AB47="HS",0,IF(CUADRO!AB47="BA",0,IF(CALCULADORA!$M$2="INVIERNO",CUADRO!FE47,CUADRO!GK47))))))</f>
        <v/>
      </c>
      <c r="DY47" s="148" t="str">
        <f>IF(AC47="X",CALCULADORA!$J$22,IF(CUADRO!AC47="V",0,IF(CUADRO!AC47="AP",0,IF(CUADRO!AC47="HS",0,IF(CUADRO!AC47="BA",0,IF(CALCULADORA!$M$2="INVIERNO",CUADRO!FF47,CUADRO!GL47))))))</f>
        <v/>
      </c>
      <c r="DZ47" s="148" t="str">
        <f>IF(AD47="X",CALCULADORA!$J$22,IF(CUADRO!AD47="V",0,IF(CUADRO!AD47="AP",0,IF(CUADRO!AD47="HS",0,IF(CUADRO!AD47="BA",0,IF(CALCULADORA!$M$2="INVIERNO",CUADRO!FG47,CUADRO!GM47))))))</f>
        <v/>
      </c>
      <c r="EA47" s="148" t="str">
        <f>IF(AE47="X",CALCULADORA!$J$22,IF(CUADRO!AE47="V",0,IF(CUADRO!AE47="AP",0,IF(CUADRO!AE47="HS",0,IF(CUADRO!AE47="BA",0,IF(CALCULADORA!$M$2="INVIERNO",CUADRO!FH47,CUADRO!GN47))))))</f>
        <v/>
      </c>
      <c r="EB47" s="148" t="str">
        <f>IF(AF47="X",CALCULADORA!$J$22,IF(CUADRO!AF47="V",0,IF(CUADRO!AF47="AP",0,IF(CUADRO!AF47="HS",0,IF(CUADRO!AF47="BA",0,IF(CALCULADORA!$M$2="INVIERNO",CUADRO!FI47,CUADRO!GO47))))))</f>
        <v/>
      </c>
      <c r="EC47" s="148" t="str">
        <f>IF(AG47="X",CALCULADORA!$J$22,IF(CUADRO!AG47="V",0,IF(CUADRO!AG47="AP",0,IF(CUADRO!AG47="HS",0,IF(CUADRO!AG47="BA",0,IF(CALCULADORA!$M$2="INVIERNO",CUADRO!FJ47,CUADRO!GP47))))))</f>
        <v/>
      </c>
      <c r="ED47" s="148" t="str">
        <f>IF(AH47="X",CALCULADORA!$J$22,IF(CUADRO!AH47="V",0,IF(CUADRO!AH47="AP",0,IF(CUADRO!AH47="HS",0,IF(CUADRO!AH47="BA",0,IF(CALCULADORA!$M$2="INVIERNO",CUADRO!FK47,CUADRO!GQ47))))))</f>
        <v/>
      </c>
      <c r="EE47" s="148" t="str">
        <f>IF(AI47="X",CALCULADORA!$J$22,IF(CUADRO!AI47="V",0,IF(CUADRO!AI47="AP",0,IF(CUADRO!AI47="HS",0,IF(CUADRO!AI47="BA",0,IF(CALCULADORA!$M$2="INVIERNO",CUADRO!FL47,CUADRO!GR47))))))</f>
        <v/>
      </c>
      <c r="EF47" s="148" t="str">
        <f>IF(AJ47="X",CALCULADORA!$J$22,IF(CUADRO!AJ47="V",0,IF(CUADRO!AJ47="AP",0,IF(CUADRO!AJ47="HS",0,IF(CUADRO!AJ47="BA",0,IF(CALCULADORA!$M$2="INVIERNO",CUADRO!FM47,CUADRO!GS47))))))</f>
        <v/>
      </c>
      <c r="EG47" s="148" t="str">
        <f>IF(AK47="X",CALCULADORA!$J$22,IF(CUADRO!AK47="V",0,IF(CUADRO!AK47="AP",0,IF(CUADRO!AK47="HS",0,IF(CUADRO!AK47="BA",0,IF(CALCULADORA!$M$2="INVIERNO",CUADRO!FN47,CUADRO!GT47))))))</f>
        <v/>
      </c>
      <c r="EH47" s="363">
        <f t="shared" si="46"/>
        <v>0</v>
      </c>
      <c r="EI47" s="19"/>
      <c r="EJ47" s="148" t="str">
        <f>IF(G47="","",IF(G47="L",0,IF(G47="V",0,IF(G47="X",0,IF(G$2="L",VLOOKUP(G47,'H. INV.'!$F$10:$P$171,11,FALSE),IF(G$2="S",VLOOKUP(G47,'H. INV.'!$V$10:$AF$171,11,FALSE),IF(G$2="D",VLOOKUP(G47,'H. INV.'!$AL$10:$AV$171,11,FALSE),"")))))))</f>
        <v/>
      </c>
      <c r="EK47" s="148" t="str">
        <f>IF(H47="","",IF(H47="L",0,IF(H47="V",0,IF(H47="X",0,IF(H$2="L",VLOOKUP(H47,'H. INV.'!$F$10:$P$171,11,FALSE),IF(H$2="S",VLOOKUP(H47,'H. INV.'!$V$10:$AF$171,11,FALSE),IF(H$2="D",VLOOKUP(H47,'H. INV.'!$AL$10:$AV$171,11,FALSE),"")))))))</f>
        <v/>
      </c>
      <c r="EL47" s="148" t="str">
        <f>IF(I47="","",IF(I47="L",0,IF(I47="V",0,IF(I47="X",0,IF(I$2="L",VLOOKUP(I47,'H. INV.'!$F$10:$P$171,11,FALSE),IF(I$2="S",VLOOKUP(I47,'H. INV.'!$V$10:$AF$171,11,FALSE),IF(I$2="D",VLOOKUP(I47,'H. INV.'!$AL$10:$AV$171,11,FALSE),"")))))))</f>
        <v/>
      </c>
      <c r="EM47" s="148" t="str">
        <f>IF(J47="","",IF(J47="L",0,IF(J47="V",0,IF(J47="X",0,IF(J$2="L",VLOOKUP(J47,'H. INV.'!$F$10:$P$171,11,FALSE),IF(J$2="S",VLOOKUP(J47,'H. INV.'!$V$10:$AF$171,11,FALSE),IF(J$2="D",VLOOKUP(J47,'H. INV.'!$AL$10:$AV$171,11,FALSE),"")))))))</f>
        <v/>
      </c>
      <c r="EN47" s="148" t="str">
        <f>IF(K47="","",IF(K47="L",0,IF(K47="V",0,IF(K47="X",0,IF(K$2="L",VLOOKUP(K47,'H. INV.'!$F$10:$P$171,11,FALSE),IF(K$2="S",VLOOKUP(K47,'H. INV.'!$V$10:$AF$171,11,FALSE),IF(K$2="D",VLOOKUP(K47,'H. INV.'!$AL$10:$AV$171,11,FALSE),"")))))))</f>
        <v/>
      </c>
      <c r="EO47" s="148" t="str">
        <f>IF(L47="","",IF(L47="L",0,IF(L47="V",0,IF(L47="X",0,IF(L$2="L",VLOOKUP(L47,'H. INV.'!$F$10:$P$171,11,FALSE),IF(L$2="S",VLOOKUP(L47,'H. INV.'!$V$10:$AF$171,11,FALSE),IF(L$2="D",VLOOKUP(L47,'H. INV.'!$AL$10:$AV$171,11,FALSE),"")))))))</f>
        <v/>
      </c>
      <c r="EP47" s="148" t="str">
        <f>IF(M47="","",IF(M47="L",0,IF(M47="V",0,IF(M47="X",0,IF(M$2="L",VLOOKUP(M47,'H. INV.'!$F$10:$P$171,11,FALSE),IF(M$2="S",VLOOKUP(M47,'H. INV.'!$V$10:$AF$171,11,FALSE),IF(M$2="D",VLOOKUP(M47,'H. INV.'!$AL$10:$AV$171,11,FALSE),"")))))))</f>
        <v/>
      </c>
      <c r="EQ47" s="148" t="str">
        <f>IF(N47="","",IF(N47="L",0,IF(N47="V",0,IF(N47="X",0,IF(N$2="L",VLOOKUP(N47,'H. INV.'!$F$10:$P$171,11,FALSE),IF(N$2="S",VLOOKUP(N47,'H. INV.'!$V$10:$AF$171,11,FALSE),IF(N$2="D",VLOOKUP(N47,'H. INV.'!$AL$10:$AV$171,11,FALSE),"")))))))</f>
        <v/>
      </c>
      <c r="ER47" s="148" t="str">
        <f>IF(O47="","",IF(O47="L",0,IF(O47="V",0,IF(O47="X",0,IF(O$2="L",VLOOKUP(O47,'H. INV.'!$F$10:$P$171,11,FALSE),IF(O$2="S",VLOOKUP(O47,'H. INV.'!$V$10:$AF$171,11,FALSE),IF(O$2="D",VLOOKUP(O47,'H. INV.'!$AL$10:$AV$171,11,FALSE),"")))))))</f>
        <v/>
      </c>
      <c r="ES47" s="148" t="str">
        <f>IF(P47="","",IF(P47="L",0,IF(P47="V",0,IF(P47="X",0,IF(P$2="L",VLOOKUP(P47,'H. INV.'!$F$10:$P$171,11,FALSE),IF(P$2="S",VLOOKUP(P47,'H. INV.'!$V$10:$AF$171,11,FALSE),IF(P$2="D",VLOOKUP(P47,'H. INV.'!$AL$10:$AV$171,11,FALSE),"")))))))</f>
        <v/>
      </c>
      <c r="ET47" s="148" t="str">
        <f>IF(Q47="","",IF(Q47="L",0,IF(Q47="V",0,IF(Q47="X",0,IF(Q$2="L",VLOOKUP(Q47,'H. INV.'!$F$10:$P$171,11,FALSE),IF(Q$2="S",VLOOKUP(Q47,'H. INV.'!$V$10:$AF$171,11,FALSE),IF(Q$2="D",VLOOKUP(Q47,'H. INV.'!$AL$10:$AV$171,11,FALSE),"")))))))</f>
        <v/>
      </c>
      <c r="EU47" s="148" t="str">
        <f>IF(R47="","",IF(R47="L",0,IF(R47="V",0,IF(R47="X",0,IF(R$2="L",VLOOKUP(R47,'H. INV.'!$F$10:$P$171,11,FALSE),IF(R$2="S",VLOOKUP(R47,'H. INV.'!$V$10:$AF$171,11,FALSE),IF(R$2="D",VLOOKUP(R47,'H. INV.'!$AL$10:$AV$171,11,FALSE),"")))))))</f>
        <v/>
      </c>
      <c r="EV47" s="148" t="str">
        <f>IF(S47="","",IF(S47="L",0,IF(S47="V",0,IF(S47="X",0,IF(S$2="L",VLOOKUP(S47,'H. INV.'!$F$10:$P$171,11,FALSE),IF(S$2="S",VLOOKUP(S47,'H. INV.'!$V$10:$AF$171,11,FALSE),IF(S$2="D",VLOOKUP(S47,'H. INV.'!$AL$10:$AV$171,11,FALSE),"")))))))</f>
        <v/>
      </c>
      <c r="EW47" s="148" t="str">
        <f>IF(T47="","",IF(T47="L",0,IF(T47="V",0,IF(T47="X",0,IF(T$2="L",VLOOKUP(T47,'H. INV.'!$F$10:$P$171,11,FALSE),IF(T$2="S",VLOOKUP(T47,'H. INV.'!$V$10:$AF$171,11,FALSE),IF(T$2="D",VLOOKUP(T47,'H. INV.'!$AL$10:$AV$171,11,FALSE),"")))))))</f>
        <v/>
      </c>
      <c r="EX47" s="148" t="str">
        <f>IF(U47="","",IF(U47="L",0,IF(U47="V",0,IF(U47="X",0,IF(U$2="L",VLOOKUP(U47,'H. INV.'!$F$10:$P$171,11,FALSE),IF(U$2="S",VLOOKUP(U47,'H. INV.'!$V$10:$AF$171,11,FALSE),IF(U$2="D",VLOOKUP(U47,'H. INV.'!$AL$10:$AV$171,11,FALSE),"")))))))</f>
        <v/>
      </c>
      <c r="EY47" s="148" t="str">
        <f>IF(V47="","",IF(V47="L",0,IF(V47="V",0,IF(V47="X",0,IF(V$2="L",VLOOKUP(V47,'H. INV.'!$F$10:$P$171,11,FALSE),IF(V$2="S",VLOOKUP(V47,'H. INV.'!$V$10:$AF$171,11,FALSE),IF(V$2="D",VLOOKUP(V47,'H. INV.'!$AL$10:$AV$171,11,FALSE),"")))))))</f>
        <v/>
      </c>
      <c r="EZ47" s="148" t="str">
        <f>IF(W47="","",IF(W47="L",0,IF(W47="V",0,IF(W47="X",0,IF(W$2="L",VLOOKUP(W47,'H. INV.'!$F$10:$P$171,11,FALSE),IF(W$2="S",VLOOKUP(W47,'H. INV.'!$V$10:$AF$171,11,FALSE),IF(W$2="D",VLOOKUP(W47,'H. INV.'!$AL$10:$AV$171,11,FALSE),"")))))))</f>
        <v/>
      </c>
      <c r="FA47" s="148" t="str">
        <f>IF(X47="","",IF(X47="L",0,IF(X47="V",0,IF(X47="X",0,IF(X$2="L",VLOOKUP(X47,'H. INV.'!$F$10:$P$171,11,FALSE),IF(X$2="S",VLOOKUP(X47,'H. INV.'!$V$10:$AF$171,11,FALSE),IF(X$2="D",VLOOKUP(X47,'H. INV.'!$AL$10:$AV$171,11,FALSE),"")))))))</f>
        <v/>
      </c>
      <c r="FB47" s="148" t="str">
        <f>IF(Y47="","",IF(Y47="L",0,IF(Y47="V",0,IF(Y47="X",0,IF(Y$2="L",VLOOKUP(Y47,'H. INV.'!$F$10:$P$171,11,FALSE),IF(Y$2="S",VLOOKUP(Y47,'H. INV.'!$V$10:$AF$171,11,FALSE),IF(Y$2="D",VLOOKUP(Y47,'H. INV.'!$AL$10:$AV$171,11,FALSE),"")))))))</f>
        <v/>
      </c>
      <c r="FC47" s="148" t="str">
        <f>IF(Z47="","",IF(Z47="L",0,IF(Z47="V",0,IF(Z47="X",0,IF(Z$2="L",VLOOKUP(Z47,'H. INV.'!$F$10:$P$171,11,FALSE),IF(Z$2="S",VLOOKUP(Z47,'H. INV.'!$V$10:$AF$171,11,FALSE),IF(Z$2="D",VLOOKUP(Z47,'H. INV.'!$AL$10:$AV$171,11,FALSE),"")))))))</f>
        <v/>
      </c>
      <c r="FD47" s="148" t="str">
        <f>IF(AA47="","",IF(AA47="L",0,IF(AA47="V",0,IF(AA47="X",0,IF(AA$2="L",VLOOKUP(AA47,'H. INV.'!$F$10:$P$171,11,FALSE),IF(AA$2="S",VLOOKUP(AA47,'H. INV.'!$V$10:$AF$171,11,FALSE),IF(AA$2="D",VLOOKUP(AA47,'H. INV.'!$AL$10:$AV$171,11,FALSE),"")))))))</f>
        <v/>
      </c>
      <c r="FE47" s="148" t="str">
        <f>IF(AB47="","",IF(AB47="L",0,IF(AB47="V",0,IF(AB47="X",0,IF(AB$2="L",VLOOKUP(AB47,'H. INV.'!$F$10:$P$171,11,FALSE),IF(AB$2="S",VLOOKUP(AB47,'H. INV.'!$V$10:$AF$171,11,FALSE),IF(AB$2="D",VLOOKUP(AB47,'H. INV.'!$AL$10:$AV$171,11,FALSE),"")))))))</f>
        <v/>
      </c>
      <c r="FF47" s="148" t="str">
        <f>IF(AC47="","",IF(AC47="L",0,IF(AC47="V",0,IF(AC47="X",0,IF(AC$2="L",VLOOKUP(AC47,'H. INV.'!$F$10:$P$171,11,FALSE),IF(AC$2="S",VLOOKUP(AC47,'H. INV.'!$V$10:$AF$171,11,FALSE),IF(AC$2="D",VLOOKUP(AC47,'H. INV.'!$AL$10:$AV$171,11,FALSE),"")))))))</f>
        <v/>
      </c>
      <c r="FG47" s="148" t="str">
        <f>IF(AD47="","",IF(AD47="L",0,IF(AD47="V",0,IF(AD47="X",0,IF(AD$2="L",VLOOKUP(AD47,'H. INV.'!$F$10:$P$171,11,FALSE),IF(AD$2="S",VLOOKUP(AD47,'H. INV.'!$V$10:$AF$171,11,FALSE),IF(AD$2="D",VLOOKUP(AD47,'H. INV.'!$AL$10:$AV$171,11,FALSE),"")))))))</f>
        <v/>
      </c>
      <c r="FH47" s="148" t="str">
        <f>IF(AE47="","",IF(AE47="L",0,IF(AE47="V",0,IF(AE47="X",0,IF(AE$2="L",VLOOKUP(AE47,'H. INV.'!$F$10:$P$171,11,FALSE),IF(AE$2="S",VLOOKUP(AE47,'H. INV.'!$V$10:$AF$171,11,FALSE),IF(AE$2="D",VLOOKUP(AE47,'H. INV.'!$AL$10:$AV$171,11,FALSE),"")))))))</f>
        <v/>
      </c>
      <c r="FI47" s="148" t="str">
        <f>IF(AF47="","",IF(AF47="L",0,IF(AF47="V",0,IF(AF47="X",0,IF(AF$2="L",VLOOKUP(AF47,'H. INV.'!$F$10:$P$171,11,FALSE),IF(AF$2="S",VLOOKUP(AF47,'H. INV.'!$V$10:$AF$171,11,FALSE),IF(AF$2="D",VLOOKUP(AF47,'H. INV.'!$AL$10:$AV$171,11,FALSE),"")))))))</f>
        <v/>
      </c>
      <c r="FJ47" s="148" t="str">
        <f>IF(AG47="","",IF(AG47="L",0,IF(AG47="V",0,IF(AG47="X",0,IF(AG$2="L",VLOOKUP(AG47,'H. INV.'!$F$10:$P$171,11,FALSE),IF(AG$2="S",VLOOKUP(AG47,'H. INV.'!$V$10:$AF$171,11,FALSE),IF(AG$2="D",VLOOKUP(AG47,'H. INV.'!$AL$10:$AV$171,11,FALSE),"")))))))</f>
        <v/>
      </c>
      <c r="FK47" s="148" t="str">
        <f>IF(AH47="","",IF(AH47="L",0,IF(AH47="V",0,IF(AH47="X",0,IF(AH$2="L",VLOOKUP(AH47,'H. INV.'!$F$10:$P$171,11,FALSE),IF(AH$2="S",VLOOKUP(AH47,'H. INV.'!$V$10:$AF$171,11,FALSE),IF(AH$2="D",VLOOKUP(AH47,'H. INV.'!$AL$10:$AV$171,11,FALSE),"")))))))</f>
        <v/>
      </c>
      <c r="FL47" s="148" t="str">
        <f>IF(AI47="","",IF(AI47="L",0,IF(AI47="V",0,IF(AI47="X",0,IF(AI$2="L",VLOOKUP(AI47,'H. INV.'!$F$10:$P$171,11,FALSE),IF(AI$2="S",VLOOKUP(AI47,'H. INV.'!$V$10:$AF$171,11,FALSE),IF(AI$2="D",VLOOKUP(AI47,'H. INV.'!$AL$10:$AV$171,11,FALSE),"")))))))</f>
        <v/>
      </c>
      <c r="FM47" s="148" t="str">
        <f>IF(AJ47="","",IF(AJ47="L",0,IF(AJ47="V",0,IF(AJ47="X",0,IF(AJ$2="L",VLOOKUP(AJ47,'H. INV.'!$F$10:$P$171,11,FALSE),IF(AJ$2="S",VLOOKUP(AJ47,'H. INV.'!$V$10:$AF$171,11,FALSE),IF(AJ$2="D",VLOOKUP(AJ47,'H. INV.'!$AL$10:$AV$171,11,FALSE),"")))))))</f>
        <v/>
      </c>
      <c r="FN47" s="148" t="str">
        <f>IF(AK47="","",IF(AK47="L",0,IF(AK47="V",0,IF(AK47="X",0,IF(AK$2="L",VLOOKUP(AK47,'H. INV.'!$F$10:$P$171,11,FALSE),IF(AK$2="S",VLOOKUP(AK47,'H. INV.'!$V$10:$AF$171,11,FALSE),IF(AK$2="D",VLOOKUP(AK47,'H. INV.'!$AL$10:$AV$171,11,FALSE),"")))))))</f>
        <v/>
      </c>
      <c r="FO47" s="19"/>
      <c r="FP47" s="148" t="str">
        <f>IF(G47="","",IF(G47="L",0,IF(G47="V",0,IF(G47="X",0,IF(G$2="L",VLOOKUP(G47,'H. VER.'!$F$10:$P$171,11,FALSE),IF(G$2="S",VLOOKUP(G47,'H. VER.'!$V$10:$AF$171,11,FALSE),IF(G$2="D",VLOOKUP(G47,'H. VER.'!$AL$10:$AV$171,11,FALSE),"")))))))</f>
        <v/>
      </c>
      <c r="FQ47" s="148" t="str">
        <f>IF(H47="","",IF(H47="L",0,IF(H47="V",0,IF(H47="X",0,IF(H$2="L",VLOOKUP(H47,'H. VER.'!$F$10:$P$171,11,FALSE),IF(H$2="S",VLOOKUP(H47,'H. VER.'!$V$10:$AF$171,11,FALSE),IF(H$2="D",VLOOKUP(H47,'H. VER.'!$AL$10:$AV$171,11,FALSE),"")))))))</f>
        <v/>
      </c>
      <c r="FR47" s="148" t="str">
        <f>IF(I47="","",IF(I47="L",0,IF(I47="V",0,IF(I47="X",0,IF(I$2="L",VLOOKUP(I47,'H. VER.'!$F$10:$P$171,11,FALSE),IF(I$2="S",VLOOKUP(I47,'H. VER.'!$V$10:$AF$171,11,FALSE),IF(I$2="D",VLOOKUP(I47,'H. VER.'!$AL$10:$AV$171,11,FALSE),"")))))))</f>
        <v/>
      </c>
      <c r="FS47" s="148" t="str">
        <f>IF(J47="","",IF(J47="L",0,IF(J47="V",0,IF(J47="X",0,IF(J$2="L",VLOOKUP(J47,'H. VER.'!$F$10:$P$171,11,FALSE),IF(J$2="S",VLOOKUP(J47,'H. VER.'!$V$10:$AF$171,11,FALSE),IF(J$2="D",VLOOKUP(J47,'H. VER.'!$AL$10:$AV$171,11,FALSE),"")))))))</f>
        <v/>
      </c>
      <c r="FT47" s="148" t="str">
        <f>IF(K47="","",IF(K47="L",0,IF(K47="V",0,IF(K47="X",0,IF(K$2="L",VLOOKUP(K47,'H. VER.'!$F$10:$P$171,11,FALSE),IF(K$2="S",VLOOKUP(K47,'H. VER.'!$V$10:$AF$171,11,FALSE),IF(K$2="D",VLOOKUP(K47,'H. VER.'!$AL$10:$AV$171,11,FALSE),"")))))))</f>
        <v/>
      </c>
      <c r="FU47" s="148" t="str">
        <f>IF(L47="","",IF(L47="L",0,IF(L47="V",0,IF(L47="X",0,IF(L$2="L",VLOOKUP(L47,'H. VER.'!$F$10:$P$171,11,FALSE),IF(L$2="S",VLOOKUP(L47,'H. VER.'!$V$10:$AF$171,11,FALSE),IF(L$2="D",VLOOKUP(L47,'H. VER.'!$AL$10:$AV$171,11,FALSE),"")))))))</f>
        <v/>
      </c>
      <c r="FV47" s="148" t="str">
        <f>IF(M47="","",IF(M47="L",0,IF(M47="V",0,IF(M47="X",0,IF(M$2="L",VLOOKUP(M47,'H. VER.'!$F$10:$P$171,11,FALSE),IF(M$2="S",VLOOKUP(M47,'H. VER.'!$V$10:$AF$171,11,FALSE),IF(M$2="D",VLOOKUP(M47,'H. VER.'!$AL$10:$AV$171,11,FALSE),"")))))))</f>
        <v/>
      </c>
      <c r="FW47" s="148" t="str">
        <f>IF(N47="","",IF(N47="L",0,IF(N47="V",0,IF(N47="X",0,IF(N$2="L",VLOOKUP(N47,'H. VER.'!$F$10:$P$171,11,FALSE),IF(N$2="S",VLOOKUP(N47,'H. VER.'!$V$10:$AF$171,11,FALSE),IF(N$2="D",VLOOKUP(N47,'H. VER.'!$AL$10:$AV$171,11,FALSE),"")))))))</f>
        <v/>
      </c>
      <c r="FX47" s="148" t="str">
        <f>IF(O47="","",IF(O47="L",0,IF(O47="V",0,IF(O47="X",0,IF(O$2="L",VLOOKUP(O47,'H. VER.'!$F$10:$P$171,11,FALSE),IF(O$2="S",VLOOKUP(O47,'H. VER.'!$V$10:$AF$171,11,FALSE),IF(O$2="D",VLOOKUP(O47,'H. VER.'!$AL$10:$AV$171,11,FALSE),"")))))))</f>
        <v/>
      </c>
      <c r="FY47" s="148" t="str">
        <f>IF(P47="","",IF(P47="L",0,IF(P47="V",0,IF(P47="X",0,IF(P$2="L",VLOOKUP(P47,'H. VER.'!$F$10:$P$171,11,FALSE),IF(P$2="S",VLOOKUP(P47,'H. VER.'!$V$10:$AF$171,11,FALSE),IF(P$2="D",VLOOKUP(P47,'H. VER.'!$AL$10:$AV$171,11,FALSE),"")))))))</f>
        <v/>
      </c>
      <c r="FZ47" s="148" t="str">
        <f>IF(Q47="","",IF(Q47="L",0,IF(Q47="V",0,IF(Q47="X",0,IF(Q$2="L",VLOOKUP(Q47,'H. VER.'!$F$10:$P$171,11,FALSE),IF(Q$2="S",VLOOKUP(Q47,'H. VER.'!$V$10:$AF$171,11,FALSE),IF(Q$2="D",VLOOKUP(Q47,'H. VER.'!$AL$10:$AV$171,11,FALSE),"")))))))</f>
        <v/>
      </c>
      <c r="GA47" s="148" t="str">
        <f>IF(R47="","",IF(R47="L",0,IF(R47="V",0,IF(R47="X",0,IF(R$2="L",VLOOKUP(R47,'H. VER.'!$F$10:$P$171,11,FALSE),IF(R$2="S",VLOOKUP(R47,'H. VER.'!$V$10:$AF$171,11,FALSE),IF(R$2="D",VLOOKUP(R47,'H. VER.'!$AL$10:$AV$171,11,FALSE),"")))))))</f>
        <v/>
      </c>
      <c r="GB47" s="148" t="str">
        <f>IF(S47="","",IF(S47="L",0,IF(S47="V",0,IF(S47="X",0,IF(S$2="L",VLOOKUP(S47,'H. VER.'!$F$10:$P$171,11,FALSE),IF(S$2="S",VLOOKUP(S47,'H. VER.'!$V$10:$AF$171,11,FALSE),IF(S$2="D",VLOOKUP(S47,'H. VER.'!$AL$10:$AV$171,11,FALSE),"")))))))</f>
        <v/>
      </c>
      <c r="GC47" s="148" t="str">
        <f>IF(T47="","",IF(T47="L",0,IF(T47="V",0,IF(T47="X",0,IF(T$2="L",VLOOKUP(T47,'H. VER.'!$F$10:$P$171,11,FALSE),IF(T$2="S",VLOOKUP(T47,'H. VER.'!$V$10:$AF$171,11,FALSE),IF(T$2="D",VLOOKUP(T47,'H. VER.'!$AL$10:$AV$171,11,FALSE),"")))))))</f>
        <v/>
      </c>
      <c r="GD47" s="148" t="str">
        <f>IF(U47="","",IF(U47="L",0,IF(U47="V",0,IF(U47="X",0,IF(U$2="L",VLOOKUP(U47,'H. VER.'!$F$10:$P$171,11,FALSE),IF(U$2="S",VLOOKUP(U47,'H. VER.'!$V$10:$AF$171,11,FALSE),IF(U$2="D",VLOOKUP(U47,'H. VER.'!$AL$10:$AV$171,11,FALSE),"")))))))</f>
        <v/>
      </c>
      <c r="GE47" s="148" t="str">
        <f>IF(V47="","",IF(V47="L",0,IF(V47="V",0,IF(V47="X",0,IF(V$2="L",VLOOKUP(V47,'H. VER.'!$F$10:$P$171,11,FALSE),IF(V$2="S",VLOOKUP(V47,'H. VER.'!$V$10:$AF$171,11,FALSE),IF(V$2="D",VLOOKUP(V47,'H. VER.'!$AL$10:$AV$171,11,FALSE),"")))))))</f>
        <v/>
      </c>
      <c r="GF47" s="148" t="str">
        <f>IF(W47="","",IF(W47="L",0,IF(W47="V",0,IF(W47="X",0,IF(W$2="L",VLOOKUP(W47,'H. VER.'!$F$10:$P$171,11,FALSE),IF(W$2="S",VLOOKUP(W47,'H. VER.'!$V$10:$AF$171,11,FALSE),IF(W$2="D",VLOOKUP(W47,'H. VER.'!$AL$10:$AV$171,11,FALSE),"")))))))</f>
        <v/>
      </c>
      <c r="GG47" s="148" t="str">
        <f>IF(X47="","",IF(X47="L",0,IF(X47="V",0,IF(X47="X",0,IF(X$2="L",VLOOKUP(X47,'H. VER.'!$F$10:$P$171,11,FALSE),IF(X$2="S",VLOOKUP(X47,'H. VER.'!$V$10:$AF$171,11,FALSE),IF(X$2="D",VLOOKUP(X47,'H. VER.'!$AL$10:$AV$171,11,FALSE),"")))))))</f>
        <v/>
      </c>
      <c r="GH47" s="148" t="str">
        <f>IF(Y47="","",IF(Y47="L",0,IF(Y47="V",0,IF(Y47="X",0,IF(Y$2="L",VLOOKUP(Y47,'H. VER.'!$F$10:$P$171,11,FALSE),IF(Y$2="S",VLOOKUP(Y47,'H. VER.'!$V$10:$AF$171,11,FALSE),IF(Y$2="D",VLOOKUP(Y47,'H. VER.'!$AL$10:$AV$171,11,FALSE),"")))))))</f>
        <v/>
      </c>
      <c r="GI47" s="148" t="str">
        <f>IF(Z47="","",IF(Z47="L",0,IF(Z47="V",0,IF(Z47="X",0,IF(Z$2="L",VLOOKUP(Z47,'H. VER.'!$F$10:$P$171,11,FALSE),IF(Z$2="S",VLOOKUP(Z47,'H. VER.'!$V$10:$AF$171,11,FALSE),IF(Z$2="D",VLOOKUP(Z47,'H. VER.'!$AL$10:$AV$171,11,FALSE),"")))))))</f>
        <v/>
      </c>
      <c r="GJ47" s="148" t="str">
        <f>IF(AA47="","",IF(AA47="L",0,IF(AA47="V",0,IF(AA47="X",0,IF(AA$2="L",VLOOKUP(AA47,'H. VER.'!$F$10:$P$171,11,FALSE),IF(AA$2="S",VLOOKUP(AA47,'H. VER.'!$V$10:$AF$171,11,FALSE),IF(AA$2="D",VLOOKUP(AA47,'H. VER.'!$AL$10:$AV$171,11,FALSE),"")))))))</f>
        <v/>
      </c>
      <c r="GK47" s="148" t="str">
        <f>IF(AB47="","",IF(AB47="L",0,IF(AB47="V",0,IF(AB47="X",0,IF(AB$2="L",VLOOKUP(AB47,'H. VER.'!$F$10:$P$171,11,FALSE),IF(AB$2="S",VLOOKUP(AB47,'H. VER.'!$V$10:$AF$171,11,FALSE),IF(AB$2="D",VLOOKUP(AB47,'H. VER.'!$AL$10:$AV$171,11,FALSE),"")))))))</f>
        <v/>
      </c>
      <c r="GL47" s="148" t="str">
        <f>IF(AC47="","",IF(AC47="L",0,IF(AC47="V",0,IF(AC47="X",0,IF(AC$2="L",VLOOKUP(AC47,'H. VER.'!$F$10:$P$171,11,FALSE),IF(AC$2="S",VLOOKUP(AC47,'H. VER.'!$V$10:$AF$171,11,FALSE),IF(AC$2="D",VLOOKUP(AC47,'H. VER.'!$AL$10:$AV$171,11,FALSE),"")))))))</f>
        <v/>
      </c>
      <c r="GM47" s="148" t="str">
        <f>IF(AD47="","",IF(AD47="L",0,IF(AD47="V",0,IF(AD47="X",0,IF(AD$2="L",VLOOKUP(AD47,'H. VER.'!$F$10:$P$171,11,FALSE),IF(AD$2="S",VLOOKUP(AD47,'H. VER.'!$V$10:$AF$171,11,FALSE),IF(AD$2="D",VLOOKUP(AD47,'H. VER.'!$AL$10:$AV$171,11,FALSE),"")))))))</f>
        <v/>
      </c>
      <c r="GN47" s="148" t="str">
        <f>IF(AE47="","",IF(AE47="L",0,IF(AE47="V",0,IF(AE47="X",0,IF(AE$2="L",VLOOKUP(AE47,'H. VER.'!$F$10:$P$171,11,FALSE),IF(AE$2="S",VLOOKUP(AE47,'H. VER.'!$V$10:$AF$171,11,FALSE),IF(AE$2="D",VLOOKUP(AE47,'H. VER.'!$AL$10:$AV$171,11,FALSE),"")))))))</f>
        <v/>
      </c>
      <c r="GO47" s="148" t="str">
        <f>IF(AF47="","",IF(AF47="L",0,IF(AF47="V",0,IF(AF47="X",0,IF(AF$2="L",VLOOKUP(AF47,'H. VER.'!$F$10:$P$171,11,FALSE),IF(AF$2="S",VLOOKUP(AF47,'H. VER.'!$V$10:$AF$171,11,FALSE),IF(AF$2="D",VLOOKUP(AF47,'H. VER.'!$AL$10:$AV$171,11,FALSE),"")))))))</f>
        <v/>
      </c>
      <c r="GP47" s="148" t="str">
        <f>IF(AG47="","",IF(AG47="L",0,IF(AG47="V",0,IF(AG47="X",0,IF(AG$2="L",VLOOKUP(AG47,'H. VER.'!$F$10:$P$171,11,FALSE),IF(AG$2="S",VLOOKUP(AG47,'H. VER.'!$V$10:$AF$171,11,FALSE),IF(AG$2="D",VLOOKUP(AG47,'H. VER.'!$AL$10:$AV$171,11,FALSE),"")))))))</f>
        <v/>
      </c>
      <c r="GQ47" s="148" t="str">
        <f>IF(AH47="","",IF(AH47="L",0,IF(AH47="V",0,IF(AH47="X",0,IF(AH$2="L",VLOOKUP(AH47,'H. VER.'!$F$10:$P$171,11,FALSE),IF(AH$2="S",VLOOKUP(AH47,'H. VER.'!$V$10:$AF$171,11,FALSE),IF(AH$2="D",VLOOKUP(AH47,'H. VER.'!$AL$10:$AV$171,11,FALSE),"")))))))</f>
        <v/>
      </c>
      <c r="GR47" s="148" t="str">
        <f>IF(AI47="","",IF(AI47="L",0,IF(AI47="V",0,IF(AI47="X",0,IF(AI$2="L",VLOOKUP(AI47,'H. VER.'!$F$10:$P$171,11,FALSE),IF(AI$2="S",VLOOKUP(AI47,'H. VER.'!$V$10:$AF$171,11,FALSE),IF(AI$2="D",VLOOKUP(AI47,'H. VER.'!$AL$10:$AV$171,11,FALSE),"")))))))</f>
        <v/>
      </c>
      <c r="GS47" s="148" t="str">
        <f>IF(AJ47="","",IF(AJ47="L",0,IF(AJ47="V",0,IF(AJ47="X",0,IF(AJ$2="L",VLOOKUP(AJ47,'H. VER.'!$F$10:$P$171,11,FALSE),IF(AJ$2="S",VLOOKUP(AJ47,'H. VER.'!$V$10:$AF$171,11,FALSE),IF(AJ$2="D",VLOOKUP(AJ47,'H. VER.'!$AL$10:$AV$171,11,FALSE),"")))))))</f>
        <v/>
      </c>
      <c r="GT47" s="148" t="str">
        <f>IF(AK47="","",IF(AK47="L",0,IF(AK47="V",0,IF(AK47="X",0,IF(AK$2="L",VLOOKUP(AK47,'H. VER.'!$F$10:$P$171,11,FALSE),IF(AK$2="S",VLOOKUP(AK47,'H. VER.'!$V$10:$AF$171,11,FALSE),IF(AK$2="D",VLOOKUP(AK47,'H. VER.'!$AL$10:$AV$171,11,FALSE),"")))))))</f>
        <v/>
      </c>
      <c r="GU47" s="19"/>
      <c r="GV47" s="417">
        <f t="shared" si="47"/>
        <v>40</v>
      </c>
      <c r="GW47" s="415"/>
    </row>
    <row r="48" spans="1:205" ht="15.75">
      <c r="A48" s="368"/>
      <c r="B48" s="367" t="str">
        <f>IFERROR(VLOOKUP(A464/7/2023+CONDUCTORES!C:V,20,FALSE),"")</f>
        <v/>
      </c>
      <c r="C48" s="544" t="str">
        <f>IF(CUADRO!A48="",IF(B48="","",B48),VLOOKUP(CUADRO!A48,CONDUCTORES!C:E,3,FALSE))</f>
        <v/>
      </c>
      <c r="D48" s="545" t="str">
        <f>IF(ISNA(IF(B48="",IF(A48="","",A48),VLOOKUP(B48,CONDUCTORES!B:F,5,FALSE))),"",(IF(B48="",IF(A48="","",A48),VLOOKUP(B48,CONDUCTORES!B:F,5,FALSE))))</f>
        <v/>
      </c>
      <c r="E48" s="546">
        <v>45</v>
      </c>
      <c r="F48" s="551"/>
      <c r="G48" s="547"/>
      <c r="H48" s="547"/>
      <c r="I48" s="519"/>
      <c r="J48" s="547"/>
      <c r="K48" s="519"/>
      <c r="L48" s="550"/>
      <c r="M48" s="547"/>
      <c r="N48" s="547"/>
      <c r="O48" s="547"/>
      <c r="P48" s="519"/>
      <c r="Q48" s="547"/>
      <c r="R48" s="519"/>
      <c r="S48" s="550"/>
      <c r="T48" s="547"/>
      <c r="U48" s="549"/>
      <c r="V48" s="550"/>
      <c r="W48" s="547"/>
      <c r="X48" s="547"/>
      <c r="Y48" s="519"/>
      <c r="Z48" s="519"/>
      <c r="AA48" s="547"/>
      <c r="AB48" s="547"/>
      <c r="AC48" s="547"/>
      <c r="AD48" s="547"/>
      <c r="AE48" s="547"/>
      <c r="AF48" s="547"/>
      <c r="AG48" s="550"/>
      <c r="AH48" s="547"/>
      <c r="AI48" s="547"/>
      <c r="AJ48" s="547"/>
      <c r="AK48" s="519"/>
      <c r="AL48" s="417">
        <f t="shared" si="38"/>
        <v>0</v>
      </c>
      <c r="AM48" s="417">
        <f t="shared" si="6"/>
        <v>31</v>
      </c>
      <c r="AN48" s="463">
        <f t="shared" si="39"/>
        <v>0</v>
      </c>
      <c r="AO48" s="463">
        <f t="shared" si="40"/>
        <v>0</v>
      </c>
      <c r="AP48" s="463">
        <f t="shared" si="41"/>
        <v>0</v>
      </c>
      <c r="AQ48" s="463">
        <f t="shared" si="42"/>
        <v>0</v>
      </c>
      <c r="AR48" s="463">
        <f t="shared" si="43"/>
        <v>0</v>
      </c>
      <c r="AS48" s="464">
        <f t="shared" si="44"/>
        <v>0</v>
      </c>
      <c r="AT48" s="464">
        <f t="shared" si="45"/>
        <v>0</v>
      </c>
      <c r="AU48" s="465">
        <f>EH48+(AO48*(CALCULADORA!$L$22/30))+(CUADRO!AP48*CALCULADORA!$J$22)+(CUADRO!AQ48*CALCULADORA!$J$22)+(CUADRO!AR48*CALCULADORA!$J$22)</f>
        <v>0</v>
      </c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97">
        <f t="shared" si="48"/>
        <v>1</v>
      </c>
      <c r="BW48" s="97">
        <f t="shared" si="49"/>
        <v>2</v>
      </c>
      <c r="BX48" s="97">
        <f t="shared" si="50"/>
        <v>3</v>
      </c>
      <c r="BY48" s="97">
        <f t="shared" si="51"/>
        <v>4</v>
      </c>
      <c r="BZ48" s="97">
        <f t="shared" si="52"/>
        <v>5</v>
      </c>
      <c r="CA48" s="97">
        <f t="shared" si="53"/>
        <v>6</v>
      </c>
      <c r="CB48" s="97">
        <f t="shared" si="54"/>
        <v>7</v>
      </c>
      <c r="CC48" s="97">
        <f t="shared" si="55"/>
        <v>8</v>
      </c>
      <c r="CD48" s="97">
        <f t="shared" si="56"/>
        <v>9</v>
      </c>
      <c r="CE48" s="97">
        <f t="shared" si="57"/>
        <v>10</v>
      </c>
      <c r="CF48" s="97">
        <f t="shared" si="58"/>
        <v>11</v>
      </c>
      <c r="CG48" s="97">
        <f t="shared" si="59"/>
        <v>12</v>
      </c>
      <c r="CH48" s="97">
        <f t="shared" si="60"/>
        <v>13</v>
      </c>
      <c r="CI48" s="97">
        <f t="shared" si="61"/>
        <v>14</v>
      </c>
      <c r="CJ48" s="97">
        <f t="shared" si="62"/>
        <v>15</v>
      </c>
      <c r="CK48" s="97">
        <f t="shared" si="63"/>
        <v>16</v>
      </c>
      <c r="CL48" s="97">
        <f t="shared" si="64"/>
        <v>17</v>
      </c>
      <c r="CM48" s="97">
        <f t="shared" si="65"/>
        <v>18</v>
      </c>
      <c r="CN48" s="97">
        <f t="shared" si="66"/>
        <v>19</v>
      </c>
      <c r="CO48" s="97">
        <f t="shared" si="67"/>
        <v>20</v>
      </c>
      <c r="CP48" s="97">
        <f t="shared" si="68"/>
        <v>21</v>
      </c>
      <c r="CQ48" s="97">
        <f t="shared" si="69"/>
        <v>22</v>
      </c>
      <c r="CR48" s="97">
        <f t="shared" si="70"/>
        <v>23</v>
      </c>
      <c r="CS48" s="97">
        <f t="shared" si="71"/>
        <v>24</v>
      </c>
      <c r="CT48" s="97">
        <f t="shared" si="72"/>
        <v>25</v>
      </c>
      <c r="CU48" s="97">
        <f t="shared" si="73"/>
        <v>26</v>
      </c>
      <c r="CV48" s="97">
        <f t="shared" si="74"/>
        <v>27</v>
      </c>
      <c r="CW48" s="97">
        <f t="shared" si="75"/>
        <v>28</v>
      </c>
      <c r="CX48" s="97">
        <f t="shared" si="76"/>
        <v>29</v>
      </c>
      <c r="CY48" s="97">
        <f t="shared" si="77"/>
        <v>30</v>
      </c>
      <c r="CZ48" s="97">
        <f t="shared" si="78"/>
        <v>31</v>
      </c>
      <c r="DA48" s="19"/>
      <c r="DB48" s="19"/>
      <c r="DC48" s="148" t="str">
        <f>IF(G48="X",CALCULADORA!$J$22,IF(CUADRO!G48="V",0,IF(CUADRO!G48="AP",0,IF(CUADRO!G48="HS",0,IF(CUADRO!G48="BA",0,IF(CALCULADORA!$M$2="INVIERNO",CUADRO!EJ48,CUADRO!FP48))))))</f>
        <v/>
      </c>
      <c r="DD48" s="148" t="str">
        <f>IF(H48="X",CALCULADORA!$J$22,IF(CUADRO!H48="V",0,IF(CUADRO!H48="AP",0,IF(CUADRO!H48="HS",0,IF(CUADRO!H48="BA",0,IF(CALCULADORA!$M$2="INVIERNO",CUADRO!EK48,CUADRO!FQ48))))))</f>
        <v/>
      </c>
      <c r="DE48" s="148" t="str">
        <f>IF(I48="X",CALCULADORA!$J$22,IF(CUADRO!I48="V",0,IF(CUADRO!I48="AP",0,IF(CUADRO!I48="HS",0,IF(CUADRO!I48="BA",0,IF(CALCULADORA!$M$2="INVIERNO",CUADRO!EL48,CUADRO!FR48))))))</f>
        <v/>
      </c>
      <c r="DF48" s="148" t="str">
        <f>IF(J48="X",CALCULADORA!$J$22,IF(CUADRO!J48="V",0,IF(CUADRO!J48="AP",0,IF(CUADRO!J48="HS",0,IF(CUADRO!J48="BA",0,IF(CALCULADORA!$M$2="INVIERNO",CUADRO!EM48,CUADRO!FS48))))))</f>
        <v/>
      </c>
      <c r="DG48" s="148" t="str">
        <f>IF(K48="X",CALCULADORA!$J$22,IF(CUADRO!K48="V",0,IF(CUADRO!K48="AP",0,IF(CUADRO!K48="HS",0,IF(CUADRO!K48="BA",0,IF(CALCULADORA!$M$2="INVIERNO",CUADRO!EN48,CUADRO!FT48))))))</f>
        <v/>
      </c>
      <c r="DH48" s="148" t="str">
        <f>IF(L48="X",CALCULADORA!$J$22,IF(CUADRO!L48="V",0,IF(CUADRO!L48="AP",0,IF(CUADRO!L48="HS",0,IF(CUADRO!L48="BA",0,IF(CALCULADORA!$M$2="INVIERNO",CUADRO!EO48,CUADRO!FU48))))))</f>
        <v/>
      </c>
      <c r="DI48" s="148" t="str">
        <f>IF(M48="X",CALCULADORA!$J$22,IF(CUADRO!M48="V",0,IF(CUADRO!M48="AP",0,IF(CUADRO!M48="HS",0,IF(CUADRO!M48="BA",0,IF(CALCULADORA!$M$2="INVIERNO",CUADRO!EP48,CUADRO!FV48))))))</f>
        <v/>
      </c>
      <c r="DJ48" s="148" t="str">
        <f>IF(N48="X",CALCULADORA!$J$22,IF(CUADRO!N48="V",0,IF(CUADRO!N48="AP",0,IF(CUADRO!N48="HS",0,IF(CUADRO!N48="BA",0,IF(CALCULADORA!$M$2="INVIERNO",CUADRO!EQ48,CUADRO!FW48))))))</f>
        <v/>
      </c>
      <c r="DK48" s="148" t="str">
        <f>IF(O48="X",CALCULADORA!$J$22,IF(CUADRO!O48="V",0,IF(CUADRO!O48="AP",0,IF(CUADRO!O48="HS",0,IF(CUADRO!O48="BA",0,IF(CALCULADORA!$M$2="INVIERNO",CUADRO!ER48,CUADRO!FX48))))))</f>
        <v/>
      </c>
      <c r="DL48" s="148" t="str">
        <f>IF(P48="X",CALCULADORA!$J$22,IF(CUADRO!P48="V",0,IF(CUADRO!P48="AP",0,IF(CUADRO!P48="HS",0,IF(CUADRO!P48="BA",0,IF(CALCULADORA!$M$2="INVIERNO",CUADRO!ES48,CUADRO!FY48))))))</f>
        <v/>
      </c>
      <c r="DM48" s="148" t="str">
        <f>IF(Q48="X",CALCULADORA!$J$22,IF(CUADRO!Q48="V",0,IF(CUADRO!Q48="AP",0,IF(CUADRO!Q48="HS",0,IF(CUADRO!Q48="BA",0,IF(CALCULADORA!$M$2="INVIERNO",CUADRO!ET48,CUADRO!FZ48))))))</f>
        <v/>
      </c>
      <c r="DN48" s="148" t="str">
        <f>IF(R48="X",CALCULADORA!$J$22,IF(CUADRO!R48="V",0,IF(CUADRO!R48="AP",0,IF(CUADRO!R48="HS",0,IF(CUADRO!R48="BA",0,IF(CALCULADORA!$M$2="INVIERNO",CUADRO!EU48,CUADRO!GA48))))))</f>
        <v/>
      </c>
      <c r="DO48" s="148" t="str">
        <f>IF(S48="X",CALCULADORA!$J$22,IF(CUADRO!S48="V",0,IF(CUADRO!S48="AP",0,IF(CUADRO!S48="HS",0,IF(CUADRO!S48="BA",0,IF(CALCULADORA!$M$2="INVIERNO",CUADRO!EV48,CUADRO!GB48))))))</f>
        <v/>
      </c>
      <c r="DP48" s="148" t="str">
        <f>IF(T48="X",CALCULADORA!$J$22,IF(CUADRO!T48="V",0,IF(CUADRO!T48="AP",0,IF(CUADRO!T48="HS",0,IF(CUADRO!T48="BA",0,IF(CALCULADORA!$M$2="INVIERNO",CUADRO!EW48,CUADRO!GC48))))))</f>
        <v/>
      </c>
      <c r="DQ48" s="148" t="str">
        <f>IF(U48="X",CALCULADORA!$J$22,IF(CUADRO!U48="V",0,IF(CUADRO!U48="AP",0,IF(CUADRO!U48="HS",0,IF(CUADRO!U48="BA",0,IF(CALCULADORA!$M$2="INVIERNO",CUADRO!EX48,CUADRO!GD48))))))</f>
        <v/>
      </c>
      <c r="DR48" s="148" t="str">
        <f>IF(V48="X",CALCULADORA!$J$22,IF(CUADRO!V48="V",0,IF(CUADRO!V48="AP",0,IF(CUADRO!V48="HS",0,IF(CUADRO!V48="BA",0,IF(CALCULADORA!$M$2="INVIERNO",CUADRO!EY48,CUADRO!GE48))))))</f>
        <v/>
      </c>
      <c r="DS48" s="148" t="str">
        <f>IF(W48="X",CALCULADORA!$J$22,IF(CUADRO!W48="V",0,IF(CUADRO!W48="AP",0,IF(CUADRO!W48="HS",0,IF(CUADRO!W48="BA",0,IF(CALCULADORA!$M$2="INVIERNO",CUADRO!EZ48,CUADRO!GF48))))))</f>
        <v/>
      </c>
      <c r="DT48" s="148" t="str">
        <f>IF(X48="X",CALCULADORA!$J$22,IF(CUADRO!X48="V",0,IF(CUADRO!X48="AP",0,IF(CUADRO!X48="HS",0,IF(CUADRO!X48="BA",0,IF(CALCULADORA!$M$2="INVIERNO",CUADRO!FA48,CUADRO!GG48))))))</f>
        <v/>
      </c>
      <c r="DU48" s="148" t="str">
        <f>IF(Y48="X",CALCULADORA!$J$22,IF(CUADRO!Y48="V",0,IF(CUADRO!Y48="AP",0,IF(CUADRO!Y48="HS",0,IF(CUADRO!Y48="BA",0,IF(CALCULADORA!$M$2="INVIERNO",CUADRO!FB48,CUADRO!GH48))))))</f>
        <v/>
      </c>
      <c r="DV48" s="148" t="str">
        <f>IF(Z48="X",CALCULADORA!$J$22,IF(CUADRO!Z48="V",0,IF(CUADRO!Z48="AP",0,IF(CUADRO!Z48="HS",0,IF(CUADRO!Z48="BA",0,IF(CALCULADORA!$M$2="INVIERNO",CUADRO!FC48,CUADRO!GI48))))))</f>
        <v/>
      </c>
      <c r="DW48" s="148" t="str">
        <f>IF(AA48="X",CALCULADORA!$J$22,IF(CUADRO!AA48="V",0,IF(CUADRO!AA48="AP",0,IF(CUADRO!AA48="HS",0,IF(CUADRO!AA48="BA",0,IF(CALCULADORA!$M$2="INVIERNO",CUADRO!FD48,CUADRO!GJ48))))))</f>
        <v/>
      </c>
      <c r="DX48" s="148" t="str">
        <f>IF(AB48="X",CALCULADORA!$J$22,IF(CUADRO!AB48="V",0,IF(CUADRO!AB48="AP",0,IF(CUADRO!AB48="HS",0,IF(CUADRO!AB48="BA",0,IF(CALCULADORA!$M$2="INVIERNO",CUADRO!FE48,CUADRO!GK48))))))</f>
        <v/>
      </c>
      <c r="DY48" s="148" t="str">
        <f>IF(AC48="X",CALCULADORA!$J$22,IF(CUADRO!AC48="V",0,IF(CUADRO!AC48="AP",0,IF(CUADRO!AC48="HS",0,IF(CUADRO!AC48="BA",0,IF(CALCULADORA!$M$2="INVIERNO",CUADRO!FF48,CUADRO!GL48))))))</f>
        <v/>
      </c>
      <c r="DZ48" s="148" t="str">
        <f>IF(AD48="X",CALCULADORA!$J$22,IF(CUADRO!AD48="V",0,IF(CUADRO!AD48="AP",0,IF(CUADRO!AD48="HS",0,IF(CUADRO!AD48="BA",0,IF(CALCULADORA!$M$2="INVIERNO",CUADRO!FG48,CUADRO!GM48))))))</f>
        <v/>
      </c>
      <c r="EA48" s="148" t="str">
        <f>IF(AE48="X",CALCULADORA!$J$22,IF(CUADRO!AE48="V",0,IF(CUADRO!AE48="AP",0,IF(CUADRO!AE48="HS",0,IF(CUADRO!AE48="BA",0,IF(CALCULADORA!$M$2="INVIERNO",CUADRO!FH48,CUADRO!GN48))))))</f>
        <v/>
      </c>
      <c r="EB48" s="148" t="str">
        <f>IF(AF48="X",CALCULADORA!$J$22,IF(CUADRO!AF48="V",0,IF(CUADRO!AF48="AP",0,IF(CUADRO!AF48="HS",0,IF(CUADRO!AF48="BA",0,IF(CALCULADORA!$M$2="INVIERNO",CUADRO!FI48,CUADRO!GO48))))))</f>
        <v/>
      </c>
      <c r="EC48" s="148" t="str">
        <f>IF(AG48="X",CALCULADORA!$J$22,IF(CUADRO!AG48="V",0,IF(CUADRO!AG48="AP",0,IF(CUADRO!AG48="HS",0,IF(CUADRO!AG48="BA",0,IF(CALCULADORA!$M$2="INVIERNO",CUADRO!FJ48,CUADRO!GP48))))))</f>
        <v/>
      </c>
      <c r="ED48" s="148" t="str">
        <f>IF(AH48="X",CALCULADORA!$J$22,IF(CUADRO!AH48="V",0,IF(CUADRO!AH48="AP",0,IF(CUADRO!AH48="HS",0,IF(CUADRO!AH48="BA",0,IF(CALCULADORA!$M$2="INVIERNO",CUADRO!FK48,CUADRO!GQ48))))))</f>
        <v/>
      </c>
      <c r="EE48" s="148" t="str">
        <f>IF(AI48="X",CALCULADORA!$J$22,IF(CUADRO!AI48="V",0,IF(CUADRO!AI48="AP",0,IF(CUADRO!AI48="HS",0,IF(CUADRO!AI48="BA",0,IF(CALCULADORA!$M$2="INVIERNO",CUADRO!FL48,CUADRO!GR48))))))</f>
        <v/>
      </c>
      <c r="EF48" s="148" t="str">
        <f>IF(AJ48="X",CALCULADORA!$J$22,IF(CUADRO!AJ48="V",0,IF(CUADRO!AJ48="AP",0,IF(CUADRO!AJ48="HS",0,IF(CUADRO!AJ48="BA",0,IF(CALCULADORA!$M$2="INVIERNO",CUADRO!FM48,CUADRO!GS48))))))</f>
        <v/>
      </c>
      <c r="EG48" s="148" t="str">
        <f>IF(AK48="X",CALCULADORA!$J$22,IF(CUADRO!AK48="V",0,IF(CUADRO!AK48="AP",0,IF(CUADRO!AK48="HS",0,IF(CUADRO!AK48="BA",0,IF(CALCULADORA!$M$2="INVIERNO",CUADRO!FN48,CUADRO!GT48))))))</f>
        <v/>
      </c>
      <c r="EH48" s="363">
        <f t="shared" si="46"/>
        <v>0</v>
      </c>
      <c r="EI48" s="19"/>
      <c r="EJ48" s="148" t="str">
        <f>IF(G48="","",IF(G48="L",0,IF(G48="V",0,IF(G48="X",0,IF(G$2="L",VLOOKUP(G48,'H. INV.'!$F$10:$P$171,11,FALSE),IF(G$2="S",VLOOKUP(G48,'H. INV.'!$V$10:$AF$171,11,FALSE),IF(G$2="D",VLOOKUP(G48,'H. INV.'!$AL$10:$AV$171,11,FALSE),"")))))))</f>
        <v/>
      </c>
      <c r="EK48" s="148" t="str">
        <f>IF(H48="","",IF(H48="L",0,IF(H48="V",0,IF(H48="X",0,IF(H$2="L",VLOOKUP(H48,'H. INV.'!$F$10:$P$171,11,FALSE),IF(H$2="S",VLOOKUP(H48,'H. INV.'!$V$10:$AF$171,11,FALSE),IF(H$2="D",VLOOKUP(H48,'H. INV.'!$AL$10:$AV$171,11,FALSE),"")))))))</f>
        <v/>
      </c>
      <c r="EL48" s="148" t="str">
        <f>IF(I48="","",IF(I48="L",0,IF(I48="V",0,IF(I48="X",0,IF(I$2="L",VLOOKUP(I48,'H. INV.'!$F$10:$P$171,11,FALSE),IF(I$2="S",VLOOKUP(I48,'H. INV.'!$V$10:$AF$171,11,FALSE),IF(I$2="D",VLOOKUP(I48,'H. INV.'!$AL$10:$AV$171,11,FALSE),"")))))))</f>
        <v/>
      </c>
      <c r="EM48" s="148" t="str">
        <f>IF(J48="","",IF(J48="L",0,IF(J48="V",0,IF(J48="X",0,IF(J$2="L",VLOOKUP(J48,'H. INV.'!$F$10:$P$171,11,FALSE),IF(J$2="S",VLOOKUP(J48,'H. INV.'!$V$10:$AF$171,11,FALSE),IF(J$2="D",VLOOKUP(J48,'H. INV.'!$AL$10:$AV$171,11,FALSE),"")))))))</f>
        <v/>
      </c>
      <c r="EN48" s="148" t="str">
        <f>IF(K48="","",IF(K48="L",0,IF(K48="V",0,IF(K48="X",0,IF(K$2="L",VLOOKUP(K48,'H. INV.'!$F$10:$P$171,11,FALSE),IF(K$2="S",VLOOKUP(K48,'H. INV.'!$V$10:$AF$171,11,FALSE),IF(K$2="D",VLOOKUP(K48,'H. INV.'!$AL$10:$AV$171,11,FALSE),"")))))))</f>
        <v/>
      </c>
      <c r="EO48" s="148" t="str">
        <f>IF(L48="","",IF(L48="L",0,IF(L48="V",0,IF(L48="X",0,IF(L$2="L",VLOOKUP(L48,'H. INV.'!$F$10:$P$171,11,FALSE),IF(L$2="S",VLOOKUP(L48,'H. INV.'!$V$10:$AF$171,11,FALSE),IF(L$2="D",VLOOKUP(L48,'H. INV.'!$AL$10:$AV$171,11,FALSE),"")))))))</f>
        <v/>
      </c>
      <c r="EP48" s="148" t="str">
        <f>IF(M48="","",IF(M48="L",0,IF(M48="V",0,IF(M48="X",0,IF(M$2="L",VLOOKUP(M48,'H. INV.'!$F$10:$P$171,11,FALSE),IF(M$2="S",VLOOKUP(M48,'H. INV.'!$V$10:$AF$171,11,FALSE),IF(M$2="D",VLOOKUP(M48,'H. INV.'!$AL$10:$AV$171,11,FALSE),"")))))))</f>
        <v/>
      </c>
      <c r="EQ48" s="148" t="str">
        <f>IF(N48="","",IF(N48="L",0,IF(N48="V",0,IF(N48="X",0,IF(N$2="L",VLOOKUP(N48,'H. INV.'!$F$10:$P$171,11,FALSE),IF(N$2="S",VLOOKUP(N48,'H. INV.'!$V$10:$AF$171,11,FALSE),IF(N$2="D",VLOOKUP(N48,'H. INV.'!$AL$10:$AV$171,11,FALSE),"")))))))</f>
        <v/>
      </c>
      <c r="ER48" s="148" t="str">
        <f>IF(O48="","",IF(O48="L",0,IF(O48="V",0,IF(O48="X",0,IF(O$2="L",VLOOKUP(O48,'H. INV.'!$F$10:$P$171,11,FALSE),IF(O$2="S",VLOOKUP(O48,'H. INV.'!$V$10:$AF$171,11,FALSE),IF(O$2="D",VLOOKUP(O48,'H. INV.'!$AL$10:$AV$171,11,FALSE),"")))))))</f>
        <v/>
      </c>
      <c r="ES48" s="148" t="str">
        <f>IF(P48="","",IF(P48="L",0,IF(P48="V",0,IF(P48="X",0,IF(P$2="L",VLOOKUP(P48,'H. INV.'!$F$10:$P$171,11,FALSE),IF(P$2="S",VLOOKUP(P48,'H. INV.'!$V$10:$AF$171,11,FALSE),IF(P$2="D",VLOOKUP(P48,'H. INV.'!$AL$10:$AV$171,11,FALSE),"")))))))</f>
        <v/>
      </c>
      <c r="ET48" s="148" t="str">
        <f>IF(Q48="","",IF(Q48="L",0,IF(Q48="V",0,IF(Q48="X",0,IF(Q$2="L",VLOOKUP(Q48,'H. INV.'!$F$10:$P$171,11,FALSE),IF(Q$2="S",VLOOKUP(Q48,'H. INV.'!$V$10:$AF$171,11,FALSE),IF(Q$2="D",VLOOKUP(Q48,'H. INV.'!$AL$10:$AV$171,11,FALSE),"")))))))</f>
        <v/>
      </c>
      <c r="EU48" s="148" t="str">
        <f>IF(R48="","",IF(R48="L",0,IF(R48="V",0,IF(R48="X",0,IF(R$2="L",VLOOKUP(R48,'H. INV.'!$F$10:$P$171,11,FALSE),IF(R$2="S",VLOOKUP(R48,'H. INV.'!$V$10:$AF$171,11,FALSE),IF(R$2="D",VLOOKUP(R48,'H. INV.'!$AL$10:$AV$171,11,FALSE),"")))))))</f>
        <v/>
      </c>
      <c r="EV48" s="148" t="str">
        <f>IF(S48="","",IF(S48="L",0,IF(S48="V",0,IF(S48="X",0,IF(S$2="L",VLOOKUP(S48,'H. INV.'!$F$10:$P$171,11,FALSE),IF(S$2="S",VLOOKUP(S48,'H. INV.'!$V$10:$AF$171,11,FALSE),IF(S$2="D",VLOOKUP(S48,'H. INV.'!$AL$10:$AV$171,11,FALSE),"")))))))</f>
        <v/>
      </c>
      <c r="EW48" s="148" t="str">
        <f>IF(T48="","",IF(T48="L",0,IF(T48="V",0,IF(T48="X",0,IF(T$2="L",VLOOKUP(T48,'H. INV.'!$F$10:$P$171,11,FALSE),IF(T$2="S",VLOOKUP(T48,'H. INV.'!$V$10:$AF$171,11,FALSE),IF(T$2="D",VLOOKUP(T48,'H. INV.'!$AL$10:$AV$171,11,FALSE),"")))))))</f>
        <v/>
      </c>
      <c r="EX48" s="148" t="str">
        <f>IF(U48="","",IF(U48="L",0,IF(U48="V",0,IF(U48="X",0,IF(U$2="L",VLOOKUP(U48,'H. INV.'!$F$10:$P$171,11,FALSE),IF(U$2="S",VLOOKUP(U48,'H. INV.'!$V$10:$AF$171,11,FALSE),IF(U$2="D",VLOOKUP(U48,'H. INV.'!$AL$10:$AV$171,11,FALSE),"")))))))</f>
        <v/>
      </c>
      <c r="EY48" s="148" t="str">
        <f>IF(V48="","",IF(V48="L",0,IF(V48="V",0,IF(V48="X",0,IF(V$2="L",VLOOKUP(V48,'H. INV.'!$F$10:$P$171,11,FALSE),IF(V$2="S",VLOOKUP(V48,'H. INV.'!$V$10:$AF$171,11,FALSE),IF(V$2="D",VLOOKUP(V48,'H. INV.'!$AL$10:$AV$171,11,FALSE),"")))))))</f>
        <v/>
      </c>
      <c r="EZ48" s="148" t="str">
        <f>IF(W48="","",IF(W48="L",0,IF(W48="V",0,IF(W48="X",0,IF(W$2="L",VLOOKUP(W48,'H. INV.'!$F$10:$P$171,11,FALSE),IF(W$2="S",VLOOKUP(W48,'H. INV.'!$V$10:$AF$171,11,FALSE),IF(W$2="D",VLOOKUP(W48,'H. INV.'!$AL$10:$AV$171,11,FALSE),"")))))))</f>
        <v/>
      </c>
      <c r="FA48" s="148" t="str">
        <f>IF(X48="","",IF(X48="L",0,IF(X48="V",0,IF(X48="X",0,IF(X$2="L",VLOOKUP(X48,'H. INV.'!$F$10:$P$171,11,FALSE),IF(X$2="S",VLOOKUP(X48,'H. INV.'!$V$10:$AF$171,11,FALSE),IF(X$2="D",VLOOKUP(X48,'H. INV.'!$AL$10:$AV$171,11,FALSE),"")))))))</f>
        <v/>
      </c>
      <c r="FB48" s="148" t="str">
        <f>IF(Y48="","",IF(Y48="L",0,IF(Y48="V",0,IF(Y48="X",0,IF(Y$2="L",VLOOKUP(Y48,'H. INV.'!$F$10:$P$171,11,FALSE),IF(Y$2="S",VLOOKUP(Y48,'H. INV.'!$V$10:$AF$171,11,FALSE),IF(Y$2="D",VLOOKUP(Y48,'H. INV.'!$AL$10:$AV$171,11,FALSE),"")))))))</f>
        <v/>
      </c>
      <c r="FC48" s="148" t="str">
        <f>IF(Z48="","",IF(Z48="L",0,IF(Z48="V",0,IF(Z48="X",0,IF(Z$2="L",VLOOKUP(Z48,'H. INV.'!$F$10:$P$171,11,FALSE),IF(Z$2="S",VLOOKUP(Z48,'H. INV.'!$V$10:$AF$171,11,FALSE),IF(Z$2="D",VLOOKUP(Z48,'H. INV.'!$AL$10:$AV$171,11,FALSE),"")))))))</f>
        <v/>
      </c>
      <c r="FD48" s="148" t="str">
        <f>IF(AA48="","",IF(AA48="L",0,IF(AA48="V",0,IF(AA48="X",0,IF(AA$2="L",VLOOKUP(AA48,'H. INV.'!$F$10:$P$171,11,FALSE),IF(AA$2="S",VLOOKUP(AA48,'H. INV.'!$V$10:$AF$171,11,FALSE),IF(AA$2="D",VLOOKUP(AA48,'H. INV.'!$AL$10:$AV$171,11,FALSE),"")))))))</f>
        <v/>
      </c>
      <c r="FE48" s="148" t="str">
        <f>IF(AB48="","",IF(AB48="L",0,IF(AB48="V",0,IF(AB48="X",0,IF(AB$2="L",VLOOKUP(AB48,'H. INV.'!$F$10:$P$171,11,FALSE),IF(AB$2="S",VLOOKUP(AB48,'H. INV.'!$V$10:$AF$171,11,FALSE),IF(AB$2="D",VLOOKUP(AB48,'H. INV.'!$AL$10:$AV$171,11,FALSE),"")))))))</f>
        <v/>
      </c>
      <c r="FF48" s="148" t="str">
        <f>IF(AC48="","",IF(AC48="L",0,IF(AC48="V",0,IF(AC48="X",0,IF(AC$2="L",VLOOKUP(AC48,'H. INV.'!$F$10:$P$171,11,FALSE),IF(AC$2="S",VLOOKUP(AC48,'H. INV.'!$V$10:$AF$171,11,FALSE),IF(AC$2="D",VLOOKUP(AC48,'H. INV.'!$AL$10:$AV$171,11,FALSE),"")))))))</f>
        <v/>
      </c>
      <c r="FG48" s="148" t="str">
        <f>IF(AD48="","",IF(AD48="L",0,IF(AD48="V",0,IF(AD48="X",0,IF(AD$2="L",VLOOKUP(AD48,'H. INV.'!$F$10:$P$171,11,FALSE),IF(AD$2="S",VLOOKUP(AD48,'H. INV.'!$V$10:$AF$171,11,FALSE),IF(AD$2="D",VLOOKUP(AD48,'H. INV.'!$AL$10:$AV$171,11,FALSE),"")))))))</f>
        <v/>
      </c>
      <c r="FH48" s="148" t="str">
        <f>IF(AE48="","",IF(AE48="L",0,IF(AE48="V",0,IF(AE48="X",0,IF(AE$2="L",VLOOKUP(AE48,'H. INV.'!$F$10:$P$171,11,FALSE),IF(AE$2="S",VLOOKUP(AE48,'H. INV.'!$V$10:$AF$171,11,FALSE),IF(AE$2="D",VLOOKUP(AE48,'H. INV.'!$AL$10:$AV$171,11,FALSE),"")))))))</f>
        <v/>
      </c>
      <c r="FI48" s="148" t="str">
        <f>IF(AF48="","",IF(AF48="L",0,IF(AF48="V",0,IF(AF48="X",0,IF(AF$2="L",VLOOKUP(AF48,'H. INV.'!$F$10:$P$171,11,FALSE),IF(AF$2="S",VLOOKUP(AF48,'H. INV.'!$V$10:$AF$171,11,FALSE),IF(AF$2="D",VLOOKUP(AF48,'H. INV.'!$AL$10:$AV$171,11,FALSE),"")))))))</f>
        <v/>
      </c>
      <c r="FJ48" s="148" t="str">
        <f>IF(AG48="","",IF(AG48="L",0,IF(AG48="V",0,IF(AG48="X",0,IF(AG$2="L",VLOOKUP(AG48,'H. INV.'!$F$10:$P$171,11,FALSE),IF(AG$2="S",VLOOKUP(AG48,'H. INV.'!$V$10:$AF$171,11,FALSE),IF(AG$2="D",VLOOKUP(AG48,'H. INV.'!$AL$10:$AV$171,11,FALSE),"")))))))</f>
        <v/>
      </c>
      <c r="FK48" s="148" t="str">
        <f>IF(AH48="","",IF(AH48="L",0,IF(AH48="V",0,IF(AH48="X",0,IF(AH$2="L",VLOOKUP(AH48,'H. INV.'!$F$10:$P$171,11,FALSE),IF(AH$2="S",VLOOKUP(AH48,'H. INV.'!$V$10:$AF$171,11,FALSE),IF(AH$2="D",VLOOKUP(AH48,'H. INV.'!$AL$10:$AV$171,11,FALSE),"")))))))</f>
        <v/>
      </c>
      <c r="FL48" s="148" t="str">
        <f>IF(AI48="","",IF(AI48="L",0,IF(AI48="V",0,IF(AI48="X",0,IF(AI$2="L",VLOOKUP(AI48,'H. INV.'!$F$10:$P$171,11,FALSE),IF(AI$2="S",VLOOKUP(AI48,'H. INV.'!$V$10:$AF$171,11,FALSE),IF(AI$2="D",VLOOKUP(AI48,'H. INV.'!$AL$10:$AV$171,11,FALSE),"")))))))</f>
        <v/>
      </c>
      <c r="FM48" s="148" t="str">
        <f>IF(AJ48="","",IF(AJ48="L",0,IF(AJ48="V",0,IF(AJ48="X",0,IF(AJ$2="L",VLOOKUP(AJ48,'H. INV.'!$F$10:$P$171,11,FALSE),IF(AJ$2="S",VLOOKUP(AJ48,'H. INV.'!$V$10:$AF$171,11,FALSE),IF(AJ$2="D",VLOOKUP(AJ48,'H. INV.'!$AL$10:$AV$171,11,FALSE),"")))))))</f>
        <v/>
      </c>
      <c r="FN48" s="148" t="str">
        <f>IF(AK48="","",IF(AK48="L",0,IF(AK48="V",0,IF(AK48="X",0,IF(AK$2="L",VLOOKUP(AK48,'H. INV.'!$F$10:$P$171,11,FALSE),IF(AK$2="S",VLOOKUP(AK48,'H. INV.'!$V$10:$AF$171,11,FALSE),IF(AK$2="D",VLOOKUP(AK48,'H. INV.'!$AL$10:$AV$171,11,FALSE),"")))))))</f>
        <v/>
      </c>
      <c r="FO48" s="19"/>
      <c r="FP48" s="148" t="str">
        <f>IF(G48="","",IF(G48="L",0,IF(G48="V",0,IF(G48="X",0,IF(G$2="L",VLOOKUP(G48,'H. VER.'!$F$10:$P$171,11,FALSE),IF(G$2="S",VLOOKUP(G48,'H. VER.'!$V$10:$AF$171,11,FALSE),IF(G$2="D",VLOOKUP(G48,'H. VER.'!$AL$10:$AV$171,11,FALSE),"")))))))</f>
        <v/>
      </c>
      <c r="FQ48" s="148" t="str">
        <f>IF(H48="","",IF(H48="L",0,IF(H48="V",0,IF(H48="X",0,IF(H$2="L",VLOOKUP(H48,'H. VER.'!$F$10:$P$171,11,FALSE),IF(H$2="S",VLOOKUP(H48,'H. VER.'!$V$10:$AF$171,11,FALSE),IF(H$2="D",VLOOKUP(H48,'H. VER.'!$AL$10:$AV$171,11,FALSE),"")))))))</f>
        <v/>
      </c>
      <c r="FR48" s="148" t="str">
        <f>IF(I48="","",IF(I48="L",0,IF(I48="V",0,IF(I48="X",0,IF(I$2="L",VLOOKUP(I48,'H. VER.'!$F$10:$P$171,11,FALSE),IF(I$2="S",VLOOKUP(I48,'H. VER.'!$V$10:$AF$171,11,FALSE),IF(I$2="D",VLOOKUP(I48,'H. VER.'!$AL$10:$AV$171,11,FALSE),"")))))))</f>
        <v/>
      </c>
      <c r="FS48" s="148" t="str">
        <f>IF(J48="","",IF(J48="L",0,IF(J48="V",0,IF(J48="X",0,IF(J$2="L",VLOOKUP(J48,'H. VER.'!$F$10:$P$171,11,FALSE),IF(J$2="S",VLOOKUP(J48,'H. VER.'!$V$10:$AF$171,11,FALSE),IF(J$2="D",VLOOKUP(J48,'H. VER.'!$AL$10:$AV$171,11,FALSE),"")))))))</f>
        <v/>
      </c>
      <c r="FT48" s="148" t="str">
        <f>IF(K48="","",IF(K48="L",0,IF(K48="V",0,IF(K48="X",0,IF(K$2="L",VLOOKUP(K48,'H. VER.'!$F$10:$P$171,11,FALSE),IF(K$2="S",VLOOKUP(K48,'H. VER.'!$V$10:$AF$171,11,FALSE),IF(K$2="D",VLOOKUP(K48,'H. VER.'!$AL$10:$AV$171,11,FALSE),"")))))))</f>
        <v/>
      </c>
      <c r="FU48" s="148" t="str">
        <f>IF(L48="","",IF(L48="L",0,IF(L48="V",0,IF(L48="X",0,IF(L$2="L",VLOOKUP(L48,'H. VER.'!$F$10:$P$171,11,FALSE),IF(L$2="S",VLOOKUP(L48,'H. VER.'!$V$10:$AF$171,11,FALSE),IF(L$2="D",VLOOKUP(L48,'H. VER.'!$AL$10:$AV$171,11,FALSE),"")))))))</f>
        <v/>
      </c>
      <c r="FV48" s="148" t="str">
        <f>IF(M48="","",IF(M48="L",0,IF(M48="V",0,IF(M48="X",0,IF(M$2="L",VLOOKUP(M48,'H. VER.'!$F$10:$P$171,11,FALSE),IF(M$2="S",VLOOKUP(M48,'H. VER.'!$V$10:$AF$171,11,FALSE),IF(M$2="D",VLOOKUP(M48,'H. VER.'!$AL$10:$AV$171,11,FALSE),"")))))))</f>
        <v/>
      </c>
      <c r="FW48" s="148" t="str">
        <f>IF(N48="","",IF(N48="L",0,IF(N48="V",0,IF(N48="X",0,IF(N$2="L",VLOOKUP(N48,'H. VER.'!$F$10:$P$171,11,FALSE),IF(N$2="S",VLOOKUP(N48,'H. VER.'!$V$10:$AF$171,11,FALSE),IF(N$2="D",VLOOKUP(N48,'H. VER.'!$AL$10:$AV$171,11,FALSE),"")))))))</f>
        <v/>
      </c>
      <c r="FX48" s="148" t="str">
        <f>IF(O48="","",IF(O48="L",0,IF(O48="V",0,IF(O48="X",0,IF(O$2="L",VLOOKUP(O48,'H. VER.'!$F$10:$P$171,11,FALSE),IF(O$2="S",VLOOKUP(O48,'H. VER.'!$V$10:$AF$171,11,FALSE),IF(O$2="D",VLOOKUP(O48,'H. VER.'!$AL$10:$AV$171,11,FALSE),"")))))))</f>
        <v/>
      </c>
      <c r="FY48" s="148" t="str">
        <f>IF(P48="","",IF(P48="L",0,IF(P48="V",0,IF(P48="X",0,IF(P$2="L",VLOOKUP(P48,'H. VER.'!$F$10:$P$171,11,FALSE),IF(P$2="S",VLOOKUP(P48,'H. VER.'!$V$10:$AF$171,11,FALSE),IF(P$2="D",VLOOKUP(P48,'H. VER.'!$AL$10:$AV$171,11,FALSE),"")))))))</f>
        <v/>
      </c>
      <c r="FZ48" s="148" t="str">
        <f>IF(Q48="","",IF(Q48="L",0,IF(Q48="V",0,IF(Q48="X",0,IF(Q$2="L",VLOOKUP(Q48,'H. VER.'!$F$10:$P$171,11,FALSE),IF(Q$2="S",VLOOKUP(Q48,'H. VER.'!$V$10:$AF$171,11,FALSE),IF(Q$2="D",VLOOKUP(Q48,'H. VER.'!$AL$10:$AV$171,11,FALSE),"")))))))</f>
        <v/>
      </c>
      <c r="GA48" s="148" t="str">
        <f>IF(R48="","",IF(R48="L",0,IF(R48="V",0,IF(R48="X",0,IF(R$2="L",VLOOKUP(R48,'H. VER.'!$F$10:$P$171,11,FALSE),IF(R$2="S",VLOOKUP(R48,'H. VER.'!$V$10:$AF$171,11,FALSE),IF(R$2="D",VLOOKUP(R48,'H. VER.'!$AL$10:$AV$171,11,FALSE),"")))))))</f>
        <v/>
      </c>
      <c r="GB48" s="148" t="str">
        <f>IF(S48="","",IF(S48="L",0,IF(S48="V",0,IF(S48="X",0,IF(S$2="L",VLOOKUP(S48,'H. VER.'!$F$10:$P$171,11,FALSE),IF(S$2="S",VLOOKUP(S48,'H. VER.'!$V$10:$AF$171,11,FALSE),IF(S$2="D",VLOOKUP(S48,'H. VER.'!$AL$10:$AV$171,11,FALSE),"")))))))</f>
        <v/>
      </c>
      <c r="GC48" s="148" t="str">
        <f>IF(T48="","",IF(T48="L",0,IF(T48="V",0,IF(T48="X",0,IF(T$2="L",VLOOKUP(T48,'H. VER.'!$F$10:$P$171,11,FALSE),IF(T$2="S",VLOOKUP(T48,'H. VER.'!$V$10:$AF$171,11,FALSE),IF(T$2="D",VLOOKUP(T48,'H. VER.'!$AL$10:$AV$171,11,FALSE),"")))))))</f>
        <v/>
      </c>
      <c r="GD48" s="148" t="str">
        <f>IF(U48="","",IF(U48="L",0,IF(U48="V",0,IF(U48="X",0,IF(U$2="L",VLOOKUP(U48,'H. VER.'!$F$10:$P$171,11,FALSE),IF(U$2="S",VLOOKUP(U48,'H. VER.'!$V$10:$AF$171,11,FALSE),IF(U$2="D",VLOOKUP(U48,'H. VER.'!$AL$10:$AV$171,11,FALSE),"")))))))</f>
        <v/>
      </c>
      <c r="GE48" s="148" t="str">
        <f>IF(V48="","",IF(V48="L",0,IF(V48="V",0,IF(V48="X",0,IF(V$2="L",VLOOKUP(V48,'H. VER.'!$F$10:$P$171,11,FALSE),IF(V$2="S",VLOOKUP(V48,'H. VER.'!$V$10:$AF$171,11,FALSE),IF(V$2="D",VLOOKUP(V48,'H. VER.'!$AL$10:$AV$171,11,FALSE),"")))))))</f>
        <v/>
      </c>
      <c r="GF48" s="148" t="str">
        <f>IF(W48="","",IF(W48="L",0,IF(W48="V",0,IF(W48="X",0,IF(W$2="L",VLOOKUP(W48,'H. VER.'!$F$10:$P$171,11,FALSE),IF(W$2="S",VLOOKUP(W48,'H. VER.'!$V$10:$AF$171,11,FALSE),IF(W$2="D",VLOOKUP(W48,'H. VER.'!$AL$10:$AV$171,11,FALSE),"")))))))</f>
        <v/>
      </c>
      <c r="GG48" s="148" t="str">
        <f>IF(X48="","",IF(X48="L",0,IF(X48="V",0,IF(X48="X",0,IF(X$2="L",VLOOKUP(X48,'H. VER.'!$F$10:$P$171,11,FALSE),IF(X$2="S",VLOOKUP(X48,'H. VER.'!$V$10:$AF$171,11,FALSE),IF(X$2="D",VLOOKUP(X48,'H. VER.'!$AL$10:$AV$171,11,FALSE),"")))))))</f>
        <v/>
      </c>
      <c r="GH48" s="148" t="str">
        <f>IF(Y48="","",IF(Y48="L",0,IF(Y48="V",0,IF(Y48="X",0,IF(Y$2="L",VLOOKUP(Y48,'H. VER.'!$F$10:$P$171,11,FALSE),IF(Y$2="S",VLOOKUP(Y48,'H. VER.'!$V$10:$AF$171,11,FALSE),IF(Y$2="D",VLOOKUP(Y48,'H. VER.'!$AL$10:$AV$171,11,FALSE),"")))))))</f>
        <v/>
      </c>
      <c r="GI48" s="148" t="str">
        <f>IF(Z48="","",IF(Z48="L",0,IF(Z48="V",0,IF(Z48="X",0,IF(Z$2="L",VLOOKUP(Z48,'H. VER.'!$F$10:$P$171,11,FALSE),IF(Z$2="S",VLOOKUP(Z48,'H. VER.'!$V$10:$AF$171,11,FALSE),IF(Z$2="D",VLOOKUP(Z48,'H. VER.'!$AL$10:$AV$171,11,FALSE),"")))))))</f>
        <v/>
      </c>
      <c r="GJ48" s="148" t="str">
        <f>IF(AA48="","",IF(AA48="L",0,IF(AA48="V",0,IF(AA48="X",0,IF(AA$2="L",VLOOKUP(AA48,'H. VER.'!$F$10:$P$171,11,FALSE),IF(AA$2="S",VLOOKUP(AA48,'H. VER.'!$V$10:$AF$171,11,FALSE),IF(AA$2="D",VLOOKUP(AA48,'H. VER.'!$AL$10:$AV$171,11,FALSE),"")))))))</f>
        <v/>
      </c>
      <c r="GK48" s="148" t="str">
        <f>IF(AB48="","",IF(AB48="L",0,IF(AB48="V",0,IF(AB48="X",0,IF(AB$2="L",VLOOKUP(AB48,'H. VER.'!$F$10:$P$171,11,FALSE),IF(AB$2="S",VLOOKUP(AB48,'H. VER.'!$V$10:$AF$171,11,FALSE),IF(AB$2="D",VLOOKUP(AB48,'H. VER.'!$AL$10:$AV$171,11,FALSE),"")))))))</f>
        <v/>
      </c>
      <c r="GL48" s="148" t="str">
        <f>IF(AC48="","",IF(AC48="L",0,IF(AC48="V",0,IF(AC48="X",0,IF(AC$2="L",VLOOKUP(AC48,'H. VER.'!$F$10:$P$171,11,FALSE),IF(AC$2="S",VLOOKUP(AC48,'H. VER.'!$V$10:$AF$171,11,FALSE),IF(AC$2="D",VLOOKUP(AC48,'H. VER.'!$AL$10:$AV$171,11,FALSE),"")))))))</f>
        <v/>
      </c>
      <c r="GM48" s="148" t="str">
        <f>IF(AD48="","",IF(AD48="L",0,IF(AD48="V",0,IF(AD48="X",0,IF(AD$2="L",VLOOKUP(AD48,'H. VER.'!$F$10:$P$171,11,FALSE),IF(AD$2="S",VLOOKUP(AD48,'H. VER.'!$V$10:$AF$171,11,FALSE),IF(AD$2="D",VLOOKUP(AD48,'H. VER.'!$AL$10:$AV$171,11,FALSE),"")))))))</f>
        <v/>
      </c>
      <c r="GN48" s="148" t="str">
        <f>IF(AE48="","",IF(AE48="L",0,IF(AE48="V",0,IF(AE48="X",0,IF(AE$2="L",VLOOKUP(AE48,'H. VER.'!$F$10:$P$171,11,FALSE),IF(AE$2="S",VLOOKUP(AE48,'H. VER.'!$V$10:$AF$171,11,FALSE),IF(AE$2="D",VLOOKUP(AE48,'H. VER.'!$AL$10:$AV$171,11,FALSE),"")))))))</f>
        <v/>
      </c>
      <c r="GO48" s="148" t="str">
        <f>IF(AF48="","",IF(AF48="L",0,IF(AF48="V",0,IF(AF48="X",0,IF(AF$2="L",VLOOKUP(AF48,'H. VER.'!$F$10:$P$171,11,FALSE),IF(AF$2="S",VLOOKUP(AF48,'H. VER.'!$V$10:$AF$171,11,FALSE),IF(AF$2="D",VLOOKUP(AF48,'H. VER.'!$AL$10:$AV$171,11,FALSE),"")))))))</f>
        <v/>
      </c>
      <c r="GP48" s="148" t="str">
        <f>IF(AG48="","",IF(AG48="L",0,IF(AG48="V",0,IF(AG48="X",0,IF(AG$2="L",VLOOKUP(AG48,'H. VER.'!$F$10:$P$171,11,FALSE),IF(AG$2="S",VLOOKUP(AG48,'H. VER.'!$V$10:$AF$171,11,FALSE),IF(AG$2="D",VLOOKUP(AG48,'H. VER.'!$AL$10:$AV$171,11,FALSE),"")))))))</f>
        <v/>
      </c>
      <c r="GQ48" s="148" t="str">
        <f>IF(AH48="","",IF(AH48="L",0,IF(AH48="V",0,IF(AH48="X",0,IF(AH$2="L",VLOOKUP(AH48,'H. VER.'!$F$10:$P$171,11,FALSE),IF(AH$2="S",VLOOKUP(AH48,'H. VER.'!$V$10:$AF$171,11,FALSE),IF(AH$2="D",VLOOKUP(AH48,'H. VER.'!$AL$10:$AV$171,11,FALSE),"")))))))</f>
        <v/>
      </c>
      <c r="GR48" s="148" t="str">
        <f>IF(AI48="","",IF(AI48="L",0,IF(AI48="V",0,IF(AI48="X",0,IF(AI$2="L",VLOOKUP(AI48,'H. VER.'!$F$10:$P$171,11,FALSE),IF(AI$2="S",VLOOKUP(AI48,'H. VER.'!$V$10:$AF$171,11,FALSE),IF(AI$2="D",VLOOKUP(AI48,'H. VER.'!$AL$10:$AV$171,11,FALSE),"")))))))</f>
        <v/>
      </c>
      <c r="GS48" s="148" t="str">
        <f>IF(AJ48="","",IF(AJ48="L",0,IF(AJ48="V",0,IF(AJ48="X",0,IF(AJ$2="L",VLOOKUP(AJ48,'H. VER.'!$F$10:$P$171,11,FALSE),IF(AJ$2="S",VLOOKUP(AJ48,'H. VER.'!$V$10:$AF$171,11,FALSE),IF(AJ$2="D",VLOOKUP(AJ48,'H. VER.'!$AL$10:$AV$171,11,FALSE),"")))))))</f>
        <v/>
      </c>
      <c r="GT48" s="148" t="str">
        <f>IF(AK48="","",IF(AK48="L",0,IF(AK48="V",0,IF(AK48="X",0,IF(AK$2="L",VLOOKUP(AK48,'H. VER.'!$F$10:$P$171,11,FALSE),IF(AK$2="S",VLOOKUP(AK48,'H. VER.'!$V$10:$AF$171,11,FALSE),IF(AK$2="D",VLOOKUP(AK48,'H. VER.'!$AL$10:$AV$171,11,FALSE),"")))))))</f>
        <v/>
      </c>
      <c r="GU48" s="19"/>
      <c r="GV48" s="417">
        <f t="shared" si="47"/>
        <v>41</v>
      </c>
      <c r="GW48" s="415"/>
    </row>
    <row r="49" spans="1:205" ht="15.75">
      <c r="A49" s="368"/>
      <c r="B49" s="367" t="str">
        <f>IFERROR(VLOOKUP(A465/7/2023+CONDUCTORES!C:V,20,FALSE),"")</f>
        <v/>
      </c>
      <c r="C49" s="544" t="str">
        <f>IF(CUADRO!A49="",IF(B49="","",B49),VLOOKUP(CUADRO!A49,CONDUCTORES!C:E,3,FALSE))</f>
        <v/>
      </c>
      <c r="D49" s="545" t="str">
        <f>IF(ISNA(IF(B49="",IF(A49="","",A49),VLOOKUP(B49,CONDUCTORES!B:F,5,FALSE))),"",(IF(B49="",IF(A49="","",A49),VLOOKUP(B49,CONDUCTORES!B:F,5,FALSE))))</f>
        <v/>
      </c>
      <c r="E49" s="546">
        <v>46</v>
      </c>
      <c r="F49" s="551"/>
      <c r="G49" s="547"/>
      <c r="H49" s="547"/>
      <c r="I49" s="519"/>
      <c r="J49" s="547"/>
      <c r="K49" s="519"/>
      <c r="L49" s="550"/>
      <c r="M49" s="547"/>
      <c r="N49" s="547"/>
      <c r="O49" s="547"/>
      <c r="P49" s="519"/>
      <c r="Q49" s="547"/>
      <c r="R49" s="519"/>
      <c r="S49" s="550"/>
      <c r="T49" s="547"/>
      <c r="U49" s="549"/>
      <c r="V49" s="550"/>
      <c r="W49" s="547"/>
      <c r="X49" s="547"/>
      <c r="Y49" s="519"/>
      <c r="Z49" s="519"/>
      <c r="AA49" s="547"/>
      <c r="AB49" s="547"/>
      <c r="AC49" s="547"/>
      <c r="AD49" s="547"/>
      <c r="AE49" s="547"/>
      <c r="AF49" s="547"/>
      <c r="AG49" s="550"/>
      <c r="AH49" s="547"/>
      <c r="AI49" s="547"/>
      <c r="AJ49" s="547"/>
      <c r="AK49" s="519"/>
      <c r="AL49" s="417">
        <f t="shared" si="38"/>
        <v>0</v>
      </c>
      <c r="AM49" s="417">
        <f t="shared" si="6"/>
        <v>31</v>
      </c>
      <c r="AN49" s="463">
        <f t="shared" si="39"/>
        <v>0</v>
      </c>
      <c r="AO49" s="463">
        <f t="shared" si="40"/>
        <v>0</v>
      </c>
      <c r="AP49" s="463">
        <f t="shared" si="41"/>
        <v>0</v>
      </c>
      <c r="AQ49" s="463">
        <f t="shared" si="42"/>
        <v>0</v>
      </c>
      <c r="AR49" s="463">
        <f t="shared" si="43"/>
        <v>0</v>
      </c>
      <c r="AS49" s="464">
        <f t="shared" si="44"/>
        <v>0</v>
      </c>
      <c r="AT49" s="464">
        <f t="shared" si="45"/>
        <v>0</v>
      </c>
      <c r="AU49" s="465">
        <f>EH49+(AO49*(CALCULADORA!$L$22/30))+(CUADRO!AP49*CALCULADORA!$J$22)+(CUADRO!AQ49*CALCULADORA!$J$22)+(CUADRO!AR49*CALCULADORA!$J$22)</f>
        <v>0</v>
      </c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97">
        <f t="shared" si="48"/>
        <v>1</v>
      </c>
      <c r="BW49" s="97">
        <f t="shared" si="49"/>
        <v>2</v>
      </c>
      <c r="BX49" s="97">
        <f t="shared" si="50"/>
        <v>3</v>
      </c>
      <c r="BY49" s="97">
        <f t="shared" si="51"/>
        <v>4</v>
      </c>
      <c r="BZ49" s="97">
        <f t="shared" si="52"/>
        <v>5</v>
      </c>
      <c r="CA49" s="97">
        <f t="shared" si="53"/>
        <v>6</v>
      </c>
      <c r="CB49" s="97">
        <f t="shared" si="54"/>
        <v>7</v>
      </c>
      <c r="CC49" s="97">
        <f t="shared" si="55"/>
        <v>8</v>
      </c>
      <c r="CD49" s="97">
        <f t="shared" si="56"/>
        <v>9</v>
      </c>
      <c r="CE49" s="97">
        <f t="shared" si="57"/>
        <v>10</v>
      </c>
      <c r="CF49" s="97">
        <f t="shared" si="58"/>
        <v>11</v>
      </c>
      <c r="CG49" s="97">
        <f t="shared" si="59"/>
        <v>12</v>
      </c>
      <c r="CH49" s="97">
        <f t="shared" si="60"/>
        <v>13</v>
      </c>
      <c r="CI49" s="97">
        <f t="shared" si="61"/>
        <v>14</v>
      </c>
      <c r="CJ49" s="97">
        <f t="shared" si="62"/>
        <v>15</v>
      </c>
      <c r="CK49" s="97">
        <f t="shared" si="63"/>
        <v>16</v>
      </c>
      <c r="CL49" s="97">
        <f t="shared" si="64"/>
        <v>17</v>
      </c>
      <c r="CM49" s="97">
        <f t="shared" si="65"/>
        <v>18</v>
      </c>
      <c r="CN49" s="97">
        <f t="shared" si="66"/>
        <v>19</v>
      </c>
      <c r="CO49" s="97">
        <f t="shared" si="67"/>
        <v>20</v>
      </c>
      <c r="CP49" s="97">
        <f t="shared" si="68"/>
        <v>21</v>
      </c>
      <c r="CQ49" s="97">
        <f t="shared" si="69"/>
        <v>22</v>
      </c>
      <c r="CR49" s="97">
        <f t="shared" si="70"/>
        <v>23</v>
      </c>
      <c r="CS49" s="97">
        <f t="shared" si="71"/>
        <v>24</v>
      </c>
      <c r="CT49" s="97">
        <f t="shared" si="72"/>
        <v>25</v>
      </c>
      <c r="CU49" s="97">
        <f t="shared" si="73"/>
        <v>26</v>
      </c>
      <c r="CV49" s="97">
        <f t="shared" si="74"/>
        <v>27</v>
      </c>
      <c r="CW49" s="97">
        <f t="shared" si="75"/>
        <v>28</v>
      </c>
      <c r="CX49" s="97">
        <f t="shared" si="76"/>
        <v>29</v>
      </c>
      <c r="CY49" s="97">
        <f t="shared" si="77"/>
        <v>30</v>
      </c>
      <c r="CZ49" s="97">
        <f t="shared" si="78"/>
        <v>31</v>
      </c>
      <c r="DA49" s="19"/>
      <c r="DB49" s="19"/>
      <c r="DC49" s="148" t="str">
        <f>IF(G49="X",CALCULADORA!$J$22,IF(CUADRO!G49="V",0,IF(CUADRO!G49="AP",0,IF(CUADRO!G49="HS",0,IF(CUADRO!G49="BA",0,IF(CALCULADORA!$M$2="INVIERNO",CUADRO!EJ49,CUADRO!FP49))))))</f>
        <v/>
      </c>
      <c r="DD49" s="148" t="str">
        <f>IF(H49="X",CALCULADORA!$J$22,IF(CUADRO!H49="V",0,IF(CUADRO!H49="AP",0,IF(CUADRO!H49="HS",0,IF(CUADRO!H49="BA",0,IF(CALCULADORA!$M$2="INVIERNO",CUADRO!EK49,CUADRO!FQ49))))))</f>
        <v/>
      </c>
      <c r="DE49" s="148" t="str">
        <f>IF(I49="X",CALCULADORA!$J$22,IF(CUADRO!I49="V",0,IF(CUADRO!I49="AP",0,IF(CUADRO!I49="HS",0,IF(CUADRO!I49="BA",0,IF(CALCULADORA!$M$2="INVIERNO",CUADRO!EL49,CUADRO!FR49))))))</f>
        <v/>
      </c>
      <c r="DF49" s="148" t="str">
        <f>IF(J49="X",CALCULADORA!$J$22,IF(CUADRO!J49="V",0,IF(CUADRO!J49="AP",0,IF(CUADRO!J49="HS",0,IF(CUADRO!J49="BA",0,IF(CALCULADORA!$M$2="INVIERNO",CUADRO!EM49,CUADRO!FS49))))))</f>
        <v/>
      </c>
      <c r="DG49" s="148" t="str">
        <f>IF(K49="X",CALCULADORA!$J$22,IF(CUADRO!K49="V",0,IF(CUADRO!K49="AP",0,IF(CUADRO!K49="HS",0,IF(CUADRO!K49="BA",0,IF(CALCULADORA!$M$2="INVIERNO",CUADRO!EN49,CUADRO!FT49))))))</f>
        <v/>
      </c>
      <c r="DH49" s="148" t="str">
        <f>IF(L49="X",CALCULADORA!$J$22,IF(CUADRO!L49="V",0,IF(CUADRO!L49="AP",0,IF(CUADRO!L49="HS",0,IF(CUADRO!L49="BA",0,IF(CALCULADORA!$M$2="INVIERNO",CUADRO!EO49,CUADRO!FU49))))))</f>
        <v/>
      </c>
      <c r="DI49" s="148" t="str">
        <f>IF(M49="X",CALCULADORA!$J$22,IF(CUADRO!M49="V",0,IF(CUADRO!M49="AP",0,IF(CUADRO!M49="HS",0,IF(CUADRO!M49="BA",0,IF(CALCULADORA!$M$2="INVIERNO",CUADRO!EP49,CUADRO!FV49))))))</f>
        <v/>
      </c>
      <c r="DJ49" s="148" t="str">
        <f>IF(N49="X",CALCULADORA!$J$22,IF(CUADRO!N49="V",0,IF(CUADRO!N49="AP",0,IF(CUADRO!N49="HS",0,IF(CUADRO!N49="BA",0,IF(CALCULADORA!$M$2="INVIERNO",CUADRO!EQ49,CUADRO!FW49))))))</f>
        <v/>
      </c>
      <c r="DK49" s="148" t="str">
        <f>IF(O49="X",CALCULADORA!$J$22,IF(CUADRO!O49="V",0,IF(CUADRO!O49="AP",0,IF(CUADRO!O49="HS",0,IF(CUADRO!O49="BA",0,IF(CALCULADORA!$M$2="INVIERNO",CUADRO!ER49,CUADRO!FX49))))))</f>
        <v/>
      </c>
      <c r="DL49" s="148" t="str">
        <f>IF(P49="X",CALCULADORA!$J$22,IF(CUADRO!P49="V",0,IF(CUADRO!P49="AP",0,IF(CUADRO!P49="HS",0,IF(CUADRO!P49="BA",0,IF(CALCULADORA!$M$2="INVIERNO",CUADRO!ES49,CUADRO!FY49))))))</f>
        <v/>
      </c>
      <c r="DM49" s="148" t="str">
        <f>IF(Q49="X",CALCULADORA!$J$22,IF(CUADRO!Q49="V",0,IF(CUADRO!Q49="AP",0,IF(CUADRO!Q49="HS",0,IF(CUADRO!Q49="BA",0,IF(CALCULADORA!$M$2="INVIERNO",CUADRO!ET49,CUADRO!FZ49))))))</f>
        <v/>
      </c>
      <c r="DN49" s="148" t="str">
        <f>IF(R49="X",CALCULADORA!$J$22,IF(CUADRO!R49="V",0,IF(CUADRO!R49="AP",0,IF(CUADRO!R49="HS",0,IF(CUADRO!R49="BA",0,IF(CALCULADORA!$M$2="INVIERNO",CUADRO!EU49,CUADRO!GA49))))))</f>
        <v/>
      </c>
      <c r="DO49" s="148" t="str">
        <f>IF(S49="X",CALCULADORA!$J$22,IF(CUADRO!S49="V",0,IF(CUADRO!S49="AP",0,IF(CUADRO!S49="HS",0,IF(CUADRO!S49="BA",0,IF(CALCULADORA!$M$2="INVIERNO",CUADRO!EV49,CUADRO!GB49))))))</f>
        <v/>
      </c>
      <c r="DP49" s="148" t="str">
        <f>IF(T49="X",CALCULADORA!$J$22,IF(CUADRO!T49="V",0,IF(CUADRO!T49="AP",0,IF(CUADRO!T49="HS",0,IF(CUADRO!T49="BA",0,IF(CALCULADORA!$M$2="INVIERNO",CUADRO!EW49,CUADRO!GC49))))))</f>
        <v/>
      </c>
      <c r="DQ49" s="148" t="str">
        <f>IF(U49="X",CALCULADORA!$J$22,IF(CUADRO!U49="V",0,IF(CUADRO!U49="AP",0,IF(CUADRO!U49="HS",0,IF(CUADRO!U49="BA",0,IF(CALCULADORA!$M$2="INVIERNO",CUADRO!EX49,CUADRO!GD49))))))</f>
        <v/>
      </c>
      <c r="DR49" s="148" t="str">
        <f>IF(V49="X",CALCULADORA!$J$22,IF(CUADRO!V49="V",0,IF(CUADRO!V49="AP",0,IF(CUADRO!V49="HS",0,IF(CUADRO!V49="BA",0,IF(CALCULADORA!$M$2="INVIERNO",CUADRO!EY49,CUADRO!GE49))))))</f>
        <v/>
      </c>
      <c r="DS49" s="148" t="str">
        <f>IF(W49="X",CALCULADORA!$J$22,IF(CUADRO!W49="V",0,IF(CUADRO!W49="AP",0,IF(CUADRO!W49="HS",0,IF(CUADRO!W49="BA",0,IF(CALCULADORA!$M$2="INVIERNO",CUADRO!EZ49,CUADRO!GF49))))))</f>
        <v/>
      </c>
      <c r="DT49" s="148" t="str">
        <f>IF(X49="X",CALCULADORA!$J$22,IF(CUADRO!X49="V",0,IF(CUADRO!X49="AP",0,IF(CUADRO!X49="HS",0,IF(CUADRO!X49="BA",0,IF(CALCULADORA!$M$2="INVIERNO",CUADRO!FA49,CUADRO!GG49))))))</f>
        <v/>
      </c>
      <c r="DU49" s="148" t="str">
        <f>IF(Y49="X",CALCULADORA!$J$22,IF(CUADRO!Y49="V",0,IF(CUADRO!Y49="AP",0,IF(CUADRO!Y49="HS",0,IF(CUADRO!Y49="BA",0,IF(CALCULADORA!$M$2="INVIERNO",CUADRO!FB49,CUADRO!GH49))))))</f>
        <v/>
      </c>
      <c r="DV49" s="148" t="str">
        <f>IF(Z49="X",CALCULADORA!$J$22,IF(CUADRO!Z49="V",0,IF(CUADRO!Z49="AP",0,IF(CUADRO!Z49="HS",0,IF(CUADRO!Z49="BA",0,IF(CALCULADORA!$M$2="INVIERNO",CUADRO!FC49,CUADRO!GI49))))))</f>
        <v/>
      </c>
      <c r="DW49" s="148" t="str">
        <f>IF(AA49="X",CALCULADORA!$J$22,IF(CUADRO!AA49="V",0,IF(CUADRO!AA49="AP",0,IF(CUADRO!AA49="HS",0,IF(CUADRO!AA49="BA",0,IF(CALCULADORA!$M$2="INVIERNO",CUADRO!FD49,CUADRO!GJ49))))))</f>
        <v/>
      </c>
      <c r="DX49" s="148" t="str">
        <f>IF(AB49="X",CALCULADORA!$J$22,IF(CUADRO!AB49="V",0,IF(CUADRO!AB49="AP",0,IF(CUADRO!AB49="HS",0,IF(CUADRO!AB49="BA",0,IF(CALCULADORA!$M$2="INVIERNO",CUADRO!FE49,CUADRO!GK49))))))</f>
        <v/>
      </c>
      <c r="DY49" s="148" t="str">
        <f>IF(AC49="X",CALCULADORA!$J$22,IF(CUADRO!AC49="V",0,IF(CUADRO!AC49="AP",0,IF(CUADRO!AC49="HS",0,IF(CUADRO!AC49="BA",0,IF(CALCULADORA!$M$2="INVIERNO",CUADRO!FF49,CUADRO!GL49))))))</f>
        <v/>
      </c>
      <c r="DZ49" s="148" t="str">
        <f>IF(AD49="X",CALCULADORA!$J$22,IF(CUADRO!AD49="V",0,IF(CUADRO!AD49="AP",0,IF(CUADRO!AD49="HS",0,IF(CUADRO!AD49="BA",0,IF(CALCULADORA!$M$2="INVIERNO",CUADRO!FG49,CUADRO!GM49))))))</f>
        <v/>
      </c>
      <c r="EA49" s="148" t="str">
        <f>IF(AE49="X",CALCULADORA!$J$22,IF(CUADRO!AE49="V",0,IF(CUADRO!AE49="AP",0,IF(CUADRO!AE49="HS",0,IF(CUADRO!AE49="BA",0,IF(CALCULADORA!$M$2="INVIERNO",CUADRO!FH49,CUADRO!GN49))))))</f>
        <v/>
      </c>
      <c r="EB49" s="148" t="str">
        <f>IF(AF49="X",CALCULADORA!$J$22,IF(CUADRO!AF49="V",0,IF(CUADRO!AF49="AP",0,IF(CUADRO!AF49="HS",0,IF(CUADRO!AF49="BA",0,IF(CALCULADORA!$M$2="INVIERNO",CUADRO!FI49,CUADRO!GO49))))))</f>
        <v/>
      </c>
      <c r="EC49" s="148" t="str">
        <f>IF(AG49="X",CALCULADORA!$J$22,IF(CUADRO!AG49="V",0,IF(CUADRO!AG49="AP",0,IF(CUADRO!AG49="HS",0,IF(CUADRO!AG49="BA",0,IF(CALCULADORA!$M$2="INVIERNO",CUADRO!FJ49,CUADRO!GP49))))))</f>
        <v/>
      </c>
      <c r="ED49" s="148" t="str">
        <f>IF(AH49="X",CALCULADORA!$J$22,IF(CUADRO!AH49="V",0,IF(CUADRO!AH49="AP",0,IF(CUADRO!AH49="HS",0,IF(CUADRO!AH49="BA",0,IF(CALCULADORA!$M$2="INVIERNO",CUADRO!FK49,CUADRO!GQ49))))))</f>
        <v/>
      </c>
      <c r="EE49" s="148" t="str">
        <f>IF(AI49="X",CALCULADORA!$J$22,IF(CUADRO!AI49="V",0,IF(CUADRO!AI49="AP",0,IF(CUADRO!AI49="HS",0,IF(CUADRO!AI49="BA",0,IF(CALCULADORA!$M$2="INVIERNO",CUADRO!FL49,CUADRO!GR49))))))</f>
        <v/>
      </c>
      <c r="EF49" s="148" t="str">
        <f>IF(AJ49="X",CALCULADORA!$J$22,IF(CUADRO!AJ49="V",0,IF(CUADRO!AJ49="AP",0,IF(CUADRO!AJ49="HS",0,IF(CUADRO!AJ49="BA",0,IF(CALCULADORA!$M$2="INVIERNO",CUADRO!FM49,CUADRO!GS49))))))</f>
        <v/>
      </c>
      <c r="EG49" s="148" t="str">
        <f>IF(AK49="X",CALCULADORA!$J$22,IF(CUADRO!AK49="V",0,IF(CUADRO!AK49="AP",0,IF(CUADRO!AK49="HS",0,IF(CUADRO!AK49="BA",0,IF(CALCULADORA!$M$2="INVIERNO",CUADRO!FN49,CUADRO!GT49))))))</f>
        <v/>
      </c>
      <c r="EH49" s="363">
        <f t="shared" si="46"/>
        <v>0</v>
      </c>
      <c r="EI49" s="19"/>
      <c r="EJ49" s="148" t="str">
        <f>IF(G49="","",IF(G49="L",0,IF(G49="V",0,IF(G49="X",0,IF(G$2="L",VLOOKUP(G49,'H. INV.'!$F$10:$P$171,11,FALSE),IF(G$2="S",VLOOKUP(G49,'H. INV.'!$V$10:$AF$171,11,FALSE),IF(G$2="D",VLOOKUP(G49,'H. INV.'!$AL$10:$AV$171,11,FALSE),"")))))))</f>
        <v/>
      </c>
      <c r="EK49" s="148" t="str">
        <f>IF(H49="","",IF(H49="L",0,IF(H49="V",0,IF(H49="X",0,IF(H$2="L",VLOOKUP(H49,'H. INV.'!$F$10:$P$171,11,FALSE),IF(H$2="S",VLOOKUP(H49,'H. INV.'!$V$10:$AF$171,11,FALSE),IF(H$2="D",VLOOKUP(H49,'H. INV.'!$AL$10:$AV$171,11,FALSE),"")))))))</f>
        <v/>
      </c>
      <c r="EL49" s="148" t="str">
        <f>IF(I49="","",IF(I49="L",0,IF(I49="V",0,IF(I49="X",0,IF(I$2="L",VLOOKUP(I49,'H. INV.'!$F$10:$P$171,11,FALSE),IF(I$2="S",VLOOKUP(I49,'H. INV.'!$V$10:$AF$171,11,FALSE),IF(I$2="D",VLOOKUP(I49,'H. INV.'!$AL$10:$AV$171,11,FALSE),"")))))))</f>
        <v/>
      </c>
      <c r="EM49" s="148" t="str">
        <f>IF(J49="","",IF(J49="L",0,IF(J49="V",0,IF(J49="X",0,IF(J$2="L",VLOOKUP(J49,'H. INV.'!$F$10:$P$171,11,FALSE),IF(J$2="S",VLOOKUP(J49,'H. INV.'!$V$10:$AF$171,11,FALSE),IF(J$2="D",VLOOKUP(J49,'H. INV.'!$AL$10:$AV$171,11,FALSE),"")))))))</f>
        <v/>
      </c>
      <c r="EN49" s="148" t="str">
        <f>IF(K49="","",IF(K49="L",0,IF(K49="V",0,IF(K49="X",0,IF(K$2="L",VLOOKUP(K49,'H. INV.'!$F$10:$P$171,11,FALSE),IF(K$2="S",VLOOKUP(K49,'H. INV.'!$V$10:$AF$171,11,FALSE),IF(K$2="D",VLOOKUP(K49,'H. INV.'!$AL$10:$AV$171,11,FALSE),"")))))))</f>
        <v/>
      </c>
      <c r="EO49" s="148" t="str">
        <f>IF(L49="","",IF(L49="L",0,IF(L49="V",0,IF(L49="X",0,IF(L$2="L",VLOOKUP(L49,'H. INV.'!$F$10:$P$171,11,FALSE),IF(L$2="S",VLOOKUP(L49,'H. INV.'!$V$10:$AF$171,11,FALSE),IF(L$2="D",VLOOKUP(L49,'H. INV.'!$AL$10:$AV$171,11,FALSE),"")))))))</f>
        <v/>
      </c>
      <c r="EP49" s="148" t="str">
        <f>IF(M49="","",IF(M49="L",0,IF(M49="V",0,IF(M49="X",0,IF(M$2="L",VLOOKUP(M49,'H. INV.'!$F$10:$P$171,11,FALSE),IF(M$2="S",VLOOKUP(M49,'H. INV.'!$V$10:$AF$171,11,FALSE),IF(M$2="D",VLOOKUP(M49,'H. INV.'!$AL$10:$AV$171,11,FALSE),"")))))))</f>
        <v/>
      </c>
      <c r="EQ49" s="148" t="str">
        <f>IF(N49="","",IF(N49="L",0,IF(N49="V",0,IF(N49="X",0,IF(N$2="L",VLOOKUP(N49,'H. INV.'!$F$10:$P$171,11,FALSE),IF(N$2="S",VLOOKUP(N49,'H. INV.'!$V$10:$AF$171,11,FALSE),IF(N$2="D",VLOOKUP(N49,'H. INV.'!$AL$10:$AV$171,11,FALSE),"")))))))</f>
        <v/>
      </c>
      <c r="ER49" s="148" t="str">
        <f>IF(O49="","",IF(O49="L",0,IF(O49="V",0,IF(O49="X",0,IF(O$2="L",VLOOKUP(O49,'H. INV.'!$F$10:$P$171,11,FALSE),IF(O$2="S",VLOOKUP(O49,'H. INV.'!$V$10:$AF$171,11,FALSE),IF(O$2="D",VLOOKUP(O49,'H. INV.'!$AL$10:$AV$171,11,FALSE),"")))))))</f>
        <v/>
      </c>
      <c r="ES49" s="148" t="str">
        <f>IF(P49="","",IF(P49="L",0,IF(P49="V",0,IF(P49="X",0,IF(P$2="L",VLOOKUP(P49,'H. INV.'!$F$10:$P$171,11,FALSE),IF(P$2="S",VLOOKUP(P49,'H. INV.'!$V$10:$AF$171,11,FALSE),IF(P$2="D",VLOOKUP(P49,'H. INV.'!$AL$10:$AV$171,11,FALSE),"")))))))</f>
        <v/>
      </c>
      <c r="ET49" s="148" t="str">
        <f>IF(Q49="","",IF(Q49="L",0,IF(Q49="V",0,IF(Q49="X",0,IF(Q$2="L",VLOOKUP(Q49,'H. INV.'!$F$10:$P$171,11,FALSE),IF(Q$2="S",VLOOKUP(Q49,'H. INV.'!$V$10:$AF$171,11,FALSE),IF(Q$2="D",VLOOKUP(Q49,'H. INV.'!$AL$10:$AV$171,11,FALSE),"")))))))</f>
        <v/>
      </c>
      <c r="EU49" s="148" t="str">
        <f>IF(R49="","",IF(R49="L",0,IF(R49="V",0,IF(R49="X",0,IF(R$2="L",VLOOKUP(R49,'H. INV.'!$F$10:$P$171,11,FALSE),IF(R$2="S",VLOOKUP(R49,'H. INV.'!$V$10:$AF$171,11,FALSE),IF(R$2="D",VLOOKUP(R49,'H. INV.'!$AL$10:$AV$171,11,FALSE),"")))))))</f>
        <v/>
      </c>
      <c r="EV49" s="148" t="str">
        <f>IF(S49="","",IF(S49="L",0,IF(S49="V",0,IF(S49="X",0,IF(S$2="L",VLOOKUP(S49,'H. INV.'!$F$10:$P$171,11,FALSE),IF(S$2="S",VLOOKUP(S49,'H. INV.'!$V$10:$AF$171,11,FALSE),IF(S$2="D",VLOOKUP(S49,'H. INV.'!$AL$10:$AV$171,11,FALSE),"")))))))</f>
        <v/>
      </c>
      <c r="EW49" s="148" t="str">
        <f>IF(T49="","",IF(T49="L",0,IF(T49="V",0,IF(T49="X",0,IF(T$2="L",VLOOKUP(T49,'H. INV.'!$F$10:$P$171,11,FALSE),IF(T$2="S",VLOOKUP(T49,'H. INV.'!$V$10:$AF$171,11,FALSE),IF(T$2="D",VLOOKUP(T49,'H. INV.'!$AL$10:$AV$171,11,FALSE),"")))))))</f>
        <v/>
      </c>
      <c r="EX49" s="148" t="str">
        <f>IF(U49="","",IF(U49="L",0,IF(U49="V",0,IF(U49="X",0,IF(U$2="L",VLOOKUP(U49,'H. INV.'!$F$10:$P$171,11,FALSE),IF(U$2="S",VLOOKUP(U49,'H. INV.'!$V$10:$AF$171,11,FALSE),IF(U$2="D",VLOOKUP(U49,'H. INV.'!$AL$10:$AV$171,11,FALSE),"")))))))</f>
        <v/>
      </c>
      <c r="EY49" s="148" t="str">
        <f>IF(V49="","",IF(V49="L",0,IF(V49="V",0,IF(V49="X",0,IF(V$2="L",VLOOKUP(V49,'H. INV.'!$F$10:$P$171,11,FALSE),IF(V$2="S",VLOOKUP(V49,'H. INV.'!$V$10:$AF$171,11,FALSE),IF(V$2="D",VLOOKUP(V49,'H. INV.'!$AL$10:$AV$171,11,FALSE),"")))))))</f>
        <v/>
      </c>
      <c r="EZ49" s="148" t="str">
        <f>IF(W49="","",IF(W49="L",0,IF(W49="V",0,IF(W49="X",0,IF(W$2="L",VLOOKUP(W49,'H. INV.'!$F$10:$P$171,11,FALSE),IF(W$2="S",VLOOKUP(W49,'H. INV.'!$V$10:$AF$171,11,FALSE),IF(W$2="D",VLOOKUP(W49,'H. INV.'!$AL$10:$AV$171,11,FALSE),"")))))))</f>
        <v/>
      </c>
      <c r="FA49" s="148" t="str">
        <f>IF(X49="","",IF(X49="L",0,IF(X49="V",0,IF(X49="X",0,IF(X$2="L",VLOOKUP(X49,'H. INV.'!$F$10:$P$171,11,FALSE),IF(X$2="S",VLOOKUP(X49,'H. INV.'!$V$10:$AF$171,11,FALSE),IF(X$2="D",VLOOKUP(X49,'H. INV.'!$AL$10:$AV$171,11,FALSE),"")))))))</f>
        <v/>
      </c>
      <c r="FB49" s="148" t="str">
        <f>IF(Y49="","",IF(Y49="L",0,IF(Y49="V",0,IF(Y49="X",0,IF(Y$2="L",VLOOKUP(Y49,'H. INV.'!$F$10:$P$171,11,FALSE),IF(Y$2="S",VLOOKUP(Y49,'H. INV.'!$V$10:$AF$171,11,FALSE),IF(Y$2="D",VLOOKUP(Y49,'H. INV.'!$AL$10:$AV$171,11,FALSE),"")))))))</f>
        <v/>
      </c>
      <c r="FC49" s="148" t="str">
        <f>IF(Z49="","",IF(Z49="L",0,IF(Z49="V",0,IF(Z49="X",0,IF(Z$2="L",VLOOKUP(Z49,'H. INV.'!$F$10:$P$171,11,FALSE),IF(Z$2="S",VLOOKUP(Z49,'H. INV.'!$V$10:$AF$171,11,FALSE),IF(Z$2="D",VLOOKUP(Z49,'H. INV.'!$AL$10:$AV$171,11,FALSE),"")))))))</f>
        <v/>
      </c>
      <c r="FD49" s="148" t="str">
        <f>IF(AA49="","",IF(AA49="L",0,IF(AA49="V",0,IF(AA49="X",0,IF(AA$2="L",VLOOKUP(AA49,'H. INV.'!$F$10:$P$171,11,FALSE),IF(AA$2="S",VLOOKUP(AA49,'H. INV.'!$V$10:$AF$171,11,FALSE),IF(AA$2="D",VLOOKUP(AA49,'H. INV.'!$AL$10:$AV$171,11,FALSE),"")))))))</f>
        <v/>
      </c>
      <c r="FE49" s="148" t="str">
        <f>IF(AB49="","",IF(AB49="L",0,IF(AB49="V",0,IF(AB49="X",0,IF(AB$2="L",VLOOKUP(AB49,'H. INV.'!$F$10:$P$171,11,FALSE),IF(AB$2="S",VLOOKUP(AB49,'H. INV.'!$V$10:$AF$171,11,FALSE),IF(AB$2="D",VLOOKUP(AB49,'H. INV.'!$AL$10:$AV$171,11,FALSE),"")))))))</f>
        <v/>
      </c>
      <c r="FF49" s="148" t="str">
        <f>IF(AC49="","",IF(AC49="L",0,IF(AC49="V",0,IF(AC49="X",0,IF(AC$2="L",VLOOKUP(AC49,'H. INV.'!$F$10:$P$171,11,FALSE),IF(AC$2="S",VLOOKUP(AC49,'H. INV.'!$V$10:$AF$171,11,FALSE),IF(AC$2="D",VLOOKUP(AC49,'H. INV.'!$AL$10:$AV$171,11,FALSE),"")))))))</f>
        <v/>
      </c>
      <c r="FG49" s="148" t="str">
        <f>IF(AD49="","",IF(AD49="L",0,IF(AD49="V",0,IF(AD49="X",0,IF(AD$2="L",VLOOKUP(AD49,'H. INV.'!$F$10:$P$171,11,FALSE),IF(AD$2="S",VLOOKUP(AD49,'H. INV.'!$V$10:$AF$171,11,FALSE),IF(AD$2="D",VLOOKUP(AD49,'H. INV.'!$AL$10:$AV$171,11,FALSE),"")))))))</f>
        <v/>
      </c>
      <c r="FH49" s="148" t="str">
        <f>IF(AE49="","",IF(AE49="L",0,IF(AE49="V",0,IF(AE49="X",0,IF(AE$2="L",VLOOKUP(AE49,'H. INV.'!$F$10:$P$171,11,FALSE),IF(AE$2="S",VLOOKUP(AE49,'H. INV.'!$V$10:$AF$171,11,FALSE),IF(AE$2="D",VLOOKUP(AE49,'H. INV.'!$AL$10:$AV$171,11,FALSE),"")))))))</f>
        <v/>
      </c>
      <c r="FI49" s="148" t="str">
        <f>IF(AF49="","",IF(AF49="L",0,IF(AF49="V",0,IF(AF49="X",0,IF(AF$2="L",VLOOKUP(AF49,'H. INV.'!$F$10:$P$171,11,FALSE),IF(AF$2="S",VLOOKUP(AF49,'H. INV.'!$V$10:$AF$171,11,FALSE),IF(AF$2="D",VLOOKUP(AF49,'H. INV.'!$AL$10:$AV$171,11,FALSE),"")))))))</f>
        <v/>
      </c>
      <c r="FJ49" s="148" t="str">
        <f>IF(AG49="","",IF(AG49="L",0,IF(AG49="V",0,IF(AG49="X",0,IF(AG$2="L",VLOOKUP(AG49,'H. INV.'!$F$10:$P$171,11,FALSE),IF(AG$2="S",VLOOKUP(AG49,'H. INV.'!$V$10:$AF$171,11,FALSE),IF(AG$2="D",VLOOKUP(AG49,'H. INV.'!$AL$10:$AV$171,11,FALSE),"")))))))</f>
        <v/>
      </c>
      <c r="FK49" s="148" t="str">
        <f>IF(AH49="","",IF(AH49="L",0,IF(AH49="V",0,IF(AH49="X",0,IF(AH$2="L",VLOOKUP(AH49,'H. INV.'!$F$10:$P$171,11,FALSE),IF(AH$2="S",VLOOKUP(AH49,'H. INV.'!$V$10:$AF$171,11,FALSE),IF(AH$2="D",VLOOKUP(AH49,'H. INV.'!$AL$10:$AV$171,11,FALSE),"")))))))</f>
        <v/>
      </c>
      <c r="FL49" s="148" t="str">
        <f>IF(AI49="","",IF(AI49="L",0,IF(AI49="V",0,IF(AI49="X",0,IF(AI$2="L",VLOOKUP(AI49,'H. INV.'!$F$10:$P$171,11,FALSE),IF(AI$2="S",VLOOKUP(AI49,'H. INV.'!$V$10:$AF$171,11,FALSE),IF(AI$2="D",VLOOKUP(AI49,'H. INV.'!$AL$10:$AV$171,11,FALSE),"")))))))</f>
        <v/>
      </c>
      <c r="FM49" s="148" t="str">
        <f>IF(AJ49="","",IF(AJ49="L",0,IF(AJ49="V",0,IF(AJ49="X",0,IF(AJ$2="L",VLOOKUP(AJ49,'H. INV.'!$F$10:$P$171,11,FALSE),IF(AJ$2="S",VLOOKUP(AJ49,'H. INV.'!$V$10:$AF$171,11,FALSE),IF(AJ$2="D",VLOOKUP(AJ49,'H. INV.'!$AL$10:$AV$171,11,FALSE),"")))))))</f>
        <v/>
      </c>
      <c r="FN49" s="148" t="str">
        <f>IF(AK49="","",IF(AK49="L",0,IF(AK49="V",0,IF(AK49="X",0,IF(AK$2="L",VLOOKUP(AK49,'H. INV.'!$F$10:$P$171,11,FALSE),IF(AK$2="S",VLOOKUP(AK49,'H. INV.'!$V$10:$AF$171,11,FALSE),IF(AK$2="D",VLOOKUP(AK49,'H. INV.'!$AL$10:$AV$171,11,FALSE),"")))))))</f>
        <v/>
      </c>
      <c r="FO49" s="19"/>
      <c r="FP49" s="148" t="str">
        <f>IF(G49="","",IF(G49="L",0,IF(G49="V",0,IF(G49="X",0,IF(G$2="L",VLOOKUP(G49,'H. VER.'!$F$10:$P$171,11,FALSE),IF(G$2="S",VLOOKUP(G49,'H. VER.'!$V$10:$AF$171,11,FALSE),IF(G$2="D",VLOOKUP(G49,'H. VER.'!$AL$10:$AV$171,11,FALSE),"")))))))</f>
        <v/>
      </c>
      <c r="FQ49" s="148" t="str">
        <f>IF(H49="","",IF(H49="L",0,IF(H49="V",0,IF(H49="X",0,IF(H$2="L",VLOOKUP(H49,'H. VER.'!$F$10:$P$171,11,FALSE),IF(H$2="S",VLOOKUP(H49,'H. VER.'!$V$10:$AF$171,11,FALSE),IF(H$2="D",VLOOKUP(H49,'H. VER.'!$AL$10:$AV$171,11,FALSE),"")))))))</f>
        <v/>
      </c>
      <c r="FR49" s="148" t="str">
        <f>IF(I49="","",IF(I49="L",0,IF(I49="V",0,IF(I49="X",0,IF(I$2="L",VLOOKUP(I49,'H. VER.'!$F$10:$P$171,11,FALSE),IF(I$2="S",VLOOKUP(I49,'H. VER.'!$V$10:$AF$171,11,FALSE),IF(I$2="D",VLOOKUP(I49,'H. VER.'!$AL$10:$AV$171,11,FALSE),"")))))))</f>
        <v/>
      </c>
      <c r="FS49" s="148" t="str">
        <f>IF(J49="","",IF(J49="L",0,IF(J49="V",0,IF(J49="X",0,IF(J$2="L",VLOOKUP(J49,'H. VER.'!$F$10:$P$171,11,FALSE),IF(J$2="S",VLOOKUP(J49,'H. VER.'!$V$10:$AF$171,11,FALSE),IF(J$2="D",VLOOKUP(J49,'H. VER.'!$AL$10:$AV$171,11,FALSE),"")))))))</f>
        <v/>
      </c>
      <c r="FT49" s="148" t="str">
        <f>IF(K49="","",IF(K49="L",0,IF(K49="V",0,IF(K49="X",0,IF(K$2="L",VLOOKUP(K49,'H. VER.'!$F$10:$P$171,11,FALSE),IF(K$2="S",VLOOKUP(K49,'H. VER.'!$V$10:$AF$171,11,FALSE),IF(K$2="D",VLOOKUP(K49,'H. VER.'!$AL$10:$AV$171,11,FALSE),"")))))))</f>
        <v/>
      </c>
      <c r="FU49" s="148" t="str">
        <f>IF(L49="","",IF(L49="L",0,IF(L49="V",0,IF(L49="X",0,IF(L$2="L",VLOOKUP(L49,'H. VER.'!$F$10:$P$171,11,FALSE),IF(L$2="S",VLOOKUP(L49,'H. VER.'!$V$10:$AF$171,11,FALSE),IF(L$2="D",VLOOKUP(L49,'H. VER.'!$AL$10:$AV$171,11,FALSE),"")))))))</f>
        <v/>
      </c>
      <c r="FV49" s="148" t="str">
        <f>IF(M49="","",IF(M49="L",0,IF(M49="V",0,IF(M49="X",0,IF(M$2="L",VLOOKUP(M49,'H. VER.'!$F$10:$P$171,11,FALSE),IF(M$2="S",VLOOKUP(M49,'H. VER.'!$V$10:$AF$171,11,FALSE),IF(M$2="D",VLOOKUP(M49,'H. VER.'!$AL$10:$AV$171,11,FALSE),"")))))))</f>
        <v/>
      </c>
      <c r="FW49" s="148" t="str">
        <f>IF(N49="","",IF(N49="L",0,IF(N49="V",0,IF(N49="X",0,IF(N$2="L",VLOOKUP(N49,'H. VER.'!$F$10:$P$171,11,FALSE),IF(N$2="S",VLOOKUP(N49,'H. VER.'!$V$10:$AF$171,11,FALSE),IF(N$2="D",VLOOKUP(N49,'H. VER.'!$AL$10:$AV$171,11,FALSE),"")))))))</f>
        <v/>
      </c>
      <c r="FX49" s="148" t="str">
        <f>IF(O49="","",IF(O49="L",0,IF(O49="V",0,IF(O49="X",0,IF(O$2="L",VLOOKUP(O49,'H. VER.'!$F$10:$P$171,11,FALSE),IF(O$2="S",VLOOKUP(O49,'H. VER.'!$V$10:$AF$171,11,FALSE),IF(O$2="D",VLOOKUP(O49,'H. VER.'!$AL$10:$AV$171,11,FALSE),"")))))))</f>
        <v/>
      </c>
      <c r="FY49" s="148" t="str">
        <f>IF(P49="","",IF(P49="L",0,IF(P49="V",0,IF(P49="X",0,IF(P$2="L",VLOOKUP(P49,'H. VER.'!$F$10:$P$171,11,FALSE),IF(P$2="S",VLOOKUP(P49,'H. VER.'!$V$10:$AF$171,11,FALSE),IF(P$2="D",VLOOKUP(P49,'H. VER.'!$AL$10:$AV$171,11,FALSE),"")))))))</f>
        <v/>
      </c>
      <c r="FZ49" s="148" t="str">
        <f>IF(Q49="","",IF(Q49="L",0,IF(Q49="V",0,IF(Q49="X",0,IF(Q$2="L",VLOOKUP(Q49,'H. VER.'!$F$10:$P$171,11,FALSE),IF(Q$2="S",VLOOKUP(Q49,'H. VER.'!$V$10:$AF$171,11,FALSE),IF(Q$2="D",VLOOKUP(Q49,'H. VER.'!$AL$10:$AV$171,11,FALSE),"")))))))</f>
        <v/>
      </c>
      <c r="GA49" s="148" t="str">
        <f>IF(R49="","",IF(R49="L",0,IF(R49="V",0,IF(R49="X",0,IF(R$2="L",VLOOKUP(R49,'H. VER.'!$F$10:$P$171,11,FALSE),IF(R$2="S",VLOOKUP(R49,'H. VER.'!$V$10:$AF$171,11,FALSE),IF(R$2="D",VLOOKUP(R49,'H. VER.'!$AL$10:$AV$171,11,FALSE),"")))))))</f>
        <v/>
      </c>
      <c r="GB49" s="148" t="str">
        <f>IF(S49="","",IF(S49="L",0,IF(S49="V",0,IF(S49="X",0,IF(S$2="L",VLOOKUP(S49,'H. VER.'!$F$10:$P$171,11,FALSE),IF(S$2="S",VLOOKUP(S49,'H. VER.'!$V$10:$AF$171,11,FALSE),IF(S$2="D",VLOOKUP(S49,'H. VER.'!$AL$10:$AV$171,11,FALSE),"")))))))</f>
        <v/>
      </c>
      <c r="GC49" s="148" t="str">
        <f>IF(T49="","",IF(T49="L",0,IF(T49="V",0,IF(T49="X",0,IF(T$2="L",VLOOKUP(T49,'H. VER.'!$F$10:$P$171,11,FALSE),IF(T$2="S",VLOOKUP(T49,'H. VER.'!$V$10:$AF$171,11,FALSE),IF(T$2="D",VLOOKUP(T49,'H. VER.'!$AL$10:$AV$171,11,FALSE),"")))))))</f>
        <v/>
      </c>
      <c r="GD49" s="148" t="str">
        <f>IF(U49="","",IF(U49="L",0,IF(U49="V",0,IF(U49="X",0,IF(U$2="L",VLOOKUP(U49,'H. VER.'!$F$10:$P$171,11,FALSE),IF(U$2="S",VLOOKUP(U49,'H. VER.'!$V$10:$AF$171,11,FALSE),IF(U$2="D",VLOOKUP(U49,'H. VER.'!$AL$10:$AV$171,11,FALSE),"")))))))</f>
        <v/>
      </c>
      <c r="GE49" s="148" t="str">
        <f>IF(V49="","",IF(V49="L",0,IF(V49="V",0,IF(V49="X",0,IF(V$2="L",VLOOKUP(V49,'H. VER.'!$F$10:$P$171,11,FALSE),IF(V$2="S",VLOOKUP(V49,'H. VER.'!$V$10:$AF$171,11,FALSE),IF(V$2="D",VLOOKUP(V49,'H. VER.'!$AL$10:$AV$171,11,FALSE),"")))))))</f>
        <v/>
      </c>
      <c r="GF49" s="148" t="str">
        <f>IF(W49="","",IF(W49="L",0,IF(W49="V",0,IF(W49="X",0,IF(W$2="L",VLOOKUP(W49,'H. VER.'!$F$10:$P$171,11,FALSE),IF(W$2="S",VLOOKUP(W49,'H. VER.'!$V$10:$AF$171,11,FALSE),IF(W$2="D",VLOOKUP(W49,'H. VER.'!$AL$10:$AV$171,11,FALSE),"")))))))</f>
        <v/>
      </c>
      <c r="GG49" s="148" t="str">
        <f>IF(X49="","",IF(X49="L",0,IF(X49="V",0,IF(X49="X",0,IF(X$2="L",VLOOKUP(X49,'H. VER.'!$F$10:$P$171,11,FALSE),IF(X$2="S",VLOOKUP(X49,'H. VER.'!$V$10:$AF$171,11,FALSE),IF(X$2="D",VLOOKUP(X49,'H. VER.'!$AL$10:$AV$171,11,FALSE),"")))))))</f>
        <v/>
      </c>
      <c r="GH49" s="148" t="str">
        <f>IF(Y49="","",IF(Y49="L",0,IF(Y49="V",0,IF(Y49="X",0,IF(Y$2="L",VLOOKUP(Y49,'H. VER.'!$F$10:$P$171,11,FALSE),IF(Y$2="S",VLOOKUP(Y49,'H. VER.'!$V$10:$AF$171,11,FALSE),IF(Y$2="D",VLOOKUP(Y49,'H. VER.'!$AL$10:$AV$171,11,FALSE),"")))))))</f>
        <v/>
      </c>
      <c r="GI49" s="148" t="str">
        <f>IF(Z49="","",IF(Z49="L",0,IF(Z49="V",0,IF(Z49="X",0,IF(Z$2="L",VLOOKUP(Z49,'H. VER.'!$F$10:$P$171,11,FALSE),IF(Z$2="S",VLOOKUP(Z49,'H. VER.'!$V$10:$AF$171,11,FALSE),IF(Z$2="D",VLOOKUP(Z49,'H. VER.'!$AL$10:$AV$171,11,FALSE),"")))))))</f>
        <v/>
      </c>
      <c r="GJ49" s="148" t="str">
        <f>IF(AA49="","",IF(AA49="L",0,IF(AA49="V",0,IF(AA49="X",0,IF(AA$2="L",VLOOKUP(AA49,'H. VER.'!$F$10:$P$171,11,FALSE),IF(AA$2="S",VLOOKUP(AA49,'H. VER.'!$V$10:$AF$171,11,FALSE),IF(AA$2="D",VLOOKUP(AA49,'H. VER.'!$AL$10:$AV$171,11,FALSE),"")))))))</f>
        <v/>
      </c>
      <c r="GK49" s="148" t="str">
        <f>IF(AB49="","",IF(AB49="L",0,IF(AB49="V",0,IF(AB49="X",0,IF(AB$2="L",VLOOKUP(AB49,'H. VER.'!$F$10:$P$171,11,FALSE),IF(AB$2="S",VLOOKUP(AB49,'H. VER.'!$V$10:$AF$171,11,FALSE),IF(AB$2="D",VLOOKUP(AB49,'H. VER.'!$AL$10:$AV$171,11,FALSE),"")))))))</f>
        <v/>
      </c>
      <c r="GL49" s="148" t="str">
        <f>IF(AC49="","",IF(AC49="L",0,IF(AC49="V",0,IF(AC49="X",0,IF(AC$2="L",VLOOKUP(AC49,'H. VER.'!$F$10:$P$171,11,FALSE),IF(AC$2="S",VLOOKUP(AC49,'H. VER.'!$V$10:$AF$171,11,FALSE),IF(AC$2="D",VLOOKUP(AC49,'H. VER.'!$AL$10:$AV$171,11,FALSE),"")))))))</f>
        <v/>
      </c>
      <c r="GM49" s="148" t="str">
        <f>IF(AD49="","",IF(AD49="L",0,IF(AD49="V",0,IF(AD49="X",0,IF(AD$2="L",VLOOKUP(AD49,'H. VER.'!$F$10:$P$171,11,FALSE),IF(AD$2="S",VLOOKUP(AD49,'H. VER.'!$V$10:$AF$171,11,FALSE),IF(AD$2="D",VLOOKUP(AD49,'H. VER.'!$AL$10:$AV$171,11,FALSE),"")))))))</f>
        <v/>
      </c>
      <c r="GN49" s="148" t="str">
        <f>IF(AE49="","",IF(AE49="L",0,IF(AE49="V",0,IF(AE49="X",0,IF(AE$2="L",VLOOKUP(AE49,'H. VER.'!$F$10:$P$171,11,FALSE),IF(AE$2="S",VLOOKUP(AE49,'H. VER.'!$V$10:$AF$171,11,FALSE),IF(AE$2="D",VLOOKUP(AE49,'H. VER.'!$AL$10:$AV$171,11,FALSE),"")))))))</f>
        <v/>
      </c>
      <c r="GO49" s="148" t="str">
        <f>IF(AF49="","",IF(AF49="L",0,IF(AF49="V",0,IF(AF49="X",0,IF(AF$2="L",VLOOKUP(AF49,'H. VER.'!$F$10:$P$171,11,FALSE),IF(AF$2="S",VLOOKUP(AF49,'H. VER.'!$V$10:$AF$171,11,FALSE),IF(AF$2="D",VLOOKUP(AF49,'H. VER.'!$AL$10:$AV$171,11,FALSE),"")))))))</f>
        <v/>
      </c>
      <c r="GP49" s="148" t="str">
        <f>IF(AG49="","",IF(AG49="L",0,IF(AG49="V",0,IF(AG49="X",0,IF(AG$2="L",VLOOKUP(AG49,'H. VER.'!$F$10:$P$171,11,FALSE),IF(AG$2="S",VLOOKUP(AG49,'H. VER.'!$V$10:$AF$171,11,FALSE),IF(AG$2="D",VLOOKUP(AG49,'H. VER.'!$AL$10:$AV$171,11,FALSE),"")))))))</f>
        <v/>
      </c>
      <c r="GQ49" s="148" t="str">
        <f>IF(AH49="","",IF(AH49="L",0,IF(AH49="V",0,IF(AH49="X",0,IF(AH$2="L",VLOOKUP(AH49,'H. VER.'!$F$10:$P$171,11,FALSE),IF(AH$2="S",VLOOKUP(AH49,'H. VER.'!$V$10:$AF$171,11,FALSE),IF(AH$2="D",VLOOKUP(AH49,'H. VER.'!$AL$10:$AV$171,11,FALSE),"")))))))</f>
        <v/>
      </c>
      <c r="GR49" s="148" t="str">
        <f>IF(AI49="","",IF(AI49="L",0,IF(AI49="V",0,IF(AI49="X",0,IF(AI$2="L",VLOOKUP(AI49,'H. VER.'!$F$10:$P$171,11,FALSE),IF(AI$2="S",VLOOKUP(AI49,'H. VER.'!$V$10:$AF$171,11,FALSE),IF(AI$2="D",VLOOKUP(AI49,'H. VER.'!$AL$10:$AV$171,11,FALSE),"")))))))</f>
        <v/>
      </c>
      <c r="GS49" s="148" t="str">
        <f>IF(AJ49="","",IF(AJ49="L",0,IF(AJ49="V",0,IF(AJ49="X",0,IF(AJ$2="L",VLOOKUP(AJ49,'H. VER.'!$F$10:$P$171,11,FALSE),IF(AJ$2="S",VLOOKUP(AJ49,'H. VER.'!$V$10:$AF$171,11,FALSE),IF(AJ$2="D",VLOOKUP(AJ49,'H. VER.'!$AL$10:$AV$171,11,FALSE),"")))))))</f>
        <v/>
      </c>
      <c r="GT49" s="148" t="str">
        <f>IF(AK49="","",IF(AK49="L",0,IF(AK49="V",0,IF(AK49="X",0,IF(AK$2="L",VLOOKUP(AK49,'H. VER.'!$F$10:$P$171,11,FALSE),IF(AK$2="S",VLOOKUP(AK49,'H. VER.'!$V$10:$AF$171,11,FALSE),IF(AK$2="D",VLOOKUP(AK49,'H. VER.'!$AL$10:$AV$171,11,FALSE),"")))))))</f>
        <v/>
      </c>
      <c r="GU49" s="19"/>
      <c r="GV49" s="417">
        <f t="shared" si="47"/>
        <v>42</v>
      </c>
      <c r="GW49" s="415"/>
    </row>
    <row r="50" spans="1:205" ht="15.75">
      <c r="A50" s="368"/>
      <c r="B50" s="367" t="str">
        <f>IFERROR(VLOOKUP(A466/7/2023+CONDUCTORES!C:V,20,FALSE),"")</f>
        <v/>
      </c>
      <c r="C50" s="544" t="str">
        <f>IF(CUADRO!A50="",IF(B50="","",B50),VLOOKUP(CUADRO!A50,CONDUCTORES!C:E,3,FALSE))</f>
        <v/>
      </c>
      <c r="D50" s="545" t="str">
        <f>IF(ISNA(IF(B50="",IF(A50="","",A50),VLOOKUP(B50,CONDUCTORES!B:F,5,FALSE))),"",(IF(B50="",IF(A50="","",A50),VLOOKUP(B50,CONDUCTORES!B:F,5,FALSE))))</f>
        <v/>
      </c>
      <c r="E50" s="546">
        <v>47</v>
      </c>
      <c r="F50" s="552"/>
      <c r="G50" s="547"/>
      <c r="H50" s="547"/>
      <c r="I50" s="519"/>
      <c r="J50" s="547"/>
      <c r="K50" s="519"/>
      <c r="L50" s="550"/>
      <c r="M50" s="547"/>
      <c r="N50" s="547"/>
      <c r="O50" s="547"/>
      <c r="P50" s="519"/>
      <c r="Q50" s="547"/>
      <c r="R50" s="519"/>
      <c r="S50" s="550"/>
      <c r="T50" s="547"/>
      <c r="U50" s="549"/>
      <c r="V50" s="549"/>
      <c r="W50" s="547"/>
      <c r="X50" s="547"/>
      <c r="Y50" s="519"/>
      <c r="Z50" s="550"/>
      <c r="AA50" s="547"/>
      <c r="AB50" s="547"/>
      <c r="AC50" s="547"/>
      <c r="AD50" s="547"/>
      <c r="AE50" s="547"/>
      <c r="AF50" s="547"/>
      <c r="AG50" s="547"/>
      <c r="AH50" s="547"/>
      <c r="AI50" s="547"/>
      <c r="AJ50" s="547"/>
      <c r="AK50" s="519"/>
      <c r="AL50" s="417">
        <f t="shared" si="38"/>
        <v>0</v>
      </c>
      <c r="AM50" s="417">
        <f t="shared" si="6"/>
        <v>31</v>
      </c>
      <c r="AN50" s="463">
        <f t="shared" si="39"/>
        <v>0</v>
      </c>
      <c r="AO50" s="463">
        <f t="shared" si="40"/>
        <v>0</v>
      </c>
      <c r="AP50" s="463">
        <f t="shared" si="41"/>
        <v>0</v>
      </c>
      <c r="AQ50" s="463">
        <f t="shared" si="42"/>
        <v>0</v>
      </c>
      <c r="AR50" s="463">
        <f t="shared" si="43"/>
        <v>0</v>
      </c>
      <c r="AS50" s="464">
        <f t="shared" si="44"/>
        <v>0</v>
      </c>
      <c r="AT50" s="464">
        <f t="shared" si="45"/>
        <v>0</v>
      </c>
      <c r="AU50" s="465">
        <f>EH50+(AO50*(CALCULADORA!$L$22/30))+(CUADRO!AP50*CALCULADORA!$J$22)+(CUADRO!AQ50*CALCULADORA!$J$22)+(CUADRO!AR50*CALCULADORA!$J$22)</f>
        <v>0</v>
      </c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97">
        <f t="shared" si="48"/>
        <v>1</v>
      </c>
      <c r="BW50" s="97">
        <f t="shared" si="49"/>
        <v>2</v>
      </c>
      <c r="BX50" s="97">
        <f t="shared" si="50"/>
        <v>3</v>
      </c>
      <c r="BY50" s="97">
        <f t="shared" si="51"/>
        <v>4</v>
      </c>
      <c r="BZ50" s="97">
        <f t="shared" si="52"/>
        <v>5</v>
      </c>
      <c r="CA50" s="97">
        <f t="shared" si="53"/>
        <v>6</v>
      </c>
      <c r="CB50" s="97">
        <f t="shared" si="54"/>
        <v>7</v>
      </c>
      <c r="CC50" s="97">
        <f t="shared" si="55"/>
        <v>8</v>
      </c>
      <c r="CD50" s="97">
        <f t="shared" si="56"/>
        <v>9</v>
      </c>
      <c r="CE50" s="97">
        <f t="shared" si="57"/>
        <v>10</v>
      </c>
      <c r="CF50" s="97">
        <f t="shared" si="58"/>
        <v>11</v>
      </c>
      <c r="CG50" s="97">
        <f t="shared" si="59"/>
        <v>12</v>
      </c>
      <c r="CH50" s="97">
        <f t="shared" si="60"/>
        <v>13</v>
      </c>
      <c r="CI50" s="97">
        <f t="shared" si="61"/>
        <v>14</v>
      </c>
      <c r="CJ50" s="97">
        <f t="shared" si="62"/>
        <v>15</v>
      </c>
      <c r="CK50" s="97">
        <f t="shared" si="63"/>
        <v>16</v>
      </c>
      <c r="CL50" s="97">
        <f t="shared" si="64"/>
        <v>17</v>
      </c>
      <c r="CM50" s="97">
        <f t="shared" si="65"/>
        <v>18</v>
      </c>
      <c r="CN50" s="97">
        <f t="shared" si="66"/>
        <v>19</v>
      </c>
      <c r="CO50" s="97">
        <f t="shared" si="67"/>
        <v>20</v>
      </c>
      <c r="CP50" s="97">
        <f t="shared" si="68"/>
        <v>21</v>
      </c>
      <c r="CQ50" s="97">
        <f t="shared" si="69"/>
        <v>22</v>
      </c>
      <c r="CR50" s="97">
        <f t="shared" si="70"/>
        <v>23</v>
      </c>
      <c r="CS50" s="97">
        <f t="shared" si="71"/>
        <v>24</v>
      </c>
      <c r="CT50" s="97">
        <f t="shared" si="72"/>
        <v>25</v>
      </c>
      <c r="CU50" s="97">
        <f t="shared" si="73"/>
        <v>26</v>
      </c>
      <c r="CV50" s="97">
        <f t="shared" si="74"/>
        <v>27</v>
      </c>
      <c r="CW50" s="97">
        <f t="shared" si="75"/>
        <v>28</v>
      </c>
      <c r="CX50" s="97">
        <f t="shared" si="76"/>
        <v>29</v>
      </c>
      <c r="CY50" s="97">
        <f t="shared" si="77"/>
        <v>30</v>
      </c>
      <c r="CZ50" s="97">
        <f t="shared" si="78"/>
        <v>31</v>
      </c>
      <c r="DA50" s="19"/>
      <c r="DB50" s="19"/>
      <c r="DC50" s="148" t="str">
        <f>IF(G50="X",CALCULADORA!$J$22,IF(CUADRO!G50="V",0,IF(CUADRO!G50="AP",0,IF(CUADRO!G50="HS",0,IF(CUADRO!G50="BA",0,IF(CALCULADORA!$M$2="INVIERNO",CUADRO!EJ50,CUADRO!FP50))))))</f>
        <v/>
      </c>
      <c r="DD50" s="148" t="str">
        <f>IF(H50="X",CALCULADORA!$J$22,IF(CUADRO!H50="V",0,IF(CUADRO!H50="AP",0,IF(CUADRO!H50="HS",0,IF(CUADRO!H50="BA",0,IF(CALCULADORA!$M$2="INVIERNO",CUADRO!EK50,CUADRO!FQ50))))))</f>
        <v/>
      </c>
      <c r="DE50" s="148" t="str">
        <f>IF(I50="X",CALCULADORA!$J$22,IF(CUADRO!I50="V",0,IF(CUADRO!I50="AP",0,IF(CUADRO!I50="HS",0,IF(CUADRO!I50="BA",0,IF(CALCULADORA!$M$2="INVIERNO",CUADRO!EL50,CUADRO!FR50))))))</f>
        <v/>
      </c>
      <c r="DF50" s="148" t="str">
        <f>IF(J50="X",CALCULADORA!$J$22,IF(CUADRO!J50="V",0,IF(CUADRO!J50="AP",0,IF(CUADRO!J50="HS",0,IF(CUADRO!J50="BA",0,IF(CALCULADORA!$M$2="INVIERNO",CUADRO!EM50,CUADRO!FS50))))))</f>
        <v/>
      </c>
      <c r="DG50" s="148" t="str">
        <f>IF(K50="X",CALCULADORA!$J$22,IF(CUADRO!K50="V",0,IF(CUADRO!K50="AP",0,IF(CUADRO!K50="HS",0,IF(CUADRO!K50="BA",0,IF(CALCULADORA!$M$2="INVIERNO",CUADRO!EN50,CUADRO!FT50))))))</f>
        <v/>
      </c>
      <c r="DH50" s="148" t="str">
        <f>IF(L50="X",CALCULADORA!$J$22,IF(CUADRO!L50="V",0,IF(CUADRO!L50="AP",0,IF(CUADRO!L50="HS",0,IF(CUADRO!L50="BA",0,IF(CALCULADORA!$M$2="INVIERNO",CUADRO!EO50,CUADRO!FU50))))))</f>
        <v/>
      </c>
      <c r="DI50" s="148" t="str">
        <f>IF(M50="X",CALCULADORA!$J$22,IF(CUADRO!M50="V",0,IF(CUADRO!M50="AP",0,IF(CUADRO!M50="HS",0,IF(CUADRO!M50="BA",0,IF(CALCULADORA!$M$2="INVIERNO",CUADRO!EP50,CUADRO!FV50))))))</f>
        <v/>
      </c>
      <c r="DJ50" s="148" t="str">
        <f>IF(N50="X",CALCULADORA!$J$22,IF(CUADRO!N50="V",0,IF(CUADRO!N50="AP",0,IF(CUADRO!N50="HS",0,IF(CUADRO!N50="BA",0,IF(CALCULADORA!$M$2="INVIERNO",CUADRO!EQ50,CUADRO!FW50))))))</f>
        <v/>
      </c>
      <c r="DK50" s="148" t="str">
        <f>IF(O50="X",CALCULADORA!$J$22,IF(CUADRO!O50="V",0,IF(CUADRO!O50="AP",0,IF(CUADRO!O50="HS",0,IF(CUADRO!O50="BA",0,IF(CALCULADORA!$M$2="INVIERNO",CUADRO!ER50,CUADRO!FX50))))))</f>
        <v/>
      </c>
      <c r="DL50" s="148" t="str">
        <f>IF(P50="X",CALCULADORA!$J$22,IF(CUADRO!P50="V",0,IF(CUADRO!P50="AP",0,IF(CUADRO!P50="HS",0,IF(CUADRO!P50="BA",0,IF(CALCULADORA!$M$2="INVIERNO",CUADRO!ES50,CUADRO!FY50))))))</f>
        <v/>
      </c>
      <c r="DM50" s="148" t="str">
        <f>IF(Q50="X",CALCULADORA!$J$22,IF(CUADRO!Q50="V",0,IF(CUADRO!Q50="AP",0,IF(CUADRO!Q50="HS",0,IF(CUADRO!Q50="BA",0,IF(CALCULADORA!$M$2="INVIERNO",CUADRO!ET50,CUADRO!FZ50))))))</f>
        <v/>
      </c>
      <c r="DN50" s="148" t="str">
        <f>IF(R50="X",CALCULADORA!$J$22,IF(CUADRO!R50="V",0,IF(CUADRO!R50="AP",0,IF(CUADRO!R50="HS",0,IF(CUADRO!R50="BA",0,IF(CALCULADORA!$M$2="INVIERNO",CUADRO!EU50,CUADRO!GA50))))))</f>
        <v/>
      </c>
      <c r="DO50" s="148" t="str">
        <f>IF(S50="X",CALCULADORA!$J$22,IF(CUADRO!S50="V",0,IF(CUADRO!S50="AP",0,IF(CUADRO!S50="HS",0,IF(CUADRO!S50="BA",0,IF(CALCULADORA!$M$2="INVIERNO",CUADRO!EV50,CUADRO!GB50))))))</f>
        <v/>
      </c>
      <c r="DP50" s="148" t="str">
        <f>IF(T50="X",CALCULADORA!$J$22,IF(CUADRO!T50="V",0,IF(CUADRO!T50="AP",0,IF(CUADRO!T50="HS",0,IF(CUADRO!T50="BA",0,IF(CALCULADORA!$M$2="INVIERNO",CUADRO!EW50,CUADRO!GC50))))))</f>
        <v/>
      </c>
      <c r="DQ50" s="148" t="str">
        <f>IF(U50="X",CALCULADORA!$J$22,IF(CUADRO!U50="V",0,IF(CUADRO!U50="AP",0,IF(CUADRO!U50="HS",0,IF(CUADRO!U50="BA",0,IF(CALCULADORA!$M$2="INVIERNO",CUADRO!EX50,CUADRO!GD50))))))</f>
        <v/>
      </c>
      <c r="DR50" s="148" t="str">
        <f>IF(V50="X",CALCULADORA!$J$22,IF(CUADRO!V50="V",0,IF(CUADRO!V50="AP",0,IF(CUADRO!V50="HS",0,IF(CUADRO!V50="BA",0,IF(CALCULADORA!$M$2="INVIERNO",CUADRO!EY50,CUADRO!GE50))))))</f>
        <v/>
      </c>
      <c r="DS50" s="148" t="str">
        <f>IF(W50="X",CALCULADORA!$J$22,IF(CUADRO!W50="V",0,IF(CUADRO!W50="AP",0,IF(CUADRO!W50="HS",0,IF(CUADRO!W50="BA",0,IF(CALCULADORA!$M$2="INVIERNO",CUADRO!EZ50,CUADRO!GF50))))))</f>
        <v/>
      </c>
      <c r="DT50" s="148" t="str">
        <f>IF(X50="X",CALCULADORA!$J$22,IF(CUADRO!X50="V",0,IF(CUADRO!X50="AP",0,IF(CUADRO!X50="HS",0,IF(CUADRO!X50="BA",0,IF(CALCULADORA!$M$2="INVIERNO",CUADRO!FA50,CUADRO!GG50))))))</f>
        <v/>
      </c>
      <c r="DU50" s="148" t="str">
        <f>IF(Y50="X",CALCULADORA!$J$22,IF(CUADRO!Y50="V",0,IF(CUADRO!Y50="AP",0,IF(CUADRO!Y50="HS",0,IF(CUADRO!Y50="BA",0,IF(CALCULADORA!$M$2="INVIERNO",CUADRO!FB50,CUADRO!GH50))))))</f>
        <v/>
      </c>
      <c r="DV50" s="148" t="str">
        <f>IF(Z50="X",CALCULADORA!$J$22,IF(CUADRO!Z50="V",0,IF(CUADRO!Z50="AP",0,IF(CUADRO!Z50="HS",0,IF(CUADRO!Z50="BA",0,IF(CALCULADORA!$M$2="INVIERNO",CUADRO!FC50,CUADRO!GI50))))))</f>
        <v/>
      </c>
      <c r="DW50" s="148" t="str">
        <f>IF(AA50="X",CALCULADORA!$J$22,IF(CUADRO!AA50="V",0,IF(CUADRO!AA50="AP",0,IF(CUADRO!AA50="HS",0,IF(CUADRO!AA50="BA",0,IF(CALCULADORA!$M$2="INVIERNO",CUADRO!FD50,CUADRO!GJ50))))))</f>
        <v/>
      </c>
      <c r="DX50" s="148" t="str">
        <f>IF(AB50="X",CALCULADORA!$J$22,IF(CUADRO!AB50="V",0,IF(CUADRO!AB50="AP",0,IF(CUADRO!AB50="HS",0,IF(CUADRO!AB50="BA",0,IF(CALCULADORA!$M$2="INVIERNO",CUADRO!FE50,CUADRO!GK50))))))</f>
        <v/>
      </c>
      <c r="DY50" s="148" t="str">
        <f>IF(AC50="X",CALCULADORA!$J$22,IF(CUADRO!AC50="V",0,IF(CUADRO!AC50="AP",0,IF(CUADRO!AC50="HS",0,IF(CUADRO!AC50="BA",0,IF(CALCULADORA!$M$2="INVIERNO",CUADRO!FF50,CUADRO!GL50))))))</f>
        <v/>
      </c>
      <c r="DZ50" s="148" t="str">
        <f>IF(AD50="X",CALCULADORA!$J$22,IF(CUADRO!AD50="V",0,IF(CUADRO!AD50="AP",0,IF(CUADRO!AD50="HS",0,IF(CUADRO!AD50="BA",0,IF(CALCULADORA!$M$2="INVIERNO",CUADRO!FG50,CUADRO!GM50))))))</f>
        <v/>
      </c>
      <c r="EA50" s="148" t="str">
        <f>IF(AE50="X",CALCULADORA!$J$22,IF(CUADRO!AE50="V",0,IF(CUADRO!AE50="AP",0,IF(CUADRO!AE50="HS",0,IF(CUADRO!AE50="BA",0,IF(CALCULADORA!$M$2="INVIERNO",CUADRO!FH50,CUADRO!GN50))))))</f>
        <v/>
      </c>
      <c r="EB50" s="148" t="str">
        <f>IF(AF50="X",CALCULADORA!$J$22,IF(CUADRO!AF50="V",0,IF(CUADRO!AF50="AP",0,IF(CUADRO!AF50="HS",0,IF(CUADRO!AF50="BA",0,IF(CALCULADORA!$M$2="INVIERNO",CUADRO!FI50,CUADRO!GO50))))))</f>
        <v/>
      </c>
      <c r="EC50" s="148" t="str">
        <f>IF(AG50="X",CALCULADORA!$J$22,IF(CUADRO!AG50="V",0,IF(CUADRO!AG50="AP",0,IF(CUADRO!AG50="HS",0,IF(CUADRO!AG50="BA",0,IF(CALCULADORA!$M$2="INVIERNO",CUADRO!FJ50,CUADRO!GP50))))))</f>
        <v/>
      </c>
      <c r="ED50" s="148" t="str">
        <f>IF(AH50="X",CALCULADORA!$J$22,IF(CUADRO!AH50="V",0,IF(CUADRO!AH50="AP",0,IF(CUADRO!AH50="HS",0,IF(CUADRO!AH50="BA",0,IF(CALCULADORA!$M$2="INVIERNO",CUADRO!FK50,CUADRO!GQ50))))))</f>
        <v/>
      </c>
      <c r="EE50" s="148" t="str">
        <f>IF(AI50="X",CALCULADORA!$J$22,IF(CUADRO!AI50="V",0,IF(CUADRO!AI50="AP",0,IF(CUADRO!AI50="HS",0,IF(CUADRO!AI50="BA",0,IF(CALCULADORA!$M$2="INVIERNO",CUADRO!FL50,CUADRO!GR50))))))</f>
        <v/>
      </c>
      <c r="EF50" s="148" t="str">
        <f>IF(AJ50="X",CALCULADORA!$J$22,IF(CUADRO!AJ50="V",0,IF(CUADRO!AJ50="AP",0,IF(CUADRO!AJ50="HS",0,IF(CUADRO!AJ50="BA",0,IF(CALCULADORA!$M$2="INVIERNO",CUADRO!FM50,CUADRO!GS50))))))</f>
        <v/>
      </c>
      <c r="EG50" s="148" t="str">
        <f>IF(AK50="X",CALCULADORA!$J$22,IF(CUADRO!AK50="V",0,IF(CUADRO!AK50="AP",0,IF(CUADRO!AK50="HS",0,IF(CUADRO!AK50="BA",0,IF(CALCULADORA!$M$2="INVIERNO",CUADRO!FN50,CUADRO!GT50))))))</f>
        <v/>
      </c>
      <c r="EH50" s="363">
        <f t="shared" si="46"/>
        <v>0</v>
      </c>
      <c r="EI50" s="19"/>
      <c r="EJ50" s="148" t="str">
        <f>IF(G50="","",IF(G50="L",0,IF(G50="V",0,IF(G50="X",0,IF(G$2="L",VLOOKUP(G50,'H. INV.'!$F$10:$P$171,11,FALSE),IF(G$2="S",VLOOKUP(G50,'H. INV.'!$V$10:$AF$171,11,FALSE),IF(G$2="D",VLOOKUP(G50,'H. INV.'!$AL$10:$AV$171,11,FALSE),"")))))))</f>
        <v/>
      </c>
      <c r="EK50" s="148" t="str">
        <f>IF(H50="","",IF(H50="L",0,IF(H50="V",0,IF(H50="X",0,IF(H$2="L",VLOOKUP(H50,'H. INV.'!$F$10:$P$171,11,FALSE),IF(H$2="S",VLOOKUP(H50,'H. INV.'!$V$10:$AF$171,11,FALSE),IF(H$2="D",VLOOKUP(H50,'H. INV.'!$AL$10:$AV$171,11,FALSE),"")))))))</f>
        <v/>
      </c>
      <c r="EL50" s="148" t="str">
        <f>IF(I50="","",IF(I50="L",0,IF(I50="V",0,IF(I50="X",0,IF(I$2="L",VLOOKUP(I50,'H. INV.'!$F$10:$P$171,11,FALSE),IF(I$2="S",VLOOKUP(I50,'H. INV.'!$V$10:$AF$171,11,FALSE),IF(I$2="D",VLOOKUP(I50,'H. INV.'!$AL$10:$AV$171,11,FALSE),"")))))))</f>
        <v/>
      </c>
      <c r="EM50" s="148" t="str">
        <f>IF(J50="","",IF(J50="L",0,IF(J50="V",0,IF(J50="X",0,IF(J$2="L",VLOOKUP(J50,'H. INV.'!$F$10:$P$171,11,FALSE),IF(J$2="S",VLOOKUP(J50,'H. INV.'!$V$10:$AF$171,11,FALSE),IF(J$2="D",VLOOKUP(J50,'H. INV.'!$AL$10:$AV$171,11,FALSE),"")))))))</f>
        <v/>
      </c>
      <c r="EN50" s="148" t="str">
        <f>IF(K50="","",IF(K50="L",0,IF(K50="V",0,IF(K50="X",0,IF(K$2="L",VLOOKUP(K50,'H. INV.'!$F$10:$P$171,11,FALSE),IF(K$2="S",VLOOKUP(K50,'H. INV.'!$V$10:$AF$171,11,FALSE),IF(K$2="D",VLOOKUP(K50,'H. INV.'!$AL$10:$AV$171,11,FALSE),"")))))))</f>
        <v/>
      </c>
      <c r="EO50" s="148" t="str">
        <f>IF(L50="","",IF(L50="L",0,IF(L50="V",0,IF(L50="X",0,IF(L$2="L",VLOOKUP(L50,'H. INV.'!$F$10:$P$171,11,FALSE),IF(L$2="S",VLOOKUP(L50,'H. INV.'!$V$10:$AF$171,11,FALSE),IF(L$2="D",VLOOKUP(L50,'H. INV.'!$AL$10:$AV$171,11,FALSE),"")))))))</f>
        <v/>
      </c>
      <c r="EP50" s="148" t="str">
        <f>IF(M50="","",IF(M50="L",0,IF(M50="V",0,IF(M50="X",0,IF(M$2="L",VLOOKUP(M50,'H. INV.'!$F$10:$P$171,11,FALSE),IF(M$2="S",VLOOKUP(M50,'H. INV.'!$V$10:$AF$171,11,FALSE),IF(M$2="D",VLOOKUP(M50,'H. INV.'!$AL$10:$AV$171,11,FALSE),"")))))))</f>
        <v/>
      </c>
      <c r="EQ50" s="148" t="str">
        <f>IF(N50="","",IF(N50="L",0,IF(N50="V",0,IF(N50="X",0,IF(N$2="L",VLOOKUP(N50,'H. INV.'!$F$10:$P$171,11,FALSE),IF(N$2="S",VLOOKUP(N50,'H. INV.'!$V$10:$AF$171,11,FALSE),IF(N$2="D",VLOOKUP(N50,'H. INV.'!$AL$10:$AV$171,11,FALSE),"")))))))</f>
        <v/>
      </c>
      <c r="ER50" s="148" t="str">
        <f>IF(O50="","",IF(O50="L",0,IF(O50="V",0,IF(O50="X",0,IF(O$2="L",VLOOKUP(O50,'H. INV.'!$F$10:$P$171,11,FALSE),IF(O$2="S",VLOOKUP(O50,'H. INV.'!$V$10:$AF$171,11,FALSE),IF(O$2="D",VLOOKUP(O50,'H. INV.'!$AL$10:$AV$171,11,FALSE),"")))))))</f>
        <v/>
      </c>
      <c r="ES50" s="148" t="str">
        <f>IF(P50="","",IF(P50="L",0,IF(P50="V",0,IF(P50="X",0,IF(P$2="L",VLOOKUP(P50,'H. INV.'!$F$10:$P$171,11,FALSE),IF(P$2="S",VLOOKUP(P50,'H. INV.'!$V$10:$AF$171,11,FALSE),IF(P$2="D",VLOOKUP(P50,'H. INV.'!$AL$10:$AV$171,11,FALSE),"")))))))</f>
        <v/>
      </c>
      <c r="ET50" s="148" t="str">
        <f>IF(Q50="","",IF(Q50="L",0,IF(Q50="V",0,IF(Q50="X",0,IF(Q$2="L",VLOOKUP(Q50,'H. INV.'!$F$10:$P$171,11,FALSE),IF(Q$2="S",VLOOKUP(Q50,'H. INV.'!$V$10:$AF$171,11,FALSE),IF(Q$2="D",VLOOKUP(Q50,'H. INV.'!$AL$10:$AV$171,11,FALSE),"")))))))</f>
        <v/>
      </c>
      <c r="EU50" s="148" t="str">
        <f>IF(R50="","",IF(R50="L",0,IF(R50="V",0,IF(R50="X",0,IF(R$2="L",VLOOKUP(R50,'H. INV.'!$F$10:$P$171,11,FALSE),IF(R$2="S",VLOOKUP(R50,'H. INV.'!$V$10:$AF$171,11,FALSE),IF(R$2="D",VLOOKUP(R50,'H. INV.'!$AL$10:$AV$171,11,FALSE),"")))))))</f>
        <v/>
      </c>
      <c r="EV50" s="148" t="str">
        <f>IF(S50="","",IF(S50="L",0,IF(S50="V",0,IF(S50="X",0,IF(S$2="L",VLOOKUP(S50,'H. INV.'!$F$10:$P$171,11,FALSE),IF(S$2="S",VLOOKUP(S50,'H. INV.'!$V$10:$AF$171,11,FALSE),IF(S$2="D",VLOOKUP(S50,'H. INV.'!$AL$10:$AV$171,11,FALSE),"")))))))</f>
        <v/>
      </c>
      <c r="EW50" s="148" t="str">
        <f>IF(T50="","",IF(T50="L",0,IF(T50="V",0,IF(T50="X",0,IF(T$2="L",VLOOKUP(T50,'H. INV.'!$F$10:$P$171,11,FALSE),IF(T$2="S",VLOOKUP(T50,'H. INV.'!$V$10:$AF$171,11,FALSE),IF(T$2="D",VLOOKUP(T50,'H. INV.'!$AL$10:$AV$171,11,FALSE),"")))))))</f>
        <v/>
      </c>
      <c r="EX50" s="148" t="str">
        <f>IF(U50="","",IF(U50="L",0,IF(U50="V",0,IF(U50="X",0,IF(U$2="L",VLOOKUP(U50,'H. INV.'!$F$10:$P$171,11,FALSE),IF(U$2="S",VLOOKUP(U50,'H. INV.'!$V$10:$AF$171,11,FALSE),IF(U$2="D",VLOOKUP(U50,'H. INV.'!$AL$10:$AV$171,11,FALSE),"")))))))</f>
        <v/>
      </c>
      <c r="EY50" s="148" t="str">
        <f>IF(V50="","",IF(V50="L",0,IF(V50="V",0,IF(V50="X",0,IF(V$2="L",VLOOKUP(V50,'H. INV.'!$F$10:$P$171,11,FALSE),IF(V$2="S",VLOOKUP(V50,'H. INV.'!$V$10:$AF$171,11,FALSE),IF(V$2="D",VLOOKUP(V50,'H. INV.'!$AL$10:$AV$171,11,FALSE),"")))))))</f>
        <v/>
      </c>
      <c r="EZ50" s="148" t="str">
        <f>IF(W50="","",IF(W50="L",0,IF(W50="V",0,IF(W50="X",0,IF(W$2="L",VLOOKUP(W50,'H. INV.'!$F$10:$P$171,11,FALSE),IF(W$2="S",VLOOKUP(W50,'H. INV.'!$V$10:$AF$171,11,FALSE),IF(W$2="D",VLOOKUP(W50,'H. INV.'!$AL$10:$AV$171,11,FALSE),"")))))))</f>
        <v/>
      </c>
      <c r="FA50" s="148" t="str">
        <f>IF(X50="","",IF(X50="L",0,IF(X50="V",0,IF(X50="X",0,IF(X$2="L",VLOOKUP(X50,'H. INV.'!$F$10:$P$171,11,FALSE),IF(X$2="S",VLOOKUP(X50,'H. INV.'!$V$10:$AF$171,11,FALSE),IF(X$2="D",VLOOKUP(X50,'H. INV.'!$AL$10:$AV$171,11,FALSE),"")))))))</f>
        <v/>
      </c>
      <c r="FB50" s="148" t="str">
        <f>IF(Y50="","",IF(Y50="L",0,IF(Y50="V",0,IF(Y50="X",0,IF(Y$2="L",VLOOKUP(Y50,'H. INV.'!$F$10:$P$171,11,FALSE),IF(Y$2="S",VLOOKUP(Y50,'H. INV.'!$V$10:$AF$171,11,FALSE),IF(Y$2="D",VLOOKUP(Y50,'H. INV.'!$AL$10:$AV$171,11,FALSE),"")))))))</f>
        <v/>
      </c>
      <c r="FC50" s="148" t="str">
        <f>IF(Z50="","",IF(Z50="L",0,IF(Z50="V",0,IF(Z50="X",0,IF(Z$2="L",VLOOKUP(Z50,'H. INV.'!$F$10:$P$171,11,FALSE),IF(Z$2="S",VLOOKUP(Z50,'H. INV.'!$V$10:$AF$171,11,FALSE),IF(Z$2="D",VLOOKUP(Z50,'H. INV.'!$AL$10:$AV$171,11,FALSE),"")))))))</f>
        <v/>
      </c>
      <c r="FD50" s="148" t="str">
        <f>IF(AA50="","",IF(AA50="L",0,IF(AA50="V",0,IF(AA50="X",0,IF(AA$2="L",VLOOKUP(AA50,'H. INV.'!$F$10:$P$171,11,FALSE),IF(AA$2="S",VLOOKUP(AA50,'H. INV.'!$V$10:$AF$171,11,FALSE),IF(AA$2="D",VLOOKUP(AA50,'H. INV.'!$AL$10:$AV$171,11,FALSE),"")))))))</f>
        <v/>
      </c>
      <c r="FE50" s="148" t="str">
        <f>IF(AB50="","",IF(AB50="L",0,IF(AB50="V",0,IF(AB50="X",0,IF(AB$2="L",VLOOKUP(AB50,'H. INV.'!$F$10:$P$171,11,FALSE),IF(AB$2="S",VLOOKUP(AB50,'H. INV.'!$V$10:$AF$171,11,FALSE),IF(AB$2="D",VLOOKUP(AB50,'H. INV.'!$AL$10:$AV$171,11,FALSE),"")))))))</f>
        <v/>
      </c>
      <c r="FF50" s="148" t="str">
        <f>IF(AC50="","",IF(AC50="L",0,IF(AC50="V",0,IF(AC50="X",0,IF(AC$2="L",VLOOKUP(AC50,'H. INV.'!$F$10:$P$171,11,FALSE),IF(AC$2="S",VLOOKUP(AC50,'H. INV.'!$V$10:$AF$171,11,FALSE),IF(AC$2="D",VLOOKUP(AC50,'H. INV.'!$AL$10:$AV$171,11,FALSE),"")))))))</f>
        <v/>
      </c>
      <c r="FG50" s="148" t="str">
        <f>IF(AD50="","",IF(AD50="L",0,IF(AD50="V",0,IF(AD50="X",0,IF(AD$2="L",VLOOKUP(AD50,'H. INV.'!$F$10:$P$171,11,FALSE),IF(AD$2="S",VLOOKUP(AD50,'H. INV.'!$V$10:$AF$171,11,FALSE),IF(AD$2="D",VLOOKUP(AD50,'H. INV.'!$AL$10:$AV$171,11,FALSE),"")))))))</f>
        <v/>
      </c>
      <c r="FH50" s="148" t="str">
        <f>IF(AE50="","",IF(AE50="L",0,IF(AE50="V",0,IF(AE50="X",0,IF(AE$2="L",VLOOKUP(AE50,'H. INV.'!$F$10:$P$171,11,FALSE),IF(AE$2="S",VLOOKUP(AE50,'H. INV.'!$V$10:$AF$171,11,FALSE),IF(AE$2="D",VLOOKUP(AE50,'H. INV.'!$AL$10:$AV$171,11,FALSE),"")))))))</f>
        <v/>
      </c>
      <c r="FI50" s="148" t="str">
        <f>IF(AF50="","",IF(AF50="L",0,IF(AF50="V",0,IF(AF50="X",0,IF(AF$2="L",VLOOKUP(AF50,'H. INV.'!$F$10:$P$171,11,FALSE),IF(AF$2="S",VLOOKUP(AF50,'H. INV.'!$V$10:$AF$171,11,FALSE),IF(AF$2="D",VLOOKUP(AF50,'H. INV.'!$AL$10:$AV$171,11,FALSE),"")))))))</f>
        <v/>
      </c>
      <c r="FJ50" s="148" t="str">
        <f>IF(AG50="","",IF(AG50="L",0,IF(AG50="V",0,IF(AG50="X",0,IF(AG$2="L",VLOOKUP(AG50,'H. INV.'!$F$10:$P$171,11,FALSE),IF(AG$2="S",VLOOKUP(AG50,'H. INV.'!$V$10:$AF$171,11,FALSE),IF(AG$2="D",VLOOKUP(AG50,'H. INV.'!$AL$10:$AV$171,11,FALSE),"")))))))</f>
        <v/>
      </c>
      <c r="FK50" s="148" t="str">
        <f>IF(AH50="","",IF(AH50="L",0,IF(AH50="V",0,IF(AH50="X",0,IF(AH$2="L",VLOOKUP(AH50,'H. INV.'!$F$10:$P$171,11,FALSE),IF(AH$2="S",VLOOKUP(AH50,'H. INV.'!$V$10:$AF$171,11,FALSE),IF(AH$2="D",VLOOKUP(AH50,'H. INV.'!$AL$10:$AV$171,11,FALSE),"")))))))</f>
        <v/>
      </c>
      <c r="FL50" s="148" t="str">
        <f>IF(AI50="","",IF(AI50="L",0,IF(AI50="V",0,IF(AI50="X",0,IF(AI$2="L",VLOOKUP(AI50,'H. INV.'!$F$10:$P$171,11,FALSE),IF(AI$2="S",VLOOKUP(AI50,'H. INV.'!$V$10:$AF$171,11,FALSE),IF(AI$2="D",VLOOKUP(AI50,'H. INV.'!$AL$10:$AV$171,11,FALSE),"")))))))</f>
        <v/>
      </c>
      <c r="FM50" s="148" t="str">
        <f>IF(AJ50="","",IF(AJ50="L",0,IF(AJ50="V",0,IF(AJ50="X",0,IF(AJ$2="L",VLOOKUP(AJ50,'H. INV.'!$F$10:$P$171,11,FALSE),IF(AJ$2="S",VLOOKUP(AJ50,'H. INV.'!$V$10:$AF$171,11,FALSE),IF(AJ$2="D",VLOOKUP(AJ50,'H. INV.'!$AL$10:$AV$171,11,FALSE),"")))))))</f>
        <v/>
      </c>
      <c r="FN50" s="148" t="str">
        <f>IF(AK50="","",IF(AK50="L",0,IF(AK50="V",0,IF(AK50="X",0,IF(AK$2="L",VLOOKUP(AK50,'H. INV.'!$F$10:$P$171,11,FALSE),IF(AK$2="S",VLOOKUP(AK50,'H. INV.'!$V$10:$AF$171,11,FALSE),IF(AK$2="D",VLOOKUP(AK50,'H. INV.'!$AL$10:$AV$171,11,FALSE),"")))))))</f>
        <v/>
      </c>
      <c r="FO50" s="19"/>
      <c r="FP50" s="148" t="str">
        <f>IF(G50="","",IF(G50="L",0,IF(G50="V",0,IF(G50="X",0,IF(G$2="L",VLOOKUP(G50,'H. VER.'!$F$10:$P$171,11,FALSE),IF(G$2="S",VLOOKUP(G50,'H. VER.'!$V$10:$AF$171,11,FALSE),IF(G$2="D",VLOOKUP(G50,'H. VER.'!$AL$10:$AV$171,11,FALSE),"")))))))</f>
        <v/>
      </c>
      <c r="FQ50" s="148" t="str">
        <f>IF(H50="","",IF(H50="L",0,IF(H50="V",0,IF(H50="X",0,IF(H$2="L",VLOOKUP(H50,'H. VER.'!$F$10:$P$171,11,FALSE),IF(H$2="S",VLOOKUP(H50,'H. VER.'!$V$10:$AF$171,11,FALSE),IF(H$2="D",VLOOKUP(H50,'H. VER.'!$AL$10:$AV$171,11,FALSE),"")))))))</f>
        <v/>
      </c>
      <c r="FR50" s="148" t="str">
        <f>IF(I50="","",IF(I50="L",0,IF(I50="V",0,IF(I50="X",0,IF(I$2="L",VLOOKUP(I50,'H. VER.'!$F$10:$P$171,11,FALSE),IF(I$2="S",VLOOKUP(I50,'H. VER.'!$V$10:$AF$171,11,FALSE),IF(I$2="D",VLOOKUP(I50,'H. VER.'!$AL$10:$AV$171,11,FALSE),"")))))))</f>
        <v/>
      </c>
      <c r="FS50" s="148" t="str">
        <f>IF(J50="","",IF(J50="L",0,IF(J50="V",0,IF(J50="X",0,IF(J$2="L",VLOOKUP(J50,'H. VER.'!$F$10:$P$171,11,FALSE),IF(J$2="S",VLOOKUP(J50,'H. VER.'!$V$10:$AF$171,11,FALSE),IF(J$2="D",VLOOKUP(J50,'H. VER.'!$AL$10:$AV$171,11,FALSE),"")))))))</f>
        <v/>
      </c>
      <c r="FT50" s="148" t="str">
        <f>IF(K50="","",IF(K50="L",0,IF(K50="V",0,IF(K50="X",0,IF(K$2="L",VLOOKUP(K50,'H. VER.'!$F$10:$P$171,11,FALSE),IF(K$2="S",VLOOKUP(K50,'H. VER.'!$V$10:$AF$171,11,FALSE),IF(K$2="D",VLOOKUP(K50,'H. VER.'!$AL$10:$AV$171,11,FALSE),"")))))))</f>
        <v/>
      </c>
      <c r="FU50" s="148" t="str">
        <f>IF(L50="","",IF(L50="L",0,IF(L50="V",0,IF(L50="X",0,IF(L$2="L",VLOOKUP(L50,'H. VER.'!$F$10:$P$171,11,FALSE),IF(L$2="S",VLOOKUP(L50,'H. VER.'!$V$10:$AF$171,11,FALSE),IF(L$2="D",VLOOKUP(L50,'H. VER.'!$AL$10:$AV$171,11,FALSE),"")))))))</f>
        <v/>
      </c>
      <c r="FV50" s="148" t="str">
        <f>IF(M50="","",IF(M50="L",0,IF(M50="V",0,IF(M50="X",0,IF(M$2="L",VLOOKUP(M50,'H. VER.'!$F$10:$P$171,11,FALSE),IF(M$2="S",VLOOKUP(M50,'H. VER.'!$V$10:$AF$171,11,FALSE),IF(M$2="D",VLOOKUP(M50,'H. VER.'!$AL$10:$AV$171,11,FALSE),"")))))))</f>
        <v/>
      </c>
      <c r="FW50" s="148" t="str">
        <f>IF(N50="","",IF(N50="L",0,IF(N50="V",0,IF(N50="X",0,IF(N$2="L",VLOOKUP(N50,'H. VER.'!$F$10:$P$171,11,FALSE),IF(N$2="S",VLOOKUP(N50,'H. VER.'!$V$10:$AF$171,11,FALSE),IF(N$2="D",VLOOKUP(N50,'H. VER.'!$AL$10:$AV$171,11,FALSE),"")))))))</f>
        <v/>
      </c>
      <c r="FX50" s="148" t="str">
        <f>IF(O50="","",IF(O50="L",0,IF(O50="V",0,IF(O50="X",0,IF(O$2="L",VLOOKUP(O50,'H. VER.'!$F$10:$P$171,11,FALSE),IF(O$2="S",VLOOKUP(O50,'H. VER.'!$V$10:$AF$171,11,FALSE),IF(O$2="D",VLOOKUP(O50,'H. VER.'!$AL$10:$AV$171,11,FALSE),"")))))))</f>
        <v/>
      </c>
      <c r="FY50" s="148" t="str">
        <f>IF(P50="","",IF(P50="L",0,IF(P50="V",0,IF(P50="X",0,IF(P$2="L",VLOOKUP(P50,'H. VER.'!$F$10:$P$171,11,FALSE),IF(P$2="S",VLOOKUP(P50,'H. VER.'!$V$10:$AF$171,11,FALSE),IF(P$2="D",VLOOKUP(P50,'H. VER.'!$AL$10:$AV$171,11,FALSE),"")))))))</f>
        <v/>
      </c>
      <c r="FZ50" s="148" t="str">
        <f>IF(Q50="","",IF(Q50="L",0,IF(Q50="V",0,IF(Q50="X",0,IF(Q$2="L",VLOOKUP(Q50,'H. VER.'!$F$10:$P$171,11,FALSE),IF(Q$2="S",VLOOKUP(Q50,'H. VER.'!$V$10:$AF$171,11,FALSE),IF(Q$2="D",VLOOKUP(Q50,'H. VER.'!$AL$10:$AV$171,11,FALSE),"")))))))</f>
        <v/>
      </c>
      <c r="GA50" s="148" t="str">
        <f>IF(R50="","",IF(R50="L",0,IF(R50="V",0,IF(R50="X",0,IF(R$2="L",VLOOKUP(R50,'H. VER.'!$F$10:$P$171,11,FALSE),IF(R$2="S",VLOOKUP(R50,'H. VER.'!$V$10:$AF$171,11,FALSE),IF(R$2="D",VLOOKUP(R50,'H. VER.'!$AL$10:$AV$171,11,FALSE),"")))))))</f>
        <v/>
      </c>
      <c r="GB50" s="148" t="str">
        <f>IF(S50="","",IF(S50="L",0,IF(S50="V",0,IF(S50="X",0,IF(S$2="L",VLOOKUP(S50,'H. VER.'!$F$10:$P$171,11,FALSE),IF(S$2="S",VLOOKUP(S50,'H. VER.'!$V$10:$AF$171,11,FALSE),IF(S$2="D",VLOOKUP(S50,'H. VER.'!$AL$10:$AV$171,11,FALSE),"")))))))</f>
        <v/>
      </c>
      <c r="GC50" s="148" t="str">
        <f>IF(T50="","",IF(T50="L",0,IF(T50="V",0,IF(T50="X",0,IF(T$2="L",VLOOKUP(T50,'H. VER.'!$F$10:$P$171,11,FALSE),IF(T$2="S",VLOOKUP(T50,'H. VER.'!$V$10:$AF$171,11,FALSE),IF(T$2="D",VLOOKUP(T50,'H. VER.'!$AL$10:$AV$171,11,FALSE),"")))))))</f>
        <v/>
      </c>
      <c r="GD50" s="148" t="str">
        <f>IF(U50="","",IF(U50="L",0,IF(U50="V",0,IF(U50="X",0,IF(U$2="L",VLOOKUP(U50,'H. VER.'!$F$10:$P$171,11,FALSE),IF(U$2="S",VLOOKUP(U50,'H. VER.'!$V$10:$AF$171,11,FALSE),IF(U$2="D",VLOOKUP(U50,'H. VER.'!$AL$10:$AV$171,11,FALSE),"")))))))</f>
        <v/>
      </c>
      <c r="GE50" s="148" t="str">
        <f>IF(V50="","",IF(V50="L",0,IF(V50="V",0,IF(V50="X",0,IF(V$2="L",VLOOKUP(V50,'H. VER.'!$F$10:$P$171,11,FALSE),IF(V$2="S",VLOOKUP(V50,'H. VER.'!$V$10:$AF$171,11,FALSE),IF(V$2="D",VLOOKUP(V50,'H. VER.'!$AL$10:$AV$171,11,FALSE),"")))))))</f>
        <v/>
      </c>
      <c r="GF50" s="148" t="str">
        <f>IF(W50="","",IF(W50="L",0,IF(W50="V",0,IF(W50="X",0,IF(W$2="L",VLOOKUP(W50,'H. VER.'!$F$10:$P$171,11,FALSE),IF(W$2="S",VLOOKUP(W50,'H. VER.'!$V$10:$AF$171,11,FALSE),IF(W$2="D",VLOOKUP(W50,'H. VER.'!$AL$10:$AV$171,11,FALSE),"")))))))</f>
        <v/>
      </c>
      <c r="GG50" s="148" t="str">
        <f>IF(X50="","",IF(X50="L",0,IF(X50="V",0,IF(X50="X",0,IF(X$2="L",VLOOKUP(X50,'H. VER.'!$F$10:$P$171,11,FALSE),IF(X$2="S",VLOOKUP(X50,'H. VER.'!$V$10:$AF$171,11,FALSE),IF(X$2="D",VLOOKUP(X50,'H. VER.'!$AL$10:$AV$171,11,FALSE),"")))))))</f>
        <v/>
      </c>
      <c r="GH50" s="148" t="str">
        <f>IF(Y50="","",IF(Y50="L",0,IF(Y50="V",0,IF(Y50="X",0,IF(Y$2="L",VLOOKUP(Y50,'H. VER.'!$F$10:$P$171,11,FALSE),IF(Y$2="S",VLOOKUP(Y50,'H. VER.'!$V$10:$AF$171,11,FALSE),IF(Y$2="D",VLOOKUP(Y50,'H. VER.'!$AL$10:$AV$171,11,FALSE),"")))))))</f>
        <v/>
      </c>
      <c r="GI50" s="148" t="str">
        <f>IF(Z50="","",IF(Z50="L",0,IF(Z50="V",0,IF(Z50="X",0,IF(Z$2="L",VLOOKUP(Z50,'H. VER.'!$F$10:$P$171,11,FALSE),IF(Z$2="S",VLOOKUP(Z50,'H. VER.'!$V$10:$AF$171,11,FALSE),IF(Z$2="D",VLOOKUP(Z50,'H. VER.'!$AL$10:$AV$171,11,FALSE),"")))))))</f>
        <v/>
      </c>
      <c r="GJ50" s="148" t="str">
        <f>IF(AA50="","",IF(AA50="L",0,IF(AA50="V",0,IF(AA50="X",0,IF(AA$2="L",VLOOKUP(AA50,'H. VER.'!$F$10:$P$171,11,FALSE),IF(AA$2="S",VLOOKUP(AA50,'H. VER.'!$V$10:$AF$171,11,FALSE),IF(AA$2="D",VLOOKUP(AA50,'H. VER.'!$AL$10:$AV$171,11,FALSE),"")))))))</f>
        <v/>
      </c>
      <c r="GK50" s="148" t="str">
        <f>IF(AB50="","",IF(AB50="L",0,IF(AB50="V",0,IF(AB50="X",0,IF(AB$2="L",VLOOKUP(AB50,'H. VER.'!$F$10:$P$171,11,FALSE),IF(AB$2="S",VLOOKUP(AB50,'H. VER.'!$V$10:$AF$171,11,FALSE),IF(AB$2="D",VLOOKUP(AB50,'H. VER.'!$AL$10:$AV$171,11,FALSE),"")))))))</f>
        <v/>
      </c>
      <c r="GL50" s="148" t="str">
        <f>IF(AC50="","",IF(AC50="L",0,IF(AC50="V",0,IF(AC50="X",0,IF(AC$2="L",VLOOKUP(AC50,'H. VER.'!$F$10:$P$171,11,FALSE),IF(AC$2="S",VLOOKUP(AC50,'H. VER.'!$V$10:$AF$171,11,FALSE),IF(AC$2="D",VLOOKUP(AC50,'H. VER.'!$AL$10:$AV$171,11,FALSE),"")))))))</f>
        <v/>
      </c>
      <c r="GM50" s="148" t="str">
        <f>IF(AD50="","",IF(AD50="L",0,IF(AD50="V",0,IF(AD50="X",0,IF(AD$2="L",VLOOKUP(AD50,'H. VER.'!$F$10:$P$171,11,FALSE),IF(AD$2="S",VLOOKUP(AD50,'H. VER.'!$V$10:$AF$171,11,FALSE),IF(AD$2="D",VLOOKUP(AD50,'H. VER.'!$AL$10:$AV$171,11,FALSE),"")))))))</f>
        <v/>
      </c>
      <c r="GN50" s="148" t="str">
        <f>IF(AE50="","",IF(AE50="L",0,IF(AE50="V",0,IF(AE50="X",0,IF(AE$2="L",VLOOKUP(AE50,'H. VER.'!$F$10:$P$171,11,FALSE),IF(AE$2="S",VLOOKUP(AE50,'H. VER.'!$V$10:$AF$171,11,FALSE),IF(AE$2="D",VLOOKUP(AE50,'H. VER.'!$AL$10:$AV$171,11,FALSE),"")))))))</f>
        <v/>
      </c>
      <c r="GO50" s="148" t="str">
        <f>IF(AF50="","",IF(AF50="L",0,IF(AF50="V",0,IF(AF50="X",0,IF(AF$2="L",VLOOKUP(AF50,'H. VER.'!$F$10:$P$171,11,FALSE),IF(AF$2="S",VLOOKUP(AF50,'H. VER.'!$V$10:$AF$171,11,FALSE),IF(AF$2="D",VLOOKUP(AF50,'H. VER.'!$AL$10:$AV$171,11,FALSE),"")))))))</f>
        <v/>
      </c>
      <c r="GP50" s="148" t="str">
        <f>IF(AG50="","",IF(AG50="L",0,IF(AG50="V",0,IF(AG50="X",0,IF(AG$2="L",VLOOKUP(AG50,'H. VER.'!$F$10:$P$171,11,FALSE),IF(AG$2="S",VLOOKUP(AG50,'H. VER.'!$V$10:$AF$171,11,FALSE),IF(AG$2="D",VLOOKUP(AG50,'H. VER.'!$AL$10:$AV$171,11,FALSE),"")))))))</f>
        <v/>
      </c>
      <c r="GQ50" s="148" t="str">
        <f>IF(AH50="","",IF(AH50="L",0,IF(AH50="V",0,IF(AH50="X",0,IF(AH$2="L",VLOOKUP(AH50,'H. VER.'!$F$10:$P$171,11,FALSE),IF(AH$2="S",VLOOKUP(AH50,'H. VER.'!$V$10:$AF$171,11,FALSE),IF(AH$2="D",VLOOKUP(AH50,'H. VER.'!$AL$10:$AV$171,11,FALSE),"")))))))</f>
        <v/>
      </c>
      <c r="GR50" s="148" t="str">
        <f>IF(AI50="","",IF(AI50="L",0,IF(AI50="V",0,IF(AI50="X",0,IF(AI$2="L",VLOOKUP(AI50,'H. VER.'!$F$10:$P$171,11,FALSE),IF(AI$2="S",VLOOKUP(AI50,'H. VER.'!$V$10:$AF$171,11,FALSE),IF(AI$2="D",VLOOKUP(AI50,'H. VER.'!$AL$10:$AV$171,11,FALSE),"")))))))</f>
        <v/>
      </c>
      <c r="GS50" s="148" t="str">
        <f>IF(AJ50="","",IF(AJ50="L",0,IF(AJ50="V",0,IF(AJ50="X",0,IF(AJ$2="L",VLOOKUP(AJ50,'H. VER.'!$F$10:$P$171,11,FALSE),IF(AJ$2="S",VLOOKUP(AJ50,'H. VER.'!$V$10:$AF$171,11,FALSE),IF(AJ$2="D",VLOOKUP(AJ50,'H. VER.'!$AL$10:$AV$171,11,FALSE),"")))))))</f>
        <v/>
      </c>
      <c r="GT50" s="148" t="str">
        <f>IF(AK50="","",IF(AK50="L",0,IF(AK50="V",0,IF(AK50="X",0,IF(AK$2="L",VLOOKUP(AK50,'H. VER.'!$F$10:$P$171,11,FALSE),IF(AK$2="S",VLOOKUP(AK50,'H. VER.'!$V$10:$AF$171,11,FALSE),IF(AK$2="D",VLOOKUP(AK50,'H. VER.'!$AL$10:$AV$171,11,FALSE),"")))))))</f>
        <v/>
      </c>
      <c r="GU50" s="19"/>
      <c r="GV50" s="417">
        <f t="shared" si="47"/>
        <v>43</v>
      </c>
      <c r="GW50" s="415"/>
    </row>
    <row r="51" spans="1:205" ht="15.75">
      <c r="A51" s="368"/>
      <c r="B51" s="367" t="str">
        <f>IFERROR(VLOOKUP(A467/7/2023+CONDUCTORES!C:V,20,FALSE),"")</f>
        <v/>
      </c>
      <c r="C51" s="544" t="str">
        <f>IF(CUADRO!A51="",IF(B51="","",B51),VLOOKUP(CUADRO!A51,CONDUCTORES!C:E,3,FALSE))</f>
        <v/>
      </c>
      <c r="D51" s="545" t="str">
        <f>IF(ISNA(IF(B51="",IF(A51="","",A51),VLOOKUP(B51,CONDUCTORES!B:F,5,FALSE))),"",(IF(B51="",IF(A51="","",A51),VLOOKUP(B51,CONDUCTORES!B:F,5,FALSE))))</f>
        <v/>
      </c>
      <c r="E51" s="546">
        <v>48</v>
      </c>
      <c r="F51" s="552"/>
      <c r="G51" s="547"/>
      <c r="H51" s="547"/>
      <c r="I51" s="519"/>
      <c r="J51" s="547"/>
      <c r="K51" s="519"/>
      <c r="L51" s="550"/>
      <c r="M51" s="547"/>
      <c r="N51" s="547"/>
      <c r="O51" s="547"/>
      <c r="P51" s="519"/>
      <c r="Q51" s="519"/>
      <c r="R51" s="519"/>
      <c r="S51" s="550"/>
      <c r="T51" s="519"/>
      <c r="U51" s="549"/>
      <c r="V51" s="547"/>
      <c r="W51" s="547"/>
      <c r="X51" s="547"/>
      <c r="Y51" s="547"/>
      <c r="Z51" s="547"/>
      <c r="AA51" s="547"/>
      <c r="AB51" s="547"/>
      <c r="AC51" s="547"/>
      <c r="AD51" s="547"/>
      <c r="AE51" s="547"/>
      <c r="AF51" s="547"/>
      <c r="AG51" s="547"/>
      <c r="AH51" s="547"/>
      <c r="AI51" s="547"/>
      <c r="AJ51" s="547"/>
      <c r="AK51" s="547"/>
      <c r="AL51" s="417">
        <f t="shared" si="38"/>
        <v>0</v>
      </c>
      <c r="AM51" s="417">
        <f t="shared" si="6"/>
        <v>31</v>
      </c>
      <c r="AN51" s="463">
        <f t="shared" si="39"/>
        <v>0</v>
      </c>
      <c r="AO51" s="463">
        <f t="shared" si="40"/>
        <v>0</v>
      </c>
      <c r="AP51" s="463">
        <f t="shared" si="41"/>
        <v>0</v>
      </c>
      <c r="AQ51" s="463">
        <f t="shared" si="42"/>
        <v>0</v>
      </c>
      <c r="AR51" s="463">
        <f t="shared" si="43"/>
        <v>0</v>
      </c>
      <c r="AS51" s="464">
        <f t="shared" si="44"/>
        <v>0</v>
      </c>
      <c r="AT51" s="464">
        <f t="shared" si="45"/>
        <v>0</v>
      </c>
      <c r="AU51" s="465">
        <f>EH51+(AO51*(CALCULADORA!$L$22/30))+(CUADRO!AP51*CALCULADORA!$J$22)+(CUADRO!AQ51*CALCULADORA!$J$22)+(CUADRO!AR51*CALCULADORA!$J$22)</f>
        <v>0</v>
      </c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97">
        <f t="shared" si="48"/>
        <v>1</v>
      </c>
      <c r="BW51" s="97">
        <f t="shared" si="49"/>
        <v>2</v>
      </c>
      <c r="BX51" s="97">
        <f t="shared" si="50"/>
        <v>3</v>
      </c>
      <c r="BY51" s="97">
        <f t="shared" si="51"/>
        <v>4</v>
      </c>
      <c r="BZ51" s="97">
        <f t="shared" si="52"/>
        <v>5</v>
      </c>
      <c r="CA51" s="97">
        <f t="shared" si="53"/>
        <v>6</v>
      </c>
      <c r="CB51" s="97">
        <f t="shared" si="54"/>
        <v>7</v>
      </c>
      <c r="CC51" s="97">
        <f t="shared" si="55"/>
        <v>8</v>
      </c>
      <c r="CD51" s="97">
        <f t="shared" si="56"/>
        <v>9</v>
      </c>
      <c r="CE51" s="97">
        <f t="shared" si="57"/>
        <v>10</v>
      </c>
      <c r="CF51" s="97">
        <f t="shared" si="58"/>
        <v>11</v>
      </c>
      <c r="CG51" s="97">
        <f t="shared" si="59"/>
        <v>12</v>
      </c>
      <c r="CH51" s="97">
        <f t="shared" si="60"/>
        <v>13</v>
      </c>
      <c r="CI51" s="97">
        <f t="shared" si="61"/>
        <v>14</v>
      </c>
      <c r="CJ51" s="97">
        <f t="shared" si="62"/>
        <v>15</v>
      </c>
      <c r="CK51" s="97">
        <f t="shared" si="63"/>
        <v>16</v>
      </c>
      <c r="CL51" s="97">
        <f t="shared" si="64"/>
        <v>17</v>
      </c>
      <c r="CM51" s="97">
        <f t="shared" si="65"/>
        <v>18</v>
      </c>
      <c r="CN51" s="97">
        <f t="shared" si="66"/>
        <v>19</v>
      </c>
      <c r="CO51" s="97">
        <f t="shared" si="67"/>
        <v>20</v>
      </c>
      <c r="CP51" s="97">
        <f t="shared" si="68"/>
        <v>21</v>
      </c>
      <c r="CQ51" s="97">
        <f t="shared" si="69"/>
        <v>22</v>
      </c>
      <c r="CR51" s="97">
        <f t="shared" si="70"/>
        <v>23</v>
      </c>
      <c r="CS51" s="97">
        <f t="shared" si="71"/>
        <v>24</v>
      </c>
      <c r="CT51" s="97">
        <f t="shared" si="72"/>
        <v>25</v>
      </c>
      <c r="CU51" s="97">
        <f t="shared" si="73"/>
        <v>26</v>
      </c>
      <c r="CV51" s="97">
        <f t="shared" si="74"/>
        <v>27</v>
      </c>
      <c r="CW51" s="97">
        <f t="shared" si="75"/>
        <v>28</v>
      </c>
      <c r="CX51" s="97">
        <f t="shared" si="76"/>
        <v>29</v>
      </c>
      <c r="CY51" s="97">
        <f t="shared" si="77"/>
        <v>30</v>
      </c>
      <c r="CZ51" s="97">
        <f t="shared" si="78"/>
        <v>31</v>
      </c>
      <c r="DA51" s="19"/>
      <c r="DB51" s="19"/>
      <c r="DC51" s="148" t="str">
        <f>IF(G51="X",CALCULADORA!$J$22,IF(CUADRO!G51="V",0,IF(CUADRO!G51="AP",0,IF(CUADRO!G51="HS",0,IF(CUADRO!G51="BA",0,IF(CALCULADORA!$M$2="INVIERNO",CUADRO!EJ51,CUADRO!FP51))))))</f>
        <v/>
      </c>
      <c r="DD51" s="148" t="str">
        <f>IF(H51="X",CALCULADORA!$J$22,IF(CUADRO!H51="V",0,IF(CUADRO!H51="AP",0,IF(CUADRO!H51="HS",0,IF(CUADRO!H51="BA",0,IF(CALCULADORA!$M$2="INVIERNO",CUADRO!EK51,CUADRO!FQ51))))))</f>
        <v/>
      </c>
      <c r="DE51" s="148" t="str">
        <f>IF(I51="X",CALCULADORA!$J$22,IF(CUADRO!I51="V",0,IF(CUADRO!I51="AP",0,IF(CUADRO!I51="HS",0,IF(CUADRO!I51="BA",0,IF(CALCULADORA!$M$2="INVIERNO",CUADRO!EL51,CUADRO!FR51))))))</f>
        <v/>
      </c>
      <c r="DF51" s="148" t="str">
        <f>IF(J51="X",CALCULADORA!$J$22,IF(CUADRO!J51="V",0,IF(CUADRO!J51="AP",0,IF(CUADRO!J51="HS",0,IF(CUADRO!J51="BA",0,IF(CALCULADORA!$M$2="INVIERNO",CUADRO!EM51,CUADRO!FS51))))))</f>
        <v/>
      </c>
      <c r="DG51" s="148" t="str">
        <f>IF(K51="X",CALCULADORA!$J$22,IF(CUADRO!K51="V",0,IF(CUADRO!K51="AP",0,IF(CUADRO!K51="HS",0,IF(CUADRO!K51="BA",0,IF(CALCULADORA!$M$2="INVIERNO",CUADRO!EN51,CUADRO!FT51))))))</f>
        <v/>
      </c>
      <c r="DH51" s="148" t="str">
        <f>IF(L51="X",CALCULADORA!$J$22,IF(CUADRO!L51="V",0,IF(CUADRO!L51="AP",0,IF(CUADRO!L51="HS",0,IF(CUADRO!L51="BA",0,IF(CALCULADORA!$M$2="INVIERNO",CUADRO!EO51,CUADRO!FU51))))))</f>
        <v/>
      </c>
      <c r="DI51" s="148" t="str">
        <f>IF(M51="X",CALCULADORA!$J$22,IF(CUADRO!M51="V",0,IF(CUADRO!M51="AP",0,IF(CUADRO!M51="HS",0,IF(CUADRO!M51="BA",0,IF(CALCULADORA!$M$2="INVIERNO",CUADRO!EP51,CUADRO!FV51))))))</f>
        <v/>
      </c>
      <c r="DJ51" s="148" t="str">
        <f>IF(N51="X",CALCULADORA!$J$22,IF(CUADRO!N51="V",0,IF(CUADRO!N51="AP",0,IF(CUADRO!N51="HS",0,IF(CUADRO!N51="BA",0,IF(CALCULADORA!$M$2="INVIERNO",CUADRO!EQ51,CUADRO!FW51))))))</f>
        <v/>
      </c>
      <c r="DK51" s="148" t="str">
        <f>IF(O51="X",CALCULADORA!$J$22,IF(CUADRO!O51="V",0,IF(CUADRO!O51="AP",0,IF(CUADRO!O51="HS",0,IF(CUADRO!O51="BA",0,IF(CALCULADORA!$M$2="INVIERNO",CUADRO!ER51,CUADRO!FX51))))))</f>
        <v/>
      </c>
      <c r="DL51" s="148" t="str">
        <f>IF(P51="X",CALCULADORA!$J$22,IF(CUADRO!P51="V",0,IF(CUADRO!P51="AP",0,IF(CUADRO!P51="HS",0,IF(CUADRO!P51="BA",0,IF(CALCULADORA!$M$2="INVIERNO",CUADRO!ES51,CUADRO!FY51))))))</f>
        <v/>
      </c>
      <c r="DM51" s="148" t="str">
        <f>IF(Q51="X",CALCULADORA!$J$22,IF(CUADRO!Q51="V",0,IF(CUADRO!Q51="AP",0,IF(CUADRO!Q51="HS",0,IF(CUADRO!Q51="BA",0,IF(CALCULADORA!$M$2="INVIERNO",CUADRO!ET51,CUADRO!FZ51))))))</f>
        <v/>
      </c>
      <c r="DN51" s="148" t="str">
        <f>IF(R51="X",CALCULADORA!$J$22,IF(CUADRO!R51="V",0,IF(CUADRO!R51="AP",0,IF(CUADRO!R51="HS",0,IF(CUADRO!R51="BA",0,IF(CALCULADORA!$M$2="INVIERNO",CUADRO!EU51,CUADRO!GA51))))))</f>
        <v/>
      </c>
      <c r="DO51" s="148" t="str">
        <f>IF(S51="X",CALCULADORA!$J$22,IF(CUADRO!S51="V",0,IF(CUADRO!S51="AP",0,IF(CUADRO!S51="HS",0,IF(CUADRO!S51="BA",0,IF(CALCULADORA!$M$2="INVIERNO",CUADRO!EV51,CUADRO!GB51))))))</f>
        <v/>
      </c>
      <c r="DP51" s="148" t="str">
        <f>IF(T51="X",CALCULADORA!$J$22,IF(CUADRO!T51="V",0,IF(CUADRO!T51="AP",0,IF(CUADRO!T51="HS",0,IF(CUADRO!T51="BA",0,IF(CALCULADORA!$M$2="INVIERNO",CUADRO!EW51,CUADRO!GC51))))))</f>
        <v/>
      </c>
      <c r="DQ51" s="148" t="str">
        <f>IF(U51="X",CALCULADORA!$J$22,IF(CUADRO!U51="V",0,IF(CUADRO!U51="AP",0,IF(CUADRO!U51="HS",0,IF(CUADRO!U51="BA",0,IF(CALCULADORA!$M$2="INVIERNO",CUADRO!EX51,CUADRO!GD51))))))</f>
        <v/>
      </c>
      <c r="DR51" s="148" t="str">
        <f>IF(V51="X",CALCULADORA!$J$22,IF(CUADRO!V51="V",0,IF(CUADRO!V51="AP",0,IF(CUADRO!V51="HS",0,IF(CUADRO!V51="BA",0,IF(CALCULADORA!$M$2="INVIERNO",CUADRO!EY51,CUADRO!GE51))))))</f>
        <v/>
      </c>
      <c r="DS51" s="148" t="str">
        <f>IF(W51="X",CALCULADORA!$J$22,IF(CUADRO!W51="V",0,IF(CUADRO!W51="AP",0,IF(CUADRO!W51="HS",0,IF(CUADRO!W51="BA",0,IF(CALCULADORA!$M$2="INVIERNO",CUADRO!EZ51,CUADRO!GF51))))))</f>
        <v/>
      </c>
      <c r="DT51" s="148" t="str">
        <f>IF(X51="X",CALCULADORA!$J$22,IF(CUADRO!X51="V",0,IF(CUADRO!X51="AP",0,IF(CUADRO!X51="HS",0,IF(CUADRO!X51="BA",0,IF(CALCULADORA!$M$2="INVIERNO",CUADRO!FA51,CUADRO!GG51))))))</f>
        <v/>
      </c>
      <c r="DU51" s="148" t="str">
        <f>IF(Y51="X",CALCULADORA!$J$22,IF(CUADRO!Y51="V",0,IF(CUADRO!Y51="AP",0,IF(CUADRO!Y51="HS",0,IF(CUADRO!Y51="BA",0,IF(CALCULADORA!$M$2="INVIERNO",CUADRO!FB51,CUADRO!GH51))))))</f>
        <v/>
      </c>
      <c r="DV51" s="148" t="str">
        <f>IF(Z51="X",CALCULADORA!$J$22,IF(CUADRO!Z51="V",0,IF(CUADRO!Z51="AP",0,IF(CUADRO!Z51="HS",0,IF(CUADRO!Z51="BA",0,IF(CALCULADORA!$M$2="INVIERNO",CUADRO!FC51,CUADRO!GI51))))))</f>
        <v/>
      </c>
      <c r="DW51" s="148" t="str">
        <f>IF(AA51="X",CALCULADORA!$J$22,IF(CUADRO!AA51="V",0,IF(CUADRO!AA51="AP",0,IF(CUADRO!AA51="HS",0,IF(CUADRO!AA51="BA",0,IF(CALCULADORA!$M$2="INVIERNO",CUADRO!FD51,CUADRO!GJ51))))))</f>
        <v/>
      </c>
      <c r="DX51" s="148" t="str">
        <f>IF(AB51="X",CALCULADORA!$J$22,IF(CUADRO!AB51="V",0,IF(CUADRO!AB51="AP",0,IF(CUADRO!AB51="HS",0,IF(CUADRO!AB51="BA",0,IF(CALCULADORA!$M$2="INVIERNO",CUADRO!FE51,CUADRO!GK51))))))</f>
        <v/>
      </c>
      <c r="DY51" s="148" t="str">
        <f>IF(AC51="X",CALCULADORA!$J$22,IF(CUADRO!AC51="V",0,IF(CUADRO!AC51="AP",0,IF(CUADRO!AC51="HS",0,IF(CUADRO!AC51="BA",0,IF(CALCULADORA!$M$2="INVIERNO",CUADRO!FF51,CUADRO!GL51))))))</f>
        <v/>
      </c>
      <c r="DZ51" s="148" t="str">
        <f>IF(AD51="X",CALCULADORA!$J$22,IF(CUADRO!AD51="V",0,IF(CUADRO!AD51="AP",0,IF(CUADRO!AD51="HS",0,IF(CUADRO!AD51="BA",0,IF(CALCULADORA!$M$2="INVIERNO",CUADRO!FG51,CUADRO!GM51))))))</f>
        <v/>
      </c>
      <c r="EA51" s="148" t="str">
        <f>IF(AE51="X",CALCULADORA!$J$22,IF(CUADRO!AE51="V",0,IF(CUADRO!AE51="AP",0,IF(CUADRO!AE51="HS",0,IF(CUADRO!AE51="BA",0,IF(CALCULADORA!$M$2="INVIERNO",CUADRO!FH51,CUADRO!GN51))))))</f>
        <v/>
      </c>
      <c r="EB51" s="148" t="str">
        <f>IF(AF51="X",CALCULADORA!$J$22,IF(CUADRO!AF51="V",0,IF(CUADRO!AF51="AP",0,IF(CUADRO!AF51="HS",0,IF(CUADRO!AF51="BA",0,IF(CALCULADORA!$M$2="INVIERNO",CUADRO!FI51,CUADRO!GO51))))))</f>
        <v/>
      </c>
      <c r="EC51" s="148" t="str">
        <f>IF(AG51="X",CALCULADORA!$J$22,IF(CUADRO!AG51="V",0,IF(CUADRO!AG51="AP",0,IF(CUADRO!AG51="HS",0,IF(CUADRO!AG51="BA",0,IF(CALCULADORA!$M$2="INVIERNO",CUADRO!FJ51,CUADRO!GP51))))))</f>
        <v/>
      </c>
      <c r="ED51" s="148" t="str">
        <f>IF(AH51="X",CALCULADORA!$J$22,IF(CUADRO!AH51="V",0,IF(CUADRO!AH51="AP",0,IF(CUADRO!AH51="HS",0,IF(CUADRO!AH51="BA",0,IF(CALCULADORA!$M$2="INVIERNO",CUADRO!FK51,CUADRO!GQ51))))))</f>
        <v/>
      </c>
      <c r="EE51" s="148" t="str">
        <f>IF(AI51="X",CALCULADORA!$J$22,IF(CUADRO!AI51="V",0,IF(CUADRO!AI51="AP",0,IF(CUADRO!AI51="HS",0,IF(CUADRO!AI51="BA",0,IF(CALCULADORA!$M$2="INVIERNO",CUADRO!FL51,CUADRO!GR51))))))</f>
        <v/>
      </c>
      <c r="EF51" s="148" t="str">
        <f>IF(AJ51="X",CALCULADORA!$J$22,IF(CUADRO!AJ51="V",0,IF(CUADRO!AJ51="AP",0,IF(CUADRO!AJ51="HS",0,IF(CUADRO!AJ51="BA",0,IF(CALCULADORA!$M$2="INVIERNO",CUADRO!FM51,CUADRO!GS51))))))</f>
        <v/>
      </c>
      <c r="EG51" s="148" t="str">
        <f>IF(AK51="X",CALCULADORA!$J$22,IF(CUADRO!AK51="V",0,IF(CUADRO!AK51="AP",0,IF(CUADRO!AK51="HS",0,IF(CUADRO!AK51="BA",0,IF(CALCULADORA!$M$2="INVIERNO",CUADRO!FN51,CUADRO!GT51))))))</f>
        <v/>
      </c>
      <c r="EH51" s="363">
        <f t="shared" si="46"/>
        <v>0</v>
      </c>
      <c r="EI51" s="19"/>
      <c r="EJ51" s="148" t="str">
        <f>IF(G51="","",IF(G51="L",0,IF(G51="V",0,IF(G51="X",0,IF(G$2="L",VLOOKUP(G51,'H. INV.'!$F$10:$P$171,11,FALSE),IF(G$2="S",VLOOKUP(G51,'H. INV.'!$V$10:$AF$171,11,FALSE),IF(G$2="D",VLOOKUP(G51,'H. INV.'!$AL$10:$AV$171,11,FALSE),"")))))))</f>
        <v/>
      </c>
      <c r="EK51" s="148" t="str">
        <f>IF(H51="","",IF(H51="L",0,IF(H51="V",0,IF(H51="X",0,IF(H$2="L",VLOOKUP(H51,'H. INV.'!$F$10:$P$171,11,FALSE),IF(H$2="S",VLOOKUP(H51,'H. INV.'!$V$10:$AF$171,11,FALSE),IF(H$2="D",VLOOKUP(H51,'H. INV.'!$AL$10:$AV$171,11,FALSE),"")))))))</f>
        <v/>
      </c>
      <c r="EL51" s="148" t="str">
        <f>IF(I51="","",IF(I51="L",0,IF(I51="V",0,IF(I51="X",0,IF(I$2="L",VLOOKUP(I51,'H. INV.'!$F$10:$P$171,11,FALSE),IF(I$2="S",VLOOKUP(I51,'H. INV.'!$V$10:$AF$171,11,FALSE),IF(I$2="D",VLOOKUP(I51,'H. INV.'!$AL$10:$AV$171,11,FALSE),"")))))))</f>
        <v/>
      </c>
      <c r="EM51" s="148" t="str">
        <f>IF(J51="","",IF(J51="L",0,IF(J51="V",0,IF(J51="X",0,IF(J$2="L",VLOOKUP(J51,'H. INV.'!$F$10:$P$171,11,FALSE),IF(J$2="S",VLOOKUP(J51,'H. INV.'!$V$10:$AF$171,11,FALSE),IF(J$2="D",VLOOKUP(J51,'H. INV.'!$AL$10:$AV$171,11,FALSE),"")))))))</f>
        <v/>
      </c>
      <c r="EN51" s="148" t="str">
        <f>IF(K51="","",IF(K51="L",0,IF(K51="V",0,IF(K51="X",0,IF(K$2="L",VLOOKUP(K51,'H. INV.'!$F$10:$P$171,11,FALSE),IF(K$2="S",VLOOKUP(K51,'H. INV.'!$V$10:$AF$171,11,FALSE),IF(K$2="D",VLOOKUP(K51,'H. INV.'!$AL$10:$AV$171,11,FALSE),"")))))))</f>
        <v/>
      </c>
      <c r="EO51" s="148" t="str">
        <f>IF(L51="","",IF(L51="L",0,IF(L51="V",0,IF(L51="X",0,IF(L$2="L",VLOOKUP(L51,'H. INV.'!$F$10:$P$171,11,FALSE),IF(L$2="S",VLOOKUP(L51,'H. INV.'!$V$10:$AF$171,11,FALSE),IF(L$2="D",VLOOKUP(L51,'H. INV.'!$AL$10:$AV$171,11,FALSE),"")))))))</f>
        <v/>
      </c>
      <c r="EP51" s="148" t="str">
        <f>IF(M51="","",IF(M51="L",0,IF(M51="V",0,IF(M51="X",0,IF(M$2="L",VLOOKUP(M51,'H. INV.'!$F$10:$P$171,11,FALSE),IF(M$2="S",VLOOKUP(M51,'H. INV.'!$V$10:$AF$171,11,FALSE),IF(M$2="D",VLOOKUP(M51,'H. INV.'!$AL$10:$AV$171,11,FALSE),"")))))))</f>
        <v/>
      </c>
      <c r="EQ51" s="148" t="str">
        <f>IF(N51="","",IF(N51="L",0,IF(N51="V",0,IF(N51="X",0,IF(N$2="L",VLOOKUP(N51,'H. INV.'!$F$10:$P$171,11,FALSE),IF(N$2="S",VLOOKUP(N51,'H. INV.'!$V$10:$AF$171,11,FALSE),IF(N$2="D",VLOOKUP(N51,'H. INV.'!$AL$10:$AV$171,11,FALSE),"")))))))</f>
        <v/>
      </c>
      <c r="ER51" s="148" t="str">
        <f>IF(O51="","",IF(O51="L",0,IF(O51="V",0,IF(O51="X",0,IF(O$2="L",VLOOKUP(O51,'H. INV.'!$F$10:$P$171,11,FALSE),IF(O$2="S",VLOOKUP(O51,'H. INV.'!$V$10:$AF$171,11,FALSE),IF(O$2="D",VLOOKUP(O51,'H. INV.'!$AL$10:$AV$171,11,FALSE),"")))))))</f>
        <v/>
      </c>
      <c r="ES51" s="148" t="str">
        <f>IF(P51="","",IF(P51="L",0,IF(P51="V",0,IF(P51="X",0,IF(P$2="L",VLOOKUP(P51,'H. INV.'!$F$10:$P$171,11,FALSE),IF(P$2="S",VLOOKUP(P51,'H. INV.'!$V$10:$AF$171,11,FALSE),IF(P$2="D",VLOOKUP(P51,'H. INV.'!$AL$10:$AV$171,11,FALSE),"")))))))</f>
        <v/>
      </c>
      <c r="ET51" s="148" t="str">
        <f>IF(Q51="","",IF(Q51="L",0,IF(Q51="V",0,IF(Q51="X",0,IF(Q$2="L",VLOOKUP(Q51,'H. INV.'!$F$10:$P$171,11,FALSE),IF(Q$2="S",VLOOKUP(Q51,'H. INV.'!$V$10:$AF$171,11,FALSE),IF(Q$2="D",VLOOKUP(Q51,'H. INV.'!$AL$10:$AV$171,11,FALSE),"")))))))</f>
        <v/>
      </c>
      <c r="EU51" s="148" t="str">
        <f>IF(R51="","",IF(R51="L",0,IF(R51="V",0,IF(R51="X",0,IF(R$2="L",VLOOKUP(R51,'H. INV.'!$F$10:$P$171,11,FALSE),IF(R$2="S",VLOOKUP(R51,'H. INV.'!$V$10:$AF$171,11,FALSE),IF(R$2="D",VLOOKUP(R51,'H. INV.'!$AL$10:$AV$171,11,FALSE),"")))))))</f>
        <v/>
      </c>
      <c r="EV51" s="148" t="str">
        <f>IF(S51="","",IF(S51="L",0,IF(S51="V",0,IF(S51="X",0,IF(S$2="L",VLOOKUP(S51,'H. INV.'!$F$10:$P$171,11,FALSE),IF(S$2="S",VLOOKUP(S51,'H. INV.'!$V$10:$AF$171,11,FALSE),IF(S$2="D",VLOOKUP(S51,'H. INV.'!$AL$10:$AV$171,11,FALSE),"")))))))</f>
        <v/>
      </c>
      <c r="EW51" s="148" t="str">
        <f>IF(T51="","",IF(T51="L",0,IF(T51="V",0,IF(T51="X",0,IF(T$2="L",VLOOKUP(T51,'H. INV.'!$F$10:$P$171,11,FALSE),IF(T$2="S",VLOOKUP(T51,'H. INV.'!$V$10:$AF$171,11,FALSE),IF(T$2="D",VLOOKUP(T51,'H. INV.'!$AL$10:$AV$171,11,FALSE),"")))))))</f>
        <v/>
      </c>
      <c r="EX51" s="148" t="str">
        <f>IF(U51="","",IF(U51="L",0,IF(U51="V",0,IF(U51="X",0,IF(U$2="L",VLOOKUP(U51,'H. INV.'!$F$10:$P$171,11,FALSE),IF(U$2="S",VLOOKUP(U51,'H. INV.'!$V$10:$AF$171,11,FALSE),IF(U$2="D",VLOOKUP(U51,'H. INV.'!$AL$10:$AV$171,11,FALSE),"")))))))</f>
        <v/>
      </c>
      <c r="EY51" s="148" t="str">
        <f>IF(V51="","",IF(V51="L",0,IF(V51="V",0,IF(V51="X",0,IF(V$2="L",VLOOKUP(V51,'H. INV.'!$F$10:$P$171,11,FALSE),IF(V$2="S",VLOOKUP(V51,'H. INV.'!$V$10:$AF$171,11,FALSE),IF(V$2="D",VLOOKUP(V51,'H. INV.'!$AL$10:$AV$171,11,FALSE),"")))))))</f>
        <v/>
      </c>
      <c r="EZ51" s="148" t="str">
        <f>IF(W51="","",IF(W51="L",0,IF(W51="V",0,IF(W51="X",0,IF(W$2="L",VLOOKUP(W51,'H. INV.'!$F$10:$P$171,11,FALSE),IF(W$2="S",VLOOKUP(W51,'H. INV.'!$V$10:$AF$171,11,FALSE),IF(W$2="D",VLOOKUP(W51,'H. INV.'!$AL$10:$AV$171,11,FALSE),"")))))))</f>
        <v/>
      </c>
      <c r="FA51" s="148" t="str">
        <f>IF(X51="","",IF(X51="L",0,IF(X51="V",0,IF(X51="X",0,IF(X$2="L",VLOOKUP(X51,'H. INV.'!$F$10:$P$171,11,FALSE),IF(X$2="S",VLOOKUP(X51,'H. INV.'!$V$10:$AF$171,11,FALSE),IF(X$2="D",VLOOKUP(X51,'H. INV.'!$AL$10:$AV$171,11,FALSE),"")))))))</f>
        <v/>
      </c>
      <c r="FB51" s="148" t="str">
        <f>IF(Y51="","",IF(Y51="L",0,IF(Y51="V",0,IF(Y51="X",0,IF(Y$2="L",VLOOKUP(Y51,'H. INV.'!$F$10:$P$171,11,FALSE),IF(Y$2="S",VLOOKUP(Y51,'H. INV.'!$V$10:$AF$171,11,FALSE),IF(Y$2="D",VLOOKUP(Y51,'H. INV.'!$AL$10:$AV$171,11,FALSE),"")))))))</f>
        <v/>
      </c>
      <c r="FC51" s="148" t="str">
        <f>IF(Z51="","",IF(Z51="L",0,IF(Z51="V",0,IF(Z51="X",0,IF(Z$2="L",VLOOKUP(Z51,'H. INV.'!$F$10:$P$171,11,FALSE),IF(Z$2="S",VLOOKUP(Z51,'H. INV.'!$V$10:$AF$171,11,FALSE),IF(Z$2="D",VLOOKUP(Z51,'H. INV.'!$AL$10:$AV$171,11,FALSE),"")))))))</f>
        <v/>
      </c>
      <c r="FD51" s="148" t="str">
        <f>IF(AA51="","",IF(AA51="L",0,IF(AA51="V",0,IF(AA51="X",0,IF(AA$2="L",VLOOKUP(AA51,'H. INV.'!$F$10:$P$171,11,FALSE),IF(AA$2="S",VLOOKUP(AA51,'H. INV.'!$V$10:$AF$171,11,FALSE),IF(AA$2="D",VLOOKUP(AA51,'H. INV.'!$AL$10:$AV$171,11,FALSE),"")))))))</f>
        <v/>
      </c>
      <c r="FE51" s="148" t="str">
        <f>IF(AB51="","",IF(AB51="L",0,IF(AB51="V",0,IF(AB51="X",0,IF(AB$2="L",VLOOKUP(AB51,'H. INV.'!$F$10:$P$171,11,FALSE),IF(AB$2="S",VLOOKUP(AB51,'H. INV.'!$V$10:$AF$171,11,FALSE),IF(AB$2="D",VLOOKUP(AB51,'H. INV.'!$AL$10:$AV$171,11,FALSE),"")))))))</f>
        <v/>
      </c>
      <c r="FF51" s="148" t="str">
        <f>IF(AC51="","",IF(AC51="L",0,IF(AC51="V",0,IF(AC51="X",0,IF(AC$2="L",VLOOKUP(AC51,'H. INV.'!$F$10:$P$171,11,FALSE),IF(AC$2="S",VLOOKUP(AC51,'H. INV.'!$V$10:$AF$171,11,FALSE),IF(AC$2="D",VLOOKUP(AC51,'H. INV.'!$AL$10:$AV$171,11,FALSE),"")))))))</f>
        <v/>
      </c>
      <c r="FG51" s="148" t="str">
        <f>IF(AD51="","",IF(AD51="L",0,IF(AD51="V",0,IF(AD51="X",0,IF(AD$2="L",VLOOKUP(AD51,'H. INV.'!$F$10:$P$171,11,FALSE),IF(AD$2="S",VLOOKUP(AD51,'H. INV.'!$V$10:$AF$171,11,FALSE),IF(AD$2="D",VLOOKUP(AD51,'H. INV.'!$AL$10:$AV$171,11,FALSE),"")))))))</f>
        <v/>
      </c>
      <c r="FH51" s="148" t="str">
        <f>IF(AE51="","",IF(AE51="L",0,IF(AE51="V",0,IF(AE51="X",0,IF(AE$2="L",VLOOKUP(AE51,'H. INV.'!$F$10:$P$171,11,FALSE),IF(AE$2="S",VLOOKUP(AE51,'H. INV.'!$V$10:$AF$171,11,FALSE),IF(AE$2="D",VLOOKUP(AE51,'H. INV.'!$AL$10:$AV$171,11,FALSE),"")))))))</f>
        <v/>
      </c>
      <c r="FI51" s="148" t="str">
        <f>IF(AF51="","",IF(AF51="L",0,IF(AF51="V",0,IF(AF51="X",0,IF(AF$2="L",VLOOKUP(AF51,'H. INV.'!$F$10:$P$171,11,FALSE),IF(AF$2="S",VLOOKUP(AF51,'H. INV.'!$V$10:$AF$171,11,FALSE),IF(AF$2="D",VLOOKUP(AF51,'H. INV.'!$AL$10:$AV$171,11,FALSE),"")))))))</f>
        <v/>
      </c>
      <c r="FJ51" s="148" t="str">
        <f>IF(AG51="","",IF(AG51="L",0,IF(AG51="V",0,IF(AG51="X",0,IF(AG$2="L",VLOOKUP(AG51,'H. INV.'!$F$10:$P$171,11,FALSE),IF(AG$2="S",VLOOKUP(AG51,'H. INV.'!$V$10:$AF$171,11,FALSE),IF(AG$2="D",VLOOKUP(AG51,'H. INV.'!$AL$10:$AV$171,11,FALSE),"")))))))</f>
        <v/>
      </c>
      <c r="FK51" s="148" t="str">
        <f>IF(AH51="","",IF(AH51="L",0,IF(AH51="V",0,IF(AH51="X",0,IF(AH$2="L",VLOOKUP(AH51,'H. INV.'!$F$10:$P$171,11,FALSE),IF(AH$2="S",VLOOKUP(AH51,'H. INV.'!$V$10:$AF$171,11,FALSE),IF(AH$2="D",VLOOKUP(AH51,'H. INV.'!$AL$10:$AV$171,11,FALSE),"")))))))</f>
        <v/>
      </c>
      <c r="FL51" s="148" t="str">
        <f>IF(AI51="","",IF(AI51="L",0,IF(AI51="V",0,IF(AI51="X",0,IF(AI$2="L",VLOOKUP(AI51,'H. INV.'!$F$10:$P$171,11,FALSE),IF(AI$2="S",VLOOKUP(AI51,'H. INV.'!$V$10:$AF$171,11,FALSE),IF(AI$2="D",VLOOKUP(AI51,'H. INV.'!$AL$10:$AV$171,11,FALSE),"")))))))</f>
        <v/>
      </c>
      <c r="FM51" s="148" t="str">
        <f>IF(AJ51="","",IF(AJ51="L",0,IF(AJ51="V",0,IF(AJ51="X",0,IF(AJ$2="L",VLOOKUP(AJ51,'H. INV.'!$F$10:$P$171,11,FALSE),IF(AJ$2="S",VLOOKUP(AJ51,'H. INV.'!$V$10:$AF$171,11,FALSE),IF(AJ$2="D",VLOOKUP(AJ51,'H. INV.'!$AL$10:$AV$171,11,FALSE),"")))))))</f>
        <v/>
      </c>
      <c r="FN51" s="148" t="str">
        <f>IF(AK51="","",IF(AK51="L",0,IF(AK51="V",0,IF(AK51="X",0,IF(AK$2="L",VLOOKUP(AK51,'H. INV.'!$F$10:$P$171,11,FALSE),IF(AK$2="S",VLOOKUP(AK51,'H. INV.'!$V$10:$AF$171,11,FALSE),IF(AK$2="D",VLOOKUP(AK51,'H. INV.'!$AL$10:$AV$171,11,FALSE),"")))))))</f>
        <v/>
      </c>
      <c r="FO51" s="19"/>
      <c r="FP51" s="148" t="str">
        <f>IF(G51="","",IF(G51="L",0,IF(G51="V",0,IF(G51="X",0,IF(G$2="L",VLOOKUP(G51,'H. VER.'!$F$10:$P$171,11,FALSE),IF(G$2="S",VLOOKUP(G51,'H. VER.'!$V$10:$AF$171,11,FALSE),IF(G$2="D",VLOOKUP(G51,'H. VER.'!$AL$10:$AV$171,11,FALSE),"")))))))</f>
        <v/>
      </c>
      <c r="FQ51" s="148" t="str">
        <f>IF(H51="","",IF(H51="L",0,IF(H51="V",0,IF(H51="X",0,IF(H$2="L",VLOOKUP(H51,'H. VER.'!$F$10:$P$171,11,FALSE),IF(H$2="S",VLOOKUP(H51,'H. VER.'!$V$10:$AF$171,11,FALSE),IF(H$2="D",VLOOKUP(H51,'H. VER.'!$AL$10:$AV$171,11,FALSE),"")))))))</f>
        <v/>
      </c>
      <c r="FR51" s="148" t="str">
        <f>IF(I51="","",IF(I51="L",0,IF(I51="V",0,IF(I51="X",0,IF(I$2="L",VLOOKUP(I51,'H. VER.'!$F$10:$P$171,11,FALSE),IF(I$2="S",VLOOKUP(I51,'H. VER.'!$V$10:$AF$171,11,FALSE),IF(I$2="D",VLOOKUP(I51,'H. VER.'!$AL$10:$AV$171,11,FALSE),"")))))))</f>
        <v/>
      </c>
      <c r="FS51" s="148" t="str">
        <f>IF(J51="","",IF(J51="L",0,IF(J51="V",0,IF(J51="X",0,IF(J$2="L",VLOOKUP(J51,'H. VER.'!$F$10:$P$171,11,FALSE),IF(J$2="S",VLOOKUP(J51,'H. VER.'!$V$10:$AF$171,11,FALSE),IF(J$2="D",VLOOKUP(J51,'H. VER.'!$AL$10:$AV$171,11,FALSE),"")))))))</f>
        <v/>
      </c>
      <c r="FT51" s="148" t="str">
        <f>IF(K51="","",IF(K51="L",0,IF(K51="V",0,IF(K51="X",0,IF(K$2="L",VLOOKUP(K51,'H. VER.'!$F$10:$P$171,11,FALSE),IF(K$2="S",VLOOKUP(K51,'H. VER.'!$V$10:$AF$171,11,FALSE),IF(K$2="D",VLOOKUP(K51,'H. VER.'!$AL$10:$AV$171,11,FALSE),"")))))))</f>
        <v/>
      </c>
      <c r="FU51" s="148" t="str">
        <f>IF(L51="","",IF(L51="L",0,IF(L51="V",0,IF(L51="X",0,IF(L$2="L",VLOOKUP(L51,'H. VER.'!$F$10:$P$171,11,FALSE),IF(L$2="S",VLOOKUP(L51,'H. VER.'!$V$10:$AF$171,11,FALSE),IF(L$2="D",VLOOKUP(L51,'H. VER.'!$AL$10:$AV$171,11,FALSE),"")))))))</f>
        <v/>
      </c>
      <c r="FV51" s="148" t="str">
        <f>IF(M51="","",IF(M51="L",0,IF(M51="V",0,IF(M51="X",0,IF(M$2="L",VLOOKUP(M51,'H. VER.'!$F$10:$P$171,11,FALSE),IF(M$2="S",VLOOKUP(M51,'H. VER.'!$V$10:$AF$171,11,FALSE),IF(M$2="D",VLOOKUP(M51,'H. VER.'!$AL$10:$AV$171,11,FALSE),"")))))))</f>
        <v/>
      </c>
      <c r="FW51" s="148" t="str">
        <f>IF(N51="","",IF(N51="L",0,IF(N51="V",0,IF(N51="X",0,IF(N$2="L",VLOOKUP(N51,'H. VER.'!$F$10:$P$171,11,FALSE),IF(N$2="S",VLOOKUP(N51,'H. VER.'!$V$10:$AF$171,11,FALSE),IF(N$2="D",VLOOKUP(N51,'H. VER.'!$AL$10:$AV$171,11,FALSE),"")))))))</f>
        <v/>
      </c>
      <c r="FX51" s="148" t="str">
        <f>IF(O51="","",IF(O51="L",0,IF(O51="V",0,IF(O51="X",0,IF(O$2="L",VLOOKUP(O51,'H. VER.'!$F$10:$P$171,11,FALSE),IF(O$2="S",VLOOKUP(O51,'H. VER.'!$V$10:$AF$171,11,FALSE),IF(O$2="D",VLOOKUP(O51,'H. VER.'!$AL$10:$AV$171,11,FALSE),"")))))))</f>
        <v/>
      </c>
      <c r="FY51" s="148" t="str">
        <f>IF(P51="","",IF(P51="L",0,IF(P51="V",0,IF(P51="X",0,IF(P$2="L",VLOOKUP(P51,'H. VER.'!$F$10:$P$171,11,FALSE),IF(P$2="S",VLOOKUP(P51,'H. VER.'!$V$10:$AF$171,11,FALSE),IF(P$2="D",VLOOKUP(P51,'H. VER.'!$AL$10:$AV$171,11,FALSE),"")))))))</f>
        <v/>
      </c>
      <c r="FZ51" s="148" t="str">
        <f>IF(Q51="","",IF(Q51="L",0,IF(Q51="V",0,IF(Q51="X",0,IF(Q$2="L",VLOOKUP(Q51,'H. VER.'!$F$10:$P$171,11,FALSE),IF(Q$2="S",VLOOKUP(Q51,'H. VER.'!$V$10:$AF$171,11,FALSE),IF(Q$2="D",VLOOKUP(Q51,'H. VER.'!$AL$10:$AV$171,11,FALSE),"")))))))</f>
        <v/>
      </c>
      <c r="GA51" s="148" t="str">
        <f>IF(R51="","",IF(R51="L",0,IF(R51="V",0,IF(R51="X",0,IF(R$2="L",VLOOKUP(R51,'H. VER.'!$F$10:$P$171,11,FALSE),IF(R$2="S",VLOOKUP(R51,'H. VER.'!$V$10:$AF$171,11,FALSE),IF(R$2="D",VLOOKUP(R51,'H. VER.'!$AL$10:$AV$171,11,FALSE),"")))))))</f>
        <v/>
      </c>
      <c r="GB51" s="148" t="str">
        <f>IF(S51="","",IF(S51="L",0,IF(S51="V",0,IF(S51="X",0,IF(S$2="L",VLOOKUP(S51,'H. VER.'!$F$10:$P$171,11,FALSE),IF(S$2="S",VLOOKUP(S51,'H. VER.'!$V$10:$AF$171,11,FALSE),IF(S$2="D",VLOOKUP(S51,'H. VER.'!$AL$10:$AV$171,11,FALSE),"")))))))</f>
        <v/>
      </c>
      <c r="GC51" s="148" t="str">
        <f>IF(T51="","",IF(T51="L",0,IF(T51="V",0,IF(T51="X",0,IF(T$2="L",VLOOKUP(T51,'H. VER.'!$F$10:$P$171,11,FALSE),IF(T$2="S",VLOOKUP(T51,'H. VER.'!$V$10:$AF$171,11,FALSE),IF(T$2="D",VLOOKUP(T51,'H. VER.'!$AL$10:$AV$171,11,FALSE),"")))))))</f>
        <v/>
      </c>
      <c r="GD51" s="148" t="str">
        <f>IF(U51="","",IF(U51="L",0,IF(U51="V",0,IF(U51="X",0,IF(U$2="L",VLOOKUP(U51,'H. VER.'!$F$10:$P$171,11,FALSE),IF(U$2="S",VLOOKUP(U51,'H. VER.'!$V$10:$AF$171,11,FALSE),IF(U$2="D",VLOOKUP(U51,'H. VER.'!$AL$10:$AV$171,11,FALSE),"")))))))</f>
        <v/>
      </c>
      <c r="GE51" s="148" t="str">
        <f>IF(V51="","",IF(V51="L",0,IF(V51="V",0,IF(V51="X",0,IF(V$2="L",VLOOKUP(V51,'H. VER.'!$F$10:$P$171,11,FALSE),IF(V$2="S",VLOOKUP(V51,'H. VER.'!$V$10:$AF$171,11,FALSE),IF(V$2="D",VLOOKUP(V51,'H. VER.'!$AL$10:$AV$171,11,FALSE),"")))))))</f>
        <v/>
      </c>
      <c r="GF51" s="148" t="str">
        <f>IF(W51="","",IF(W51="L",0,IF(W51="V",0,IF(W51="X",0,IF(W$2="L",VLOOKUP(W51,'H. VER.'!$F$10:$P$171,11,FALSE),IF(W$2="S",VLOOKUP(W51,'H. VER.'!$V$10:$AF$171,11,FALSE),IF(W$2="D",VLOOKUP(W51,'H. VER.'!$AL$10:$AV$171,11,FALSE),"")))))))</f>
        <v/>
      </c>
      <c r="GG51" s="148" t="str">
        <f>IF(X51="","",IF(X51="L",0,IF(X51="V",0,IF(X51="X",0,IF(X$2="L",VLOOKUP(X51,'H. VER.'!$F$10:$P$171,11,FALSE),IF(X$2="S",VLOOKUP(X51,'H. VER.'!$V$10:$AF$171,11,FALSE),IF(X$2="D",VLOOKUP(X51,'H. VER.'!$AL$10:$AV$171,11,FALSE),"")))))))</f>
        <v/>
      </c>
      <c r="GH51" s="148" t="str">
        <f>IF(Y51="","",IF(Y51="L",0,IF(Y51="V",0,IF(Y51="X",0,IF(Y$2="L",VLOOKUP(Y51,'H. VER.'!$F$10:$P$171,11,FALSE),IF(Y$2="S",VLOOKUP(Y51,'H. VER.'!$V$10:$AF$171,11,FALSE),IF(Y$2="D",VLOOKUP(Y51,'H. VER.'!$AL$10:$AV$171,11,FALSE),"")))))))</f>
        <v/>
      </c>
      <c r="GI51" s="148" t="str">
        <f>IF(Z51="","",IF(Z51="L",0,IF(Z51="V",0,IF(Z51="X",0,IF(Z$2="L",VLOOKUP(Z51,'H. VER.'!$F$10:$P$171,11,FALSE),IF(Z$2="S",VLOOKUP(Z51,'H. VER.'!$V$10:$AF$171,11,FALSE),IF(Z$2="D",VLOOKUP(Z51,'H. VER.'!$AL$10:$AV$171,11,FALSE),"")))))))</f>
        <v/>
      </c>
      <c r="GJ51" s="148" t="str">
        <f>IF(AA51="","",IF(AA51="L",0,IF(AA51="V",0,IF(AA51="X",0,IF(AA$2="L",VLOOKUP(AA51,'H. VER.'!$F$10:$P$171,11,FALSE),IF(AA$2="S",VLOOKUP(AA51,'H. VER.'!$V$10:$AF$171,11,FALSE),IF(AA$2="D",VLOOKUP(AA51,'H. VER.'!$AL$10:$AV$171,11,FALSE),"")))))))</f>
        <v/>
      </c>
      <c r="GK51" s="148" t="str">
        <f>IF(AB51="","",IF(AB51="L",0,IF(AB51="V",0,IF(AB51="X",0,IF(AB$2="L",VLOOKUP(AB51,'H. VER.'!$F$10:$P$171,11,FALSE),IF(AB$2="S",VLOOKUP(AB51,'H. VER.'!$V$10:$AF$171,11,FALSE),IF(AB$2="D",VLOOKUP(AB51,'H. VER.'!$AL$10:$AV$171,11,FALSE),"")))))))</f>
        <v/>
      </c>
      <c r="GL51" s="148" t="str">
        <f>IF(AC51="","",IF(AC51="L",0,IF(AC51="V",0,IF(AC51="X",0,IF(AC$2="L",VLOOKUP(AC51,'H. VER.'!$F$10:$P$171,11,FALSE),IF(AC$2="S",VLOOKUP(AC51,'H. VER.'!$V$10:$AF$171,11,FALSE),IF(AC$2="D",VLOOKUP(AC51,'H. VER.'!$AL$10:$AV$171,11,FALSE),"")))))))</f>
        <v/>
      </c>
      <c r="GM51" s="148" t="str">
        <f>IF(AD51="","",IF(AD51="L",0,IF(AD51="V",0,IF(AD51="X",0,IF(AD$2="L",VLOOKUP(AD51,'H. VER.'!$F$10:$P$171,11,FALSE),IF(AD$2="S",VLOOKUP(AD51,'H. VER.'!$V$10:$AF$171,11,FALSE),IF(AD$2="D",VLOOKUP(AD51,'H. VER.'!$AL$10:$AV$171,11,FALSE),"")))))))</f>
        <v/>
      </c>
      <c r="GN51" s="148" t="str">
        <f>IF(AE51="","",IF(AE51="L",0,IF(AE51="V",0,IF(AE51="X",0,IF(AE$2="L",VLOOKUP(AE51,'H. VER.'!$F$10:$P$171,11,FALSE),IF(AE$2="S",VLOOKUP(AE51,'H. VER.'!$V$10:$AF$171,11,FALSE),IF(AE$2="D",VLOOKUP(AE51,'H. VER.'!$AL$10:$AV$171,11,FALSE),"")))))))</f>
        <v/>
      </c>
      <c r="GO51" s="148" t="str">
        <f>IF(AF51="","",IF(AF51="L",0,IF(AF51="V",0,IF(AF51="X",0,IF(AF$2="L",VLOOKUP(AF51,'H. VER.'!$F$10:$P$171,11,FALSE),IF(AF$2="S",VLOOKUP(AF51,'H. VER.'!$V$10:$AF$171,11,FALSE),IF(AF$2="D",VLOOKUP(AF51,'H. VER.'!$AL$10:$AV$171,11,FALSE),"")))))))</f>
        <v/>
      </c>
      <c r="GP51" s="148" t="str">
        <f>IF(AG51="","",IF(AG51="L",0,IF(AG51="V",0,IF(AG51="X",0,IF(AG$2="L",VLOOKUP(AG51,'H. VER.'!$F$10:$P$171,11,FALSE),IF(AG$2="S",VLOOKUP(AG51,'H. VER.'!$V$10:$AF$171,11,FALSE),IF(AG$2="D",VLOOKUP(AG51,'H. VER.'!$AL$10:$AV$171,11,FALSE),"")))))))</f>
        <v/>
      </c>
      <c r="GQ51" s="148" t="str">
        <f>IF(AH51="","",IF(AH51="L",0,IF(AH51="V",0,IF(AH51="X",0,IF(AH$2="L",VLOOKUP(AH51,'H. VER.'!$F$10:$P$171,11,FALSE),IF(AH$2="S",VLOOKUP(AH51,'H. VER.'!$V$10:$AF$171,11,FALSE),IF(AH$2="D",VLOOKUP(AH51,'H. VER.'!$AL$10:$AV$171,11,FALSE),"")))))))</f>
        <v/>
      </c>
      <c r="GR51" s="148" t="str">
        <f>IF(AI51="","",IF(AI51="L",0,IF(AI51="V",0,IF(AI51="X",0,IF(AI$2="L",VLOOKUP(AI51,'H. VER.'!$F$10:$P$171,11,FALSE),IF(AI$2="S",VLOOKUP(AI51,'H. VER.'!$V$10:$AF$171,11,FALSE),IF(AI$2="D",VLOOKUP(AI51,'H. VER.'!$AL$10:$AV$171,11,FALSE),"")))))))</f>
        <v/>
      </c>
      <c r="GS51" s="148" t="str">
        <f>IF(AJ51="","",IF(AJ51="L",0,IF(AJ51="V",0,IF(AJ51="X",0,IF(AJ$2="L",VLOOKUP(AJ51,'H. VER.'!$F$10:$P$171,11,FALSE),IF(AJ$2="S",VLOOKUP(AJ51,'H. VER.'!$V$10:$AF$171,11,FALSE),IF(AJ$2="D",VLOOKUP(AJ51,'H. VER.'!$AL$10:$AV$171,11,FALSE),"")))))))</f>
        <v/>
      </c>
      <c r="GT51" s="148" t="str">
        <f>IF(AK51="","",IF(AK51="L",0,IF(AK51="V",0,IF(AK51="X",0,IF(AK$2="L",VLOOKUP(AK51,'H. VER.'!$F$10:$P$171,11,FALSE),IF(AK$2="S",VLOOKUP(AK51,'H. VER.'!$V$10:$AF$171,11,FALSE),IF(AK$2="D",VLOOKUP(AK51,'H. VER.'!$AL$10:$AV$171,11,FALSE),"")))))))</f>
        <v/>
      </c>
      <c r="GU51" s="19"/>
      <c r="GV51" s="417">
        <f t="shared" si="47"/>
        <v>44</v>
      </c>
      <c r="GW51" s="415"/>
    </row>
    <row r="52" spans="1:205" ht="15.75" hidden="1">
      <c r="A52" s="368"/>
      <c r="B52" s="367" t="str">
        <f>IFERROR(VLOOKUP(A468/7/2023+CONDUCTORES!C:V,20,FALSE),"")</f>
        <v/>
      </c>
      <c r="C52" s="544" t="str">
        <f>IF(CUADRO!A52="",IF(B52="","",B52),VLOOKUP(CUADRO!A52,CONDUCTORES!C:E,3,FALSE))</f>
        <v/>
      </c>
      <c r="D52" s="545" t="str">
        <f>IF(ISNA(IF(B52="",IF(A52="","",A52),VLOOKUP(B52,CONDUCTORES!B:F,5,FALSE))),"",(IF(B52="",IF(A52="","",A52),VLOOKUP(B52,CONDUCTORES!B:F,5,FALSE))))</f>
        <v/>
      </c>
      <c r="E52" s="546"/>
      <c r="F52" s="552"/>
      <c r="G52" s="547"/>
      <c r="H52" s="547"/>
      <c r="I52" s="519"/>
      <c r="J52" s="547"/>
      <c r="K52" s="519"/>
      <c r="L52" s="550"/>
      <c r="M52" s="547"/>
      <c r="N52" s="547"/>
      <c r="O52" s="547"/>
      <c r="P52" s="519"/>
      <c r="Q52" s="547"/>
      <c r="R52" s="519"/>
      <c r="S52" s="550"/>
      <c r="T52" s="547"/>
      <c r="U52" s="549"/>
      <c r="V52" s="549"/>
      <c r="W52" s="547"/>
      <c r="X52" s="547"/>
      <c r="Y52" s="519"/>
      <c r="Z52" s="550"/>
      <c r="AA52" s="547"/>
      <c r="AB52" s="547"/>
      <c r="AC52" s="547"/>
      <c r="AD52" s="547"/>
      <c r="AE52" s="547"/>
      <c r="AF52" s="547"/>
      <c r="AG52" s="547"/>
      <c r="AH52" s="547"/>
      <c r="AI52" s="547"/>
      <c r="AJ52" s="547"/>
      <c r="AK52" s="519"/>
      <c r="AL52" s="417">
        <f t="shared" si="38"/>
        <v>0</v>
      </c>
      <c r="AM52" s="417">
        <f t="shared" si="6"/>
        <v>31</v>
      </c>
      <c r="AN52" s="463">
        <f t="shared" si="39"/>
        <v>0</v>
      </c>
      <c r="AO52" s="463">
        <f t="shared" si="40"/>
        <v>0</v>
      </c>
      <c r="AP52" s="463">
        <f t="shared" si="41"/>
        <v>0</v>
      </c>
      <c r="AQ52" s="463">
        <f t="shared" si="42"/>
        <v>0</v>
      </c>
      <c r="AR52" s="463">
        <f t="shared" si="43"/>
        <v>0</v>
      </c>
      <c r="AS52" s="464">
        <f t="shared" si="44"/>
        <v>0</v>
      </c>
      <c r="AT52" s="464">
        <f t="shared" si="45"/>
        <v>0</v>
      </c>
      <c r="AU52" s="465">
        <f>EH52+(AO52*(CALCULADORA!$L$22/30))+(CUADRO!AP52*CALCULADORA!$J$22)+(CUADRO!AQ52*CALCULADORA!$J$22)+(CUADRO!AR52*CALCULADORA!$J$22)</f>
        <v>0</v>
      </c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97">
        <f t="shared" si="48"/>
        <v>1</v>
      </c>
      <c r="BW52" s="97">
        <f t="shared" si="49"/>
        <v>2</v>
      </c>
      <c r="BX52" s="97">
        <f t="shared" si="50"/>
        <v>3</v>
      </c>
      <c r="BY52" s="97">
        <f t="shared" si="51"/>
        <v>4</v>
      </c>
      <c r="BZ52" s="97">
        <f t="shared" si="52"/>
        <v>5</v>
      </c>
      <c r="CA52" s="97">
        <f t="shared" si="53"/>
        <v>6</v>
      </c>
      <c r="CB52" s="97">
        <f t="shared" si="54"/>
        <v>7</v>
      </c>
      <c r="CC52" s="97">
        <f t="shared" si="55"/>
        <v>8</v>
      </c>
      <c r="CD52" s="97">
        <f t="shared" si="56"/>
        <v>9</v>
      </c>
      <c r="CE52" s="97">
        <f t="shared" si="57"/>
        <v>10</v>
      </c>
      <c r="CF52" s="97">
        <f t="shared" si="58"/>
        <v>11</v>
      </c>
      <c r="CG52" s="97">
        <f t="shared" si="59"/>
        <v>12</v>
      </c>
      <c r="CH52" s="97">
        <f t="shared" si="60"/>
        <v>13</v>
      </c>
      <c r="CI52" s="97">
        <f t="shared" si="61"/>
        <v>14</v>
      </c>
      <c r="CJ52" s="97">
        <f t="shared" si="62"/>
        <v>15</v>
      </c>
      <c r="CK52" s="97">
        <f t="shared" si="63"/>
        <v>16</v>
      </c>
      <c r="CL52" s="97">
        <f t="shared" si="64"/>
        <v>17</v>
      </c>
      <c r="CM52" s="97">
        <f t="shared" si="65"/>
        <v>18</v>
      </c>
      <c r="CN52" s="97">
        <f t="shared" si="66"/>
        <v>19</v>
      </c>
      <c r="CO52" s="97">
        <f t="shared" si="67"/>
        <v>20</v>
      </c>
      <c r="CP52" s="97">
        <f t="shared" si="68"/>
        <v>21</v>
      </c>
      <c r="CQ52" s="97">
        <f t="shared" si="69"/>
        <v>22</v>
      </c>
      <c r="CR52" s="97">
        <f t="shared" si="70"/>
        <v>23</v>
      </c>
      <c r="CS52" s="97">
        <f t="shared" si="71"/>
        <v>24</v>
      </c>
      <c r="CT52" s="97">
        <f t="shared" si="72"/>
        <v>25</v>
      </c>
      <c r="CU52" s="97">
        <f t="shared" si="73"/>
        <v>26</v>
      </c>
      <c r="CV52" s="97">
        <f t="shared" si="74"/>
        <v>27</v>
      </c>
      <c r="CW52" s="97">
        <f t="shared" si="75"/>
        <v>28</v>
      </c>
      <c r="CX52" s="97">
        <f t="shared" si="76"/>
        <v>29</v>
      </c>
      <c r="CY52" s="97">
        <f t="shared" si="77"/>
        <v>30</v>
      </c>
      <c r="CZ52" s="97">
        <f t="shared" si="78"/>
        <v>31</v>
      </c>
      <c r="DA52" s="19"/>
      <c r="DB52" s="19"/>
      <c r="DC52" s="148" t="str">
        <f>IF(G52="X",CALCULADORA!$J$22,IF(CUADRO!G52="V",0,IF(CUADRO!G52="AP",0,IF(CUADRO!G52="HS",0,IF(CUADRO!G52="BA",0,IF(CALCULADORA!$M$2="INVIERNO",CUADRO!EJ52,CUADRO!FP52))))))</f>
        <v/>
      </c>
      <c r="DD52" s="148" t="str">
        <f>IF(H52="X",CALCULADORA!$J$22,IF(CUADRO!H52="V",0,IF(CUADRO!H52="AP",0,IF(CUADRO!H52="HS",0,IF(CUADRO!H52="BA",0,IF(CALCULADORA!$M$2="INVIERNO",CUADRO!EK52,CUADRO!FQ52))))))</f>
        <v/>
      </c>
      <c r="DE52" s="148" t="str">
        <f>IF(I52="X",CALCULADORA!$J$22,IF(CUADRO!I52="V",0,IF(CUADRO!I52="AP",0,IF(CUADRO!I52="HS",0,IF(CUADRO!I52="BA",0,IF(CALCULADORA!$M$2="INVIERNO",CUADRO!EL52,CUADRO!FR52))))))</f>
        <v/>
      </c>
      <c r="DF52" s="148" t="str">
        <f>IF(J52="X",CALCULADORA!$J$22,IF(CUADRO!J52="V",0,IF(CUADRO!J52="AP",0,IF(CUADRO!J52="HS",0,IF(CUADRO!J52="BA",0,IF(CALCULADORA!$M$2="INVIERNO",CUADRO!EM52,CUADRO!FS52))))))</f>
        <v/>
      </c>
      <c r="DG52" s="148" t="str">
        <f>IF(K52="X",CALCULADORA!$J$22,IF(CUADRO!K52="V",0,IF(CUADRO!K52="AP",0,IF(CUADRO!K52="HS",0,IF(CUADRO!K52="BA",0,IF(CALCULADORA!$M$2="INVIERNO",CUADRO!EN52,CUADRO!FT52))))))</f>
        <v/>
      </c>
      <c r="DH52" s="148" t="str">
        <f>IF(L52="X",CALCULADORA!$J$22,IF(CUADRO!L52="V",0,IF(CUADRO!L52="AP",0,IF(CUADRO!L52="HS",0,IF(CUADRO!L52="BA",0,IF(CALCULADORA!$M$2="INVIERNO",CUADRO!EO52,CUADRO!FU52))))))</f>
        <v/>
      </c>
      <c r="DI52" s="148" t="str">
        <f>IF(M52="X",CALCULADORA!$J$22,IF(CUADRO!M52="V",0,IF(CUADRO!M52="AP",0,IF(CUADRO!M52="HS",0,IF(CUADRO!M52="BA",0,IF(CALCULADORA!$M$2="INVIERNO",CUADRO!EP52,CUADRO!FV52))))))</f>
        <v/>
      </c>
      <c r="DJ52" s="148" t="str">
        <f>IF(N52="X",CALCULADORA!$J$22,IF(CUADRO!N52="V",0,IF(CUADRO!N52="AP",0,IF(CUADRO!N52="HS",0,IF(CUADRO!N52="BA",0,IF(CALCULADORA!$M$2="INVIERNO",CUADRO!EQ52,CUADRO!FW52))))))</f>
        <v/>
      </c>
      <c r="DK52" s="148" t="str">
        <f>IF(O52="X",CALCULADORA!$J$22,IF(CUADRO!O52="V",0,IF(CUADRO!O52="AP",0,IF(CUADRO!O52="HS",0,IF(CUADRO!O52="BA",0,IF(CALCULADORA!$M$2="INVIERNO",CUADRO!ER52,CUADRO!FX52))))))</f>
        <v/>
      </c>
      <c r="DL52" s="148" t="str">
        <f>IF(P52="X",CALCULADORA!$J$22,IF(CUADRO!P52="V",0,IF(CUADRO!P52="AP",0,IF(CUADRO!P52="HS",0,IF(CUADRO!P52="BA",0,IF(CALCULADORA!$M$2="INVIERNO",CUADRO!ES52,CUADRO!FY52))))))</f>
        <v/>
      </c>
      <c r="DM52" s="148" t="str">
        <f>IF(Q52="X",CALCULADORA!$J$22,IF(CUADRO!Q52="V",0,IF(CUADRO!Q52="AP",0,IF(CUADRO!Q52="HS",0,IF(CUADRO!Q52="BA",0,IF(CALCULADORA!$M$2="INVIERNO",CUADRO!ET52,CUADRO!FZ52))))))</f>
        <v/>
      </c>
      <c r="DN52" s="148" t="str">
        <f>IF(R52="X",CALCULADORA!$J$22,IF(CUADRO!R52="V",0,IF(CUADRO!R52="AP",0,IF(CUADRO!R52="HS",0,IF(CUADRO!R52="BA",0,IF(CALCULADORA!$M$2="INVIERNO",CUADRO!EU52,CUADRO!GA52))))))</f>
        <v/>
      </c>
      <c r="DO52" s="148" t="str">
        <f>IF(S52="X",CALCULADORA!$J$22,IF(CUADRO!S52="V",0,IF(CUADRO!S52="AP",0,IF(CUADRO!S52="HS",0,IF(CUADRO!S52="BA",0,IF(CALCULADORA!$M$2="INVIERNO",CUADRO!EV52,CUADRO!GB52))))))</f>
        <v/>
      </c>
      <c r="DP52" s="148" t="str">
        <f>IF(T52="X",CALCULADORA!$J$22,IF(CUADRO!T52="V",0,IF(CUADRO!T52="AP",0,IF(CUADRO!T52="HS",0,IF(CUADRO!T52="BA",0,IF(CALCULADORA!$M$2="INVIERNO",CUADRO!EW52,CUADRO!GC52))))))</f>
        <v/>
      </c>
      <c r="DQ52" s="148" t="str">
        <f>IF(U52="X",CALCULADORA!$J$22,IF(CUADRO!U52="V",0,IF(CUADRO!U52="AP",0,IF(CUADRO!U52="HS",0,IF(CUADRO!U52="BA",0,IF(CALCULADORA!$M$2="INVIERNO",CUADRO!EX52,CUADRO!GD52))))))</f>
        <v/>
      </c>
      <c r="DR52" s="148" t="str">
        <f>IF(V52="X",CALCULADORA!$J$22,IF(CUADRO!V52="V",0,IF(CUADRO!V52="AP",0,IF(CUADRO!V52="HS",0,IF(CUADRO!V52="BA",0,IF(CALCULADORA!$M$2="INVIERNO",CUADRO!EY52,CUADRO!GE52))))))</f>
        <v/>
      </c>
      <c r="DS52" s="148" t="str">
        <f>IF(W52="X",CALCULADORA!$J$22,IF(CUADRO!W52="V",0,IF(CUADRO!W52="AP",0,IF(CUADRO!W52="HS",0,IF(CUADRO!W52="BA",0,IF(CALCULADORA!$M$2="INVIERNO",CUADRO!EZ52,CUADRO!GF52))))))</f>
        <v/>
      </c>
      <c r="DT52" s="148" t="str">
        <f>IF(X52="X",CALCULADORA!$J$22,IF(CUADRO!X52="V",0,IF(CUADRO!X52="AP",0,IF(CUADRO!X52="HS",0,IF(CUADRO!X52="BA",0,IF(CALCULADORA!$M$2="INVIERNO",CUADRO!FA52,CUADRO!GG52))))))</f>
        <v/>
      </c>
      <c r="DU52" s="148" t="str">
        <f>IF(Y52="X",CALCULADORA!$J$22,IF(CUADRO!Y52="V",0,IF(CUADRO!Y52="AP",0,IF(CUADRO!Y52="HS",0,IF(CUADRO!Y52="BA",0,IF(CALCULADORA!$M$2="INVIERNO",CUADRO!FB52,CUADRO!GH52))))))</f>
        <v/>
      </c>
      <c r="DV52" s="148" t="str">
        <f>IF(Z52="X",CALCULADORA!$J$22,IF(CUADRO!Z52="V",0,IF(CUADRO!Z52="AP",0,IF(CUADRO!Z52="HS",0,IF(CUADRO!Z52="BA",0,IF(CALCULADORA!$M$2="INVIERNO",CUADRO!FC52,CUADRO!GI52))))))</f>
        <v/>
      </c>
      <c r="DW52" s="148" t="str">
        <f>IF(AA52="X",CALCULADORA!$J$22,IF(CUADRO!AA52="V",0,IF(CUADRO!AA52="AP",0,IF(CUADRO!AA52="HS",0,IF(CUADRO!AA52="BA",0,IF(CALCULADORA!$M$2="INVIERNO",CUADRO!FD52,CUADRO!GJ52))))))</f>
        <v/>
      </c>
      <c r="DX52" s="148" t="str">
        <f>IF(AB52="X",CALCULADORA!$J$22,IF(CUADRO!AB52="V",0,IF(CUADRO!AB52="AP",0,IF(CUADRO!AB52="HS",0,IF(CUADRO!AB52="BA",0,IF(CALCULADORA!$M$2="INVIERNO",CUADRO!FE52,CUADRO!GK52))))))</f>
        <v/>
      </c>
      <c r="DY52" s="148" t="str">
        <f>IF(AC52="X",CALCULADORA!$J$22,IF(CUADRO!AC52="V",0,IF(CUADRO!AC52="AP",0,IF(CUADRO!AC52="HS",0,IF(CUADRO!AC52="BA",0,IF(CALCULADORA!$M$2="INVIERNO",CUADRO!FF52,CUADRO!GL52))))))</f>
        <v/>
      </c>
      <c r="DZ52" s="148" t="str">
        <f>IF(AD52="X",CALCULADORA!$J$22,IF(CUADRO!AD52="V",0,IF(CUADRO!AD52="AP",0,IF(CUADRO!AD52="HS",0,IF(CUADRO!AD52="BA",0,IF(CALCULADORA!$M$2="INVIERNO",CUADRO!FG52,CUADRO!GM52))))))</f>
        <v/>
      </c>
      <c r="EA52" s="148" t="str">
        <f>IF(AE52="X",CALCULADORA!$J$22,IF(CUADRO!AE52="V",0,IF(CUADRO!AE52="AP",0,IF(CUADRO!AE52="HS",0,IF(CUADRO!AE52="BA",0,IF(CALCULADORA!$M$2="INVIERNO",CUADRO!FH52,CUADRO!GN52))))))</f>
        <v/>
      </c>
      <c r="EB52" s="148" t="str">
        <f>IF(AF52="X",CALCULADORA!$J$22,IF(CUADRO!AF52="V",0,IF(CUADRO!AF52="AP",0,IF(CUADRO!AF52="HS",0,IF(CUADRO!AF52="BA",0,IF(CALCULADORA!$M$2="INVIERNO",CUADRO!FI52,CUADRO!GO52))))))</f>
        <v/>
      </c>
      <c r="EC52" s="148" t="str">
        <f>IF(AG52="X",CALCULADORA!$J$22,IF(CUADRO!AG52="V",0,IF(CUADRO!AG52="AP",0,IF(CUADRO!AG52="HS",0,IF(CUADRO!AG52="BA",0,IF(CALCULADORA!$M$2="INVIERNO",CUADRO!FJ52,CUADRO!GP52))))))</f>
        <v/>
      </c>
      <c r="ED52" s="148" t="str">
        <f>IF(AH52="X",CALCULADORA!$J$22,IF(CUADRO!AH52="V",0,IF(CUADRO!AH52="AP",0,IF(CUADRO!AH52="HS",0,IF(CUADRO!AH52="BA",0,IF(CALCULADORA!$M$2="INVIERNO",CUADRO!FK52,CUADRO!GQ52))))))</f>
        <v/>
      </c>
      <c r="EE52" s="148" t="str">
        <f>IF(AI52="X",CALCULADORA!$J$22,IF(CUADRO!AI52="V",0,IF(CUADRO!AI52="AP",0,IF(CUADRO!AI52="HS",0,IF(CUADRO!AI52="BA",0,IF(CALCULADORA!$M$2="INVIERNO",CUADRO!FL52,CUADRO!GR52))))))</f>
        <v/>
      </c>
      <c r="EF52" s="148" t="str">
        <f>IF(AJ52="X",CALCULADORA!$J$22,IF(CUADRO!AJ52="V",0,IF(CUADRO!AJ52="AP",0,IF(CUADRO!AJ52="HS",0,IF(CUADRO!AJ52="BA",0,IF(CALCULADORA!$M$2="INVIERNO",CUADRO!FM52,CUADRO!GS52))))))</f>
        <v/>
      </c>
      <c r="EG52" s="148" t="str">
        <f>IF(AK52="X",CALCULADORA!$J$22,IF(CUADRO!AK52="V",0,IF(CUADRO!AK52="AP",0,IF(CUADRO!AK52="HS",0,IF(CUADRO!AK52="BA",0,IF(CALCULADORA!$M$2="INVIERNO",CUADRO!FN52,CUADRO!GT52))))))</f>
        <v/>
      </c>
      <c r="EH52" s="363">
        <f t="shared" si="46"/>
        <v>0</v>
      </c>
      <c r="EI52" s="19"/>
      <c r="EJ52" s="148" t="str">
        <f>IF(G52="","",IF(G52="L",0,IF(G52="V",0,IF(G52="X",0,IF(G$2="L",VLOOKUP(G52,'H. INV.'!$F$10:$P$171,11,FALSE),IF(G$2="S",VLOOKUP(G52,'H. INV.'!$V$10:$AF$171,11,FALSE),IF(G$2="D",VLOOKUP(G52,'H. INV.'!$AL$10:$AV$171,11,FALSE),"")))))))</f>
        <v/>
      </c>
      <c r="EK52" s="148" t="str">
        <f>IF(H52="","",IF(H52="L",0,IF(H52="V",0,IF(H52="X",0,IF(H$2="L",VLOOKUP(H52,'H. INV.'!$F$10:$P$171,11,FALSE),IF(H$2="S",VLOOKUP(H52,'H. INV.'!$V$10:$AF$171,11,FALSE),IF(H$2="D",VLOOKUP(H52,'H. INV.'!$AL$10:$AV$171,11,FALSE),"")))))))</f>
        <v/>
      </c>
      <c r="EL52" s="148" t="str">
        <f>IF(I52="","",IF(I52="L",0,IF(I52="V",0,IF(I52="X",0,IF(I$2="L",VLOOKUP(I52,'H. INV.'!$F$10:$P$171,11,FALSE),IF(I$2="S",VLOOKUP(I52,'H. INV.'!$V$10:$AF$171,11,FALSE),IF(I$2="D",VLOOKUP(I52,'H. INV.'!$AL$10:$AV$171,11,FALSE),"")))))))</f>
        <v/>
      </c>
      <c r="EM52" s="148" t="str">
        <f>IF(J52="","",IF(J52="L",0,IF(J52="V",0,IF(J52="X",0,IF(J$2="L",VLOOKUP(J52,'H. INV.'!$F$10:$P$171,11,FALSE),IF(J$2="S",VLOOKUP(J52,'H. INV.'!$V$10:$AF$171,11,FALSE),IF(J$2="D",VLOOKUP(J52,'H. INV.'!$AL$10:$AV$171,11,FALSE),"")))))))</f>
        <v/>
      </c>
      <c r="EN52" s="148" t="str">
        <f>IF(K52="","",IF(K52="L",0,IF(K52="V",0,IF(K52="X",0,IF(K$2="L",VLOOKUP(K52,'H. INV.'!$F$10:$P$171,11,FALSE),IF(K$2="S",VLOOKUP(K52,'H. INV.'!$V$10:$AF$171,11,FALSE),IF(K$2="D",VLOOKUP(K52,'H. INV.'!$AL$10:$AV$171,11,FALSE),"")))))))</f>
        <v/>
      </c>
      <c r="EO52" s="148" t="str">
        <f>IF(L52="","",IF(L52="L",0,IF(L52="V",0,IF(L52="X",0,IF(L$2="L",VLOOKUP(L52,'H. INV.'!$F$10:$P$171,11,FALSE),IF(L$2="S",VLOOKUP(L52,'H. INV.'!$V$10:$AF$171,11,FALSE),IF(L$2="D",VLOOKUP(L52,'H. INV.'!$AL$10:$AV$171,11,FALSE),"")))))))</f>
        <v/>
      </c>
      <c r="EP52" s="148" t="str">
        <f>IF(M52="","",IF(M52="L",0,IF(M52="V",0,IF(M52="X",0,IF(M$2="L",VLOOKUP(M52,'H. INV.'!$F$10:$P$171,11,FALSE),IF(M$2="S",VLOOKUP(M52,'H. INV.'!$V$10:$AF$171,11,FALSE),IF(M$2="D",VLOOKUP(M52,'H. INV.'!$AL$10:$AV$171,11,FALSE),"")))))))</f>
        <v/>
      </c>
      <c r="EQ52" s="148" t="str">
        <f>IF(N52="","",IF(N52="L",0,IF(N52="V",0,IF(N52="X",0,IF(N$2="L",VLOOKUP(N52,'H. INV.'!$F$10:$P$171,11,FALSE),IF(N$2="S",VLOOKUP(N52,'H. INV.'!$V$10:$AF$171,11,FALSE),IF(N$2="D",VLOOKUP(N52,'H. INV.'!$AL$10:$AV$171,11,FALSE),"")))))))</f>
        <v/>
      </c>
      <c r="ER52" s="148" t="str">
        <f>IF(O52="","",IF(O52="L",0,IF(O52="V",0,IF(O52="X",0,IF(O$2="L",VLOOKUP(O52,'H. INV.'!$F$10:$P$171,11,FALSE),IF(O$2="S",VLOOKUP(O52,'H. INV.'!$V$10:$AF$171,11,FALSE),IF(O$2="D",VLOOKUP(O52,'H. INV.'!$AL$10:$AV$171,11,FALSE),"")))))))</f>
        <v/>
      </c>
      <c r="ES52" s="148" t="str">
        <f>IF(P52="","",IF(P52="L",0,IF(P52="V",0,IF(P52="X",0,IF(P$2="L",VLOOKUP(P52,'H. INV.'!$F$10:$P$171,11,FALSE),IF(P$2="S",VLOOKUP(P52,'H. INV.'!$V$10:$AF$171,11,FALSE),IF(P$2="D",VLOOKUP(P52,'H. INV.'!$AL$10:$AV$171,11,FALSE),"")))))))</f>
        <v/>
      </c>
      <c r="ET52" s="148" t="str">
        <f>IF(Q52="","",IF(Q52="L",0,IF(Q52="V",0,IF(Q52="X",0,IF(Q$2="L",VLOOKUP(Q52,'H. INV.'!$F$10:$P$171,11,FALSE),IF(Q$2="S",VLOOKUP(Q52,'H. INV.'!$V$10:$AF$171,11,FALSE),IF(Q$2="D",VLOOKUP(Q52,'H. INV.'!$AL$10:$AV$171,11,FALSE),"")))))))</f>
        <v/>
      </c>
      <c r="EU52" s="148" t="str">
        <f>IF(R52="","",IF(R52="L",0,IF(R52="V",0,IF(R52="X",0,IF(R$2="L",VLOOKUP(R52,'H. INV.'!$F$10:$P$171,11,FALSE),IF(R$2="S",VLOOKUP(R52,'H. INV.'!$V$10:$AF$171,11,FALSE),IF(R$2="D",VLOOKUP(R52,'H. INV.'!$AL$10:$AV$171,11,FALSE),"")))))))</f>
        <v/>
      </c>
      <c r="EV52" s="148" t="str">
        <f>IF(S52="","",IF(S52="L",0,IF(S52="V",0,IF(S52="X",0,IF(S$2="L",VLOOKUP(S52,'H. INV.'!$F$10:$P$171,11,FALSE),IF(S$2="S",VLOOKUP(S52,'H. INV.'!$V$10:$AF$171,11,FALSE),IF(S$2="D",VLOOKUP(S52,'H. INV.'!$AL$10:$AV$171,11,FALSE),"")))))))</f>
        <v/>
      </c>
      <c r="EW52" s="148" t="str">
        <f>IF(T52="","",IF(T52="L",0,IF(T52="V",0,IF(T52="X",0,IF(T$2="L",VLOOKUP(T52,'H. INV.'!$F$10:$P$171,11,FALSE),IF(T$2="S",VLOOKUP(T52,'H. INV.'!$V$10:$AF$171,11,FALSE),IF(T$2="D",VLOOKUP(T52,'H. INV.'!$AL$10:$AV$171,11,FALSE),"")))))))</f>
        <v/>
      </c>
      <c r="EX52" s="148" t="str">
        <f>IF(U52="","",IF(U52="L",0,IF(U52="V",0,IF(U52="X",0,IF(U$2="L",VLOOKUP(U52,'H. INV.'!$F$10:$P$171,11,FALSE),IF(U$2="S",VLOOKUP(U52,'H. INV.'!$V$10:$AF$171,11,FALSE),IF(U$2="D",VLOOKUP(U52,'H. INV.'!$AL$10:$AV$171,11,FALSE),"")))))))</f>
        <v/>
      </c>
      <c r="EY52" s="148" t="str">
        <f>IF(V52="","",IF(V52="L",0,IF(V52="V",0,IF(V52="X",0,IF(V$2="L",VLOOKUP(V52,'H. INV.'!$F$10:$P$171,11,FALSE),IF(V$2="S",VLOOKUP(V52,'H. INV.'!$V$10:$AF$171,11,FALSE),IF(V$2="D",VLOOKUP(V52,'H. INV.'!$AL$10:$AV$171,11,FALSE),"")))))))</f>
        <v/>
      </c>
      <c r="EZ52" s="148" t="str">
        <f>IF(W52="","",IF(W52="L",0,IF(W52="V",0,IF(W52="X",0,IF(W$2="L",VLOOKUP(W52,'H. INV.'!$F$10:$P$171,11,FALSE),IF(W$2="S",VLOOKUP(W52,'H. INV.'!$V$10:$AF$171,11,FALSE),IF(W$2="D",VLOOKUP(W52,'H. INV.'!$AL$10:$AV$171,11,FALSE),"")))))))</f>
        <v/>
      </c>
      <c r="FA52" s="148" t="str">
        <f>IF(X52="","",IF(X52="L",0,IF(X52="V",0,IF(X52="X",0,IF(X$2="L",VLOOKUP(X52,'H. INV.'!$F$10:$P$171,11,FALSE),IF(X$2="S",VLOOKUP(X52,'H. INV.'!$V$10:$AF$171,11,FALSE),IF(X$2="D",VLOOKUP(X52,'H. INV.'!$AL$10:$AV$171,11,FALSE),"")))))))</f>
        <v/>
      </c>
      <c r="FB52" s="148" t="str">
        <f>IF(Y52="","",IF(Y52="L",0,IF(Y52="V",0,IF(Y52="X",0,IF(Y$2="L",VLOOKUP(Y52,'H. INV.'!$F$10:$P$171,11,FALSE),IF(Y$2="S",VLOOKUP(Y52,'H. INV.'!$V$10:$AF$171,11,FALSE),IF(Y$2="D",VLOOKUP(Y52,'H. INV.'!$AL$10:$AV$171,11,FALSE),"")))))))</f>
        <v/>
      </c>
      <c r="FC52" s="148" t="str">
        <f>IF(Z52="","",IF(Z52="L",0,IF(Z52="V",0,IF(Z52="X",0,IF(Z$2="L",VLOOKUP(Z52,'H. INV.'!$F$10:$P$171,11,FALSE),IF(Z$2="S",VLOOKUP(Z52,'H. INV.'!$V$10:$AF$171,11,FALSE),IF(Z$2="D",VLOOKUP(Z52,'H. INV.'!$AL$10:$AV$171,11,FALSE),"")))))))</f>
        <v/>
      </c>
      <c r="FD52" s="148" t="str">
        <f>IF(AA52="","",IF(AA52="L",0,IF(AA52="V",0,IF(AA52="X",0,IF(AA$2="L",VLOOKUP(AA52,'H. INV.'!$F$10:$P$171,11,FALSE),IF(AA$2="S",VLOOKUP(AA52,'H. INV.'!$V$10:$AF$171,11,FALSE),IF(AA$2="D",VLOOKUP(AA52,'H. INV.'!$AL$10:$AV$171,11,FALSE),"")))))))</f>
        <v/>
      </c>
      <c r="FE52" s="148" t="str">
        <f>IF(AB52="","",IF(AB52="L",0,IF(AB52="V",0,IF(AB52="X",0,IF(AB$2="L",VLOOKUP(AB52,'H. INV.'!$F$10:$P$171,11,FALSE),IF(AB$2="S",VLOOKUP(AB52,'H. INV.'!$V$10:$AF$171,11,FALSE),IF(AB$2="D",VLOOKUP(AB52,'H. INV.'!$AL$10:$AV$171,11,FALSE),"")))))))</f>
        <v/>
      </c>
      <c r="FF52" s="148" t="str">
        <f>IF(AC52="","",IF(AC52="L",0,IF(AC52="V",0,IF(AC52="X",0,IF(AC$2="L",VLOOKUP(AC52,'H. INV.'!$F$10:$P$171,11,FALSE),IF(AC$2="S",VLOOKUP(AC52,'H. INV.'!$V$10:$AF$171,11,FALSE),IF(AC$2="D",VLOOKUP(AC52,'H. INV.'!$AL$10:$AV$171,11,FALSE),"")))))))</f>
        <v/>
      </c>
      <c r="FG52" s="148" t="str">
        <f>IF(AD52="","",IF(AD52="L",0,IF(AD52="V",0,IF(AD52="X",0,IF(AD$2="L",VLOOKUP(AD52,'H. INV.'!$F$10:$P$171,11,FALSE),IF(AD$2="S",VLOOKUP(AD52,'H. INV.'!$V$10:$AF$171,11,FALSE),IF(AD$2="D",VLOOKUP(AD52,'H. INV.'!$AL$10:$AV$171,11,FALSE),"")))))))</f>
        <v/>
      </c>
      <c r="FH52" s="148" t="str">
        <f>IF(AE52="","",IF(AE52="L",0,IF(AE52="V",0,IF(AE52="X",0,IF(AE$2="L",VLOOKUP(AE52,'H. INV.'!$F$10:$P$171,11,FALSE),IF(AE$2="S",VLOOKUP(AE52,'H. INV.'!$V$10:$AF$171,11,FALSE),IF(AE$2="D",VLOOKUP(AE52,'H. INV.'!$AL$10:$AV$171,11,FALSE),"")))))))</f>
        <v/>
      </c>
      <c r="FI52" s="148" t="str">
        <f>IF(AF52="","",IF(AF52="L",0,IF(AF52="V",0,IF(AF52="X",0,IF(AF$2="L",VLOOKUP(AF52,'H. INV.'!$F$10:$P$171,11,FALSE),IF(AF$2="S",VLOOKUP(AF52,'H. INV.'!$V$10:$AF$171,11,FALSE),IF(AF$2="D",VLOOKUP(AF52,'H. INV.'!$AL$10:$AV$171,11,FALSE),"")))))))</f>
        <v/>
      </c>
      <c r="FJ52" s="148" t="str">
        <f>IF(AG52="","",IF(AG52="L",0,IF(AG52="V",0,IF(AG52="X",0,IF(AG$2="L",VLOOKUP(AG52,'H. INV.'!$F$10:$P$171,11,FALSE),IF(AG$2="S",VLOOKUP(AG52,'H. INV.'!$V$10:$AF$171,11,FALSE),IF(AG$2="D",VLOOKUP(AG52,'H. INV.'!$AL$10:$AV$171,11,FALSE),"")))))))</f>
        <v/>
      </c>
      <c r="FK52" s="148" t="str">
        <f>IF(AH52="","",IF(AH52="L",0,IF(AH52="V",0,IF(AH52="X",0,IF(AH$2="L",VLOOKUP(AH52,'H. INV.'!$F$10:$P$171,11,FALSE),IF(AH$2="S",VLOOKUP(AH52,'H. INV.'!$V$10:$AF$171,11,FALSE),IF(AH$2="D",VLOOKUP(AH52,'H. INV.'!$AL$10:$AV$171,11,FALSE),"")))))))</f>
        <v/>
      </c>
      <c r="FL52" s="148" t="str">
        <f>IF(AI52="","",IF(AI52="L",0,IF(AI52="V",0,IF(AI52="X",0,IF(AI$2="L",VLOOKUP(AI52,'H. INV.'!$F$10:$P$171,11,FALSE),IF(AI$2="S",VLOOKUP(AI52,'H. INV.'!$V$10:$AF$171,11,FALSE),IF(AI$2="D",VLOOKUP(AI52,'H. INV.'!$AL$10:$AV$171,11,FALSE),"")))))))</f>
        <v/>
      </c>
      <c r="FM52" s="148" t="str">
        <f>IF(AJ52="","",IF(AJ52="L",0,IF(AJ52="V",0,IF(AJ52="X",0,IF(AJ$2="L",VLOOKUP(AJ52,'H. INV.'!$F$10:$P$171,11,FALSE),IF(AJ$2="S",VLOOKUP(AJ52,'H. INV.'!$V$10:$AF$171,11,FALSE),IF(AJ$2="D",VLOOKUP(AJ52,'H. INV.'!$AL$10:$AV$171,11,FALSE),"")))))))</f>
        <v/>
      </c>
      <c r="FN52" s="148" t="str">
        <f>IF(AK52="","",IF(AK52="L",0,IF(AK52="V",0,IF(AK52="X",0,IF(AK$2="L",VLOOKUP(AK52,'H. INV.'!$F$10:$P$171,11,FALSE),IF(AK$2="S",VLOOKUP(AK52,'H. INV.'!$V$10:$AF$171,11,FALSE),IF(AK$2="D",VLOOKUP(AK52,'H. INV.'!$AL$10:$AV$171,11,FALSE),"")))))))</f>
        <v/>
      </c>
      <c r="FO52" s="19"/>
      <c r="FP52" s="148" t="str">
        <f>IF(G52="","",IF(G52="L",0,IF(G52="V",0,IF(G52="X",0,IF(G$2="L",VLOOKUP(G52,'H. VER.'!$F$10:$P$171,11,FALSE),IF(G$2="S",VLOOKUP(G52,'H. VER.'!$V$10:$AF$171,11,FALSE),IF(G$2="D",VLOOKUP(G52,'H. VER.'!$AL$10:$AV$171,11,FALSE),"")))))))</f>
        <v/>
      </c>
      <c r="FQ52" s="148" t="str">
        <f>IF(H52="","",IF(H52="L",0,IF(H52="V",0,IF(H52="X",0,IF(H$2="L",VLOOKUP(H52,'H. VER.'!$F$10:$P$171,11,FALSE),IF(H$2="S",VLOOKUP(H52,'H. VER.'!$V$10:$AF$171,11,FALSE),IF(H$2="D",VLOOKUP(H52,'H. VER.'!$AL$10:$AV$171,11,FALSE),"")))))))</f>
        <v/>
      </c>
      <c r="FR52" s="148" t="str">
        <f>IF(I52="","",IF(I52="L",0,IF(I52="V",0,IF(I52="X",0,IF(I$2="L",VLOOKUP(I52,'H. VER.'!$F$10:$P$171,11,FALSE),IF(I$2="S",VLOOKUP(I52,'H. VER.'!$V$10:$AF$171,11,FALSE),IF(I$2="D",VLOOKUP(I52,'H. VER.'!$AL$10:$AV$171,11,FALSE),"")))))))</f>
        <v/>
      </c>
      <c r="FS52" s="148" t="str">
        <f>IF(J52="","",IF(J52="L",0,IF(J52="V",0,IF(J52="X",0,IF(J$2="L",VLOOKUP(J52,'H. VER.'!$F$10:$P$171,11,FALSE),IF(J$2="S",VLOOKUP(J52,'H. VER.'!$V$10:$AF$171,11,FALSE),IF(J$2="D",VLOOKUP(J52,'H. VER.'!$AL$10:$AV$171,11,FALSE),"")))))))</f>
        <v/>
      </c>
      <c r="FT52" s="148" t="str">
        <f>IF(K52="","",IF(K52="L",0,IF(K52="V",0,IF(K52="X",0,IF(K$2="L",VLOOKUP(K52,'H. VER.'!$F$10:$P$171,11,FALSE),IF(K$2="S",VLOOKUP(K52,'H. VER.'!$V$10:$AF$171,11,FALSE),IF(K$2="D",VLOOKUP(K52,'H. VER.'!$AL$10:$AV$171,11,FALSE),"")))))))</f>
        <v/>
      </c>
      <c r="FU52" s="148" t="str">
        <f>IF(L52="","",IF(L52="L",0,IF(L52="V",0,IF(L52="X",0,IF(L$2="L",VLOOKUP(L52,'H. VER.'!$F$10:$P$171,11,FALSE),IF(L$2="S",VLOOKUP(L52,'H. VER.'!$V$10:$AF$171,11,FALSE),IF(L$2="D",VLOOKUP(L52,'H. VER.'!$AL$10:$AV$171,11,FALSE),"")))))))</f>
        <v/>
      </c>
      <c r="FV52" s="148" t="str">
        <f>IF(M52="","",IF(M52="L",0,IF(M52="V",0,IF(M52="X",0,IF(M$2="L",VLOOKUP(M52,'H. VER.'!$F$10:$P$171,11,FALSE),IF(M$2="S",VLOOKUP(M52,'H. VER.'!$V$10:$AF$171,11,FALSE),IF(M$2="D",VLOOKUP(M52,'H. VER.'!$AL$10:$AV$171,11,FALSE),"")))))))</f>
        <v/>
      </c>
      <c r="FW52" s="148" t="str">
        <f>IF(N52="","",IF(N52="L",0,IF(N52="V",0,IF(N52="X",0,IF(N$2="L",VLOOKUP(N52,'H. VER.'!$F$10:$P$171,11,FALSE),IF(N$2="S",VLOOKUP(N52,'H. VER.'!$V$10:$AF$171,11,FALSE),IF(N$2="D",VLOOKUP(N52,'H. VER.'!$AL$10:$AV$171,11,FALSE),"")))))))</f>
        <v/>
      </c>
      <c r="FX52" s="148" t="str">
        <f>IF(O52="","",IF(O52="L",0,IF(O52="V",0,IF(O52="X",0,IF(O$2="L",VLOOKUP(O52,'H. VER.'!$F$10:$P$171,11,FALSE),IF(O$2="S",VLOOKUP(O52,'H. VER.'!$V$10:$AF$171,11,FALSE),IF(O$2="D",VLOOKUP(O52,'H. VER.'!$AL$10:$AV$171,11,FALSE),"")))))))</f>
        <v/>
      </c>
      <c r="FY52" s="148" t="str">
        <f>IF(P52="","",IF(P52="L",0,IF(P52="V",0,IF(P52="X",0,IF(P$2="L",VLOOKUP(P52,'H. VER.'!$F$10:$P$171,11,FALSE),IF(P$2="S",VLOOKUP(P52,'H. VER.'!$V$10:$AF$171,11,FALSE),IF(P$2="D",VLOOKUP(P52,'H. VER.'!$AL$10:$AV$171,11,FALSE),"")))))))</f>
        <v/>
      </c>
      <c r="FZ52" s="148" t="str">
        <f>IF(Q52="","",IF(Q52="L",0,IF(Q52="V",0,IF(Q52="X",0,IF(Q$2="L",VLOOKUP(Q52,'H. VER.'!$F$10:$P$171,11,FALSE),IF(Q$2="S",VLOOKUP(Q52,'H. VER.'!$V$10:$AF$171,11,FALSE),IF(Q$2="D",VLOOKUP(Q52,'H. VER.'!$AL$10:$AV$171,11,FALSE),"")))))))</f>
        <v/>
      </c>
      <c r="GA52" s="148" t="str">
        <f>IF(R52="","",IF(R52="L",0,IF(R52="V",0,IF(R52="X",0,IF(R$2="L",VLOOKUP(R52,'H. VER.'!$F$10:$P$171,11,FALSE),IF(R$2="S",VLOOKUP(R52,'H. VER.'!$V$10:$AF$171,11,FALSE),IF(R$2="D",VLOOKUP(R52,'H. VER.'!$AL$10:$AV$171,11,FALSE),"")))))))</f>
        <v/>
      </c>
      <c r="GB52" s="148" t="str">
        <f>IF(S52="","",IF(S52="L",0,IF(S52="V",0,IF(S52="X",0,IF(S$2="L",VLOOKUP(S52,'H. VER.'!$F$10:$P$171,11,FALSE),IF(S$2="S",VLOOKUP(S52,'H. VER.'!$V$10:$AF$171,11,FALSE),IF(S$2="D",VLOOKUP(S52,'H. VER.'!$AL$10:$AV$171,11,FALSE),"")))))))</f>
        <v/>
      </c>
      <c r="GC52" s="148" t="str">
        <f>IF(T52="","",IF(T52="L",0,IF(T52="V",0,IF(T52="X",0,IF(T$2="L",VLOOKUP(T52,'H. VER.'!$F$10:$P$171,11,FALSE),IF(T$2="S",VLOOKUP(T52,'H. VER.'!$V$10:$AF$171,11,FALSE),IF(T$2="D",VLOOKUP(T52,'H. VER.'!$AL$10:$AV$171,11,FALSE),"")))))))</f>
        <v/>
      </c>
      <c r="GD52" s="148" t="str">
        <f>IF(U52="","",IF(U52="L",0,IF(U52="V",0,IF(U52="X",0,IF(U$2="L",VLOOKUP(U52,'H. VER.'!$F$10:$P$171,11,FALSE),IF(U$2="S",VLOOKUP(U52,'H. VER.'!$V$10:$AF$171,11,FALSE),IF(U$2="D",VLOOKUP(U52,'H. VER.'!$AL$10:$AV$171,11,FALSE),"")))))))</f>
        <v/>
      </c>
      <c r="GE52" s="148" t="str">
        <f>IF(V52="","",IF(V52="L",0,IF(V52="V",0,IF(V52="X",0,IF(V$2="L",VLOOKUP(V52,'H. VER.'!$F$10:$P$171,11,FALSE),IF(V$2="S",VLOOKUP(V52,'H. VER.'!$V$10:$AF$171,11,FALSE),IF(V$2="D",VLOOKUP(V52,'H. VER.'!$AL$10:$AV$171,11,FALSE),"")))))))</f>
        <v/>
      </c>
      <c r="GF52" s="148" t="str">
        <f>IF(W52="","",IF(W52="L",0,IF(W52="V",0,IF(W52="X",0,IF(W$2="L",VLOOKUP(W52,'H. VER.'!$F$10:$P$171,11,FALSE),IF(W$2="S",VLOOKUP(W52,'H. VER.'!$V$10:$AF$171,11,FALSE),IF(W$2="D",VLOOKUP(W52,'H. VER.'!$AL$10:$AV$171,11,FALSE),"")))))))</f>
        <v/>
      </c>
      <c r="GG52" s="148" t="str">
        <f>IF(X52="","",IF(X52="L",0,IF(X52="V",0,IF(X52="X",0,IF(X$2="L",VLOOKUP(X52,'H. VER.'!$F$10:$P$171,11,FALSE),IF(X$2="S",VLOOKUP(X52,'H. VER.'!$V$10:$AF$171,11,FALSE),IF(X$2="D",VLOOKUP(X52,'H. VER.'!$AL$10:$AV$171,11,FALSE),"")))))))</f>
        <v/>
      </c>
      <c r="GH52" s="148" t="str">
        <f>IF(Y52="","",IF(Y52="L",0,IF(Y52="V",0,IF(Y52="X",0,IF(Y$2="L",VLOOKUP(Y52,'H. VER.'!$F$10:$P$171,11,FALSE),IF(Y$2="S",VLOOKUP(Y52,'H. VER.'!$V$10:$AF$171,11,FALSE),IF(Y$2="D",VLOOKUP(Y52,'H. VER.'!$AL$10:$AV$171,11,FALSE),"")))))))</f>
        <v/>
      </c>
      <c r="GI52" s="148" t="str">
        <f>IF(Z52="","",IF(Z52="L",0,IF(Z52="V",0,IF(Z52="X",0,IF(Z$2="L",VLOOKUP(Z52,'H. VER.'!$F$10:$P$171,11,FALSE),IF(Z$2="S",VLOOKUP(Z52,'H. VER.'!$V$10:$AF$171,11,FALSE),IF(Z$2="D",VLOOKUP(Z52,'H. VER.'!$AL$10:$AV$171,11,FALSE),"")))))))</f>
        <v/>
      </c>
      <c r="GJ52" s="148" t="str">
        <f>IF(AA52="","",IF(AA52="L",0,IF(AA52="V",0,IF(AA52="X",0,IF(AA$2="L",VLOOKUP(AA52,'H. VER.'!$F$10:$P$171,11,FALSE),IF(AA$2="S",VLOOKUP(AA52,'H. VER.'!$V$10:$AF$171,11,FALSE),IF(AA$2="D",VLOOKUP(AA52,'H. VER.'!$AL$10:$AV$171,11,FALSE),"")))))))</f>
        <v/>
      </c>
      <c r="GK52" s="148" t="str">
        <f>IF(AB52="","",IF(AB52="L",0,IF(AB52="V",0,IF(AB52="X",0,IF(AB$2="L",VLOOKUP(AB52,'H. VER.'!$F$10:$P$171,11,FALSE),IF(AB$2="S",VLOOKUP(AB52,'H. VER.'!$V$10:$AF$171,11,FALSE),IF(AB$2="D",VLOOKUP(AB52,'H. VER.'!$AL$10:$AV$171,11,FALSE),"")))))))</f>
        <v/>
      </c>
      <c r="GL52" s="148" t="str">
        <f>IF(AC52="","",IF(AC52="L",0,IF(AC52="V",0,IF(AC52="X",0,IF(AC$2="L",VLOOKUP(AC52,'H. VER.'!$F$10:$P$171,11,FALSE),IF(AC$2="S",VLOOKUP(AC52,'H. VER.'!$V$10:$AF$171,11,FALSE),IF(AC$2="D",VLOOKUP(AC52,'H. VER.'!$AL$10:$AV$171,11,FALSE),"")))))))</f>
        <v/>
      </c>
      <c r="GM52" s="148" t="str">
        <f>IF(AD52="","",IF(AD52="L",0,IF(AD52="V",0,IF(AD52="X",0,IF(AD$2="L",VLOOKUP(AD52,'H. VER.'!$F$10:$P$171,11,FALSE),IF(AD$2="S",VLOOKUP(AD52,'H. VER.'!$V$10:$AF$171,11,FALSE),IF(AD$2="D",VLOOKUP(AD52,'H. VER.'!$AL$10:$AV$171,11,FALSE),"")))))))</f>
        <v/>
      </c>
      <c r="GN52" s="148" t="str">
        <f>IF(AE52="","",IF(AE52="L",0,IF(AE52="V",0,IF(AE52="X",0,IF(AE$2="L",VLOOKUP(AE52,'H. VER.'!$F$10:$P$171,11,FALSE),IF(AE$2="S",VLOOKUP(AE52,'H. VER.'!$V$10:$AF$171,11,FALSE),IF(AE$2="D",VLOOKUP(AE52,'H. VER.'!$AL$10:$AV$171,11,FALSE),"")))))))</f>
        <v/>
      </c>
      <c r="GO52" s="148" t="str">
        <f>IF(AF52="","",IF(AF52="L",0,IF(AF52="V",0,IF(AF52="X",0,IF(AF$2="L",VLOOKUP(AF52,'H. VER.'!$F$10:$P$171,11,FALSE),IF(AF$2="S",VLOOKUP(AF52,'H. VER.'!$V$10:$AF$171,11,FALSE),IF(AF$2="D",VLOOKUP(AF52,'H. VER.'!$AL$10:$AV$171,11,FALSE),"")))))))</f>
        <v/>
      </c>
      <c r="GP52" s="148" t="str">
        <f>IF(AG52="","",IF(AG52="L",0,IF(AG52="V",0,IF(AG52="X",0,IF(AG$2="L",VLOOKUP(AG52,'H. VER.'!$F$10:$P$171,11,FALSE),IF(AG$2="S",VLOOKUP(AG52,'H. VER.'!$V$10:$AF$171,11,FALSE),IF(AG$2="D",VLOOKUP(AG52,'H. VER.'!$AL$10:$AV$171,11,FALSE),"")))))))</f>
        <v/>
      </c>
      <c r="GQ52" s="148" t="str">
        <f>IF(AH52="","",IF(AH52="L",0,IF(AH52="V",0,IF(AH52="X",0,IF(AH$2="L",VLOOKUP(AH52,'H. VER.'!$F$10:$P$171,11,FALSE),IF(AH$2="S",VLOOKUP(AH52,'H. VER.'!$V$10:$AF$171,11,FALSE),IF(AH$2="D",VLOOKUP(AH52,'H. VER.'!$AL$10:$AV$171,11,FALSE),"")))))))</f>
        <v/>
      </c>
      <c r="GR52" s="148" t="str">
        <f>IF(AI52="","",IF(AI52="L",0,IF(AI52="V",0,IF(AI52="X",0,IF(AI$2="L",VLOOKUP(AI52,'H. VER.'!$F$10:$P$171,11,FALSE),IF(AI$2="S",VLOOKUP(AI52,'H. VER.'!$V$10:$AF$171,11,FALSE),IF(AI$2="D",VLOOKUP(AI52,'H. VER.'!$AL$10:$AV$171,11,FALSE),"")))))))</f>
        <v/>
      </c>
      <c r="GS52" s="148" t="str">
        <f>IF(AJ52="","",IF(AJ52="L",0,IF(AJ52="V",0,IF(AJ52="X",0,IF(AJ$2="L",VLOOKUP(AJ52,'H. VER.'!$F$10:$P$171,11,FALSE),IF(AJ$2="S",VLOOKUP(AJ52,'H. VER.'!$V$10:$AF$171,11,FALSE),IF(AJ$2="D",VLOOKUP(AJ52,'H. VER.'!$AL$10:$AV$171,11,FALSE),"")))))))</f>
        <v/>
      </c>
      <c r="GT52" s="148" t="str">
        <f>IF(AK52="","",IF(AK52="L",0,IF(AK52="V",0,IF(AK52="X",0,IF(AK$2="L",VLOOKUP(AK52,'H. VER.'!$F$10:$P$171,11,FALSE),IF(AK$2="S",VLOOKUP(AK52,'H. VER.'!$V$10:$AF$171,11,FALSE),IF(AK$2="D",VLOOKUP(AK52,'H. VER.'!$AL$10:$AV$171,11,FALSE),"")))))))</f>
        <v/>
      </c>
      <c r="GU52" s="19"/>
      <c r="GV52" s="417">
        <f t="shared" si="47"/>
        <v>45</v>
      </c>
      <c r="GW52" s="415"/>
    </row>
    <row r="53" spans="1:205" ht="15.75" hidden="1">
      <c r="A53" s="368"/>
      <c r="B53" s="367" t="str">
        <f>IFERROR(VLOOKUP(A469/7/2023+CONDUCTORES!C:V,20,FALSE),"")</f>
        <v/>
      </c>
      <c r="C53" s="544" t="str">
        <f>IF(CUADRO!A53="",IF(B53="","",B53),VLOOKUP(CUADRO!A53,CONDUCTORES!C:E,3,FALSE))</f>
        <v/>
      </c>
      <c r="D53" s="545" t="str">
        <f>IF(ISNA(IF(B53="",IF(A53="","",A53),VLOOKUP(B53,CONDUCTORES!B:F,5,FALSE))),"",(IF(B53="",IF(A53="","",A53),VLOOKUP(B53,CONDUCTORES!B:F,5,FALSE))))</f>
        <v/>
      </c>
      <c r="E53" s="546"/>
      <c r="F53" s="551"/>
      <c r="G53" s="547"/>
      <c r="H53" s="547"/>
      <c r="I53" s="519"/>
      <c r="J53" s="547"/>
      <c r="K53" s="519"/>
      <c r="L53" s="550"/>
      <c r="M53" s="547"/>
      <c r="N53" s="547"/>
      <c r="O53" s="547"/>
      <c r="P53" s="519"/>
      <c r="Q53" s="547"/>
      <c r="R53" s="519"/>
      <c r="S53" s="550"/>
      <c r="T53" s="519"/>
      <c r="U53" s="549"/>
      <c r="V53" s="550"/>
      <c r="W53" s="547"/>
      <c r="X53" s="547"/>
      <c r="Y53" s="519"/>
      <c r="Z53" s="519"/>
      <c r="AA53" s="547"/>
      <c r="AB53" s="547"/>
      <c r="AC53" s="547"/>
      <c r="AD53" s="547"/>
      <c r="AE53" s="547"/>
      <c r="AF53" s="547"/>
      <c r="AG53" s="550"/>
      <c r="AH53" s="547"/>
      <c r="AI53" s="547"/>
      <c r="AJ53" s="547"/>
      <c r="AK53" s="519"/>
      <c r="AL53" s="417">
        <f t="shared" si="38"/>
        <v>0</v>
      </c>
      <c r="AM53" s="417">
        <f t="shared" si="6"/>
        <v>31</v>
      </c>
      <c r="AN53" s="463">
        <f t="shared" si="39"/>
        <v>0</v>
      </c>
      <c r="AO53" s="463">
        <f t="shared" si="40"/>
        <v>0</v>
      </c>
      <c r="AP53" s="463">
        <f t="shared" si="41"/>
        <v>0</v>
      </c>
      <c r="AQ53" s="463">
        <f t="shared" si="42"/>
        <v>0</v>
      </c>
      <c r="AR53" s="463">
        <f t="shared" si="43"/>
        <v>0</v>
      </c>
      <c r="AS53" s="464">
        <f t="shared" si="44"/>
        <v>0</v>
      </c>
      <c r="AT53" s="464">
        <f t="shared" si="45"/>
        <v>0</v>
      </c>
      <c r="AU53" s="465">
        <f>EH53+(AO53*(CALCULADORA!$L$22/30))+(CUADRO!AP53*CALCULADORA!$J$22)+(CUADRO!AQ53*CALCULADORA!$J$22)+(CUADRO!AR53*CALCULADORA!$J$22)</f>
        <v>0</v>
      </c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97">
        <f t="shared" si="48"/>
        <v>1</v>
      </c>
      <c r="BW53" s="97">
        <f t="shared" si="49"/>
        <v>2</v>
      </c>
      <c r="BX53" s="97">
        <f t="shared" si="50"/>
        <v>3</v>
      </c>
      <c r="BY53" s="97">
        <f t="shared" si="51"/>
        <v>4</v>
      </c>
      <c r="BZ53" s="97">
        <f t="shared" si="52"/>
        <v>5</v>
      </c>
      <c r="CA53" s="97">
        <f t="shared" si="53"/>
        <v>6</v>
      </c>
      <c r="CB53" s="97">
        <f t="shared" si="54"/>
        <v>7</v>
      </c>
      <c r="CC53" s="97">
        <f t="shared" si="55"/>
        <v>8</v>
      </c>
      <c r="CD53" s="97">
        <f t="shared" si="56"/>
        <v>9</v>
      </c>
      <c r="CE53" s="97">
        <f t="shared" si="57"/>
        <v>10</v>
      </c>
      <c r="CF53" s="97">
        <f t="shared" si="58"/>
        <v>11</v>
      </c>
      <c r="CG53" s="97">
        <f t="shared" si="59"/>
        <v>12</v>
      </c>
      <c r="CH53" s="97">
        <f t="shared" si="60"/>
        <v>13</v>
      </c>
      <c r="CI53" s="97">
        <f t="shared" si="61"/>
        <v>14</v>
      </c>
      <c r="CJ53" s="97">
        <f t="shared" si="62"/>
        <v>15</v>
      </c>
      <c r="CK53" s="97">
        <f t="shared" si="63"/>
        <v>16</v>
      </c>
      <c r="CL53" s="97">
        <f t="shared" si="64"/>
        <v>17</v>
      </c>
      <c r="CM53" s="97">
        <f t="shared" si="65"/>
        <v>18</v>
      </c>
      <c r="CN53" s="97">
        <f t="shared" si="66"/>
        <v>19</v>
      </c>
      <c r="CO53" s="97">
        <f t="shared" si="67"/>
        <v>20</v>
      </c>
      <c r="CP53" s="97">
        <f t="shared" si="68"/>
        <v>21</v>
      </c>
      <c r="CQ53" s="97">
        <f t="shared" si="69"/>
        <v>22</v>
      </c>
      <c r="CR53" s="97">
        <f t="shared" si="70"/>
        <v>23</v>
      </c>
      <c r="CS53" s="97">
        <f t="shared" si="71"/>
        <v>24</v>
      </c>
      <c r="CT53" s="97">
        <f t="shared" si="72"/>
        <v>25</v>
      </c>
      <c r="CU53" s="97">
        <f t="shared" si="73"/>
        <v>26</v>
      </c>
      <c r="CV53" s="97">
        <f t="shared" si="74"/>
        <v>27</v>
      </c>
      <c r="CW53" s="97">
        <f t="shared" si="75"/>
        <v>28</v>
      </c>
      <c r="CX53" s="97">
        <f t="shared" si="76"/>
        <v>29</v>
      </c>
      <c r="CY53" s="97">
        <f t="shared" si="77"/>
        <v>30</v>
      </c>
      <c r="CZ53" s="97">
        <f t="shared" si="78"/>
        <v>31</v>
      </c>
      <c r="DA53" s="19"/>
      <c r="DB53" s="19"/>
      <c r="DC53" s="148" t="str">
        <f>IF(G53="X",CALCULADORA!$J$22,IF(CUADRO!G53="V",0,IF(CUADRO!G53="AP",0,IF(CUADRO!G53="HS",0,IF(CUADRO!G53="BA",0,IF(CALCULADORA!$M$2="INVIERNO",CUADRO!EJ53,CUADRO!FP53))))))</f>
        <v/>
      </c>
      <c r="DD53" s="148" t="str">
        <f>IF(H53="X",CALCULADORA!$J$22,IF(CUADRO!H53="V",0,IF(CUADRO!H53="AP",0,IF(CUADRO!H53="HS",0,IF(CUADRO!H53="BA",0,IF(CALCULADORA!$M$2="INVIERNO",CUADRO!EK53,CUADRO!FQ53))))))</f>
        <v/>
      </c>
      <c r="DE53" s="148" t="str">
        <f>IF(I53="X",CALCULADORA!$J$22,IF(CUADRO!I53="V",0,IF(CUADRO!I53="AP",0,IF(CUADRO!I53="HS",0,IF(CUADRO!I53="BA",0,IF(CALCULADORA!$M$2="INVIERNO",CUADRO!EL53,CUADRO!FR53))))))</f>
        <v/>
      </c>
      <c r="DF53" s="148" t="str">
        <f>IF(J53="X",CALCULADORA!$J$22,IF(CUADRO!J53="V",0,IF(CUADRO!J53="AP",0,IF(CUADRO!J53="HS",0,IF(CUADRO!J53="BA",0,IF(CALCULADORA!$M$2="INVIERNO",CUADRO!EM53,CUADRO!FS53))))))</f>
        <v/>
      </c>
      <c r="DG53" s="148" t="str">
        <f>IF(K53="X",CALCULADORA!$J$22,IF(CUADRO!K53="V",0,IF(CUADRO!K53="AP",0,IF(CUADRO!K53="HS",0,IF(CUADRO!K53="BA",0,IF(CALCULADORA!$M$2="INVIERNO",CUADRO!EN53,CUADRO!FT53))))))</f>
        <v/>
      </c>
      <c r="DH53" s="148" t="str">
        <f>IF(L53="X",CALCULADORA!$J$22,IF(CUADRO!L53="V",0,IF(CUADRO!L53="AP",0,IF(CUADRO!L53="HS",0,IF(CUADRO!L53="BA",0,IF(CALCULADORA!$M$2="INVIERNO",CUADRO!EO53,CUADRO!FU53))))))</f>
        <v/>
      </c>
      <c r="DI53" s="148" t="str">
        <f>IF(M53="X",CALCULADORA!$J$22,IF(CUADRO!M53="V",0,IF(CUADRO!M53="AP",0,IF(CUADRO!M53="HS",0,IF(CUADRO!M53="BA",0,IF(CALCULADORA!$M$2="INVIERNO",CUADRO!EP53,CUADRO!FV53))))))</f>
        <v/>
      </c>
      <c r="DJ53" s="148" t="str">
        <f>IF(N53="X",CALCULADORA!$J$22,IF(CUADRO!N53="V",0,IF(CUADRO!N53="AP",0,IF(CUADRO!N53="HS",0,IF(CUADRO!N53="BA",0,IF(CALCULADORA!$M$2="INVIERNO",CUADRO!EQ53,CUADRO!FW53))))))</f>
        <v/>
      </c>
      <c r="DK53" s="148" t="str">
        <f>IF(O53="X",CALCULADORA!$J$22,IF(CUADRO!O53="V",0,IF(CUADRO!O53="AP",0,IF(CUADRO!O53="HS",0,IF(CUADRO!O53="BA",0,IF(CALCULADORA!$M$2="INVIERNO",CUADRO!ER53,CUADRO!FX53))))))</f>
        <v/>
      </c>
      <c r="DL53" s="148" t="str">
        <f>IF(P53="X",CALCULADORA!$J$22,IF(CUADRO!P53="V",0,IF(CUADRO!P53="AP",0,IF(CUADRO!P53="HS",0,IF(CUADRO!P53="BA",0,IF(CALCULADORA!$M$2="INVIERNO",CUADRO!ES53,CUADRO!FY53))))))</f>
        <v/>
      </c>
      <c r="DM53" s="148" t="str">
        <f>IF(Q53="X",CALCULADORA!$J$22,IF(CUADRO!Q53="V",0,IF(CUADRO!Q53="AP",0,IF(CUADRO!Q53="HS",0,IF(CUADRO!Q53="BA",0,IF(CALCULADORA!$M$2="INVIERNO",CUADRO!ET53,CUADRO!FZ53))))))</f>
        <v/>
      </c>
      <c r="DN53" s="148" t="str">
        <f>IF(R53="X",CALCULADORA!$J$22,IF(CUADRO!R53="V",0,IF(CUADRO!R53="AP",0,IF(CUADRO!R53="HS",0,IF(CUADRO!R53="BA",0,IF(CALCULADORA!$M$2="INVIERNO",CUADRO!EU53,CUADRO!GA53))))))</f>
        <v/>
      </c>
      <c r="DO53" s="148" t="str">
        <f>IF(S53="X",CALCULADORA!$J$22,IF(CUADRO!S53="V",0,IF(CUADRO!S53="AP",0,IF(CUADRO!S53="HS",0,IF(CUADRO!S53="BA",0,IF(CALCULADORA!$M$2="INVIERNO",CUADRO!EV53,CUADRO!GB53))))))</f>
        <v/>
      </c>
      <c r="DP53" s="148" t="str">
        <f>IF(T53="X",CALCULADORA!$J$22,IF(CUADRO!T53="V",0,IF(CUADRO!T53="AP",0,IF(CUADRO!T53="HS",0,IF(CUADRO!T53="BA",0,IF(CALCULADORA!$M$2="INVIERNO",CUADRO!EW53,CUADRO!GC53))))))</f>
        <v/>
      </c>
      <c r="DQ53" s="148" t="str">
        <f>IF(U53="X",CALCULADORA!$J$22,IF(CUADRO!U53="V",0,IF(CUADRO!U53="AP",0,IF(CUADRO!U53="HS",0,IF(CUADRO!U53="BA",0,IF(CALCULADORA!$M$2="INVIERNO",CUADRO!EX53,CUADRO!GD53))))))</f>
        <v/>
      </c>
      <c r="DR53" s="148" t="str">
        <f>IF(V53="X",CALCULADORA!$J$22,IF(CUADRO!V53="V",0,IF(CUADRO!V53="AP",0,IF(CUADRO!V53="HS",0,IF(CUADRO!V53="BA",0,IF(CALCULADORA!$M$2="INVIERNO",CUADRO!EY53,CUADRO!GE53))))))</f>
        <v/>
      </c>
      <c r="DS53" s="148" t="str">
        <f>IF(W53="X",CALCULADORA!$J$22,IF(CUADRO!W53="V",0,IF(CUADRO!W53="AP",0,IF(CUADRO!W53="HS",0,IF(CUADRO!W53="BA",0,IF(CALCULADORA!$M$2="INVIERNO",CUADRO!EZ53,CUADRO!GF53))))))</f>
        <v/>
      </c>
      <c r="DT53" s="148" t="str">
        <f>IF(X53="X",CALCULADORA!$J$22,IF(CUADRO!X53="V",0,IF(CUADRO!X53="AP",0,IF(CUADRO!X53="HS",0,IF(CUADRO!X53="BA",0,IF(CALCULADORA!$M$2="INVIERNO",CUADRO!FA53,CUADRO!GG53))))))</f>
        <v/>
      </c>
      <c r="DU53" s="148" t="str">
        <f>IF(Y53="X",CALCULADORA!$J$22,IF(CUADRO!Y53="V",0,IF(CUADRO!Y53="AP",0,IF(CUADRO!Y53="HS",0,IF(CUADRO!Y53="BA",0,IF(CALCULADORA!$M$2="INVIERNO",CUADRO!FB53,CUADRO!GH53))))))</f>
        <v/>
      </c>
      <c r="DV53" s="148" t="str">
        <f>IF(Z53="X",CALCULADORA!$J$22,IF(CUADRO!Z53="V",0,IF(CUADRO!Z53="AP",0,IF(CUADRO!Z53="HS",0,IF(CUADRO!Z53="BA",0,IF(CALCULADORA!$M$2="INVIERNO",CUADRO!FC53,CUADRO!GI53))))))</f>
        <v/>
      </c>
      <c r="DW53" s="148" t="str">
        <f>IF(AA53="X",CALCULADORA!$J$22,IF(CUADRO!AA53="V",0,IF(CUADRO!AA53="AP",0,IF(CUADRO!AA53="HS",0,IF(CUADRO!AA53="BA",0,IF(CALCULADORA!$M$2="INVIERNO",CUADRO!FD53,CUADRO!GJ53))))))</f>
        <v/>
      </c>
      <c r="DX53" s="148" t="str">
        <f>IF(AB53="X",CALCULADORA!$J$22,IF(CUADRO!AB53="V",0,IF(CUADRO!AB53="AP",0,IF(CUADRO!AB53="HS",0,IF(CUADRO!AB53="BA",0,IF(CALCULADORA!$M$2="INVIERNO",CUADRO!FE53,CUADRO!GK53))))))</f>
        <v/>
      </c>
      <c r="DY53" s="148" t="str">
        <f>IF(AC53="X",CALCULADORA!$J$22,IF(CUADRO!AC53="V",0,IF(CUADRO!AC53="AP",0,IF(CUADRO!AC53="HS",0,IF(CUADRO!AC53="BA",0,IF(CALCULADORA!$M$2="INVIERNO",CUADRO!FF53,CUADRO!GL53))))))</f>
        <v/>
      </c>
      <c r="DZ53" s="148" t="str">
        <f>IF(AD53="X",CALCULADORA!$J$22,IF(CUADRO!AD53="V",0,IF(CUADRO!AD53="AP",0,IF(CUADRO!AD53="HS",0,IF(CUADRO!AD53="BA",0,IF(CALCULADORA!$M$2="INVIERNO",CUADRO!FG53,CUADRO!GM53))))))</f>
        <v/>
      </c>
      <c r="EA53" s="148" t="str">
        <f>IF(AE53="X",CALCULADORA!$J$22,IF(CUADRO!AE53="V",0,IF(CUADRO!AE53="AP",0,IF(CUADRO!AE53="HS",0,IF(CUADRO!AE53="BA",0,IF(CALCULADORA!$M$2="INVIERNO",CUADRO!FH53,CUADRO!GN53))))))</f>
        <v/>
      </c>
      <c r="EB53" s="148" t="str">
        <f>IF(AF53="X",CALCULADORA!$J$22,IF(CUADRO!AF53="V",0,IF(CUADRO!AF53="AP",0,IF(CUADRO!AF53="HS",0,IF(CUADRO!AF53="BA",0,IF(CALCULADORA!$M$2="INVIERNO",CUADRO!FI53,CUADRO!GO53))))))</f>
        <v/>
      </c>
      <c r="EC53" s="148" t="str">
        <f>IF(AG53="X",CALCULADORA!$J$22,IF(CUADRO!AG53="V",0,IF(CUADRO!AG53="AP",0,IF(CUADRO!AG53="HS",0,IF(CUADRO!AG53="BA",0,IF(CALCULADORA!$M$2="INVIERNO",CUADRO!FJ53,CUADRO!GP53))))))</f>
        <v/>
      </c>
      <c r="ED53" s="148" t="str">
        <f>IF(AH53="X",CALCULADORA!$J$22,IF(CUADRO!AH53="V",0,IF(CUADRO!AH53="AP",0,IF(CUADRO!AH53="HS",0,IF(CUADRO!AH53="BA",0,IF(CALCULADORA!$M$2="INVIERNO",CUADRO!FK53,CUADRO!GQ53))))))</f>
        <v/>
      </c>
      <c r="EE53" s="148" t="str">
        <f>IF(AI53="X",CALCULADORA!$J$22,IF(CUADRO!AI53="V",0,IF(CUADRO!AI53="AP",0,IF(CUADRO!AI53="HS",0,IF(CUADRO!AI53="BA",0,IF(CALCULADORA!$M$2="INVIERNO",CUADRO!FL53,CUADRO!GR53))))))</f>
        <v/>
      </c>
      <c r="EF53" s="148" t="str">
        <f>IF(AJ53="X",CALCULADORA!$J$22,IF(CUADRO!AJ53="V",0,IF(CUADRO!AJ53="AP",0,IF(CUADRO!AJ53="HS",0,IF(CUADRO!AJ53="BA",0,IF(CALCULADORA!$M$2="INVIERNO",CUADRO!FM53,CUADRO!GS53))))))</f>
        <v/>
      </c>
      <c r="EG53" s="148" t="str">
        <f>IF(AK53="X",CALCULADORA!$J$22,IF(CUADRO!AK53="V",0,IF(CUADRO!AK53="AP",0,IF(CUADRO!AK53="HS",0,IF(CUADRO!AK53="BA",0,IF(CALCULADORA!$M$2="INVIERNO",CUADRO!FN53,CUADRO!GT53))))))</f>
        <v/>
      </c>
      <c r="EH53" s="363">
        <f t="shared" si="46"/>
        <v>0</v>
      </c>
      <c r="EI53" s="19"/>
      <c r="EJ53" s="148" t="str">
        <f>IF(G53="","",IF(G53="L",0,IF(G53="V",0,IF(G53="X",0,IF(G$2="L",VLOOKUP(G53,'H. INV.'!$F$10:$P$171,11,FALSE),IF(G$2="S",VLOOKUP(G53,'H. INV.'!$V$10:$AF$171,11,FALSE),IF(G$2="D",VLOOKUP(G53,'H. INV.'!$AL$10:$AV$171,11,FALSE),"")))))))</f>
        <v/>
      </c>
      <c r="EK53" s="148" t="str">
        <f>IF(H53="","",IF(H53="L",0,IF(H53="V",0,IF(H53="X",0,IF(H$2="L",VLOOKUP(H53,'H. INV.'!$F$10:$P$171,11,FALSE),IF(H$2="S",VLOOKUP(H53,'H. INV.'!$V$10:$AF$171,11,FALSE),IF(H$2="D",VLOOKUP(H53,'H. INV.'!$AL$10:$AV$171,11,FALSE),"")))))))</f>
        <v/>
      </c>
      <c r="EL53" s="148" t="str">
        <f>IF(I53="","",IF(I53="L",0,IF(I53="V",0,IF(I53="X",0,IF(I$2="L",VLOOKUP(I53,'H. INV.'!$F$10:$P$171,11,FALSE),IF(I$2="S",VLOOKUP(I53,'H. INV.'!$V$10:$AF$171,11,FALSE),IF(I$2="D",VLOOKUP(I53,'H. INV.'!$AL$10:$AV$171,11,FALSE),"")))))))</f>
        <v/>
      </c>
      <c r="EM53" s="148" t="str">
        <f>IF(J53="","",IF(J53="L",0,IF(J53="V",0,IF(J53="X",0,IF(J$2="L",VLOOKUP(J53,'H. INV.'!$F$10:$P$171,11,FALSE),IF(J$2="S",VLOOKUP(J53,'H. INV.'!$V$10:$AF$171,11,FALSE),IF(J$2="D",VLOOKUP(J53,'H. INV.'!$AL$10:$AV$171,11,FALSE),"")))))))</f>
        <v/>
      </c>
      <c r="EN53" s="148" t="str">
        <f>IF(K53="","",IF(K53="L",0,IF(K53="V",0,IF(K53="X",0,IF(K$2="L",VLOOKUP(K53,'H. INV.'!$F$10:$P$171,11,FALSE),IF(K$2="S",VLOOKUP(K53,'H. INV.'!$V$10:$AF$171,11,FALSE),IF(K$2="D",VLOOKUP(K53,'H. INV.'!$AL$10:$AV$171,11,FALSE),"")))))))</f>
        <v/>
      </c>
      <c r="EO53" s="148" t="str">
        <f>IF(L53="","",IF(L53="L",0,IF(L53="V",0,IF(L53="X",0,IF(L$2="L",VLOOKUP(L53,'H. INV.'!$F$10:$P$171,11,FALSE),IF(L$2="S",VLOOKUP(L53,'H. INV.'!$V$10:$AF$171,11,FALSE),IF(L$2="D",VLOOKUP(L53,'H. INV.'!$AL$10:$AV$171,11,FALSE),"")))))))</f>
        <v/>
      </c>
      <c r="EP53" s="148" t="str">
        <f>IF(M53="","",IF(M53="L",0,IF(M53="V",0,IF(M53="X",0,IF(M$2="L",VLOOKUP(M53,'H. INV.'!$F$10:$P$171,11,FALSE),IF(M$2="S",VLOOKUP(M53,'H. INV.'!$V$10:$AF$171,11,FALSE),IF(M$2="D",VLOOKUP(M53,'H. INV.'!$AL$10:$AV$171,11,FALSE),"")))))))</f>
        <v/>
      </c>
      <c r="EQ53" s="148" t="str">
        <f>IF(N53="","",IF(N53="L",0,IF(N53="V",0,IF(N53="X",0,IF(N$2="L",VLOOKUP(N53,'H. INV.'!$F$10:$P$171,11,FALSE),IF(N$2="S",VLOOKUP(N53,'H. INV.'!$V$10:$AF$171,11,FALSE),IF(N$2="D",VLOOKUP(N53,'H. INV.'!$AL$10:$AV$171,11,FALSE),"")))))))</f>
        <v/>
      </c>
      <c r="ER53" s="148" t="str">
        <f>IF(O53="","",IF(O53="L",0,IF(O53="V",0,IF(O53="X",0,IF(O$2="L",VLOOKUP(O53,'H. INV.'!$F$10:$P$171,11,FALSE),IF(O$2="S",VLOOKUP(O53,'H. INV.'!$V$10:$AF$171,11,FALSE),IF(O$2="D",VLOOKUP(O53,'H. INV.'!$AL$10:$AV$171,11,FALSE),"")))))))</f>
        <v/>
      </c>
      <c r="ES53" s="148" t="str">
        <f>IF(P53="","",IF(P53="L",0,IF(P53="V",0,IF(P53="X",0,IF(P$2="L",VLOOKUP(P53,'H. INV.'!$F$10:$P$171,11,FALSE),IF(P$2="S",VLOOKUP(P53,'H. INV.'!$V$10:$AF$171,11,FALSE),IF(P$2="D",VLOOKUP(P53,'H. INV.'!$AL$10:$AV$171,11,FALSE),"")))))))</f>
        <v/>
      </c>
      <c r="ET53" s="148" t="str">
        <f>IF(Q53="","",IF(Q53="L",0,IF(Q53="V",0,IF(Q53="X",0,IF(Q$2="L",VLOOKUP(Q53,'H. INV.'!$F$10:$P$171,11,FALSE),IF(Q$2="S",VLOOKUP(Q53,'H. INV.'!$V$10:$AF$171,11,FALSE),IF(Q$2="D",VLOOKUP(Q53,'H. INV.'!$AL$10:$AV$171,11,FALSE),"")))))))</f>
        <v/>
      </c>
      <c r="EU53" s="148" t="str">
        <f>IF(R53="","",IF(R53="L",0,IF(R53="V",0,IF(R53="X",0,IF(R$2="L",VLOOKUP(R53,'H. INV.'!$F$10:$P$171,11,FALSE),IF(R$2="S",VLOOKUP(R53,'H. INV.'!$V$10:$AF$171,11,FALSE),IF(R$2="D",VLOOKUP(R53,'H. INV.'!$AL$10:$AV$171,11,FALSE),"")))))))</f>
        <v/>
      </c>
      <c r="EV53" s="148" t="str">
        <f>IF(S53="","",IF(S53="L",0,IF(S53="V",0,IF(S53="X",0,IF(S$2="L",VLOOKUP(S53,'H. INV.'!$F$10:$P$171,11,FALSE),IF(S$2="S",VLOOKUP(S53,'H. INV.'!$V$10:$AF$171,11,FALSE),IF(S$2="D",VLOOKUP(S53,'H. INV.'!$AL$10:$AV$171,11,FALSE),"")))))))</f>
        <v/>
      </c>
      <c r="EW53" s="148" t="str">
        <f>IF(T53="","",IF(T53="L",0,IF(T53="V",0,IF(T53="X",0,IF(T$2="L",VLOOKUP(T53,'H. INV.'!$F$10:$P$171,11,FALSE),IF(T$2="S",VLOOKUP(T53,'H. INV.'!$V$10:$AF$171,11,FALSE),IF(T$2="D",VLOOKUP(T53,'H. INV.'!$AL$10:$AV$171,11,FALSE),"")))))))</f>
        <v/>
      </c>
      <c r="EX53" s="148" t="str">
        <f>IF(U53="","",IF(U53="L",0,IF(U53="V",0,IF(U53="X",0,IF(U$2="L",VLOOKUP(U53,'H. INV.'!$F$10:$P$171,11,FALSE),IF(U$2="S",VLOOKUP(U53,'H. INV.'!$V$10:$AF$171,11,FALSE),IF(U$2="D",VLOOKUP(U53,'H. INV.'!$AL$10:$AV$171,11,FALSE),"")))))))</f>
        <v/>
      </c>
      <c r="EY53" s="148" t="str">
        <f>IF(V53="","",IF(V53="L",0,IF(V53="V",0,IF(V53="X",0,IF(V$2="L",VLOOKUP(V53,'H. INV.'!$F$10:$P$171,11,FALSE),IF(V$2="S",VLOOKUP(V53,'H. INV.'!$V$10:$AF$171,11,FALSE),IF(V$2="D",VLOOKUP(V53,'H. INV.'!$AL$10:$AV$171,11,FALSE),"")))))))</f>
        <v/>
      </c>
      <c r="EZ53" s="148" t="str">
        <f>IF(W53="","",IF(W53="L",0,IF(W53="V",0,IF(W53="X",0,IF(W$2="L",VLOOKUP(W53,'H. INV.'!$F$10:$P$171,11,FALSE),IF(W$2="S",VLOOKUP(W53,'H. INV.'!$V$10:$AF$171,11,FALSE),IF(W$2="D",VLOOKUP(W53,'H. INV.'!$AL$10:$AV$171,11,FALSE),"")))))))</f>
        <v/>
      </c>
      <c r="FA53" s="148" t="str">
        <f>IF(X53="","",IF(X53="L",0,IF(X53="V",0,IF(X53="X",0,IF(X$2="L",VLOOKUP(X53,'H. INV.'!$F$10:$P$171,11,FALSE),IF(X$2="S",VLOOKUP(X53,'H. INV.'!$V$10:$AF$171,11,FALSE),IF(X$2="D",VLOOKUP(X53,'H. INV.'!$AL$10:$AV$171,11,FALSE),"")))))))</f>
        <v/>
      </c>
      <c r="FB53" s="148" t="str">
        <f>IF(Y53="","",IF(Y53="L",0,IF(Y53="V",0,IF(Y53="X",0,IF(Y$2="L",VLOOKUP(Y53,'H. INV.'!$F$10:$P$171,11,FALSE),IF(Y$2="S",VLOOKUP(Y53,'H. INV.'!$V$10:$AF$171,11,FALSE),IF(Y$2="D",VLOOKUP(Y53,'H. INV.'!$AL$10:$AV$171,11,FALSE),"")))))))</f>
        <v/>
      </c>
      <c r="FC53" s="148" t="str">
        <f>IF(Z53="","",IF(Z53="L",0,IF(Z53="V",0,IF(Z53="X",0,IF(Z$2="L",VLOOKUP(Z53,'H. INV.'!$F$10:$P$171,11,FALSE),IF(Z$2="S",VLOOKUP(Z53,'H. INV.'!$V$10:$AF$171,11,FALSE),IF(Z$2="D",VLOOKUP(Z53,'H. INV.'!$AL$10:$AV$171,11,FALSE),"")))))))</f>
        <v/>
      </c>
      <c r="FD53" s="148" t="str">
        <f>IF(AA53="","",IF(AA53="L",0,IF(AA53="V",0,IF(AA53="X",0,IF(AA$2="L",VLOOKUP(AA53,'H. INV.'!$F$10:$P$171,11,FALSE),IF(AA$2="S",VLOOKUP(AA53,'H. INV.'!$V$10:$AF$171,11,FALSE),IF(AA$2="D",VLOOKUP(AA53,'H. INV.'!$AL$10:$AV$171,11,FALSE),"")))))))</f>
        <v/>
      </c>
      <c r="FE53" s="148" t="str">
        <f>IF(AB53="","",IF(AB53="L",0,IF(AB53="V",0,IF(AB53="X",0,IF(AB$2="L",VLOOKUP(AB53,'H. INV.'!$F$10:$P$171,11,FALSE),IF(AB$2="S",VLOOKUP(AB53,'H. INV.'!$V$10:$AF$171,11,FALSE),IF(AB$2="D",VLOOKUP(AB53,'H. INV.'!$AL$10:$AV$171,11,FALSE),"")))))))</f>
        <v/>
      </c>
      <c r="FF53" s="148" t="str">
        <f>IF(AC53="","",IF(AC53="L",0,IF(AC53="V",0,IF(AC53="X",0,IF(AC$2="L",VLOOKUP(AC53,'H. INV.'!$F$10:$P$171,11,FALSE),IF(AC$2="S",VLOOKUP(AC53,'H. INV.'!$V$10:$AF$171,11,FALSE),IF(AC$2="D",VLOOKUP(AC53,'H. INV.'!$AL$10:$AV$171,11,FALSE),"")))))))</f>
        <v/>
      </c>
      <c r="FG53" s="148" t="str">
        <f>IF(AD53="","",IF(AD53="L",0,IF(AD53="V",0,IF(AD53="X",0,IF(AD$2="L",VLOOKUP(AD53,'H. INV.'!$F$10:$P$171,11,FALSE),IF(AD$2="S",VLOOKUP(AD53,'H. INV.'!$V$10:$AF$171,11,FALSE),IF(AD$2="D",VLOOKUP(AD53,'H. INV.'!$AL$10:$AV$171,11,FALSE),"")))))))</f>
        <v/>
      </c>
      <c r="FH53" s="148" t="str">
        <f>IF(AE53="","",IF(AE53="L",0,IF(AE53="V",0,IF(AE53="X",0,IF(AE$2="L",VLOOKUP(AE53,'H. INV.'!$F$10:$P$171,11,FALSE),IF(AE$2="S",VLOOKUP(AE53,'H. INV.'!$V$10:$AF$171,11,FALSE),IF(AE$2="D",VLOOKUP(AE53,'H. INV.'!$AL$10:$AV$171,11,FALSE),"")))))))</f>
        <v/>
      </c>
      <c r="FI53" s="148" t="str">
        <f>IF(AF53="","",IF(AF53="L",0,IF(AF53="V",0,IF(AF53="X",0,IF(AF$2="L",VLOOKUP(AF53,'H. INV.'!$F$10:$P$171,11,FALSE),IF(AF$2="S",VLOOKUP(AF53,'H. INV.'!$V$10:$AF$171,11,FALSE),IF(AF$2="D",VLOOKUP(AF53,'H. INV.'!$AL$10:$AV$171,11,FALSE),"")))))))</f>
        <v/>
      </c>
      <c r="FJ53" s="148" t="str">
        <f>IF(AG53="","",IF(AG53="L",0,IF(AG53="V",0,IF(AG53="X",0,IF(AG$2="L",VLOOKUP(AG53,'H. INV.'!$F$10:$P$171,11,FALSE),IF(AG$2="S",VLOOKUP(AG53,'H. INV.'!$V$10:$AF$171,11,FALSE),IF(AG$2="D",VLOOKUP(AG53,'H. INV.'!$AL$10:$AV$171,11,FALSE),"")))))))</f>
        <v/>
      </c>
      <c r="FK53" s="148" t="str">
        <f>IF(AH53="","",IF(AH53="L",0,IF(AH53="V",0,IF(AH53="X",0,IF(AH$2="L",VLOOKUP(AH53,'H. INV.'!$F$10:$P$171,11,FALSE),IF(AH$2="S",VLOOKUP(AH53,'H. INV.'!$V$10:$AF$171,11,FALSE),IF(AH$2="D",VLOOKUP(AH53,'H. INV.'!$AL$10:$AV$171,11,FALSE),"")))))))</f>
        <v/>
      </c>
      <c r="FL53" s="148" t="str">
        <f>IF(AI53="","",IF(AI53="L",0,IF(AI53="V",0,IF(AI53="X",0,IF(AI$2="L",VLOOKUP(AI53,'H. INV.'!$F$10:$P$171,11,FALSE),IF(AI$2="S",VLOOKUP(AI53,'H. INV.'!$V$10:$AF$171,11,FALSE),IF(AI$2="D",VLOOKUP(AI53,'H. INV.'!$AL$10:$AV$171,11,FALSE),"")))))))</f>
        <v/>
      </c>
      <c r="FM53" s="148" t="str">
        <f>IF(AJ53="","",IF(AJ53="L",0,IF(AJ53="V",0,IF(AJ53="X",0,IF(AJ$2="L",VLOOKUP(AJ53,'H. INV.'!$F$10:$P$171,11,FALSE),IF(AJ$2="S",VLOOKUP(AJ53,'H. INV.'!$V$10:$AF$171,11,FALSE),IF(AJ$2="D",VLOOKUP(AJ53,'H. INV.'!$AL$10:$AV$171,11,FALSE),"")))))))</f>
        <v/>
      </c>
      <c r="FN53" s="148" t="str">
        <f>IF(AK53="","",IF(AK53="L",0,IF(AK53="V",0,IF(AK53="X",0,IF(AK$2="L",VLOOKUP(AK53,'H. INV.'!$F$10:$P$171,11,FALSE),IF(AK$2="S",VLOOKUP(AK53,'H. INV.'!$V$10:$AF$171,11,FALSE),IF(AK$2="D",VLOOKUP(AK53,'H. INV.'!$AL$10:$AV$171,11,FALSE),"")))))))</f>
        <v/>
      </c>
      <c r="FO53" s="19"/>
      <c r="FP53" s="148" t="str">
        <f>IF(G53="","",IF(G53="L",0,IF(G53="V",0,IF(G53="X",0,IF(G$2="L",VLOOKUP(G53,'H. VER.'!$F$10:$P$171,11,FALSE),IF(G$2="S",VLOOKUP(G53,'H. VER.'!$V$10:$AF$171,11,FALSE),IF(G$2="D",VLOOKUP(G53,'H. VER.'!$AL$10:$AV$171,11,FALSE),"")))))))</f>
        <v/>
      </c>
      <c r="FQ53" s="148" t="str">
        <f>IF(H53="","",IF(H53="L",0,IF(H53="V",0,IF(H53="X",0,IF(H$2="L",VLOOKUP(H53,'H. VER.'!$F$10:$P$171,11,FALSE),IF(H$2="S",VLOOKUP(H53,'H. VER.'!$V$10:$AF$171,11,FALSE),IF(H$2="D",VLOOKUP(H53,'H. VER.'!$AL$10:$AV$171,11,FALSE),"")))))))</f>
        <v/>
      </c>
      <c r="FR53" s="148" t="str">
        <f>IF(I53="","",IF(I53="L",0,IF(I53="V",0,IF(I53="X",0,IF(I$2="L",VLOOKUP(I53,'H. VER.'!$F$10:$P$171,11,FALSE),IF(I$2="S",VLOOKUP(I53,'H. VER.'!$V$10:$AF$171,11,FALSE),IF(I$2="D",VLOOKUP(I53,'H. VER.'!$AL$10:$AV$171,11,FALSE),"")))))))</f>
        <v/>
      </c>
      <c r="FS53" s="148" t="str">
        <f>IF(J53="","",IF(J53="L",0,IF(J53="V",0,IF(J53="X",0,IF(J$2="L",VLOOKUP(J53,'H. VER.'!$F$10:$P$171,11,FALSE),IF(J$2="S",VLOOKUP(J53,'H. VER.'!$V$10:$AF$171,11,FALSE),IF(J$2="D",VLOOKUP(J53,'H. VER.'!$AL$10:$AV$171,11,FALSE),"")))))))</f>
        <v/>
      </c>
      <c r="FT53" s="148" t="str">
        <f>IF(K53="","",IF(K53="L",0,IF(K53="V",0,IF(K53="X",0,IF(K$2="L",VLOOKUP(K53,'H. VER.'!$F$10:$P$171,11,FALSE),IF(K$2="S",VLOOKUP(K53,'H. VER.'!$V$10:$AF$171,11,FALSE),IF(K$2="D",VLOOKUP(K53,'H. VER.'!$AL$10:$AV$171,11,FALSE),"")))))))</f>
        <v/>
      </c>
      <c r="FU53" s="148" t="str">
        <f>IF(L53="","",IF(L53="L",0,IF(L53="V",0,IF(L53="X",0,IF(L$2="L",VLOOKUP(L53,'H. VER.'!$F$10:$P$171,11,FALSE),IF(L$2="S",VLOOKUP(L53,'H. VER.'!$V$10:$AF$171,11,FALSE),IF(L$2="D",VLOOKUP(L53,'H. VER.'!$AL$10:$AV$171,11,FALSE),"")))))))</f>
        <v/>
      </c>
      <c r="FV53" s="148" t="str">
        <f>IF(M53="","",IF(M53="L",0,IF(M53="V",0,IF(M53="X",0,IF(M$2="L",VLOOKUP(M53,'H. VER.'!$F$10:$P$171,11,FALSE),IF(M$2="S",VLOOKUP(M53,'H. VER.'!$V$10:$AF$171,11,FALSE),IF(M$2="D",VLOOKUP(M53,'H. VER.'!$AL$10:$AV$171,11,FALSE),"")))))))</f>
        <v/>
      </c>
      <c r="FW53" s="148" t="str">
        <f>IF(N53="","",IF(N53="L",0,IF(N53="V",0,IF(N53="X",0,IF(N$2="L",VLOOKUP(N53,'H. VER.'!$F$10:$P$171,11,FALSE),IF(N$2="S",VLOOKUP(N53,'H. VER.'!$V$10:$AF$171,11,FALSE),IF(N$2="D",VLOOKUP(N53,'H. VER.'!$AL$10:$AV$171,11,FALSE),"")))))))</f>
        <v/>
      </c>
      <c r="FX53" s="148" t="str">
        <f>IF(O53="","",IF(O53="L",0,IF(O53="V",0,IF(O53="X",0,IF(O$2="L",VLOOKUP(O53,'H. VER.'!$F$10:$P$171,11,FALSE),IF(O$2="S",VLOOKUP(O53,'H. VER.'!$V$10:$AF$171,11,FALSE),IF(O$2="D",VLOOKUP(O53,'H. VER.'!$AL$10:$AV$171,11,FALSE),"")))))))</f>
        <v/>
      </c>
      <c r="FY53" s="148" t="str">
        <f>IF(P53="","",IF(P53="L",0,IF(P53="V",0,IF(P53="X",0,IF(P$2="L",VLOOKUP(P53,'H. VER.'!$F$10:$P$171,11,FALSE),IF(P$2="S",VLOOKUP(P53,'H. VER.'!$V$10:$AF$171,11,FALSE),IF(P$2="D",VLOOKUP(P53,'H. VER.'!$AL$10:$AV$171,11,FALSE),"")))))))</f>
        <v/>
      </c>
      <c r="FZ53" s="148" t="str">
        <f>IF(Q53="","",IF(Q53="L",0,IF(Q53="V",0,IF(Q53="X",0,IF(Q$2="L",VLOOKUP(Q53,'H. VER.'!$F$10:$P$171,11,FALSE),IF(Q$2="S",VLOOKUP(Q53,'H. VER.'!$V$10:$AF$171,11,FALSE),IF(Q$2="D",VLOOKUP(Q53,'H. VER.'!$AL$10:$AV$171,11,FALSE),"")))))))</f>
        <v/>
      </c>
      <c r="GA53" s="148" t="str">
        <f>IF(R53="","",IF(R53="L",0,IF(R53="V",0,IF(R53="X",0,IF(R$2="L",VLOOKUP(R53,'H. VER.'!$F$10:$P$171,11,FALSE),IF(R$2="S",VLOOKUP(R53,'H. VER.'!$V$10:$AF$171,11,FALSE),IF(R$2="D",VLOOKUP(R53,'H. VER.'!$AL$10:$AV$171,11,FALSE),"")))))))</f>
        <v/>
      </c>
      <c r="GB53" s="148" t="str">
        <f>IF(S53="","",IF(S53="L",0,IF(S53="V",0,IF(S53="X",0,IF(S$2="L",VLOOKUP(S53,'H. VER.'!$F$10:$P$171,11,FALSE),IF(S$2="S",VLOOKUP(S53,'H. VER.'!$V$10:$AF$171,11,FALSE),IF(S$2="D",VLOOKUP(S53,'H. VER.'!$AL$10:$AV$171,11,FALSE),"")))))))</f>
        <v/>
      </c>
      <c r="GC53" s="148" t="str">
        <f>IF(T53="","",IF(T53="L",0,IF(T53="V",0,IF(T53="X",0,IF(T$2="L",VLOOKUP(T53,'H. VER.'!$F$10:$P$171,11,FALSE),IF(T$2="S",VLOOKUP(T53,'H. VER.'!$V$10:$AF$171,11,FALSE),IF(T$2="D",VLOOKUP(T53,'H. VER.'!$AL$10:$AV$171,11,FALSE),"")))))))</f>
        <v/>
      </c>
      <c r="GD53" s="148" t="str">
        <f>IF(U53="","",IF(U53="L",0,IF(U53="V",0,IF(U53="X",0,IF(U$2="L",VLOOKUP(U53,'H. VER.'!$F$10:$P$171,11,FALSE),IF(U$2="S",VLOOKUP(U53,'H. VER.'!$V$10:$AF$171,11,FALSE),IF(U$2="D",VLOOKUP(U53,'H. VER.'!$AL$10:$AV$171,11,FALSE),"")))))))</f>
        <v/>
      </c>
      <c r="GE53" s="148" t="str">
        <f>IF(V53="","",IF(V53="L",0,IF(V53="V",0,IF(V53="X",0,IF(V$2="L",VLOOKUP(V53,'H. VER.'!$F$10:$P$171,11,FALSE),IF(V$2="S",VLOOKUP(V53,'H. VER.'!$V$10:$AF$171,11,FALSE),IF(V$2="D",VLOOKUP(V53,'H. VER.'!$AL$10:$AV$171,11,FALSE),"")))))))</f>
        <v/>
      </c>
      <c r="GF53" s="148" t="str">
        <f>IF(W53="","",IF(W53="L",0,IF(W53="V",0,IF(W53="X",0,IF(W$2="L",VLOOKUP(W53,'H. VER.'!$F$10:$P$171,11,FALSE),IF(W$2="S",VLOOKUP(W53,'H. VER.'!$V$10:$AF$171,11,FALSE),IF(W$2="D",VLOOKUP(W53,'H. VER.'!$AL$10:$AV$171,11,FALSE),"")))))))</f>
        <v/>
      </c>
      <c r="GG53" s="148" t="str">
        <f>IF(X53="","",IF(X53="L",0,IF(X53="V",0,IF(X53="X",0,IF(X$2="L",VLOOKUP(X53,'H. VER.'!$F$10:$P$171,11,FALSE),IF(X$2="S",VLOOKUP(X53,'H. VER.'!$V$10:$AF$171,11,FALSE),IF(X$2="D",VLOOKUP(X53,'H. VER.'!$AL$10:$AV$171,11,FALSE),"")))))))</f>
        <v/>
      </c>
      <c r="GH53" s="148" t="str">
        <f>IF(Y53="","",IF(Y53="L",0,IF(Y53="V",0,IF(Y53="X",0,IF(Y$2="L",VLOOKUP(Y53,'H. VER.'!$F$10:$P$171,11,FALSE),IF(Y$2="S",VLOOKUP(Y53,'H. VER.'!$V$10:$AF$171,11,FALSE),IF(Y$2="D",VLOOKUP(Y53,'H. VER.'!$AL$10:$AV$171,11,FALSE),"")))))))</f>
        <v/>
      </c>
      <c r="GI53" s="148" t="str">
        <f>IF(Z53="","",IF(Z53="L",0,IF(Z53="V",0,IF(Z53="X",0,IF(Z$2="L",VLOOKUP(Z53,'H. VER.'!$F$10:$P$171,11,FALSE),IF(Z$2="S",VLOOKUP(Z53,'H. VER.'!$V$10:$AF$171,11,FALSE),IF(Z$2="D",VLOOKUP(Z53,'H. VER.'!$AL$10:$AV$171,11,FALSE),"")))))))</f>
        <v/>
      </c>
      <c r="GJ53" s="148" t="str">
        <f>IF(AA53="","",IF(AA53="L",0,IF(AA53="V",0,IF(AA53="X",0,IF(AA$2="L",VLOOKUP(AA53,'H. VER.'!$F$10:$P$171,11,FALSE),IF(AA$2="S",VLOOKUP(AA53,'H. VER.'!$V$10:$AF$171,11,FALSE),IF(AA$2="D",VLOOKUP(AA53,'H. VER.'!$AL$10:$AV$171,11,FALSE),"")))))))</f>
        <v/>
      </c>
      <c r="GK53" s="148" t="str">
        <f>IF(AB53="","",IF(AB53="L",0,IF(AB53="V",0,IF(AB53="X",0,IF(AB$2="L",VLOOKUP(AB53,'H. VER.'!$F$10:$P$171,11,FALSE),IF(AB$2="S",VLOOKUP(AB53,'H. VER.'!$V$10:$AF$171,11,FALSE),IF(AB$2="D",VLOOKUP(AB53,'H. VER.'!$AL$10:$AV$171,11,FALSE),"")))))))</f>
        <v/>
      </c>
      <c r="GL53" s="148" t="str">
        <f>IF(AC53="","",IF(AC53="L",0,IF(AC53="V",0,IF(AC53="X",0,IF(AC$2="L",VLOOKUP(AC53,'H. VER.'!$F$10:$P$171,11,FALSE),IF(AC$2="S",VLOOKUP(AC53,'H. VER.'!$V$10:$AF$171,11,FALSE),IF(AC$2="D",VLOOKUP(AC53,'H. VER.'!$AL$10:$AV$171,11,FALSE),"")))))))</f>
        <v/>
      </c>
      <c r="GM53" s="148" t="str">
        <f>IF(AD53="","",IF(AD53="L",0,IF(AD53="V",0,IF(AD53="X",0,IF(AD$2="L",VLOOKUP(AD53,'H. VER.'!$F$10:$P$171,11,FALSE),IF(AD$2="S",VLOOKUP(AD53,'H. VER.'!$V$10:$AF$171,11,FALSE),IF(AD$2="D",VLOOKUP(AD53,'H. VER.'!$AL$10:$AV$171,11,FALSE),"")))))))</f>
        <v/>
      </c>
      <c r="GN53" s="148" t="str">
        <f>IF(AE53="","",IF(AE53="L",0,IF(AE53="V",0,IF(AE53="X",0,IF(AE$2="L",VLOOKUP(AE53,'H. VER.'!$F$10:$P$171,11,FALSE),IF(AE$2="S",VLOOKUP(AE53,'H. VER.'!$V$10:$AF$171,11,FALSE),IF(AE$2="D",VLOOKUP(AE53,'H. VER.'!$AL$10:$AV$171,11,FALSE),"")))))))</f>
        <v/>
      </c>
      <c r="GO53" s="148" t="str">
        <f>IF(AF53="","",IF(AF53="L",0,IF(AF53="V",0,IF(AF53="X",0,IF(AF$2="L",VLOOKUP(AF53,'H. VER.'!$F$10:$P$171,11,FALSE),IF(AF$2="S",VLOOKUP(AF53,'H. VER.'!$V$10:$AF$171,11,FALSE),IF(AF$2="D",VLOOKUP(AF53,'H. VER.'!$AL$10:$AV$171,11,FALSE),"")))))))</f>
        <v/>
      </c>
      <c r="GP53" s="148" t="str">
        <f>IF(AG53="","",IF(AG53="L",0,IF(AG53="V",0,IF(AG53="X",0,IF(AG$2="L",VLOOKUP(AG53,'H. VER.'!$F$10:$P$171,11,FALSE),IF(AG$2="S",VLOOKUP(AG53,'H. VER.'!$V$10:$AF$171,11,FALSE),IF(AG$2="D",VLOOKUP(AG53,'H. VER.'!$AL$10:$AV$171,11,FALSE),"")))))))</f>
        <v/>
      </c>
      <c r="GQ53" s="148" t="str">
        <f>IF(AH53="","",IF(AH53="L",0,IF(AH53="V",0,IF(AH53="X",0,IF(AH$2="L",VLOOKUP(AH53,'H. VER.'!$F$10:$P$171,11,FALSE),IF(AH$2="S",VLOOKUP(AH53,'H. VER.'!$V$10:$AF$171,11,FALSE),IF(AH$2="D",VLOOKUP(AH53,'H. VER.'!$AL$10:$AV$171,11,FALSE),"")))))))</f>
        <v/>
      </c>
      <c r="GR53" s="148" t="str">
        <f>IF(AI53="","",IF(AI53="L",0,IF(AI53="V",0,IF(AI53="X",0,IF(AI$2="L",VLOOKUP(AI53,'H. VER.'!$F$10:$P$171,11,FALSE),IF(AI$2="S",VLOOKUP(AI53,'H. VER.'!$V$10:$AF$171,11,FALSE),IF(AI$2="D",VLOOKUP(AI53,'H. VER.'!$AL$10:$AV$171,11,FALSE),"")))))))</f>
        <v/>
      </c>
      <c r="GS53" s="148" t="str">
        <f>IF(AJ53="","",IF(AJ53="L",0,IF(AJ53="V",0,IF(AJ53="X",0,IF(AJ$2="L",VLOOKUP(AJ53,'H. VER.'!$F$10:$P$171,11,FALSE),IF(AJ$2="S",VLOOKUP(AJ53,'H. VER.'!$V$10:$AF$171,11,FALSE),IF(AJ$2="D",VLOOKUP(AJ53,'H. VER.'!$AL$10:$AV$171,11,FALSE),"")))))))</f>
        <v/>
      </c>
      <c r="GT53" s="148" t="str">
        <f>IF(AK53="","",IF(AK53="L",0,IF(AK53="V",0,IF(AK53="X",0,IF(AK$2="L",VLOOKUP(AK53,'H. VER.'!$F$10:$P$171,11,FALSE),IF(AK$2="S",VLOOKUP(AK53,'H. VER.'!$V$10:$AF$171,11,FALSE),IF(AK$2="D",VLOOKUP(AK53,'H. VER.'!$AL$10:$AV$171,11,FALSE),"")))))))</f>
        <v/>
      </c>
      <c r="GU53" s="19"/>
      <c r="GV53" s="417">
        <f t="shared" si="47"/>
        <v>46</v>
      </c>
      <c r="GW53" s="415"/>
    </row>
    <row r="54" spans="1:205" ht="15.75" hidden="1">
      <c r="A54" s="368"/>
      <c r="B54" s="367" t="str">
        <f>IFERROR(VLOOKUP(A470/7/2023+CONDUCTORES!C:V,20,FALSE),"")</f>
        <v/>
      </c>
      <c r="C54" s="544" t="str">
        <f>IF(CUADRO!A54="",IF(B54="","",B54),VLOOKUP(CUADRO!A54,CONDUCTORES!C:E,3,FALSE))</f>
        <v/>
      </c>
      <c r="D54" s="545" t="str">
        <f>IF(ISNA(IF(B54="",IF(A54="","",A54),VLOOKUP(B54,CONDUCTORES!B:F,5,FALSE))),"",(IF(B54="",IF(A54="","",A54),VLOOKUP(B54,CONDUCTORES!B:F,5,FALSE))))</f>
        <v/>
      </c>
      <c r="E54" s="546"/>
      <c r="F54" s="551"/>
      <c r="G54" s="547"/>
      <c r="H54" s="547"/>
      <c r="I54" s="519"/>
      <c r="J54" s="547"/>
      <c r="K54" s="519"/>
      <c r="L54" s="550"/>
      <c r="M54" s="547"/>
      <c r="N54" s="547"/>
      <c r="O54" s="547"/>
      <c r="P54" s="519"/>
      <c r="Q54" s="547"/>
      <c r="R54" s="519"/>
      <c r="S54" s="550"/>
      <c r="T54" s="519"/>
      <c r="U54" s="549"/>
      <c r="V54" s="550"/>
      <c r="W54" s="547"/>
      <c r="X54" s="547"/>
      <c r="Y54" s="519"/>
      <c r="Z54" s="519"/>
      <c r="AA54" s="547"/>
      <c r="AB54" s="547"/>
      <c r="AC54" s="547"/>
      <c r="AD54" s="547"/>
      <c r="AE54" s="547"/>
      <c r="AF54" s="547"/>
      <c r="AG54" s="550"/>
      <c r="AH54" s="547"/>
      <c r="AI54" s="547"/>
      <c r="AJ54" s="547"/>
      <c r="AK54" s="519"/>
      <c r="AL54" s="417">
        <f t="shared" si="38"/>
        <v>0</v>
      </c>
      <c r="AM54" s="417">
        <f t="shared" si="6"/>
        <v>31</v>
      </c>
      <c r="AN54" s="463">
        <f t="shared" si="39"/>
        <v>0</v>
      </c>
      <c r="AO54" s="463">
        <f t="shared" si="40"/>
        <v>0</v>
      </c>
      <c r="AP54" s="463">
        <f t="shared" si="41"/>
        <v>0</v>
      </c>
      <c r="AQ54" s="463">
        <f t="shared" si="42"/>
        <v>0</v>
      </c>
      <c r="AR54" s="463">
        <f t="shared" si="43"/>
        <v>0</v>
      </c>
      <c r="AS54" s="464">
        <f t="shared" si="44"/>
        <v>0</v>
      </c>
      <c r="AT54" s="464">
        <f t="shared" si="45"/>
        <v>0</v>
      </c>
      <c r="AU54" s="465">
        <f>EH54+(AO54*(CALCULADORA!$L$22/30))+(CUADRO!AP54*CALCULADORA!$J$22)+(CUADRO!AQ54*CALCULADORA!$J$22)+(CUADRO!AR54*CALCULADORA!$J$22)</f>
        <v>0</v>
      </c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97">
        <f t="shared" si="48"/>
        <v>1</v>
      </c>
      <c r="BW54" s="97">
        <f t="shared" si="49"/>
        <v>2</v>
      </c>
      <c r="BX54" s="97">
        <f t="shared" si="50"/>
        <v>3</v>
      </c>
      <c r="BY54" s="97">
        <f t="shared" si="51"/>
        <v>4</v>
      </c>
      <c r="BZ54" s="97">
        <f t="shared" si="52"/>
        <v>5</v>
      </c>
      <c r="CA54" s="97">
        <f t="shared" si="53"/>
        <v>6</v>
      </c>
      <c r="CB54" s="97">
        <f t="shared" si="54"/>
        <v>7</v>
      </c>
      <c r="CC54" s="97">
        <f t="shared" si="55"/>
        <v>8</v>
      </c>
      <c r="CD54" s="97">
        <f t="shared" si="56"/>
        <v>9</v>
      </c>
      <c r="CE54" s="97">
        <f t="shared" si="57"/>
        <v>10</v>
      </c>
      <c r="CF54" s="97">
        <f t="shared" si="58"/>
        <v>11</v>
      </c>
      <c r="CG54" s="97">
        <f t="shared" si="59"/>
        <v>12</v>
      </c>
      <c r="CH54" s="97">
        <f t="shared" si="60"/>
        <v>13</v>
      </c>
      <c r="CI54" s="97">
        <f t="shared" si="61"/>
        <v>14</v>
      </c>
      <c r="CJ54" s="97">
        <f t="shared" si="62"/>
        <v>15</v>
      </c>
      <c r="CK54" s="97">
        <f t="shared" si="63"/>
        <v>16</v>
      </c>
      <c r="CL54" s="97">
        <f t="shared" si="64"/>
        <v>17</v>
      </c>
      <c r="CM54" s="97">
        <f t="shared" si="65"/>
        <v>18</v>
      </c>
      <c r="CN54" s="97">
        <f t="shared" si="66"/>
        <v>19</v>
      </c>
      <c r="CO54" s="97">
        <f t="shared" si="67"/>
        <v>20</v>
      </c>
      <c r="CP54" s="97">
        <f t="shared" si="68"/>
        <v>21</v>
      </c>
      <c r="CQ54" s="97">
        <f t="shared" si="69"/>
        <v>22</v>
      </c>
      <c r="CR54" s="97">
        <f t="shared" si="70"/>
        <v>23</v>
      </c>
      <c r="CS54" s="97">
        <f t="shared" si="71"/>
        <v>24</v>
      </c>
      <c r="CT54" s="97">
        <f t="shared" si="72"/>
        <v>25</v>
      </c>
      <c r="CU54" s="97">
        <f t="shared" si="73"/>
        <v>26</v>
      </c>
      <c r="CV54" s="97">
        <f t="shared" si="74"/>
        <v>27</v>
      </c>
      <c r="CW54" s="97">
        <f t="shared" si="75"/>
        <v>28</v>
      </c>
      <c r="CX54" s="97">
        <f t="shared" si="76"/>
        <v>29</v>
      </c>
      <c r="CY54" s="97">
        <f t="shared" si="77"/>
        <v>30</v>
      </c>
      <c r="CZ54" s="97">
        <f t="shared" si="78"/>
        <v>31</v>
      </c>
      <c r="DA54" s="19"/>
      <c r="DB54" s="19"/>
      <c r="DC54" s="148" t="str">
        <f>IF(G54="X",CALCULADORA!$J$22,IF(CUADRO!G54="V",0,IF(CUADRO!G54="AP",0,IF(CUADRO!G54="HS",0,IF(CUADRO!G54="BA",0,IF(CALCULADORA!$M$2="INVIERNO",CUADRO!EJ54,CUADRO!FP54))))))</f>
        <v/>
      </c>
      <c r="DD54" s="148" t="str">
        <f>IF(H54="X",CALCULADORA!$J$22,IF(CUADRO!H54="V",0,IF(CUADRO!H54="AP",0,IF(CUADRO!H54="HS",0,IF(CUADRO!H54="BA",0,IF(CALCULADORA!$M$2="INVIERNO",CUADRO!EK54,CUADRO!FQ54))))))</f>
        <v/>
      </c>
      <c r="DE54" s="148" t="str">
        <f>IF(I54="X",CALCULADORA!$J$22,IF(CUADRO!I54="V",0,IF(CUADRO!I54="AP",0,IF(CUADRO!I54="HS",0,IF(CUADRO!I54="BA",0,IF(CALCULADORA!$M$2="INVIERNO",CUADRO!EL54,CUADRO!FR54))))))</f>
        <v/>
      </c>
      <c r="DF54" s="148" t="str">
        <f>IF(J54="X",CALCULADORA!$J$22,IF(CUADRO!J54="V",0,IF(CUADRO!J54="AP",0,IF(CUADRO!J54="HS",0,IF(CUADRO!J54="BA",0,IF(CALCULADORA!$M$2="INVIERNO",CUADRO!EM54,CUADRO!FS54))))))</f>
        <v/>
      </c>
      <c r="DG54" s="148" t="str">
        <f>IF(K54="X",CALCULADORA!$J$22,IF(CUADRO!K54="V",0,IF(CUADRO!K54="AP",0,IF(CUADRO!K54="HS",0,IF(CUADRO!K54="BA",0,IF(CALCULADORA!$M$2="INVIERNO",CUADRO!EN54,CUADRO!FT54))))))</f>
        <v/>
      </c>
      <c r="DH54" s="148" t="str">
        <f>IF(L54="X",CALCULADORA!$J$22,IF(CUADRO!L54="V",0,IF(CUADRO!L54="AP",0,IF(CUADRO!L54="HS",0,IF(CUADRO!L54="BA",0,IF(CALCULADORA!$M$2="INVIERNO",CUADRO!EO54,CUADRO!FU54))))))</f>
        <v/>
      </c>
      <c r="DI54" s="148" t="str">
        <f>IF(M54="X",CALCULADORA!$J$22,IF(CUADRO!M54="V",0,IF(CUADRO!M54="AP",0,IF(CUADRO!M54="HS",0,IF(CUADRO!M54="BA",0,IF(CALCULADORA!$M$2="INVIERNO",CUADRO!EP54,CUADRO!FV54))))))</f>
        <v/>
      </c>
      <c r="DJ54" s="148" t="str">
        <f>IF(N54="X",CALCULADORA!$J$22,IF(CUADRO!N54="V",0,IF(CUADRO!N54="AP",0,IF(CUADRO!N54="HS",0,IF(CUADRO!N54="BA",0,IF(CALCULADORA!$M$2="INVIERNO",CUADRO!EQ54,CUADRO!FW54))))))</f>
        <v/>
      </c>
      <c r="DK54" s="148" t="str">
        <f>IF(O54="X",CALCULADORA!$J$22,IF(CUADRO!O54="V",0,IF(CUADRO!O54="AP",0,IF(CUADRO!O54="HS",0,IF(CUADRO!O54="BA",0,IF(CALCULADORA!$M$2="INVIERNO",CUADRO!ER54,CUADRO!FX54))))))</f>
        <v/>
      </c>
      <c r="DL54" s="148" t="str">
        <f>IF(P54="X",CALCULADORA!$J$22,IF(CUADRO!P54="V",0,IF(CUADRO!P54="AP",0,IF(CUADRO!P54="HS",0,IF(CUADRO!P54="BA",0,IF(CALCULADORA!$M$2="INVIERNO",CUADRO!ES54,CUADRO!FY54))))))</f>
        <v/>
      </c>
      <c r="DM54" s="148" t="str">
        <f>IF(Q54="X",CALCULADORA!$J$22,IF(CUADRO!Q54="V",0,IF(CUADRO!Q54="AP",0,IF(CUADRO!Q54="HS",0,IF(CUADRO!Q54="BA",0,IF(CALCULADORA!$M$2="INVIERNO",CUADRO!ET54,CUADRO!FZ54))))))</f>
        <v/>
      </c>
      <c r="DN54" s="148" t="str">
        <f>IF(R54="X",CALCULADORA!$J$22,IF(CUADRO!R54="V",0,IF(CUADRO!R54="AP",0,IF(CUADRO!R54="HS",0,IF(CUADRO!R54="BA",0,IF(CALCULADORA!$M$2="INVIERNO",CUADRO!EU54,CUADRO!GA54))))))</f>
        <v/>
      </c>
      <c r="DO54" s="148" t="str">
        <f>IF(S54="X",CALCULADORA!$J$22,IF(CUADRO!S54="V",0,IF(CUADRO!S54="AP",0,IF(CUADRO!S54="HS",0,IF(CUADRO!S54="BA",0,IF(CALCULADORA!$M$2="INVIERNO",CUADRO!EV54,CUADRO!GB54))))))</f>
        <v/>
      </c>
      <c r="DP54" s="148" t="str">
        <f>IF(T54="X",CALCULADORA!$J$22,IF(CUADRO!T54="V",0,IF(CUADRO!T54="AP",0,IF(CUADRO!T54="HS",0,IF(CUADRO!T54="BA",0,IF(CALCULADORA!$M$2="INVIERNO",CUADRO!EW54,CUADRO!GC54))))))</f>
        <v/>
      </c>
      <c r="DQ54" s="148" t="str">
        <f>IF(U54="X",CALCULADORA!$J$22,IF(CUADRO!U54="V",0,IF(CUADRO!U54="AP",0,IF(CUADRO!U54="HS",0,IF(CUADRO!U54="BA",0,IF(CALCULADORA!$M$2="INVIERNO",CUADRO!EX54,CUADRO!GD54))))))</f>
        <v/>
      </c>
      <c r="DR54" s="148" t="str">
        <f>IF(V54="X",CALCULADORA!$J$22,IF(CUADRO!V54="V",0,IF(CUADRO!V54="AP",0,IF(CUADRO!V54="HS",0,IF(CUADRO!V54="BA",0,IF(CALCULADORA!$M$2="INVIERNO",CUADRO!EY54,CUADRO!GE54))))))</f>
        <v/>
      </c>
      <c r="DS54" s="148" t="str">
        <f>IF(W54="X",CALCULADORA!$J$22,IF(CUADRO!W54="V",0,IF(CUADRO!W54="AP",0,IF(CUADRO!W54="HS",0,IF(CUADRO!W54="BA",0,IF(CALCULADORA!$M$2="INVIERNO",CUADRO!EZ54,CUADRO!GF54))))))</f>
        <v/>
      </c>
      <c r="DT54" s="148" t="str">
        <f>IF(X54="X",CALCULADORA!$J$22,IF(CUADRO!X54="V",0,IF(CUADRO!X54="AP",0,IF(CUADRO!X54="HS",0,IF(CUADRO!X54="BA",0,IF(CALCULADORA!$M$2="INVIERNO",CUADRO!FA54,CUADRO!GG54))))))</f>
        <v/>
      </c>
      <c r="DU54" s="148" t="str">
        <f>IF(Y54="X",CALCULADORA!$J$22,IF(CUADRO!Y54="V",0,IF(CUADRO!Y54="AP",0,IF(CUADRO!Y54="HS",0,IF(CUADRO!Y54="BA",0,IF(CALCULADORA!$M$2="INVIERNO",CUADRO!FB54,CUADRO!GH54))))))</f>
        <v/>
      </c>
      <c r="DV54" s="148" t="str">
        <f>IF(Z54="X",CALCULADORA!$J$22,IF(CUADRO!Z54="V",0,IF(CUADRO!Z54="AP",0,IF(CUADRO!Z54="HS",0,IF(CUADRO!Z54="BA",0,IF(CALCULADORA!$M$2="INVIERNO",CUADRO!FC54,CUADRO!GI54))))))</f>
        <v/>
      </c>
      <c r="DW54" s="148" t="str">
        <f>IF(AA54="X",CALCULADORA!$J$22,IF(CUADRO!AA54="V",0,IF(CUADRO!AA54="AP",0,IF(CUADRO!AA54="HS",0,IF(CUADRO!AA54="BA",0,IF(CALCULADORA!$M$2="INVIERNO",CUADRO!FD54,CUADRO!GJ54))))))</f>
        <v/>
      </c>
      <c r="DX54" s="148" t="str">
        <f>IF(AB54="X",CALCULADORA!$J$22,IF(CUADRO!AB54="V",0,IF(CUADRO!AB54="AP",0,IF(CUADRO!AB54="HS",0,IF(CUADRO!AB54="BA",0,IF(CALCULADORA!$M$2="INVIERNO",CUADRO!FE54,CUADRO!GK54))))))</f>
        <v/>
      </c>
      <c r="DY54" s="148" t="str">
        <f>IF(AC54="X",CALCULADORA!$J$22,IF(CUADRO!AC54="V",0,IF(CUADRO!AC54="AP",0,IF(CUADRO!AC54="HS",0,IF(CUADRO!AC54="BA",0,IF(CALCULADORA!$M$2="INVIERNO",CUADRO!FF54,CUADRO!GL54))))))</f>
        <v/>
      </c>
      <c r="DZ54" s="148" t="str">
        <f>IF(AD54="X",CALCULADORA!$J$22,IF(CUADRO!AD54="V",0,IF(CUADRO!AD54="AP",0,IF(CUADRO!AD54="HS",0,IF(CUADRO!AD54="BA",0,IF(CALCULADORA!$M$2="INVIERNO",CUADRO!FG54,CUADRO!GM54))))))</f>
        <v/>
      </c>
      <c r="EA54" s="148" t="str">
        <f>IF(AE54="X",CALCULADORA!$J$22,IF(CUADRO!AE54="V",0,IF(CUADRO!AE54="AP",0,IF(CUADRO!AE54="HS",0,IF(CUADRO!AE54="BA",0,IF(CALCULADORA!$M$2="INVIERNO",CUADRO!FH54,CUADRO!GN54))))))</f>
        <v/>
      </c>
      <c r="EB54" s="148" t="str">
        <f>IF(AF54="X",CALCULADORA!$J$22,IF(CUADRO!AF54="V",0,IF(CUADRO!AF54="AP",0,IF(CUADRO!AF54="HS",0,IF(CUADRO!AF54="BA",0,IF(CALCULADORA!$M$2="INVIERNO",CUADRO!FI54,CUADRO!GO54))))))</f>
        <v/>
      </c>
      <c r="EC54" s="148" t="str">
        <f>IF(AG54="X",CALCULADORA!$J$22,IF(CUADRO!AG54="V",0,IF(CUADRO!AG54="AP",0,IF(CUADRO!AG54="HS",0,IF(CUADRO!AG54="BA",0,IF(CALCULADORA!$M$2="INVIERNO",CUADRO!FJ54,CUADRO!GP54))))))</f>
        <v/>
      </c>
      <c r="ED54" s="148" t="str">
        <f>IF(AH54="X",CALCULADORA!$J$22,IF(CUADRO!AH54="V",0,IF(CUADRO!AH54="AP",0,IF(CUADRO!AH54="HS",0,IF(CUADRO!AH54="BA",0,IF(CALCULADORA!$M$2="INVIERNO",CUADRO!FK54,CUADRO!GQ54))))))</f>
        <v/>
      </c>
      <c r="EE54" s="148" t="str">
        <f>IF(AI54="X",CALCULADORA!$J$22,IF(CUADRO!AI54="V",0,IF(CUADRO!AI54="AP",0,IF(CUADRO!AI54="HS",0,IF(CUADRO!AI54="BA",0,IF(CALCULADORA!$M$2="INVIERNO",CUADRO!FL54,CUADRO!GR54))))))</f>
        <v/>
      </c>
      <c r="EF54" s="148" t="str">
        <f>IF(AJ54="X",CALCULADORA!$J$22,IF(CUADRO!AJ54="V",0,IF(CUADRO!AJ54="AP",0,IF(CUADRO!AJ54="HS",0,IF(CUADRO!AJ54="BA",0,IF(CALCULADORA!$M$2="INVIERNO",CUADRO!FM54,CUADRO!GS54))))))</f>
        <v/>
      </c>
      <c r="EG54" s="148" t="str">
        <f>IF(AK54="X",CALCULADORA!$J$22,IF(CUADRO!AK54="V",0,IF(CUADRO!AK54="AP",0,IF(CUADRO!AK54="HS",0,IF(CUADRO!AK54="BA",0,IF(CALCULADORA!$M$2="INVIERNO",CUADRO!FN54,CUADRO!GT54))))))</f>
        <v/>
      </c>
      <c r="EH54" s="363">
        <f t="shared" si="46"/>
        <v>0</v>
      </c>
      <c r="EI54" s="19"/>
      <c r="EJ54" s="148" t="str">
        <f>IF(G54="","",IF(G54="L",0,IF(G54="V",0,IF(G54="X",0,IF(G$2="L",VLOOKUP(G54,'H. INV.'!$F$10:$P$171,11,FALSE),IF(G$2="S",VLOOKUP(G54,'H. INV.'!$V$10:$AF$171,11,FALSE),IF(G$2="D",VLOOKUP(G54,'H. INV.'!$AL$10:$AV$171,11,FALSE),"")))))))</f>
        <v/>
      </c>
      <c r="EK54" s="148" t="str">
        <f>IF(H54="","",IF(H54="L",0,IF(H54="V",0,IF(H54="X",0,IF(H$2="L",VLOOKUP(H54,'H. INV.'!$F$10:$P$171,11,FALSE),IF(H$2="S",VLOOKUP(H54,'H. INV.'!$V$10:$AF$171,11,FALSE),IF(H$2="D",VLOOKUP(H54,'H. INV.'!$AL$10:$AV$171,11,FALSE),"")))))))</f>
        <v/>
      </c>
      <c r="EL54" s="148" t="str">
        <f>IF(I54="","",IF(I54="L",0,IF(I54="V",0,IF(I54="X",0,IF(I$2="L",VLOOKUP(I54,'H. INV.'!$F$10:$P$171,11,FALSE),IF(I$2="S",VLOOKUP(I54,'H. INV.'!$V$10:$AF$171,11,FALSE),IF(I$2="D",VLOOKUP(I54,'H. INV.'!$AL$10:$AV$171,11,FALSE),"")))))))</f>
        <v/>
      </c>
      <c r="EM54" s="148" t="str">
        <f>IF(J54="","",IF(J54="L",0,IF(J54="V",0,IF(J54="X",0,IF(J$2="L",VLOOKUP(J54,'H. INV.'!$F$10:$P$171,11,FALSE),IF(J$2="S",VLOOKUP(J54,'H. INV.'!$V$10:$AF$171,11,FALSE),IF(J$2="D",VLOOKUP(J54,'H. INV.'!$AL$10:$AV$171,11,FALSE),"")))))))</f>
        <v/>
      </c>
      <c r="EN54" s="148" t="str">
        <f>IF(K54="","",IF(K54="L",0,IF(K54="V",0,IF(K54="X",0,IF(K$2="L",VLOOKUP(K54,'H. INV.'!$F$10:$P$171,11,FALSE),IF(K$2="S",VLOOKUP(K54,'H. INV.'!$V$10:$AF$171,11,FALSE),IF(K$2="D",VLOOKUP(K54,'H. INV.'!$AL$10:$AV$171,11,FALSE),"")))))))</f>
        <v/>
      </c>
      <c r="EO54" s="148" t="str">
        <f>IF(L54="","",IF(L54="L",0,IF(L54="V",0,IF(L54="X",0,IF(L$2="L",VLOOKUP(L54,'H. INV.'!$F$10:$P$171,11,FALSE),IF(L$2="S",VLOOKUP(L54,'H. INV.'!$V$10:$AF$171,11,FALSE),IF(L$2="D",VLOOKUP(L54,'H. INV.'!$AL$10:$AV$171,11,FALSE),"")))))))</f>
        <v/>
      </c>
      <c r="EP54" s="148" t="str">
        <f>IF(M54="","",IF(M54="L",0,IF(M54="V",0,IF(M54="X",0,IF(M$2="L",VLOOKUP(M54,'H. INV.'!$F$10:$P$171,11,FALSE),IF(M$2="S",VLOOKUP(M54,'H. INV.'!$V$10:$AF$171,11,FALSE),IF(M$2="D",VLOOKUP(M54,'H. INV.'!$AL$10:$AV$171,11,FALSE),"")))))))</f>
        <v/>
      </c>
      <c r="EQ54" s="148" t="str">
        <f>IF(N54="","",IF(N54="L",0,IF(N54="V",0,IF(N54="X",0,IF(N$2="L",VLOOKUP(N54,'H. INV.'!$F$10:$P$171,11,FALSE),IF(N$2="S",VLOOKUP(N54,'H. INV.'!$V$10:$AF$171,11,FALSE),IF(N$2="D",VLOOKUP(N54,'H. INV.'!$AL$10:$AV$171,11,FALSE),"")))))))</f>
        <v/>
      </c>
      <c r="ER54" s="148" t="str">
        <f>IF(O54="","",IF(O54="L",0,IF(O54="V",0,IF(O54="X",0,IF(O$2="L",VLOOKUP(O54,'H. INV.'!$F$10:$P$171,11,FALSE),IF(O$2="S",VLOOKUP(O54,'H. INV.'!$V$10:$AF$171,11,FALSE),IF(O$2="D",VLOOKUP(O54,'H. INV.'!$AL$10:$AV$171,11,FALSE),"")))))))</f>
        <v/>
      </c>
      <c r="ES54" s="148" t="str">
        <f>IF(P54="","",IF(P54="L",0,IF(P54="V",0,IF(P54="X",0,IF(P$2="L",VLOOKUP(P54,'H. INV.'!$F$10:$P$171,11,FALSE),IF(P$2="S",VLOOKUP(P54,'H. INV.'!$V$10:$AF$171,11,FALSE),IF(P$2="D",VLOOKUP(P54,'H. INV.'!$AL$10:$AV$171,11,FALSE),"")))))))</f>
        <v/>
      </c>
      <c r="ET54" s="148" t="str">
        <f>IF(Q54="","",IF(Q54="L",0,IF(Q54="V",0,IF(Q54="X",0,IF(Q$2="L",VLOOKUP(Q54,'H. INV.'!$F$10:$P$171,11,FALSE),IF(Q$2="S",VLOOKUP(Q54,'H. INV.'!$V$10:$AF$171,11,FALSE),IF(Q$2="D",VLOOKUP(Q54,'H. INV.'!$AL$10:$AV$171,11,FALSE),"")))))))</f>
        <v/>
      </c>
      <c r="EU54" s="148" t="str">
        <f>IF(R54="","",IF(R54="L",0,IF(R54="V",0,IF(R54="X",0,IF(R$2="L",VLOOKUP(R54,'H. INV.'!$F$10:$P$171,11,FALSE),IF(R$2="S",VLOOKUP(R54,'H. INV.'!$V$10:$AF$171,11,FALSE),IF(R$2="D",VLOOKUP(R54,'H. INV.'!$AL$10:$AV$171,11,FALSE),"")))))))</f>
        <v/>
      </c>
      <c r="EV54" s="148" t="str">
        <f>IF(S54="","",IF(S54="L",0,IF(S54="V",0,IF(S54="X",0,IF(S$2="L",VLOOKUP(S54,'H. INV.'!$F$10:$P$171,11,FALSE),IF(S$2="S",VLOOKUP(S54,'H. INV.'!$V$10:$AF$171,11,FALSE),IF(S$2="D",VLOOKUP(S54,'H. INV.'!$AL$10:$AV$171,11,FALSE),"")))))))</f>
        <v/>
      </c>
      <c r="EW54" s="148" t="str">
        <f>IF(T54="","",IF(T54="L",0,IF(T54="V",0,IF(T54="X",0,IF(T$2="L",VLOOKUP(T54,'H. INV.'!$F$10:$P$171,11,FALSE),IF(T$2="S",VLOOKUP(T54,'H. INV.'!$V$10:$AF$171,11,FALSE),IF(T$2="D",VLOOKUP(T54,'H. INV.'!$AL$10:$AV$171,11,FALSE),"")))))))</f>
        <v/>
      </c>
      <c r="EX54" s="148" t="str">
        <f>IF(U54="","",IF(U54="L",0,IF(U54="V",0,IF(U54="X",0,IF(U$2="L",VLOOKUP(U54,'H. INV.'!$F$10:$P$171,11,FALSE),IF(U$2="S",VLOOKUP(U54,'H. INV.'!$V$10:$AF$171,11,FALSE),IF(U$2="D",VLOOKUP(U54,'H. INV.'!$AL$10:$AV$171,11,FALSE),"")))))))</f>
        <v/>
      </c>
      <c r="EY54" s="148" t="str">
        <f>IF(V54="","",IF(V54="L",0,IF(V54="V",0,IF(V54="X",0,IF(V$2="L",VLOOKUP(V54,'H. INV.'!$F$10:$P$171,11,FALSE),IF(V$2="S",VLOOKUP(V54,'H. INV.'!$V$10:$AF$171,11,FALSE),IF(V$2="D",VLOOKUP(V54,'H. INV.'!$AL$10:$AV$171,11,FALSE),"")))))))</f>
        <v/>
      </c>
      <c r="EZ54" s="148" t="str">
        <f>IF(W54="","",IF(W54="L",0,IF(W54="V",0,IF(W54="X",0,IF(W$2="L",VLOOKUP(W54,'H. INV.'!$F$10:$P$171,11,FALSE),IF(W$2="S",VLOOKUP(W54,'H. INV.'!$V$10:$AF$171,11,FALSE),IF(W$2="D",VLOOKUP(W54,'H. INV.'!$AL$10:$AV$171,11,FALSE),"")))))))</f>
        <v/>
      </c>
      <c r="FA54" s="148" t="str">
        <f>IF(X54="","",IF(X54="L",0,IF(X54="V",0,IF(X54="X",0,IF(X$2="L",VLOOKUP(X54,'H. INV.'!$F$10:$P$171,11,FALSE),IF(X$2="S",VLOOKUP(X54,'H. INV.'!$V$10:$AF$171,11,FALSE),IF(X$2="D",VLOOKUP(X54,'H. INV.'!$AL$10:$AV$171,11,FALSE),"")))))))</f>
        <v/>
      </c>
      <c r="FB54" s="148" t="str">
        <f>IF(Y54="","",IF(Y54="L",0,IF(Y54="V",0,IF(Y54="X",0,IF(Y$2="L",VLOOKUP(Y54,'H. INV.'!$F$10:$P$171,11,FALSE),IF(Y$2="S",VLOOKUP(Y54,'H. INV.'!$V$10:$AF$171,11,FALSE),IF(Y$2="D",VLOOKUP(Y54,'H. INV.'!$AL$10:$AV$171,11,FALSE),"")))))))</f>
        <v/>
      </c>
      <c r="FC54" s="148" t="str">
        <f>IF(Z54="","",IF(Z54="L",0,IF(Z54="V",0,IF(Z54="X",0,IF(Z$2="L",VLOOKUP(Z54,'H. INV.'!$F$10:$P$171,11,FALSE),IF(Z$2="S",VLOOKUP(Z54,'H. INV.'!$V$10:$AF$171,11,FALSE),IF(Z$2="D",VLOOKUP(Z54,'H. INV.'!$AL$10:$AV$171,11,FALSE),"")))))))</f>
        <v/>
      </c>
      <c r="FD54" s="148" t="str">
        <f>IF(AA54="","",IF(AA54="L",0,IF(AA54="V",0,IF(AA54="X",0,IF(AA$2="L",VLOOKUP(AA54,'H. INV.'!$F$10:$P$171,11,FALSE),IF(AA$2="S",VLOOKUP(AA54,'H. INV.'!$V$10:$AF$171,11,FALSE),IF(AA$2="D",VLOOKUP(AA54,'H. INV.'!$AL$10:$AV$171,11,FALSE),"")))))))</f>
        <v/>
      </c>
      <c r="FE54" s="148" t="str">
        <f>IF(AB54="","",IF(AB54="L",0,IF(AB54="V",0,IF(AB54="X",0,IF(AB$2="L",VLOOKUP(AB54,'H. INV.'!$F$10:$P$171,11,FALSE),IF(AB$2="S",VLOOKUP(AB54,'H. INV.'!$V$10:$AF$171,11,FALSE),IF(AB$2="D",VLOOKUP(AB54,'H. INV.'!$AL$10:$AV$171,11,FALSE),"")))))))</f>
        <v/>
      </c>
      <c r="FF54" s="148" t="str">
        <f>IF(AC54="","",IF(AC54="L",0,IF(AC54="V",0,IF(AC54="X",0,IF(AC$2="L",VLOOKUP(AC54,'H. INV.'!$F$10:$P$171,11,FALSE),IF(AC$2="S",VLOOKUP(AC54,'H. INV.'!$V$10:$AF$171,11,FALSE),IF(AC$2="D",VLOOKUP(AC54,'H. INV.'!$AL$10:$AV$171,11,FALSE),"")))))))</f>
        <v/>
      </c>
      <c r="FG54" s="148" t="str">
        <f>IF(AD54="","",IF(AD54="L",0,IF(AD54="V",0,IF(AD54="X",0,IF(AD$2="L",VLOOKUP(AD54,'H. INV.'!$F$10:$P$171,11,FALSE),IF(AD$2="S",VLOOKUP(AD54,'H. INV.'!$V$10:$AF$171,11,FALSE),IF(AD$2="D",VLOOKUP(AD54,'H. INV.'!$AL$10:$AV$171,11,FALSE),"")))))))</f>
        <v/>
      </c>
      <c r="FH54" s="148" t="str">
        <f>IF(AE54="","",IF(AE54="L",0,IF(AE54="V",0,IF(AE54="X",0,IF(AE$2="L",VLOOKUP(AE54,'H. INV.'!$F$10:$P$171,11,FALSE),IF(AE$2="S",VLOOKUP(AE54,'H. INV.'!$V$10:$AF$171,11,FALSE),IF(AE$2="D",VLOOKUP(AE54,'H. INV.'!$AL$10:$AV$171,11,FALSE),"")))))))</f>
        <v/>
      </c>
      <c r="FI54" s="148" t="str">
        <f>IF(AF54="","",IF(AF54="L",0,IF(AF54="V",0,IF(AF54="X",0,IF(AF$2="L",VLOOKUP(AF54,'H. INV.'!$F$10:$P$171,11,FALSE),IF(AF$2="S",VLOOKUP(AF54,'H. INV.'!$V$10:$AF$171,11,FALSE),IF(AF$2="D",VLOOKUP(AF54,'H. INV.'!$AL$10:$AV$171,11,FALSE),"")))))))</f>
        <v/>
      </c>
      <c r="FJ54" s="148" t="str">
        <f>IF(AG54="","",IF(AG54="L",0,IF(AG54="V",0,IF(AG54="X",0,IF(AG$2="L",VLOOKUP(AG54,'H. INV.'!$F$10:$P$171,11,FALSE),IF(AG$2="S",VLOOKUP(AG54,'H. INV.'!$V$10:$AF$171,11,FALSE),IF(AG$2="D",VLOOKUP(AG54,'H. INV.'!$AL$10:$AV$171,11,FALSE),"")))))))</f>
        <v/>
      </c>
      <c r="FK54" s="148" t="str">
        <f>IF(AH54="","",IF(AH54="L",0,IF(AH54="V",0,IF(AH54="X",0,IF(AH$2="L",VLOOKUP(AH54,'H. INV.'!$F$10:$P$171,11,FALSE),IF(AH$2="S",VLOOKUP(AH54,'H. INV.'!$V$10:$AF$171,11,FALSE),IF(AH$2="D",VLOOKUP(AH54,'H. INV.'!$AL$10:$AV$171,11,FALSE),"")))))))</f>
        <v/>
      </c>
      <c r="FL54" s="148" t="str">
        <f>IF(AI54="","",IF(AI54="L",0,IF(AI54="V",0,IF(AI54="X",0,IF(AI$2="L",VLOOKUP(AI54,'H. INV.'!$F$10:$P$171,11,FALSE),IF(AI$2="S",VLOOKUP(AI54,'H. INV.'!$V$10:$AF$171,11,FALSE),IF(AI$2="D",VLOOKUP(AI54,'H. INV.'!$AL$10:$AV$171,11,FALSE),"")))))))</f>
        <v/>
      </c>
      <c r="FM54" s="148" t="str">
        <f>IF(AJ54="","",IF(AJ54="L",0,IF(AJ54="V",0,IF(AJ54="X",0,IF(AJ$2="L",VLOOKUP(AJ54,'H. INV.'!$F$10:$P$171,11,FALSE),IF(AJ$2="S",VLOOKUP(AJ54,'H. INV.'!$V$10:$AF$171,11,FALSE),IF(AJ$2="D",VLOOKUP(AJ54,'H. INV.'!$AL$10:$AV$171,11,FALSE),"")))))))</f>
        <v/>
      </c>
      <c r="FN54" s="148" t="str">
        <f>IF(AK54="","",IF(AK54="L",0,IF(AK54="V",0,IF(AK54="X",0,IF(AK$2="L",VLOOKUP(AK54,'H. INV.'!$F$10:$P$171,11,FALSE),IF(AK$2="S",VLOOKUP(AK54,'H. INV.'!$V$10:$AF$171,11,FALSE),IF(AK$2="D",VLOOKUP(AK54,'H. INV.'!$AL$10:$AV$171,11,FALSE),"")))))))</f>
        <v/>
      </c>
      <c r="FO54" s="19"/>
      <c r="FP54" s="148" t="str">
        <f>IF(G54="","",IF(G54="L",0,IF(G54="V",0,IF(G54="X",0,IF(G$2="L",VLOOKUP(G54,'H. VER.'!$F$10:$P$171,11,FALSE),IF(G$2="S",VLOOKUP(G54,'H. VER.'!$V$10:$AF$171,11,FALSE),IF(G$2="D",VLOOKUP(G54,'H. VER.'!$AL$10:$AV$171,11,FALSE),"")))))))</f>
        <v/>
      </c>
      <c r="FQ54" s="148" t="str">
        <f>IF(H54="","",IF(H54="L",0,IF(H54="V",0,IF(H54="X",0,IF(H$2="L",VLOOKUP(H54,'H. VER.'!$F$10:$P$171,11,FALSE),IF(H$2="S",VLOOKUP(H54,'H. VER.'!$V$10:$AF$171,11,FALSE),IF(H$2="D",VLOOKUP(H54,'H. VER.'!$AL$10:$AV$171,11,FALSE),"")))))))</f>
        <v/>
      </c>
      <c r="FR54" s="148" t="str">
        <f>IF(I54="","",IF(I54="L",0,IF(I54="V",0,IF(I54="X",0,IF(I$2="L",VLOOKUP(I54,'H. VER.'!$F$10:$P$171,11,FALSE),IF(I$2="S",VLOOKUP(I54,'H. VER.'!$V$10:$AF$171,11,FALSE),IF(I$2="D",VLOOKUP(I54,'H. VER.'!$AL$10:$AV$171,11,FALSE),"")))))))</f>
        <v/>
      </c>
      <c r="FS54" s="148" t="str">
        <f>IF(J54="","",IF(J54="L",0,IF(J54="V",0,IF(J54="X",0,IF(J$2="L",VLOOKUP(J54,'H. VER.'!$F$10:$P$171,11,FALSE),IF(J$2="S",VLOOKUP(J54,'H. VER.'!$V$10:$AF$171,11,FALSE),IF(J$2="D",VLOOKUP(J54,'H. VER.'!$AL$10:$AV$171,11,FALSE),"")))))))</f>
        <v/>
      </c>
      <c r="FT54" s="148" t="str">
        <f>IF(K54="","",IF(K54="L",0,IF(K54="V",0,IF(K54="X",0,IF(K$2="L",VLOOKUP(K54,'H. VER.'!$F$10:$P$171,11,FALSE),IF(K$2="S",VLOOKUP(K54,'H. VER.'!$V$10:$AF$171,11,FALSE),IF(K$2="D",VLOOKUP(K54,'H. VER.'!$AL$10:$AV$171,11,FALSE),"")))))))</f>
        <v/>
      </c>
      <c r="FU54" s="148" t="str">
        <f>IF(L54="","",IF(L54="L",0,IF(L54="V",0,IF(L54="X",0,IF(L$2="L",VLOOKUP(L54,'H. VER.'!$F$10:$P$171,11,FALSE),IF(L$2="S",VLOOKUP(L54,'H. VER.'!$V$10:$AF$171,11,FALSE),IF(L$2="D",VLOOKUP(L54,'H. VER.'!$AL$10:$AV$171,11,FALSE),"")))))))</f>
        <v/>
      </c>
      <c r="FV54" s="148" t="str">
        <f>IF(M54="","",IF(M54="L",0,IF(M54="V",0,IF(M54="X",0,IF(M$2="L",VLOOKUP(M54,'H. VER.'!$F$10:$P$171,11,FALSE),IF(M$2="S",VLOOKUP(M54,'H. VER.'!$V$10:$AF$171,11,FALSE),IF(M$2="D",VLOOKUP(M54,'H. VER.'!$AL$10:$AV$171,11,FALSE),"")))))))</f>
        <v/>
      </c>
      <c r="FW54" s="148" t="str">
        <f>IF(N54="","",IF(N54="L",0,IF(N54="V",0,IF(N54="X",0,IF(N$2="L",VLOOKUP(N54,'H. VER.'!$F$10:$P$171,11,FALSE),IF(N$2="S",VLOOKUP(N54,'H. VER.'!$V$10:$AF$171,11,FALSE),IF(N$2="D",VLOOKUP(N54,'H. VER.'!$AL$10:$AV$171,11,FALSE),"")))))))</f>
        <v/>
      </c>
      <c r="FX54" s="148" t="str">
        <f>IF(O54="","",IF(O54="L",0,IF(O54="V",0,IF(O54="X",0,IF(O$2="L",VLOOKUP(O54,'H. VER.'!$F$10:$P$171,11,FALSE),IF(O$2="S",VLOOKUP(O54,'H. VER.'!$V$10:$AF$171,11,FALSE),IF(O$2="D",VLOOKUP(O54,'H. VER.'!$AL$10:$AV$171,11,FALSE),"")))))))</f>
        <v/>
      </c>
      <c r="FY54" s="148" t="str">
        <f>IF(P54="","",IF(P54="L",0,IF(P54="V",0,IF(P54="X",0,IF(P$2="L",VLOOKUP(P54,'H. VER.'!$F$10:$P$171,11,FALSE),IF(P$2="S",VLOOKUP(P54,'H. VER.'!$V$10:$AF$171,11,FALSE),IF(P$2="D",VLOOKUP(P54,'H. VER.'!$AL$10:$AV$171,11,FALSE),"")))))))</f>
        <v/>
      </c>
      <c r="FZ54" s="148" t="str">
        <f>IF(Q54="","",IF(Q54="L",0,IF(Q54="V",0,IF(Q54="X",0,IF(Q$2="L",VLOOKUP(Q54,'H. VER.'!$F$10:$P$171,11,FALSE),IF(Q$2="S",VLOOKUP(Q54,'H. VER.'!$V$10:$AF$171,11,FALSE),IF(Q$2="D",VLOOKUP(Q54,'H. VER.'!$AL$10:$AV$171,11,FALSE),"")))))))</f>
        <v/>
      </c>
      <c r="GA54" s="148" t="str">
        <f>IF(R54="","",IF(R54="L",0,IF(R54="V",0,IF(R54="X",0,IF(R$2="L",VLOOKUP(R54,'H. VER.'!$F$10:$P$171,11,FALSE),IF(R$2="S",VLOOKUP(R54,'H. VER.'!$V$10:$AF$171,11,FALSE),IF(R$2="D",VLOOKUP(R54,'H. VER.'!$AL$10:$AV$171,11,FALSE),"")))))))</f>
        <v/>
      </c>
      <c r="GB54" s="148" t="str">
        <f>IF(S54="","",IF(S54="L",0,IF(S54="V",0,IF(S54="X",0,IF(S$2="L",VLOOKUP(S54,'H. VER.'!$F$10:$P$171,11,FALSE),IF(S$2="S",VLOOKUP(S54,'H. VER.'!$V$10:$AF$171,11,FALSE),IF(S$2="D",VLOOKUP(S54,'H. VER.'!$AL$10:$AV$171,11,FALSE),"")))))))</f>
        <v/>
      </c>
      <c r="GC54" s="148" t="str">
        <f>IF(T54="","",IF(T54="L",0,IF(T54="V",0,IF(T54="X",0,IF(T$2="L",VLOOKUP(T54,'H. VER.'!$F$10:$P$171,11,FALSE),IF(T$2="S",VLOOKUP(T54,'H. VER.'!$V$10:$AF$171,11,FALSE),IF(T$2="D",VLOOKUP(T54,'H. VER.'!$AL$10:$AV$171,11,FALSE),"")))))))</f>
        <v/>
      </c>
      <c r="GD54" s="148" t="str">
        <f>IF(U54="","",IF(U54="L",0,IF(U54="V",0,IF(U54="X",0,IF(U$2="L",VLOOKUP(U54,'H. VER.'!$F$10:$P$171,11,FALSE),IF(U$2="S",VLOOKUP(U54,'H. VER.'!$V$10:$AF$171,11,FALSE),IF(U$2="D",VLOOKUP(U54,'H. VER.'!$AL$10:$AV$171,11,FALSE),"")))))))</f>
        <v/>
      </c>
      <c r="GE54" s="148" t="str">
        <f>IF(V54="","",IF(V54="L",0,IF(V54="V",0,IF(V54="X",0,IF(V$2="L",VLOOKUP(V54,'H. VER.'!$F$10:$P$171,11,FALSE),IF(V$2="S",VLOOKUP(V54,'H. VER.'!$V$10:$AF$171,11,FALSE),IF(V$2="D",VLOOKUP(V54,'H. VER.'!$AL$10:$AV$171,11,FALSE),"")))))))</f>
        <v/>
      </c>
      <c r="GF54" s="148" t="str">
        <f>IF(W54="","",IF(W54="L",0,IF(W54="V",0,IF(W54="X",0,IF(W$2="L",VLOOKUP(W54,'H. VER.'!$F$10:$P$171,11,FALSE),IF(W$2="S",VLOOKUP(W54,'H. VER.'!$V$10:$AF$171,11,FALSE),IF(W$2="D",VLOOKUP(W54,'H. VER.'!$AL$10:$AV$171,11,FALSE),"")))))))</f>
        <v/>
      </c>
      <c r="GG54" s="148" t="str">
        <f>IF(X54="","",IF(X54="L",0,IF(X54="V",0,IF(X54="X",0,IF(X$2="L",VLOOKUP(X54,'H. VER.'!$F$10:$P$171,11,FALSE),IF(X$2="S",VLOOKUP(X54,'H. VER.'!$V$10:$AF$171,11,FALSE),IF(X$2="D",VLOOKUP(X54,'H. VER.'!$AL$10:$AV$171,11,FALSE),"")))))))</f>
        <v/>
      </c>
      <c r="GH54" s="148" t="str">
        <f>IF(Y54="","",IF(Y54="L",0,IF(Y54="V",0,IF(Y54="X",0,IF(Y$2="L",VLOOKUP(Y54,'H. VER.'!$F$10:$P$171,11,FALSE),IF(Y$2="S",VLOOKUP(Y54,'H. VER.'!$V$10:$AF$171,11,FALSE),IF(Y$2="D",VLOOKUP(Y54,'H. VER.'!$AL$10:$AV$171,11,FALSE),"")))))))</f>
        <v/>
      </c>
      <c r="GI54" s="148" t="str">
        <f>IF(Z54="","",IF(Z54="L",0,IF(Z54="V",0,IF(Z54="X",0,IF(Z$2="L",VLOOKUP(Z54,'H. VER.'!$F$10:$P$171,11,FALSE),IF(Z$2="S",VLOOKUP(Z54,'H. VER.'!$V$10:$AF$171,11,FALSE),IF(Z$2="D",VLOOKUP(Z54,'H. VER.'!$AL$10:$AV$171,11,FALSE),"")))))))</f>
        <v/>
      </c>
      <c r="GJ54" s="148" t="str">
        <f>IF(AA54="","",IF(AA54="L",0,IF(AA54="V",0,IF(AA54="X",0,IF(AA$2="L",VLOOKUP(AA54,'H. VER.'!$F$10:$P$171,11,FALSE),IF(AA$2="S",VLOOKUP(AA54,'H. VER.'!$V$10:$AF$171,11,FALSE),IF(AA$2="D",VLOOKUP(AA54,'H. VER.'!$AL$10:$AV$171,11,FALSE),"")))))))</f>
        <v/>
      </c>
      <c r="GK54" s="148" t="str">
        <f>IF(AB54="","",IF(AB54="L",0,IF(AB54="V",0,IF(AB54="X",0,IF(AB$2="L",VLOOKUP(AB54,'H. VER.'!$F$10:$P$171,11,FALSE),IF(AB$2="S",VLOOKUP(AB54,'H. VER.'!$V$10:$AF$171,11,FALSE),IF(AB$2="D",VLOOKUP(AB54,'H. VER.'!$AL$10:$AV$171,11,FALSE),"")))))))</f>
        <v/>
      </c>
      <c r="GL54" s="148" t="str">
        <f>IF(AC54="","",IF(AC54="L",0,IF(AC54="V",0,IF(AC54="X",0,IF(AC$2="L",VLOOKUP(AC54,'H. VER.'!$F$10:$P$171,11,FALSE),IF(AC$2="S",VLOOKUP(AC54,'H. VER.'!$V$10:$AF$171,11,FALSE),IF(AC$2="D",VLOOKUP(AC54,'H. VER.'!$AL$10:$AV$171,11,FALSE),"")))))))</f>
        <v/>
      </c>
      <c r="GM54" s="148" t="str">
        <f>IF(AD54="","",IF(AD54="L",0,IF(AD54="V",0,IF(AD54="X",0,IF(AD$2="L",VLOOKUP(AD54,'H. VER.'!$F$10:$P$171,11,FALSE),IF(AD$2="S",VLOOKUP(AD54,'H. VER.'!$V$10:$AF$171,11,FALSE),IF(AD$2="D",VLOOKUP(AD54,'H. VER.'!$AL$10:$AV$171,11,FALSE),"")))))))</f>
        <v/>
      </c>
      <c r="GN54" s="148" t="str">
        <f>IF(AE54="","",IF(AE54="L",0,IF(AE54="V",0,IF(AE54="X",0,IF(AE$2="L",VLOOKUP(AE54,'H. VER.'!$F$10:$P$171,11,FALSE),IF(AE$2="S",VLOOKUP(AE54,'H. VER.'!$V$10:$AF$171,11,FALSE),IF(AE$2="D",VLOOKUP(AE54,'H. VER.'!$AL$10:$AV$171,11,FALSE),"")))))))</f>
        <v/>
      </c>
      <c r="GO54" s="148" t="str">
        <f>IF(AF54="","",IF(AF54="L",0,IF(AF54="V",0,IF(AF54="X",0,IF(AF$2="L",VLOOKUP(AF54,'H. VER.'!$F$10:$P$171,11,FALSE),IF(AF$2="S",VLOOKUP(AF54,'H. VER.'!$V$10:$AF$171,11,FALSE),IF(AF$2="D",VLOOKUP(AF54,'H. VER.'!$AL$10:$AV$171,11,FALSE),"")))))))</f>
        <v/>
      </c>
      <c r="GP54" s="148" t="str">
        <f>IF(AG54="","",IF(AG54="L",0,IF(AG54="V",0,IF(AG54="X",0,IF(AG$2="L",VLOOKUP(AG54,'H. VER.'!$F$10:$P$171,11,FALSE),IF(AG$2="S",VLOOKUP(AG54,'H. VER.'!$V$10:$AF$171,11,FALSE),IF(AG$2="D",VLOOKUP(AG54,'H. VER.'!$AL$10:$AV$171,11,FALSE),"")))))))</f>
        <v/>
      </c>
      <c r="GQ54" s="148" t="str">
        <f>IF(AH54="","",IF(AH54="L",0,IF(AH54="V",0,IF(AH54="X",0,IF(AH$2="L",VLOOKUP(AH54,'H. VER.'!$F$10:$P$171,11,FALSE),IF(AH$2="S",VLOOKUP(AH54,'H. VER.'!$V$10:$AF$171,11,FALSE),IF(AH$2="D",VLOOKUP(AH54,'H. VER.'!$AL$10:$AV$171,11,FALSE),"")))))))</f>
        <v/>
      </c>
      <c r="GR54" s="148" t="str">
        <f>IF(AI54="","",IF(AI54="L",0,IF(AI54="V",0,IF(AI54="X",0,IF(AI$2="L",VLOOKUP(AI54,'H. VER.'!$F$10:$P$171,11,FALSE),IF(AI$2="S",VLOOKUP(AI54,'H. VER.'!$V$10:$AF$171,11,FALSE),IF(AI$2="D",VLOOKUP(AI54,'H. VER.'!$AL$10:$AV$171,11,FALSE),"")))))))</f>
        <v/>
      </c>
      <c r="GS54" s="148" t="str">
        <f>IF(AJ54="","",IF(AJ54="L",0,IF(AJ54="V",0,IF(AJ54="X",0,IF(AJ$2="L",VLOOKUP(AJ54,'H. VER.'!$F$10:$P$171,11,FALSE),IF(AJ$2="S",VLOOKUP(AJ54,'H. VER.'!$V$10:$AF$171,11,FALSE),IF(AJ$2="D",VLOOKUP(AJ54,'H. VER.'!$AL$10:$AV$171,11,FALSE),"")))))))</f>
        <v/>
      </c>
      <c r="GT54" s="148" t="str">
        <f>IF(AK54="","",IF(AK54="L",0,IF(AK54="V",0,IF(AK54="X",0,IF(AK$2="L",VLOOKUP(AK54,'H. VER.'!$F$10:$P$171,11,FALSE),IF(AK$2="S",VLOOKUP(AK54,'H. VER.'!$V$10:$AF$171,11,FALSE),IF(AK$2="D",VLOOKUP(AK54,'H. VER.'!$AL$10:$AV$171,11,FALSE),"")))))))</f>
        <v/>
      </c>
      <c r="GU54" s="19"/>
      <c r="GV54" s="417">
        <f t="shared" si="47"/>
        <v>47</v>
      </c>
      <c r="GW54" s="415"/>
    </row>
    <row r="55" spans="1:205" ht="15.75">
      <c r="A55" s="368"/>
      <c r="B55" s="367" t="str">
        <f>IFERROR(VLOOKUP(A471/7/2023+CONDUCTORES!C:V,20,FALSE),"")</f>
        <v/>
      </c>
      <c r="C55" s="544" t="str">
        <f>IF(CUADRO!A55="",IF(B55="","",B55),VLOOKUP(CUADRO!A55,CONDUCTORES!C:E,3,FALSE))</f>
        <v/>
      </c>
      <c r="D55" s="545" t="str">
        <f>IF(ISNA(IF(B55="",IF(A55="","",A55),VLOOKUP(B55,CONDUCTORES!B:F,5,FALSE))),"",(IF(B55="",IF(A55="","",A55),VLOOKUP(B55,CONDUCTORES!B:F,5,FALSE))))</f>
        <v/>
      </c>
      <c r="E55" s="546">
        <v>49</v>
      </c>
      <c r="F55" s="551"/>
      <c r="G55" s="547"/>
      <c r="H55" s="547"/>
      <c r="I55" s="519"/>
      <c r="J55" s="547"/>
      <c r="K55" s="519"/>
      <c r="L55" s="550"/>
      <c r="M55" s="547"/>
      <c r="N55" s="547"/>
      <c r="O55" s="547"/>
      <c r="P55" s="519"/>
      <c r="Q55" s="547"/>
      <c r="R55" s="519"/>
      <c r="S55" s="550"/>
      <c r="T55" s="519"/>
      <c r="U55" s="549"/>
      <c r="V55" s="550"/>
      <c r="W55" s="547"/>
      <c r="X55" s="547"/>
      <c r="Y55" s="519"/>
      <c r="Z55" s="519"/>
      <c r="AA55" s="547"/>
      <c r="AB55" s="547"/>
      <c r="AC55" s="547"/>
      <c r="AD55" s="547"/>
      <c r="AE55" s="547"/>
      <c r="AF55" s="547"/>
      <c r="AG55" s="550"/>
      <c r="AH55" s="547"/>
      <c r="AI55" s="547"/>
      <c r="AJ55" s="547"/>
      <c r="AK55" s="519"/>
      <c r="AL55" s="417">
        <f t="shared" si="38"/>
        <v>0</v>
      </c>
      <c r="AM55" s="417">
        <f t="shared" si="6"/>
        <v>31</v>
      </c>
      <c r="AN55" s="463">
        <f t="shared" si="39"/>
        <v>0</v>
      </c>
      <c r="AO55" s="463">
        <f t="shared" si="40"/>
        <v>0</v>
      </c>
      <c r="AP55" s="463">
        <f t="shared" si="41"/>
        <v>0</v>
      </c>
      <c r="AQ55" s="463">
        <f t="shared" si="42"/>
        <v>0</v>
      </c>
      <c r="AR55" s="463">
        <f t="shared" si="43"/>
        <v>0</v>
      </c>
      <c r="AS55" s="464">
        <f t="shared" si="44"/>
        <v>0</v>
      </c>
      <c r="AT55" s="464">
        <f t="shared" si="45"/>
        <v>0</v>
      </c>
      <c r="AU55" s="465">
        <f>EH55+(AO55*(CALCULADORA!$L$22/30))+(CUADRO!AP55*CALCULADORA!$J$22)+(CUADRO!AQ55*CALCULADORA!$J$22)+(CUADRO!AR55*CALCULADORA!$J$22)</f>
        <v>0</v>
      </c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97">
        <f t="shared" si="48"/>
        <v>1</v>
      </c>
      <c r="BW55" s="97">
        <f t="shared" si="49"/>
        <v>2</v>
      </c>
      <c r="BX55" s="97">
        <f t="shared" si="50"/>
        <v>3</v>
      </c>
      <c r="BY55" s="97">
        <f t="shared" si="51"/>
        <v>4</v>
      </c>
      <c r="BZ55" s="97">
        <f t="shared" si="52"/>
        <v>5</v>
      </c>
      <c r="CA55" s="97">
        <f t="shared" si="53"/>
        <v>6</v>
      </c>
      <c r="CB55" s="97">
        <f t="shared" si="54"/>
        <v>7</v>
      </c>
      <c r="CC55" s="97">
        <f t="shared" si="55"/>
        <v>8</v>
      </c>
      <c r="CD55" s="97">
        <f t="shared" si="56"/>
        <v>9</v>
      </c>
      <c r="CE55" s="97">
        <f t="shared" si="57"/>
        <v>10</v>
      </c>
      <c r="CF55" s="97">
        <f t="shared" si="58"/>
        <v>11</v>
      </c>
      <c r="CG55" s="97">
        <f t="shared" si="59"/>
        <v>12</v>
      </c>
      <c r="CH55" s="97">
        <f t="shared" si="60"/>
        <v>13</v>
      </c>
      <c r="CI55" s="97">
        <f t="shared" si="61"/>
        <v>14</v>
      </c>
      <c r="CJ55" s="97">
        <f t="shared" si="62"/>
        <v>15</v>
      </c>
      <c r="CK55" s="97">
        <f t="shared" si="63"/>
        <v>16</v>
      </c>
      <c r="CL55" s="97">
        <f t="shared" si="64"/>
        <v>17</v>
      </c>
      <c r="CM55" s="97">
        <f t="shared" si="65"/>
        <v>18</v>
      </c>
      <c r="CN55" s="97">
        <f t="shared" si="66"/>
        <v>19</v>
      </c>
      <c r="CO55" s="97">
        <f t="shared" si="67"/>
        <v>20</v>
      </c>
      <c r="CP55" s="97">
        <f t="shared" si="68"/>
        <v>21</v>
      </c>
      <c r="CQ55" s="97">
        <f t="shared" si="69"/>
        <v>22</v>
      </c>
      <c r="CR55" s="97">
        <f t="shared" si="70"/>
        <v>23</v>
      </c>
      <c r="CS55" s="97">
        <f t="shared" si="71"/>
        <v>24</v>
      </c>
      <c r="CT55" s="97">
        <f t="shared" si="72"/>
        <v>25</v>
      </c>
      <c r="CU55" s="97">
        <f t="shared" si="73"/>
        <v>26</v>
      </c>
      <c r="CV55" s="97">
        <f t="shared" si="74"/>
        <v>27</v>
      </c>
      <c r="CW55" s="97">
        <f t="shared" si="75"/>
        <v>28</v>
      </c>
      <c r="CX55" s="97">
        <f t="shared" si="76"/>
        <v>29</v>
      </c>
      <c r="CY55" s="97">
        <f t="shared" si="77"/>
        <v>30</v>
      </c>
      <c r="CZ55" s="97">
        <f t="shared" si="78"/>
        <v>31</v>
      </c>
      <c r="DA55" s="19"/>
      <c r="DB55" s="19"/>
      <c r="DC55" s="148" t="str">
        <f>IF(G55="X",CALCULADORA!$J$22,IF(CUADRO!G55="V",0,IF(CUADRO!G55="AP",0,IF(CUADRO!G55="HS",0,IF(CUADRO!G55="BA",0,IF(CALCULADORA!$M$2="INVIERNO",CUADRO!EJ55,CUADRO!FP55))))))</f>
        <v/>
      </c>
      <c r="DD55" s="148" t="str">
        <f>IF(H55="X",CALCULADORA!$J$22,IF(CUADRO!H55="V",0,IF(CUADRO!H55="AP",0,IF(CUADRO!H55="HS",0,IF(CUADRO!H55="BA",0,IF(CALCULADORA!$M$2="INVIERNO",CUADRO!EK55,CUADRO!FQ55))))))</f>
        <v/>
      </c>
      <c r="DE55" s="148" t="str">
        <f>IF(I55="X",CALCULADORA!$J$22,IF(CUADRO!I55="V",0,IF(CUADRO!I55="AP",0,IF(CUADRO!I55="HS",0,IF(CUADRO!I55="BA",0,IF(CALCULADORA!$M$2="INVIERNO",CUADRO!EL55,CUADRO!FR55))))))</f>
        <v/>
      </c>
      <c r="DF55" s="148" t="str">
        <f>IF(J55="X",CALCULADORA!$J$22,IF(CUADRO!J55="V",0,IF(CUADRO!J55="AP",0,IF(CUADRO!J55="HS",0,IF(CUADRO!J55="BA",0,IF(CALCULADORA!$M$2="INVIERNO",CUADRO!EM55,CUADRO!FS55))))))</f>
        <v/>
      </c>
      <c r="DG55" s="148" t="str">
        <f>IF(K55="X",CALCULADORA!$J$22,IF(CUADRO!K55="V",0,IF(CUADRO!K55="AP",0,IF(CUADRO!K55="HS",0,IF(CUADRO!K55="BA",0,IF(CALCULADORA!$M$2="INVIERNO",CUADRO!EN55,CUADRO!FT55))))))</f>
        <v/>
      </c>
      <c r="DH55" s="148" t="str">
        <f>IF(L55="X",CALCULADORA!$J$22,IF(CUADRO!L55="V",0,IF(CUADRO!L55="AP",0,IF(CUADRO!L55="HS",0,IF(CUADRO!L55="BA",0,IF(CALCULADORA!$M$2="INVIERNO",CUADRO!EO55,CUADRO!FU55))))))</f>
        <v/>
      </c>
      <c r="DI55" s="148" t="str">
        <f>IF(M55="X",CALCULADORA!$J$22,IF(CUADRO!M55="V",0,IF(CUADRO!M55="AP",0,IF(CUADRO!M55="HS",0,IF(CUADRO!M55="BA",0,IF(CALCULADORA!$M$2="INVIERNO",CUADRO!EP55,CUADRO!FV55))))))</f>
        <v/>
      </c>
      <c r="DJ55" s="148" t="str">
        <f>IF(N55="X",CALCULADORA!$J$22,IF(CUADRO!N55="V",0,IF(CUADRO!N55="AP",0,IF(CUADRO!N55="HS",0,IF(CUADRO!N55="BA",0,IF(CALCULADORA!$M$2="INVIERNO",CUADRO!EQ55,CUADRO!FW55))))))</f>
        <v/>
      </c>
      <c r="DK55" s="148" t="str">
        <f>IF(O55="X",CALCULADORA!$J$22,IF(CUADRO!O55="V",0,IF(CUADRO!O55="AP",0,IF(CUADRO!O55="HS",0,IF(CUADRO!O55="BA",0,IF(CALCULADORA!$M$2="INVIERNO",CUADRO!ER55,CUADRO!FX55))))))</f>
        <v/>
      </c>
      <c r="DL55" s="148" t="str">
        <f>IF(P55="X",CALCULADORA!$J$22,IF(CUADRO!P55="V",0,IF(CUADRO!P55="AP",0,IF(CUADRO!P55="HS",0,IF(CUADRO!P55="BA",0,IF(CALCULADORA!$M$2="INVIERNO",CUADRO!ES55,CUADRO!FY55))))))</f>
        <v/>
      </c>
      <c r="DM55" s="148" t="str">
        <f>IF(Q55="X",CALCULADORA!$J$22,IF(CUADRO!Q55="V",0,IF(CUADRO!Q55="AP",0,IF(CUADRO!Q55="HS",0,IF(CUADRO!Q55="BA",0,IF(CALCULADORA!$M$2="INVIERNO",CUADRO!ET55,CUADRO!FZ55))))))</f>
        <v/>
      </c>
      <c r="DN55" s="148" t="str">
        <f>IF(R55="X",CALCULADORA!$J$22,IF(CUADRO!R55="V",0,IF(CUADRO!R55="AP",0,IF(CUADRO!R55="HS",0,IF(CUADRO!R55="BA",0,IF(CALCULADORA!$M$2="INVIERNO",CUADRO!EU55,CUADRO!GA55))))))</f>
        <v/>
      </c>
      <c r="DO55" s="148" t="str">
        <f>IF(S55="X",CALCULADORA!$J$22,IF(CUADRO!S55="V",0,IF(CUADRO!S55="AP",0,IF(CUADRO!S55="HS",0,IF(CUADRO!S55="BA",0,IF(CALCULADORA!$M$2="INVIERNO",CUADRO!EV55,CUADRO!GB55))))))</f>
        <v/>
      </c>
      <c r="DP55" s="148" t="str">
        <f>IF(T55="X",CALCULADORA!$J$22,IF(CUADRO!T55="V",0,IF(CUADRO!T55="AP",0,IF(CUADRO!T55="HS",0,IF(CUADRO!T55="BA",0,IF(CALCULADORA!$M$2="INVIERNO",CUADRO!EW55,CUADRO!GC55))))))</f>
        <v/>
      </c>
      <c r="DQ55" s="148" t="str">
        <f>IF(U55="X",CALCULADORA!$J$22,IF(CUADRO!U55="V",0,IF(CUADRO!U55="AP",0,IF(CUADRO!U55="HS",0,IF(CUADRO!U55="BA",0,IF(CALCULADORA!$M$2="INVIERNO",CUADRO!EX55,CUADRO!GD55))))))</f>
        <v/>
      </c>
      <c r="DR55" s="148" t="str">
        <f>IF(V55="X",CALCULADORA!$J$22,IF(CUADRO!V55="V",0,IF(CUADRO!V55="AP",0,IF(CUADRO!V55="HS",0,IF(CUADRO!V55="BA",0,IF(CALCULADORA!$M$2="INVIERNO",CUADRO!EY55,CUADRO!GE55))))))</f>
        <v/>
      </c>
      <c r="DS55" s="148" t="str">
        <f>IF(W55="X",CALCULADORA!$J$22,IF(CUADRO!W55="V",0,IF(CUADRO!W55="AP",0,IF(CUADRO!W55="HS",0,IF(CUADRO!W55="BA",0,IF(CALCULADORA!$M$2="INVIERNO",CUADRO!EZ55,CUADRO!GF55))))))</f>
        <v/>
      </c>
      <c r="DT55" s="148" t="str">
        <f>IF(X55="X",CALCULADORA!$J$22,IF(CUADRO!X55="V",0,IF(CUADRO!X55="AP",0,IF(CUADRO!X55="HS",0,IF(CUADRO!X55="BA",0,IF(CALCULADORA!$M$2="INVIERNO",CUADRO!FA55,CUADRO!GG55))))))</f>
        <v/>
      </c>
      <c r="DU55" s="148" t="str">
        <f>IF(Y55="X",CALCULADORA!$J$22,IF(CUADRO!Y55="V",0,IF(CUADRO!Y55="AP",0,IF(CUADRO!Y55="HS",0,IF(CUADRO!Y55="BA",0,IF(CALCULADORA!$M$2="INVIERNO",CUADRO!FB55,CUADRO!GH55))))))</f>
        <v/>
      </c>
      <c r="DV55" s="148" t="str">
        <f>IF(Z55="X",CALCULADORA!$J$22,IF(CUADRO!Z55="V",0,IF(CUADRO!Z55="AP",0,IF(CUADRO!Z55="HS",0,IF(CUADRO!Z55="BA",0,IF(CALCULADORA!$M$2="INVIERNO",CUADRO!FC55,CUADRO!GI55))))))</f>
        <v/>
      </c>
      <c r="DW55" s="148" t="str">
        <f>IF(AA55="X",CALCULADORA!$J$22,IF(CUADRO!AA55="V",0,IF(CUADRO!AA55="AP",0,IF(CUADRO!AA55="HS",0,IF(CUADRO!AA55="BA",0,IF(CALCULADORA!$M$2="INVIERNO",CUADRO!FD55,CUADRO!GJ55))))))</f>
        <v/>
      </c>
      <c r="DX55" s="148" t="str">
        <f>IF(AB55="X",CALCULADORA!$J$22,IF(CUADRO!AB55="V",0,IF(CUADRO!AB55="AP",0,IF(CUADRO!AB55="HS",0,IF(CUADRO!AB55="BA",0,IF(CALCULADORA!$M$2="INVIERNO",CUADRO!FE55,CUADRO!GK55))))))</f>
        <v/>
      </c>
      <c r="DY55" s="148" t="str">
        <f>IF(AC55="X",CALCULADORA!$J$22,IF(CUADRO!AC55="V",0,IF(CUADRO!AC55="AP",0,IF(CUADRO!AC55="HS",0,IF(CUADRO!AC55="BA",0,IF(CALCULADORA!$M$2="INVIERNO",CUADRO!FF55,CUADRO!GL55))))))</f>
        <v/>
      </c>
      <c r="DZ55" s="148" t="str">
        <f>IF(AD55="X",CALCULADORA!$J$22,IF(CUADRO!AD55="V",0,IF(CUADRO!AD55="AP",0,IF(CUADRO!AD55="HS",0,IF(CUADRO!AD55="BA",0,IF(CALCULADORA!$M$2="INVIERNO",CUADRO!FG55,CUADRO!GM55))))))</f>
        <v/>
      </c>
      <c r="EA55" s="148" t="str">
        <f>IF(AE55="X",CALCULADORA!$J$22,IF(CUADRO!AE55="V",0,IF(CUADRO!AE55="AP",0,IF(CUADRO!AE55="HS",0,IF(CUADRO!AE55="BA",0,IF(CALCULADORA!$M$2="INVIERNO",CUADRO!FH55,CUADRO!GN55))))))</f>
        <v/>
      </c>
      <c r="EB55" s="148" t="str">
        <f>IF(AF55="X",CALCULADORA!$J$22,IF(CUADRO!AF55="V",0,IF(CUADRO!AF55="AP",0,IF(CUADRO!AF55="HS",0,IF(CUADRO!AF55="BA",0,IF(CALCULADORA!$M$2="INVIERNO",CUADRO!FI55,CUADRO!GO55))))))</f>
        <v/>
      </c>
      <c r="EC55" s="148" t="str">
        <f>IF(AG55="X",CALCULADORA!$J$22,IF(CUADRO!AG55="V",0,IF(CUADRO!AG55="AP",0,IF(CUADRO!AG55="HS",0,IF(CUADRO!AG55="BA",0,IF(CALCULADORA!$M$2="INVIERNO",CUADRO!FJ55,CUADRO!GP55))))))</f>
        <v/>
      </c>
      <c r="ED55" s="148" t="str">
        <f>IF(AH55="X",CALCULADORA!$J$22,IF(CUADRO!AH55="V",0,IF(CUADRO!AH55="AP",0,IF(CUADRO!AH55="HS",0,IF(CUADRO!AH55="BA",0,IF(CALCULADORA!$M$2="INVIERNO",CUADRO!FK55,CUADRO!GQ55))))))</f>
        <v/>
      </c>
      <c r="EE55" s="148" t="str">
        <f>IF(AI55="X",CALCULADORA!$J$22,IF(CUADRO!AI55="V",0,IF(CUADRO!AI55="AP",0,IF(CUADRO!AI55="HS",0,IF(CUADRO!AI55="BA",0,IF(CALCULADORA!$M$2="INVIERNO",CUADRO!FL55,CUADRO!GR55))))))</f>
        <v/>
      </c>
      <c r="EF55" s="148" t="str">
        <f>IF(AJ55="X",CALCULADORA!$J$22,IF(CUADRO!AJ55="V",0,IF(CUADRO!AJ55="AP",0,IF(CUADRO!AJ55="HS",0,IF(CUADRO!AJ55="BA",0,IF(CALCULADORA!$M$2="INVIERNO",CUADRO!FM55,CUADRO!GS55))))))</f>
        <v/>
      </c>
      <c r="EG55" s="148" t="str">
        <f>IF(AK55="X",CALCULADORA!$J$22,IF(CUADRO!AK55="V",0,IF(CUADRO!AK55="AP",0,IF(CUADRO!AK55="HS",0,IF(CUADRO!AK55="BA",0,IF(CALCULADORA!$M$2="INVIERNO",CUADRO!FN55,CUADRO!GT55))))))</f>
        <v/>
      </c>
      <c r="EH55" s="363">
        <f t="shared" si="46"/>
        <v>0</v>
      </c>
      <c r="EI55" s="19"/>
      <c r="EJ55" s="148" t="str">
        <f>IF(G55="","",IF(G55="L",0,IF(G55="V",0,IF(G55="X",0,IF(G$2="L",VLOOKUP(G55,'H. INV.'!$F$10:$P$171,11,FALSE),IF(G$2="S",VLOOKUP(G55,'H. INV.'!$V$10:$AF$171,11,FALSE),IF(G$2="D",VLOOKUP(G55,'H. INV.'!$AL$10:$AV$171,11,FALSE),"")))))))</f>
        <v/>
      </c>
      <c r="EK55" s="148" t="str">
        <f>IF(H55="","",IF(H55="L",0,IF(H55="V",0,IF(H55="X",0,IF(H$2="L",VLOOKUP(H55,'H. INV.'!$F$10:$P$171,11,FALSE),IF(H$2="S",VLOOKUP(H55,'H. INV.'!$V$10:$AF$171,11,FALSE),IF(H$2="D",VLOOKUP(H55,'H. INV.'!$AL$10:$AV$171,11,FALSE),"")))))))</f>
        <v/>
      </c>
      <c r="EL55" s="148" t="str">
        <f>IF(I55="","",IF(I55="L",0,IF(I55="V",0,IF(I55="X",0,IF(I$2="L",VLOOKUP(I55,'H. INV.'!$F$10:$P$171,11,FALSE),IF(I$2="S",VLOOKUP(I55,'H. INV.'!$V$10:$AF$171,11,FALSE),IF(I$2="D",VLOOKUP(I55,'H. INV.'!$AL$10:$AV$171,11,FALSE),"")))))))</f>
        <v/>
      </c>
      <c r="EM55" s="148" t="str">
        <f>IF(J55="","",IF(J55="L",0,IF(J55="V",0,IF(J55="X",0,IF(J$2="L",VLOOKUP(J55,'H. INV.'!$F$10:$P$171,11,FALSE),IF(J$2="S",VLOOKUP(J55,'H. INV.'!$V$10:$AF$171,11,FALSE),IF(J$2="D",VLOOKUP(J55,'H. INV.'!$AL$10:$AV$171,11,FALSE),"")))))))</f>
        <v/>
      </c>
      <c r="EN55" s="148" t="str">
        <f>IF(K55="","",IF(K55="L",0,IF(K55="V",0,IF(K55="X",0,IF(K$2="L",VLOOKUP(K55,'H. INV.'!$F$10:$P$171,11,FALSE),IF(K$2="S",VLOOKUP(K55,'H. INV.'!$V$10:$AF$171,11,FALSE),IF(K$2="D",VLOOKUP(K55,'H. INV.'!$AL$10:$AV$171,11,FALSE),"")))))))</f>
        <v/>
      </c>
      <c r="EO55" s="148" t="str">
        <f>IF(L55="","",IF(L55="L",0,IF(L55="V",0,IF(L55="X",0,IF(L$2="L",VLOOKUP(L55,'H. INV.'!$F$10:$P$171,11,FALSE),IF(L$2="S",VLOOKUP(L55,'H. INV.'!$V$10:$AF$171,11,FALSE),IF(L$2="D",VLOOKUP(L55,'H. INV.'!$AL$10:$AV$171,11,FALSE),"")))))))</f>
        <v/>
      </c>
      <c r="EP55" s="148" t="str">
        <f>IF(M55="","",IF(M55="L",0,IF(M55="V",0,IF(M55="X",0,IF(M$2="L",VLOOKUP(M55,'H. INV.'!$F$10:$P$171,11,FALSE),IF(M$2="S",VLOOKUP(M55,'H. INV.'!$V$10:$AF$171,11,FALSE),IF(M$2="D",VLOOKUP(M55,'H. INV.'!$AL$10:$AV$171,11,FALSE),"")))))))</f>
        <v/>
      </c>
      <c r="EQ55" s="148" t="str">
        <f>IF(N55="","",IF(N55="L",0,IF(N55="V",0,IF(N55="X",0,IF(N$2="L",VLOOKUP(N55,'H. INV.'!$F$10:$P$171,11,FALSE),IF(N$2="S",VLOOKUP(N55,'H. INV.'!$V$10:$AF$171,11,FALSE),IF(N$2="D",VLOOKUP(N55,'H. INV.'!$AL$10:$AV$171,11,FALSE),"")))))))</f>
        <v/>
      </c>
      <c r="ER55" s="148" t="str">
        <f>IF(O55="","",IF(O55="L",0,IF(O55="V",0,IF(O55="X",0,IF(O$2="L",VLOOKUP(O55,'H. INV.'!$F$10:$P$171,11,FALSE),IF(O$2="S",VLOOKUP(O55,'H. INV.'!$V$10:$AF$171,11,FALSE),IF(O$2="D",VLOOKUP(O55,'H. INV.'!$AL$10:$AV$171,11,FALSE),"")))))))</f>
        <v/>
      </c>
      <c r="ES55" s="148" t="str">
        <f>IF(P55="","",IF(P55="L",0,IF(P55="V",0,IF(P55="X",0,IF(P$2="L",VLOOKUP(P55,'H. INV.'!$F$10:$P$171,11,FALSE),IF(P$2="S",VLOOKUP(P55,'H. INV.'!$V$10:$AF$171,11,FALSE),IF(P$2="D",VLOOKUP(P55,'H. INV.'!$AL$10:$AV$171,11,FALSE),"")))))))</f>
        <v/>
      </c>
      <c r="ET55" s="148" t="str">
        <f>IF(Q55="","",IF(Q55="L",0,IF(Q55="V",0,IF(Q55="X",0,IF(Q$2="L",VLOOKUP(Q55,'H. INV.'!$F$10:$P$171,11,FALSE),IF(Q$2="S",VLOOKUP(Q55,'H. INV.'!$V$10:$AF$171,11,FALSE),IF(Q$2="D",VLOOKUP(Q55,'H. INV.'!$AL$10:$AV$171,11,FALSE),"")))))))</f>
        <v/>
      </c>
      <c r="EU55" s="148" t="str">
        <f>IF(R55="","",IF(R55="L",0,IF(R55="V",0,IF(R55="X",0,IF(R$2="L",VLOOKUP(R55,'H. INV.'!$F$10:$P$171,11,FALSE),IF(R$2="S",VLOOKUP(R55,'H. INV.'!$V$10:$AF$171,11,FALSE),IF(R$2="D",VLOOKUP(R55,'H. INV.'!$AL$10:$AV$171,11,FALSE),"")))))))</f>
        <v/>
      </c>
      <c r="EV55" s="148" t="str">
        <f>IF(S55="","",IF(S55="L",0,IF(S55="V",0,IF(S55="X",0,IF(S$2="L",VLOOKUP(S55,'H. INV.'!$F$10:$P$171,11,FALSE),IF(S$2="S",VLOOKUP(S55,'H. INV.'!$V$10:$AF$171,11,FALSE),IF(S$2="D",VLOOKUP(S55,'H. INV.'!$AL$10:$AV$171,11,FALSE),"")))))))</f>
        <v/>
      </c>
      <c r="EW55" s="148" t="str">
        <f>IF(T55="","",IF(T55="L",0,IF(T55="V",0,IF(T55="X",0,IF(T$2="L",VLOOKUP(T55,'H. INV.'!$F$10:$P$171,11,FALSE),IF(T$2="S",VLOOKUP(T55,'H. INV.'!$V$10:$AF$171,11,FALSE),IF(T$2="D",VLOOKUP(T55,'H. INV.'!$AL$10:$AV$171,11,FALSE),"")))))))</f>
        <v/>
      </c>
      <c r="EX55" s="148" t="str">
        <f>IF(U55="","",IF(U55="L",0,IF(U55="V",0,IF(U55="X",0,IF(U$2="L",VLOOKUP(U55,'H. INV.'!$F$10:$P$171,11,FALSE),IF(U$2="S",VLOOKUP(U55,'H. INV.'!$V$10:$AF$171,11,FALSE),IF(U$2="D",VLOOKUP(U55,'H. INV.'!$AL$10:$AV$171,11,FALSE),"")))))))</f>
        <v/>
      </c>
      <c r="EY55" s="148" t="str">
        <f>IF(V55="","",IF(V55="L",0,IF(V55="V",0,IF(V55="X",0,IF(V$2="L",VLOOKUP(V55,'H. INV.'!$F$10:$P$171,11,FALSE),IF(V$2="S",VLOOKUP(V55,'H. INV.'!$V$10:$AF$171,11,FALSE),IF(V$2="D",VLOOKUP(V55,'H. INV.'!$AL$10:$AV$171,11,FALSE),"")))))))</f>
        <v/>
      </c>
      <c r="EZ55" s="148" t="str">
        <f>IF(W55="","",IF(W55="L",0,IF(W55="V",0,IF(W55="X",0,IF(W$2="L",VLOOKUP(W55,'H. INV.'!$F$10:$P$171,11,FALSE),IF(W$2="S",VLOOKUP(W55,'H. INV.'!$V$10:$AF$171,11,FALSE),IF(W$2="D",VLOOKUP(W55,'H. INV.'!$AL$10:$AV$171,11,FALSE),"")))))))</f>
        <v/>
      </c>
      <c r="FA55" s="148" t="str">
        <f>IF(X55="","",IF(X55="L",0,IF(X55="V",0,IF(X55="X",0,IF(X$2="L",VLOOKUP(X55,'H. INV.'!$F$10:$P$171,11,FALSE),IF(X$2="S",VLOOKUP(X55,'H. INV.'!$V$10:$AF$171,11,FALSE),IF(X$2="D",VLOOKUP(X55,'H. INV.'!$AL$10:$AV$171,11,FALSE),"")))))))</f>
        <v/>
      </c>
      <c r="FB55" s="148" t="str">
        <f>IF(Y55="","",IF(Y55="L",0,IF(Y55="V",0,IF(Y55="X",0,IF(Y$2="L",VLOOKUP(Y55,'H. INV.'!$F$10:$P$171,11,FALSE),IF(Y$2="S",VLOOKUP(Y55,'H. INV.'!$V$10:$AF$171,11,FALSE),IF(Y$2="D",VLOOKUP(Y55,'H. INV.'!$AL$10:$AV$171,11,FALSE),"")))))))</f>
        <v/>
      </c>
      <c r="FC55" s="148" t="str">
        <f>IF(Z55="","",IF(Z55="L",0,IF(Z55="V",0,IF(Z55="X",0,IF(Z$2="L",VLOOKUP(Z55,'H. INV.'!$F$10:$P$171,11,FALSE),IF(Z$2="S",VLOOKUP(Z55,'H. INV.'!$V$10:$AF$171,11,FALSE),IF(Z$2="D",VLOOKUP(Z55,'H. INV.'!$AL$10:$AV$171,11,FALSE),"")))))))</f>
        <v/>
      </c>
      <c r="FD55" s="148" t="str">
        <f>IF(AA55="","",IF(AA55="L",0,IF(AA55="V",0,IF(AA55="X",0,IF(AA$2="L",VLOOKUP(AA55,'H. INV.'!$F$10:$P$171,11,FALSE),IF(AA$2="S",VLOOKUP(AA55,'H. INV.'!$V$10:$AF$171,11,FALSE),IF(AA$2="D",VLOOKUP(AA55,'H. INV.'!$AL$10:$AV$171,11,FALSE),"")))))))</f>
        <v/>
      </c>
      <c r="FE55" s="148" t="str">
        <f>IF(AB55="","",IF(AB55="L",0,IF(AB55="V",0,IF(AB55="X",0,IF(AB$2="L",VLOOKUP(AB55,'H. INV.'!$F$10:$P$171,11,FALSE),IF(AB$2="S",VLOOKUP(AB55,'H. INV.'!$V$10:$AF$171,11,FALSE),IF(AB$2="D",VLOOKUP(AB55,'H. INV.'!$AL$10:$AV$171,11,FALSE),"")))))))</f>
        <v/>
      </c>
      <c r="FF55" s="148" t="str">
        <f>IF(AC55="","",IF(AC55="L",0,IF(AC55="V",0,IF(AC55="X",0,IF(AC$2="L",VLOOKUP(AC55,'H. INV.'!$F$10:$P$171,11,FALSE),IF(AC$2="S",VLOOKUP(AC55,'H. INV.'!$V$10:$AF$171,11,FALSE),IF(AC$2="D",VLOOKUP(AC55,'H. INV.'!$AL$10:$AV$171,11,FALSE),"")))))))</f>
        <v/>
      </c>
      <c r="FG55" s="148" t="str">
        <f>IF(AD55="","",IF(AD55="L",0,IF(AD55="V",0,IF(AD55="X",0,IF(AD$2="L",VLOOKUP(AD55,'H. INV.'!$F$10:$P$171,11,FALSE),IF(AD$2="S",VLOOKUP(AD55,'H. INV.'!$V$10:$AF$171,11,FALSE),IF(AD$2="D",VLOOKUP(AD55,'H. INV.'!$AL$10:$AV$171,11,FALSE),"")))))))</f>
        <v/>
      </c>
      <c r="FH55" s="148" t="str">
        <f>IF(AE55="","",IF(AE55="L",0,IF(AE55="V",0,IF(AE55="X",0,IF(AE$2="L",VLOOKUP(AE55,'H. INV.'!$F$10:$P$171,11,FALSE),IF(AE$2="S",VLOOKUP(AE55,'H. INV.'!$V$10:$AF$171,11,FALSE),IF(AE$2="D",VLOOKUP(AE55,'H. INV.'!$AL$10:$AV$171,11,FALSE),"")))))))</f>
        <v/>
      </c>
      <c r="FI55" s="148" t="str">
        <f>IF(AF55="","",IF(AF55="L",0,IF(AF55="V",0,IF(AF55="X",0,IF(AF$2="L",VLOOKUP(AF55,'H. INV.'!$F$10:$P$171,11,FALSE),IF(AF$2="S",VLOOKUP(AF55,'H. INV.'!$V$10:$AF$171,11,FALSE),IF(AF$2="D",VLOOKUP(AF55,'H. INV.'!$AL$10:$AV$171,11,FALSE),"")))))))</f>
        <v/>
      </c>
      <c r="FJ55" s="148" t="str">
        <f>IF(AG55="","",IF(AG55="L",0,IF(AG55="V",0,IF(AG55="X",0,IF(AG$2="L",VLOOKUP(AG55,'H. INV.'!$F$10:$P$171,11,FALSE),IF(AG$2="S",VLOOKUP(AG55,'H. INV.'!$V$10:$AF$171,11,FALSE),IF(AG$2="D",VLOOKUP(AG55,'H. INV.'!$AL$10:$AV$171,11,FALSE),"")))))))</f>
        <v/>
      </c>
      <c r="FK55" s="148" t="str">
        <f>IF(AH55="","",IF(AH55="L",0,IF(AH55="V",0,IF(AH55="X",0,IF(AH$2="L",VLOOKUP(AH55,'H. INV.'!$F$10:$P$171,11,FALSE),IF(AH$2="S",VLOOKUP(AH55,'H. INV.'!$V$10:$AF$171,11,FALSE),IF(AH$2="D",VLOOKUP(AH55,'H. INV.'!$AL$10:$AV$171,11,FALSE),"")))))))</f>
        <v/>
      </c>
      <c r="FL55" s="148" t="str">
        <f>IF(AI55="","",IF(AI55="L",0,IF(AI55="V",0,IF(AI55="X",0,IF(AI$2="L",VLOOKUP(AI55,'H. INV.'!$F$10:$P$171,11,FALSE),IF(AI$2="S",VLOOKUP(AI55,'H. INV.'!$V$10:$AF$171,11,FALSE),IF(AI$2="D",VLOOKUP(AI55,'H. INV.'!$AL$10:$AV$171,11,FALSE),"")))))))</f>
        <v/>
      </c>
      <c r="FM55" s="148" t="str">
        <f>IF(AJ55="","",IF(AJ55="L",0,IF(AJ55="V",0,IF(AJ55="X",0,IF(AJ$2="L",VLOOKUP(AJ55,'H. INV.'!$F$10:$P$171,11,FALSE),IF(AJ$2="S",VLOOKUP(AJ55,'H. INV.'!$V$10:$AF$171,11,FALSE),IF(AJ$2="D",VLOOKUP(AJ55,'H. INV.'!$AL$10:$AV$171,11,FALSE),"")))))))</f>
        <v/>
      </c>
      <c r="FN55" s="148" t="str">
        <f>IF(AK55="","",IF(AK55="L",0,IF(AK55="V",0,IF(AK55="X",0,IF(AK$2="L",VLOOKUP(AK55,'H. INV.'!$F$10:$P$171,11,FALSE),IF(AK$2="S",VLOOKUP(AK55,'H. INV.'!$V$10:$AF$171,11,FALSE),IF(AK$2="D",VLOOKUP(AK55,'H. INV.'!$AL$10:$AV$171,11,FALSE),"")))))))</f>
        <v/>
      </c>
      <c r="FO55" s="19"/>
      <c r="FP55" s="148" t="str">
        <f>IF(G55="","",IF(G55="L",0,IF(G55="V",0,IF(G55="X",0,IF(G$2="L",VLOOKUP(G55,'H. VER.'!$F$10:$P$171,11,FALSE),IF(G$2="S",VLOOKUP(G55,'H. VER.'!$V$10:$AF$171,11,FALSE),IF(G$2="D",VLOOKUP(G55,'H. VER.'!$AL$10:$AV$171,11,FALSE),"")))))))</f>
        <v/>
      </c>
      <c r="FQ55" s="148" t="str">
        <f>IF(H55="","",IF(H55="L",0,IF(H55="V",0,IF(H55="X",0,IF(H$2="L",VLOOKUP(H55,'H. VER.'!$F$10:$P$171,11,FALSE),IF(H$2="S",VLOOKUP(H55,'H. VER.'!$V$10:$AF$171,11,FALSE),IF(H$2="D",VLOOKUP(H55,'H. VER.'!$AL$10:$AV$171,11,FALSE),"")))))))</f>
        <v/>
      </c>
      <c r="FR55" s="148" t="str">
        <f>IF(I55="","",IF(I55="L",0,IF(I55="V",0,IF(I55="X",0,IF(I$2="L",VLOOKUP(I55,'H. VER.'!$F$10:$P$171,11,FALSE),IF(I$2="S",VLOOKUP(I55,'H. VER.'!$V$10:$AF$171,11,FALSE),IF(I$2="D",VLOOKUP(I55,'H. VER.'!$AL$10:$AV$171,11,FALSE),"")))))))</f>
        <v/>
      </c>
      <c r="FS55" s="148" t="str">
        <f>IF(J55="","",IF(J55="L",0,IF(J55="V",0,IF(J55="X",0,IF(J$2="L",VLOOKUP(J55,'H. VER.'!$F$10:$P$171,11,FALSE),IF(J$2="S",VLOOKUP(J55,'H. VER.'!$V$10:$AF$171,11,FALSE),IF(J$2="D",VLOOKUP(J55,'H. VER.'!$AL$10:$AV$171,11,FALSE),"")))))))</f>
        <v/>
      </c>
      <c r="FT55" s="148" t="str">
        <f>IF(K55="","",IF(K55="L",0,IF(K55="V",0,IF(K55="X",0,IF(K$2="L",VLOOKUP(K55,'H. VER.'!$F$10:$P$171,11,FALSE),IF(K$2="S",VLOOKUP(K55,'H. VER.'!$V$10:$AF$171,11,FALSE),IF(K$2="D",VLOOKUP(K55,'H. VER.'!$AL$10:$AV$171,11,FALSE),"")))))))</f>
        <v/>
      </c>
      <c r="FU55" s="148" t="str">
        <f>IF(L55="","",IF(L55="L",0,IF(L55="V",0,IF(L55="X",0,IF(L$2="L",VLOOKUP(L55,'H. VER.'!$F$10:$P$171,11,FALSE),IF(L$2="S",VLOOKUP(L55,'H. VER.'!$V$10:$AF$171,11,FALSE),IF(L$2="D",VLOOKUP(L55,'H. VER.'!$AL$10:$AV$171,11,FALSE),"")))))))</f>
        <v/>
      </c>
      <c r="FV55" s="148" t="str">
        <f>IF(M55="","",IF(M55="L",0,IF(M55="V",0,IF(M55="X",0,IF(M$2="L",VLOOKUP(M55,'H. VER.'!$F$10:$P$171,11,FALSE),IF(M$2="S",VLOOKUP(M55,'H. VER.'!$V$10:$AF$171,11,FALSE),IF(M$2="D",VLOOKUP(M55,'H. VER.'!$AL$10:$AV$171,11,FALSE),"")))))))</f>
        <v/>
      </c>
      <c r="FW55" s="148" t="str">
        <f>IF(N55="","",IF(N55="L",0,IF(N55="V",0,IF(N55="X",0,IF(N$2="L",VLOOKUP(N55,'H. VER.'!$F$10:$P$171,11,FALSE),IF(N$2="S",VLOOKUP(N55,'H. VER.'!$V$10:$AF$171,11,FALSE),IF(N$2="D",VLOOKUP(N55,'H. VER.'!$AL$10:$AV$171,11,FALSE),"")))))))</f>
        <v/>
      </c>
      <c r="FX55" s="148" t="str">
        <f>IF(O55="","",IF(O55="L",0,IF(O55="V",0,IF(O55="X",0,IF(O$2="L",VLOOKUP(O55,'H. VER.'!$F$10:$P$171,11,FALSE),IF(O$2="S",VLOOKUP(O55,'H. VER.'!$V$10:$AF$171,11,FALSE),IF(O$2="D",VLOOKUP(O55,'H. VER.'!$AL$10:$AV$171,11,FALSE),"")))))))</f>
        <v/>
      </c>
      <c r="FY55" s="148" t="str">
        <f>IF(P55="","",IF(P55="L",0,IF(P55="V",0,IF(P55="X",0,IF(P$2="L",VLOOKUP(P55,'H. VER.'!$F$10:$P$171,11,FALSE),IF(P$2="S",VLOOKUP(P55,'H. VER.'!$V$10:$AF$171,11,FALSE),IF(P$2="D",VLOOKUP(P55,'H. VER.'!$AL$10:$AV$171,11,FALSE),"")))))))</f>
        <v/>
      </c>
      <c r="FZ55" s="148" t="str">
        <f>IF(Q55="","",IF(Q55="L",0,IF(Q55="V",0,IF(Q55="X",0,IF(Q$2="L",VLOOKUP(Q55,'H. VER.'!$F$10:$P$171,11,FALSE),IF(Q$2="S",VLOOKUP(Q55,'H. VER.'!$V$10:$AF$171,11,FALSE),IF(Q$2="D",VLOOKUP(Q55,'H. VER.'!$AL$10:$AV$171,11,FALSE),"")))))))</f>
        <v/>
      </c>
      <c r="GA55" s="148" t="str">
        <f>IF(R55="","",IF(R55="L",0,IF(R55="V",0,IF(R55="X",0,IF(R$2="L",VLOOKUP(R55,'H. VER.'!$F$10:$P$171,11,FALSE),IF(R$2="S",VLOOKUP(R55,'H. VER.'!$V$10:$AF$171,11,FALSE),IF(R$2="D",VLOOKUP(R55,'H. VER.'!$AL$10:$AV$171,11,FALSE),"")))))))</f>
        <v/>
      </c>
      <c r="GB55" s="148" t="str">
        <f>IF(S55="","",IF(S55="L",0,IF(S55="V",0,IF(S55="X",0,IF(S$2="L",VLOOKUP(S55,'H. VER.'!$F$10:$P$171,11,FALSE),IF(S$2="S",VLOOKUP(S55,'H. VER.'!$V$10:$AF$171,11,FALSE),IF(S$2="D",VLOOKUP(S55,'H. VER.'!$AL$10:$AV$171,11,FALSE),"")))))))</f>
        <v/>
      </c>
      <c r="GC55" s="148" t="str">
        <f>IF(T55="","",IF(T55="L",0,IF(T55="V",0,IF(T55="X",0,IF(T$2="L",VLOOKUP(T55,'H. VER.'!$F$10:$P$171,11,FALSE),IF(T$2="S",VLOOKUP(T55,'H. VER.'!$V$10:$AF$171,11,FALSE),IF(T$2="D",VLOOKUP(T55,'H. VER.'!$AL$10:$AV$171,11,FALSE),"")))))))</f>
        <v/>
      </c>
      <c r="GD55" s="148" t="str">
        <f>IF(U55="","",IF(U55="L",0,IF(U55="V",0,IF(U55="X",0,IF(U$2="L",VLOOKUP(U55,'H. VER.'!$F$10:$P$171,11,FALSE),IF(U$2="S",VLOOKUP(U55,'H. VER.'!$V$10:$AF$171,11,FALSE),IF(U$2="D",VLOOKUP(U55,'H. VER.'!$AL$10:$AV$171,11,FALSE),"")))))))</f>
        <v/>
      </c>
      <c r="GE55" s="148" t="str">
        <f>IF(V55="","",IF(V55="L",0,IF(V55="V",0,IF(V55="X",0,IF(V$2="L",VLOOKUP(V55,'H. VER.'!$F$10:$P$171,11,FALSE),IF(V$2="S",VLOOKUP(V55,'H. VER.'!$V$10:$AF$171,11,FALSE),IF(V$2="D",VLOOKUP(V55,'H. VER.'!$AL$10:$AV$171,11,FALSE),"")))))))</f>
        <v/>
      </c>
      <c r="GF55" s="148" t="str">
        <f>IF(W55="","",IF(W55="L",0,IF(W55="V",0,IF(W55="X",0,IF(W$2="L",VLOOKUP(W55,'H. VER.'!$F$10:$P$171,11,FALSE),IF(W$2="S",VLOOKUP(W55,'H. VER.'!$V$10:$AF$171,11,FALSE),IF(W$2="D",VLOOKUP(W55,'H. VER.'!$AL$10:$AV$171,11,FALSE),"")))))))</f>
        <v/>
      </c>
      <c r="GG55" s="148" t="str">
        <f>IF(X55="","",IF(X55="L",0,IF(X55="V",0,IF(X55="X",0,IF(X$2="L",VLOOKUP(X55,'H. VER.'!$F$10:$P$171,11,FALSE),IF(X$2="S",VLOOKUP(X55,'H. VER.'!$V$10:$AF$171,11,FALSE),IF(X$2="D",VLOOKUP(X55,'H. VER.'!$AL$10:$AV$171,11,FALSE),"")))))))</f>
        <v/>
      </c>
      <c r="GH55" s="148" t="str">
        <f>IF(Y55="","",IF(Y55="L",0,IF(Y55="V",0,IF(Y55="X",0,IF(Y$2="L",VLOOKUP(Y55,'H. VER.'!$F$10:$P$171,11,FALSE),IF(Y$2="S",VLOOKUP(Y55,'H. VER.'!$V$10:$AF$171,11,FALSE),IF(Y$2="D",VLOOKUP(Y55,'H. VER.'!$AL$10:$AV$171,11,FALSE),"")))))))</f>
        <v/>
      </c>
      <c r="GI55" s="148" t="str">
        <f>IF(Z55="","",IF(Z55="L",0,IF(Z55="V",0,IF(Z55="X",0,IF(Z$2="L",VLOOKUP(Z55,'H. VER.'!$F$10:$P$171,11,FALSE),IF(Z$2="S",VLOOKUP(Z55,'H. VER.'!$V$10:$AF$171,11,FALSE),IF(Z$2="D",VLOOKUP(Z55,'H. VER.'!$AL$10:$AV$171,11,FALSE),"")))))))</f>
        <v/>
      </c>
      <c r="GJ55" s="148" t="str">
        <f>IF(AA55="","",IF(AA55="L",0,IF(AA55="V",0,IF(AA55="X",0,IF(AA$2="L",VLOOKUP(AA55,'H. VER.'!$F$10:$P$171,11,FALSE),IF(AA$2="S",VLOOKUP(AA55,'H. VER.'!$V$10:$AF$171,11,FALSE),IF(AA$2="D",VLOOKUP(AA55,'H. VER.'!$AL$10:$AV$171,11,FALSE),"")))))))</f>
        <v/>
      </c>
      <c r="GK55" s="148" t="str">
        <f>IF(AB55="","",IF(AB55="L",0,IF(AB55="V",0,IF(AB55="X",0,IF(AB$2="L",VLOOKUP(AB55,'H. VER.'!$F$10:$P$171,11,FALSE),IF(AB$2="S",VLOOKUP(AB55,'H. VER.'!$V$10:$AF$171,11,FALSE),IF(AB$2="D",VLOOKUP(AB55,'H. VER.'!$AL$10:$AV$171,11,FALSE),"")))))))</f>
        <v/>
      </c>
      <c r="GL55" s="148" t="str">
        <f>IF(AC55="","",IF(AC55="L",0,IF(AC55="V",0,IF(AC55="X",0,IF(AC$2="L",VLOOKUP(AC55,'H. VER.'!$F$10:$P$171,11,FALSE),IF(AC$2="S",VLOOKUP(AC55,'H. VER.'!$V$10:$AF$171,11,FALSE),IF(AC$2="D",VLOOKUP(AC55,'H. VER.'!$AL$10:$AV$171,11,FALSE),"")))))))</f>
        <v/>
      </c>
      <c r="GM55" s="148" t="str">
        <f>IF(AD55="","",IF(AD55="L",0,IF(AD55="V",0,IF(AD55="X",0,IF(AD$2="L",VLOOKUP(AD55,'H. VER.'!$F$10:$P$171,11,FALSE),IF(AD$2="S",VLOOKUP(AD55,'H. VER.'!$V$10:$AF$171,11,FALSE),IF(AD$2="D",VLOOKUP(AD55,'H. VER.'!$AL$10:$AV$171,11,FALSE),"")))))))</f>
        <v/>
      </c>
      <c r="GN55" s="148" t="str">
        <f>IF(AE55="","",IF(AE55="L",0,IF(AE55="V",0,IF(AE55="X",0,IF(AE$2="L",VLOOKUP(AE55,'H. VER.'!$F$10:$P$171,11,FALSE),IF(AE$2="S",VLOOKUP(AE55,'H. VER.'!$V$10:$AF$171,11,FALSE),IF(AE$2="D",VLOOKUP(AE55,'H. VER.'!$AL$10:$AV$171,11,FALSE),"")))))))</f>
        <v/>
      </c>
      <c r="GO55" s="148" t="str">
        <f>IF(AF55="","",IF(AF55="L",0,IF(AF55="V",0,IF(AF55="X",0,IF(AF$2="L",VLOOKUP(AF55,'H. VER.'!$F$10:$P$171,11,FALSE),IF(AF$2="S",VLOOKUP(AF55,'H. VER.'!$V$10:$AF$171,11,FALSE),IF(AF$2="D",VLOOKUP(AF55,'H. VER.'!$AL$10:$AV$171,11,FALSE),"")))))))</f>
        <v/>
      </c>
      <c r="GP55" s="148" t="str">
        <f>IF(AG55="","",IF(AG55="L",0,IF(AG55="V",0,IF(AG55="X",0,IF(AG$2="L",VLOOKUP(AG55,'H. VER.'!$F$10:$P$171,11,FALSE),IF(AG$2="S",VLOOKUP(AG55,'H. VER.'!$V$10:$AF$171,11,FALSE),IF(AG$2="D",VLOOKUP(AG55,'H. VER.'!$AL$10:$AV$171,11,FALSE),"")))))))</f>
        <v/>
      </c>
      <c r="GQ55" s="148" t="str">
        <f>IF(AH55="","",IF(AH55="L",0,IF(AH55="V",0,IF(AH55="X",0,IF(AH$2="L",VLOOKUP(AH55,'H. VER.'!$F$10:$P$171,11,FALSE),IF(AH$2="S",VLOOKUP(AH55,'H. VER.'!$V$10:$AF$171,11,FALSE),IF(AH$2="D",VLOOKUP(AH55,'H. VER.'!$AL$10:$AV$171,11,FALSE),"")))))))</f>
        <v/>
      </c>
      <c r="GR55" s="148" t="str">
        <f>IF(AI55="","",IF(AI55="L",0,IF(AI55="V",0,IF(AI55="X",0,IF(AI$2="L",VLOOKUP(AI55,'H. VER.'!$F$10:$P$171,11,FALSE),IF(AI$2="S",VLOOKUP(AI55,'H. VER.'!$V$10:$AF$171,11,FALSE),IF(AI$2="D",VLOOKUP(AI55,'H. VER.'!$AL$10:$AV$171,11,FALSE),"")))))))</f>
        <v/>
      </c>
      <c r="GS55" s="148" t="str">
        <f>IF(AJ55="","",IF(AJ55="L",0,IF(AJ55="V",0,IF(AJ55="X",0,IF(AJ$2="L",VLOOKUP(AJ55,'H. VER.'!$F$10:$P$171,11,FALSE),IF(AJ$2="S",VLOOKUP(AJ55,'H. VER.'!$V$10:$AF$171,11,FALSE),IF(AJ$2="D",VLOOKUP(AJ55,'H. VER.'!$AL$10:$AV$171,11,FALSE),"")))))))</f>
        <v/>
      </c>
      <c r="GT55" s="148" t="str">
        <f>IF(AK55="","",IF(AK55="L",0,IF(AK55="V",0,IF(AK55="X",0,IF(AK$2="L",VLOOKUP(AK55,'H. VER.'!$F$10:$P$171,11,FALSE),IF(AK$2="S",VLOOKUP(AK55,'H. VER.'!$V$10:$AF$171,11,FALSE),IF(AK$2="D",VLOOKUP(AK55,'H. VER.'!$AL$10:$AV$171,11,FALSE),"")))))))</f>
        <v/>
      </c>
      <c r="GU55" s="19"/>
      <c r="GV55" s="417">
        <f t="shared" si="47"/>
        <v>48</v>
      </c>
      <c r="GW55" s="415"/>
    </row>
    <row r="56" spans="1:205" ht="15.75" hidden="1">
      <c r="A56" s="368"/>
      <c r="B56" s="367" t="str">
        <f>IFERROR(VLOOKUP(A472/7/2023+CONDUCTORES!C:V,20,FALSE),"")</f>
        <v/>
      </c>
      <c r="C56" s="544" t="str">
        <f>IF(CUADRO!A56="",IF(B56="","",B56),VLOOKUP(CUADRO!A56,CONDUCTORES!C:E,3,FALSE))</f>
        <v/>
      </c>
      <c r="D56" s="545" t="str">
        <f>IF(ISNA(IF(B56="",IF(A56="","",A56),VLOOKUP(B56,CONDUCTORES!B:F,5,FALSE))),"",(IF(B56="",IF(A56="","",A56),VLOOKUP(B56,CONDUCTORES!B:F,5,FALSE))))</f>
        <v/>
      </c>
      <c r="E56" s="546"/>
      <c r="F56" s="553"/>
      <c r="G56" s="547"/>
      <c r="H56" s="547"/>
      <c r="I56" s="519"/>
      <c r="J56" s="547"/>
      <c r="K56" s="519"/>
      <c r="L56" s="550"/>
      <c r="M56" s="547"/>
      <c r="N56" s="547"/>
      <c r="O56" s="547"/>
      <c r="P56" s="519"/>
      <c r="Q56" s="547"/>
      <c r="R56" s="519"/>
      <c r="S56" s="550"/>
      <c r="T56" s="519"/>
      <c r="U56" s="549"/>
      <c r="V56" s="550"/>
      <c r="W56" s="547"/>
      <c r="X56" s="547"/>
      <c r="Y56" s="519"/>
      <c r="Z56" s="519"/>
      <c r="AA56" s="547"/>
      <c r="AB56" s="547"/>
      <c r="AC56" s="547"/>
      <c r="AD56" s="547"/>
      <c r="AE56" s="547"/>
      <c r="AF56" s="547"/>
      <c r="AG56" s="550"/>
      <c r="AH56" s="547"/>
      <c r="AI56" s="547"/>
      <c r="AJ56" s="547"/>
      <c r="AK56" s="519"/>
      <c r="AL56" s="417">
        <f t="shared" si="38"/>
        <v>0</v>
      </c>
      <c r="AM56" s="417">
        <f t="shared" si="6"/>
        <v>31</v>
      </c>
      <c r="AN56" s="463">
        <f t="shared" si="39"/>
        <v>0</v>
      </c>
      <c r="AO56" s="463">
        <f t="shared" si="40"/>
        <v>0</v>
      </c>
      <c r="AP56" s="463">
        <f t="shared" si="41"/>
        <v>0</v>
      </c>
      <c r="AQ56" s="463">
        <f t="shared" si="42"/>
        <v>0</v>
      </c>
      <c r="AR56" s="463">
        <f t="shared" si="43"/>
        <v>0</v>
      </c>
      <c r="AS56" s="464">
        <f t="shared" si="44"/>
        <v>0</v>
      </c>
      <c r="AT56" s="464">
        <f t="shared" si="45"/>
        <v>0</v>
      </c>
      <c r="AU56" s="465">
        <f>EH56+(AO56*(CALCULADORA!$L$22/30))+(CUADRO!AP56*CALCULADORA!$J$22)+(CUADRO!AQ56*CALCULADORA!$J$22)+(CUADRO!AR56*CALCULADORA!$J$22)</f>
        <v>0</v>
      </c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97">
        <f t="shared" si="48"/>
        <v>1</v>
      </c>
      <c r="BW56" s="97">
        <f t="shared" si="49"/>
        <v>2</v>
      </c>
      <c r="BX56" s="97">
        <f t="shared" si="50"/>
        <v>3</v>
      </c>
      <c r="BY56" s="97">
        <f t="shared" si="51"/>
        <v>4</v>
      </c>
      <c r="BZ56" s="97">
        <f t="shared" si="52"/>
        <v>5</v>
      </c>
      <c r="CA56" s="97">
        <f t="shared" si="53"/>
        <v>6</v>
      </c>
      <c r="CB56" s="97">
        <f t="shared" si="54"/>
        <v>7</v>
      </c>
      <c r="CC56" s="97">
        <f t="shared" si="55"/>
        <v>8</v>
      </c>
      <c r="CD56" s="97">
        <f t="shared" si="56"/>
        <v>9</v>
      </c>
      <c r="CE56" s="97">
        <f t="shared" si="57"/>
        <v>10</v>
      </c>
      <c r="CF56" s="97">
        <f t="shared" si="58"/>
        <v>11</v>
      </c>
      <c r="CG56" s="97">
        <f t="shared" si="59"/>
        <v>12</v>
      </c>
      <c r="CH56" s="97">
        <f t="shared" si="60"/>
        <v>13</v>
      </c>
      <c r="CI56" s="97">
        <f t="shared" si="61"/>
        <v>14</v>
      </c>
      <c r="CJ56" s="97">
        <f t="shared" si="62"/>
        <v>15</v>
      </c>
      <c r="CK56" s="97">
        <f t="shared" si="63"/>
        <v>16</v>
      </c>
      <c r="CL56" s="97">
        <f t="shared" si="64"/>
        <v>17</v>
      </c>
      <c r="CM56" s="97">
        <f t="shared" si="65"/>
        <v>18</v>
      </c>
      <c r="CN56" s="97">
        <f t="shared" si="66"/>
        <v>19</v>
      </c>
      <c r="CO56" s="97">
        <f t="shared" si="67"/>
        <v>20</v>
      </c>
      <c r="CP56" s="97">
        <f t="shared" si="68"/>
        <v>21</v>
      </c>
      <c r="CQ56" s="97">
        <f t="shared" si="69"/>
        <v>22</v>
      </c>
      <c r="CR56" s="97">
        <f t="shared" si="70"/>
        <v>23</v>
      </c>
      <c r="CS56" s="97">
        <f t="shared" si="71"/>
        <v>24</v>
      </c>
      <c r="CT56" s="97">
        <f t="shared" si="72"/>
        <v>25</v>
      </c>
      <c r="CU56" s="97">
        <f t="shared" si="73"/>
        <v>26</v>
      </c>
      <c r="CV56" s="97">
        <f t="shared" si="74"/>
        <v>27</v>
      </c>
      <c r="CW56" s="97">
        <f t="shared" si="75"/>
        <v>28</v>
      </c>
      <c r="CX56" s="97">
        <f t="shared" si="76"/>
        <v>29</v>
      </c>
      <c r="CY56" s="97">
        <f t="shared" si="77"/>
        <v>30</v>
      </c>
      <c r="CZ56" s="97">
        <f t="shared" si="78"/>
        <v>31</v>
      </c>
      <c r="DA56" s="19"/>
      <c r="DB56" s="19"/>
      <c r="DC56" s="148" t="str">
        <f>IF(G56="X",CALCULADORA!$J$22,IF(CUADRO!G56="V",0,IF(CUADRO!G56="AP",0,IF(CUADRO!G56="HS",0,IF(CUADRO!G56="BA",0,IF(CALCULADORA!$M$2="INVIERNO",CUADRO!EJ56,CUADRO!FP56))))))</f>
        <v/>
      </c>
      <c r="DD56" s="148" t="str">
        <f>IF(H56="X",CALCULADORA!$J$22,IF(CUADRO!H56="V",0,IF(CUADRO!H56="AP",0,IF(CUADRO!H56="HS",0,IF(CUADRO!H56="BA",0,IF(CALCULADORA!$M$2="INVIERNO",CUADRO!EK56,CUADRO!FQ56))))))</f>
        <v/>
      </c>
      <c r="DE56" s="148" t="str">
        <f>IF(I56="X",CALCULADORA!$J$22,IF(CUADRO!I56="V",0,IF(CUADRO!I56="AP",0,IF(CUADRO!I56="HS",0,IF(CUADRO!I56="BA",0,IF(CALCULADORA!$M$2="INVIERNO",CUADRO!EL56,CUADRO!FR56))))))</f>
        <v/>
      </c>
      <c r="DF56" s="148" t="str">
        <f>IF(J56="X",CALCULADORA!$J$22,IF(CUADRO!J56="V",0,IF(CUADRO!J56="AP",0,IF(CUADRO!J56="HS",0,IF(CUADRO!J56="BA",0,IF(CALCULADORA!$M$2="INVIERNO",CUADRO!EM56,CUADRO!FS56))))))</f>
        <v/>
      </c>
      <c r="DG56" s="148" t="str">
        <f>IF(K56="X",CALCULADORA!$J$22,IF(CUADRO!K56="V",0,IF(CUADRO!K56="AP",0,IF(CUADRO!K56="HS",0,IF(CUADRO!K56="BA",0,IF(CALCULADORA!$M$2="INVIERNO",CUADRO!EN56,CUADRO!FT56))))))</f>
        <v/>
      </c>
      <c r="DH56" s="148" t="str">
        <f>IF(L56="X",CALCULADORA!$J$22,IF(CUADRO!L56="V",0,IF(CUADRO!L56="AP",0,IF(CUADRO!L56="HS",0,IF(CUADRO!L56="BA",0,IF(CALCULADORA!$M$2="INVIERNO",CUADRO!EO56,CUADRO!FU56))))))</f>
        <v/>
      </c>
      <c r="DI56" s="148" t="str">
        <f>IF(M56="X",CALCULADORA!$J$22,IF(CUADRO!M56="V",0,IF(CUADRO!M56="AP",0,IF(CUADRO!M56="HS",0,IF(CUADRO!M56="BA",0,IF(CALCULADORA!$M$2="INVIERNO",CUADRO!EP56,CUADRO!FV56))))))</f>
        <v/>
      </c>
      <c r="DJ56" s="148" t="str">
        <f>IF(N56="X",CALCULADORA!$J$22,IF(CUADRO!N56="V",0,IF(CUADRO!N56="AP",0,IF(CUADRO!N56="HS",0,IF(CUADRO!N56="BA",0,IF(CALCULADORA!$M$2="INVIERNO",CUADRO!EQ56,CUADRO!FW56))))))</f>
        <v/>
      </c>
      <c r="DK56" s="148" t="str">
        <f>IF(O56="X",CALCULADORA!$J$22,IF(CUADRO!O56="V",0,IF(CUADRO!O56="AP",0,IF(CUADRO!O56="HS",0,IF(CUADRO!O56="BA",0,IF(CALCULADORA!$M$2="INVIERNO",CUADRO!ER56,CUADRO!FX56))))))</f>
        <v/>
      </c>
      <c r="DL56" s="148" t="str">
        <f>IF(P56="X",CALCULADORA!$J$22,IF(CUADRO!P56="V",0,IF(CUADRO!P56="AP",0,IF(CUADRO!P56="HS",0,IF(CUADRO!P56="BA",0,IF(CALCULADORA!$M$2="INVIERNO",CUADRO!ES56,CUADRO!FY56))))))</f>
        <v/>
      </c>
      <c r="DM56" s="148" t="str">
        <f>IF(Q56="X",CALCULADORA!$J$22,IF(CUADRO!Q56="V",0,IF(CUADRO!Q56="AP",0,IF(CUADRO!Q56="HS",0,IF(CUADRO!Q56="BA",0,IF(CALCULADORA!$M$2="INVIERNO",CUADRO!ET56,CUADRO!FZ56))))))</f>
        <v/>
      </c>
      <c r="DN56" s="148" t="str">
        <f>IF(R56="X",CALCULADORA!$J$22,IF(CUADRO!R56="V",0,IF(CUADRO!R56="AP",0,IF(CUADRO!R56="HS",0,IF(CUADRO!R56="BA",0,IF(CALCULADORA!$M$2="INVIERNO",CUADRO!EU56,CUADRO!GA56))))))</f>
        <v/>
      </c>
      <c r="DO56" s="148" t="str">
        <f>IF(S56="X",CALCULADORA!$J$22,IF(CUADRO!S56="V",0,IF(CUADRO!S56="AP",0,IF(CUADRO!S56="HS",0,IF(CUADRO!S56="BA",0,IF(CALCULADORA!$M$2="INVIERNO",CUADRO!EV56,CUADRO!GB56))))))</f>
        <v/>
      </c>
      <c r="DP56" s="148" t="str">
        <f>IF(T56="X",CALCULADORA!$J$22,IF(CUADRO!T56="V",0,IF(CUADRO!T56="AP",0,IF(CUADRO!T56="HS",0,IF(CUADRO!T56="BA",0,IF(CALCULADORA!$M$2="INVIERNO",CUADRO!EW56,CUADRO!GC56))))))</f>
        <v/>
      </c>
      <c r="DQ56" s="148" t="str">
        <f>IF(U56="X",CALCULADORA!$J$22,IF(CUADRO!U56="V",0,IF(CUADRO!U56="AP",0,IF(CUADRO!U56="HS",0,IF(CUADRO!U56="BA",0,IF(CALCULADORA!$M$2="INVIERNO",CUADRO!EX56,CUADRO!GD56))))))</f>
        <v/>
      </c>
      <c r="DR56" s="148" t="str">
        <f>IF(V56="X",CALCULADORA!$J$22,IF(CUADRO!V56="V",0,IF(CUADRO!V56="AP",0,IF(CUADRO!V56="HS",0,IF(CUADRO!V56="BA",0,IF(CALCULADORA!$M$2="INVIERNO",CUADRO!EY56,CUADRO!GE56))))))</f>
        <v/>
      </c>
      <c r="DS56" s="148" t="str">
        <f>IF(W56="X",CALCULADORA!$J$22,IF(CUADRO!W56="V",0,IF(CUADRO!W56="AP",0,IF(CUADRO!W56="HS",0,IF(CUADRO!W56="BA",0,IF(CALCULADORA!$M$2="INVIERNO",CUADRO!EZ56,CUADRO!GF56))))))</f>
        <v/>
      </c>
      <c r="DT56" s="148" t="str">
        <f>IF(X56="X",CALCULADORA!$J$22,IF(CUADRO!X56="V",0,IF(CUADRO!X56="AP",0,IF(CUADRO!X56="HS",0,IF(CUADRO!X56="BA",0,IF(CALCULADORA!$M$2="INVIERNO",CUADRO!FA56,CUADRO!GG56))))))</f>
        <v/>
      </c>
      <c r="DU56" s="148" t="str">
        <f>IF(Y56="X",CALCULADORA!$J$22,IF(CUADRO!Y56="V",0,IF(CUADRO!Y56="AP",0,IF(CUADRO!Y56="HS",0,IF(CUADRO!Y56="BA",0,IF(CALCULADORA!$M$2="INVIERNO",CUADRO!FB56,CUADRO!GH56))))))</f>
        <v/>
      </c>
      <c r="DV56" s="148" t="str">
        <f>IF(Z56="X",CALCULADORA!$J$22,IF(CUADRO!Z56="V",0,IF(CUADRO!Z56="AP",0,IF(CUADRO!Z56="HS",0,IF(CUADRO!Z56="BA",0,IF(CALCULADORA!$M$2="INVIERNO",CUADRO!FC56,CUADRO!GI56))))))</f>
        <v/>
      </c>
      <c r="DW56" s="148" t="str">
        <f>IF(AA56="X",CALCULADORA!$J$22,IF(CUADRO!AA56="V",0,IF(CUADRO!AA56="AP",0,IF(CUADRO!AA56="HS",0,IF(CUADRO!AA56="BA",0,IF(CALCULADORA!$M$2="INVIERNO",CUADRO!FD56,CUADRO!GJ56))))))</f>
        <v/>
      </c>
      <c r="DX56" s="148" t="str">
        <f>IF(AB56="X",CALCULADORA!$J$22,IF(CUADRO!AB56="V",0,IF(CUADRO!AB56="AP",0,IF(CUADRO!AB56="HS",0,IF(CUADRO!AB56="BA",0,IF(CALCULADORA!$M$2="INVIERNO",CUADRO!FE56,CUADRO!GK56))))))</f>
        <v/>
      </c>
      <c r="DY56" s="148" t="str">
        <f>IF(AC56="X",CALCULADORA!$J$22,IF(CUADRO!AC56="V",0,IF(CUADRO!AC56="AP",0,IF(CUADRO!AC56="HS",0,IF(CUADRO!AC56="BA",0,IF(CALCULADORA!$M$2="INVIERNO",CUADRO!FF56,CUADRO!GL56))))))</f>
        <v/>
      </c>
      <c r="DZ56" s="148" t="str">
        <f>IF(AD56="X",CALCULADORA!$J$22,IF(CUADRO!AD56="V",0,IF(CUADRO!AD56="AP",0,IF(CUADRO!AD56="HS",0,IF(CUADRO!AD56="BA",0,IF(CALCULADORA!$M$2="INVIERNO",CUADRO!FG56,CUADRO!GM56))))))</f>
        <v/>
      </c>
      <c r="EA56" s="148" t="str">
        <f>IF(AE56="X",CALCULADORA!$J$22,IF(CUADRO!AE56="V",0,IF(CUADRO!AE56="AP",0,IF(CUADRO!AE56="HS",0,IF(CUADRO!AE56="BA",0,IF(CALCULADORA!$M$2="INVIERNO",CUADRO!FH56,CUADRO!GN56))))))</f>
        <v/>
      </c>
      <c r="EB56" s="148" t="str">
        <f>IF(AF56="X",CALCULADORA!$J$22,IF(CUADRO!AF56="V",0,IF(CUADRO!AF56="AP",0,IF(CUADRO!AF56="HS",0,IF(CUADRO!AF56="BA",0,IF(CALCULADORA!$M$2="INVIERNO",CUADRO!FI56,CUADRO!GO56))))))</f>
        <v/>
      </c>
      <c r="EC56" s="148" t="str">
        <f>IF(AG56="X",CALCULADORA!$J$22,IF(CUADRO!AG56="V",0,IF(CUADRO!AG56="AP",0,IF(CUADRO!AG56="HS",0,IF(CUADRO!AG56="BA",0,IF(CALCULADORA!$M$2="INVIERNO",CUADRO!FJ56,CUADRO!GP56))))))</f>
        <v/>
      </c>
      <c r="ED56" s="148" t="str">
        <f>IF(AH56="X",CALCULADORA!$J$22,IF(CUADRO!AH56="V",0,IF(CUADRO!AH56="AP",0,IF(CUADRO!AH56="HS",0,IF(CUADRO!AH56="BA",0,IF(CALCULADORA!$M$2="INVIERNO",CUADRO!FK56,CUADRO!GQ56))))))</f>
        <v/>
      </c>
      <c r="EE56" s="148" t="str">
        <f>IF(AI56="X",CALCULADORA!$J$22,IF(CUADRO!AI56="V",0,IF(CUADRO!AI56="AP",0,IF(CUADRO!AI56="HS",0,IF(CUADRO!AI56="BA",0,IF(CALCULADORA!$M$2="INVIERNO",CUADRO!FL56,CUADRO!GR56))))))</f>
        <v/>
      </c>
      <c r="EF56" s="148" t="str">
        <f>IF(AJ56="X",CALCULADORA!$J$22,IF(CUADRO!AJ56="V",0,IF(CUADRO!AJ56="AP",0,IF(CUADRO!AJ56="HS",0,IF(CUADRO!AJ56="BA",0,IF(CALCULADORA!$M$2="INVIERNO",CUADRO!FM56,CUADRO!GS56))))))</f>
        <v/>
      </c>
      <c r="EG56" s="148" t="str">
        <f>IF(AK56="X",CALCULADORA!$J$22,IF(CUADRO!AK56="V",0,IF(CUADRO!AK56="AP",0,IF(CUADRO!AK56="HS",0,IF(CUADRO!AK56="BA",0,IF(CALCULADORA!$M$2="INVIERNO",CUADRO!FN56,CUADRO!GT56))))))</f>
        <v/>
      </c>
      <c r="EH56" s="363">
        <f t="shared" si="46"/>
        <v>0</v>
      </c>
      <c r="EI56" s="19"/>
      <c r="EJ56" s="148" t="str">
        <f>IF(G56="","",IF(G56="L",0,IF(G56="V",0,IF(G56="X",0,IF(G$2="L",VLOOKUP(G56,'H. INV.'!$F$10:$P$171,11,FALSE),IF(G$2="S",VLOOKUP(G56,'H. INV.'!$V$10:$AF$171,11,FALSE),IF(G$2="D",VLOOKUP(G56,'H. INV.'!$AL$10:$AV$171,11,FALSE),"")))))))</f>
        <v/>
      </c>
      <c r="EK56" s="148" t="str">
        <f>IF(H56="","",IF(H56="L",0,IF(H56="V",0,IF(H56="X",0,IF(H$2="L",VLOOKUP(H56,'H. INV.'!$F$10:$P$171,11,FALSE),IF(H$2="S",VLOOKUP(H56,'H. INV.'!$V$10:$AF$171,11,FALSE),IF(H$2="D",VLOOKUP(H56,'H. INV.'!$AL$10:$AV$171,11,FALSE),"")))))))</f>
        <v/>
      </c>
      <c r="EL56" s="148" t="str">
        <f>IF(I56="","",IF(I56="L",0,IF(I56="V",0,IF(I56="X",0,IF(I$2="L",VLOOKUP(I56,'H. INV.'!$F$10:$P$171,11,FALSE),IF(I$2="S",VLOOKUP(I56,'H. INV.'!$V$10:$AF$171,11,FALSE),IF(I$2="D",VLOOKUP(I56,'H. INV.'!$AL$10:$AV$171,11,FALSE),"")))))))</f>
        <v/>
      </c>
      <c r="EM56" s="148" t="str">
        <f>IF(J56="","",IF(J56="L",0,IF(J56="V",0,IF(J56="X",0,IF(J$2="L",VLOOKUP(J56,'H. INV.'!$F$10:$P$171,11,FALSE),IF(J$2="S",VLOOKUP(J56,'H. INV.'!$V$10:$AF$171,11,FALSE),IF(J$2="D",VLOOKUP(J56,'H. INV.'!$AL$10:$AV$171,11,FALSE),"")))))))</f>
        <v/>
      </c>
      <c r="EN56" s="148" t="str">
        <f>IF(K56="","",IF(K56="L",0,IF(K56="V",0,IF(K56="X",0,IF(K$2="L",VLOOKUP(K56,'H. INV.'!$F$10:$P$171,11,FALSE),IF(K$2="S",VLOOKUP(K56,'H. INV.'!$V$10:$AF$171,11,FALSE),IF(K$2="D",VLOOKUP(K56,'H. INV.'!$AL$10:$AV$171,11,FALSE),"")))))))</f>
        <v/>
      </c>
      <c r="EO56" s="148" t="str">
        <f>IF(L56="","",IF(L56="L",0,IF(L56="V",0,IF(L56="X",0,IF(L$2="L",VLOOKUP(L56,'H. INV.'!$F$10:$P$171,11,FALSE),IF(L$2="S",VLOOKUP(L56,'H. INV.'!$V$10:$AF$171,11,FALSE),IF(L$2="D",VLOOKUP(L56,'H. INV.'!$AL$10:$AV$171,11,FALSE),"")))))))</f>
        <v/>
      </c>
      <c r="EP56" s="148" t="str">
        <f>IF(M56="","",IF(M56="L",0,IF(M56="V",0,IF(M56="X",0,IF(M$2="L",VLOOKUP(M56,'H. INV.'!$F$10:$P$171,11,FALSE),IF(M$2="S",VLOOKUP(M56,'H. INV.'!$V$10:$AF$171,11,FALSE),IF(M$2="D",VLOOKUP(M56,'H. INV.'!$AL$10:$AV$171,11,FALSE),"")))))))</f>
        <v/>
      </c>
      <c r="EQ56" s="148" t="str">
        <f>IF(N56="","",IF(N56="L",0,IF(N56="V",0,IF(N56="X",0,IF(N$2="L",VLOOKUP(N56,'H. INV.'!$F$10:$P$171,11,FALSE),IF(N$2="S",VLOOKUP(N56,'H. INV.'!$V$10:$AF$171,11,FALSE),IF(N$2="D",VLOOKUP(N56,'H. INV.'!$AL$10:$AV$171,11,FALSE),"")))))))</f>
        <v/>
      </c>
      <c r="ER56" s="148" t="str">
        <f>IF(O56="","",IF(O56="L",0,IF(O56="V",0,IF(O56="X",0,IF(O$2="L",VLOOKUP(O56,'H. INV.'!$F$10:$P$171,11,FALSE),IF(O$2="S",VLOOKUP(O56,'H. INV.'!$V$10:$AF$171,11,FALSE),IF(O$2="D",VLOOKUP(O56,'H. INV.'!$AL$10:$AV$171,11,FALSE),"")))))))</f>
        <v/>
      </c>
      <c r="ES56" s="148" t="str">
        <f>IF(P56="","",IF(P56="L",0,IF(P56="V",0,IF(P56="X",0,IF(P$2="L",VLOOKUP(P56,'H. INV.'!$F$10:$P$171,11,FALSE),IF(P$2="S",VLOOKUP(P56,'H. INV.'!$V$10:$AF$171,11,FALSE),IF(P$2="D",VLOOKUP(P56,'H. INV.'!$AL$10:$AV$171,11,FALSE),"")))))))</f>
        <v/>
      </c>
      <c r="ET56" s="148" t="str">
        <f>IF(Q56="","",IF(Q56="L",0,IF(Q56="V",0,IF(Q56="X",0,IF(Q$2="L",VLOOKUP(Q56,'H. INV.'!$F$10:$P$171,11,FALSE),IF(Q$2="S",VLOOKUP(Q56,'H. INV.'!$V$10:$AF$171,11,FALSE),IF(Q$2="D",VLOOKUP(Q56,'H. INV.'!$AL$10:$AV$171,11,FALSE),"")))))))</f>
        <v/>
      </c>
      <c r="EU56" s="148" t="str">
        <f>IF(R56="","",IF(R56="L",0,IF(R56="V",0,IF(R56="X",0,IF(R$2="L",VLOOKUP(R56,'H. INV.'!$F$10:$P$171,11,FALSE),IF(R$2="S",VLOOKUP(R56,'H. INV.'!$V$10:$AF$171,11,FALSE),IF(R$2="D",VLOOKUP(R56,'H. INV.'!$AL$10:$AV$171,11,FALSE),"")))))))</f>
        <v/>
      </c>
      <c r="EV56" s="148" t="str">
        <f>IF(S56="","",IF(S56="L",0,IF(S56="V",0,IF(S56="X",0,IF(S$2="L",VLOOKUP(S56,'H. INV.'!$F$10:$P$171,11,FALSE),IF(S$2="S",VLOOKUP(S56,'H. INV.'!$V$10:$AF$171,11,FALSE),IF(S$2="D",VLOOKUP(S56,'H. INV.'!$AL$10:$AV$171,11,FALSE),"")))))))</f>
        <v/>
      </c>
      <c r="EW56" s="148" t="str">
        <f>IF(T56="","",IF(T56="L",0,IF(T56="V",0,IF(T56="X",0,IF(T$2="L",VLOOKUP(T56,'H. INV.'!$F$10:$P$171,11,FALSE),IF(T$2="S",VLOOKUP(T56,'H. INV.'!$V$10:$AF$171,11,FALSE),IF(T$2="D",VLOOKUP(T56,'H. INV.'!$AL$10:$AV$171,11,FALSE),"")))))))</f>
        <v/>
      </c>
      <c r="EX56" s="148" t="str">
        <f>IF(U56="","",IF(U56="L",0,IF(U56="V",0,IF(U56="X",0,IF(U$2="L",VLOOKUP(U56,'H. INV.'!$F$10:$P$171,11,FALSE),IF(U$2="S",VLOOKUP(U56,'H. INV.'!$V$10:$AF$171,11,FALSE),IF(U$2="D",VLOOKUP(U56,'H. INV.'!$AL$10:$AV$171,11,FALSE),"")))))))</f>
        <v/>
      </c>
      <c r="EY56" s="148" t="str">
        <f>IF(V56="","",IF(V56="L",0,IF(V56="V",0,IF(V56="X",0,IF(V$2="L",VLOOKUP(V56,'H. INV.'!$F$10:$P$171,11,FALSE),IF(V$2="S",VLOOKUP(V56,'H. INV.'!$V$10:$AF$171,11,FALSE),IF(V$2="D",VLOOKUP(V56,'H. INV.'!$AL$10:$AV$171,11,FALSE),"")))))))</f>
        <v/>
      </c>
      <c r="EZ56" s="148" t="str">
        <f>IF(W56="","",IF(W56="L",0,IF(W56="V",0,IF(W56="X",0,IF(W$2="L",VLOOKUP(W56,'H. INV.'!$F$10:$P$171,11,FALSE),IF(W$2="S",VLOOKUP(W56,'H. INV.'!$V$10:$AF$171,11,FALSE),IF(W$2="D",VLOOKUP(W56,'H. INV.'!$AL$10:$AV$171,11,FALSE),"")))))))</f>
        <v/>
      </c>
      <c r="FA56" s="148" t="str">
        <f>IF(X56="","",IF(X56="L",0,IF(X56="V",0,IF(X56="X",0,IF(X$2="L",VLOOKUP(X56,'H. INV.'!$F$10:$P$171,11,FALSE),IF(X$2="S",VLOOKUP(X56,'H. INV.'!$V$10:$AF$171,11,FALSE),IF(X$2="D",VLOOKUP(X56,'H. INV.'!$AL$10:$AV$171,11,FALSE),"")))))))</f>
        <v/>
      </c>
      <c r="FB56" s="148" t="str">
        <f>IF(Y56="","",IF(Y56="L",0,IF(Y56="V",0,IF(Y56="X",0,IF(Y$2="L",VLOOKUP(Y56,'H. INV.'!$F$10:$P$171,11,FALSE),IF(Y$2="S",VLOOKUP(Y56,'H. INV.'!$V$10:$AF$171,11,FALSE),IF(Y$2="D",VLOOKUP(Y56,'H. INV.'!$AL$10:$AV$171,11,FALSE),"")))))))</f>
        <v/>
      </c>
      <c r="FC56" s="148" t="str">
        <f>IF(Z56="","",IF(Z56="L",0,IF(Z56="V",0,IF(Z56="X",0,IF(Z$2="L",VLOOKUP(Z56,'H. INV.'!$F$10:$P$171,11,FALSE),IF(Z$2="S",VLOOKUP(Z56,'H. INV.'!$V$10:$AF$171,11,FALSE),IF(Z$2="D",VLOOKUP(Z56,'H. INV.'!$AL$10:$AV$171,11,FALSE),"")))))))</f>
        <v/>
      </c>
      <c r="FD56" s="148" t="str">
        <f>IF(AA56="","",IF(AA56="L",0,IF(AA56="V",0,IF(AA56="X",0,IF(AA$2="L",VLOOKUP(AA56,'H. INV.'!$F$10:$P$171,11,FALSE),IF(AA$2="S",VLOOKUP(AA56,'H. INV.'!$V$10:$AF$171,11,FALSE),IF(AA$2="D",VLOOKUP(AA56,'H. INV.'!$AL$10:$AV$171,11,FALSE),"")))))))</f>
        <v/>
      </c>
      <c r="FE56" s="148" t="str">
        <f>IF(AB56="","",IF(AB56="L",0,IF(AB56="V",0,IF(AB56="X",0,IF(AB$2="L",VLOOKUP(AB56,'H. INV.'!$F$10:$P$171,11,FALSE),IF(AB$2="S",VLOOKUP(AB56,'H. INV.'!$V$10:$AF$171,11,FALSE),IF(AB$2="D",VLOOKUP(AB56,'H. INV.'!$AL$10:$AV$171,11,FALSE),"")))))))</f>
        <v/>
      </c>
      <c r="FF56" s="148" t="str">
        <f>IF(AC56="","",IF(AC56="L",0,IF(AC56="V",0,IF(AC56="X",0,IF(AC$2="L",VLOOKUP(AC56,'H. INV.'!$F$10:$P$171,11,FALSE),IF(AC$2="S",VLOOKUP(AC56,'H. INV.'!$V$10:$AF$171,11,FALSE),IF(AC$2="D",VLOOKUP(AC56,'H. INV.'!$AL$10:$AV$171,11,FALSE),"")))))))</f>
        <v/>
      </c>
      <c r="FG56" s="148" t="str">
        <f>IF(AD56="","",IF(AD56="L",0,IF(AD56="V",0,IF(AD56="X",0,IF(AD$2="L",VLOOKUP(AD56,'H. INV.'!$F$10:$P$171,11,FALSE),IF(AD$2="S",VLOOKUP(AD56,'H. INV.'!$V$10:$AF$171,11,FALSE),IF(AD$2="D",VLOOKUP(AD56,'H. INV.'!$AL$10:$AV$171,11,FALSE),"")))))))</f>
        <v/>
      </c>
      <c r="FH56" s="148" t="str">
        <f>IF(AE56="","",IF(AE56="L",0,IF(AE56="V",0,IF(AE56="X",0,IF(AE$2="L",VLOOKUP(AE56,'H. INV.'!$F$10:$P$171,11,FALSE),IF(AE$2="S",VLOOKUP(AE56,'H. INV.'!$V$10:$AF$171,11,FALSE),IF(AE$2="D",VLOOKUP(AE56,'H. INV.'!$AL$10:$AV$171,11,FALSE),"")))))))</f>
        <v/>
      </c>
      <c r="FI56" s="148" t="str">
        <f>IF(AF56="","",IF(AF56="L",0,IF(AF56="V",0,IF(AF56="X",0,IF(AF$2="L",VLOOKUP(AF56,'H. INV.'!$F$10:$P$171,11,FALSE),IF(AF$2="S",VLOOKUP(AF56,'H. INV.'!$V$10:$AF$171,11,FALSE),IF(AF$2="D",VLOOKUP(AF56,'H. INV.'!$AL$10:$AV$171,11,FALSE),"")))))))</f>
        <v/>
      </c>
      <c r="FJ56" s="148" t="str">
        <f>IF(AG56="","",IF(AG56="L",0,IF(AG56="V",0,IF(AG56="X",0,IF(AG$2="L",VLOOKUP(AG56,'H. INV.'!$F$10:$P$171,11,FALSE),IF(AG$2="S",VLOOKUP(AG56,'H. INV.'!$V$10:$AF$171,11,FALSE),IF(AG$2="D",VLOOKUP(AG56,'H. INV.'!$AL$10:$AV$171,11,FALSE),"")))))))</f>
        <v/>
      </c>
      <c r="FK56" s="148" t="str">
        <f>IF(AH56="","",IF(AH56="L",0,IF(AH56="V",0,IF(AH56="X",0,IF(AH$2="L",VLOOKUP(AH56,'H. INV.'!$F$10:$P$171,11,FALSE),IF(AH$2="S",VLOOKUP(AH56,'H. INV.'!$V$10:$AF$171,11,FALSE),IF(AH$2="D",VLOOKUP(AH56,'H. INV.'!$AL$10:$AV$171,11,FALSE),"")))))))</f>
        <v/>
      </c>
      <c r="FL56" s="148" t="str">
        <f>IF(AI56="","",IF(AI56="L",0,IF(AI56="V",0,IF(AI56="X",0,IF(AI$2="L",VLOOKUP(AI56,'H. INV.'!$F$10:$P$171,11,FALSE),IF(AI$2="S",VLOOKUP(AI56,'H. INV.'!$V$10:$AF$171,11,FALSE),IF(AI$2="D",VLOOKUP(AI56,'H. INV.'!$AL$10:$AV$171,11,FALSE),"")))))))</f>
        <v/>
      </c>
      <c r="FM56" s="148" t="str">
        <f>IF(AJ56="","",IF(AJ56="L",0,IF(AJ56="V",0,IF(AJ56="X",0,IF(AJ$2="L",VLOOKUP(AJ56,'H. INV.'!$F$10:$P$171,11,FALSE),IF(AJ$2="S",VLOOKUP(AJ56,'H. INV.'!$V$10:$AF$171,11,FALSE),IF(AJ$2="D",VLOOKUP(AJ56,'H. INV.'!$AL$10:$AV$171,11,FALSE),"")))))))</f>
        <v/>
      </c>
      <c r="FN56" s="148" t="str">
        <f>IF(AK56="","",IF(AK56="L",0,IF(AK56="V",0,IF(AK56="X",0,IF(AK$2="L",VLOOKUP(AK56,'H. INV.'!$F$10:$P$171,11,FALSE),IF(AK$2="S",VLOOKUP(AK56,'H. INV.'!$V$10:$AF$171,11,FALSE),IF(AK$2="D",VLOOKUP(AK56,'H. INV.'!$AL$10:$AV$171,11,FALSE),"")))))))</f>
        <v/>
      </c>
      <c r="FO56" s="19"/>
      <c r="FP56" s="148" t="str">
        <f>IF(G56="","",IF(G56="L",0,IF(G56="V",0,IF(G56="X",0,IF(G$2="L",VLOOKUP(G56,'H. VER.'!$F$10:$P$171,11,FALSE),IF(G$2="S",VLOOKUP(G56,'H. VER.'!$V$10:$AF$171,11,FALSE),IF(G$2="D",VLOOKUP(G56,'H. VER.'!$AL$10:$AV$171,11,FALSE),"")))))))</f>
        <v/>
      </c>
      <c r="FQ56" s="148" t="str">
        <f>IF(H56="","",IF(H56="L",0,IF(H56="V",0,IF(H56="X",0,IF(H$2="L",VLOOKUP(H56,'H. VER.'!$F$10:$P$171,11,FALSE),IF(H$2="S",VLOOKUP(H56,'H. VER.'!$V$10:$AF$171,11,FALSE),IF(H$2="D",VLOOKUP(H56,'H. VER.'!$AL$10:$AV$171,11,FALSE),"")))))))</f>
        <v/>
      </c>
      <c r="FR56" s="148" t="str">
        <f>IF(I56="","",IF(I56="L",0,IF(I56="V",0,IF(I56="X",0,IF(I$2="L",VLOOKUP(I56,'H. VER.'!$F$10:$P$171,11,FALSE),IF(I$2="S",VLOOKUP(I56,'H. VER.'!$V$10:$AF$171,11,FALSE),IF(I$2="D",VLOOKUP(I56,'H. VER.'!$AL$10:$AV$171,11,FALSE),"")))))))</f>
        <v/>
      </c>
      <c r="FS56" s="148" t="str">
        <f>IF(J56="","",IF(J56="L",0,IF(J56="V",0,IF(J56="X",0,IF(J$2="L",VLOOKUP(J56,'H. VER.'!$F$10:$P$171,11,FALSE),IF(J$2="S",VLOOKUP(J56,'H. VER.'!$V$10:$AF$171,11,FALSE),IF(J$2="D",VLOOKUP(J56,'H. VER.'!$AL$10:$AV$171,11,FALSE),"")))))))</f>
        <v/>
      </c>
      <c r="FT56" s="148" t="str">
        <f>IF(K56="","",IF(K56="L",0,IF(K56="V",0,IF(K56="X",0,IF(K$2="L",VLOOKUP(K56,'H. VER.'!$F$10:$P$171,11,FALSE),IF(K$2="S",VLOOKUP(K56,'H. VER.'!$V$10:$AF$171,11,FALSE),IF(K$2="D",VLOOKUP(K56,'H. VER.'!$AL$10:$AV$171,11,FALSE),"")))))))</f>
        <v/>
      </c>
      <c r="FU56" s="148" t="str">
        <f>IF(L56="","",IF(L56="L",0,IF(L56="V",0,IF(L56="X",0,IF(L$2="L",VLOOKUP(L56,'H. VER.'!$F$10:$P$171,11,FALSE),IF(L$2="S",VLOOKUP(L56,'H. VER.'!$V$10:$AF$171,11,FALSE),IF(L$2="D",VLOOKUP(L56,'H. VER.'!$AL$10:$AV$171,11,FALSE),"")))))))</f>
        <v/>
      </c>
      <c r="FV56" s="148" t="str">
        <f>IF(M56="","",IF(M56="L",0,IF(M56="V",0,IF(M56="X",0,IF(M$2="L",VLOOKUP(M56,'H. VER.'!$F$10:$P$171,11,FALSE),IF(M$2="S",VLOOKUP(M56,'H. VER.'!$V$10:$AF$171,11,FALSE),IF(M$2="D",VLOOKUP(M56,'H. VER.'!$AL$10:$AV$171,11,FALSE),"")))))))</f>
        <v/>
      </c>
      <c r="FW56" s="148" t="str">
        <f>IF(N56="","",IF(N56="L",0,IF(N56="V",0,IF(N56="X",0,IF(N$2="L",VLOOKUP(N56,'H. VER.'!$F$10:$P$171,11,FALSE),IF(N$2="S",VLOOKUP(N56,'H. VER.'!$V$10:$AF$171,11,FALSE),IF(N$2="D",VLOOKUP(N56,'H. VER.'!$AL$10:$AV$171,11,FALSE),"")))))))</f>
        <v/>
      </c>
      <c r="FX56" s="148" t="str">
        <f>IF(O56="","",IF(O56="L",0,IF(O56="V",0,IF(O56="X",0,IF(O$2="L",VLOOKUP(O56,'H. VER.'!$F$10:$P$171,11,FALSE),IF(O$2="S",VLOOKUP(O56,'H. VER.'!$V$10:$AF$171,11,FALSE),IF(O$2="D",VLOOKUP(O56,'H. VER.'!$AL$10:$AV$171,11,FALSE),"")))))))</f>
        <v/>
      </c>
      <c r="FY56" s="148" t="str">
        <f>IF(P56="","",IF(P56="L",0,IF(P56="V",0,IF(P56="X",0,IF(P$2="L",VLOOKUP(P56,'H. VER.'!$F$10:$P$171,11,FALSE),IF(P$2="S",VLOOKUP(P56,'H. VER.'!$V$10:$AF$171,11,FALSE),IF(P$2="D",VLOOKUP(P56,'H. VER.'!$AL$10:$AV$171,11,FALSE),"")))))))</f>
        <v/>
      </c>
      <c r="FZ56" s="148" t="str">
        <f>IF(Q56="","",IF(Q56="L",0,IF(Q56="V",0,IF(Q56="X",0,IF(Q$2="L",VLOOKUP(Q56,'H. VER.'!$F$10:$P$171,11,FALSE),IF(Q$2="S",VLOOKUP(Q56,'H. VER.'!$V$10:$AF$171,11,FALSE),IF(Q$2="D",VLOOKUP(Q56,'H. VER.'!$AL$10:$AV$171,11,FALSE),"")))))))</f>
        <v/>
      </c>
      <c r="GA56" s="148" t="str">
        <f>IF(R56="","",IF(R56="L",0,IF(R56="V",0,IF(R56="X",0,IF(R$2="L",VLOOKUP(R56,'H. VER.'!$F$10:$P$171,11,FALSE),IF(R$2="S",VLOOKUP(R56,'H. VER.'!$V$10:$AF$171,11,FALSE),IF(R$2="D",VLOOKUP(R56,'H. VER.'!$AL$10:$AV$171,11,FALSE),"")))))))</f>
        <v/>
      </c>
      <c r="GB56" s="148" t="str">
        <f>IF(S56="","",IF(S56="L",0,IF(S56="V",0,IF(S56="X",0,IF(S$2="L",VLOOKUP(S56,'H. VER.'!$F$10:$P$171,11,FALSE),IF(S$2="S",VLOOKUP(S56,'H. VER.'!$V$10:$AF$171,11,FALSE),IF(S$2="D",VLOOKUP(S56,'H. VER.'!$AL$10:$AV$171,11,FALSE),"")))))))</f>
        <v/>
      </c>
      <c r="GC56" s="148" t="str">
        <f>IF(T56="","",IF(T56="L",0,IF(T56="V",0,IF(T56="X",0,IF(T$2="L",VLOOKUP(T56,'H. VER.'!$F$10:$P$171,11,FALSE),IF(T$2="S",VLOOKUP(T56,'H. VER.'!$V$10:$AF$171,11,FALSE),IF(T$2="D",VLOOKUP(T56,'H. VER.'!$AL$10:$AV$171,11,FALSE),"")))))))</f>
        <v/>
      </c>
      <c r="GD56" s="148" t="str">
        <f>IF(U56="","",IF(U56="L",0,IF(U56="V",0,IF(U56="X",0,IF(U$2="L",VLOOKUP(U56,'H. VER.'!$F$10:$P$171,11,FALSE),IF(U$2="S",VLOOKUP(U56,'H. VER.'!$V$10:$AF$171,11,FALSE),IF(U$2="D",VLOOKUP(U56,'H. VER.'!$AL$10:$AV$171,11,FALSE),"")))))))</f>
        <v/>
      </c>
      <c r="GE56" s="148" t="str">
        <f>IF(V56="","",IF(V56="L",0,IF(V56="V",0,IF(V56="X",0,IF(V$2="L",VLOOKUP(V56,'H. VER.'!$F$10:$P$171,11,FALSE),IF(V$2="S",VLOOKUP(V56,'H. VER.'!$V$10:$AF$171,11,FALSE),IF(V$2="D",VLOOKUP(V56,'H. VER.'!$AL$10:$AV$171,11,FALSE),"")))))))</f>
        <v/>
      </c>
      <c r="GF56" s="148" t="str">
        <f>IF(W56="","",IF(W56="L",0,IF(W56="V",0,IF(W56="X",0,IF(W$2="L",VLOOKUP(W56,'H. VER.'!$F$10:$P$171,11,FALSE),IF(W$2="S",VLOOKUP(W56,'H. VER.'!$V$10:$AF$171,11,FALSE),IF(W$2="D",VLOOKUP(W56,'H. VER.'!$AL$10:$AV$171,11,FALSE),"")))))))</f>
        <v/>
      </c>
      <c r="GG56" s="148" t="str">
        <f>IF(X56="","",IF(X56="L",0,IF(X56="V",0,IF(X56="X",0,IF(X$2="L",VLOOKUP(X56,'H. VER.'!$F$10:$P$171,11,FALSE),IF(X$2="S",VLOOKUP(X56,'H. VER.'!$V$10:$AF$171,11,FALSE),IF(X$2="D",VLOOKUP(X56,'H. VER.'!$AL$10:$AV$171,11,FALSE),"")))))))</f>
        <v/>
      </c>
      <c r="GH56" s="148" t="str">
        <f>IF(Y56="","",IF(Y56="L",0,IF(Y56="V",0,IF(Y56="X",0,IF(Y$2="L",VLOOKUP(Y56,'H. VER.'!$F$10:$P$171,11,FALSE),IF(Y$2="S",VLOOKUP(Y56,'H. VER.'!$V$10:$AF$171,11,FALSE),IF(Y$2="D",VLOOKUP(Y56,'H. VER.'!$AL$10:$AV$171,11,FALSE),"")))))))</f>
        <v/>
      </c>
      <c r="GI56" s="148" t="str">
        <f>IF(Z56="","",IF(Z56="L",0,IF(Z56="V",0,IF(Z56="X",0,IF(Z$2="L",VLOOKUP(Z56,'H. VER.'!$F$10:$P$171,11,FALSE),IF(Z$2="S",VLOOKUP(Z56,'H. VER.'!$V$10:$AF$171,11,FALSE),IF(Z$2="D",VLOOKUP(Z56,'H. VER.'!$AL$10:$AV$171,11,FALSE),"")))))))</f>
        <v/>
      </c>
      <c r="GJ56" s="148" t="str">
        <f>IF(AA56="","",IF(AA56="L",0,IF(AA56="V",0,IF(AA56="X",0,IF(AA$2="L",VLOOKUP(AA56,'H. VER.'!$F$10:$P$171,11,FALSE),IF(AA$2="S",VLOOKUP(AA56,'H. VER.'!$V$10:$AF$171,11,FALSE),IF(AA$2="D",VLOOKUP(AA56,'H. VER.'!$AL$10:$AV$171,11,FALSE),"")))))))</f>
        <v/>
      </c>
      <c r="GK56" s="148" t="str">
        <f>IF(AB56="","",IF(AB56="L",0,IF(AB56="V",0,IF(AB56="X",0,IF(AB$2="L",VLOOKUP(AB56,'H. VER.'!$F$10:$P$171,11,FALSE),IF(AB$2="S",VLOOKUP(AB56,'H. VER.'!$V$10:$AF$171,11,FALSE),IF(AB$2="D",VLOOKUP(AB56,'H. VER.'!$AL$10:$AV$171,11,FALSE),"")))))))</f>
        <v/>
      </c>
      <c r="GL56" s="148" t="str">
        <f>IF(AC56="","",IF(AC56="L",0,IF(AC56="V",0,IF(AC56="X",0,IF(AC$2="L",VLOOKUP(AC56,'H. VER.'!$F$10:$P$171,11,FALSE),IF(AC$2="S",VLOOKUP(AC56,'H. VER.'!$V$10:$AF$171,11,FALSE),IF(AC$2="D",VLOOKUP(AC56,'H. VER.'!$AL$10:$AV$171,11,FALSE),"")))))))</f>
        <v/>
      </c>
      <c r="GM56" s="148" t="str">
        <f>IF(AD56="","",IF(AD56="L",0,IF(AD56="V",0,IF(AD56="X",0,IF(AD$2="L",VLOOKUP(AD56,'H. VER.'!$F$10:$P$171,11,FALSE),IF(AD$2="S",VLOOKUP(AD56,'H. VER.'!$V$10:$AF$171,11,FALSE),IF(AD$2="D",VLOOKUP(AD56,'H. VER.'!$AL$10:$AV$171,11,FALSE),"")))))))</f>
        <v/>
      </c>
      <c r="GN56" s="148" t="str">
        <f>IF(AE56="","",IF(AE56="L",0,IF(AE56="V",0,IF(AE56="X",0,IF(AE$2="L",VLOOKUP(AE56,'H. VER.'!$F$10:$P$171,11,FALSE),IF(AE$2="S",VLOOKUP(AE56,'H. VER.'!$V$10:$AF$171,11,FALSE),IF(AE$2="D",VLOOKUP(AE56,'H. VER.'!$AL$10:$AV$171,11,FALSE),"")))))))</f>
        <v/>
      </c>
      <c r="GO56" s="148" t="str">
        <f>IF(AF56="","",IF(AF56="L",0,IF(AF56="V",0,IF(AF56="X",0,IF(AF$2="L",VLOOKUP(AF56,'H. VER.'!$F$10:$P$171,11,FALSE),IF(AF$2="S",VLOOKUP(AF56,'H. VER.'!$V$10:$AF$171,11,FALSE),IF(AF$2="D",VLOOKUP(AF56,'H. VER.'!$AL$10:$AV$171,11,FALSE),"")))))))</f>
        <v/>
      </c>
      <c r="GP56" s="148" t="str">
        <f>IF(AG56="","",IF(AG56="L",0,IF(AG56="V",0,IF(AG56="X",0,IF(AG$2="L",VLOOKUP(AG56,'H. VER.'!$F$10:$P$171,11,FALSE),IF(AG$2="S",VLOOKUP(AG56,'H. VER.'!$V$10:$AF$171,11,FALSE),IF(AG$2="D",VLOOKUP(AG56,'H. VER.'!$AL$10:$AV$171,11,FALSE),"")))))))</f>
        <v/>
      </c>
      <c r="GQ56" s="148" t="str">
        <f>IF(AH56="","",IF(AH56="L",0,IF(AH56="V",0,IF(AH56="X",0,IF(AH$2="L",VLOOKUP(AH56,'H. VER.'!$F$10:$P$171,11,FALSE),IF(AH$2="S",VLOOKUP(AH56,'H. VER.'!$V$10:$AF$171,11,FALSE),IF(AH$2="D",VLOOKUP(AH56,'H. VER.'!$AL$10:$AV$171,11,FALSE),"")))))))</f>
        <v/>
      </c>
      <c r="GR56" s="148" t="str">
        <f>IF(AI56="","",IF(AI56="L",0,IF(AI56="V",0,IF(AI56="X",0,IF(AI$2="L",VLOOKUP(AI56,'H. VER.'!$F$10:$P$171,11,FALSE),IF(AI$2="S",VLOOKUP(AI56,'H. VER.'!$V$10:$AF$171,11,FALSE),IF(AI$2="D",VLOOKUP(AI56,'H. VER.'!$AL$10:$AV$171,11,FALSE),"")))))))</f>
        <v/>
      </c>
      <c r="GS56" s="148" t="str">
        <f>IF(AJ56="","",IF(AJ56="L",0,IF(AJ56="V",0,IF(AJ56="X",0,IF(AJ$2="L",VLOOKUP(AJ56,'H. VER.'!$F$10:$P$171,11,FALSE),IF(AJ$2="S",VLOOKUP(AJ56,'H. VER.'!$V$10:$AF$171,11,FALSE),IF(AJ$2="D",VLOOKUP(AJ56,'H. VER.'!$AL$10:$AV$171,11,FALSE),"")))))))</f>
        <v/>
      </c>
      <c r="GT56" s="148" t="str">
        <f>IF(AK56="","",IF(AK56="L",0,IF(AK56="V",0,IF(AK56="X",0,IF(AK$2="L",VLOOKUP(AK56,'H. VER.'!$F$10:$P$171,11,FALSE),IF(AK$2="S",VLOOKUP(AK56,'H. VER.'!$V$10:$AF$171,11,FALSE),IF(AK$2="D",VLOOKUP(AK56,'H. VER.'!$AL$10:$AV$171,11,FALSE),"")))))))</f>
        <v/>
      </c>
      <c r="GU56" s="19"/>
      <c r="GV56" s="417">
        <f t="shared" si="47"/>
        <v>49</v>
      </c>
      <c r="GW56" s="415"/>
    </row>
    <row r="57" spans="1:205" ht="15.75" hidden="1">
      <c r="A57" s="368"/>
      <c r="B57" s="367" t="str">
        <f>IFERROR(VLOOKUP(A473/7/2023+CONDUCTORES!C:V,20,FALSE),"")</f>
        <v/>
      </c>
      <c r="C57" s="544" t="str">
        <f>IF(CUADRO!A57="",IF(B57="","",B57),VLOOKUP(CUADRO!A57,CONDUCTORES!C:E,3,FALSE))</f>
        <v/>
      </c>
      <c r="D57" s="545" t="str">
        <f>IF(ISNA(IF(B57="",IF(A57="","",A57),VLOOKUP(B57,CONDUCTORES!B:F,5,FALSE))),"",(IF(B57="",IF(A57="","",A57),VLOOKUP(B57,CONDUCTORES!B:F,5,FALSE))))</f>
        <v/>
      </c>
      <c r="E57" s="546"/>
      <c r="F57" s="553"/>
      <c r="G57" s="547"/>
      <c r="H57" s="547"/>
      <c r="I57" s="519"/>
      <c r="J57" s="547"/>
      <c r="K57" s="519"/>
      <c r="L57" s="550"/>
      <c r="M57" s="547"/>
      <c r="N57" s="547"/>
      <c r="O57" s="547"/>
      <c r="P57" s="519"/>
      <c r="Q57" s="547"/>
      <c r="R57" s="519"/>
      <c r="S57" s="550"/>
      <c r="T57" s="519"/>
      <c r="U57" s="549"/>
      <c r="V57" s="550"/>
      <c r="W57" s="547"/>
      <c r="X57" s="547"/>
      <c r="Y57" s="519"/>
      <c r="Z57" s="519"/>
      <c r="AA57" s="547"/>
      <c r="AB57" s="547"/>
      <c r="AC57" s="547"/>
      <c r="AD57" s="547"/>
      <c r="AE57" s="547"/>
      <c r="AF57" s="547"/>
      <c r="AG57" s="550"/>
      <c r="AH57" s="547"/>
      <c r="AI57" s="547"/>
      <c r="AJ57" s="547"/>
      <c r="AK57" s="519"/>
      <c r="AL57" s="417">
        <f t="shared" si="38"/>
        <v>0</v>
      </c>
      <c r="AM57" s="417">
        <f t="shared" si="6"/>
        <v>31</v>
      </c>
      <c r="AN57" s="463">
        <f t="shared" si="39"/>
        <v>0</v>
      </c>
      <c r="AO57" s="463">
        <f t="shared" si="40"/>
        <v>0</v>
      </c>
      <c r="AP57" s="463">
        <f t="shared" si="41"/>
        <v>0</v>
      </c>
      <c r="AQ57" s="463">
        <f t="shared" si="42"/>
        <v>0</v>
      </c>
      <c r="AR57" s="463">
        <f t="shared" si="43"/>
        <v>0</v>
      </c>
      <c r="AS57" s="464">
        <f t="shared" si="44"/>
        <v>0</v>
      </c>
      <c r="AT57" s="464">
        <f t="shared" si="45"/>
        <v>0</v>
      </c>
      <c r="AU57" s="465">
        <f>EH57+(AO57*(CALCULADORA!$L$22/30))+(CUADRO!AP57*CALCULADORA!$J$22)+(CUADRO!AQ57*CALCULADORA!$J$22)+(CUADRO!AR57*CALCULADORA!$J$22)</f>
        <v>0</v>
      </c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97">
        <f t="shared" si="48"/>
        <v>1</v>
      </c>
      <c r="BW57" s="97">
        <f t="shared" si="49"/>
        <v>2</v>
      </c>
      <c r="BX57" s="97">
        <f t="shared" si="50"/>
        <v>3</v>
      </c>
      <c r="BY57" s="97">
        <f t="shared" si="51"/>
        <v>4</v>
      </c>
      <c r="BZ57" s="97">
        <f t="shared" si="52"/>
        <v>5</v>
      </c>
      <c r="CA57" s="97">
        <f t="shared" si="53"/>
        <v>6</v>
      </c>
      <c r="CB57" s="97">
        <f t="shared" si="54"/>
        <v>7</v>
      </c>
      <c r="CC57" s="97">
        <f t="shared" si="55"/>
        <v>8</v>
      </c>
      <c r="CD57" s="97">
        <f t="shared" si="56"/>
        <v>9</v>
      </c>
      <c r="CE57" s="97">
        <f t="shared" si="57"/>
        <v>10</v>
      </c>
      <c r="CF57" s="97">
        <f t="shared" si="58"/>
        <v>11</v>
      </c>
      <c r="CG57" s="97">
        <f t="shared" si="59"/>
        <v>12</v>
      </c>
      <c r="CH57" s="97">
        <f t="shared" si="60"/>
        <v>13</v>
      </c>
      <c r="CI57" s="97">
        <f t="shared" si="61"/>
        <v>14</v>
      </c>
      <c r="CJ57" s="97">
        <f t="shared" si="62"/>
        <v>15</v>
      </c>
      <c r="CK57" s="97">
        <f t="shared" si="63"/>
        <v>16</v>
      </c>
      <c r="CL57" s="97">
        <f t="shared" si="64"/>
        <v>17</v>
      </c>
      <c r="CM57" s="97">
        <f t="shared" si="65"/>
        <v>18</v>
      </c>
      <c r="CN57" s="97">
        <f t="shared" si="66"/>
        <v>19</v>
      </c>
      <c r="CO57" s="97">
        <f t="shared" si="67"/>
        <v>20</v>
      </c>
      <c r="CP57" s="97">
        <f t="shared" si="68"/>
        <v>21</v>
      </c>
      <c r="CQ57" s="97">
        <f t="shared" si="69"/>
        <v>22</v>
      </c>
      <c r="CR57" s="97">
        <f t="shared" si="70"/>
        <v>23</v>
      </c>
      <c r="CS57" s="97">
        <f t="shared" si="71"/>
        <v>24</v>
      </c>
      <c r="CT57" s="97">
        <f t="shared" si="72"/>
        <v>25</v>
      </c>
      <c r="CU57" s="97">
        <f t="shared" si="73"/>
        <v>26</v>
      </c>
      <c r="CV57" s="97">
        <f t="shared" si="74"/>
        <v>27</v>
      </c>
      <c r="CW57" s="97">
        <f t="shared" si="75"/>
        <v>28</v>
      </c>
      <c r="CX57" s="97">
        <f t="shared" si="76"/>
        <v>29</v>
      </c>
      <c r="CY57" s="97">
        <f t="shared" si="77"/>
        <v>30</v>
      </c>
      <c r="CZ57" s="97">
        <f t="shared" si="78"/>
        <v>31</v>
      </c>
      <c r="DA57" s="19"/>
      <c r="DB57" s="19"/>
      <c r="DC57" s="148" t="str">
        <f>IF(G57="X",CALCULADORA!$J$22,IF(CUADRO!G57="V",0,IF(CUADRO!G57="AP",0,IF(CUADRO!G57="HS",0,IF(CUADRO!G57="BA",0,IF(CALCULADORA!$M$2="INVIERNO",CUADRO!EJ57,CUADRO!FP57))))))</f>
        <v/>
      </c>
      <c r="DD57" s="148" t="str">
        <f>IF(H57="X",CALCULADORA!$J$22,IF(CUADRO!H57="V",0,IF(CUADRO!H57="AP",0,IF(CUADRO!H57="HS",0,IF(CUADRO!H57="BA",0,IF(CALCULADORA!$M$2="INVIERNO",CUADRO!EK57,CUADRO!FQ57))))))</f>
        <v/>
      </c>
      <c r="DE57" s="148" t="str">
        <f>IF(I57="X",CALCULADORA!$J$22,IF(CUADRO!I57="V",0,IF(CUADRO!I57="AP",0,IF(CUADRO!I57="HS",0,IF(CUADRO!I57="BA",0,IF(CALCULADORA!$M$2="INVIERNO",CUADRO!EL57,CUADRO!FR57))))))</f>
        <v/>
      </c>
      <c r="DF57" s="148" t="str">
        <f>IF(J57="X",CALCULADORA!$J$22,IF(CUADRO!J57="V",0,IF(CUADRO!J57="AP",0,IF(CUADRO!J57="HS",0,IF(CUADRO!J57="BA",0,IF(CALCULADORA!$M$2="INVIERNO",CUADRO!EM57,CUADRO!FS57))))))</f>
        <v/>
      </c>
      <c r="DG57" s="148" t="str">
        <f>IF(K57="X",CALCULADORA!$J$22,IF(CUADRO!K57="V",0,IF(CUADRO!K57="AP",0,IF(CUADRO!K57="HS",0,IF(CUADRO!K57="BA",0,IF(CALCULADORA!$M$2="INVIERNO",CUADRO!EN57,CUADRO!FT57))))))</f>
        <v/>
      </c>
      <c r="DH57" s="148" t="str">
        <f>IF(L57="X",CALCULADORA!$J$22,IF(CUADRO!L57="V",0,IF(CUADRO!L57="AP",0,IF(CUADRO!L57="HS",0,IF(CUADRO!L57="BA",0,IF(CALCULADORA!$M$2="INVIERNO",CUADRO!EO57,CUADRO!FU57))))))</f>
        <v/>
      </c>
      <c r="DI57" s="148" t="str">
        <f>IF(M57="X",CALCULADORA!$J$22,IF(CUADRO!M57="V",0,IF(CUADRO!M57="AP",0,IF(CUADRO!M57="HS",0,IF(CUADRO!M57="BA",0,IF(CALCULADORA!$M$2="INVIERNO",CUADRO!EP57,CUADRO!FV57))))))</f>
        <v/>
      </c>
      <c r="DJ57" s="148" t="str">
        <f>IF(N57="X",CALCULADORA!$J$22,IF(CUADRO!N57="V",0,IF(CUADRO!N57="AP",0,IF(CUADRO!N57="HS",0,IF(CUADRO!N57="BA",0,IF(CALCULADORA!$M$2="INVIERNO",CUADRO!EQ57,CUADRO!FW57))))))</f>
        <v/>
      </c>
      <c r="DK57" s="148" t="str">
        <f>IF(O57="X",CALCULADORA!$J$22,IF(CUADRO!O57="V",0,IF(CUADRO!O57="AP",0,IF(CUADRO!O57="HS",0,IF(CUADRO!O57="BA",0,IF(CALCULADORA!$M$2="INVIERNO",CUADRO!ER57,CUADRO!FX57))))))</f>
        <v/>
      </c>
      <c r="DL57" s="148" t="str">
        <f>IF(P57="X",CALCULADORA!$J$22,IF(CUADRO!P57="V",0,IF(CUADRO!P57="AP",0,IF(CUADRO!P57="HS",0,IF(CUADRO!P57="BA",0,IF(CALCULADORA!$M$2="INVIERNO",CUADRO!ES57,CUADRO!FY57))))))</f>
        <v/>
      </c>
      <c r="DM57" s="148" t="str">
        <f>IF(Q57="X",CALCULADORA!$J$22,IF(CUADRO!Q57="V",0,IF(CUADRO!Q57="AP",0,IF(CUADRO!Q57="HS",0,IF(CUADRO!Q57="BA",0,IF(CALCULADORA!$M$2="INVIERNO",CUADRO!ET57,CUADRO!FZ57))))))</f>
        <v/>
      </c>
      <c r="DN57" s="148" t="str">
        <f>IF(R57="X",CALCULADORA!$J$22,IF(CUADRO!R57="V",0,IF(CUADRO!R57="AP",0,IF(CUADRO!R57="HS",0,IF(CUADRO!R57="BA",0,IF(CALCULADORA!$M$2="INVIERNO",CUADRO!EU57,CUADRO!GA57))))))</f>
        <v/>
      </c>
      <c r="DO57" s="148" t="str">
        <f>IF(S57="X",CALCULADORA!$J$22,IF(CUADRO!S57="V",0,IF(CUADRO!S57="AP",0,IF(CUADRO!S57="HS",0,IF(CUADRO!S57="BA",0,IF(CALCULADORA!$M$2="INVIERNO",CUADRO!EV57,CUADRO!GB57))))))</f>
        <v/>
      </c>
      <c r="DP57" s="148" t="str">
        <f>IF(T57="X",CALCULADORA!$J$22,IF(CUADRO!T57="V",0,IF(CUADRO!T57="AP",0,IF(CUADRO!T57="HS",0,IF(CUADRO!T57="BA",0,IF(CALCULADORA!$M$2="INVIERNO",CUADRO!EW57,CUADRO!GC57))))))</f>
        <v/>
      </c>
      <c r="DQ57" s="148" t="str">
        <f>IF(U57="X",CALCULADORA!$J$22,IF(CUADRO!U57="V",0,IF(CUADRO!U57="AP",0,IF(CUADRO!U57="HS",0,IF(CUADRO!U57="BA",0,IF(CALCULADORA!$M$2="INVIERNO",CUADRO!EX57,CUADRO!GD57))))))</f>
        <v/>
      </c>
      <c r="DR57" s="148" t="str">
        <f>IF(V57="X",CALCULADORA!$J$22,IF(CUADRO!V57="V",0,IF(CUADRO!V57="AP",0,IF(CUADRO!V57="HS",0,IF(CUADRO!V57="BA",0,IF(CALCULADORA!$M$2="INVIERNO",CUADRO!EY57,CUADRO!GE57))))))</f>
        <v/>
      </c>
      <c r="DS57" s="148" t="str">
        <f>IF(W57="X",CALCULADORA!$J$22,IF(CUADRO!W57="V",0,IF(CUADRO!W57="AP",0,IF(CUADRO!W57="HS",0,IF(CUADRO!W57="BA",0,IF(CALCULADORA!$M$2="INVIERNO",CUADRO!EZ57,CUADRO!GF57))))))</f>
        <v/>
      </c>
      <c r="DT57" s="148" t="str">
        <f>IF(X57="X",CALCULADORA!$J$22,IF(CUADRO!X57="V",0,IF(CUADRO!X57="AP",0,IF(CUADRO!X57="HS",0,IF(CUADRO!X57="BA",0,IF(CALCULADORA!$M$2="INVIERNO",CUADRO!FA57,CUADRO!GG57))))))</f>
        <v/>
      </c>
      <c r="DU57" s="148" t="str">
        <f>IF(Y57="X",CALCULADORA!$J$22,IF(CUADRO!Y57="V",0,IF(CUADRO!Y57="AP",0,IF(CUADRO!Y57="HS",0,IF(CUADRO!Y57="BA",0,IF(CALCULADORA!$M$2="INVIERNO",CUADRO!FB57,CUADRO!GH57))))))</f>
        <v/>
      </c>
      <c r="DV57" s="148" t="str">
        <f>IF(Z57="X",CALCULADORA!$J$22,IF(CUADRO!Z57="V",0,IF(CUADRO!Z57="AP",0,IF(CUADRO!Z57="HS",0,IF(CUADRO!Z57="BA",0,IF(CALCULADORA!$M$2="INVIERNO",CUADRO!FC57,CUADRO!GI57))))))</f>
        <v/>
      </c>
      <c r="DW57" s="148" t="str">
        <f>IF(AA57="X",CALCULADORA!$J$22,IF(CUADRO!AA57="V",0,IF(CUADRO!AA57="AP",0,IF(CUADRO!AA57="HS",0,IF(CUADRO!AA57="BA",0,IF(CALCULADORA!$M$2="INVIERNO",CUADRO!FD57,CUADRO!GJ57))))))</f>
        <v/>
      </c>
      <c r="DX57" s="148" t="str">
        <f>IF(AB57="X",CALCULADORA!$J$22,IF(CUADRO!AB57="V",0,IF(CUADRO!AB57="AP",0,IF(CUADRO!AB57="HS",0,IF(CUADRO!AB57="BA",0,IF(CALCULADORA!$M$2="INVIERNO",CUADRO!FE57,CUADRO!GK57))))))</f>
        <v/>
      </c>
      <c r="DY57" s="148" t="str">
        <f>IF(AC57="X",CALCULADORA!$J$22,IF(CUADRO!AC57="V",0,IF(CUADRO!AC57="AP",0,IF(CUADRO!AC57="HS",0,IF(CUADRO!AC57="BA",0,IF(CALCULADORA!$M$2="INVIERNO",CUADRO!FF57,CUADRO!GL57))))))</f>
        <v/>
      </c>
      <c r="DZ57" s="148" t="str">
        <f>IF(AD57="X",CALCULADORA!$J$22,IF(CUADRO!AD57="V",0,IF(CUADRO!AD57="AP",0,IF(CUADRO!AD57="HS",0,IF(CUADRO!AD57="BA",0,IF(CALCULADORA!$M$2="INVIERNO",CUADRO!FG57,CUADRO!GM57))))))</f>
        <v/>
      </c>
      <c r="EA57" s="148" t="str">
        <f>IF(AE57="X",CALCULADORA!$J$22,IF(CUADRO!AE57="V",0,IF(CUADRO!AE57="AP",0,IF(CUADRO!AE57="HS",0,IF(CUADRO!AE57="BA",0,IF(CALCULADORA!$M$2="INVIERNO",CUADRO!FH57,CUADRO!GN57))))))</f>
        <v/>
      </c>
      <c r="EB57" s="148" t="str">
        <f>IF(AF57="X",CALCULADORA!$J$22,IF(CUADRO!AF57="V",0,IF(CUADRO!AF57="AP",0,IF(CUADRO!AF57="HS",0,IF(CUADRO!AF57="BA",0,IF(CALCULADORA!$M$2="INVIERNO",CUADRO!FI57,CUADRO!GO57))))))</f>
        <v/>
      </c>
      <c r="EC57" s="148" t="str">
        <f>IF(AG57="X",CALCULADORA!$J$22,IF(CUADRO!AG57="V",0,IF(CUADRO!AG57="AP",0,IF(CUADRO!AG57="HS",0,IF(CUADRO!AG57="BA",0,IF(CALCULADORA!$M$2="INVIERNO",CUADRO!FJ57,CUADRO!GP57))))))</f>
        <v/>
      </c>
      <c r="ED57" s="148" t="str">
        <f>IF(AH57="X",CALCULADORA!$J$22,IF(CUADRO!AH57="V",0,IF(CUADRO!AH57="AP",0,IF(CUADRO!AH57="HS",0,IF(CUADRO!AH57="BA",0,IF(CALCULADORA!$M$2="INVIERNO",CUADRO!FK57,CUADRO!GQ57))))))</f>
        <v/>
      </c>
      <c r="EE57" s="148" t="str">
        <f>IF(AI57="X",CALCULADORA!$J$22,IF(CUADRO!AI57="V",0,IF(CUADRO!AI57="AP",0,IF(CUADRO!AI57="HS",0,IF(CUADRO!AI57="BA",0,IF(CALCULADORA!$M$2="INVIERNO",CUADRO!FL57,CUADRO!GR57))))))</f>
        <v/>
      </c>
      <c r="EF57" s="148" t="str">
        <f>IF(AJ57="X",CALCULADORA!$J$22,IF(CUADRO!AJ57="V",0,IF(CUADRO!AJ57="AP",0,IF(CUADRO!AJ57="HS",0,IF(CUADRO!AJ57="BA",0,IF(CALCULADORA!$M$2="INVIERNO",CUADRO!FM57,CUADRO!GS57))))))</f>
        <v/>
      </c>
      <c r="EG57" s="148" t="str">
        <f>IF(AK57="X",CALCULADORA!$J$22,IF(CUADRO!AK57="V",0,IF(CUADRO!AK57="AP",0,IF(CUADRO!AK57="HS",0,IF(CUADRO!AK57="BA",0,IF(CALCULADORA!$M$2="INVIERNO",CUADRO!FN57,CUADRO!GT57))))))</f>
        <v/>
      </c>
      <c r="EH57" s="363">
        <f t="shared" si="46"/>
        <v>0</v>
      </c>
      <c r="EI57" s="19"/>
      <c r="EJ57" s="148" t="str">
        <f>IF(G57="","",IF(G57="L",0,IF(G57="V",0,IF(G57="X",0,IF(G$2="L",VLOOKUP(G57,'H. INV.'!$F$10:$P$171,11,FALSE),IF(G$2="S",VLOOKUP(G57,'H. INV.'!$V$10:$AF$171,11,FALSE),IF(G$2="D",VLOOKUP(G57,'H. INV.'!$AL$10:$AV$171,11,FALSE),"")))))))</f>
        <v/>
      </c>
      <c r="EK57" s="148" t="str">
        <f>IF(H57="","",IF(H57="L",0,IF(H57="V",0,IF(H57="X",0,IF(H$2="L",VLOOKUP(H57,'H. INV.'!$F$10:$P$171,11,FALSE),IF(H$2="S",VLOOKUP(H57,'H. INV.'!$V$10:$AF$171,11,FALSE),IF(H$2="D",VLOOKUP(H57,'H. INV.'!$AL$10:$AV$171,11,FALSE),"")))))))</f>
        <v/>
      </c>
      <c r="EL57" s="148" t="str">
        <f>IF(I57="","",IF(I57="L",0,IF(I57="V",0,IF(I57="X",0,IF(I$2="L",VLOOKUP(I57,'H. INV.'!$F$10:$P$171,11,FALSE),IF(I$2="S",VLOOKUP(I57,'H. INV.'!$V$10:$AF$171,11,FALSE),IF(I$2="D",VLOOKUP(I57,'H. INV.'!$AL$10:$AV$171,11,FALSE),"")))))))</f>
        <v/>
      </c>
      <c r="EM57" s="148" t="str">
        <f>IF(J57="","",IF(J57="L",0,IF(J57="V",0,IF(J57="X",0,IF(J$2="L",VLOOKUP(J57,'H. INV.'!$F$10:$P$171,11,FALSE),IF(J$2="S",VLOOKUP(J57,'H. INV.'!$V$10:$AF$171,11,FALSE),IF(J$2="D",VLOOKUP(J57,'H. INV.'!$AL$10:$AV$171,11,FALSE),"")))))))</f>
        <v/>
      </c>
      <c r="EN57" s="148" t="str">
        <f>IF(K57="","",IF(K57="L",0,IF(K57="V",0,IF(K57="X",0,IF(K$2="L",VLOOKUP(K57,'H. INV.'!$F$10:$P$171,11,FALSE),IF(K$2="S",VLOOKUP(K57,'H. INV.'!$V$10:$AF$171,11,FALSE),IF(K$2="D",VLOOKUP(K57,'H. INV.'!$AL$10:$AV$171,11,FALSE),"")))))))</f>
        <v/>
      </c>
      <c r="EO57" s="148" t="str">
        <f>IF(L57="","",IF(L57="L",0,IF(L57="V",0,IF(L57="X",0,IF(L$2="L",VLOOKUP(L57,'H. INV.'!$F$10:$P$171,11,FALSE),IF(L$2="S",VLOOKUP(L57,'H. INV.'!$V$10:$AF$171,11,FALSE),IF(L$2="D",VLOOKUP(L57,'H. INV.'!$AL$10:$AV$171,11,FALSE),"")))))))</f>
        <v/>
      </c>
      <c r="EP57" s="148" t="str">
        <f>IF(M57="","",IF(M57="L",0,IF(M57="V",0,IF(M57="X",0,IF(M$2="L",VLOOKUP(M57,'H. INV.'!$F$10:$P$171,11,FALSE),IF(M$2="S",VLOOKUP(M57,'H. INV.'!$V$10:$AF$171,11,FALSE),IF(M$2="D",VLOOKUP(M57,'H. INV.'!$AL$10:$AV$171,11,FALSE),"")))))))</f>
        <v/>
      </c>
      <c r="EQ57" s="148" t="str">
        <f>IF(N57="","",IF(N57="L",0,IF(N57="V",0,IF(N57="X",0,IF(N$2="L",VLOOKUP(N57,'H. INV.'!$F$10:$P$171,11,FALSE),IF(N$2="S",VLOOKUP(N57,'H. INV.'!$V$10:$AF$171,11,FALSE),IF(N$2="D",VLOOKUP(N57,'H. INV.'!$AL$10:$AV$171,11,FALSE),"")))))))</f>
        <v/>
      </c>
      <c r="ER57" s="148" t="str">
        <f>IF(O57="","",IF(O57="L",0,IF(O57="V",0,IF(O57="X",0,IF(O$2="L",VLOOKUP(O57,'H. INV.'!$F$10:$P$171,11,FALSE),IF(O$2="S",VLOOKUP(O57,'H. INV.'!$V$10:$AF$171,11,FALSE),IF(O$2="D",VLOOKUP(O57,'H. INV.'!$AL$10:$AV$171,11,FALSE),"")))))))</f>
        <v/>
      </c>
      <c r="ES57" s="148" t="str">
        <f>IF(P57="","",IF(P57="L",0,IF(P57="V",0,IF(P57="X",0,IF(P$2="L",VLOOKUP(P57,'H. INV.'!$F$10:$P$171,11,FALSE),IF(P$2="S",VLOOKUP(P57,'H. INV.'!$V$10:$AF$171,11,FALSE),IF(P$2="D",VLOOKUP(P57,'H. INV.'!$AL$10:$AV$171,11,FALSE),"")))))))</f>
        <v/>
      </c>
      <c r="ET57" s="148" t="str">
        <f>IF(Q57="","",IF(Q57="L",0,IF(Q57="V",0,IF(Q57="X",0,IF(Q$2="L",VLOOKUP(Q57,'H. INV.'!$F$10:$P$171,11,FALSE),IF(Q$2="S",VLOOKUP(Q57,'H. INV.'!$V$10:$AF$171,11,FALSE),IF(Q$2="D",VLOOKUP(Q57,'H. INV.'!$AL$10:$AV$171,11,FALSE),"")))))))</f>
        <v/>
      </c>
      <c r="EU57" s="148" t="str">
        <f>IF(R57="","",IF(R57="L",0,IF(R57="V",0,IF(R57="X",0,IF(R$2="L",VLOOKUP(R57,'H. INV.'!$F$10:$P$171,11,FALSE),IF(R$2="S",VLOOKUP(R57,'H. INV.'!$V$10:$AF$171,11,FALSE),IF(R$2="D",VLOOKUP(R57,'H. INV.'!$AL$10:$AV$171,11,FALSE),"")))))))</f>
        <v/>
      </c>
      <c r="EV57" s="148" t="str">
        <f>IF(S57="","",IF(S57="L",0,IF(S57="V",0,IF(S57="X",0,IF(S$2="L",VLOOKUP(S57,'H. INV.'!$F$10:$P$171,11,FALSE),IF(S$2="S",VLOOKUP(S57,'H. INV.'!$V$10:$AF$171,11,FALSE),IF(S$2="D",VLOOKUP(S57,'H. INV.'!$AL$10:$AV$171,11,FALSE),"")))))))</f>
        <v/>
      </c>
      <c r="EW57" s="148" t="str">
        <f>IF(T57="","",IF(T57="L",0,IF(T57="V",0,IF(T57="X",0,IF(T$2="L",VLOOKUP(T57,'H. INV.'!$F$10:$P$171,11,FALSE),IF(T$2="S",VLOOKUP(T57,'H. INV.'!$V$10:$AF$171,11,FALSE),IF(T$2="D",VLOOKUP(T57,'H. INV.'!$AL$10:$AV$171,11,FALSE),"")))))))</f>
        <v/>
      </c>
      <c r="EX57" s="148" t="str">
        <f>IF(U57="","",IF(U57="L",0,IF(U57="V",0,IF(U57="X",0,IF(U$2="L",VLOOKUP(U57,'H. INV.'!$F$10:$P$171,11,FALSE),IF(U$2="S",VLOOKUP(U57,'H. INV.'!$V$10:$AF$171,11,FALSE),IF(U$2="D",VLOOKUP(U57,'H. INV.'!$AL$10:$AV$171,11,FALSE),"")))))))</f>
        <v/>
      </c>
      <c r="EY57" s="148" t="str">
        <f>IF(V57="","",IF(V57="L",0,IF(V57="V",0,IF(V57="X",0,IF(V$2="L",VLOOKUP(V57,'H. INV.'!$F$10:$P$171,11,FALSE),IF(V$2="S",VLOOKUP(V57,'H. INV.'!$V$10:$AF$171,11,FALSE),IF(V$2="D",VLOOKUP(V57,'H. INV.'!$AL$10:$AV$171,11,FALSE),"")))))))</f>
        <v/>
      </c>
      <c r="EZ57" s="148" t="str">
        <f>IF(W57="","",IF(W57="L",0,IF(W57="V",0,IF(W57="X",0,IF(W$2="L",VLOOKUP(W57,'H. INV.'!$F$10:$P$171,11,FALSE),IF(W$2="S",VLOOKUP(W57,'H. INV.'!$V$10:$AF$171,11,FALSE),IF(W$2="D",VLOOKUP(W57,'H. INV.'!$AL$10:$AV$171,11,FALSE),"")))))))</f>
        <v/>
      </c>
      <c r="FA57" s="148" t="str">
        <f>IF(X57="","",IF(X57="L",0,IF(X57="V",0,IF(X57="X",0,IF(X$2="L",VLOOKUP(X57,'H. INV.'!$F$10:$P$171,11,FALSE),IF(X$2="S",VLOOKUP(X57,'H. INV.'!$V$10:$AF$171,11,FALSE),IF(X$2="D",VLOOKUP(X57,'H. INV.'!$AL$10:$AV$171,11,FALSE),"")))))))</f>
        <v/>
      </c>
      <c r="FB57" s="148" t="str">
        <f>IF(Y57="","",IF(Y57="L",0,IF(Y57="V",0,IF(Y57="X",0,IF(Y$2="L",VLOOKUP(Y57,'H. INV.'!$F$10:$P$171,11,FALSE),IF(Y$2="S",VLOOKUP(Y57,'H. INV.'!$V$10:$AF$171,11,FALSE),IF(Y$2="D",VLOOKUP(Y57,'H. INV.'!$AL$10:$AV$171,11,FALSE),"")))))))</f>
        <v/>
      </c>
      <c r="FC57" s="148" t="str">
        <f>IF(Z57="","",IF(Z57="L",0,IF(Z57="V",0,IF(Z57="X",0,IF(Z$2="L",VLOOKUP(Z57,'H. INV.'!$F$10:$P$171,11,FALSE),IF(Z$2="S",VLOOKUP(Z57,'H. INV.'!$V$10:$AF$171,11,FALSE),IF(Z$2="D",VLOOKUP(Z57,'H. INV.'!$AL$10:$AV$171,11,FALSE),"")))))))</f>
        <v/>
      </c>
      <c r="FD57" s="148" t="str">
        <f>IF(AA57="","",IF(AA57="L",0,IF(AA57="V",0,IF(AA57="X",0,IF(AA$2="L",VLOOKUP(AA57,'H. INV.'!$F$10:$P$171,11,FALSE),IF(AA$2="S",VLOOKUP(AA57,'H. INV.'!$V$10:$AF$171,11,FALSE),IF(AA$2="D",VLOOKUP(AA57,'H. INV.'!$AL$10:$AV$171,11,FALSE),"")))))))</f>
        <v/>
      </c>
      <c r="FE57" s="148" t="str">
        <f>IF(AB57="","",IF(AB57="L",0,IF(AB57="V",0,IF(AB57="X",0,IF(AB$2="L",VLOOKUP(AB57,'H. INV.'!$F$10:$P$171,11,FALSE),IF(AB$2="S",VLOOKUP(AB57,'H. INV.'!$V$10:$AF$171,11,FALSE),IF(AB$2="D",VLOOKUP(AB57,'H. INV.'!$AL$10:$AV$171,11,FALSE),"")))))))</f>
        <v/>
      </c>
      <c r="FF57" s="148" t="str">
        <f>IF(AC57="","",IF(AC57="L",0,IF(AC57="V",0,IF(AC57="X",0,IF(AC$2="L",VLOOKUP(AC57,'H. INV.'!$F$10:$P$171,11,FALSE),IF(AC$2="S",VLOOKUP(AC57,'H. INV.'!$V$10:$AF$171,11,FALSE),IF(AC$2="D",VLOOKUP(AC57,'H. INV.'!$AL$10:$AV$171,11,FALSE),"")))))))</f>
        <v/>
      </c>
      <c r="FG57" s="148" t="str">
        <f>IF(AD57="","",IF(AD57="L",0,IF(AD57="V",0,IF(AD57="X",0,IF(AD$2="L",VLOOKUP(AD57,'H. INV.'!$F$10:$P$171,11,FALSE),IF(AD$2="S",VLOOKUP(AD57,'H. INV.'!$V$10:$AF$171,11,FALSE),IF(AD$2="D",VLOOKUP(AD57,'H. INV.'!$AL$10:$AV$171,11,FALSE),"")))))))</f>
        <v/>
      </c>
      <c r="FH57" s="148" t="str">
        <f>IF(AE57="","",IF(AE57="L",0,IF(AE57="V",0,IF(AE57="X",0,IF(AE$2="L",VLOOKUP(AE57,'H. INV.'!$F$10:$P$171,11,FALSE),IF(AE$2="S",VLOOKUP(AE57,'H. INV.'!$V$10:$AF$171,11,FALSE),IF(AE$2="D",VLOOKUP(AE57,'H. INV.'!$AL$10:$AV$171,11,FALSE),"")))))))</f>
        <v/>
      </c>
      <c r="FI57" s="148" t="str">
        <f>IF(AF57="","",IF(AF57="L",0,IF(AF57="V",0,IF(AF57="X",0,IF(AF$2="L",VLOOKUP(AF57,'H. INV.'!$F$10:$P$171,11,FALSE),IF(AF$2="S",VLOOKUP(AF57,'H. INV.'!$V$10:$AF$171,11,FALSE),IF(AF$2="D",VLOOKUP(AF57,'H. INV.'!$AL$10:$AV$171,11,FALSE),"")))))))</f>
        <v/>
      </c>
      <c r="FJ57" s="148" t="str">
        <f>IF(AG57="","",IF(AG57="L",0,IF(AG57="V",0,IF(AG57="X",0,IF(AG$2="L",VLOOKUP(AG57,'H. INV.'!$F$10:$P$171,11,FALSE),IF(AG$2="S",VLOOKUP(AG57,'H. INV.'!$V$10:$AF$171,11,FALSE),IF(AG$2="D",VLOOKUP(AG57,'H. INV.'!$AL$10:$AV$171,11,FALSE),"")))))))</f>
        <v/>
      </c>
      <c r="FK57" s="148" t="str">
        <f>IF(AH57="","",IF(AH57="L",0,IF(AH57="V",0,IF(AH57="X",0,IF(AH$2="L",VLOOKUP(AH57,'H. INV.'!$F$10:$P$171,11,FALSE),IF(AH$2="S",VLOOKUP(AH57,'H. INV.'!$V$10:$AF$171,11,FALSE),IF(AH$2="D",VLOOKUP(AH57,'H. INV.'!$AL$10:$AV$171,11,FALSE),"")))))))</f>
        <v/>
      </c>
      <c r="FL57" s="148" t="str">
        <f>IF(AI57="","",IF(AI57="L",0,IF(AI57="V",0,IF(AI57="X",0,IF(AI$2="L",VLOOKUP(AI57,'H. INV.'!$F$10:$P$171,11,FALSE),IF(AI$2="S",VLOOKUP(AI57,'H. INV.'!$V$10:$AF$171,11,FALSE),IF(AI$2="D",VLOOKUP(AI57,'H. INV.'!$AL$10:$AV$171,11,FALSE),"")))))))</f>
        <v/>
      </c>
      <c r="FM57" s="148" t="str">
        <f>IF(AJ57="","",IF(AJ57="L",0,IF(AJ57="V",0,IF(AJ57="X",0,IF(AJ$2="L",VLOOKUP(AJ57,'H. INV.'!$F$10:$P$171,11,FALSE),IF(AJ$2="S",VLOOKUP(AJ57,'H. INV.'!$V$10:$AF$171,11,FALSE),IF(AJ$2="D",VLOOKUP(AJ57,'H. INV.'!$AL$10:$AV$171,11,FALSE),"")))))))</f>
        <v/>
      </c>
      <c r="FN57" s="148" t="str">
        <f>IF(AK57="","",IF(AK57="L",0,IF(AK57="V",0,IF(AK57="X",0,IF(AK$2="L",VLOOKUP(AK57,'H. INV.'!$F$10:$P$171,11,FALSE),IF(AK$2="S",VLOOKUP(AK57,'H. INV.'!$V$10:$AF$171,11,FALSE),IF(AK$2="D",VLOOKUP(AK57,'H. INV.'!$AL$10:$AV$171,11,FALSE),"")))))))</f>
        <v/>
      </c>
      <c r="FO57" s="19"/>
      <c r="FP57" s="148" t="str">
        <f>IF(G57="","",IF(G57="L",0,IF(G57="V",0,IF(G57="X",0,IF(G$2="L",VLOOKUP(G57,'H. VER.'!$F$10:$P$171,11,FALSE),IF(G$2="S",VLOOKUP(G57,'H. VER.'!$V$10:$AF$171,11,FALSE),IF(G$2="D",VLOOKUP(G57,'H. VER.'!$AL$10:$AV$171,11,FALSE),"")))))))</f>
        <v/>
      </c>
      <c r="FQ57" s="148" t="str">
        <f>IF(H57="","",IF(H57="L",0,IF(H57="V",0,IF(H57="X",0,IF(H$2="L",VLOOKUP(H57,'H. VER.'!$F$10:$P$171,11,FALSE),IF(H$2="S",VLOOKUP(H57,'H. VER.'!$V$10:$AF$171,11,FALSE),IF(H$2="D",VLOOKUP(H57,'H. VER.'!$AL$10:$AV$171,11,FALSE),"")))))))</f>
        <v/>
      </c>
      <c r="FR57" s="148" t="str">
        <f>IF(I57="","",IF(I57="L",0,IF(I57="V",0,IF(I57="X",0,IF(I$2="L",VLOOKUP(I57,'H. VER.'!$F$10:$P$171,11,FALSE),IF(I$2="S",VLOOKUP(I57,'H. VER.'!$V$10:$AF$171,11,FALSE),IF(I$2="D",VLOOKUP(I57,'H. VER.'!$AL$10:$AV$171,11,FALSE),"")))))))</f>
        <v/>
      </c>
      <c r="FS57" s="148" t="str">
        <f>IF(J57="","",IF(J57="L",0,IF(J57="V",0,IF(J57="X",0,IF(J$2="L",VLOOKUP(J57,'H. VER.'!$F$10:$P$171,11,FALSE),IF(J$2="S",VLOOKUP(J57,'H. VER.'!$V$10:$AF$171,11,FALSE),IF(J$2="D",VLOOKUP(J57,'H. VER.'!$AL$10:$AV$171,11,FALSE),"")))))))</f>
        <v/>
      </c>
      <c r="FT57" s="148" t="str">
        <f>IF(K57="","",IF(K57="L",0,IF(K57="V",0,IF(K57="X",0,IF(K$2="L",VLOOKUP(K57,'H. VER.'!$F$10:$P$171,11,FALSE),IF(K$2="S",VLOOKUP(K57,'H. VER.'!$V$10:$AF$171,11,FALSE),IF(K$2="D",VLOOKUP(K57,'H. VER.'!$AL$10:$AV$171,11,FALSE),"")))))))</f>
        <v/>
      </c>
      <c r="FU57" s="148" t="str">
        <f>IF(L57="","",IF(L57="L",0,IF(L57="V",0,IF(L57="X",0,IF(L$2="L",VLOOKUP(L57,'H. VER.'!$F$10:$P$171,11,FALSE),IF(L$2="S",VLOOKUP(L57,'H. VER.'!$V$10:$AF$171,11,FALSE),IF(L$2="D",VLOOKUP(L57,'H. VER.'!$AL$10:$AV$171,11,FALSE),"")))))))</f>
        <v/>
      </c>
      <c r="FV57" s="148" t="str">
        <f>IF(M57="","",IF(M57="L",0,IF(M57="V",0,IF(M57="X",0,IF(M$2="L",VLOOKUP(M57,'H. VER.'!$F$10:$P$171,11,FALSE),IF(M$2="S",VLOOKUP(M57,'H. VER.'!$V$10:$AF$171,11,FALSE),IF(M$2="D",VLOOKUP(M57,'H. VER.'!$AL$10:$AV$171,11,FALSE),"")))))))</f>
        <v/>
      </c>
      <c r="FW57" s="148" t="str">
        <f>IF(N57="","",IF(N57="L",0,IF(N57="V",0,IF(N57="X",0,IF(N$2="L",VLOOKUP(N57,'H. VER.'!$F$10:$P$171,11,FALSE),IF(N$2="S",VLOOKUP(N57,'H. VER.'!$V$10:$AF$171,11,FALSE),IF(N$2="D",VLOOKUP(N57,'H. VER.'!$AL$10:$AV$171,11,FALSE),"")))))))</f>
        <v/>
      </c>
      <c r="FX57" s="148" t="str">
        <f>IF(O57="","",IF(O57="L",0,IF(O57="V",0,IF(O57="X",0,IF(O$2="L",VLOOKUP(O57,'H. VER.'!$F$10:$P$171,11,FALSE),IF(O$2="S",VLOOKUP(O57,'H. VER.'!$V$10:$AF$171,11,FALSE),IF(O$2="D",VLOOKUP(O57,'H. VER.'!$AL$10:$AV$171,11,FALSE),"")))))))</f>
        <v/>
      </c>
      <c r="FY57" s="148" t="str">
        <f>IF(P57="","",IF(P57="L",0,IF(P57="V",0,IF(P57="X",0,IF(P$2="L",VLOOKUP(P57,'H. VER.'!$F$10:$P$171,11,FALSE),IF(P$2="S",VLOOKUP(P57,'H. VER.'!$V$10:$AF$171,11,FALSE),IF(P$2="D",VLOOKUP(P57,'H. VER.'!$AL$10:$AV$171,11,FALSE),"")))))))</f>
        <v/>
      </c>
      <c r="FZ57" s="148" t="str">
        <f>IF(Q57="","",IF(Q57="L",0,IF(Q57="V",0,IF(Q57="X",0,IF(Q$2="L",VLOOKUP(Q57,'H. VER.'!$F$10:$P$171,11,FALSE),IF(Q$2="S",VLOOKUP(Q57,'H. VER.'!$V$10:$AF$171,11,FALSE),IF(Q$2="D",VLOOKUP(Q57,'H. VER.'!$AL$10:$AV$171,11,FALSE),"")))))))</f>
        <v/>
      </c>
      <c r="GA57" s="148" t="str">
        <f>IF(R57="","",IF(R57="L",0,IF(R57="V",0,IF(R57="X",0,IF(R$2="L",VLOOKUP(R57,'H. VER.'!$F$10:$P$171,11,FALSE),IF(R$2="S",VLOOKUP(R57,'H. VER.'!$V$10:$AF$171,11,FALSE),IF(R$2="D",VLOOKUP(R57,'H. VER.'!$AL$10:$AV$171,11,FALSE),"")))))))</f>
        <v/>
      </c>
      <c r="GB57" s="148" t="str">
        <f>IF(S57="","",IF(S57="L",0,IF(S57="V",0,IF(S57="X",0,IF(S$2="L",VLOOKUP(S57,'H. VER.'!$F$10:$P$171,11,FALSE),IF(S$2="S",VLOOKUP(S57,'H. VER.'!$V$10:$AF$171,11,FALSE),IF(S$2="D",VLOOKUP(S57,'H. VER.'!$AL$10:$AV$171,11,FALSE),"")))))))</f>
        <v/>
      </c>
      <c r="GC57" s="148" t="str">
        <f>IF(T57="","",IF(T57="L",0,IF(T57="V",0,IF(T57="X",0,IF(T$2="L",VLOOKUP(T57,'H. VER.'!$F$10:$P$171,11,FALSE),IF(T$2="S",VLOOKUP(T57,'H. VER.'!$V$10:$AF$171,11,FALSE),IF(T$2="D",VLOOKUP(T57,'H. VER.'!$AL$10:$AV$171,11,FALSE),"")))))))</f>
        <v/>
      </c>
      <c r="GD57" s="148" t="str">
        <f>IF(U57="","",IF(U57="L",0,IF(U57="V",0,IF(U57="X",0,IF(U$2="L",VLOOKUP(U57,'H. VER.'!$F$10:$P$171,11,FALSE),IF(U$2="S",VLOOKUP(U57,'H. VER.'!$V$10:$AF$171,11,FALSE),IF(U$2="D",VLOOKUP(U57,'H. VER.'!$AL$10:$AV$171,11,FALSE),"")))))))</f>
        <v/>
      </c>
      <c r="GE57" s="148" t="str">
        <f>IF(V57="","",IF(V57="L",0,IF(V57="V",0,IF(V57="X",0,IF(V$2="L",VLOOKUP(V57,'H. VER.'!$F$10:$P$171,11,FALSE),IF(V$2="S",VLOOKUP(V57,'H. VER.'!$V$10:$AF$171,11,FALSE),IF(V$2="D",VLOOKUP(V57,'H. VER.'!$AL$10:$AV$171,11,FALSE),"")))))))</f>
        <v/>
      </c>
      <c r="GF57" s="148" t="str">
        <f>IF(W57="","",IF(W57="L",0,IF(W57="V",0,IF(W57="X",0,IF(W$2="L",VLOOKUP(W57,'H. VER.'!$F$10:$P$171,11,FALSE),IF(W$2="S",VLOOKUP(W57,'H. VER.'!$V$10:$AF$171,11,FALSE),IF(W$2="D",VLOOKUP(W57,'H. VER.'!$AL$10:$AV$171,11,FALSE),"")))))))</f>
        <v/>
      </c>
      <c r="GG57" s="148" t="str">
        <f>IF(X57="","",IF(X57="L",0,IF(X57="V",0,IF(X57="X",0,IF(X$2="L",VLOOKUP(X57,'H. VER.'!$F$10:$P$171,11,FALSE),IF(X$2="S",VLOOKUP(X57,'H. VER.'!$V$10:$AF$171,11,FALSE),IF(X$2="D",VLOOKUP(X57,'H. VER.'!$AL$10:$AV$171,11,FALSE),"")))))))</f>
        <v/>
      </c>
      <c r="GH57" s="148" t="str">
        <f>IF(Y57="","",IF(Y57="L",0,IF(Y57="V",0,IF(Y57="X",0,IF(Y$2="L",VLOOKUP(Y57,'H. VER.'!$F$10:$P$171,11,FALSE),IF(Y$2="S",VLOOKUP(Y57,'H. VER.'!$V$10:$AF$171,11,FALSE),IF(Y$2="D",VLOOKUP(Y57,'H. VER.'!$AL$10:$AV$171,11,FALSE),"")))))))</f>
        <v/>
      </c>
      <c r="GI57" s="148" t="str">
        <f>IF(Z57="","",IF(Z57="L",0,IF(Z57="V",0,IF(Z57="X",0,IF(Z$2="L",VLOOKUP(Z57,'H. VER.'!$F$10:$P$171,11,FALSE),IF(Z$2="S",VLOOKUP(Z57,'H. VER.'!$V$10:$AF$171,11,FALSE),IF(Z$2="D",VLOOKUP(Z57,'H. VER.'!$AL$10:$AV$171,11,FALSE),"")))))))</f>
        <v/>
      </c>
      <c r="GJ57" s="148" t="str">
        <f>IF(AA57="","",IF(AA57="L",0,IF(AA57="V",0,IF(AA57="X",0,IF(AA$2="L",VLOOKUP(AA57,'H. VER.'!$F$10:$P$171,11,FALSE),IF(AA$2="S",VLOOKUP(AA57,'H. VER.'!$V$10:$AF$171,11,FALSE),IF(AA$2="D",VLOOKUP(AA57,'H. VER.'!$AL$10:$AV$171,11,FALSE),"")))))))</f>
        <v/>
      </c>
      <c r="GK57" s="148" t="str">
        <f>IF(AB57="","",IF(AB57="L",0,IF(AB57="V",0,IF(AB57="X",0,IF(AB$2="L",VLOOKUP(AB57,'H. VER.'!$F$10:$P$171,11,FALSE),IF(AB$2="S",VLOOKUP(AB57,'H. VER.'!$V$10:$AF$171,11,FALSE),IF(AB$2="D",VLOOKUP(AB57,'H. VER.'!$AL$10:$AV$171,11,FALSE),"")))))))</f>
        <v/>
      </c>
      <c r="GL57" s="148" t="str">
        <f>IF(AC57="","",IF(AC57="L",0,IF(AC57="V",0,IF(AC57="X",0,IF(AC$2="L",VLOOKUP(AC57,'H. VER.'!$F$10:$P$171,11,FALSE),IF(AC$2="S",VLOOKUP(AC57,'H. VER.'!$V$10:$AF$171,11,FALSE),IF(AC$2="D",VLOOKUP(AC57,'H. VER.'!$AL$10:$AV$171,11,FALSE),"")))))))</f>
        <v/>
      </c>
      <c r="GM57" s="148" t="str">
        <f>IF(AD57="","",IF(AD57="L",0,IF(AD57="V",0,IF(AD57="X",0,IF(AD$2="L",VLOOKUP(AD57,'H. VER.'!$F$10:$P$171,11,FALSE),IF(AD$2="S",VLOOKUP(AD57,'H. VER.'!$V$10:$AF$171,11,FALSE),IF(AD$2="D",VLOOKUP(AD57,'H. VER.'!$AL$10:$AV$171,11,FALSE),"")))))))</f>
        <v/>
      </c>
      <c r="GN57" s="148" t="str">
        <f>IF(AE57="","",IF(AE57="L",0,IF(AE57="V",0,IF(AE57="X",0,IF(AE$2="L",VLOOKUP(AE57,'H. VER.'!$F$10:$P$171,11,FALSE),IF(AE$2="S",VLOOKUP(AE57,'H. VER.'!$V$10:$AF$171,11,FALSE),IF(AE$2="D",VLOOKUP(AE57,'H. VER.'!$AL$10:$AV$171,11,FALSE),"")))))))</f>
        <v/>
      </c>
      <c r="GO57" s="148" t="str">
        <f>IF(AF57="","",IF(AF57="L",0,IF(AF57="V",0,IF(AF57="X",0,IF(AF$2="L",VLOOKUP(AF57,'H. VER.'!$F$10:$P$171,11,FALSE),IF(AF$2="S",VLOOKUP(AF57,'H. VER.'!$V$10:$AF$171,11,FALSE),IF(AF$2="D",VLOOKUP(AF57,'H. VER.'!$AL$10:$AV$171,11,FALSE),"")))))))</f>
        <v/>
      </c>
      <c r="GP57" s="148" t="str">
        <f>IF(AG57="","",IF(AG57="L",0,IF(AG57="V",0,IF(AG57="X",0,IF(AG$2="L",VLOOKUP(AG57,'H. VER.'!$F$10:$P$171,11,FALSE),IF(AG$2="S",VLOOKUP(AG57,'H. VER.'!$V$10:$AF$171,11,FALSE),IF(AG$2="D",VLOOKUP(AG57,'H. VER.'!$AL$10:$AV$171,11,FALSE),"")))))))</f>
        <v/>
      </c>
      <c r="GQ57" s="148" t="str">
        <f>IF(AH57="","",IF(AH57="L",0,IF(AH57="V",0,IF(AH57="X",0,IF(AH$2="L",VLOOKUP(AH57,'H. VER.'!$F$10:$P$171,11,FALSE),IF(AH$2="S",VLOOKUP(AH57,'H. VER.'!$V$10:$AF$171,11,FALSE),IF(AH$2="D",VLOOKUP(AH57,'H. VER.'!$AL$10:$AV$171,11,FALSE),"")))))))</f>
        <v/>
      </c>
      <c r="GR57" s="148" t="str">
        <f>IF(AI57="","",IF(AI57="L",0,IF(AI57="V",0,IF(AI57="X",0,IF(AI$2="L",VLOOKUP(AI57,'H. VER.'!$F$10:$P$171,11,FALSE),IF(AI$2="S",VLOOKUP(AI57,'H. VER.'!$V$10:$AF$171,11,FALSE),IF(AI$2="D",VLOOKUP(AI57,'H. VER.'!$AL$10:$AV$171,11,FALSE),"")))))))</f>
        <v/>
      </c>
      <c r="GS57" s="148" t="str">
        <f>IF(AJ57="","",IF(AJ57="L",0,IF(AJ57="V",0,IF(AJ57="X",0,IF(AJ$2="L",VLOOKUP(AJ57,'H. VER.'!$F$10:$P$171,11,FALSE),IF(AJ$2="S",VLOOKUP(AJ57,'H. VER.'!$V$10:$AF$171,11,FALSE),IF(AJ$2="D",VLOOKUP(AJ57,'H. VER.'!$AL$10:$AV$171,11,FALSE),"")))))))</f>
        <v/>
      </c>
      <c r="GT57" s="148" t="str">
        <f>IF(AK57="","",IF(AK57="L",0,IF(AK57="V",0,IF(AK57="X",0,IF(AK$2="L",VLOOKUP(AK57,'H. VER.'!$F$10:$P$171,11,FALSE),IF(AK$2="S",VLOOKUP(AK57,'H. VER.'!$V$10:$AF$171,11,FALSE),IF(AK$2="D",VLOOKUP(AK57,'H. VER.'!$AL$10:$AV$171,11,FALSE),"")))))))</f>
        <v/>
      </c>
      <c r="GU57" s="19"/>
      <c r="GV57" s="417">
        <f t="shared" si="47"/>
        <v>50</v>
      </c>
      <c r="GW57" s="415"/>
    </row>
    <row r="58" spans="1:205" ht="15.75" hidden="1">
      <c r="A58" s="368"/>
      <c r="B58" s="367" t="str">
        <f>IFERROR(VLOOKUP(A474/7/2023+CONDUCTORES!C:V,20,FALSE),"")</f>
        <v/>
      </c>
      <c r="C58" s="544" t="str">
        <f>IF(CUADRO!A58="",IF(B58="","",B58),VLOOKUP(CUADRO!A58,CONDUCTORES!C:E,3,FALSE))</f>
        <v/>
      </c>
      <c r="D58" s="545" t="str">
        <f>IF(ISNA(IF(B58="",IF(A58="","",A58),VLOOKUP(B58,CONDUCTORES!B:F,5,FALSE))),"",(IF(B58="",IF(A58="","",A58),VLOOKUP(B58,CONDUCTORES!B:F,5,FALSE))))</f>
        <v/>
      </c>
      <c r="E58" s="546"/>
      <c r="F58" s="553"/>
      <c r="G58" s="547"/>
      <c r="H58" s="547"/>
      <c r="I58" s="519"/>
      <c r="J58" s="547"/>
      <c r="K58" s="519"/>
      <c r="L58" s="550"/>
      <c r="M58" s="547"/>
      <c r="N58" s="547"/>
      <c r="O58" s="547"/>
      <c r="P58" s="519"/>
      <c r="Q58" s="547"/>
      <c r="R58" s="519"/>
      <c r="S58" s="550"/>
      <c r="T58" s="519"/>
      <c r="U58" s="549"/>
      <c r="V58" s="550"/>
      <c r="W58" s="547"/>
      <c r="X58" s="547"/>
      <c r="Y58" s="519"/>
      <c r="Z58" s="519"/>
      <c r="AA58" s="547"/>
      <c r="AB58" s="547"/>
      <c r="AC58" s="547"/>
      <c r="AD58" s="547"/>
      <c r="AE58" s="547"/>
      <c r="AF58" s="547"/>
      <c r="AG58" s="550"/>
      <c r="AH58" s="547"/>
      <c r="AI58" s="547"/>
      <c r="AJ58" s="547"/>
      <c r="AK58" s="519"/>
      <c r="AL58" s="417">
        <f t="shared" si="38"/>
        <v>0</v>
      </c>
      <c r="AM58" s="417">
        <f t="shared" si="6"/>
        <v>31</v>
      </c>
      <c r="AN58" s="463">
        <f t="shared" si="39"/>
        <v>0</v>
      </c>
      <c r="AO58" s="463">
        <f t="shared" si="40"/>
        <v>0</v>
      </c>
      <c r="AP58" s="463">
        <f t="shared" si="41"/>
        <v>0</v>
      </c>
      <c r="AQ58" s="463">
        <f t="shared" si="42"/>
        <v>0</v>
      </c>
      <c r="AR58" s="463">
        <f t="shared" si="43"/>
        <v>0</v>
      </c>
      <c r="AS58" s="464">
        <f t="shared" si="44"/>
        <v>0</v>
      </c>
      <c r="AT58" s="464">
        <f t="shared" si="45"/>
        <v>0</v>
      </c>
      <c r="AU58" s="465">
        <f>EH58+(AO58*(CALCULADORA!$L$22/30))+(CUADRO!AP58*CALCULADORA!$J$22)+(CUADRO!AQ58*CALCULADORA!$J$22)+(CUADRO!AR58*CALCULADORA!$J$22)</f>
        <v>0</v>
      </c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97">
        <f t="shared" si="48"/>
        <v>1</v>
      </c>
      <c r="BW58" s="97">
        <f t="shared" si="49"/>
        <v>2</v>
      </c>
      <c r="BX58" s="97">
        <f t="shared" si="50"/>
        <v>3</v>
      </c>
      <c r="BY58" s="97">
        <f t="shared" si="51"/>
        <v>4</v>
      </c>
      <c r="BZ58" s="97">
        <f t="shared" si="52"/>
        <v>5</v>
      </c>
      <c r="CA58" s="97">
        <f t="shared" si="53"/>
        <v>6</v>
      </c>
      <c r="CB58" s="97">
        <f t="shared" si="54"/>
        <v>7</v>
      </c>
      <c r="CC58" s="97">
        <f t="shared" si="55"/>
        <v>8</v>
      </c>
      <c r="CD58" s="97">
        <f t="shared" si="56"/>
        <v>9</v>
      </c>
      <c r="CE58" s="97">
        <f t="shared" si="57"/>
        <v>10</v>
      </c>
      <c r="CF58" s="97">
        <f t="shared" si="58"/>
        <v>11</v>
      </c>
      <c r="CG58" s="97">
        <f t="shared" si="59"/>
        <v>12</v>
      </c>
      <c r="CH58" s="97">
        <f t="shared" si="60"/>
        <v>13</v>
      </c>
      <c r="CI58" s="97">
        <f t="shared" si="61"/>
        <v>14</v>
      </c>
      <c r="CJ58" s="97">
        <f t="shared" si="62"/>
        <v>15</v>
      </c>
      <c r="CK58" s="97">
        <f t="shared" si="63"/>
        <v>16</v>
      </c>
      <c r="CL58" s="97">
        <f t="shared" si="64"/>
        <v>17</v>
      </c>
      <c r="CM58" s="97">
        <f t="shared" si="65"/>
        <v>18</v>
      </c>
      <c r="CN58" s="97">
        <f t="shared" si="66"/>
        <v>19</v>
      </c>
      <c r="CO58" s="97">
        <f t="shared" si="67"/>
        <v>20</v>
      </c>
      <c r="CP58" s="97">
        <f t="shared" si="68"/>
        <v>21</v>
      </c>
      <c r="CQ58" s="97">
        <f t="shared" si="69"/>
        <v>22</v>
      </c>
      <c r="CR58" s="97">
        <f t="shared" si="70"/>
        <v>23</v>
      </c>
      <c r="CS58" s="97">
        <f t="shared" si="71"/>
        <v>24</v>
      </c>
      <c r="CT58" s="97">
        <f t="shared" si="72"/>
        <v>25</v>
      </c>
      <c r="CU58" s="97">
        <f t="shared" si="73"/>
        <v>26</v>
      </c>
      <c r="CV58" s="97">
        <f t="shared" si="74"/>
        <v>27</v>
      </c>
      <c r="CW58" s="97">
        <f t="shared" si="75"/>
        <v>28</v>
      </c>
      <c r="CX58" s="97">
        <f t="shared" si="76"/>
        <v>29</v>
      </c>
      <c r="CY58" s="97">
        <f t="shared" si="77"/>
        <v>30</v>
      </c>
      <c r="CZ58" s="97">
        <f t="shared" si="78"/>
        <v>31</v>
      </c>
      <c r="DA58" s="19"/>
      <c r="DB58" s="19"/>
      <c r="DC58" s="148" t="str">
        <f>IF(G58="X",CALCULADORA!$J$22,IF(CUADRO!G58="V",0,IF(CUADRO!G58="AP",0,IF(CUADRO!G58="HS",0,IF(CUADRO!G58="BA",0,IF(CALCULADORA!$M$2="INVIERNO",CUADRO!EJ58,CUADRO!FP58))))))</f>
        <v/>
      </c>
      <c r="DD58" s="148" t="str">
        <f>IF(H58="X",CALCULADORA!$J$22,IF(CUADRO!H58="V",0,IF(CUADRO!H58="AP",0,IF(CUADRO!H58="HS",0,IF(CUADRO!H58="BA",0,IF(CALCULADORA!$M$2="INVIERNO",CUADRO!EK58,CUADRO!FQ58))))))</f>
        <v/>
      </c>
      <c r="DE58" s="148" t="str">
        <f>IF(I58="X",CALCULADORA!$J$22,IF(CUADRO!I58="V",0,IF(CUADRO!I58="AP",0,IF(CUADRO!I58="HS",0,IF(CUADRO!I58="BA",0,IF(CALCULADORA!$M$2="INVIERNO",CUADRO!EL58,CUADRO!FR58))))))</f>
        <v/>
      </c>
      <c r="DF58" s="148" t="str">
        <f>IF(J58="X",CALCULADORA!$J$22,IF(CUADRO!J58="V",0,IF(CUADRO!J58="AP",0,IF(CUADRO!J58="HS",0,IF(CUADRO!J58="BA",0,IF(CALCULADORA!$M$2="INVIERNO",CUADRO!EM58,CUADRO!FS58))))))</f>
        <v/>
      </c>
      <c r="DG58" s="148" t="str">
        <f>IF(K58="X",CALCULADORA!$J$22,IF(CUADRO!K58="V",0,IF(CUADRO!K58="AP",0,IF(CUADRO!K58="HS",0,IF(CUADRO!K58="BA",0,IF(CALCULADORA!$M$2="INVIERNO",CUADRO!EN58,CUADRO!FT58))))))</f>
        <v/>
      </c>
      <c r="DH58" s="148" t="str">
        <f>IF(L58="X",CALCULADORA!$J$22,IF(CUADRO!L58="V",0,IF(CUADRO!L58="AP",0,IF(CUADRO!L58="HS",0,IF(CUADRO!L58="BA",0,IF(CALCULADORA!$M$2="INVIERNO",CUADRO!EO58,CUADRO!FU58))))))</f>
        <v/>
      </c>
      <c r="DI58" s="148" t="str">
        <f>IF(M58="X",CALCULADORA!$J$22,IF(CUADRO!M58="V",0,IF(CUADRO!M58="AP",0,IF(CUADRO!M58="HS",0,IF(CUADRO!M58="BA",0,IF(CALCULADORA!$M$2="INVIERNO",CUADRO!EP58,CUADRO!FV58))))))</f>
        <v/>
      </c>
      <c r="DJ58" s="148" t="str">
        <f>IF(N58="X",CALCULADORA!$J$22,IF(CUADRO!N58="V",0,IF(CUADRO!N58="AP",0,IF(CUADRO!N58="HS",0,IF(CUADRO!N58="BA",0,IF(CALCULADORA!$M$2="INVIERNO",CUADRO!EQ58,CUADRO!FW58))))))</f>
        <v/>
      </c>
      <c r="DK58" s="148" t="str">
        <f>IF(O58="X",CALCULADORA!$J$22,IF(CUADRO!O58="V",0,IF(CUADRO!O58="AP",0,IF(CUADRO!O58="HS",0,IF(CUADRO!O58="BA",0,IF(CALCULADORA!$M$2="INVIERNO",CUADRO!ER58,CUADRO!FX58))))))</f>
        <v/>
      </c>
      <c r="DL58" s="148" t="str">
        <f>IF(P58="X",CALCULADORA!$J$22,IF(CUADRO!P58="V",0,IF(CUADRO!P58="AP",0,IF(CUADRO!P58="HS",0,IF(CUADRO!P58="BA",0,IF(CALCULADORA!$M$2="INVIERNO",CUADRO!ES58,CUADRO!FY58))))))</f>
        <v/>
      </c>
      <c r="DM58" s="148" t="str">
        <f>IF(Q58="X",CALCULADORA!$J$22,IF(CUADRO!Q58="V",0,IF(CUADRO!Q58="AP",0,IF(CUADRO!Q58="HS",0,IF(CUADRO!Q58="BA",0,IF(CALCULADORA!$M$2="INVIERNO",CUADRO!ET58,CUADRO!FZ58))))))</f>
        <v/>
      </c>
      <c r="DN58" s="148" t="str">
        <f>IF(R58="X",CALCULADORA!$J$22,IF(CUADRO!R58="V",0,IF(CUADRO!R58="AP",0,IF(CUADRO!R58="HS",0,IF(CUADRO!R58="BA",0,IF(CALCULADORA!$M$2="INVIERNO",CUADRO!EU58,CUADRO!GA58))))))</f>
        <v/>
      </c>
      <c r="DO58" s="148" t="str">
        <f>IF(S58="X",CALCULADORA!$J$22,IF(CUADRO!S58="V",0,IF(CUADRO!S58="AP",0,IF(CUADRO!S58="HS",0,IF(CUADRO!S58="BA",0,IF(CALCULADORA!$M$2="INVIERNO",CUADRO!EV58,CUADRO!GB58))))))</f>
        <v/>
      </c>
      <c r="DP58" s="148" t="str">
        <f>IF(T58="X",CALCULADORA!$J$22,IF(CUADRO!T58="V",0,IF(CUADRO!T58="AP",0,IF(CUADRO!T58="HS",0,IF(CUADRO!T58="BA",0,IF(CALCULADORA!$M$2="INVIERNO",CUADRO!EW58,CUADRO!GC58))))))</f>
        <v/>
      </c>
      <c r="DQ58" s="148" t="str">
        <f>IF(U58="X",CALCULADORA!$J$22,IF(CUADRO!U58="V",0,IF(CUADRO!U58="AP",0,IF(CUADRO!U58="HS",0,IF(CUADRO!U58="BA",0,IF(CALCULADORA!$M$2="INVIERNO",CUADRO!EX58,CUADRO!GD58))))))</f>
        <v/>
      </c>
      <c r="DR58" s="148" t="str">
        <f>IF(V58="X",CALCULADORA!$J$22,IF(CUADRO!V58="V",0,IF(CUADRO!V58="AP",0,IF(CUADRO!V58="HS",0,IF(CUADRO!V58="BA",0,IF(CALCULADORA!$M$2="INVIERNO",CUADRO!EY58,CUADRO!GE58))))))</f>
        <v/>
      </c>
      <c r="DS58" s="148" t="str">
        <f>IF(W58="X",CALCULADORA!$J$22,IF(CUADRO!W58="V",0,IF(CUADRO!W58="AP",0,IF(CUADRO!W58="HS",0,IF(CUADRO!W58="BA",0,IF(CALCULADORA!$M$2="INVIERNO",CUADRO!EZ58,CUADRO!GF58))))))</f>
        <v/>
      </c>
      <c r="DT58" s="148" t="str">
        <f>IF(X58="X",CALCULADORA!$J$22,IF(CUADRO!X58="V",0,IF(CUADRO!X58="AP",0,IF(CUADRO!X58="HS",0,IF(CUADRO!X58="BA",0,IF(CALCULADORA!$M$2="INVIERNO",CUADRO!FA58,CUADRO!GG58))))))</f>
        <v/>
      </c>
      <c r="DU58" s="148" t="str">
        <f>IF(Y58="X",CALCULADORA!$J$22,IF(CUADRO!Y58="V",0,IF(CUADRO!Y58="AP",0,IF(CUADRO!Y58="HS",0,IF(CUADRO!Y58="BA",0,IF(CALCULADORA!$M$2="INVIERNO",CUADRO!FB58,CUADRO!GH58))))))</f>
        <v/>
      </c>
      <c r="DV58" s="148" t="str">
        <f>IF(Z58="X",CALCULADORA!$J$22,IF(CUADRO!Z58="V",0,IF(CUADRO!Z58="AP",0,IF(CUADRO!Z58="HS",0,IF(CUADRO!Z58="BA",0,IF(CALCULADORA!$M$2="INVIERNO",CUADRO!FC58,CUADRO!GI58))))))</f>
        <v/>
      </c>
      <c r="DW58" s="148" t="str">
        <f>IF(AA58="X",CALCULADORA!$J$22,IF(CUADRO!AA58="V",0,IF(CUADRO!AA58="AP",0,IF(CUADRO!AA58="HS",0,IF(CUADRO!AA58="BA",0,IF(CALCULADORA!$M$2="INVIERNO",CUADRO!FD58,CUADRO!GJ58))))))</f>
        <v/>
      </c>
      <c r="DX58" s="148" t="str">
        <f>IF(AB58="X",CALCULADORA!$J$22,IF(CUADRO!AB58="V",0,IF(CUADRO!AB58="AP",0,IF(CUADRO!AB58="HS",0,IF(CUADRO!AB58="BA",0,IF(CALCULADORA!$M$2="INVIERNO",CUADRO!FE58,CUADRO!GK58))))))</f>
        <v/>
      </c>
      <c r="DY58" s="148" t="str">
        <f>IF(AC58="X",CALCULADORA!$J$22,IF(CUADRO!AC58="V",0,IF(CUADRO!AC58="AP",0,IF(CUADRO!AC58="HS",0,IF(CUADRO!AC58="BA",0,IF(CALCULADORA!$M$2="INVIERNO",CUADRO!FF58,CUADRO!GL58))))))</f>
        <v/>
      </c>
      <c r="DZ58" s="148" t="str">
        <f>IF(AD58="X",CALCULADORA!$J$22,IF(CUADRO!AD58="V",0,IF(CUADRO!AD58="AP",0,IF(CUADRO!AD58="HS",0,IF(CUADRO!AD58="BA",0,IF(CALCULADORA!$M$2="INVIERNO",CUADRO!FG58,CUADRO!GM58))))))</f>
        <v/>
      </c>
      <c r="EA58" s="148" t="str">
        <f>IF(AE58="X",CALCULADORA!$J$22,IF(CUADRO!AE58="V",0,IF(CUADRO!AE58="AP",0,IF(CUADRO!AE58="HS",0,IF(CUADRO!AE58="BA",0,IF(CALCULADORA!$M$2="INVIERNO",CUADRO!FH58,CUADRO!GN58))))))</f>
        <v/>
      </c>
      <c r="EB58" s="148" t="str">
        <f>IF(AF58="X",CALCULADORA!$J$22,IF(CUADRO!AF58="V",0,IF(CUADRO!AF58="AP",0,IF(CUADRO!AF58="HS",0,IF(CUADRO!AF58="BA",0,IF(CALCULADORA!$M$2="INVIERNO",CUADRO!FI58,CUADRO!GO58))))))</f>
        <v/>
      </c>
      <c r="EC58" s="148" t="str">
        <f>IF(AG58="X",CALCULADORA!$J$22,IF(CUADRO!AG58="V",0,IF(CUADRO!AG58="AP",0,IF(CUADRO!AG58="HS",0,IF(CUADRO!AG58="BA",0,IF(CALCULADORA!$M$2="INVIERNO",CUADRO!FJ58,CUADRO!GP58))))))</f>
        <v/>
      </c>
      <c r="ED58" s="148" t="str">
        <f>IF(AH58="X",CALCULADORA!$J$22,IF(CUADRO!AH58="V",0,IF(CUADRO!AH58="AP",0,IF(CUADRO!AH58="HS",0,IF(CUADRO!AH58="BA",0,IF(CALCULADORA!$M$2="INVIERNO",CUADRO!FK58,CUADRO!GQ58))))))</f>
        <v/>
      </c>
      <c r="EE58" s="148" t="str">
        <f>IF(AI58="X",CALCULADORA!$J$22,IF(CUADRO!AI58="V",0,IF(CUADRO!AI58="AP",0,IF(CUADRO!AI58="HS",0,IF(CUADRO!AI58="BA",0,IF(CALCULADORA!$M$2="INVIERNO",CUADRO!FL58,CUADRO!GR58))))))</f>
        <v/>
      </c>
      <c r="EF58" s="148" t="str">
        <f>IF(AJ58="X",CALCULADORA!$J$22,IF(CUADRO!AJ58="V",0,IF(CUADRO!AJ58="AP",0,IF(CUADRO!AJ58="HS",0,IF(CUADRO!AJ58="BA",0,IF(CALCULADORA!$M$2="INVIERNO",CUADRO!FM58,CUADRO!GS58))))))</f>
        <v/>
      </c>
      <c r="EG58" s="148" t="str">
        <f>IF(AK58="X",CALCULADORA!$J$22,IF(CUADRO!AK58="V",0,IF(CUADRO!AK58="AP",0,IF(CUADRO!AK58="HS",0,IF(CUADRO!AK58="BA",0,IF(CALCULADORA!$M$2="INVIERNO",CUADRO!FN58,CUADRO!GT58))))))</f>
        <v/>
      </c>
      <c r="EH58" s="363">
        <f t="shared" si="46"/>
        <v>0</v>
      </c>
      <c r="EI58" s="19"/>
      <c r="EJ58" s="148" t="str">
        <f>IF(G58="","",IF(G58="L",0,IF(G58="V",0,IF(G58="X",0,IF(G$2="L",VLOOKUP(G58,'H. INV.'!$F$10:$P$171,11,FALSE),IF(G$2="S",VLOOKUP(G58,'H. INV.'!$V$10:$AF$171,11,FALSE),IF(G$2="D",VLOOKUP(G58,'H. INV.'!$AL$10:$AV$171,11,FALSE),"")))))))</f>
        <v/>
      </c>
      <c r="EK58" s="148" t="str">
        <f>IF(H58="","",IF(H58="L",0,IF(H58="V",0,IF(H58="X",0,IF(H$2="L",VLOOKUP(H58,'H. INV.'!$F$10:$P$171,11,FALSE),IF(H$2="S",VLOOKUP(H58,'H. INV.'!$V$10:$AF$171,11,FALSE),IF(H$2="D",VLOOKUP(H58,'H. INV.'!$AL$10:$AV$171,11,FALSE),"")))))))</f>
        <v/>
      </c>
      <c r="EL58" s="148" t="str">
        <f>IF(I58="","",IF(I58="L",0,IF(I58="V",0,IF(I58="X",0,IF(I$2="L",VLOOKUP(I58,'H. INV.'!$F$10:$P$171,11,FALSE),IF(I$2="S",VLOOKUP(I58,'H. INV.'!$V$10:$AF$171,11,FALSE),IF(I$2="D",VLOOKUP(I58,'H. INV.'!$AL$10:$AV$171,11,FALSE),"")))))))</f>
        <v/>
      </c>
      <c r="EM58" s="148" t="str">
        <f>IF(J58="","",IF(J58="L",0,IF(J58="V",0,IF(J58="X",0,IF(J$2="L",VLOOKUP(J58,'H. INV.'!$F$10:$P$171,11,FALSE),IF(J$2="S",VLOOKUP(J58,'H. INV.'!$V$10:$AF$171,11,FALSE),IF(J$2="D",VLOOKUP(J58,'H. INV.'!$AL$10:$AV$171,11,FALSE),"")))))))</f>
        <v/>
      </c>
      <c r="EN58" s="148" t="str">
        <f>IF(K58="","",IF(K58="L",0,IF(K58="V",0,IF(K58="X",0,IF(K$2="L",VLOOKUP(K58,'H. INV.'!$F$10:$P$171,11,FALSE),IF(K$2="S",VLOOKUP(K58,'H. INV.'!$V$10:$AF$171,11,FALSE),IF(K$2="D",VLOOKUP(K58,'H. INV.'!$AL$10:$AV$171,11,FALSE),"")))))))</f>
        <v/>
      </c>
      <c r="EO58" s="148" t="str">
        <f>IF(L58="","",IF(L58="L",0,IF(L58="V",0,IF(L58="X",0,IF(L$2="L",VLOOKUP(L58,'H. INV.'!$F$10:$P$171,11,FALSE),IF(L$2="S",VLOOKUP(L58,'H. INV.'!$V$10:$AF$171,11,FALSE),IF(L$2="D",VLOOKUP(L58,'H. INV.'!$AL$10:$AV$171,11,FALSE),"")))))))</f>
        <v/>
      </c>
      <c r="EP58" s="148" t="str">
        <f>IF(M58="","",IF(M58="L",0,IF(M58="V",0,IF(M58="X",0,IF(M$2="L",VLOOKUP(M58,'H. INV.'!$F$10:$P$171,11,FALSE),IF(M$2="S",VLOOKUP(M58,'H. INV.'!$V$10:$AF$171,11,FALSE),IF(M$2="D",VLOOKUP(M58,'H. INV.'!$AL$10:$AV$171,11,FALSE),"")))))))</f>
        <v/>
      </c>
      <c r="EQ58" s="148" t="str">
        <f>IF(N58="","",IF(N58="L",0,IF(N58="V",0,IF(N58="X",0,IF(N$2="L",VLOOKUP(N58,'H. INV.'!$F$10:$P$171,11,FALSE),IF(N$2="S",VLOOKUP(N58,'H. INV.'!$V$10:$AF$171,11,FALSE),IF(N$2="D",VLOOKUP(N58,'H. INV.'!$AL$10:$AV$171,11,FALSE),"")))))))</f>
        <v/>
      </c>
      <c r="ER58" s="148" t="str">
        <f>IF(O58="","",IF(O58="L",0,IF(O58="V",0,IF(O58="X",0,IF(O$2="L",VLOOKUP(O58,'H. INV.'!$F$10:$P$171,11,FALSE),IF(O$2="S",VLOOKUP(O58,'H. INV.'!$V$10:$AF$171,11,FALSE),IF(O$2="D",VLOOKUP(O58,'H. INV.'!$AL$10:$AV$171,11,FALSE),"")))))))</f>
        <v/>
      </c>
      <c r="ES58" s="148" t="str">
        <f>IF(P58="","",IF(P58="L",0,IF(P58="V",0,IF(P58="X",0,IF(P$2="L",VLOOKUP(P58,'H. INV.'!$F$10:$P$171,11,FALSE),IF(P$2="S",VLOOKUP(P58,'H. INV.'!$V$10:$AF$171,11,FALSE),IF(P$2="D",VLOOKUP(P58,'H. INV.'!$AL$10:$AV$171,11,FALSE),"")))))))</f>
        <v/>
      </c>
      <c r="ET58" s="148" t="str">
        <f>IF(Q58="","",IF(Q58="L",0,IF(Q58="V",0,IF(Q58="X",0,IF(Q$2="L",VLOOKUP(Q58,'H. INV.'!$F$10:$P$171,11,FALSE),IF(Q$2="S",VLOOKUP(Q58,'H. INV.'!$V$10:$AF$171,11,FALSE),IF(Q$2="D",VLOOKUP(Q58,'H. INV.'!$AL$10:$AV$171,11,FALSE),"")))))))</f>
        <v/>
      </c>
      <c r="EU58" s="148" t="str">
        <f>IF(R58="","",IF(R58="L",0,IF(R58="V",0,IF(R58="X",0,IF(R$2="L",VLOOKUP(R58,'H. INV.'!$F$10:$P$171,11,FALSE),IF(R$2="S",VLOOKUP(R58,'H. INV.'!$V$10:$AF$171,11,FALSE),IF(R$2="D",VLOOKUP(R58,'H. INV.'!$AL$10:$AV$171,11,FALSE),"")))))))</f>
        <v/>
      </c>
      <c r="EV58" s="148" t="str">
        <f>IF(S58="","",IF(S58="L",0,IF(S58="V",0,IF(S58="X",0,IF(S$2="L",VLOOKUP(S58,'H. INV.'!$F$10:$P$171,11,FALSE),IF(S$2="S",VLOOKUP(S58,'H. INV.'!$V$10:$AF$171,11,FALSE),IF(S$2="D",VLOOKUP(S58,'H. INV.'!$AL$10:$AV$171,11,FALSE),"")))))))</f>
        <v/>
      </c>
      <c r="EW58" s="148" t="str">
        <f>IF(T58="","",IF(T58="L",0,IF(T58="V",0,IF(T58="X",0,IF(T$2="L",VLOOKUP(T58,'H. INV.'!$F$10:$P$171,11,FALSE),IF(T$2="S",VLOOKUP(T58,'H. INV.'!$V$10:$AF$171,11,FALSE),IF(T$2="D",VLOOKUP(T58,'H. INV.'!$AL$10:$AV$171,11,FALSE),"")))))))</f>
        <v/>
      </c>
      <c r="EX58" s="148" t="str">
        <f>IF(U58="","",IF(U58="L",0,IF(U58="V",0,IF(U58="X",0,IF(U$2="L",VLOOKUP(U58,'H. INV.'!$F$10:$P$171,11,FALSE),IF(U$2="S",VLOOKUP(U58,'H. INV.'!$V$10:$AF$171,11,FALSE),IF(U$2="D",VLOOKUP(U58,'H. INV.'!$AL$10:$AV$171,11,FALSE),"")))))))</f>
        <v/>
      </c>
      <c r="EY58" s="148" t="str">
        <f>IF(V58="","",IF(V58="L",0,IF(V58="V",0,IF(V58="X",0,IF(V$2="L",VLOOKUP(V58,'H. INV.'!$F$10:$P$171,11,FALSE),IF(V$2="S",VLOOKUP(V58,'H. INV.'!$V$10:$AF$171,11,FALSE),IF(V$2="D",VLOOKUP(V58,'H. INV.'!$AL$10:$AV$171,11,FALSE),"")))))))</f>
        <v/>
      </c>
      <c r="EZ58" s="148" t="str">
        <f>IF(W58="","",IF(W58="L",0,IF(W58="V",0,IF(W58="X",0,IF(W$2="L",VLOOKUP(W58,'H. INV.'!$F$10:$P$171,11,FALSE),IF(W$2="S",VLOOKUP(W58,'H. INV.'!$V$10:$AF$171,11,FALSE),IF(W$2="D",VLOOKUP(W58,'H. INV.'!$AL$10:$AV$171,11,FALSE),"")))))))</f>
        <v/>
      </c>
      <c r="FA58" s="148" t="str">
        <f>IF(X58="","",IF(X58="L",0,IF(X58="V",0,IF(X58="X",0,IF(X$2="L",VLOOKUP(X58,'H. INV.'!$F$10:$P$171,11,FALSE),IF(X$2="S",VLOOKUP(X58,'H. INV.'!$V$10:$AF$171,11,FALSE),IF(X$2="D",VLOOKUP(X58,'H. INV.'!$AL$10:$AV$171,11,FALSE),"")))))))</f>
        <v/>
      </c>
      <c r="FB58" s="148" t="str">
        <f>IF(Y58="","",IF(Y58="L",0,IF(Y58="V",0,IF(Y58="X",0,IF(Y$2="L",VLOOKUP(Y58,'H. INV.'!$F$10:$P$171,11,FALSE),IF(Y$2="S",VLOOKUP(Y58,'H. INV.'!$V$10:$AF$171,11,FALSE),IF(Y$2="D",VLOOKUP(Y58,'H. INV.'!$AL$10:$AV$171,11,FALSE),"")))))))</f>
        <v/>
      </c>
      <c r="FC58" s="148" t="str">
        <f>IF(Z58="","",IF(Z58="L",0,IF(Z58="V",0,IF(Z58="X",0,IF(Z$2="L",VLOOKUP(Z58,'H. INV.'!$F$10:$P$171,11,FALSE),IF(Z$2="S",VLOOKUP(Z58,'H. INV.'!$V$10:$AF$171,11,FALSE),IF(Z$2="D",VLOOKUP(Z58,'H. INV.'!$AL$10:$AV$171,11,FALSE),"")))))))</f>
        <v/>
      </c>
      <c r="FD58" s="148" t="str">
        <f>IF(AA58="","",IF(AA58="L",0,IF(AA58="V",0,IF(AA58="X",0,IF(AA$2="L",VLOOKUP(AA58,'H. INV.'!$F$10:$P$171,11,FALSE),IF(AA$2="S",VLOOKUP(AA58,'H. INV.'!$V$10:$AF$171,11,FALSE),IF(AA$2="D",VLOOKUP(AA58,'H. INV.'!$AL$10:$AV$171,11,FALSE),"")))))))</f>
        <v/>
      </c>
      <c r="FE58" s="148" t="str">
        <f>IF(AB58="","",IF(AB58="L",0,IF(AB58="V",0,IF(AB58="X",0,IF(AB$2="L",VLOOKUP(AB58,'H. INV.'!$F$10:$P$171,11,FALSE),IF(AB$2="S",VLOOKUP(AB58,'H. INV.'!$V$10:$AF$171,11,FALSE),IF(AB$2="D",VLOOKUP(AB58,'H. INV.'!$AL$10:$AV$171,11,FALSE),"")))))))</f>
        <v/>
      </c>
      <c r="FF58" s="148" t="str">
        <f>IF(AC58="","",IF(AC58="L",0,IF(AC58="V",0,IF(AC58="X",0,IF(AC$2="L",VLOOKUP(AC58,'H. INV.'!$F$10:$P$171,11,FALSE),IF(AC$2="S",VLOOKUP(AC58,'H. INV.'!$V$10:$AF$171,11,FALSE),IF(AC$2="D",VLOOKUP(AC58,'H. INV.'!$AL$10:$AV$171,11,FALSE),"")))))))</f>
        <v/>
      </c>
      <c r="FG58" s="148" t="str">
        <f>IF(AD58="","",IF(AD58="L",0,IF(AD58="V",0,IF(AD58="X",0,IF(AD$2="L",VLOOKUP(AD58,'H. INV.'!$F$10:$P$171,11,FALSE),IF(AD$2="S",VLOOKUP(AD58,'H. INV.'!$V$10:$AF$171,11,FALSE),IF(AD$2="D",VLOOKUP(AD58,'H. INV.'!$AL$10:$AV$171,11,FALSE),"")))))))</f>
        <v/>
      </c>
      <c r="FH58" s="148" t="str">
        <f>IF(AE58="","",IF(AE58="L",0,IF(AE58="V",0,IF(AE58="X",0,IF(AE$2="L",VLOOKUP(AE58,'H. INV.'!$F$10:$P$171,11,FALSE),IF(AE$2="S",VLOOKUP(AE58,'H. INV.'!$V$10:$AF$171,11,FALSE),IF(AE$2="D",VLOOKUP(AE58,'H. INV.'!$AL$10:$AV$171,11,FALSE),"")))))))</f>
        <v/>
      </c>
      <c r="FI58" s="148" t="str">
        <f>IF(AF58="","",IF(AF58="L",0,IF(AF58="V",0,IF(AF58="X",0,IF(AF$2="L",VLOOKUP(AF58,'H. INV.'!$F$10:$P$171,11,FALSE),IF(AF$2="S",VLOOKUP(AF58,'H. INV.'!$V$10:$AF$171,11,FALSE),IF(AF$2="D",VLOOKUP(AF58,'H. INV.'!$AL$10:$AV$171,11,FALSE),"")))))))</f>
        <v/>
      </c>
      <c r="FJ58" s="148" t="str">
        <f>IF(AG58="","",IF(AG58="L",0,IF(AG58="V",0,IF(AG58="X",0,IF(AG$2="L",VLOOKUP(AG58,'H. INV.'!$F$10:$P$171,11,FALSE),IF(AG$2="S",VLOOKUP(AG58,'H. INV.'!$V$10:$AF$171,11,FALSE),IF(AG$2="D",VLOOKUP(AG58,'H. INV.'!$AL$10:$AV$171,11,FALSE),"")))))))</f>
        <v/>
      </c>
      <c r="FK58" s="148" t="str">
        <f>IF(AH58="","",IF(AH58="L",0,IF(AH58="V",0,IF(AH58="X",0,IF(AH$2="L",VLOOKUP(AH58,'H. INV.'!$F$10:$P$171,11,FALSE),IF(AH$2="S",VLOOKUP(AH58,'H. INV.'!$V$10:$AF$171,11,FALSE),IF(AH$2="D",VLOOKUP(AH58,'H. INV.'!$AL$10:$AV$171,11,FALSE),"")))))))</f>
        <v/>
      </c>
      <c r="FL58" s="148" t="str">
        <f>IF(AI58="","",IF(AI58="L",0,IF(AI58="V",0,IF(AI58="X",0,IF(AI$2="L",VLOOKUP(AI58,'H. INV.'!$F$10:$P$171,11,FALSE),IF(AI$2="S",VLOOKUP(AI58,'H. INV.'!$V$10:$AF$171,11,FALSE),IF(AI$2="D",VLOOKUP(AI58,'H. INV.'!$AL$10:$AV$171,11,FALSE),"")))))))</f>
        <v/>
      </c>
      <c r="FM58" s="148" t="str">
        <f>IF(AJ58="","",IF(AJ58="L",0,IF(AJ58="V",0,IF(AJ58="X",0,IF(AJ$2="L",VLOOKUP(AJ58,'H. INV.'!$F$10:$P$171,11,FALSE),IF(AJ$2="S",VLOOKUP(AJ58,'H. INV.'!$V$10:$AF$171,11,FALSE),IF(AJ$2="D",VLOOKUP(AJ58,'H. INV.'!$AL$10:$AV$171,11,FALSE),"")))))))</f>
        <v/>
      </c>
      <c r="FN58" s="148" t="str">
        <f>IF(AK58="","",IF(AK58="L",0,IF(AK58="V",0,IF(AK58="X",0,IF(AK$2="L",VLOOKUP(AK58,'H. INV.'!$F$10:$P$171,11,FALSE),IF(AK$2="S",VLOOKUP(AK58,'H. INV.'!$V$10:$AF$171,11,FALSE),IF(AK$2="D",VLOOKUP(AK58,'H. INV.'!$AL$10:$AV$171,11,FALSE),"")))))))</f>
        <v/>
      </c>
      <c r="FO58" s="19"/>
      <c r="FP58" s="148" t="str">
        <f>IF(G58="","",IF(G58="L",0,IF(G58="V",0,IF(G58="X",0,IF(G$2="L",VLOOKUP(G58,'H. VER.'!$F$10:$P$171,11,FALSE),IF(G$2="S",VLOOKUP(G58,'H. VER.'!$V$10:$AF$171,11,FALSE),IF(G$2="D",VLOOKUP(G58,'H. VER.'!$AL$10:$AV$171,11,FALSE),"")))))))</f>
        <v/>
      </c>
      <c r="FQ58" s="148" t="str">
        <f>IF(H58="","",IF(H58="L",0,IF(H58="V",0,IF(H58="X",0,IF(H$2="L",VLOOKUP(H58,'H. VER.'!$F$10:$P$171,11,FALSE),IF(H$2="S",VLOOKUP(H58,'H. VER.'!$V$10:$AF$171,11,FALSE),IF(H$2="D",VLOOKUP(H58,'H. VER.'!$AL$10:$AV$171,11,FALSE),"")))))))</f>
        <v/>
      </c>
      <c r="FR58" s="148" t="str">
        <f>IF(I58="","",IF(I58="L",0,IF(I58="V",0,IF(I58="X",0,IF(I$2="L",VLOOKUP(I58,'H. VER.'!$F$10:$P$171,11,FALSE),IF(I$2="S",VLOOKUP(I58,'H. VER.'!$V$10:$AF$171,11,FALSE),IF(I$2="D",VLOOKUP(I58,'H. VER.'!$AL$10:$AV$171,11,FALSE),"")))))))</f>
        <v/>
      </c>
      <c r="FS58" s="148" t="str">
        <f>IF(J58="","",IF(J58="L",0,IF(J58="V",0,IF(J58="X",0,IF(J$2="L",VLOOKUP(J58,'H. VER.'!$F$10:$P$171,11,FALSE),IF(J$2="S",VLOOKUP(J58,'H. VER.'!$V$10:$AF$171,11,FALSE),IF(J$2="D",VLOOKUP(J58,'H. VER.'!$AL$10:$AV$171,11,FALSE),"")))))))</f>
        <v/>
      </c>
      <c r="FT58" s="148" t="str">
        <f>IF(K58="","",IF(K58="L",0,IF(K58="V",0,IF(K58="X",0,IF(K$2="L",VLOOKUP(K58,'H. VER.'!$F$10:$P$171,11,FALSE),IF(K$2="S",VLOOKUP(K58,'H. VER.'!$V$10:$AF$171,11,FALSE),IF(K$2="D",VLOOKUP(K58,'H. VER.'!$AL$10:$AV$171,11,FALSE),"")))))))</f>
        <v/>
      </c>
      <c r="FU58" s="148" t="str">
        <f>IF(L58="","",IF(L58="L",0,IF(L58="V",0,IF(L58="X",0,IF(L$2="L",VLOOKUP(L58,'H. VER.'!$F$10:$P$171,11,FALSE),IF(L$2="S",VLOOKUP(L58,'H. VER.'!$V$10:$AF$171,11,FALSE),IF(L$2="D",VLOOKUP(L58,'H. VER.'!$AL$10:$AV$171,11,FALSE),"")))))))</f>
        <v/>
      </c>
      <c r="FV58" s="148" t="str">
        <f>IF(M58="","",IF(M58="L",0,IF(M58="V",0,IF(M58="X",0,IF(M$2="L",VLOOKUP(M58,'H. VER.'!$F$10:$P$171,11,FALSE),IF(M$2="S",VLOOKUP(M58,'H. VER.'!$V$10:$AF$171,11,FALSE),IF(M$2="D",VLOOKUP(M58,'H. VER.'!$AL$10:$AV$171,11,FALSE),"")))))))</f>
        <v/>
      </c>
      <c r="FW58" s="148" t="str">
        <f>IF(N58="","",IF(N58="L",0,IF(N58="V",0,IF(N58="X",0,IF(N$2="L",VLOOKUP(N58,'H. VER.'!$F$10:$P$171,11,FALSE),IF(N$2="S",VLOOKUP(N58,'H. VER.'!$V$10:$AF$171,11,FALSE),IF(N$2="D",VLOOKUP(N58,'H. VER.'!$AL$10:$AV$171,11,FALSE),"")))))))</f>
        <v/>
      </c>
      <c r="FX58" s="148" t="str">
        <f>IF(O58="","",IF(O58="L",0,IF(O58="V",0,IF(O58="X",0,IF(O$2="L",VLOOKUP(O58,'H. VER.'!$F$10:$P$171,11,FALSE),IF(O$2="S",VLOOKUP(O58,'H. VER.'!$V$10:$AF$171,11,FALSE),IF(O$2="D",VLOOKUP(O58,'H. VER.'!$AL$10:$AV$171,11,FALSE),"")))))))</f>
        <v/>
      </c>
      <c r="FY58" s="148" t="str">
        <f>IF(P58="","",IF(P58="L",0,IF(P58="V",0,IF(P58="X",0,IF(P$2="L",VLOOKUP(P58,'H. VER.'!$F$10:$P$171,11,FALSE),IF(P$2="S",VLOOKUP(P58,'H. VER.'!$V$10:$AF$171,11,FALSE),IF(P$2="D",VLOOKUP(P58,'H. VER.'!$AL$10:$AV$171,11,FALSE),"")))))))</f>
        <v/>
      </c>
      <c r="FZ58" s="148" t="str">
        <f>IF(Q58="","",IF(Q58="L",0,IF(Q58="V",0,IF(Q58="X",0,IF(Q$2="L",VLOOKUP(Q58,'H. VER.'!$F$10:$P$171,11,FALSE),IF(Q$2="S",VLOOKUP(Q58,'H. VER.'!$V$10:$AF$171,11,FALSE),IF(Q$2="D",VLOOKUP(Q58,'H. VER.'!$AL$10:$AV$171,11,FALSE),"")))))))</f>
        <v/>
      </c>
      <c r="GA58" s="148" t="str">
        <f>IF(R58="","",IF(R58="L",0,IF(R58="V",0,IF(R58="X",0,IF(R$2="L",VLOOKUP(R58,'H. VER.'!$F$10:$P$171,11,FALSE),IF(R$2="S",VLOOKUP(R58,'H. VER.'!$V$10:$AF$171,11,FALSE),IF(R$2="D",VLOOKUP(R58,'H. VER.'!$AL$10:$AV$171,11,FALSE),"")))))))</f>
        <v/>
      </c>
      <c r="GB58" s="148" t="str">
        <f>IF(S58="","",IF(S58="L",0,IF(S58="V",0,IF(S58="X",0,IF(S$2="L",VLOOKUP(S58,'H. VER.'!$F$10:$P$171,11,FALSE),IF(S$2="S",VLOOKUP(S58,'H. VER.'!$V$10:$AF$171,11,FALSE),IF(S$2="D",VLOOKUP(S58,'H. VER.'!$AL$10:$AV$171,11,FALSE),"")))))))</f>
        <v/>
      </c>
      <c r="GC58" s="148" t="str">
        <f>IF(T58="","",IF(T58="L",0,IF(T58="V",0,IF(T58="X",0,IF(T$2="L",VLOOKUP(T58,'H. VER.'!$F$10:$P$171,11,FALSE),IF(T$2="S",VLOOKUP(T58,'H. VER.'!$V$10:$AF$171,11,FALSE),IF(T$2="D",VLOOKUP(T58,'H. VER.'!$AL$10:$AV$171,11,FALSE),"")))))))</f>
        <v/>
      </c>
      <c r="GD58" s="148" t="str">
        <f>IF(U58="","",IF(U58="L",0,IF(U58="V",0,IF(U58="X",0,IF(U$2="L",VLOOKUP(U58,'H. VER.'!$F$10:$P$171,11,FALSE),IF(U$2="S",VLOOKUP(U58,'H. VER.'!$V$10:$AF$171,11,FALSE),IF(U$2="D",VLOOKUP(U58,'H. VER.'!$AL$10:$AV$171,11,FALSE),"")))))))</f>
        <v/>
      </c>
      <c r="GE58" s="148" t="str">
        <f>IF(V58="","",IF(V58="L",0,IF(V58="V",0,IF(V58="X",0,IF(V$2="L",VLOOKUP(V58,'H. VER.'!$F$10:$P$171,11,FALSE),IF(V$2="S",VLOOKUP(V58,'H. VER.'!$V$10:$AF$171,11,FALSE),IF(V$2="D",VLOOKUP(V58,'H. VER.'!$AL$10:$AV$171,11,FALSE),"")))))))</f>
        <v/>
      </c>
      <c r="GF58" s="148" t="str">
        <f>IF(W58="","",IF(W58="L",0,IF(W58="V",0,IF(W58="X",0,IF(W$2="L",VLOOKUP(W58,'H. VER.'!$F$10:$P$171,11,FALSE),IF(W$2="S",VLOOKUP(W58,'H. VER.'!$V$10:$AF$171,11,FALSE),IF(W$2="D",VLOOKUP(W58,'H. VER.'!$AL$10:$AV$171,11,FALSE),"")))))))</f>
        <v/>
      </c>
      <c r="GG58" s="148" t="str">
        <f>IF(X58="","",IF(X58="L",0,IF(X58="V",0,IF(X58="X",0,IF(X$2="L",VLOOKUP(X58,'H. VER.'!$F$10:$P$171,11,FALSE),IF(X$2="S",VLOOKUP(X58,'H. VER.'!$V$10:$AF$171,11,FALSE),IF(X$2="D",VLOOKUP(X58,'H. VER.'!$AL$10:$AV$171,11,FALSE),"")))))))</f>
        <v/>
      </c>
      <c r="GH58" s="148" t="str">
        <f>IF(Y58="","",IF(Y58="L",0,IF(Y58="V",0,IF(Y58="X",0,IF(Y$2="L",VLOOKUP(Y58,'H. VER.'!$F$10:$P$171,11,FALSE),IF(Y$2="S",VLOOKUP(Y58,'H. VER.'!$V$10:$AF$171,11,FALSE),IF(Y$2="D",VLOOKUP(Y58,'H. VER.'!$AL$10:$AV$171,11,FALSE),"")))))))</f>
        <v/>
      </c>
      <c r="GI58" s="148" t="str">
        <f>IF(Z58="","",IF(Z58="L",0,IF(Z58="V",0,IF(Z58="X",0,IF(Z$2="L",VLOOKUP(Z58,'H. VER.'!$F$10:$P$171,11,FALSE),IF(Z$2="S",VLOOKUP(Z58,'H. VER.'!$V$10:$AF$171,11,FALSE),IF(Z$2="D",VLOOKUP(Z58,'H. VER.'!$AL$10:$AV$171,11,FALSE),"")))))))</f>
        <v/>
      </c>
      <c r="GJ58" s="148" t="str">
        <f>IF(AA58="","",IF(AA58="L",0,IF(AA58="V",0,IF(AA58="X",0,IF(AA$2="L",VLOOKUP(AA58,'H. VER.'!$F$10:$P$171,11,FALSE),IF(AA$2="S",VLOOKUP(AA58,'H. VER.'!$V$10:$AF$171,11,FALSE),IF(AA$2="D",VLOOKUP(AA58,'H. VER.'!$AL$10:$AV$171,11,FALSE),"")))))))</f>
        <v/>
      </c>
      <c r="GK58" s="148" t="str">
        <f>IF(AB58="","",IF(AB58="L",0,IF(AB58="V",0,IF(AB58="X",0,IF(AB$2="L",VLOOKUP(AB58,'H. VER.'!$F$10:$P$171,11,FALSE),IF(AB$2="S",VLOOKUP(AB58,'H. VER.'!$V$10:$AF$171,11,FALSE),IF(AB$2="D",VLOOKUP(AB58,'H. VER.'!$AL$10:$AV$171,11,FALSE),"")))))))</f>
        <v/>
      </c>
      <c r="GL58" s="148" t="str">
        <f>IF(AC58="","",IF(AC58="L",0,IF(AC58="V",0,IF(AC58="X",0,IF(AC$2="L",VLOOKUP(AC58,'H. VER.'!$F$10:$P$171,11,FALSE),IF(AC$2="S",VLOOKUP(AC58,'H. VER.'!$V$10:$AF$171,11,FALSE),IF(AC$2="D",VLOOKUP(AC58,'H. VER.'!$AL$10:$AV$171,11,FALSE),"")))))))</f>
        <v/>
      </c>
      <c r="GM58" s="148" t="str">
        <f>IF(AD58="","",IF(AD58="L",0,IF(AD58="V",0,IF(AD58="X",0,IF(AD$2="L",VLOOKUP(AD58,'H. VER.'!$F$10:$P$171,11,FALSE),IF(AD$2="S",VLOOKUP(AD58,'H. VER.'!$V$10:$AF$171,11,FALSE),IF(AD$2="D",VLOOKUP(AD58,'H. VER.'!$AL$10:$AV$171,11,FALSE),"")))))))</f>
        <v/>
      </c>
      <c r="GN58" s="148" t="str">
        <f>IF(AE58="","",IF(AE58="L",0,IF(AE58="V",0,IF(AE58="X",0,IF(AE$2="L",VLOOKUP(AE58,'H. VER.'!$F$10:$P$171,11,FALSE),IF(AE$2="S",VLOOKUP(AE58,'H. VER.'!$V$10:$AF$171,11,FALSE),IF(AE$2="D",VLOOKUP(AE58,'H. VER.'!$AL$10:$AV$171,11,FALSE),"")))))))</f>
        <v/>
      </c>
      <c r="GO58" s="148" t="str">
        <f>IF(AF58="","",IF(AF58="L",0,IF(AF58="V",0,IF(AF58="X",0,IF(AF$2="L",VLOOKUP(AF58,'H. VER.'!$F$10:$P$171,11,FALSE),IF(AF$2="S",VLOOKUP(AF58,'H. VER.'!$V$10:$AF$171,11,FALSE),IF(AF$2="D",VLOOKUP(AF58,'H. VER.'!$AL$10:$AV$171,11,FALSE),"")))))))</f>
        <v/>
      </c>
      <c r="GP58" s="148" t="str">
        <f>IF(AG58="","",IF(AG58="L",0,IF(AG58="V",0,IF(AG58="X",0,IF(AG$2="L",VLOOKUP(AG58,'H. VER.'!$F$10:$P$171,11,FALSE),IF(AG$2="S",VLOOKUP(AG58,'H. VER.'!$V$10:$AF$171,11,FALSE),IF(AG$2="D",VLOOKUP(AG58,'H. VER.'!$AL$10:$AV$171,11,FALSE),"")))))))</f>
        <v/>
      </c>
      <c r="GQ58" s="148" t="str">
        <f>IF(AH58="","",IF(AH58="L",0,IF(AH58="V",0,IF(AH58="X",0,IF(AH$2="L",VLOOKUP(AH58,'H. VER.'!$F$10:$P$171,11,FALSE),IF(AH$2="S",VLOOKUP(AH58,'H. VER.'!$V$10:$AF$171,11,FALSE),IF(AH$2="D",VLOOKUP(AH58,'H. VER.'!$AL$10:$AV$171,11,FALSE),"")))))))</f>
        <v/>
      </c>
      <c r="GR58" s="148" t="str">
        <f>IF(AI58="","",IF(AI58="L",0,IF(AI58="V",0,IF(AI58="X",0,IF(AI$2="L",VLOOKUP(AI58,'H. VER.'!$F$10:$P$171,11,FALSE),IF(AI$2="S",VLOOKUP(AI58,'H. VER.'!$V$10:$AF$171,11,FALSE),IF(AI$2="D",VLOOKUP(AI58,'H. VER.'!$AL$10:$AV$171,11,FALSE),"")))))))</f>
        <v/>
      </c>
      <c r="GS58" s="148" t="str">
        <f>IF(AJ58="","",IF(AJ58="L",0,IF(AJ58="V",0,IF(AJ58="X",0,IF(AJ$2="L",VLOOKUP(AJ58,'H. VER.'!$F$10:$P$171,11,FALSE),IF(AJ$2="S",VLOOKUP(AJ58,'H. VER.'!$V$10:$AF$171,11,FALSE),IF(AJ$2="D",VLOOKUP(AJ58,'H. VER.'!$AL$10:$AV$171,11,FALSE),"")))))))</f>
        <v/>
      </c>
      <c r="GT58" s="148" t="str">
        <f>IF(AK58="","",IF(AK58="L",0,IF(AK58="V",0,IF(AK58="X",0,IF(AK$2="L",VLOOKUP(AK58,'H. VER.'!$F$10:$P$171,11,FALSE),IF(AK$2="S",VLOOKUP(AK58,'H. VER.'!$V$10:$AF$171,11,FALSE),IF(AK$2="D",VLOOKUP(AK58,'H. VER.'!$AL$10:$AV$171,11,FALSE),"")))))))</f>
        <v/>
      </c>
      <c r="GU58" s="19"/>
      <c r="GV58" s="417">
        <f t="shared" si="47"/>
        <v>51</v>
      </c>
      <c r="GW58" s="415"/>
    </row>
    <row r="59" spans="1:205" ht="15.75" hidden="1">
      <c r="A59" s="368"/>
      <c r="B59" s="367" t="str">
        <f>IFERROR(VLOOKUP(A475/7/2023+CONDUCTORES!C:V,20,FALSE),"")</f>
        <v/>
      </c>
      <c r="C59" s="544" t="str">
        <f>IF(CUADRO!A59="",IF(B59="","",B59),VLOOKUP(CUADRO!A59,CONDUCTORES!C:E,3,FALSE))</f>
        <v/>
      </c>
      <c r="D59" s="545" t="str">
        <f>IF(ISNA(IF(B59="",IF(A59="","",A59),VLOOKUP(B59,CONDUCTORES!B:F,5,FALSE))),"",(IF(B59="",IF(A59="","",A59),VLOOKUP(B59,CONDUCTORES!B:F,5,FALSE))))</f>
        <v/>
      </c>
      <c r="E59" s="546"/>
      <c r="F59" s="553"/>
      <c r="G59" s="547"/>
      <c r="H59" s="547"/>
      <c r="I59" s="519"/>
      <c r="J59" s="547"/>
      <c r="K59" s="519"/>
      <c r="L59" s="550"/>
      <c r="M59" s="547"/>
      <c r="N59" s="547"/>
      <c r="O59" s="547"/>
      <c r="P59" s="519"/>
      <c r="Q59" s="519"/>
      <c r="R59" s="519"/>
      <c r="S59" s="550"/>
      <c r="T59" s="519"/>
      <c r="U59" s="549"/>
      <c r="V59" s="550"/>
      <c r="W59" s="547"/>
      <c r="X59" s="547"/>
      <c r="Y59" s="519"/>
      <c r="Z59" s="519"/>
      <c r="AA59" s="547"/>
      <c r="AB59" s="547"/>
      <c r="AC59" s="547"/>
      <c r="AD59" s="547"/>
      <c r="AE59" s="547"/>
      <c r="AF59" s="547"/>
      <c r="AG59" s="550"/>
      <c r="AH59" s="547"/>
      <c r="AI59" s="547"/>
      <c r="AJ59" s="547"/>
      <c r="AK59" s="519"/>
      <c r="AL59" s="417">
        <f t="shared" si="38"/>
        <v>0</v>
      </c>
      <c r="AM59" s="417">
        <f t="shared" si="6"/>
        <v>31</v>
      </c>
      <c r="AN59" s="463">
        <f t="shared" si="39"/>
        <v>0</v>
      </c>
      <c r="AO59" s="463">
        <f t="shared" si="40"/>
        <v>0</v>
      </c>
      <c r="AP59" s="463">
        <f t="shared" si="41"/>
        <v>0</v>
      </c>
      <c r="AQ59" s="463">
        <f t="shared" si="42"/>
        <v>0</v>
      </c>
      <c r="AR59" s="463">
        <f t="shared" si="43"/>
        <v>0</v>
      </c>
      <c r="AS59" s="464">
        <f t="shared" si="44"/>
        <v>0</v>
      </c>
      <c r="AT59" s="464">
        <f t="shared" si="45"/>
        <v>0</v>
      </c>
      <c r="AU59" s="465">
        <f>EH59+(AO59*(CALCULADORA!$L$22/30))+(CUADRO!AP59*CALCULADORA!$J$22)+(CUADRO!AQ59*CALCULADORA!$J$22)+(CUADRO!AR59*CALCULADORA!$J$22)</f>
        <v>0</v>
      </c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97">
        <f t="shared" si="48"/>
        <v>1</v>
      </c>
      <c r="BW59" s="97">
        <f t="shared" si="49"/>
        <v>2</v>
      </c>
      <c r="BX59" s="97">
        <f t="shared" si="50"/>
        <v>3</v>
      </c>
      <c r="BY59" s="97">
        <f t="shared" si="51"/>
        <v>4</v>
      </c>
      <c r="BZ59" s="97">
        <f t="shared" si="52"/>
        <v>5</v>
      </c>
      <c r="CA59" s="97">
        <f t="shared" si="53"/>
        <v>6</v>
      </c>
      <c r="CB59" s="97">
        <f t="shared" si="54"/>
        <v>7</v>
      </c>
      <c r="CC59" s="97">
        <f t="shared" si="55"/>
        <v>8</v>
      </c>
      <c r="CD59" s="97">
        <f t="shared" si="56"/>
        <v>9</v>
      </c>
      <c r="CE59" s="97">
        <f t="shared" si="57"/>
        <v>10</v>
      </c>
      <c r="CF59" s="97">
        <f t="shared" si="58"/>
        <v>11</v>
      </c>
      <c r="CG59" s="97">
        <f t="shared" si="59"/>
        <v>12</v>
      </c>
      <c r="CH59" s="97">
        <f t="shared" si="60"/>
        <v>13</v>
      </c>
      <c r="CI59" s="97">
        <f t="shared" si="61"/>
        <v>14</v>
      </c>
      <c r="CJ59" s="97">
        <f t="shared" si="62"/>
        <v>15</v>
      </c>
      <c r="CK59" s="97">
        <f t="shared" si="63"/>
        <v>16</v>
      </c>
      <c r="CL59" s="97">
        <f t="shared" si="64"/>
        <v>17</v>
      </c>
      <c r="CM59" s="97">
        <f t="shared" si="65"/>
        <v>18</v>
      </c>
      <c r="CN59" s="97">
        <f t="shared" si="66"/>
        <v>19</v>
      </c>
      <c r="CO59" s="97">
        <f t="shared" si="67"/>
        <v>20</v>
      </c>
      <c r="CP59" s="97">
        <f t="shared" si="68"/>
        <v>21</v>
      </c>
      <c r="CQ59" s="97">
        <f t="shared" si="69"/>
        <v>22</v>
      </c>
      <c r="CR59" s="97">
        <f t="shared" si="70"/>
        <v>23</v>
      </c>
      <c r="CS59" s="97">
        <f t="shared" si="71"/>
        <v>24</v>
      </c>
      <c r="CT59" s="97">
        <f t="shared" si="72"/>
        <v>25</v>
      </c>
      <c r="CU59" s="97">
        <f t="shared" si="73"/>
        <v>26</v>
      </c>
      <c r="CV59" s="97">
        <f t="shared" si="74"/>
        <v>27</v>
      </c>
      <c r="CW59" s="97">
        <f t="shared" si="75"/>
        <v>28</v>
      </c>
      <c r="CX59" s="97">
        <f t="shared" si="76"/>
        <v>29</v>
      </c>
      <c r="CY59" s="97">
        <f t="shared" si="77"/>
        <v>30</v>
      </c>
      <c r="CZ59" s="97">
        <f t="shared" si="78"/>
        <v>31</v>
      </c>
      <c r="DA59" s="19"/>
      <c r="DB59" s="19"/>
      <c r="DC59" s="148" t="str">
        <f>IF(G59="X",CALCULADORA!$J$22,IF(CUADRO!G59="V",0,IF(CUADRO!G59="AP",0,IF(CUADRO!G59="HS",0,IF(CUADRO!G59="BA",0,IF(CALCULADORA!$M$2="INVIERNO",CUADRO!EJ59,CUADRO!FP59))))))</f>
        <v/>
      </c>
      <c r="DD59" s="148" t="str">
        <f>IF(H59="X",CALCULADORA!$J$22,IF(CUADRO!H59="V",0,IF(CUADRO!H59="AP",0,IF(CUADRO!H59="HS",0,IF(CUADRO!H59="BA",0,IF(CALCULADORA!$M$2="INVIERNO",CUADRO!EK59,CUADRO!FQ59))))))</f>
        <v/>
      </c>
      <c r="DE59" s="148" t="str">
        <f>IF(I59="X",CALCULADORA!$J$22,IF(CUADRO!I59="V",0,IF(CUADRO!I59="AP",0,IF(CUADRO!I59="HS",0,IF(CUADRO!I59="BA",0,IF(CALCULADORA!$M$2="INVIERNO",CUADRO!EL59,CUADRO!FR59))))))</f>
        <v/>
      </c>
      <c r="DF59" s="148" t="str">
        <f>IF(J59="X",CALCULADORA!$J$22,IF(CUADRO!J59="V",0,IF(CUADRO!J59="AP",0,IF(CUADRO!J59="HS",0,IF(CUADRO!J59="BA",0,IF(CALCULADORA!$M$2="INVIERNO",CUADRO!EM59,CUADRO!FS59))))))</f>
        <v/>
      </c>
      <c r="DG59" s="148" t="str">
        <f>IF(K59="X",CALCULADORA!$J$22,IF(CUADRO!K59="V",0,IF(CUADRO!K59="AP",0,IF(CUADRO!K59="HS",0,IF(CUADRO!K59="BA",0,IF(CALCULADORA!$M$2="INVIERNO",CUADRO!EN59,CUADRO!FT59))))))</f>
        <v/>
      </c>
      <c r="DH59" s="148" t="str">
        <f>IF(L59="X",CALCULADORA!$J$22,IF(CUADRO!L59="V",0,IF(CUADRO!L59="AP",0,IF(CUADRO!L59="HS",0,IF(CUADRO!L59="BA",0,IF(CALCULADORA!$M$2="INVIERNO",CUADRO!EO59,CUADRO!FU59))))))</f>
        <v/>
      </c>
      <c r="DI59" s="148" t="str">
        <f>IF(M59="X",CALCULADORA!$J$22,IF(CUADRO!M59="V",0,IF(CUADRO!M59="AP",0,IF(CUADRO!M59="HS",0,IF(CUADRO!M59="BA",0,IF(CALCULADORA!$M$2="INVIERNO",CUADRO!EP59,CUADRO!FV59))))))</f>
        <v/>
      </c>
      <c r="DJ59" s="148" t="str">
        <f>IF(N59="X",CALCULADORA!$J$22,IF(CUADRO!N59="V",0,IF(CUADRO!N59="AP",0,IF(CUADRO!N59="HS",0,IF(CUADRO!N59="BA",0,IF(CALCULADORA!$M$2="INVIERNO",CUADRO!EQ59,CUADRO!FW59))))))</f>
        <v/>
      </c>
      <c r="DK59" s="148" t="str">
        <f>IF(O59="X",CALCULADORA!$J$22,IF(CUADRO!O59="V",0,IF(CUADRO!O59="AP",0,IF(CUADRO!O59="HS",0,IF(CUADRO!O59="BA",0,IF(CALCULADORA!$M$2="INVIERNO",CUADRO!ER59,CUADRO!FX59))))))</f>
        <v/>
      </c>
      <c r="DL59" s="148" t="str">
        <f>IF(P59="X",CALCULADORA!$J$22,IF(CUADRO!P59="V",0,IF(CUADRO!P59="AP",0,IF(CUADRO!P59="HS",0,IF(CUADRO!P59="BA",0,IF(CALCULADORA!$M$2="INVIERNO",CUADRO!ES59,CUADRO!FY59))))))</f>
        <v/>
      </c>
      <c r="DM59" s="148" t="str">
        <f>IF(Q59="X",CALCULADORA!$J$22,IF(CUADRO!Q59="V",0,IF(CUADRO!Q59="AP",0,IF(CUADRO!Q59="HS",0,IF(CUADRO!Q59="BA",0,IF(CALCULADORA!$M$2="INVIERNO",CUADRO!ET59,CUADRO!FZ59))))))</f>
        <v/>
      </c>
      <c r="DN59" s="148" t="str">
        <f>IF(R59="X",CALCULADORA!$J$22,IF(CUADRO!R59="V",0,IF(CUADRO!R59="AP",0,IF(CUADRO!R59="HS",0,IF(CUADRO!R59="BA",0,IF(CALCULADORA!$M$2="INVIERNO",CUADRO!EU59,CUADRO!GA59))))))</f>
        <v/>
      </c>
      <c r="DO59" s="148" t="str">
        <f>IF(S59="X",CALCULADORA!$J$22,IF(CUADRO!S59="V",0,IF(CUADRO!S59="AP",0,IF(CUADRO!S59="HS",0,IF(CUADRO!S59="BA",0,IF(CALCULADORA!$M$2="INVIERNO",CUADRO!EV59,CUADRO!GB59))))))</f>
        <v/>
      </c>
      <c r="DP59" s="148" t="str">
        <f>IF(T59="X",CALCULADORA!$J$22,IF(CUADRO!T59="V",0,IF(CUADRO!T59="AP",0,IF(CUADRO!T59="HS",0,IF(CUADRO!T59="BA",0,IF(CALCULADORA!$M$2="INVIERNO",CUADRO!EW59,CUADRO!GC59))))))</f>
        <v/>
      </c>
      <c r="DQ59" s="148" t="str">
        <f>IF(U59="X",CALCULADORA!$J$22,IF(CUADRO!U59="V",0,IF(CUADRO!U59="AP",0,IF(CUADRO!U59="HS",0,IF(CUADRO!U59="BA",0,IF(CALCULADORA!$M$2="INVIERNO",CUADRO!EX59,CUADRO!GD59))))))</f>
        <v/>
      </c>
      <c r="DR59" s="148" t="str">
        <f>IF(V59="X",CALCULADORA!$J$22,IF(CUADRO!V59="V",0,IF(CUADRO!V59="AP",0,IF(CUADRO!V59="HS",0,IF(CUADRO!V59="BA",0,IF(CALCULADORA!$M$2="INVIERNO",CUADRO!EY59,CUADRO!GE59))))))</f>
        <v/>
      </c>
      <c r="DS59" s="148" t="str">
        <f>IF(W59="X",CALCULADORA!$J$22,IF(CUADRO!W59="V",0,IF(CUADRO!W59="AP",0,IF(CUADRO!W59="HS",0,IF(CUADRO!W59="BA",0,IF(CALCULADORA!$M$2="INVIERNO",CUADRO!EZ59,CUADRO!GF59))))))</f>
        <v/>
      </c>
      <c r="DT59" s="148" t="str">
        <f>IF(X59="X",CALCULADORA!$J$22,IF(CUADRO!X59="V",0,IF(CUADRO!X59="AP",0,IF(CUADRO!X59="HS",0,IF(CUADRO!X59="BA",0,IF(CALCULADORA!$M$2="INVIERNO",CUADRO!FA59,CUADRO!GG59))))))</f>
        <v/>
      </c>
      <c r="DU59" s="148" t="str">
        <f>IF(Y59="X",CALCULADORA!$J$22,IF(CUADRO!Y59="V",0,IF(CUADRO!Y59="AP",0,IF(CUADRO!Y59="HS",0,IF(CUADRO!Y59="BA",0,IF(CALCULADORA!$M$2="INVIERNO",CUADRO!FB59,CUADRO!GH59))))))</f>
        <v/>
      </c>
      <c r="DV59" s="148" t="str">
        <f>IF(Z59="X",CALCULADORA!$J$22,IF(CUADRO!Z59="V",0,IF(CUADRO!Z59="AP",0,IF(CUADRO!Z59="HS",0,IF(CUADRO!Z59="BA",0,IF(CALCULADORA!$M$2="INVIERNO",CUADRO!FC59,CUADRO!GI59))))))</f>
        <v/>
      </c>
      <c r="DW59" s="148" t="str">
        <f>IF(AA59="X",CALCULADORA!$J$22,IF(CUADRO!AA59="V",0,IF(CUADRO!AA59="AP",0,IF(CUADRO!AA59="HS",0,IF(CUADRO!AA59="BA",0,IF(CALCULADORA!$M$2="INVIERNO",CUADRO!FD59,CUADRO!GJ59))))))</f>
        <v/>
      </c>
      <c r="DX59" s="148" t="str">
        <f>IF(AB59="X",CALCULADORA!$J$22,IF(CUADRO!AB59="V",0,IF(CUADRO!AB59="AP",0,IF(CUADRO!AB59="HS",0,IF(CUADRO!AB59="BA",0,IF(CALCULADORA!$M$2="INVIERNO",CUADRO!FE59,CUADRO!GK59))))))</f>
        <v/>
      </c>
      <c r="DY59" s="148" t="str">
        <f>IF(AC59="X",CALCULADORA!$J$22,IF(CUADRO!AC59="V",0,IF(CUADRO!AC59="AP",0,IF(CUADRO!AC59="HS",0,IF(CUADRO!AC59="BA",0,IF(CALCULADORA!$M$2="INVIERNO",CUADRO!FF59,CUADRO!GL59))))))</f>
        <v/>
      </c>
      <c r="DZ59" s="148" t="str">
        <f>IF(AD59="X",CALCULADORA!$J$22,IF(CUADRO!AD59="V",0,IF(CUADRO!AD59="AP",0,IF(CUADRO!AD59="HS",0,IF(CUADRO!AD59="BA",0,IF(CALCULADORA!$M$2="INVIERNO",CUADRO!FG59,CUADRO!GM59))))))</f>
        <v/>
      </c>
      <c r="EA59" s="148" t="str">
        <f>IF(AE59="X",CALCULADORA!$J$22,IF(CUADRO!AE59="V",0,IF(CUADRO!AE59="AP",0,IF(CUADRO!AE59="HS",0,IF(CUADRO!AE59="BA",0,IF(CALCULADORA!$M$2="INVIERNO",CUADRO!FH59,CUADRO!GN59))))))</f>
        <v/>
      </c>
      <c r="EB59" s="148" t="str">
        <f>IF(AF59="X",CALCULADORA!$J$22,IF(CUADRO!AF59="V",0,IF(CUADRO!AF59="AP",0,IF(CUADRO!AF59="HS",0,IF(CUADRO!AF59="BA",0,IF(CALCULADORA!$M$2="INVIERNO",CUADRO!FI59,CUADRO!GO59))))))</f>
        <v/>
      </c>
      <c r="EC59" s="148" t="str">
        <f>IF(AG59="X",CALCULADORA!$J$22,IF(CUADRO!AG59="V",0,IF(CUADRO!AG59="AP",0,IF(CUADRO!AG59="HS",0,IF(CUADRO!AG59="BA",0,IF(CALCULADORA!$M$2="INVIERNO",CUADRO!FJ59,CUADRO!GP59))))))</f>
        <v/>
      </c>
      <c r="ED59" s="148" t="str">
        <f>IF(AH59="X",CALCULADORA!$J$22,IF(CUADRO!AH59="V",0,IF(CUADRO!AH59="AP",0,IF(CUADRO!AH59="HS",0,IF(CUADRO!AH59="BA",0,IF(CALCULADORA!$M$2="INVIERNO",CUADRO!FK59,CUADRO!GQ59))))))</f>
        <v/>
      </c>
      <c r="EE59" s="148" t="str">
        <f>IF(AI59="X",CALCULADORA!$J$22,IF(CUADRO!AI59="V",0,IF(CUADRO!AI59="AP",0,IF(CUADRO!AI59="HS",0,IF(CUADRO!AI59="BA",0,IF(CALCULADORA!$M$2="INVIERNO",CUADRO!FL59,CUADRO!GR59))))))</f>
        <v/>
      </c>
      <c r="EF59" s="148" t="str">
        <f>IF(AJ59="X",CALCULADORA!$J$22,IF(CUADRO!AJ59="V",0,IF(CUADRO!AJ59="AP",0,IF(CUADRO!AJ59="HS",0,IF(CUADRO!AJ59="BA",0,IF(CALCULADORA!$M$2="INVIERNO",CUADRO!FM59,CUADRO!GS59))))))</f>
        <v/>
      </c>
      <c r="EG59" s="148" t="str">
        <f>IF(AK59="X",CALCULADORA!$J$22,IF(CUADRO!AK59="V",0,IF(CUADRO!AK59="AP",0,IF(CUADRO!AK59="HS",0,IF(CUADRO!AK59="BA",0,IF(CALCULADORA!$M$2="INVIERNO",CUADRO!FN59,CUADRO!GT59))))))</f>
        <v/>
      </c>
      <c r="EH59" s="363">
        <f t="shared" si="46"/>
        <v>0</v>
      </c>
      <c r="EI59" s="19"/>
      <c r="EJ59" s="148" t="str">
        <f>IF(G59="","",IF(G59="L",0,IF(G59="V",0,IF(G59="X",0,IF(G$2="L",VLOOKUP(G59,'H. INV.'!$F$10:$P$171,11,FALSE),IF(G$2="S",VLOOKUP(G59,'H. INV.'!$V$10:$AF$171,11,FALSE),IF(G$2="D",VLOOKUP(G59,'H. INV.'!$AL$10:$AV$171,11,FALSE),"")))))))</f>
        <v/>
      </c>
      <c r="EK59" s="148" t="str">
        <f>IF(H59="","",IF(H59="L",0,IF(H59="V",0,IF(H59="X",0,IF(H$2="L",VLOOKUP(H59,'H. INV.'!$F$10:$P$171,11,FALSE),IF(H$2="S",VLOOKUP(H59,'H. INV.'!$V$10:$AF$171,11,FALSE),IF(H$2="D",VLOOKUP(H59,'H. INV.'!$AL$10:$AV$171,11,FALSE),"")))))))</f>
        <v/>
      </c>
      <c r="EL59" s="148" t="str">
        <f>IF(I59="","",IF(I59="L",0,IF(I59="V",0,IF(I59="X",0,IF(I$2="L",VLOOKUP(I59,'H. INV.'!$F$10:$P$171,11,FALSE),IF(I$2="S",VLOOKUP(I59,'H. INV.'!$V$10:$AF$171,11,FALSE),IF(I$2="D",VLOOKUP(I59,'H. INV.'!$AL$10:$AV$171,11,FALSE),"")))))))</f>
        <v/>
      </c>
      <c r="EM59" s="148" t="str">
        <f>IF(J59="","",IF(J59="L",0,IF(J59="V",0,IF(J59="X",0,IF(J$2="L",VLOOKUP(J59,'H. INV.'!$F$10:$P$171,11,FALSE),IF(J$2="S",VLOOKUP(J59,'H. INV.'!$V$10:$AF$171,11,FALSE),IF(J$2="D",VLOOKUP(J59,'H. INV.'!$AL$10:$AV$171,11,FALSE),"")))))))</f>
        <v/>
      </c>
      <c r="EN59" s="148" t="str">
        <f>IF(K59="","",IF(K59="L",0,IF(K59="V",0,IF(K59="X",0,IF(K$2="L",VLOOKUP(K59,'H. INV.'!$F$10:$P$171,11,FALSE),IF(K$2="S",VLOOKUP(K59,'H. INV.'!$V$10:$AF$171,11,FALSE),IF(K$2="D",VLOOKUP(K59,'H. INV.'!$AL$10:$AV$171,11,FALSE),"")))))))</f>
        <v/>
      </c>
      <c r="EO59" s="148" t="str">
        <f>IF(L59="","",IF(L59="L",0,IF(L59="V",0,IF(L59="X",0,IF(L$2="L",VLOOKUP(L59,'H. INV.'!$F$10:$P$171,11,FALSE),IF(L$2="S",VLOOKUP(L59,'H. INV.'!$V$10:$AF$171,11,FALSE),IF(L$2="D",VLOOKUP(L59,'H. INV.'!$AL$10:$AV$171,11,FALSE),"")))))))</f>
        <v/>
      </c>
      <c r="EP59" s="148" t="str">
        <f>IF(M59="","",IF(M59="L",0,IF(M59="V",0,IF(M59="X",0,IF(M$2="L",VLOOKUP(M59,'H. INV.'!$F$10:$P$171,11,FALSE),IF(M$2="S",VLOOKUP(M59,'H. INV.'!$V$10:$AF$171,11,FALSE),IF(M$2="D",VLOOKUP(M59,'H. INV.'!$AL$10:$AV$171,11,FALSE),"")))))))</f>
        <v/>
      </c>
      <c r="EQ59" s="148" t="str">
        <f>IF(N59="","",IF(N59="L",0,IF(N59="V",0,IF(N59="X",0,IF(N$2="L",VLOOKUP(N59,'H. INV.'!$F$10:$P$171,11,FALSE),IF(N$2="S",VLOOKUP(N59,'H. INV.'!$V$10:$AF$171,11,FALSE),IF(N$2="D",VLOOKUP(N59,'H. INV.'!$AL$10:$AV$171,11,FALSE),"")))))))</f>
        <v/>
      </c>
      <c r="ER59" s="148" t="str">
        <f>IF(O59="","",IF(O59="L",0,IF(O59="V",0,IF(O59="X",0,IF(O$2="L",VLOOKUP(O59,'H. INV.'!$F$10:$P$171,11,FALSE),IF(O$2="S",VLOOKUP(O59,'H. INV.'!$V$10:$AF$171,11,FALSE),IF(O$2="D",VLOOKUP(O59,'H. INV.'!$AL$10:$AV$171,11,FALSE),"")))))))</f>
        <v/>
      </c>
      <c r="ES59" s="148" t="str">
        <f>IF(P59="","",IF(P59="L",0,IF(P59="V",0,IF(P59="X",0,IF(P$2="L",VLOOKUP(P59,'H. INV.'!$F$10:$P$171,11,FALSE),IF(P$2="S",VLOOKUP(P59,'H. INV.'!$V$10:$AF$171,11,FALSE),IF(P$2="D",VLOOKUP(P59,'H. INV.'!$AL$10:$AV$171,11,FALSE),"")))))))</f>
        <v/>
      </c>
      <c r="ET59" s="148" t="str">
        <f>IF(Q59="","",IF(Q59="L",0,IF(Q59="V",0,IF(Q59="X",0,IF(Q$2="L",VLOOKUP(Q59,'H. INV.'!$F$10:$P$171,11,FALSE),IF(Q$2="S",VLOOKUP(Q59,'H. INV.'!$V$10:$AF$171,11,FALSE),IF(Q$2="D",VLOOKUP(Q59,'H. INV.'!$AL$10:$AV$171,11,FALSE),"")))))))</f>
        <v/>
      </c>
      <c r="EU59" s="148" t="str">
        <f>IF(R59="","",IF(R59="L",0,IF(R59="V",0,IF(R59="X",0,IF(R$2="L",VLOOKUP(R59,'H. INV.'!$F$10:$P$171,11,FALSE),IF(R$2="S",VLOOKUP(R59,'H. INV.'!$V$10:$AF$171,11,FALSE),IF(R$2="D",VLOOKUP(R59,'H. INV.'!$AL$10:$AV$171,11,FALSE),"")))))))</f>
        <v/>
      </c>
      <c r="EV59" s="148" t="str">
        <f>IF(S59="","",IF(S59="L",0,IF(S59="V",0,IF(S59="X",0,IF(S$2="L",VLOOKUP(S59,'H. INV.'!$F$10:$P$171,11,FALSE),IF(S$2="S",VLOOKUP(S59,'H. INV.'!$V$10:$AF$171,11,FALSE),IF(S$2="D",VLOOKUP(S59,'H. INV.'!$AL$10:$AV$171,11,FALSE),"")))))))</f>
        <v/>
      </c>
      <c r="EW59" s="148" t="str">
        <f>IF(T59="","",IF(T59="L",0,IF(T59="V",0,IF(T59="X",0,IF(T$2="L",VLOOKUP(T59,'H. INV.'!$F$10:$P$171,11,FALSE),IF(T$2="S",VLOOKUP(T59,'H. INV.'!$V$10:$AF$171,11,FALSE),IF(T$2="D",VLOOKUP(T59,'H. INV.'!$AL$10:$AV$171,11,FALSE),"")))))))</f>
        <v/>
      </c>
      <c r="EX59" s="148" t="str">
        <f>IF(U59="","",IF(U59="L",0,IF(U59="V",0,IF(U59="X",0,IF(U$2="L",VLOOKUP(U59,'H. INV.'!$F$10:$P$171,11,FALSE),IF(U$2="S",VLOOKUP(U59,'H. INV.'!$V$10:$AF$171,11,FALSE),IF(U$2="D",VLOOKUP(U59,'H. INV.'!$AL$10:$AV$171,11,FALSE),"")))))))</f>
        <v/>
      </c>
      <c r="EY59" s="148" t="str">
        <f>IF(V59="","",IF(V59="L",0,IF(V59="V",0,IF(V59="X",0,IF(V$2="L",VLOOKUP(V59,'H. INV.'!$F$10:$P$171,11,FALSE),IF(V$2="S",VLOOKUP(V59,'H. INV.'!$V$10:$AF$171,11,FALSE),IF(V$2="D",VLOOKUP(V59,'H. INV.'!$AL$10:$AV$171,11,FALSE),"")))))))</f>
        <v/>
      </c>
      <c r="EZ59" s="148" t="str">
        <f>IF(W59="","",IF(W59="L",0,IF(W59="V",0,IF(W59="X",0,IF(W$2="L",VLOOKUP(W59,'H. INV.'!$F$10:$P$171,11,FALSE),IF(W$2="S",VLOOKUP(W59,'H. INV.'!$V$10:$AF$171,11,FALSE),IF(W$2="D",VLOOKUP(W59,'H. INV.'!$AL$10:$AV$171,11,FALSE),"")))))))</f>
        <v/>
      </c>
      <c r="FA59" s="148" t="str">
        <f>IF(X59="","",IF(X59="L",0,IF(X59="V",0,IF(X59="X",0,IF(X$2="L",VLOOKUP(X59,'H. INV.'!$F$10:$P$171,11,FALSE),IF(X$2="S",VLOOKUP(X59,'H. INV.'!$V$10:$AF$171,11,FALSE),IF(X$2="D",VLOOKUP(X59,'H. INV.'!$AL$10:$AV$171,11,FALSE),"")))))))</f>
        <v/>
      </c>
      <c r="FB59" s="148" t="str">
        <f>IF(Y59="","",IF(Y59="L",0,IF(Y59="V",0,IF(Y59="X",0,IF(Y$2="L",VLOOKUP(Y59,'H. INV.'!$F$10:$P$171,11,FALSE),IF(Y$2="S",VLOOKUP(Y59,'H. INV.'!$V$10:$AF$171,11,FALSE),IF(Y$2="D",VLOOKUP(Y59,'H. INV.'!$AL$10:$AV$171,11,FALSE),"")))))))</f>
        <v/>
      </c>
      <c r="FC59" s="148" t="str">
        <f>IF(Z59="","",IF(Z59="L",0,IF(Z59="V",0,IF(Z59="X",0,IF(Z$2="L",VLOOKUP(Z59,'H. INV.'!$F$10:$P$171,11,FALSE),IF(Z$2="S",VLOOKUP(Z59,'H. INV.'!$V$10:$AF$171,11,FALSE),IF(Z$2="D",VLOOKUP(Z59,'H. INV.'!$AL$10:$AV$171,11,FALSE),"")))))))</f>
        <v/>
      </c>
      <c r="FD59" s="148" t="str">
        <f>IF(AA59="","",IF(AA59="L",0,IF(AA59="V",0,IF(AA59="X",0,IF(AA$2="L",VLOOKUP(AA59,'H. INV.'!$F$10:$P$171,11,FALSE),IF(AA$2="S",VLOOKUP(AA59,'H. INV.'!$V$10:$AF$171,11,FALSE),IF(AA$2="D",VLOOKUP(AA59,'H. INV.'!$AL$10:$AV$171,11,FALSE),"")))))))</f>
        <v/>
      </c>
      <c r="FE59" s="148" t="str">
        <f>IF(AB59="","",IF(AB59="L",0,IF(AB59="V",0,IF(AB59="X",0,IF(AB$2="L",VLOOKUP(AB59,'H. INV.'!$F$10:$P$171,11,FALSE),IF(AB$2="S",VLOOKUP(AB59,'H. INV.'!$V$10:$AF$171,11,FALSE),IF(AB$2="D",VLOOKUP(AB59,'H. INV.'!$AL$10:$AV$171,11,FALSE),"")))))))</f>
        <v/>
      </c>
      <c r="FF59" s="148" t="str">
        <f>IF(AC59="","",IF(AC59="L",0,IF(AC59="V",0,IF(AC59="X",0,IF(AC$2="L",VLOOKUP(AC59,'H. INV.'!$F$10:$P$171,11,FALSE),IF(AC$2="S",VLOOKUP(AC59,'H. INV.'!$V$10:$AF$171,11,FALSE),IF(AC$2="D",VLOOKUP(AC59,'H. INV.'!$AL$10:$AV$171,11,FALSE),"")))))))</f>
        <v/>
      </c>
      <c r="FG59" s="148" t="str">
        <f>IF(AD59="","",IF(AD59="L",0,IF(AD59="V",0,IF(AD59="X",0,IF(AD$2="L",VLOOKUP(AD59,'H. INV.'!$F$10:$P$171,11,FALSE),IF(AD$2="S",VLOOKUP(AD59,'H. INV.'!$V$10:$AF$171,11,FALSE),IF(AD$2="D",VLOOKUP(AD59,'H. INV.'!$AL$10:$AV$171,11,FALSE),"")))))))</f>
        <v/>
      </c>
      <c r="FH59" s="148" t="str">
        <f>IF(AE59="","",IF(AE59="L",0,IF(AE59="V",0,IF(AE59="X",0,IF(AE$2="L",VLOOKUP(AE59,'H. INV.'!$F$10:$P$171,11,FALSE),IF(AE$2="S",VLOOKUP(AE59,'H. INV.'!$V$10:$AF$171,11,FALSE),IF(AE$2="D",VLOOKUP(AE59,'H. INV.'!$AL$10:$AV$171,11,FALSE),"")))))))</f>
        <v/>
      </c>
      <c r="FI59" s="148" t="str">
        <f>IF(AF59="","",IF(AF59="L",0,IF(AF59="V",0,IF(AF59="X",0,IF(AF$2="L",VLOOKUP(AF59,'H. INV.'!$F$10:$P$171,11,FALSE),IF(AF$2="S",VLOOKUP(AF59,'H. INV.'!$V$10:$AF$171,11,FALSE),IF(AF$2="D",VLOOKUP(AF59,'H. INV.'!$AL$10:$AV$171,11,FALSE),"")))))))</f>
        <v/>
      </c>
      <c r="FJ59" s="148" t="str">
        <f>IF(AG59="","",IF(AG59="L",0,IF(AG59="V",0,IF(AG59="X",0,IF(AG$2="L",VLOOKUP(AG59,'H. INV.'!$F$10:$P$171,11,FALSE),IF(AG$2="S",VLOOKUP(AG59,'H. INV.'!$V$10:$AF$171,11,FALSE),IF(AG$2="D",VLOOKUP(AG59,'H. INV.'!$AL$10:$AV$171,11,FALSE),"")))))))</f>
        <v/>
      </c>
      <c r="FK59" s="148" t="str">
        <f>IF(AH59="","",IF(AH59="L",0,IF(AH59="V",0,IF(AH59="X",0,IF(AH$2="L",VLOOKUP(AH59,'H. INV.'!$F$10:$P$171,11,FALSE),IF(AH$2="S",VLOOKUP(AH59,'H. INV.'!$V$10:$AF$171,11,FALSE),IF(AH$2="D",VLOOKUP(AH59,'H. INV.'!$AL$10:$AV$171,11,FALSE),"")))))))</f>
        <v/>
      </c>
      <c r="FL59" s="148" t="str">
        <f>IF(AI59="","",IF(AI59="L",0,IF(AI59="V",0,IF(AI59="X",0,IF(AI$2="L",VLOOKUP(AI59,'H. INV.'!$F$10:$P$171,11,FALSE),IF(AI$2="S",VLOOKUP(AI59,'H. INV.'!$V$10:$AF$171,11,FALSE),IF(AI$2="D",VLOOKUP(AI59,'H. INV.'!$AL$10:$AV$171,11,FALSE),"")))))))</f>
        <v/>
      </c>
      <c r="FM59" s="148" t="str">
        <f>IF(AJ59="","",IF(AJ59="L",0,IF(AJ59="V",0,IF(AJ59="X",0,IF(AJ$2="L",VLOOKUP(AJ59,'H. INV.'!$F$10:$P$171,11,FALSE),IF(AJ$2="S",VLOOKUP(AJ59,'H. INV.'!$V$10:$AF$171,11,FALSE),IF(AJ$2="D",VLOOKUP(AJ59,'H. INV.'!$AL$10:$AV$171,11,FALSE),"")))))))</f>
        <v/>
      </c>
      <c r="FN59" s="148" t="str">
        <f>IF(AK59="","",IF(AK59="L",0,IF(AK59="V",0,IF(AK59="X",0,IF(AK$2="L",VLOOKUP(AK59,'H. INV.'!$F$10:$P$171,11,FALSE),IF(AK$2="S",VLOOKUP(AK59,'H. INV.'!$V$10:$AF$171,11,FALSE),IF(AK$2="D",VLOOKUP(AK59,'H. INV.'!$AL$10:$AV$171,11,FALSE),"")))))))</f>
        <v/>
      </c>
      <c r="FO59" s="19"/>
      <c r="FP59" s="148" t="str">
        <f>IF(G59="","",IF(G59="L",0,IF(G59="V",0,IF(G59="X",0,IF(G$2="L",VLOOKUP(G59,'H. VER.'!$F$10:$P$171,11,FALSE),IF(G$2="S",VLOOKUP(G59,'H. VER.'!$V$10:$AF$171,11,FALSE),IF(G$2="D",VLOOKUP(G59,'H. VER.'!$AL$10:$AV$171,11,FALSE),"")))))))</f>
        <v/>
      </c>
      <c r="FQ59" s="148" t="str">
        <f>IF(H59="","",IF(H59="L",0,IF(H59="V",0,IF(H59="X",0,IF(H$2="L",VLOOKUP(H59,'H. VER.'!$F$10:$P$171,11,FALSE),IF(H$2="S",VLOOKUP(H59,'H. VER.'!$V$10:$AF$171,11,FALSE),IF(H$2="D",VLOOKUP(H59,'H. VER.'!$AL$10:$AV$171,11,FALSE),"")))))))</f>
        <v/>
      </c>
      <c r="FR59" s="148" t="str">
        <f>IF(I59="","",IF(I59="L",0,IF(I59="V",0,IF(I59="X",0,IF(I$2="L",VLOOKUP(I59,'H. VER.'!$F$10:$P$171,11,FALSE),IF(I$2="S",VLOOKUP(I59,'H. VER.'!$V$10:$AF$171,11,FALSE),IF(I$2="D",VLOOKUP(I59,'H. VER.'!$AL$10:$AV$171,11,FALSE),"")))))))</f>
        <v/>
      </c>
      <c r="FS59" s="148" t="str">
        <f>IF(J59="","",IF(J59="L",0,IF(J59="V",0,IF(J59="X",0,IF(J$2="L",VLOOKUP(J59,'H. VER.'!$F$10:$P$171,11,FALSE),IF(J$2="S",VLOOKUP(J59,'H. VER.'!$V$10:$AF$171,11,FALSE),IF(J$2="D",VLOOKUP(J59,'H. VER.'!$AL$10:$AV$171,11,FALSE),"")))))))</f>
        <v/>
      </c>
      <c r="FT59" s="148" t="str">
        <f>IF(K59="","",IF(K59="L",0,IF(K59="V",0,IF(K59="X",0,IF(K$2="L",VLOOKUP(K59,'H. VER.'!$F$10:$P$171,11,FALSE),IF(K$2="S",VLOOKUP(K59,'H. VER.'!$V$10:$AF$171,11,FALSE),IF(K$2="D",VLOOKUP(K59,'H. VER.'!$AL$10:$AV$171,11,FALSE),"")))))))</f>
        <v/>
      </c>
      <c r="FU59" s="148" t="str">
        <f>IF(L59="","",IF(L59="L",0,IF(L59="V",0,IF(L59="X",0,IF(L$2="L",VLOOKUP(L59,'H. VER.'!$F$10:$P$171,11,FALSE),IF(L$2="S",VLOOKUP(L59,'H. VER.'!$V$10:$AF$171,11,FALSE),IF(L$2="D",VLOOKUP(L59,'H. VER.'!$AL$10:$AV$171,11,FALSE),"")))))))</f>
        <v/>
      </c>
      <c r="FV59" s="148" t="str">
        <f>IF(M59="","",IF(M59="L",0,IF(M59="V",0,IF(M59="X",0,IF(M$2="L",VLOOKUP(M59,'H. VER.'!$F$10:$P$171,11,FALSE),IF(M$2="S",VLOOKUP(M59,'H. VER.'!$V$10:$AF$171,11,FALSE),IF(M$2="D",VLOOKUP(M59,'H. VER.'!$AL$10:$AV$171,11,FALSE),"")))))))</f>
        <v/>
      </c>
      <c r="FW59" s="148" t="str">
        <f>IF(N59="","",IF(N59="L",0,IF(N59="V",0,IF(N59="X",0,IF(N$2="L",VLOOKUP(N59,'H. VER.'!$F$10:$P$171,11,FALSE),IF(N$2="S",VLOOKUP(N59,'H. VER.'!$V$10:$AF$171,11,FALSE),IF(N$2="D",VLOOKUP(N59,'H. VER.'!$AL$10:$AV$171,11,FALSE),"")))))))</f>
        <v/>
      </c>
      <c r="FX59" s="148" t="str">
        <f>IF(O59="","",IF(O59="L",0,IF(O59="V",0,IF(O59="X",0,IF(O$2="L",VLOOKUP(O59,'H. VER.'!$F$10:$P$171,11,FALSE),IF(O$2="S",VLOOKUP(O59,'H. VER.'!$V$10:$AF$171,11,FALSE),IF(O$2="D",VLOOKUP(O59,'H. VER.'!$AL$10:$AV$171,11,FALSE),"")))))))</f>
        <v/>
      </c>
      <c r="FY59" s="148" t="str">
        <f>IF(P59="","",IF(P59="L",0,IF(P59="V",0,IF(P59="X",0,IF(P$2="L",VLOOKUP(P59,'H. VER.'!$F$10:$P$171,11,FALSE),IF(P$2="S",VLOOKUP(P59,'H. VER.'!$V$10:$AF$171,11,FALSE),IF(P$2="D",VLOOKUP(P59,'H. VER.'!$AL$10:$AV$171,11,FALSE),"")))))))</f>
        <v/>
      </c>
      <c r="FZ59" s="148" t="str">
        <f>IF(Q59="","",IF(Q59="L",0,IF(Q59="V",0,IF(Q59="X",0,IF(Q$2="L",VLOOKUP(Q59,'H. VER.'!$F$10:$P$171,11,FALSE),IF(Q$2="S",VLOOKUP(Q59,'H. VER.'!$V$10:$AF$171,11,FALSE),IF(Q$2="D",VLOOKUP(Q59,'H. VER.'!$AL$10:$AV$171,11,FALSE),"")))))))</f>
        <v/>
      </c>
      <c r="GA59" s="148" t="str">
        <f>IF(R59="","",IF(R59="L",0,IF(R59="V",0,IF(R59="X",0,IF(R$2="L",VLOOKUP(R59,'H. VER.'!$F$10:$P$171,11,FALSE),IF(R$2="S",VLOOKUP(R59,'H. VER.'!$V$10:$AF$171,11,FALSE),IF(R$2="D",VLOOKUP(R59,'H. VER.'!$AL$10:$AV$171,11,FALSE),"")))))))</f>
        <v/>
      </c>
      <c r="GB59" s="148" t="str">
        <f>IF(S59="","",IF(S59="L",0,IF(S59="V",0,IF(S59="X",0,IF(S$2="L",VLOOKUP(S59,'H. VER.'!$F$10:$P$171,11,FALSE),IF(S$2="S",VLOOKUP(S59,'H. VER.'!$V$10:$AF$171,11,FALSE),IF(S$2="D",VLOOKUP(S59,'H. VER.'!$AL$10:$AV$171,11,FALSE),"")))))))</f>
        <v/>
      </c>
      <c r="GC59" s="148" t="str">
        <f>IF(T59="","",IF(T59="L",0,IF(T59="V",0,IF(T59="X",0,IF(T$2="L",VLOOKUP(T59,'H. VER.'!$F$10:$P$171,11,FALSE),IF(T$2="S",VLOOKUP(T59,'H. VER.'!$V$10:$AF$171,11,FALSE),IF(T$2="D",VLOOKUP(T59,'H. VER.'!$AL$10:$AV$171,11,FALSE),"")))))))</f>
        <v/>
      </c>
      <c r="GD59" s="148" t="str">
        <f>IF(U59="","",IF(U59="L",0,IF(U59="V",0,IF(U59="X",0,IF(U$2="L",VLOOKUP(U59,'H. VER.'!$F$10:$P$171,11,FALSE),IF(U$2="S",VLOOKUP(U59,'H. VER.'!$V$10:$AF$171,11,FALSE),IF(U$2="D",VLOOKUP(U59,'H. VER.'!$AL$10:$AV$171,11,FALSE),"")))))))</f>
        <v/>
      </c>
      <c r="GE59" s="148" t="str">
        <f>IF(V59="","",IF(V59="L",0,IF(V59="V",0,IF(V59="X",0,IF(V$2="L",VLOOKUP(V59,'H. VER.'!$F$10:$P$171,11,FALSE),IF(V$2="S",VLOOKUP(V59,'H. VER.'!$V$10:$AF$171,11,FALSE),IF(V$2="D",VLOOKUP(V59,'H. VER.'!$AL$10:$AV$171,11,FALSE),"")))))))</f>
        <v/>
      </c>
      <c r="GF59" s="148" t="str">
        <f>IF(W59="","",IF(W59="L",0,IF(W59="V",0,IF(W59="X",0,IF(W$2="L",VLOOKUP(W59,'H. VER.'!$F$10:$P$171,11,FALSE),IF(W$2="S",VLOOKUP(W59,'H. VER.'!$V$10:$AF$171,11,FALSE),IF(W$2="D",VLOOKUP(W59,'H. VER.'!$AL$10:$AV$171,11,FALSE),"")))))))</f>
        <v/>
      </c>
      <c r="GG59" s="148" t="str">
        <f>IF(X59="","",IF(X59="L",0,IF(X59="V",0,IF(X59="X",0,IF(X$2="L",VLOOKUP(X59,'H. VER.'!$F$10:$P$171,11,FALSE),IF(X$2="S",VLOOKUP(X59,'H. VER.'!$V$10:$AF$171,11,FALSE),IF(X$2="D",VLOOKUP(X59,'H. VER.'!$AL$10:$AV$171,11,FALSE),"")))))))</f>
        <v/>
      </c>
      <c r="GH59" s="148" t="str">
        <f>IF(Y59="","",IF(Y59="L",0,IF(Y59="V",0,IF(Y59="X",0,IF(Y$2="L",VLOOKUP(Y59,'H. VER.'!$F$10:$P$171,11,FALSE),IF(Y$2="S",VLOOKUP(Y59,'H. VER.'!$V$10:$AF$171,11,FALSE),IF(Y$2="D",VLOOKUP(Y59,'H. VER.'!$AL$10:$AV$171,11,FALSE),"")))))))</f>
        <v/>
      </c>
      <c r="GI59" s="148" t="str">
        <f>IF(Z59="","",IF(Z59="L",0,IF(Z59="V",0,IF(Z59="X",0,IF(Z$2="L",VLOOKUP(Z59,'H. VER.'!$F$10:$P$171,11,FALSE),IF(Z$2="S",VLOOKUP(Z59,'H. VER.'!$V$10:$AF$171,11,FALSE),IF(Z$2="D",VLOOKUP(Z59,'H. VER.'!$AL$10:$AV$171,11,FALSE),"")))))))</f>
        <v/>
      </c>
      <c r="GJ59" s="148" t="str">
        <f>IF(AA59="","",IF(AA59="L",0,IF(AA59="V",0,IF(AA59="X",0,IF(AA$2="L",VLOOKUP(AA59,'H. VER.'!$F$10:$P$171,11,FALSE),IF(AA$2="S",VLOOKUP(AA59,'H. VER.'!$V$10:$AF$171,11,FALSE),IF(AA$2="D",VLOOKUP(AA59,'H. VER.'!$AL$10:$AV$171,11,FALSE),"")))))))</f>
        <v/>
      </c>
      <c r="GK59" s="148" t="str">
        <f>IF(AB59="","",IF(AB59="L",0,IF(AB59="V",0,IF(AB59="X",0,IF(AB$2="L",VLOOKUP(AB59,'H. VER.'!$F$10:$P$171,11,FALSE),IF(AB$2="S",VLOOKUP(AB59,'H. VER.'!$V$10:$AF$171,11,FALSE),IF(AB$2="D",VLOOKUP(AB59,'H. VER.'!$AL$10:$AV$171,11,FALSE),"")))))))</f>
        <v/>
      </c>
      <c r="GL59" s="148" t="str">
        <f>IF(AC59="","",IF(AC59="L",0,IF(AC59="V",0,IF(AC59="X",0,IF(AC$2="L",VLOOKUP(AC59,'H. VER.'!$F$10:$P$171,11,FALSE),IF(AC$2="S",VLOOKUP(AC59,'H. VER.'!$V$10:$AF$171,11,FALSE),IF(AC$2="D",VLOOKUP(AC59,'H. VER.'!$AL$10:$AV$171,11,FALSE),"")))))))</f>
        <v/>
      </c>
      <c r="GM59" s="148" t="str">
        <f>IF(AD59="","",IF(AD59="L",0,IF(AD59="V",0,IF(AD59="X",0,IF(AD$2="L",VLOOKUP(AD59,'H. VER.'!$F$10:$P$171,11,FALSE),IF(AD$2="S",VLOOKUP(AD59,'H. VER.'!$V$10:$AF$171,11,FALSE),IF(AD$2="D",VLOOKUP(AD59,'H. VER.'!$AL$10:$AV$171,11,FALSE),"")))))))</f>
        <v/>
      </c>
      <c r="GN59" s="148" t="str">
        <f>IF(AE59="","",IF(AE59="L",0,IF(AE59="V",0,IF(AE59="X",0,IF(AE$2="L",VLOOKUP(AE59,'H. VER.'!$F$10:$P$171,11,FALSE),IF(AE$2="S",VLOOKUP(AE59,'H. VER.'!$V$10:$AF$171,11,FALSE),IF(AE$2="D",VLOOKUP(AE59,'H. VER.'!$AL$10:$AV$171,11,FALSE),"")))))))</f>
        <v/>
      </c>
      <c r="GO59" s="148" t="str">
        <f>IF(AF59="","",IF(AF59="L",0,IF(AF59="V",0,IF(AF59="X",0,IF(AF$2="L",VLOOKUP(AF59,'H. VER.'!$F$10:$P$171,11,FALSE),IF(AF$2="S",VLOOKUP(AF59,'H. VER.'!$V$10:$AF$171,11,FALSE),IF(AF$2="D",VLOOKUP(AF59,'H. VER.'!$AL$10:$AV$171,11,FALSE),"")))))))</f>
        <v/>
      </c>
      <c r="GP59" s="148" t="str">
        <f>IF(AG59="","",IF(AG59="L",0,IF(AG59="V",0,IF(AG59="X",0,IF(AG$2="L",VLOOKUP(AG59,'H. VER.'!$F$10:$P$171,11,FALSE),IF(AG$2="S",VLOOKUP(AG59,'H. VER.'!$V$10:$AF$171,11,FALSE),IF(AG$2="D",VLOOKUP(AG59,'H. VER.'!$AL$10:$AV$171,11,FALSE),"")))))))</f>
        <v/>
      </c>
      <c r="GQ59" s="148" t="str">
        <f>IF(AH59="","",IF(AH59="L",0,IF(AH59="V",0,IF(AH59="X",0,IF(AH$2="L",VLOOKUP(AH59,'H. VER.'!$F$10:$P$171,11,FALSE),IF(AH$2="S",VLOOKUP(AH59,'H. VER.'!$V$10:$AF$171,11,FALSE),IF(AH$2="D",VLOOKUP(AH59,'H. VER.'!$AL$10:$AV$171,11,FALSE),"")))))))</f>
        <v/>
      </c>
      <c r="GR59" s="148" t="str">
        <f>IF(AI59="","",IF(AI59="L",0,IF(AI59="V",0,IF(AI59="X",0,IF(AI$2="L",VLOOKUP(AI59,'H. VER.'!$F$10:$P$171,11,FALSE),IF(AI$2="S",VLOOKUP(AI59,'H. VER.'!$V$10:$AF$171,11,FALSE),IF(AI$2="D",VLOOKUP(AI59,'H. VER.'!$AL$10:$AV$171,11,FALSE),"")))))))</f>
        <v/>
      </c>
      <c r="GS59" s="148" t="str">
        <f>IF(AJ59="","",IF(AJ59="L",0,IF(AJ59="V",0,IF(AJ59="X",0,IF(AJ$2="L",VLOOKUP(AJ59,'H. VER.'!$F$10:$P$171,11,FALSE),IF(AJ$2="S",VLOOKUP(AJ59,'H. VER.'!$V$10:$AF$171,11,FALSE),IF(AJ$2="D",VLOOKUP(AJ59,'H. VER.'!$AL$10:$AV$171,11,FALSE),"")))))))</f>
        <v/>
      </c>
      <c r="GT59" s="148" t="str">
        <f>IF(AK59="","",IF(AK59="L",0,IF(AK59="V",0,IF(AK59="X",0,IF(AK$2="L",VLOOKUP(AK59,'H. VER.'!$F$10:$P$171,11,FALSE),IF(AK$2="S",VLOOKUP(AK59,'H. VER.'!$V$10:$AF$171,11,FALSE),IF(AK$2="D",VLOOKUP(AK59,'H. VER.'!$AL$10:$AV$171,11,FALSE),"")))))))</f>
        <v/>
      </c>
      <c r="GU59" s="19"/>
      <c r="GV59" s="417">
        <f t="shared" si="47"/>
        <v>52</v>
      </c>
      <c r="GW59" s="415"/>
    </row>
    <row r="60" spans="1:205" ht="15.75" hidden="1">
      <c r="A60" s="368"/>
      <c r="B60" s="367" t="str">
        <f>IFERROR(VLOOKUP(A476/7/2023+CONDUCTORES!C:V,20,FALSE),"")</f>
        <v/>
      </c>
      <c r="C60" s="544" t="str">
        <f>IF(CUADRO!A60="",IF(B60="","",B60),VLOOKUP(CUADRO!A60,CONDUCTORES!C:E,3,FALSE))</f>
        <v/>
      </c>
      <c r="D60" s="545" t="str">
        <f>IF(ISNA(IF(B60="",IF(A60="","",A60),VLOOKUP(B60,CONDUCTORES!B:F,5,FALSE))),"",(IF(B60="",IF(A60="","",A60),VLOOKUP(B60,CONDUCTORES!B:F,5,FALSE))))</f>
        <v/>
      </c>
      <c r="E60" s="546"/>
      <c r="F60" s="553"/>
      <c r="G60" s="547"/>
      <c r="H60" s="547"/>
      <c r="I60" s="519"/>
      <c r="J60" s="547"/>
      <c r="K60" s="519"/>
      <c r="L60" s="550"/>
      <c r="M60" s="547"/>
      <c r="N60" s="547"/>
      <c r="O60" s="547"/>
      <c r="P60" s="519"/>
      <c r="Q60" s="519"/>
      <c r="R60" s="519"/>
      <c r="S60" s="550"/>
      <c r="T60" s="519"/>
      <c r="U60" s="549"/>
      <c r="V60" s="550"/>
      <c r="W60" s="547"/>
      <c r="X60" s="547"/>
      <c r="Y60" s="519"/>
      <c r="Z60" s="519"/>
      <c r="AA60" s="547"/>
      <c r="AB60" s="547"/>
      <c r="AC60" s="547"/>
      <c r="AD60" s="547"/>
      <c r="AE60" s="547"/>
      <c r="AF60" s="547"/>
      <c r="AG60" s="550"/>
      <c r="AH60" s="547"/>
      <c r="AI60" s="547"/>
      <c r="AJ60" s="547"/>
      <c r="AK60" s="519"/>
      <c r="AL60" s="417">
        <f t="shared" si="38"/>
        <v>0</v>
      </c>
      <c r="AM60" s="417">
        <f t="shared" si="6"/>
        <v>31</v>
      </c>
      <c r="AN60" s="463">
        <f t="shared" si="39"/>
        <v>0</v>
      </c>
      <c r="AO60" s="463">
        <f t="shared" si="40"/>
        <v>0</v>
      </c>
      <c r="AP60" s="463">
        <f t="shared" si="41"/>
        <v>0</v>
      </c>
      <c r="AQ60" s="463">
        <f t="shared" si="42"/>
        <v>0</v>
      </c>
      <c r="AR60" s="463">
        <f t="shared" si="43"/>
        <v>0</v>
      </c>
      <c r="AS60" s="464">
        <f t="shared" si="44"/>
        <v>0</v>
      </c>
      <c r="AT60" s="464">
        <f t="shared" si="45"/>
        <v>0</v>
      </c>
      <c r="AU60" s="465">
        <f>EH60+(AO60*(CALCULADORA!$L$22/30))+(CUADRO!AP60*CALCULADORA!$J$22)+(CUADRO!AQ60*CALCULADORA!$J$22)+(CUADRO!AR60*CALCULADORA!$J$22)</f>
        <v>0</v>
      </c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97">
        <f t="shared" si="48"/>
        <v>1</v>
      </c>
      <c r="BW60" s="97">
        <f t="shared" si="49"/>
        <v>2</v>
      </c>
      <c r="BX60" s="97">
        <f t="shared" si="50"/>
        <v>3</v>
      </c>
      <c r="BY60" s="97">
        <f t="shared" si="51"/>
        <v>4</v>
      </c>
      <c r="BZ60" s="97">
        <f t="shared" si="52"/>
        <v>5</v>
      </c>
      <c r="CA60" s="97">
        <f t="shared" si="53"/>
        <v>6</v>
      </c>
      <c r="CB60" s="97">
        <f t="shared" si="54"/>
        <v>7</v>
      </c>
      <c r="CC60" s="97">
        <f t="shared" si="55"/>
        <v>8</v>
      </c>
      <c r="CD60" s="97">
        <f t="shared" si="56"/>
        <v>9</v>
      </c>
      <c r="CE60" s="97">
        <f t="shared" si="57"/>
        <v>10</v>
      </c>
      <c r="CF60" s="97">
        <f t="shared" si="58"/>
        <v>11</v>
      </c>
      <c r="CG60" s="97">
        <f t="shared" si="59"/>
        <v>12</v>
      </c>
      <c r="CH60" s="97">
        <f t="shared" si="60"/>
        <v>13</v>
      </c>
      <c r="CI60" s="97">
        <f t="shared" si="61"/>
        <v>14</v>
      </c>
      <c r="CJ60" s="97">
        <f t="shared" si="62"/>
        <v>15</v>
      </c>
      <c r="CK60" s="97">
        <f t="shared" si="63"/>
        <v>16</v>
      </c>
      <c r="CL60" s="97">
        <f t="shared" si="64"/>
        <v>17</v>
      </c>
      <c r="CM60" s="97">
        <f t="shared" si="65"/>
        <v>18</v>
      </c>
      <c r="CN60" s="97">
        <f t="shared" si="66"/>
        <v>19</v>
      </c>
      <c r="CO60" s="97">
        <f t="shared" si="67"/>
        <v>20</v>
      </c>
      <c r="CP60" s="97">
        <f t="shared" si="68"/>
        <v>21</v>
      </c>
      <c r="CQ60" s="97">
        <f t="shared" si="69"/>
        <v>22</v>
      </c>
      <c r="CR60" s="97">
        <f t="shared" si="70"/>
        <v>23</v>
      </c>
      <c r="CS60" s="97">
        <f t="shared" si="71"/>
        <v>24</v>
      </c>
      <c r="CT60" s="97">
        <f t="shared" si="72"/>
        <v>25</v>
      </c>
      <c r="CU60" s="97">
        <f t="shared" si="73"/>
        <v>26</v>
      </c>
      <c r="CV60" s="97">
        <f t="shared" si="74"/>
        <v>27</v>
      </c>
      <c r="CW60" s="97">
        <f t="shared" si="75"/>
        <v>28</v>
      </c>
      <c r="CX60" s="97">
        <f t="shared" si="76"/>
        <v>29</v>
      </c>
      <c r="CY60" s="97">
        <f t="shared" si="77"/>
        <v>30</v>
      </c>
      <c r="CZ60" s="97">
        <f t="shared" si="78"/>
        <v>31</v>
      </c>
      <c r="DA60" s="19"/>
      <c r="DB60" s="19"/>
      <c r="DC60" s="148" t="str">
        <f>IF(G60="X",CALCULADORA!$J$22,IF(CUADRO!G60="V",0,IF(CUADRO!G60="AP",0,IF(CUADRO!G60="HS",0,IF(CUADRO!G60="BA",0,IF(CALCULADORA!$M$2="INVIERNO",CUADRO!EJ60,CUADRO!FP60))))))</f>
        <v/>
      </c>
      <c r="DD60" s="148" t="str">
        <f>IF(H60="X",CALCULADORA!$J$22,IF(CUADRO!H60="V",0,IF(CUADRO!H60="AP",0,IF(CUADRO!H60="HS",0,IF(CUADRO!H60="BA",0,IF(CALCULADORA!$M$2="INVIERNO",CUADRO!EK60,CUADRO!FQ60))))))</f>
        <v/>
      </c>
      <c r="DE60" s="148" t="str">
        <f>IF(I60="X",CALCULADORA!$J$22,IF(CUADRO!I60="V",0,IF(CUADRO!I60="AP",0,IF(CUADRO!I60="HS",0,IF(CUADRO!I60="BA",0,IF(CALCULADORA!$M$2="INVIERNO",CUADRO!EL60,CUADRO!FR60))))))</f>
        <v/>
      </c>
      <c r="DF60" s="148" t="str">
        <f>IF(J60="X",CALCULADORA!$J$22,IF(CUADRO!J60="V",0,IF(CUADRO!J60="AP",0,IF(CUADRO!J60="HS",0,IF(CUADRO!J60="BA",0,IF(CALCULADORA!$M$2="INVIERNO",CUADRO!EM60,CUADRO!FS60))))))</f>
        <v/>
      </c>
      <c r="DG60" s="148" t="str">
        <f>IF(K60="X",CALCULADORA!$J$22,IF(CUADRO!K60="V",0,IF(CUADRO!K60="AP",0,IF(CUADRO!K60="HS",0,IF(CUADRO!K60="BA",0,IF(CALCULADORA!$M$2="INVIERNO",CUADRO!EN60,CUADRO!FT60))))))</f>
        <v/>
      </c>
      <c r="DH60" s="148" t="str">
        <f>IF(L60="X",CALCULADORA!$J$22,IF(CUADRO!L60="V",0,IF(CUADRO!L60="AP",0,IF(CUADRO!L60="HS",0,IF(CUADRO!L60="BA",0,IF(CALCULADORA!$M$2="INVIERNO",CUADRO!EO60,CUADRO!FU60))))))</f>
        <v/>
      </c>
      <c r="DI60" s="148" t="str">
        <f>IF(M60="X",CALCULADORA!$J$22,IF(CUADRO!M60="V",0,IF(CUADRO!M60="AP",0,IF(CUADRO!M60="HS",0,IF(CUADRO!M60="BA",0,IF(CALCULADORA!$M$2="INVIERNO",CUADRO!EP60,CUADRO!FV60))))))</f>
        <v/>
      </c>
      <c r="DJ60" s="148" t="str">
        <f>IF(N60="X",CALCULADORA!$J$22,IF(CUADRO!N60="V",0,IF(CUADRO!N60="AP",0,IF(CUADRO!N60="HS",0,IF(CUADRO!N60="BA",0,IF(CALCULADORA!$M$2="INVIERNO",CUADRO!EQ60,CUADRO!FW60))))))</f>
        <v/>
      </c>
      <c r="DK60" s="148" t="str">
        <f>IF(O60="X",CALCULADORA!$J$22,IF(CUADRO!O60="V",0,IF(CUADRO!O60="AP",0,IF(CUADRO!O60="HS",0,IF(CUADRO!O60="BA",0,IF(CALCULADORA!$M$2="INVIERNO",CUADRO!ER60,CUADRO!FX60))))))</f>
        <v/>
      </c>
      <c r="DL60" s="148" t="str">
        <f>IF(P60="X",CALCULADORA!$J$22,IF(CUADRO!P60="V",0,IF(CUADRO!P60="AP",0,IF(CUADRO!P60="HS",0,IF(CUADRO!P60="BA",0,IF(CALCULADORA!$M$2="INVIERNO",CUADRO!ES60,CUADRO!FY60))))))</f>
        <v/>
      </c>
      <c r="DM60" s="148" t="str">
        <f>IF(Q60="X",CALCULADORA!$J$22,IF(CUADRO!Q60="V",0,IF(CUADRO!Q60="AP",0,IF(CUADRO!Q60="HS",0,IF(CUADRO!Q60="BA",0,IF(CALCULADORA!$M$2="INVIERNO",CUADRO!ET60,CUADRO!FZ60))))))</f>
        <v/>
      </c>
      <c r="DN60" s="148" t="str">
        <f>IF(R60="X",CALCULADORA!$J$22,IF(CUADRO!R60="V",0,IF(CUADRO!R60="AP",0,IF(CUADRO!R60="HS",0,IF(CUADRO!R60="BA",0,IF(CALCULADORA!$M$2="INVIERNO",CUADRO!EU60,CUADRO!GA60))))))</f>
        <v/>
      </c>
      <c r="DO60" s="148" t="str">
        <f>IF(S60="X",CALCULADORA!$J$22,IF(CUADRO!S60="V",0,IF(CUADRO!S60="AP",0,IF(CUADRO!S60="HS",0,IF(CUADRO!S60="BA",0,IF(CALCULADORA!$M$2="INVIERNO",CUADRO!EV60,CUADRO!GB60))))))</f>
        <v/>
      </c>
      <c r="DP60" s="148" t="str">
        <f>IF(T60="X",CALCULADORA!$J$22,IF(CUADRO!T60="V",0,IF(CUADRO!T60="AP",0,IF(CUADRO!T60="HS",0,IF(CUADRO!T60="BA",0,IF(CALCULADORA!$M$2="INVIERNO",CUADRO!EW60,CUADRO!GC60))))))</f>
        <v/>
      </c>
      <c r="DQ60" s="148" t="str">
        <f>IF(U60="X",CALCULADORA!$J$22,IF(CUADRO!U60="V",0,IF(CUADRO!U60="AP",0,IF(CUADRO!U60="HS",0,IF(CUADRO!U60="BA",0,IF(CALCULADORA!$M$2="INVIERNO",CUADRO!EX60,CUADRO!GD60))))))</f>
        <v/>
      </c>
      <c r="DR60" s="148" t="str">
        <f>IF(V60="X",CALCULADORA!$J$22,IF(CUADRO!V60="V",0,IF(CUADRO!V60="AP",0,IF(CUADRO!V60="HS",0,IF(CUADRO!V60="BA",0,IF(CALCULADORA!$M$2="INVIERNO",CUADRO!EY60,CUADRO!GE60))))))</f>
        <v/>
      </c>
      <c r="DS60" s="148" t="str">
        <f>IF(W60="X",CALCULADORA!$J$22,IF(CUADRO!W60="V",0,IF(CUADRO!W60="AP",0,IF(CUADRO!W60="HS",0,IF(CUADRO!W60="BA",0,IF(CALCULADORA!$M$2="INVIERNO",CUADRO!EZ60,CUADRO!GF60))))))</f>
        <v/>
      </c>
      <c r="DT60" s="148" t="str">
        <f>IF(X60="X",CALCULADORA!$J$22,IF(CUADRO!X60="V",0,IF(CUADRO!X60="AP",0,IF(CUADRO!X60="HS",0,IF(CUADRO!X60="BA",0,IF(CALCULADORA!$M$2="INVIERNO",CUADRO!FA60,CUADRO!GG60))))))</f>
        <v/>
      </c>
      <c r="DU60" s="148" t="str">
        <f>IF(Y60="X",CALCULADORA!$J$22,IF(CUADRO!Y60="V",0,IF(CUADRO!Y60="AP",0,IF(CUADRO!Y60="HS",0,IF(CUADRO!Y60="BA",0,IF(CALCULADORA!$M$2="INVIERNO",CUADRO!FB60,CUADRO!GH60))))))</f>
        <v/>
      </c>
      <c r="DV60" s="148" t="str">
        <f>IF(Z60="X",CALCULADORA!$J$22,IF(CUADRO!Z60="V",0,IF(CUADRO!Z60="AP",0,IF(CUADRO!Z60="HS",0,IF(CUADRO!Z60="BA",0,IF(CALCULADORA!$M$2="INVIERNO",CUADRO!FC60,CUADRO!GI60))))))</f>
        <v/>
      </c>
      <c r="DW60" s="148" t="str">
        <f>IF(AA60="X",CALCULADORA!$J$22,IF(CUADRO!AA60="V",0,IF(CUADRO!AA60="AP",0,IF(CUADRO!AA60="HS",0,IF(CUADRO!AA60="BA",0,IF(CALCULADORA!$M$2="INVIERNO",CUADRO!FD60,CUADRO!GJ60))))))</f>
        <v/>
      </c>
      <c r="DX60" s="148" t="str">
        <f>IF(AB60="X",CALCULADORA!$J$22,IF(CUADRO!AB60="V",0,IF(CUADRO!AB60="AP",0,IF(CUADRO!AB60="HS",0,IF(CUADRO!AB60="BA",0,IF(CALCULADORA!$M$2="INVIERNO",CUADRO!FE60,CUADRO!GK60))))))</f>
        <v/>
      </c>
      <c r="DY60" s="148" t="str">
        <f>IF(AC60="X",CALCULADORA!$J$22,IF(CUADRO!AC60="V",0,IF(CUADRO!AC60="AP",0,IF(CUADRO!AC60="HS",0,IF(CUADRO!AC60="BA",0,IF(CALCULADORA!$M$2="INVIERNO",CUADRO!FF60,CUADRO!GL60))))))</f>
        <v/>
      </c>
      <c r="DZ60" s="148" t="str">
        <f>IF(AD60="X",CALCULADORA!$J$22,IF(CUADRO!AD60="V",0,IF(CUADRO!AD60="AP",0,IF(CUADRO!AD60="HS",0,IF(CUADRO!AD60="BA",0,IF(CALCULADORA!$M$2="INVIERNO",CUADRO!FG60,CUADRO!GM60))))))</f>
        <v/>
      </c>
      <c r="EA60" s="148" t="str">
        <f>IF(AE60="X",CALCULADORA!$J$22,IF(CUADRO!AE60="V",0,IF(CUADRO!AE60="AP",0,IF(CUADRO!AE60="HS",0,IF(CUADRO!AE60="BA",0,IF(CALCULADORA!$M$2="INVIERNO",CUADRO!FH60,CUADRO!GN60))))))</f>
        <v/>
      </c>
      <c r="EB60" s="148" t="str">
        <f>IF(AF60="X",CALCULADORA!$J$22,IF(CUADRO!AF60="V",0,IF(CUADRO!AF60="AP",0,IF(CUADRO!AF60="HS",0,IF(CUADRO!AF60="BA",0,IF(CALCULADORA!$M$2="INVIERNO",CUADRO!FI60,CUADRO!GO60))))))</f>
        <v/>
      </c>
      <c r="EC60" s="148" t="str">
        <f>IF(AG60="X",CALCULADORA!$J$22,IF(CUADRO!AG60="V",0,IF(CUADRO!AG60="AP",0,IF(CUADRO!AG60="HS",0,IF(CUADRO!AG60="BA",0,IF(CALCULADORA!$M$2="INVIERNO",CUADRO!FJ60,CUADRO!GP60))))))</f>
        <v/>
      </c>
      <c r="ED60" s="148" t="str">
        <f>IF(AH60="X",CALCULADORA!$J$22,IF(CUADRO!AH60="V",0,IF(CUADRO!AH60="AP",0,IF(CUADRO!AH60="HS",0,IF(CUADRO!AH60="BA",0,IF(CALCULADORA!$M$2="INVIERNO",CUADRO!FK60,CUADRO!GQ60))))))</f>
        <v/>
      </c>
      <c r="EE60" s="148" t="str">
        <f>IF(AI60="X",CALCULADORA!$J$22,IF(CUADRO!AI60="V",0,IF(CUADRO!AI60="AP",0,IF(CUADRO!AI60="HS",0,IF(CUADRO!AI60="BA",0,IF(CALCULADORA!$M$2="INVIERNO",CUADRO!FL60,CUADRO!GR60))))))</f>
        <v/>
      </c>
      <c r="EF60" s="148" t="str">
        <f>IF(AJ60="X",CALCULADORA!$J$22,IF(CUADRO!AJ60="V",0,IF(CUADRO!AJ60="AP",0,IF(CUADRO!AJ60="HS",0,IF(CUADRO!AJ60="BA",0,IF(CALCULADORA!$M$2="INVIERNO",CUADRO!FM60,CUADRO!GS60))))))</f>
        <v/>
      </c>
      <c r="EG60" s="148" t="str">
        <f>IF(AK60="X",CALCULADORA!$J$22,IF(CUADRO!AK60="V",0,IF(CUADRO!AK60="AP",0,IF(CUADRO!AK60="HS",0,IF(CUADRO!AK60="BA",0,IF(CALCULADORA!$M$2="INVIERNO",CUADRO!FN60,CUADRO!GT60))))))</f>
        <v/>
      </c>
      <c r="EH60" s="363">
        <f t="shared" si="46"/>
        <v>0</v>
      </c>
      <c r="EI60" s="19"/>
      <c r="EJ60" s="148" t="str">
        <f>IF(G60="","",IF(G60="L",0,IF(G60="V",0,IF(G60="X",0,IF(G$2="L",VLOOKUP(G60,'H. INV.'!$F$10:$P$171,11,FALSE),IF(G$2="S",VLOOKUP(G60,'H. INV.'!$V$10:$AF$171,11,FALSE),IF(G$2="D",VLOOKUP(G60,'H. INV.'!$AL$10:$AV$171,11,FALSE),"")))))))</f>
        <v/>
      </c>
      <c r="EK60" s="148" t="str">
        <f>IF(H60="","",IF(H60="L",0,IF(H60="V",0,IF(H60="X",0,IF(H$2="L",VLOOKUP(H60,'H. INV.'!$F$10:$P$171,11,FALSE),IF(H$2="S",VLOOKUP(H60,'H. INV.'!$V$10:$AF$171,11,FALSE),IF(H$2="D",VLOOKUP(H60,'H. INV.'!$AL$10:$AV$171,11,FALSE),"")))))))</f>
        <v/>
      </c>
      <c r="EL60" s="148" t="str">
        <f>IF(I60="","",IF(I60="L",0,IF(I60="V",0,IF(I60="X",0,IF(I$2="L",VLOOKUP(I60,'H. INV.'!$F$10:$P$171,11,FALSE),IF(I$2="S",VLOOKUP(I60,'H. INV.'!$V$10:$AF$171,11,FALSE),IF(I$2="D",VLOOKUP(I60,'H. INV.'!$AL$10:$AV$171,11,FALSE),"")))))))</f>
        <v/>
      </c>
      <c r="EM60" s="148" t="str">
        <f>IF(J60="","",IF(J60="L",0,IF(J60="V",0,IF(J60="X",0,IF(J$2="L",VLOOKUP(J60,'H. INV.'!$F$10:$P$171,11,FALSE),IF(J$2="S",VLOOKUP(J60,'H. INV.'!$V$10:$AF$171,11,FALSE),IF(J$2="D",VLOOKUP(J60,'H. INV.'!$AL$10:$AV$171,11,FALSE),"")))))))</f>
        <v/>
      </c>
      <c r="EN60" s="148" t="str">
        <f>IF(K60="","",IF(K60="L",0,IF(K60="V",0,IF(K60="X",0,IF(K$2="L",VLOOKUP(K60,'H. INV.'!$F$10:$P$171,11,FALSE),IF(K$2="S",VLOOKUP(K60,'H. INV.'!$V$10:$AF$171,11,FALSE),IF(K$2="D",VLOOKUP(K60,'H. INV.'!$AL$10:$AV$171,11,FALSE),"")))))))</f>
        <v/>
      </c>
      <c r="EO60" s="148" t="str">
        <f>IF(L60="","",IF(L60="L",0,IF(L60="V",0,IF(L60="X",0,IF(L$2="L",VLOOKUP(L60,'H. INV.'!$F$10:$P$171,11,FALSE),IF(L$2="S",VLOOKUP(L60,'H. INV.'!$V$10:$AF$171,11,FALSE),IF(L$2="D",VLOOKUP(L60,'H. INV.'!$AL$10:$AV$171,11,FALSE),"")))))))</f>
        <v/>
      </c>
      <c r="EP60" s="148" t="str">
        <f>IF(M60="","",IF(M60="L",0,IF(M60="V",0,IF(M60="X",0,IF(M$2="L",VLOOKUP(M60,'H. INV.'!$F$10:$P$171,11,FALSE),IF(M$2="S",VLOOKUP(M60,'H. INV.'!$V$10:$AF$171,11,FALSE),IF(M$2="D",VLOOKUP(M60,'H. INV.'!$AL$10:$AV$171,11,FALSE),"")))))))</f>
        <v/>
      </c>
      <c r="EQ60" s="148" t="str">
        <f>IF(N60="","",IF(N60="L",0,IF(N60="V",0,IF(N60="X",0,IF(N$2="L",VLOOKUP(N60,'H. INV.'!$F$10:$P$171,11,FALSE),IF(N$2="S",VLOOKUP(N60,'H. INV.'!$V$10:$AF$171,11,FALSE),IF(N$2="D",VLOOKUP(N60,'H. INV.'!$AL$10:$AV$171,11,FALSE),"")))))))</f>
        <v/>
      </c>
      <c r="ER60" s="148" t="str">
        <f>IF(O60="","",IF(O60="L",0,IF(O60="V",0,IF(O60="X",0,IF(O$2="L",VLOOKUP(O60,'H. INV.'!$F$10:$P$171,11,FALSE),IF(O$2="S",VLOOKUP(O60,'H. INV.'!$V$10:$AF$171,11,FALSE),IF(O$2="D",VLOOKUP(O60,'H. INV.'!$AL$10:$AV$171,11,FALSE),"")))))))</f>
        <v/>
      </c>
      <c r="ES60" s="148" t="str">
        <f>IF(P60="","",IF(P60="L",0,IF(P60="V",0,IF(P60="X",0,IF(P$2="L",VLOOKUP(P60,'H. INV.'!$F$10:$P$171,11,FALSE),IF(P$2="S",VLOOKUP(P60,'H. INV.'!$V$10:$AF$171,11,FALSE),IF(P$2="D",VLOOKUP(P60,'H. INV.'!$AL$10:$AV$171,11,FALSE),"")))))))</f>
        <v/>
      </c>
      <c r="ET60" s="148" t="str">
        <f>IF(Q60="","",IF(Q60="L",0,IF(Q60="V",0,IF(Q60="X",0,IF(Q$2="L",VLOOKUP(Q60,'H. INV.'!$F$10:$P$171,11,FALSE),IF(Q$2="S",VLOOKUP(Q60,'H. INV.'!$V$10:$AF$171,11,FALSE),IF(Q$2="D",VLOOKUP(Q60,'H. INV.'!$AL$10:$AV$171,11,FALSE),"")))))))</f>
        <v/>
      </c>
      <c r="EU60" s="148" t="str">
        <f>IF(R60="","",IF(R60="L",0,IF(R60="V",0,IF(R60="X",0,IF(R$2="L",VLOOKUP(R60,'H. INV.'!$F$10:$P$171,11,FALSE),IF(R$2="S",VLOOKUP(R60,'H. INV.'!$V$10:$AF$171,11,FALSE),IF(R$2="D",VLOOKUP(R60,'H. INV.'!$AL$10:$AV$171,11,FALSE),"")))))))</f>
        <v/>
      </c>
      <c r="EV60" s="148" t="str">
        <f>IF(S60="","",IF(S60="L",0,IF(S60="V",0,IF(S60="X",0,IF(S$2="L",VLOOKUP(S60,'H. INV.'!$F$10:$P$171,11,FALSE),IF(S$2="S",VLOOKUP(S60,'H. INV.'!$V$10:$AF$171,11,FALSE),IF(S$2="D",VLOOKUP(S60,'H. INV.'!$AL$10:$AV$171,11,FALSE),"")))))))</f>
        <v/>
      </c>
      <c r="EW60" s="148" t="str">
        <f>IF(T60="","",IF(T60="L",0,IF(T60="V",0,IF(T60="X",0,IF(T$2="L",VLOOKUP(T60,'H. INV.'!$F$10:$P$171,11,FALSE),IF(T$2="S",VLOOKUP(T60,'H. INV.'!$V$10:$AF$171,11,FALSE),IF(T$2="D",VLOOKUP(T60,'H. INV.'!$AL$10:$AV$171,11,FALSE),"")))))))</f>
        <v/>
      </c>
      <c r="EX60" s="148" t="str">
        <f>IF(U60="","",IF(U60="L",0,IF(U60="V",0,IF(U60="X",0,IF(U$2="L",VLOOKUP(U60,'H. INV.'!$F$10:$P$171,11,FALSE),IF(U$2="S",VLOOKUP(U60,'H. INV.'!$V$10:$AF$171,11,FALSE),IF(U$2="D",VLOOKUP(U60,'H. INV.'!$AL$10:$AV$171,11,FALSE),"")))))))</f>
        <v/>
      </c>
      <c r="EY60" s="148" t="str">
        <f>IF(V60="","",IF(V60="L",0,IF(V60="V",0,IF(V60="X",0,IF(V$2="L",VLOOKUP(V60,'H. INV.'!$F$10:$P$171,11,FALSE),IF(V$2="S",VLOOKUP(V60,'H. INV.'!$V$10:$AF$171,11,FALSE),IF(V$2="D",VLOOKUP(V60,'H. INV.'!$AL$10:$AV$171,11,FALSE),"")))))))</f>
        <v/>
      </c>
      <c r="EZ60" s="148" t="str">
        <f>IF(W60="","",IF(W60="L",0,IF(W60="V",0,IF(W60="X",0,IF(W$2="L",VLOOKUP(W60,'H. INV.'!$F$10:$P$171,11,FALSE),IF(W$2="S",VLOOKUP(W60,'H. INV.'!$V$10:$AF$171,11,FALSE),IF(W$2="D",VLOOKUP(W60,'H. INV.'!$AL$10:$AV$171,11,FALSE),"")))))))</f>
        <v/>
      </c>
      <c r="FA60" s="148" t="str">
        <f>IF(X60="","",IF(X60="L",0,IF(X60="V",0,IF(X60="X",0,IF(X$2="L",VLOOKUP(X60,'H. INV.'!$F$10:$P$171,11,FALSE),IF(X$2="S",VLOOKUP(X60,'H. INV.'!$V$10:$AF$171,11,FALSE),IF(X$2="D",VLOOKUP(X60,'H. INV.'!$AL$10:$AV$171,11,FALSE),"")))))))</f>
        <v/>
      </c>
      <c r="FB60" s="148" t="str">
        <f>IF(Y60="","",IF(Y60="L",0,IF(Y60="V",0,IF(Y60="X",0,IF(Y$2="L",VLOOKUP(Y60,'H. INV.'!$F$10:$P$171,11,FALSE),IF(Y$2="S",VLOOKUP(Y60,'H. INV.'!$V$10:$AF$171,11,FALSE),IF(Y$2="D",VLOOKUP(Y60,'H. INV.'!$AL$10:$AV$171,11,FALSE),"")))))))</f>
        <v/>
      </c>
      <c r="FC60" s="148" t="str">
        <f>IF(Z60="","",IF(Z60="L",0,IF(Z60="V",0,IF(Z60="X",0,IF(Z$2="L",VLOOKUP(Z60,'H. INV.'!$F$10:$P$171,11,FALSE),IF(Z$2="S",VLOOKUP(Z60,'H. INV.'!$V$10:$AF$171,11,FALSE),IF(Z$2="D",VLOOKUP(Z60,'H. INV.'!$AL$10:$AV$171,11,FALSE),"")))))))</f>
        <v/>
      </c>
      <c r="FD60" s="148" t="str">
        <f>IF(AA60="","",IF(AA60="L",0,IF(AA60="V",0,IF(AA60="X",0,IF(AA$2="L",VLOOKUP(AA60,'H. INV.'!$F$10:$P$171,11,FALSE),IF(AA$2="S",VLOOKUP(AA60,'H. INV.'!$V$10:$AF$171,11,FALSE),IF(AA$2="D",VLOOKUP(AA60,'H. INV.'!$AL$10:$AV$171,11,FALSE),"")))))))</f>
        <v/>
      </c>
      <c r="FE60" s="148" t="str">
        <f>IF(AB60="","",IF(AB60="L",0,IF(AB60="V",0,IF(AB60="X",0,IF(AB$2="L",VLOOKUP(AB60,'H. INV.'!$F$10:$P$171,11,FALSE),IF(AB$2="S",VLOOKUP(AB60,'H. INV.'!$V$10:$AF$171,11,FALSE),IF(AB$2="D",VLOOKUP(AB60,'H. INV.'!$AL$10:$AV$171,11,FALSE),"")))))))</f>
        <v/>
      </c>
      <c r="FF60" s="148" t="str">
        <f>IF(AC60="","",IF(AC60="L",0,IF(AC60="V",0,IF(AC60="X",0,IF(AC$2="L",VLOOKUP(AC60,'H. INV.'!$F$10:$P$171,11,FALSE),IF(AC$2="S",VLOOKUP(AC60,'H. INV.'!$V$10:$AF$171,11,FALSE),IF(AC$2="D",VLOOKUP(AC60,'H. INV.'!$AL$10:$AV$171,11,FALSE),"")))))))</f>
        <v/>
      </c>
      <c r="FG60" s="148" t="str">
        <f>IF(AD60="","",IF(AD60="L",0,IF(AD60="V",0,IF(AD60="X",0,IF(AD$2="L",VLOOKUP(AD60,'H. INV.'!$F$10:$P$171,11,FALSE),IF(AD$2="S",VLOOKUP(AD60,'H. INV.'!$V$10:$AF$171,11,FALSE),IF(AD$2="D",VLOOKUP(AD60,'H. INV.'!$AL$10:$AV$171,11,FALSE),"")))))))</f>
        <v/>
      </c>
      <c r="FH60" s="148" t="str">
        <f>IF(AE60="","",IF(AE60="L",0,IF(AE60="V",0,IF(AE60="X",0,IF(AE$2="L",VLOOKUP(AE60,'H. INV.'!$F$10:$P$171,11,FALSE),IF(AE$2="S",VLOOKUP(AE60,'H. INV.'!$V$10:$AF$171,11,FALSE),IF(AE$2="D",VLOOKUP(AE60,'H. INV.'!$AL$10:$AV$171,11,FALSE),"")))))))</f>
        <v/>
      </c>
      <c r="FI60" s="148" t="str">
        <f>IF(AF60="","",IF(AF60="L",0,IF(AF60="V",0,IF(AF60="X",0,IF(AF$2="L",VLOOKUP(AF60,'H. INV.'!$F$10:$P$171,11,FALSE),IF(AF$2="S",VLOOKUP(AF60,'H. INV.'!$V$10:$AF$171,11,FALSE),IF(AF$2="D",VLOOKUP(AF60,'H. INV.'!$AL$10:$AV$171,11,FALSE),"")))))))</f>
        <v/>
      </c>
      <c r="FJ60" s="148" t="str">
        <f>IF(AG60="","",IF(AG60="L",0,IF(AG60="V",0,IF(AG60="X",0,IF(AG$2="L",VLOOKUP(AG60,'H. INV.'!$F$10:$P$171,11,FALSE),IF(AG$2="S",VLOOKUP(AG60,'H. INV.'!$V$10:$AF$171,11,FALSE),IF(AG$2="D",VLOOKUP(AG60,'H. INV.'!$AL$10:$AV$171,11,FALSE),"")))))))</f>
        <v/>
      </c>
      <c r="FK60" s="148" t="str">
        <f>IF(AH60="","",IF(AH60="L",0,IF(AH60="V",0,IF(AH60="X",0,IF(AH$2="L",VLOOKUP(AH60,'H. INV.'!$F$10:$P$171,11,FALSE),IF(AH$2="S",VLOOKUP(AH60,'H. INV.'!$V$10:$AF$171,11,FALSE),IF(AH$2="D",VLOOKUP(AH60,'H. INV.'!$AL$10:$AV$171,11,FALSE),"")))))))</f>
        <v/>
      </c>
      <c r="FL60" s="148" t="str">
        <f>IF(AI60="","",IF(AI60="L",0,IF(AI60="V",0,IF(AI60="X",0,IF(AI$2="L",VLOOKUP(AI60,'H. INV.'!$F$10:$P$171,11,FALSE),IF(AI$2="S",VLOOKUP(AI60,'H. INV.'!$V$10:$AF$171,11,FALSE),IF(AI$2="D",VLOOKUP(AI60,'H. INV.'!$AL$10:$AV$171,11,FALSE),"")))))))</f>
        <v/>
      </c>
      <c r="FM60" s="148" t="str">
        <f>IF(AJ60="","",IF(AJ60="L",0,IF(AJ60="V",0,IF(AJ60="X",0,IF(AJ$2="L",VLOOKUP(AJ60,'H. INV.'!$F$10:$P$171,11,FALSE),IF(AJ$2="S",VLOOKUP(AJ60,'H. INV.'!$V$10:$AF$171,11,FALSE),IF(AJ$2="D",VLOOKUP(AJ60,'H. INV.'!$AL$10:$AV$171,11,FALSE),"")))))))</f>
        <v/>
      </c>
      <c r="FN60" s="148" t="str">
        <f>IF(AK60="","",IF(AK60="L",0,IF(AK60="V",0,IF(AK60="X",0,IF(AK$2="L",VLOOKUP(AK60,'H. INV.'!$F$10:$P$171,11,FALSE),IF(AK$2="S",VLOOKUP(AK60,'H. INV.'!$V$10:$AF$171,11,FALSE),IF(AK$2="D",VLOOKUP(AK60,'H. INV.'!$AL$10:$AV$171,11,FALSE),"")))))))</f>
        <v/>
      </c>
      <c r="FO60" s="19"/>
      <c r="FP60" s="148" t="str">
        <f>IF(G60="","",IF(G60="L",0,IF(G60="V",0,IF(G60="X",0,IF(G$2="L",VLOOKUP(G60,'H. VER.'!$F$10:$P$171,11,FALSE),IF(G$2="S",VLOOKUP(G60,'H. VER.'!$V$10:$AF$171,11,FALSE),IF(G$2="D",VLOOKUP(G60,'H. VER.'!$AL$10:$AV$171,11,FALSE),"")))))))</f>
        <v/>
      </c>
      <c r="FQ60" s="148" t="str">
        <f>IF(H60="","",IF(H60="L",0,IF(H60="V",0,IF(H60="X",0,IF(H$2="L",VLOOKUP(H60,'H. VER.'!$F$10:$P$171,11,FALSE),IF(H$2="S",VLOOKUP(H60,'H. VER.'!$V$10:$AF$171,11,FALSE),IF(H$2="D",VLOOKUP(H60,'H. VER.'!$AL$10:$AV$171,11,FALSE),"")))))))</f>
        <v/>
      </c>
      <c r="FR60" s="148" t="str">
        <f>IF(I60="","",IF(I60="L",0,IF(I60="V",0,IF(I60="X",0,IF(I$2="L",VLOOKUP(I60,'H. VER.'!$F$10:$P$171,11,FALSE),IF(I$2="S",VLOOKUP(I60,'H. VER.'!$V$10:$AF$171,11,FALSE),IF(I$2="D",VLOOKUP(I60,'H. VER.'!$AL$10:$AV$171,11,FALSE),"")))))))</f>
        <v/>
      </c>
      <c r="FS60" s="148" t="str">
        <f>IF(J60="","",IF(J60="L",0,IF(J60="V",0,IF(J60="X",0,IF(J$2="L",VLOOKUP(J60,'H. VER.'!$F$10:$P$171,11,FALSE),IF(J$2="S",VLOOKUP(J60,'H. VER.'!$V$10:$AF$171,11,FALSE),IF(J$2="D",VLOOKUP(J60,'H. VER.'!$AL$10:$AV$171,11,FALSE),"")))))))</f>
        <v/>
      </c>
      <c r="FT60" s="148" t="str">
        <f>IF(K60="","",IF(K60="L",0,IF(K60="V",0,IF(K60="X",0,IF(K$2="L",VLOOKUP(K60,'H. VER.'!$F$10:$P$171,11,FALSE),IF(K$2="S",VLOOKUP(K60,'H. VER.'!$V$10:$AF$171,11,FALSE),IF(K$2="D",VLOOKUP(K60,'H. VER.'!$AL$10:$AV$171,11,FALSE),"")))))))</f>
        <v/>
      </c>
      <c r="FU60" s="148" t="str">
        <f>IF(L60="","",IF(L60="L",0,IF(L60="V",0,IF(L60="X",0,IF(L$2="L",VLOOKUP(L60,'H. VER.'!$F$10:$P$171,11,FALSE),IF(L$2="S",VLOOKUP(L60,'H. VER.'!$V$10:$AF$171,11,FALSE),IF(L$2="D",VLOOKUP(L60,'H. VER.'!$AL$10:$AV$171,11,FALSE),"")))))))</f>
        <v/>
      </c>
      <c r="FV60" s="148" t="str">
        <f>IF(M60="","",IF(M60="L",0,IF(M60="V",0,IF(M60="X",0,IF(M$2="L",VLOOKUP(M60,'H. VER.'!$F$10:$P$171,11,FALSE),IF(M$2="S",VLOOKUP(M60,'H. VER.'!$V$10:$AF$171,11,FALSE),IF(M$2="D",VLOOKUP(M60,'H. VER.'!$AL$10:$AV$171,11,FALSE),"")))))))</f>
        <v/>
      </c>
      <c r="FW60" s="148" t="str">
        <f>IF(N60="","",IF(N60="L",0,IF(N60="V",0,IF(N60="X",0,IF(N$2="L",VLOOKUP(N60,'H. VER.'!$F$10:$P$171,11,FALSE),IF(N$2="S",VLOOKUP(N60,'H. VER.'!$V$10:$AF$171,11,FALSE),IF(N$2="D",VLOOKUP(N60,'H. VER.'!$AL$10:$AV$171,11,FALSE),"")))))))</f>
        <v/>
      </c>
      <c r="FX60" s="148" t="str">
        <f>IF(O60="","",IF(O60="L",0,IF(O60="V",0,IF(O60="X",0,IF(O$2="L",VLOOKUP(O60,'H. VER.'!$F$10:$P$171,11,FALSE),IF(O$2="S",VLOOKUP(O60,'H. VER.'!$V$10:$AF$171,11,FALSE),IF(O$2="D",VLOOKUP(O60,'H. VER.'!$AL$10:$AV$171,11,FALSE),"")))))))</f>
        <v/>
      </c>
      <c r="FY60" s="148" t="str">
        <f>IF(P60="","",IF(P60="L",0,IF(P60="V",0,IF(P60="X",0,IF(P$2="L",VLOOKUP(P60,'H. VER.'!$F$10:$P$171,11,FALSE),IF(P$2="S",VLOOKUP(P60,'H. VER.'!$V$10:$AF$171,11,FALSE),IF(P$2="D",VLOOKUP(P60,'H. VER.'!$AL$10:$AV$171,11,FALSE),"")))))))</f>
        <v/>
      </c>
      <c r="FZ60" s="148" t="str">
        <f>IF(Q60="","",IF(Q60="L",0,IF(Q60="V",0,IF(Q60="X",0,IF(Q$2="L",VLOOKUP(Q60,'H. VER.'!$F$10:$P$171,11,FALSE),IF(Q$2="S",VLOOKUP(Q60,'H. VER.'!$V$10:$AF$171,11,FALSE),IF(Q$2="D",VLOOKUP(Q60,'H. VER.'!$AL$10:$AV$171,11,FALSE),"")))))))</f>
        <v/>
      </c>
      <c r="GA60" s="148" t="str">
        <f>IF(R60="","",IF(R60="L",0,IF(R60="V",0,IF(R60="X",0,IF(R$2="L",VLOOKUP(R60,'H. VER.'!$F$10:$P$171,11,FALSE),IF(R$2="S",VLOOKUP(R60,'H. VER.'!$V$10:$AF$171,11,FALSE),IF(R$2="D",VLOOKUP(R60,'H. VER.'!$AL$10:$AV$171,11,FALSE),"")))))))</f>
        <v/>
      </c>
      <c r="GB60" s="148" t="str">
        <f>IF(S60="","",IF(S60="L",0,IF(S60="V",0,IF(S60="X",0,IF(S$2="L",VLOOKUP(S60,'H. VER.'!$F$10:$P$171,11,FALSE),IF(S$2="S",VLOOKUP(S60,'H. VER.'!$V$10:$AF$171,11,FALSE),IF(S$2="D",VLOOKUP(S60,'H. VER.'!$AL$10:$AV$171,11,FALSE),"")))))))</f>
        <v/>
      </c>
      <c r="GC60" s="148" t="str">
        <f>IF(T60="","",IF(T60="L",0,IF(T60="V",0,IF(T60="X",0,IF(T$2="L",VLOOKUP(T60,'H. VER.'!$F$10:$P$171,11,FALSE),IF(T$2="S",VLOOKUP(T60,'H. VER.'!$V$10:$AF$171,11,FALSE),IF(T$2="D",VLOOKUP(T60,'H. VER.'!$AL$10:$AV$171,11,FALSE),"")))))))</f>
        <v/>
      </c>
      <c r="GD60" s="148" t="str">
        <f>IF(U60="","",IF(U60="L",0,IF(U60="V",0,IF(U60="X",0,IF(U$2="L",VLOOKUP(U60,'H. VER.'!$F$10:$P$171,11,FALSE),IF(U$2="S",VLOOKUP(U60,'H. VER.'!$V$10:$AF$171,11,FALSE),IF(U$2="D",VLOOKUP(U60,'H. VER.'!$AL$10:$AV$171,11,FALSE),"")))))))</f>
        <v/>
      </c>
      <c r="GE60" s="148" t="str">
        <f>IF(V60="","",IF(V60="L",0,IF(V60="V",0,IF(V60="X",0,IF(V$2="L",VLOOKUP(V60,'H. VER.'!$F$10:$P$171,11,FALSE),IF(V$2="S",VLOOKUP(V60,'H. VER.'!$V$10:$AF$171,11,FALSE),IF(V$2="D",VLOOKUP(V60,'H. VER.'!$AL$10:$AV$171,11,FALSE),"")))))))</f>
        <v/>
      </c>
      <c r="GF60" s="148" t="str">
        <f>IF(W60="","",IF(W60="L",0,IF(W60="V",0,IF(W60="X",0,IF(W$2="L",VLOOKUP(W60,'H. VER.'!$F$10:$P$171,11,FALSE),IF(W$2="S",VLOOKUP(W60,'H. VER.'!$V$10:$AF$171,11,FALSE),IF(W$2="D",VLOOKUP(W60,'H. VER.'!$AL$10:$AV$171,11,FALSE),"")))))))</f>
        <v/>
      </c>
      <c r="GG60" s="148" t="str">
        <f>IF(X60="","",IF(X60="L",0,IF(X60="V",0,IF(X60="X",0,IF(X$2="L",VLOOKUP(X60,'H. VER.'!$F$10:$P$171,11,FALSE),IF(X$2="S",VLOOKUP(X60,'H. VER.'!$V$10:$AF$171,11,FALSE),IF(X$2="D",VLOOKUP(X60,'H. VER.'!$AL$10:$AV$171,11,FALSE),"")))))))</f>
        <v/>
      </c>
      <c r="GH60" s="148" t="str">
        <f>IF(Y60="","",IF(Y60="L",0,IF(Y60="V",0,IF(Y60="X",0,IF(Y$2="L",VLOOKUP(Y60,'H. VER.'!$F$10:$P$171,11,FALSE),IF(Y$2="S",VLOOKUP(Y60,'H. VER.'!$V$10:$AF$171,11,FALSE),IF(Y$2="D",VLOOKUP(Y60,'H. VER.'!$AL$10:$AV$171,11,FALSE),"")))))))</f>
        <v/>
      </c>
      <c r="GI60" s="148" t="str">
        <f>IF(Z60="","",IF(Z60="L",0,IF(Z60="V",0,IF(Z60="X",0,IF(Z$2="L",VLOOKUP(Z60,'H. VER.'!$F$10:$P$171,11,FALSE),IF(Z$2="S",VLOOKUP(Z60,'H. VER.'!$V$10:$AF$171,11,FALSE),IF(Z$2="D",VLOOKUP(Z60,'H. VER.'!$AL$10:$AV$171,11,FALSE),"")))))))</f>
        <v/>
      </c>
      <c r="GJ60" s="148" t="str">
        <f>IF(AA60="","",IF(AA60="L",0,IF(AA60="V",0,IF(AA60="X",0,IF(AA$2="L",VLOOKUP(AA60,'H. VER.'!$F$10:$P$171,11,FALSE),IF(AA$2="S",VLOOKUP(AA60,'H. VER.'!$V$10:$AF$171,11,FALSE),IF(AA$2="D",VLOOKUP(AA60,'H. VER.'!$AL$10:$AV$171,11,FALSE),"")))))))</f>
        <v/>
      </c>
      <c r="GK60" s="148" t="str">
        <f>IF(AB60="","",IF(AB60="L",0,IF(AB60="V",0,IF(AB60="X",0,IF(AB$2="L",VLOOKUP(AB60,'H. VER.'!$F$10:$P$171,11,FALSE),IF(AB$2="S",VLOOKUP(AB60,'H. VER.'!$V$10:$AF$171,11,FALSE),IF(AB$2="D",VLOOKUP(AB60,'H. VER.'!$AL$10:$AV$171,11,FALSE),"")))))))</f>
        <v/>
      </c>
      <c r="GL60" s="148" t="str">
        <f>IF(AC60="","",IF(AC60="L",0,IF(AC60="V",0,IF(AC60="X",0,IF(AC$2="L",VLOOKUP(AC60,'H. VER.'!$F$10:$P$171,11,FALSE),IF(AC$2="S",VLOOKUP(AC60,'H. VER.'!$V$10:$AF$171,11,FALSE),IF(AC$2="D",VLOOKUP(AC60,'H. VER.'!$AL$10:$AV$171,11,FALSE),"")))))))</f>
        <v/>
      </c>
      <c r="GM60" s="148" t="str">
        <f>IF(AD60="","",IF(AD60="L",0,IF(AD60="V",0,IF(AD60="X",0,IF(AD$2="L",VLOOKUP(AD60,'H. VER.'!$F$10:$P$171,11,FALSE),IF(AD$2="S",VLOOKUP(AD60,'H. VER.'!$V$10:$AF$171,11,FALSE),IF(AD$2="D",VLOOKUP(AD60,'H. VER.'!$AL$10:$AV$171,11,FALSE),"")))))))</f>
        <v/>
      </c>
      <c r="GN60" s="148" t="str">
        <f>IF(AE60="","",IF(AE60="L",0,IF(AE60="V",0,IF(AE60="X",0,IF(AE$2="L",VLOOKUP(AE60,'H. VER.'!$F$10:$P$171,11,FALSE),IF(AE$2="S",VLOOKUP(AE60,'H. VER.'!$V$10:$AF$171,11,FALSE),IF(AE$2="D",VLOOKUP(AE60,'H. VER.'!$AL$10:$AV$171,11,FALSE),"")))))))</f>
        <v/>
      </c>
      <c r="GO60" s="148" t="str">
        <f>IF(AF60="","",IF(AF60="L",0,IF(AF60="V",0,IF(AF60="X",0,IF(AF$2="L",VLOOKUP(AF60,'H. VER.'!$F$10:$P$171,11,FALSE),IF(AF$2="S",VLOOKUP(AF60,'H. VER.'!$V$10:$AF$171,11,FALSE),IF(AF$2="D",VLOOKUP(AF60,'H. VER.'!$AL$10:$AV$171,11,FALSE),"")))))))</f>
        <v/>
      </c>
      <c r="GP60" s="148" t="str">
        <f>IF(AG60="","",IF(AG60="L",0,IF(AG60="V",0,IF(AG60="X",0,IF(AG$2="L",VLOOKUP(AG60,'H. VER.'!$F$10:$P$171,11,FALSE),IF(AG$2="S",VLOOKUP(AG60,'H. VER.'!$V$10:$AF$171,11,FALSE),IF(AG$2="D",VLOOKUP(AG60,'H. VER.'!$AL$10:$AV$171,11,FALSE),"")))))))</f>
        <v/>
      </c>
      <c r="GQ60" s="148" t="str">
        <f>IF(AH60="","",IF(AH60="L",0,IF(AH60="V",0,IF(AH60="X",0,IF(AH$2="L",VLOOKUP(AH60,'H. VER.'!$F$10:$P$171,11,FALSE),IF(AH$2="S",VLOOKUP(AH60,'H. VER.'!$V$10:$AF$171,11,FALSE),IF(AH$2="D",VLOOKUP(AH60,'H. VER.'!$AL$10:$AV$171,11,FALSE),"")))))))</f>
        <v/>
      </c>
      <c r="GR60" s="148" t="str">
        <f>IF(AI60="","",IF(AI60="L",0,IF(AI60="V",0,IF(AI60="X",0,IF(AI$2="L",VLOOKUP(AI60,'H. VER.'!$F$10:$P$171,11,FALSE),IF(AI$2="S",VLOOKUP(AI60,'H. VER.'!$V$10:$AF$171,11,FALSE),IF(AI$2="D",VLOOKUP(AI60,'H. VER.'!$AL$10:$AV$171,11,FALSE),"")))))))</f>
        <v/>
      </c>
      <c r="GS60" s="148" t="str">
        <f>IF(AJ60="","",IF(AJ60="L",0,IF(AJ60="V",0,IF(AJ60="X",0,IF(AJ$2="L",VLOOKUP(AJ60,'H. VER.'!$F$10:$P$171,11,FALSE),IF(AJ$2="S",VLOOKUP(AJ60,'H. VER.'!$V$10:$AF$171,11,FALSE),IF(AJ$2="D",VLOOKUP(AJ60,'H. VER.'!$AL$10:$AV$171,11,FALSE),"")))))))</f>
        <v/>
      </c>
      <c r="GT60" s="148" t="str">
        <f>IF(AK60="","",IF(AK60="L",0,IF(AK60="V",0,IF(AK60="X",0,IF(AK$2="L",VLOOKUP(AK60,'H. VER.'!$F$10:$P$171,11,FALSE),IF(AK$2="S",VLOOKUP(AK60,'H. VER.'!$V$10:$AF$171,11,FALSE),IF(AK$2="D",VLOOKUP(AK60,'H. VER.'!$AL$10:$AV$171,11,FALSE),"")))))))</f>
        <v/>
      </c>
      <c r="GU60" s="19"/>
      <c r="GV60" s="417">
        <f t="shared" si="47"/>
        <v>53</v>
      </c>
      <c r="GW60" s="415"/>
    </row>
    <row r="61" spans="1:205" ht="15.75" hidden="1">
      <c r="A61" s="368"/>
      <c r="B61" s="367" t="str">
        <f>IFERROR(VLOOKUP(A477/7/2023+CONDUCTORES!C:V,20,FALSE),"")</f>
        <v/>
      </c>
      <c r="C61" s="544" t="str">
        <f>IF(CUADRO!A61="",IF(B61="","",B61),VLOOKUP(CUADRO!A61,CONDUCTORES!C:E,3,FALSE))</f>
        <v/>
      </c>
      <c r="D61" s="545" t="str">
        <f>IF(ISNA(IF(B61="",IF(A61="","",A61),VLOOKUP(B61,CONDUCTORES!B:F,5,FALSE))),"",(IF(B61="",IF(A61="","",A61),VLOOKUP(B61,CONDUCTORES!B:F,5,FALSE))))</f>
        <v/>
      </c>
      <c r="E61" s="546"/>
      <c r="F61" s="553"/>
      <c r="G61" s="547"/>
      <c r="H61" s="547"/>
      <c r="I61" s="519"/>
      <c r="J61" s="547"/>
      <c r="K61" s="519"/>
      <c r="L61" s="550"/>
      <c r="M61" s="547"/>
      <c r="N61" s="547"/>
      <c r="O61" s="547"/>
      <c r="P61" s="519"/>
      <c r="Q61" s="519"/>
      <c r="R61" s="519"/>
      <c r="S61" s="550"/>
      <c r="T61" s="519"/>
      <c r="U61" s="549"/>
      <c r="V61" s="550"/>
      <c r="W61" s="547"/>
      <c r="X61" s="547"/>
      <c r="Y61" s="519"/>
      <c r="Z61" s="519"/>
      <c r="AA61" s="547"/>
      <c r="AB61" s="547"/>
      <c r="AC61" s="547"/>
      <c r="AD61" s="547"/>
      <c r="AE61" s="547"/>
      <c r="AF61" s="547"/>
      <c r="AG61" s="550"/>
      <c r="AH61" s="547"/>
      <c r="AI61" s="547"/>
      <c r="AJ61" s="547"/>
      <c r="AK61" s="519"/>
      <c r="AL61" s="417">
        <f t="shared" si="38"/>
        <v>0</v>
      </c>
      <c r="AM61" s="417">
        <f t="shared" si="6"/>
        <v>31</v>
      </c>
      <c r="AN61" s="463">
        <f t="shared" si="39"/>
        <v>0</v>
      </c>
      <c r="AO61" s="463">
        <f t="shared" si="40"/>
        <v>0</v>
      </c>
      <c r="AP61" s="463">
        <f t="shared" si="41"/>
        <v>0</v>
      </c>
      <c r="AQ61" s="463">
        <f t="shared" si="42"/>
        <v>0</v>
      </c>
      <c r="AR61" s="463">
        <f t="shared" si="43"/>
        <v>0</v>
      </c>
      <c r="AS61" s="464">
        <f t="shared" si="44"/>
        <v>0</v>
      </c>
      <c r="AT61" s="464">
        <f t="shared" si="45"/>
        <v>0</v>
      </c>
      <c r="AU61" s="465">
        <f>EH61+(AO61*(CALCULADORA!$L$22/30))+(CUADRO!AP61*CALCULADORA!$J$22)+(CUADRO!AQ61*CALCULADORA!$J$22)+(CUADRO!AR61*CALCULADORA!$J$22)</f>
        <v>0</v>
      </c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97">
        <f t="shared" si="48"/>
        <v>1</v>
      </c>
      <c r="BW61" s="97">
        <f t="shared" si="49"/>
        <v>2</v>
      </c>
      <c r="BX61" s="97">
        <f t="shared" si="50"/>
        <v>3</v>
      </c>
      <c r="BY61" s="97">
        <f t="shared" si="51"/>
        <v>4</v>
      </c>
      <c r="BZ61" s="97">
        <f t="shared" si="52"/>
        <v>5</v>
      </c>
      <c r="CA61" s="97">
        <f t="shared" si="53"/>
        <v>6</v>
      </c>
      <c r="CB61" s="97">
        <f t="shared" si="54"/>
        <v>7</v>
      </c>
      <c r="CC61" s="97">
        <f t="shared" si="55"/>
        <v>8</v>
      </c>
      <c r="CD61" s="97">
        <f t="shared" si="56"/>
        <v>9</v>
      </c>
      <c r="CE61" s="97">
        <f t="shared" si="57"/>
        <v>10</v>
      </c>
      <c r="CF61" s="97">
        <f t="shared" si="58"/>
        <v>11</v>
      </c>
      <c r="CG61" s="97">
        <f t="shared" si="59"/>
        <v>12</v>
      </c>
      <c r="CH61" s="97">
        <f t="shared" si="60"/>
        <v>13</v>
      </c>
      <c r="CI61" s="97">
        <f t="shared" si="61"/>
        <v>14</v>
      </c>
      <c r="CJ61" s="97">
        <f t="shared" si="62"/>
        <v>15</v>
      </c>
      <c r="CK61" s="97">
        <f t="shared" si="63"/>
        <v>16</v>
      </c>
      <c r="CL61" s="97">
        <f t="shared" si="64"/>
        <v>17</v>
      </c>
      <c r="CM61" s="97">
        <f t="shared" si="65"/>
        <v>18</v>
      </c>
      <c r="CN61" s="97">
        <f t="shared" si="66"/>
        <v>19</v>
      </c>
      <c r="CO61" s="97">
        <f t="shared" si="67"/>
        <v>20</v>
      </c>
      <c r="CP61" s="97">
        <f t="shared" si="68"/>
        <v>21</v>
      </c>
      <c r="CQ61" s="97">
        <f t="shared" si="69"/>
        <v>22</v>
      </c>
      <c r="CR61" s="97">
        <f t="shared" si="70"/>
        <v>23</v>
      </c>
      <c r="CS61" s="97">
        <f t="shared" si="71"/>
        <v>24</v>
      </c>
      <c r="CT61" s="97">
        <f t="shared" si="72"/>
        <v>25</v>
      </c>
      <c r="CU61" s="97">
        <f t="shared" si="73"/>
        <v>26</v>
      </c>
      <c r="CV61" s="97">
        <f t="shared" si="74"/>
        <v>27</v>
      </c>
      <c r="CW61" s="97">
        <f t="shared" si="75"/>
        <v>28</v>
      </c>
      <c r="CX61" s="97">
        <f t="shared" si="76"/>
        <v>29</v>
      </c>
      <c r="CY61" s="97">
        <f t="shared" si="77"/>
        <v>30</v>
      </c>
      <c r="CZ61" s="97">
        <f t="shared" si="78"/>
        <v>31</v>
      </c>
      <c r="DA61" s="19"/>
      <c r="DB61" s="19"/>
      <c r="DC61" s="148" t="str">
        <f>IF(G61="X",CALCULADORA!$J$22,IF(CUADRO!G61="V",0,IF(CUADRO!G61="AP",0,IF(CUADRO!G61="HS",0,IF(CUADRO!G61="BA",0,IF(CALCULADORA!$M$2="INVIERNO",CUADRO!EJ61,CUADRO!FP61))))))</f>
        <v/>
      </c>
      <c r="DD61" s="148" t="str">
        <f>IF(H61="X",CALCULADORA!$J$22,IF(CUADRO!H61="V",0,IF(CUADRO!H61="AP",0,IF(CUADRO!H61="HS",0,IF(CUADRO!H61="BA",0,IF(CALCULADORA!$M$2="INVIERNO",CUADRO!EK61,CUADRO!FQ61))))))</f>
        <v/>
      </c>
      <c r="DE61" s="148" t="str">
        <f>IF(I61="X",CALCULADORA!$J$22,IF(CUADRO!I61="V",0,IF(CUADRO!I61="AP",0,IF(CUADRO!I61="HS",0,IF(CUADRO!I61="BA",0,IF(CALCULADORA!$M$2="INVIERNO",CUADRO!EL61,CUADRO!FR61))))))</f>
        <v/>
      </c>
      <c r="DF61" s="148" t="str">
        <f>IF(J61="X",CALCULADORA!$J$22,IF(CUADRO!J61="V",0,IF(CUADRO!J61="AP",0,IF(CUADRO!J61="HS",0,IF(CUADRO!J61="BA",0,IF(CALCULADORA!$M$2="INVIERNO",CUADRO!EM61,CUADRO!FS61))))))</f>
        <v/>
      </c>
      <c r="DG61" s="148" t="str">
        <f>IF(K61="X",CALCULADORA!$J$22,IF(CUADRO!K61="V",0,IF(CUADRO!K61="AP",0,IF(CUADRO!K61="HS",0,IF(CUADRO!K61="BA",0,IF(CALCULADORA!$M$2="INVIERNO",CUADRO!EN61,CUADRO!FT61))))))</f>
        <v/>
      </c>
      <c r="DH61" s="148" t="str">
        <f>IF(L61="X",CALCULADORA!$J$22,IF(CUADRO!L61="V",0,IF(CUADRO!L61="AP",0,IF(CUADRO!L61="HS",0,IF(CUADRO!L61="BA",0,IF(CALCULADORA!$M$2="INVIERNO",CUADRO!EO61,CUADRO!FU61))))))</f>
        <v/>
      </c>
      <c r="DI61" s="148" t="str">
        <f>IF(M61="X",CALCULADORA!$J$22,IF(CUADRO!M61="V",0,IF(CUADRO!M61="AP",0,IF(CUADRO!M61="HS",0,IF(CUADRO!M61="BA",0,IF(CALCULADORA!$M$2="INVIERNO",CUADRO!EP61,CUADRO!FV61))))))</f>
        <v/>
      </c>
      <c r="DJ61" s="148" t="str">
        <f>IF(N61="X",CALCULADORA!$J$22,IF(CUADRO!N61="V",0,IF(CUADRO!N61="AP",0,IF(CUADRO!N61="HS",0,IF(CUADRO!N61="BA",0,IF(CALCULADORA!$M$2="INVIERNO",CUADRO!EQ61,CUADRO!FW61))))))</f>
        <v/>
      </c>
      <c r="DK61" s="148" t="str">
        <f>IF(O61="X",CALCULADORA!$J$22,IF(CUADRO!O61="V",0,IF(CUADRO!O61="AP",0,IF(CUADRO!O61="HS",0,IF(CUADRO!O61="BA",0,IF(CALCULADORA!$M$2="INVIERNO",CUADRO!ER61,CUADRO!FX61))))))</f>
        <v/>
      </c>
      <c r="DL61" s="148" t="str">
        <f>IF(P61="X",CALCULADORA!$J$22,IF(CUADRO!P61="V",0,IF(CUADRO!P61="AP",0,IF(CUADRO!P61="HS",0,IF(CUADRO!P61="BA",0,IF(CALCULADORA!$M$2="INVIERNO",CUADRO!ES61,CUADRO!FY61))))))</f>
        <v/>
      </c>
      <c r="DM61" s="148" t="str">
        <f>IF(Q61="X",CALCULADORA!$J$22,IF(CUADRO!Q61="V",0,IF(CUADRO!Q61="AP",0,IF(CUADRO!Q61="HS",0,IF(CUADRO!Q61="BA",0,IF(CALCULADORA!$M$2="INVIERNO",CUADRO!ET61,CUADRO!FZ61))))))</f>
        <v/>
      </c>
      <c r="DN61" s="148" t="str">
        <f>IF(R61="X",CALCULADORA!$J$22,IF(CUADRO!R61="V",0,IF(CUADRO!R61="AP",0,IF(CUADRO!R61="HS",0,IF(CUADRO!R61="BA",0,IF(CALCULADORA!$M$2="INVIERNO",CUADRO!EU61,CUADRO!GA61))))))</f>
        <v/>
      </c>
      <c r="DO61" s="148" t="str">
        <f>IF(S61="X",CALCULADORA!$J$22,IF(CUADRO!S61="V",0,IF(CUADRO!S61="AP",0,IF(CUADRO!S61="HS",0,IF(CUADRO!S61="BA",0,IF(CALCULADORA!$M$2="INVIERNO",CUADRO!EV61,CUADRO!GB61))))))</f>
        <v/>
      </c>
      <c r="DP61" s="148" t="str">
        <f>IF(T61="X",CALCULADORA!$J$22,IF(CUADRO!T61="V",0,IF(CUADRO!T61="AP",0,IF(CUADRO!T61="HS",0,IF(CUADRO!T61="BA",0,IF(CALCULADORA!$M$2="INVIERNO",CUADRO!EW61,CUADRO!GC61))))))</f>
        <v/>
      </c>
      <c r="DQ61" s="148" t="str">
        <f>IF(U61="X",CALCULADORA!$J$22,IF(CUADRO!U61="V",0,IF(CUADRO!U61="AP",0,IF(CUADRO!U61="HS",0,IF(CUADRO!U61="BA",0,IF(CALCULADORA!$M$2="INVIERNO",CUADRO!EX61,CUADRO!GD61))))))</f>
        <v/>
      </c>
      <c r="DR61" s="148" t="str">
        <f>IF(V61="X",CALCULADORA!$J$22,IF(CUADRO!V61="V",0,IF(CUADRO!V61="AP",0,IF(CUADRO!V61="HS",0,IF(CUADRO!V61="BA",0,IF(CALCULADORA!$M$2="INVIERNO",CUADRO!EY61,CUADRO!GE61))))))</f>
        <v/>
      </c>
      <c r="DS61" s="148" t="str">
        <f>IF(W61="X",CALCULADORA!$J$22,IF(CUADRO!W61="V",0,IF(CUADRO!W61="AP",0,IF(CUADRO!W61="HS",0,IF(CUADRO!W61="BA",0,IF(CALCULADORA!$M$2="INVIERNO",CUADRO!EZ61,CUADRO!GF61))))))</f>
        <v/>
      </c>
      <c r="DT61" s="148" t="str">
        <f>IF(X61="X",CALCULADORA!$J$22,IF(CUADRO!X61="V",0,IF(CUADRO!X61="AP",0,IF(CUADRO!X61="HS",0,IF(CUADRO!X61="BA",0,IF(CALCULADORA!$M$2="INVIERNO",CUADRO!FA61,CUADRO!GG61))))))</f>
        <v/>
      </c>
      <c r="DU61" s="148" t="str">
        <f>IF(Y61="X",CALCULADORA!$J$22,IF(CUADRO!Y61="V",0,IF(CUADRO!Y61="AP",0,IF(CUADRO!Y61="HS",0,IF(CUADRO!Y61="BA",0,IF(CALCULADORA!$M$2="INVIERNO",CUADRO!FB61,CUADRO!GH61))))))</f>
        <v/>
      </c>
      <c r="DV61" s="148" t="str">
        <f>IF(Z61="X",CALCULADORA!$J$22,IF(CUADRO!Z61="V",0,IF(CUADRO!Z61="AP",0,IF(CUADRO!Z61="HS",0,IF(CUADRO!Z61="BA",0,IF(CALCULADORA!$M$2="INVIERNO",CUADRO!FC61,CUADRO!GI61))))))</f>
        <v/>
      </c>
      <c r="DW61" s="148" t="str">
        <f>IF(AA61="X",CALCULADORA!$J$22,IF(CUADRO!AA61="V",0,IF(CUADRO!AA61="AP",0,IF(CUADRO!AA61="HS",0,IF(CUADRO!AA61="BA",0,IF(CALCULADORA!$M$2="INVIERNO",CUADRO!FD61,CUADRO!GJ61))))))</f>
        <v/>
      </c>
      <c r="DX61" s="148" t="str">
        <f>IF(AB61="X",CALCULADORA!$J$22,IF(CUADRO!AB61="V",0,IF(CUADRO!AB61="AP",0,IF(CUADRO!AB61="HS",0,IF(CUADRO!AB61="BA",0,IF(CALCULADORA!$M$2="INVIERNO",CUADRO!FE61,CUADRO!GK61))))))</f>
        <v/>
      </c>
      <c r="DY61" s="148" t="str">
        <f>IF(AC61="X",CALCULADORA!$J$22,IF(CUADRO!AC61="V",0,IF(CUADRO!AC61="AP",0,IF(CUADRO!AC61="HS",0,IF(CUADRO!AC61="BA",0,IF(CALCULADORA!$M$2="INVIERNO",CUADRO!FF61,CUADRO!GL61))))))</f>
        <v/>
      </c>
      <c r="DZ61" s="148" t="str">
        <f>IF(AD61="X",CALCULADORA!$J$22,IF(CUADRO!AD61="V",0,IF(CUADRO!AD61="AP",0,IF(CUADRO!AD61="HS",0,IF(CUADRO!AD61="BA",0,IF(CALCULADORA!$M$2="INVIERNO",CUADRO!FG61,CUADRO!GM61))))))</f>
        <v/>
      </c>
      <c r="EA61" s="148" t="str">
        <f>IF(AE61="X",CALCULADORA!$J$22,IF(CUADRO!AE61="V",0,IF(CUADRO!AE61="AP",0,IF(CUADRO!AE61="HS",0,IF(CUADRO!AE61="BA",0,IF(CALCULADORA!$M$2="INVIERNO",CUADRO!FH61,CUADRO!GN61))))))</f>
        <v/>
      </c>
      <c r="EB61" s="148" t="str">
        <f>IF(AF61="X",CALCULADORA!$J$22,IF(CUADRO!AF61="V",0,IF(CUADRO!AF61="AP",0,IF(CUADRO!AF61="HS",0,IF(CUADRO!AF61="BA",0,IF(CALCULADORA!$M$2="INVIERNO",CUADRO!FI61,CUADRO!GO61))))))</f>
        <v/>
      </c>
      <c r="EC61" s="148" t="str">
        <f>IF(AG61="X",CALCULADORA!$J$22,IF(CUADRO!AG61="V",0,IF(CUADRO!AG61="AP",0,IF(CUADRO!AG61="HS",0,IF(CUADRO!AG61="BA",0,IF(CALCULADORA!$M$2="INVIERNO",CUADRO!FJ61,CUADRO!GP61))))))</f>
        <v/>
      </c>
      <c r="ED61" s="148" t="str">
        <f>IF(AH61="X",CALCULADORA!$J$22,IF(CUADRO!AH61="V",0,IF(CUADRO!AH61="AP",0,IF(CUADRO!AH61="HS",0,IF(CUADRO!AH61="BA",0,IF(CALCULADORA!$M$2="INVIERNO",CUADRO!FK61,CUADRO!GQ61))))))</f>
        <v/>
      </c>
      <c r="EE61" s="148" t="str">
        <f>IF(AI61="X",CALCULADORA!$J$22,IF(CUADRO!AI61="V",0,IF(CUADRO!AI61="AP",0,IF(CUADRO!AI61="HS",0,IF(CUADRO!AI61="BA",0,IF(CALCULADORA!$M$2="INVIERNO",CUADRO!FL61,CUADRO!GR61))))))</f>
        <v/>
      </c>
      <c r="EF61" s="148" t="str">
        <f>IF(AJ61="X",CALCULADORA!$J$22,IF(CUADRO!AJ61="V",0,IF(CUADRO!AJ61="AP",0,IF(CUADRO!AJ61="HS",0,IF(CUADRO!AJ61="BA",0,IF(CALCULADORA!$M$2="INVIERNO",CUADRO!FM61,CUADRO!GS61))))))</f>
        <v/>
      </c>
      <c r="EG61" s="148" t="str">
        <f>IF(AK61="X",CALCULADORA!$J$22,IF(CUADRO!AK61="V",0,IF(CUADRO!AK61="AP",0,IF(CUADRO!AK61="HS",0,IF(CUADRO!AK61="BA",0,IF(CALCULADORA!$M$2="INVIERNO",CUADRO!FN61,CUADRO!GT61))))))</f>
        <v/>
      </c>
      <c r="EH61" s="363">
        <f t="shared" si="46"/>
        <v>0</v>
      </c>
      <c r="EI61" s="19"/>
      <c r="EJ61" s="148" t="str">
        <f>IF(G61="","",IF(G61="L",0,IF(G61="V",0,IF(G61="X",0,IF(G$2="L",VLOOKUP(G61,'H. INV.'!$F$10:$P$171,11,FALSE),IF(G$2="S",VLOOKUP(G61,'H. INV.'!$V$10:$AF$171,11,FALSE),IF(G$2="D",VLOOKUP(G61,'H. INV.'!$AL$10:$AV$171,11,FALSE),"")))))))</f>
        <v/>
      </c>
      <c r="EK61" s="148" t="str">
        <f>IF(H61="","",IF(H61="L",0,IF(H61="V",0,IF(H61="X",0,IF(H$2="L",VLOOKUP(H61,'H. INV.'!$F$10:$P$171,11,FALSE),IF(H$2="S",VLOOKUP(H61,'H. INV.'!$V$10:$AF$171,11,FALSE),IF(H$2="D",VLOOKUP(H61,'H. INV.'!$AL$10:$AV$171,11,FALSE),"")))))))</f>
        <v/>
      </c>
      <c r="EL61" s="148" t="str">
        <f>IF(I61="","",IF(I61="L",0,IF(I61="V",0,IF(I61="X",0,IF(I$2="L",VLOOKUP(I61,'H. INV.'!$F$10:$P$171,11,FALSE),IF(I$2="S",VLOOKUP(I61,'H. INV.'!$V$10:$AF$171,11,FALSE),IF(I$2="D",VLOOKUP(I61,'H. INV.'!$AL$10:$AV$171,11,FALSE),"")))))))</f>
        <v/>
      </c>
      <c r="EM61" s="148" t="str">
        <f>IF(J61="","",IF(J61="L",0,IF(J61="V",0,IF(J61="X",0,IF(J$2="L",VLOOKUP(J61,'H. INV.'!$F$10:$P$171,11,FALSE),IF(J$2="S",VLOOKUP(J61,'H. INV.'!$V$10:$AF$171,11,FALSE),IF(J$2="D",VLOOKUP(J61,'H. INV.'!$AL$10:$AV$171,11,FALSE),"")))))))</f>
        <v/>
      </c>
      <c r="EN61" s="148" t="str">
        <f>IF(K61="","",IF(K61="L",0,IF(K61="V",0,IF(K61="X",0,IF(K$2="L",VLOOKUP(K61,'H. INV.'!$F$10:$P$171,11,FALSE),IF(K$2="S",VLOOKUP(K61,'H. INV.'!$V$10:$AF$171,11,FALSE),IF(K$2="D",VLOOKUP(K61,'H. INV.'!$AL$10:$AV$171,11,FALSE),"")))))))</f>
        <v/>
      </c>
      <c r="EO61" s="148" t="str">
        <f>IF(L61="","",IF(L61="L",0,IF(L61="V",0,IF(L61="X",0,IF(L$2="L",VLOOKUP(L61,'H. INV.'!$F$10:$P$171,11,FALSE),IF(L$2="S",VLOOKUP(L61,'H. INV.'!$V$10:$AF$171,11,FALSE),IF(L$2="D",VLOOKUP(L61,'H. INV.'!$AL$10:$AV$171,11,FALSE),"")))))))</f>
        <v/>
      </c>
      <c r="EP61" s="148" t="str">
        <f>IF(M61="","",IF(M61="L",0,IF(M61="V",0,IF(M61="X",0,IF(M$2="L",VLOOKUP(M61,'H. INV.'!$F$10:$P$171,11,FALSE),IF(M$2="S",VLOOKUP(M61,'H. INV.'!$V$10:$AF$171,11,FALSE),IF(M$2="D",VLOOKUP(M61,'H. INV.'!$AL$10:$AV$171,11,FALSE),"")))))))</f>
        <v/>
      </c>
      <c r="EQ61" s="148" t="str">
        <f>IF(N61="","",IF(N61="L",0,IF(N61="V",0,IF(N61="X",0,IF(N$2="L",VLOOKUP(N61,'H. INV.'!$F$10:$P$171,11,FALSE),IF(N$2="S",VLOOKUP(N61,'H. INV.'!$V$10:$AF$171,11,FALSE),IF(N$2="D",VLOOKUP(N61,'H. INV.'!$AL$10:$AV$171,11,FALSE),"")))))))</f>
        <v/>
      </c>
      <c r="ER61" s="148" t="str">
        <f>IF(O61="","",IF(O61="L",0,IF(O61="V",0,IF(O61="X",0,IF(O$2="L",VLOOKUP(O61,'H. INV.'!$F$10:$P$171,11,FALSE),IF(O$2="S",VLOOKUP(O61,'H. INV.'!$V$10:$AF$171,11,FALSE),IF(O$2="D",VLOOKUP(O61,'H. INV.'!$AL$10:$AV$171,11,FALSE),"")))))))</f>
        <v/>
      </c>
      <c r="ES61" s="148" t="str">
        <f>IF(P61="","",IF(P61="L",0,IF(P61="V",0,IF(P61="X",0,IF(P$2="L",VLOOKUP(P61,'H. INV.'!$F$10:$P$171,11,FALSE),IF(P$2="S",VLOOKUP(P61,'H. INV.'!$V$10:$AF$171,11,FALSE),IF(P$2="D",VLOOKUP(P61,'H. INV.'!$AL$10:$AV$171,11,FALSE),"")))))))</f>
        <v/>
      </c>
      <c r="ET61" s="148" t="str">
        <f>IF(Q61="","",IF(Q61="L",0,IF(Q61="V",0,IF(Q61="X",0,IF(Q$2="L",VLOOKUP(Q61,'H. INV.'!$F$10:$P$171,11,FALSE),IF(Q$2="S",VLOOKUP(Q61,'H. INV.'!$V$10:$AF$171,11,FALSE),IF(Q$2="D",VLOOKUP(Q61,'H. INV.'!$AL$10:$AV$171,11,FALSE),"")))))))</f>
        <v/>
      </c>
      <c r="EU61" s="148" t="str">
        <f>IF(R61="","",IF(R61="L",0,IF(R61="V",0,IF(R61="X",0,IF(R$2="L",VLOOKUP(R61,'H. INV.'!$F$10:$P$171,11,FALSE),IF(R$2="S",VLOOKUP(R61,'H. INV.'!$V$10:$AF$171,11,FALSE),IF(R$2="D",VLOOKUP(R61,'H. INV.'!$AL$10:$AV$171,11,FALSE),"")))))))</f>
        <v/>
      </c>
      <c r="EV61" s="148" t="str">
        <f>IF(S61="","",IF(S61="L",0,IF(S61="V",0,IF(S61="X",0,IF(S$2="L",VLOOKUP(S61,'H. INV.'!$F$10:$P$171,11,FALSE),IF(S$2="S",VLOOKUP(S61,'H. INV.'!$V$10:$AF$171,11,FALSE),IF(S$2="D",VLOOKUP(S61,'H. INV.'!$AL$10:$AV$171,11,FALSE),"")))))))</f>
        <v/>
      </c>
      <c r="EW61" s="148" t="str">
        <f>IF(T61="","",IF(T61="L",0,IF(T61="V",0,IF(T61="X",0,IF(T$2="L",VLOOKUP(T61,'H. INV.'!$F$10:$P$171,11,FALSE),IF(T$2="S",VLOOKUP(T61,'H. INV.'!$V$10:$AF$171,11,FALSE),IF(T$2="D",VLOOKUP(T61,'H. INV.'!$AL$10:$AV$171,11,FALSE),"")))))))</f>
        <v/>
      </c>
      <c r="EX61" s="148" t="str">
        <f>IF(U61="","",IF(U61="L",0,IF(U61="V",0,IF(U61="X",0,IF(U$2="L",VLOOKUP(U61,'H. INV.'!$F$10:$P$171,11,FALSE),IF(U$2="S",VLOOKUP(U61,'H. INV.'!$V$10:$AF$171,11,FALSE),IF(U$2="D",VLOOKUP(U61,'H. INV.'!$AL$10:$AV$171,11,FALSE),"")))))))</f>
        <v/>
      </c>
      <c r="EY61" s="148" t="str">
        <f>IF(V61="","",IF(V61="L",0,IF(V61="V",0,IF(V61="X",0,IF(V$2="L",VLOOKUP(V61,'H. INV.'!$F$10:$P$171,11,FALSE),IF(V$2="S",VLOOKUP(V61,'H. INV.'!$V$10:$AF$171,11,FALSE),IF(V$2="D",VLOOKUP(V61,'H. INV.'!$AL$10:$AV$171,11,FALSE),"")))))))</f>
        <v/>
      </c>
      <c r="EZ61" s="148" t="str">
        <f>IF(W61="","",IF(W61="L",0,IF(W61="V",0,IF(W61="X",0,IF(W$2="L",VLOOKUP(W61,'H. INV.'!$F$10:$P$171,11,FALSE),IF(W$2="S",VLOOKUP(W61,'H. INV.'!$V$10:$AF$171,11,FALSE),IF(W$2="D",VLOOKUP(W61,'H. INV.'!$AL$10:$AV$171,11,FALSE),"")))))))</f>
        <v/>
      </c>
      <c r="FA61" s="148" t="str">
        <f>IF(X61="","",IF(X61="L",0,IF(X61="V",0,IF(X61="X",0,IF(X$2="L",VLOOKUP(X61,'H. INV.'!$F$10:$P$171,11,FALSE),IF(X$2="S",VLOOKUP(X61,'H. INV.'!$V$10:$AF$171,11,FALSE),IF(X$2="D",VLOOKUP(X61,'H. INV.'!$AL$10:$AV$171,11,FALSE),"")))))))</f>
        <v/>
      </c>
      <c r="FB61" s="148" t="str">
        <f>IF(Y61="","",IF(Y61="L",0,IF(Y61="V",0,IF(Y61="X",0,IF(Y$2="L",VLOOKUP(Y61,'H. INV.'!$F$10:$P$171,11,FALSE),IF(Y$2="S",VLOOKUP(Y61,'H. INV.'!$V$10:$AF$171,11,FALSE),IF(Y$2="D",VLOOKUP(Y61,'H. INV.'!$AL$10:$AV$171,11,FALSE),"")))))))</f>
        <v/>
      </c>
      <c r="FC61" s="148" t="str">
        <f>IF(Z61="","",IF(Z61="L",0,IF(Z61="V",0,IF(Z61="X",0,IF(Z$2="L",VLOOKUP(Z61,'H. INV.'!$F$10:$P$171,11,FALSE),IF(Z$2="S",VLOOKUP(Z61,'H. INV.'!$V$10:$AF$171,11,FALSE),IF(Z$2="D",VLOOKUP(Z61,'H. INV.'!$AL$10:$AV$171,11,FALSE),"")))))))</f>
        <v/>
      </c>
      <c r="FD61" s="148" t="str">
        <f>IF(AA61="","",IF(AA61="L",0,IF(AA61="V",0,IF(AA61="X",0,IF(AA$2="L",VLOOKUP(AA61,'H. INV.'!$F$10:$P$171,11,FALSE),IF(AA$2="S",VLOOKUP(AA61,'H. INV.'!$V$10:$AF$171,11,FALSE),IF(AA$2="D",VLOOKUP(AA61,'H. INV.'!$AL$10:$AV$171,11,FALSE),"")))))))</f>
        <v/>
      </c>
      <c r="FE61" s="148" t="str">
        <f>IF(AB61="","",IF(AB61="L",0,IF(AB61="V",0,IF(AB61="X",0,IF(AB$2="L",VLOOKUP(AB61,'H. INV.'!$F$10:$P$171,11,FALSE),IF(AB$2="S",VLOOKUP(AB61,'H. INV.'!$V$10:$AF$171,11,FALSE),IF(AB$2="D",VLOOKUP(AB61,'H. INV.'!$AL$10:$AV$171,11,FALSE),"")))))))</f>
        <v/>
      </c>
      <c r="FF61" s="148" t="str">
        <f>IF(AC61="","",IF(AC61="L",0,IF(AC61="V",0,IF(AC61="X",0,IF(AC$2="L",VLOOKUP(AC61,'H. INV.'!$F$10:$P$171,11,FALSE),IF(AC$2="S",VLOOKUP(AC61,'H. INV.'!$V$10:$AF$171,11,FALSE),IF(AC$2="D",VLOOKUP(AC61,'H. INV.'!$AL$10:$AV$171,11,FALSE),"")))))))</f>
        <v/>
      </c>
      <c r="FG61" s="148" t="str">
        <f>IF(AD61="","",IF(AD61="L",0,IF(AD61="V",0,IF(AD61="X",0,IF(AD$2="L",VLOOKUP(AD61,'H. INV.'!$F$10:$P$171,11,FALSE),IF(AD$2="S",VLOOKUP(AD61,'H. INV.'!$V$10:$AF$171,11,FALSE),IF(AD$2="D",VLOOKUP(AD61,'H. INV.'!$AL$10:$AV$171,11,FALSE),"")))))))</f>
        <v/>
      </c>
      <c r="FH61" s="148" t="str">
        <f>IF(AE61="","",IF(AE61="L",0,IF(AE61="V",0,IF(AE61="X",0,IF(AE$2="L",VLOOKUP(AE61,'H. INV.'!$F$10:$P$171,11,FALSE),IF(AE$2="S",VLOOKUP(AE61,'H. INV.'!$V$10:$AF$171,11,FALSE),IF(AE$2="D",VLOOKUP(AE61,'H. INV.'!$AL$10:$AV$171,11,FALSE),"")))))))</f>
        <v/>
      </c>
      <c r="FI61" s="148" t="str">
        <f>IF(AF61="","",IF(AF61="L",0,IF(AF61="V",0,IF(AF61="X",0,IF(AF$2="L",VLOOKUP(AF61,'H. INV.'!$F$10:$P$171,11,FALSE),IF(AF$2="S",VLOOKUP(AF61,'H. INV.'!$V$10:$AF$171,11,FALSE),IF(AF$2="D",VLOOKUP(AF61,'H. INV.'!$AL$10:$AV$171,11,FALSE),"")))))))</f>
        <v/>
      </c>
      <c r="FJ61" s="148" t="str">
        <f>IF(AG61="","",IF(AG61="L",0,IF(AG61="V",0,IF(AG61="X",0,IF(AG$2="L",VLOOKUP(AG61,'H. INV.'!$F$10:$P$171,11,FALSE),IF(AG$2="S",VLOOKUP(AG61,'H. INV.'!$V$10:$AF$171,11,FALSE),IF(AG$2="D",VLOOKUP(AG61,'H. INV.'!$AL$10:$AV$171,11,FALSE),"")))))))</f>
        <v/>
      </c>
      <c r="FK61" s="148" t="str">
        <f>IF(AH61="","",IF(AH61="L",0,IF(AH61="V",0,IF(AH61="X",0,IF(AH$2="L",VLOOKUP(AH61,'H. INV.'!$F$10:$P$171,11,FALSE),IF(AH$2="S",VLOOKUP(AH61,'H. INV.'!$V$10:$AF$171,11,FALSE),IF(AH$2="D",VLOOKUP(AH61,'H. INV.'!$AL$10:$AV$171,11,FALSE),"")))))))</f>
        <v/>
      </c>
      <c r="FL61" s="148" t="str">
        <f>IF(AI61="","",IF(AI61="L",0,IF(AI61="V",0,IF(AI61="X",0,IF(AI$2="L",VLOOKUP(AI61,'H. INV.'!$F$10:$P$171,11,FALSE),IF(AI$2="S",VLOOKUP(AI61,'H. INV.'!$V$10:$AF$171,11,FALSE),IF(AI$2="D",VLOOKUP(AI61,'H. INV.'!$AL$10:$AV$171,11,FALSE),"")))))))</f>
        <v/>
      </c>
      <c r="FM61" s="148" t="str">
        <f>IF(AJ61="","",IF(AJ61="L",0,IF(AJ61="V",0,IF(AJ61="X",0,IF(AJ$2="L",VLOOKUP(AJ61,'H. INV.'!$F$10:$P$171,11,FALSE),IF(AJ$2="S",VLOOKUP(AJ61,'H. INV.'!$V$10:$AF$171,11,FALSE),IF(AJ$2="D",VLOOKUP(AJ61,'H. INV.'!$AL$10:$AV$171,11,FALSE),"")))))))</f>
        <v/>
      </c>
      <c r="FN61" s="148" t="str">
        <f>IF(AK61="","",IF(AK61="L",0,IF(AK61="V",0,IF(AK61="X",0,IF(AK$2="L",VLOOKUP(AK61,'H. INV.'!$F$10:$P$171,11,FALSE),IF(AK$2="S",VLOOKUP(AK61,'H. INV.'!$V$10:$AF$171,11,FALSE),IF(AK$2="D",VLOOKUP(AK61,'H. INV.'!$AL$10:$AV$171,11,FALSE),"")))))))</f>
        <v/>
      </c>
      <c r="FO61" s="19"/>
      <c r="FP61" s="148" t="str">
        <f>IF(G61="","",IF(G61="L",0,IF(G61="V",0,IF(G61="X",0,IF(G$2="L",VLOOKUP(G61,'H. VER.'!$F$10:$P$171,11,FALSE),IF(G$2="S",VLOOKUP(G61,'H. VER.'!$V$10:$AF$171,11,FALSE),IF(G$2="D",VLOOKUP(G61,'H. VER.'!$AL$10:$AV$171,11,FALSE),"")))))))</f>
        <v/>
      </c>
      <c r="FQ61" s="148" t="str">
        <f>IF(H61="","",IF(H61="L",0,IF(H61="V",0,IF(H61="X",0,IF(H$2="L",VLOOKUP(H61,'H. VER.'!$F$10:$P$171,11,FALSE),IF(H$2="S",VLOOKUP(H61,'H. VER.'!$V$10:$AF$171,11,FALSE),IF(H$2="D",VLOOKUP(H61,'H. VER.'!$AL$10:$AV$171,11,FALSE),"")))))))</f>
        <v/>
      </c>
      <c r="FR61" s="148" t="str">
        <f>IF(I61="","",IF(I61="L",0,IF(I61="V",0,IF(I61="X",0,IF(I$2="L",VLOOKUP(I61,'H. VER.'!$F$10:$P$171,11,FALSE),IF(I$2="S",VLOOKUP(I61,'H. VER.'!$V$10:$AF$171,11,FALSE),IF(I$2="D",VLOOKUP(I61,'H. VER.'!$AL$10:$AV$171,11,FALSE),"")))))))</f>
        <v/>
      </c>
      <c r="FS61" s="148" t="str">
        <f>IF(J61="","",IF(J61="L",0,IF(J61="V",0,IF(J61="X",0,IF(J$2="L",VLOOKUP(J61,'H. VER.'!$F$10:$P$171,11,FALSE),IF(J$2="S",VLOOKUP(J61,'H. VER.'!$V$10:$AF$171,11,FALSE),IF(J$2="D",VLOOKUP(J61,'H. VER.'!$AL$10:$AV$171,11,FALSE),"")))))))</f>
        <v/>
      </c>
      <c r="FT61" s="148" t="str">
        <f>IF(K61="","",IF(K61="L",0,IF(K61="V",0,IF(K61="X",0,IF(K$2="L",VLOOKUP(K61,'H. VER.'!$F$10:$P$171,11,FALSE),IF(K$2="S",VLOOKUP(K61,'H. VER.'!$V$10:$AF$171,11,FALSE),IF(K$2="D",VLOOKUP(K61,'H. VER.'!$AL$10:$AV$171,11,FALSE),"")))))))</f>
        <v/>
      </c>
      <c r="FU61" s="148" t="str">
        <f>IF(L61="","",IF(L61="L",0,IF(L61="V",0,IF(L61="X",0,IF(L$2="L",VLOOKUP(L61,'H. VER.'!$F$10:$P$171,11,FALSE),IF(L$2="S",VLOOKUP(L61,'H. VER.'!$V$10:$AF$171,11,FALSE),IF(L$2="D",VLOOKUP(L61,'H. VER.'!$AL$10:$AV$171,11,FALSE),"")))))))</f>
        <v/>
      </c>
      <c r="FV61" s="148" t="str">
        <f>IF(M61="","",IF(M61="L",0,IF(M61="V",0,IF(M61="X",0,IF(M$2="L",VLOOKUP(M61,'H. VER.'!$F$10:$P$171,11,FALSE),IF(M$2="S",VLOOKUP(M61,'H. VER.'!$V$10:$AF$171,11,FALSE),IF(M$2="D",VLOOKUP(M61,'H. VER.'!$AL$10:$AV$171,11,FALSE),"")))))))</f>
        <v/>
      </c>
      <c r="FW61" s="148" t="str">
        <f>IF(N61="","",IF(N61="L",0,IF(N61="V",0,IF(N61="X",0,IF(N$2="L",VLOOKUP(N61,'H. VER.'!$F$10:$P$171,11,FALSE),IF(N$2="S",VLOOKUP(N61,'H. VER.'!$V$10:$AF$171,11,FALSE),IF(N$2="D",VLOOKUP(N61,'H. VER.'!$AL$10:$AV$171,11,FALSE),"")))))))</f>
        <v/>
      </c>
      <c r="FX61" s="148" t="str">
        <f>IF(O61="","",IF(O61="L",0,IF(O61="V",0,IF(O61="X",0,IF(O$2="L",VLOOKUP(O61,'H. VER.'!$F$10:$P$171,11,FALSE),IF(O$2="S",VLOOKUP(O61,'H. VER.'!$V$10:$AF$171,11,FALSE),IF(O$2="D",VLOOKUP(O61,'H. VER.'!$AL$10:$AV$171,11,FALSE),"")))))))</f>
        <v/>
      </c>
      <c r="FY61" s="148" t="str">
        <f>IF(P61="","",IF(P61="L",0,IF(P61="V",0,IF(P61="X",0,IF(P$2="L",VLOOKUP(P61,'H. VER.'!$F$10:$P$171,11,FALSE),IF(P$2="S",VLOOKUP(P61,'H. VER.'!$V$10:$AF$171,11,FALSE),IF(P$2="D",VLOOKUP(P61,'H. VER.'!$AL$10:$AV$171,11,FALSE),"")))))))</f>
        <v/>
      </c>
      <c r="FZ61" s="148" t="str">
        <f>IF(Q61="","",IF(Q61="L",0,IF(Q61="V",0,IF(Q61="X",0,IF(Q$2="L",VLOOKUP(Q61,'H. VER.'!$F$10:$P$171,11,FALSE),IF(Q$2="S",VLOOKUP(Q61,'H. VER.'!$V$10:$AF$171,11,FALSE),IF(Q$2="D",VLOOKUP(Q61,'H. VER.'!$AL$10:$AV$171,11,FALSE),"")))))))</f>
        <v/>
      </c>
      <c r="GA61" s="148" t="str">
        <f>IF(R61="","",IF(R61="L",0,IF(R61="V",0,IF(R61="X",0,IF(R$2="L",VLOOKUP(R61,'H. VER.'!$F$10:$P$171,11,FALSE),IF(R$2="S",VLOOKUP(R61,'H. VER.'!$V$10:$AF$171,11,FALSE),IF(R$2="D",VLOOKUP(R61,'H. VER.'!$AL$10:$AV$171,11,FALSE),"")))))))</f>
        <v/>
      </c>
      <c r="GB61" s="148" t="str">
        <f>IF(S61="","",IF(S61="L",0,IF(S61="V",0,IF(S61="X",0,IF(S$2="L",VLOOKUP(S61,'H. VER.'!$F$10:$P$171,11,FALSE),IF(S$2="S",VLOOKUP(S61,'H. VER.'!$V$10:$AF$171,11,FALSE),IF(S$2="D",VLOOKUP(S61,'H. VER.'!$AL$10:$AV$171,11,FALSE),"")))))))</f>
        <v/>
      </c>
      <c r="GC61" s="148" t="str">
        <f>IF(T61="","",IF(T61="L",0,IF(T61="V",0,IF(T61="X",0,IF(T$2="L",VLOOKUP(T61,'H. VER.'!$F$10:$P$171,11,FALSE),IF(T$2="S",VLOOKUP(T61,'H. VER.'!$V$10:$AF$171,11,FALSE),IF(T$2="D",VLOOKUP(T61,'H. VER.'!$AL$10:$AV$171,11,FALSE),"")))))))</f>
        <v/>
      </c>
      <c r="GD61" s="148" t="str">
        <f>IF(U61="","",IF(U61="L",0,IF(U61="V",0,IF(U61="X",0,IF(U$2="L",VLOOKUP(U61,'H. VER.'!$F$10:$P$171,11,FALSE),IF(U$2="S",VLOOKUP(U61,'H. VER.'!$V$10:$AF$171,11,FALSE),IF(U$2="D",VLOOKUP(U61,'H. VER.'!$AL$10:$AV$171,11,FALSE),"")))))))</f>
        <v/>
      </c>
      <c r="GE61" s="148" t="str">
        <f>IF(V61="","",IF(V61="L",0,IF(V61="V",0,IF(V61="X",0,IF(V$2="L",VLOOKUP(V61,'H. VER.'!$F$10:$P$171,11,FALSE),IF(V$2="S",VLOOKUP(V61,'H. VER.'!$V$10:$AF$171,11,FALSE),IF(V$2="D",VLOOKUP(V61,'H. VER.'!$AL$10:$AV$171,11,FALSE),"")))))))</f>
        <v/>
      </c>
      <c r="GF61" s="148" t="str">
        <f>IF(W61="","",IF(W61="L",0,IF(W61="V",0,IF(W61="X",0,IF(W$2="L",VLOOKUP(W61,'H. VER.'!$F$10:$P$171,11,FALSE),IF(W$2="S",VLOOKUP(W61,'H. VER.'!$V$10:$AF$171,11,FALSE),IF(W$2="D",VLOOKUP(W61,'H. VER.'!$AL$10:$AV$171,11,FALSE),"")))))))</f>
        <v/>
      </c>
      <c r="GG61" s="148" t="str">
        <f>IF(X61="","",IF(X61="L",0,IF(X61="V",0,IF(X61="X",0,IF(X$2="L",VLOOKUP(X61,'H. VER.'!$F$10:$P$171,11,FALSE),IF(X$2="S",VLOOKUP(X61,'H. VER.'!$V$10:$AF$171,11,FALSE),IF(X$2="D",VLOOKUP(X61,'H. VER.'!$AL$10:$AV$171,11,FALSE),"")))))))</f>
        <v/>
      </c>
      <c r="GH61" s="148" t="str">
        <f>IF(Y61="","",IF(Y61="L",0,IF(Y61="V",0,IF(Y61="X",0,IF(Y$2="L",VLOOKUP(Y61,'H. VER.'!$F$10:$P$171,11,FALSE),IF(Y$2="S",VLOOKUP(Y61,'H. VER.'!$V$10:$AF$171,11,FALSE),IF(Y$2="D",VLOOKUP(Y61,'H. VER.'!$AL$10:$AV$171,11,FALSE),"")))))))</f>
        <v/>
      </c>
      <c r="GI61" s="148" t="str">
        <f>IF(Z61="","",IF(Z61="L",0,IF(Z61="V",0,IF(Z61="X",0,IF(Z$2="L",VLOOKUP(Z61,'H. VER.'!$F$10:$P$171,11,FALSE),IF(Z$2="S",VLOOKUP(Z61,'H. VER.'!$V$10:$AF$171,11,FALSE),IF(Z$2="D",VLOOKUP(Z61,'H. VER.'!$AL$10:$AV$171,11,FALSE),"")))))))</f>
        <v/>
      </c>
      <c r="GJ61" s="148" t="str">
        <f>IF(AA61="","",IF(AA61="L",0,IF(AA61="V",0,IF(AA61="X",0,IF(AA$2="L",VLOOKUP(AA61,'H. VER.'!$F$10:$P$171,11,FALSE),IF(AA$2="S",VLOOKUP(AA61,'H. VER.'!$V$10:$AF$171,11,FALSE),IF(AA$2="D",VLOOKUP(AA61,'H. VER.'!$AL$10:$AV$171,11,FALSE),"")))))))</f>
        <v/>
      </c>
      <c r="GK61" s="148" t="str">
        <f>IF(AB61="","",IF(AB61="L",0,IF(AB61="V",0,IF(AB61="X",0,IF(AB$2="L",VLOOKUP(AB61,'H. VER.'!$F$10:$P$171,11,FALSE),IF(AB$2="S",VLOOKUP(AB61,'H. VER.'!$V$10:$AF$171,11,FALSE),IF(AB$2="D",VLOOKUP(AB61,'H. VER.'!$AL$10:$AV$171,11,FALSE),"")))))))</f>
        <v/>
      </c>
      <c r="GL61" s="148" t="str">
        <f>IF(AC61="","",IF(AC61="L",0,IF(AC61="V",0,IF(AC61="X",0,IF(AC$2="L",VLOOKUP(AC61,'H. VER.'!$F$10:$P$171,11,FALSE),IF(AC$2="S",VLOOKUP(AC61,'H. VER.'!$V$10:$AF$171,11,FALSE),IF(AC$2="D",VLOOKUP(AC61,'H. VER.'!$AL$10:$AV$171,11,FALSE),"")))))))</f>
        <v/>
      </c>
      <c r="GM61" s="148" t="str">
        <f>IF(AD61="","",IF(AD61="L",0,IF(AD61="V",0,IF(AD61="X",0,IF(AD$2="L",VLOOKUP(AD61,'H. VER.'!$F$10:$P$171,11,FALSE),IF(AD$2="S",VLOOKUP(AD61,'H. VER.'!$V$10:$AF$171,11,FALSE),IF(AD$2="D",VLOOKUP(AD61,'H. VER.'!$AL$10:$AV$171,11,FALSE),"")))))))</f>
        <v/>
      </c>
      <c r="GN61" s="148" t="str">
        <f>IF(AE61="","",IF(AE61="L",0,IF(AE61="V",0,IF(AE61="X",0,IF(AE$2="L",VLOOKUP(AE61,'H. VER.'!$F$10:$P$171,11,FALSE),IF(AE$2="S",VLOOKUP(AE61,'H. VER.'!$V$10:$AF$171,11,FALSE),IF(AE$2="D",VLOOKUP(AE61,'H. VER.'!$AL$10:$AV$171,11,FALSE),"")))))))</f>
        <v/>
      </c>
      <c r="GO61" s="148" t="str">
        <f>IF(AF61="","",IF(AF61="L",0,IF(AF61="V",0,IF(AF61="X",0,IF(AF$2="L",VLOOKUP(AF61,'H. VER.'!$F$10:$P$171,11,FALSE),IF(AF$2="S",VLOOKUP(AF61,'H. VER.'!$V$10:$AF$171,11,FALSE),IF(AF$2="D",VLOOKUP(AF61,'H. VER.'!$AL$10:$AV$171,11,FALSE),"")))))))</f>
        <v/>
      </c>
      <c r="GP61" s="148" t="str">
        <f>IF(AG61="","",IF(AG61="L",0,IF(AG61="V",0,IF(AG61="X",0,IF(AG$2="L",VLOOKUP(AG61,'H. VER.'!$F$10:$P$171,11,FALSE),IF(AG$2="S",VLOOKUP(AG61,'H. VER.'!$V$10:$AF$171,11,FALSE),IF(AG$2="D",VLOOKUP(AG61,'H. VER.'!$AL$10:$AV$171,11,FALSE),"")))))))</f>
        <v/>
      </c>
      <c r="GQ61" s="148" t="str">
        <f>IF(AH61="","",IF(AH61="L",0,IF(AH61="V",0,IF(AH61="X",0,IF(AH$2="L",VLOOKUP(AH61,'H. VER.'!$F$10:$P$171,11,FALSE),IF(AH$2="S",VLOOKUP(AH61,'H. VER.'!$V$10:$AF$171,11,FALSE),IF(AH$2="D",VLOOKUP(AH61,'H. VER.'!$AL$10:$AV$171,11,FALSE),"")))))))</f>
        <v/>
      </c>
      <c r="GR61" s="148" t="str">
        <f>IF(AI61="","",IF(AI61="L",0,IF(AI61="V",0,IF(AI61="X",0,IF(AI$2="L",VLOOKUP(AI61,'H. VER.'!$F$10:$P$171,11,FALSE),IF(AI$2="S",VLOOKUP(AI61,'H. VER.'!$V$10:$AF$171,11,FALSE),IF(AI$2="D",VLOOKUP(AI61,'H. VER.'!$AL$10:$AV$171,11,FALSE),"")))))))</f>
        <v/>
      </c>
      <c r="GS61" s="148" t="str">
        <f>IF(AJ61="","",IF(AJ61="L",0,IF(AJ61="V",0,IF(AJ61="X",0,IF(AJ$2="L",VLOOKUP(AJ61,'H. VER.'!$F$10:$P$171,11,FALSE),IF(AJ$2="S",VLOOKUP(AJ61,'H. VER.'!$V$10:$AF$171,11,FALSE),IF(AJ$2="D",VLOOKUP(AJ61,'H. VER.'!$AL$10:$AV$171,11,FALSE),"")))))))</f>
        <v/>
      </c>
      <c r="GT61" s="148" t="str">
        <f>IF(AK61="","",IF(AK61="L",0,IF(AK61="V",0,IF(AK61="X",0,IF(AK$2="L",VLOOKUP(AK61,'H. VER.'!$F$10:$P$171,11,FALSE),IF(AK$2="S",VLOOKUP(AK61,'H. VER.'!$V$10:$AF$171,11,FALSE),IF(AK$2="D",VLOOKUP(AK61,'H. VER.'!$AL$10:$AV$171,11,FALSE),"")))))))</f>
        <v/>
      </c>
      <c r="GU61" s="19"/>
      <c r="GV61" s="417">
        <f t="shared" si="47"/>
        <v>54</v>
      </c>
      <c r="GW61" s="415"/>
    </row>
    <row r="62" spans="1:205" ht="15.75" hidden="1">
      <c r="A62" s="368"/>
      <c r="B62" s="367" t="str">
        <f>IFERROR(VLOOKUP(A478/7/2023+CONDUCTORES!C:V,20,FALSE),"")</f>
        <v/>
      </c>
      <c r="C62" s="544" t="str">
        <f>IF(CUADRO!A62="",IF(B62="","",B62),VLOOKUP(CUADRO!A62,CONDUCTORES!C:E,3,FALSE))</f>
        <v/>
      </c>
      <c r="D62" s="545" t="str">
        <f>IF(ISNA(IF(B62="",IF(A62="","",A62),VLOOKUP(B62,CONDUCTORES!B:F,5,FALSE))),"",(IF(B62="",IF(A62="","",A62),VLOOKUP(B62,CONDUCTORES!B:F,5,FALSE))))</f>
        <v/>
      </c>
      <c r="E62" s="546"/>
      <c r="F62" s="553"/>
      <c r="G62" s="547"/>
      <c r="H62" s="547"/>
      <c r="I62" s="519"/>
      <c r="J62" s="547"/>
      <c r="K62" s="519"/>
      <c r="L62" s="550"/>
      <c r="M62" s="547"/>
      <c r="N62" s="547"/>
      <c r="O62" s="547"/>
      <c r="P62" s="519"/>
      <c r="Q62" s="519"/>
      <c r="R62" s="519"/>
      <c r="S62" s="550"/>
      <c r="T62" s="519"/>
      <c r="U62" s="549"/>
      <c r="V62" s="547"/>
      <c r="W62" s="547"/>
      <c r="X62" s="547"/>
      <c r="Y62" s="519"/>
      <c r="Z62" s="519"/>
      <c r="AA62" s="547"/>
      <c r="AB62" s="547"/>
      <c r="AC62" s="547"/>
      <c r="AD62" s="547"/>
      <c r="AE62" s="547"/>
      <c r="AF62" s="547"/>
      <c r="AG62" s="550"/>
      <c r="AH62" s="547"/>
      <c r="AI62" s="547"/>
      <c r="AJ62" s="547"/>
      <c r="AK62" s="519"/>
      <c r="AL62" s="417">
        <f t="shared" si="38"/>
        <v>0</v>
      </c>
      <c r="AM62" s="417">
        <f t="shared" si="6"/>
        <v>31</v>
      </c>
      <c r="AN62" s="463">
        <f t="shared" si="39"/>
        <v>0</v>
      </c>
      <c r="AO62" s="463">
        <f t="shared" si="40"/>
        <v>0</v>
      </c>
      <c r="AP62" s="463">
        <f t="shared" si="41"/>
        <v>0</v>
      </c>
      <c r="AQ62" s="463">
        <f t="shared" si="42"/>
        <v>0</v>
      </c>
      <c r="AR62" s="463">
        <f t="shared" si="43"/>
        <v>0</v>
      </c>
      <c r="AS62" s="464">
        <f t="shared" si="44"/>
        <v>0</v>
      </c>
      <c r="AT62" s="464">
        <f t="shared" si="45"/>
        <v>0</v>
      </c>
      <c r="AU62" s="465">
        <f>EH62+(AO62*(CALCULADORA!$L$22/30))+(CUADRO!AP62*CALCULADORA!$J$22)+(CUADRO!AQ62*CALCULADORA!$J$22)+(CUADRO!AR62*CALCULADORA!$J$22)</f>
        <v>0</v>
      </c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97">
        <f t="shared" si="48"/>
        <v>1</v>
      </c>
      <c r="BW62" s="97">
        <f t="shared" si="49"/>
        <v>2</v>
      </c>
      <c r="BX62" s="97">
        <f t="shared" si="50"/>
        <v>3</v>
      </c>
      <c r="BY62" s="97">
        <f t="shared" si="51"/>
        <v>4</v>
      </c>
      <c r="BZ62" s="97">
        <f t="shared" si="52"/>
        <v>5</v>
      </c>
      <c r="CA62" s="97">
        <f t="shared" si="53"/>
        <v>6</v>
      </c>
      <c r="CB62" s="97">
        <f t="shared" si="54"/>
        <v>7</v>
      </c>
      <c r="CC62" s="97">
        <f t="shared" si="55"/>
        <v>8</v>
      </c>
      <c r="CD62" s="97">
        <f t="shared" si="56"/>
        <v>9</v>
      </c>
      <c r="CE62" s="97">
        <f t="shared" si="57"/>
        <v>10</v>
      </c>
      <c r="CF62" s="97">
        <f t="shared" si="58"/>
        <v>11</v>
      </c>
      <c r="CG62" s="97">
        <f t="shared" si="59"/>
        <v>12</v>
      </c>
      <c r="CH62" s="97">
        <f t="shared" si="60"/>
        <v>13</v>
      </c>
      <c r="CI62" s="97">
        <f t="shared" si="61"/>
        <v>14</v>
      </c>
      <c r="CJ62" s="97">
        <f t="shared" si="62"/>
        <v>15</v>
      </c>
      <c r="CK62" s="97">
        <f t="shared" si="63"/>
        <v>16</v>
      </c>
      <c r="CL62" s="97">
        <f t="shared" si="64"/>
        <v>17</v>
      </c>
      <c r="CM62" s="97">
        <f t="shared" si="65"/>
        <v>18</v>
      </c>
      <c r="CN62" s="97">
        <f t="shared" si="66"/>
        <v>19</v>
      </c>
      <c r="CO62" s="97">
        <f t="shared" si="67"/>
        <v>20</v>
      </c>
      <c r="CP62" s="97">
        <f t="shared" si="68"/>
        <v>21</v>
      </c>
      <c r="CQ62" s="97">
        <f t="shared" si="69"/>
        <v>22</v>
      </c>
      <c r="CR62" s="97">
        <f t="shared" si="70"/>
        <v>23</v>
      </c>
      <c r="CS62" s="97">
        <f t="shared" si="71"/>
        <v>24</v>
      </c>
      <c r="CT62" s="97">
        <f t="shared" si="72"/>
        <v>25</v>
      </c>
      <c r="CU62" s="97">
        <f t="shared" si="73"/>
        <v>26</v>
      </c>
      <c r="CV62" s="97">
        <f t="shared" si="74"/>
        <v>27</v>
      </c>
      <c r="CW62" s="97">
        <f t="shared" si="75"/>
        <v>28</v>
      </c>
      <c r="CX62" s="97">
        <f t="shared" si="76"/>
        <v>29</v>
      </c>
      <c r="CY62" s="97">
        <f t="shared" si="77"/>
        <v>30</v>
      </c>
      <c r="CZ62" s="97">
        <f t="shared" si="78"/>
        <v>31</v>
      </c>
      <c r="DA62" s="19"/>
      <c r="DB62" s="19"/>
      <c r="DC62" s="148" t="str">
        <f>IF(G62="X",CALCULADORA!$J$22,IF(CUADRO!G62="V",0,IF(CUADRO!G62="AP",0,IF(CUADRO!G62="HS",0,IF(CUADRO!G62="BA",0,IF(CALCULADORA!$M$2="INVIERNO",CUADRO!EJ62,CUADRO!FP62))))))</f>
        <v/>
      </c>
      <c r="DD62" s="148" t="str">
        <f>IF(H62="X",CALCULADORA!$J$22,IF(CUADRO!H62="V",0,IF(CUADRO!H62="AP",0,IF(CUADRO!H62="HS",0,IF(CUADRO!H62="BA",0,IF(CALCULADORA!$M$2="INVIERNO",CUADRO!EK62,CUADRO!FQ62))))))</f>
        <v/>
      </c>
      <c r="DE62" s="148" t="str">
        <f>IF(I62="X",CALCULADORA!$J$22,IF(CUADRO!I62="V",0,IF(CUADRO!I62="AP",0,IF(CUADRO!I62="HS",0,IF(CUADRO!I62="BA",0,IF(CALCULADORA!$M$2="INVIERNO",CUADRO!EL62,CUADRO!FR62))))))</f>
        <v/>
      </c>
      <c r="DF62" s="148" t="str">
        <f>IF(J62="X",CALCULADORA!$J$22,IF(CUADRO!J62="V",0,IF(CUADRO!J62="AP",0,IF(CUADRO!J62="HS",0,IF(CUADRO!J62="BA",0,IF(CALCULADORA!$M$2="INVIERNO",CUADRO!EM62,CUADRO!FS62))))))</f>
        <v/>
      </c>
      <c r="DG62" s="148" t="str">
        <f>IF(K62="X",CALCULADORA!$J$22,IF(CUADRO!K62="V",0,IF(CUADRO!K62="AP",0,IF(CUADRO!K62="HS",0,IF(CUADRO!K62="BA",0,IF(CALCULADORA!$M$2="INVIERNO",CUADRO!EN62,CUADRO!FT62))))))</f>
        <v/>
      </c>
      <c r="DH62" s="148" t="str">
        <f>IF(L62="X",CALCULADORA!$J$22,IF(CUADRO!L62="V",0,IF(CUADRO!L62="AP",0,IF(CUADRO!L62="HS",0,IF(CUADRO!L62="BA",0,IF(CALCULADORA!$M$2="INVIERNO",CUADRO!EO62,CUADRO!FU62))))))</f>
        <v/>
      </c>
      <c r="DI62" s="148" t="str">
        <f>IF(M62="X",CALCULADORA!$J$22,IF(CUADRO!M62="V",0,IF(CUADRO!M62="AP",0,IF(CUADRO!M62="HS",0,IF(CUADRO!M62="BA",0,IF(CALCULADORA!$M$2="INVIERNO",CUADRO!EP62,CUADRO!FV62))))))</f>
        <v/>
      </c>
      <c r="DJ62" s="148" t="str">
        <f>IF(N62="X",CALCULADORA!$J$22,IF(CUADRO!N62="V",0,IF(CUADRO!N62="AP",0,IF(CUADRO!N62="HS",0,IF(CUADRO!N62="BA",0,IF(CALCULADORA!$M$2="INVIERNO",CUADRO!EQ62,CUADRO!FW62))))))</f>
        <v/>
      </c>
      <c r="DK62" s="148" t="str">
        <f>IF(O62="X",CALCULADORA!$J$22,IF(CUADRO!O62="V",0,IF(CUADRO!O62="AP",0,IF(CUADRO!O62="HS",0,IF(CUADRO!O62="BA",0,IF(CALCULADORA!$M$2="INVIERNO",CUADRO!ER62,CUADRO!FX62))))))</f>
        <v/>
      </c>
      <c r="DL62" s="148" t="str">
        <f>IF(P62="X",CALCULADORA!$J$22,IF(CUADRO!P62="V",0,IF(CUADRO!P62="AP",0,IF(CUADRO!P62="HS",0,IF(CUADRO!P62="BA",0,IF(CALCULADORA!$M$2="INVIERNO",CUADRO!ES62,CUADRO!FY62))))))</f>
        <v/>
      </c>
      <c r="DM62" s="148" t="str">
        <f>IF(Q62="X",CALCULADORA!$J$22,IF(CUADRO!Q62="V",0,IF(CUADRO!Q62="AP",0,IF(CUADRO!Q62="HS",0,IF(CUADRO!Q62="BA",0,IF(CALCULADORA!$M$2="INVIERNO",CUADRO!ET62,CUADRO!FZ62))))))</f>
        <v/>
      </c>
      <c r="DN62" s="148" t="str">
        <f>IF(R62="X",CALCULADORA!$J$22,IF(CUADRO!R62="V",0,IF(CUADRO!R62="AP",0,IF(CUADRO!R62="HS",0,IF(CUADRO!R62="BA",0,IF(CALCULADORA!$M$2="INVIERNO",CUADRO!EU62,CUADRO!GA62))))))</f>
        <v/>
      </c>
      <c r="DO62" s="148" t="str">
        <f>IF(S62="X",CALCULADORA!$J$22,IF(CUADRO!S62="V",0,IF(CUADRO!S62="AP",0,IF(CUADRO!S62="HS",0,IF(CUADRO!S62="BA",0,IF(CALCULADORA!$M$2="INVIERNO",CUADRO!EV62,CUADRO!GB62))))))</f>
        <v/>
      </c>
      <c r="DP62" s="148" t="str">
        <f>IF(T62="X",CALCULADORA!$J$22,IF(CUADRO!T62="V",0,IF(CUADRO!T62="AP",0,IF(CUADRO!T62="HS",0,IF(CUADRO!T62="BA",0,IF(CALCULADORA!$M$2="INVIERNO",CUADRO!EW62,CUADRO!GC62))))))</f>
        <v/>
      </c>
      <c r="DQ62" s="148" t="str">
        <f>IF(U62="X",CALCULADORA!$J$22,IF(CUADRO!U62="V",0,IF(CUADRO!U62="AP",0,IF(CUADRO!U62="HS",0,IF(CUADRO!U62="BA",0,IF(CALCULADORA!$M$2="INVIERNO",CUADRO!EX62,CUADRO!GD62))))))</f>
        <v/>
      </c>
      <c r="DR62" s="148" t="str">
        <f>IF(V62="X",CALCULADORA!$J$22,IF(CUADRO!V62="V",0,IF(CUADRO!V62="AP",0,IF(CUADRO!V62="HS",0,IF(CUADRO!V62="BA",0,IF(CALCULADORA!$M$2="INVIERNO",CUADRO!EY62,CUADRO!GE62))))))</f>
        <v/>
      </c>
      <c r="DS62" s="148" t="str">
        <f>IF(W62="X",CALCULADORA!$J$22,IF(CUADRO!W62="V",0,IF(CUADRO!W62="AP",0,IF(CUADRO!W62="HS",0,IF(CUADRO!W62="BA",0,IF(CALCULADORA!$M$2="INVIERNO",CUADRO!EZ62,CUADRO!GF62))))))</f>
        <v/>
      </c>
      <c r="DT62" s="148" t="str">
        <f>IF(X62="X",CALCULADORA!$J$22,IF(CUADRO!X62="V",0,IF(CUADRO!X62="AP",0,IF(CUADRO!X62="HS",0,IF(CUADRO!X62="BA",0,IF(CALCULADORA!$M$2="INVIERNO",CUADRO!FA62,CUADRO!GG62))))))</f>
        <v/>
      </c>
      <c r="DU62" s="148" t="str">
        <f>IF(Y62="X",CALCULADORA!$J$22,IF(CUADRO!Y62="V",0,IF(CUADRO!Y62="AP",0,IF(CUADRO!Y62="HS",0,IF(CUADRO!Y62="BA",0,IF(CALCULADORA!$M$2="INVIERNO",CUADRO!FB62,CUADRO!GH62))))))</f>
        <v/>
      </c>
      <c r="DV62" s="148" t="str">
        <f>IF(Z62="X",CALCULADORA!$J$22,IF(CUADRO!Z62="V",0,IF(CUADRO!Z62="AP",0,IF(CUADRO!Z62="HS",0,IF(CUADRO!Z62="BA",0,IF(CALCULADORA!$M$2="INVIERNO",CUADRO!FC62,CUADRO!GI62))))))</f>
        <v/>
      </c>
      <c r="DW62" s="148" t="str">
        <f>IF(AA62="X",CALCULADORA!$J$22,IF(CUADRO!AA62="V",0,IF(CUADRO!AA62="AP",0,IF(CUADRO!AA62="HS",0,IF(CUADRO!AA62="BA",0,IF(CALCULADORA!$M$2="INVIERNO",CUADRO!FD62,CUADRO!GJ62))))))</f>
        <v/>
      </c>
      <c r="DX62" s="148" t="str">
        <f>IF(AB62="X",CALCULADORA!$J$22,IF(CUADRO!AB62="V",0,IF(CUADRO!AB62="AP",0,IF(CUADRO!AB62="HS",0,IF(CUADRO!AB62="BA",0,IF(CALCULADORA!$M$2="INVIERNO",CUADRO!FE62,CUADRO!GK62))))))</f>
        <v/>
      </c>
      <c r="DY62" s="148" t="str">
        <f>IF(AC62="X",CALCULADORA!$J$22,IF(CUADRO!AC62="V",0,IF(CUADRO!AC62="AP",0,IF(CUADRO!AC62="HS",0,IF(CUADRO!AC62="BA",0,IF(CALCULADORA!$M$2="INVIERNO",CUADRO!FF62,CUADRO!GL62))))))</f>
        <v/>
      </c>
      <c r="DZ62" s="148" t="str">
        <f>IF(AD62="X",CALCULADORA!$J$22,IF(CUADRO!AD62="V",0,IF(CUADRO!AD62="AP",0,IF(CUADRO!AD62="HS",0,IF(CUADRO!AD62="BA",0,IF(CALCULADORA!$M$2="INVIERNO",CUADRO!FG62,CUADRO!GM62))))))</f>
        <v/>
      </c>
      <c r="EA62" s="148" t="str">
        <f>IF(AE62="X",CALCULADORA!$J$22,IF(CUADRO!AE62="V",0,IF(CUADRO!AE62="AP",0,IF(CUADRO!AE62="HS",0,IF(CUADRO!AE62="BA",0,IF(CALCULADORA!$M$2="INVIERNO",CUADRO!FH62,CUADRO!GN62))))))</f>
        <v/>
      </c>
      <c r="EB62" s="148" t="str">
        <f>IF(AF62="X",CALCULADORA!$J$22,IF(CUADRO!AF62="V",0,IF(CUADRO!AF62="AP",0,IF(CUADRO!AF62="HS",0,IF(CUADRO!AF62="BA",0,IF(CALCULADORA!$M$2="INVIERNO",CUADRO!FI62,CUADRO!GO62))))))</f>
        <v/>
      </c>
      <c r="EC62" s="148" t="str">
        <f>IF(AG62="X",CALCULADORA!$J$22,IF(CUADRO!AG62="V",0,IF(CUADRO!AG62="AP",0,IF(CUADRO!AG62="HS",0,IF(CUADRO!AG62="BA",0,IF(CALCULADORA!$M$2="INVIERNO",CUADRO!FJ62,CUADRO!GP62))))))</f>
        <v/>
      </c>
      <c r="ED62" s="148" t="str">
        <f>IF(AH62="X",CALCULADORA!$J$22,IF(CUADRO!AH62="V",0,IF(CUADRO!AH62="AP",0,IF(CUADRO!AH62="HS",0,IF(CUADRO!AH62="BA",0,IF(CALCULADORA!$M$2="INVIERNO",CUADRO!FK62,CUADRO!GQ62))))))</f>
        <v/>
      </c>
      <c r="EE62" s="148" t="str">
        <f>IF(AI62="X",CALCULADORA!$J$22,IF(CUADRO!AI62="V",0,IF(CUADRO!AI62="AP",0,IF(CUADRO!AI62="HS",0,IF(CUADRO!AI62="BA",0,IF(CALCULADORA!$M$2="INVIERNO",CUADRO!FL62,CUADRO!GR62))))))</f>
        <v/>
      </c>
      <c r="EF62" s="148" t="str">
        <f>IF(AJ62="X",CALCULADORA!$J$22,IF(CUADRO!AJ62="V",0,IF(CUADRO!AJ62="AP",0,IF(CUADRO!AJ62="HS",0,IF(CUADRO!AJ62="BA",0,IF(CALCULADORA!$M$2="INVIERNO",CUADRO!FM62,CUADRO!GS62))))))</f>
        <v/>
      </c>
      <c r="EG62" s="148" t="str">
        <f>IF(AK62="X",CALCULADORA!$J$22,IF(CUADRO!AK62="V",0,IF(CUADRO!AK62="AP",0,IF(CUADRO!AK62="HS",0,IF(CUADRO!AK62="BA",0,IF(CALCULADORA!$M$2="INVIERNO",CUADRO!FN62,CUADRO!GT62))))))</f>
        <v/>
      </c>
      <c r="EH62" s="363">
        <f t="shared" si="46"/>
        <v>0</v>
      </c>
      <c r="EI62" s="19"/>
      <c r="EJ62" s="148" t="str">
        <f>IF(G62="","",IF(G62="L",0,IF(G62="V",0,IF(G62="X",0,IF(G$2="L",VLOOKUP(G62,'H. INV.'!$F$10:$P$171,11,FALSE),IF(G$2="S",VLOOKUP(G62,'H. INV.'!$V$10:$AF$171,11,FALSE),IF(G$2="D",VLOOKUP(G62,'H. INV.'!$AL$10:$AV$171,11,FALSE),"")))))))</f>
        <v/>
      </c>
      <c r="EK62" s="148" t="str">
        <f>IF(H62="","",IF(H62="L",0,IF(H62="V",0,IF(H62="X",0,IF(H$2="L",VLOOKUP(H62,'H. INV.'!$F$10:$P$171,11,FALSE),IF(H$2="S",VLOOKUP(H62,'H. INV.'!$V$10:$AF$171,11,FALSE),IF(H$2="D",VLOOKUP(H62,'H. INV.'!$AL$10:$AV$171,11,FALSE),"")))))))</f>
        <v/>
      </c>
      <c r="EL62" s="148" t="str">
        <f>IF(I62="","",IF(I62="L",0,IF(I62="V",0,IF(I62="X",0,IF(I$2="L",VLOOKUP(I62,'H. INV.'!$F$10:$P$171,11,FALSE),IF(I$2="S",VLOOKUP(I62,'H. INV.'!$V$10:$AF$171,11,FALSE),IF(I$2="D",VLOOKUP(I62,'H. INV.'!$AL$10:$AV$171,11,FALSE),"")))))))</f>
        <v/>
      </c>
      <c r="EM62" s="148" t="str">
        <f>IF(J62="","",IF(J62="L",0,IF(J62="V",0,IF(J62="X",0,IF(J$2="L",VLOOKUP(J62,'H. INV.'!$F$10:$P$171,11,FALSE),IF(J$2="S",VLOOKUP(J62,'H. INV.'!$V$10:$AF$171,11,FALSE),IF(J$2="D",VLOOKUP(J62,'H. INV.'!$AL$10:$AV$171,11,FALSE),"")))))))</f>
        <v/>
      </c>
      <c r="EN62" s="148" t="str">
        <f>IF(K62="","",IF(K62="L",0,IF(K62="V",0,IF(K62="X",0,IF(K$2="L",VLOOKUP(K62,'H. INV.'!$F$10:$P$171,11,FALSE),IF(K$2="S",VLOOKUP(K62,'H. INV.'!$V$10:$AF$171,11,FALSE),IF(K$2="D",VLOOKUP(K62,'H. INV.'!$AL$10:$AV$171,11,FALSE),"")))))))</f>
        <v/>
      </c>
      <c r="EO62" s="148" t="str">
        <f>IF(L62="","",IF(L62="L",0,IF(L62="V",0,IF(L62="X",0,IF(L$2="L",VLOOKUP(L62,'H. INV.'!$F$10:$P$171,11,FALSE),IF(L$2="S",VLOOKUP(L62,'H. INV.'!$V$10:$AF$171,11,FALSE),IF(L$2="D",VLOOKUP(L62,'H. INV.'!$AL$10:$AV$171,11,FALSE),"")))))))</f>
        <v/>
      </c>
      <c r="EP62" s="148" t="str">
        <f>IF(M62="","",IF(M62="L",0,IF(M62="V",0,IF(M62="X",0,IF(M$2="L",VLOOKUP(M62,'H. INV.'!$F$10:$P$171,11,FALSE),IF(M$2="S",VLOOKUP(M62,'H. INV.'!$V$10:$AF$171,11,FALSE),IF(M$2="D",VLOOKUP(M62,'H. INV.'!$AL$10:$AV$171,11,FALSE),"")))))))</f>
        <v/>
      </c>
      <c r="EQ62" s="148" t="str">
        <f>IF(N62="","",IF(N62="L",0,IF(N62="V",0,IF(N62="X",0,IF(N$2="L",VLOOKUP(N62,'H. INV.'!$F$10:$P$171,11,FALSE),IF(N$2="S",VLOOKUP(N62,'H. INV.'!$V$10:$AF$171,11,FALSE),IF(N$2="D",VLOOKUP(N62,'H. INV.'!$AL$10:$AV$171,11,FALSE),"")))))))</f>
        <v/>
      </c>
      <c r="ER62" s="148" t="str">
        <f>IF(O62="","",IF(O62="L",0,IF(O62="V",0,IF(O62="X",0,IF(O$2="L",VLOOKUP(O62,'H. INV.'!$F$10:$P$171,11,FALSE),IF(O$2="S",VLOOKUP(O62,'H. INV.'!$V$10:$AF$171,11,FALSE),IF(O$2="D",VLOOKUP(O62,'H. INV.'!$AL$10:$AV$171,11,FALSE),"")))))))</f>
        <v/>
      </c>
      <c r="ES62" s="148" t="str">
        <f>IF(P62="","",IF(P62="L",0,IF(P62="V",0,IF(P62="X",0,IF(P$2="L",VLOOKUP(P62,'H. INV.'!$F$10:$P$171,11,FALSE),IF(P$2="S",VLOOKUP(P62,'H. INV.'!$V$10:$AF$171,11,FALSE),IF(P$2="D",VLOOKUP(P62,'H. INV.'!$AL$10:$AV$171,11,FALSE),"")))))))</f>
        <v/>
      </c>
      <c r="ET62" s="148" t="str">
        <f>IF(Q62="","",IF(Q62="L",0,IF(Q62="V",0,IF(Q62="X",0,IF(Q$2="L",VLOOKUP(Q62,'H. INV.'!$F$10:$P$171,11,FALSE),IF(Q$2="S",VLOOKUP(Q62,'H. INV.'!$V$10:$AF$171,11,FALSE),IF(Q$2="D",VLOOKUP(Q62,'H. INV.'!$AL$10:$AV$171,11,FALSE),"")))))))</f>
        <v/>
      </c>
      <c r="EU62" s="148" t="str">
        <f>IF(R62="","",IF(R62="L",0,IF(R62="V",0,IF(R62="X",0,IF(R$2="L",VLOOKUP(R62,'H. INV.'!$F$10:$P$171,11,FALSE),IF(R$2="S",VLOOKUP(R62,'H. INV.'!$V$10:$AF$171,11,FALSE),IF(R$2="D",VLOOKUP(R62,'H. INV.'!$AL$10:$AV$171,11,FALSE),"")))))))</f>
        <v/>
      </c>
      <c r="EV62" s="148" t="str">
        <f>IF(S62="","",IF(S62="L",0,IF(S62="V",0,IF(S62="X",0,IF(S$2="L",VLOOKUP(S62,'H. INV.'!$F$10:$P$171,11,FALSE),IF(S$2="S",VLOOKUP(S62,'H. INV.'!$V$10:$AF$171,11,FALSE),IF(S$2="D",VLOOKUP(S62,'H. INV.'!$AL$10:$AV$171,11,FALSE),"")))))))</f>
        <v/>
      </c>
      <c r="EW62" s="148" t="str">
        <f>IF(T62="","",IF(T62="L",0,IF(T62="V",0,IF(T62="X",0,IF(T$2="L",VLOOKUP(T62,'H. INV.'!$F$10:$P$171,11,FALSE),IF(T$2="S",VLOOKUP(T62,'H. INV.'!$V$10:$AF$171,11,FALSE),IF(T$2="D",VLOOKUP(T62,'H. INV.'!$AL$10:$AV$171,11,FALSE),"")))))))</f>
        <v/>
      </c>
      <c r="EX62" s="148" t="str">
        <f>IF(U62="","",IF(U62="L",0,IF(U62="V",0,IF(U62="X",0,IF(U$2="L",VLOOKUP(U62,'H. INV.'!$F$10:$P$171,11,FALSE),IF(U$2="S",VLOOKUP(U62,'H. INV.'!$V$10:$AF$171,11,FALSE),IF(U$2="D",VLOOKUP(U62,'H. INV.'!$AL$10:$AV$171,11,FALSE),"")))))))</f>
        <v/>
      </c>
      <c r="EY62" s="148" t="str">
        <f>IF(V62="","",IF(V62="L",0,IF(V62="V",0,IF(V62="X",0,IF(V$2="L",VLOOKUP(V62,'H. INV.'!$F$10:$P$171,11,FALSE),IF(V$2="S",VLOOKUP(V62,'H. INV.'!$V$10:$AF$171,11,FALSE),IF(V$2="D",VLOOKUP(V62,'H. INV.'!$AL$10:$AV$171,11,FALSE),"")))))))</f>
        <v/>
      </c>
      <c r="EZ62" s="148" t="str">
        <f>IF(W62="","",IF(W62="L",0,IF(W62="V",0,IF(W62="X",0,IF(W$2="L",VLOOKUP(W62,'H. INV.'!$F$10:$P$171,11,FALSE),IF(W$2="S",VLOOKUP(W62,'H. INV.'!$V$10:$AF$171,11,FALSE),IF(W$2="D",VLOOKUP(W62,'H. INV.'!$AL$10:$AV$171,11,FALSE),"")))))))</f>
        <v/>
      </c>
      <c r="FA62" s="148" t="str">
        <f>IF(X62="","",IF(X62="L",0,IF(X62="V",0,IF(X62="X",0,IF(X$2="L",VLOOKUP(X62,'H. INV.'!$F$10:$P$171,11,FALSE),IF(X$2="S",VLOOKUP(X62,'H. INV.'!$V$10:$AF$171,11,FALSE),IF(X$2="D",VLOOKUP(X62,'H. INV.'!$AL$10:$AV$171,11,FALSE),"")))))))</f>
        <v/>
      </c>
      <c r="FB62" s="148" t="str">
        <f>IF(Y62="","",IF(Y62="L",0,IF(Y62="V",0,IF(Y62="X",0,IF(Y$2="L",VLOOKUP(Y62,'H. INV.'!$F$10:$P$171,11,FALSE),IF(Y$2="S",VLOOKUP(Y62,'H. INV.'!$V$10:$AF$171,11,FALSE),IF(Y$2="D",VLOOKUP(Y62,'H. INV.'!$AL$10:$AV$171,11,FALSE),"")))))))</f>
        <v/>
      </c>
      <c r="FC62" s="148" t="str">
        <f>IF(Z62="","",IF(Z62="L",0,IF(Z62="V",0,IF(Z62="X",0,IF(Z$2="L",VLOOKUP(Z62,'H. INV.'!$F$10:$P$171,11,FALSE),IF(Z$2="S",VLOOKUP(Z62,'H. INV.'!$V$10:$AF$171,11,FALSE),IF(Z$2="D",VLOOKUP(Z62,'H. INV.'!$AL$10:$AV$171,11,FALSE),"")))))))</f>
        <v/>
      </c>
      <c r="FD62" s="148" t="str">
        <f>IF(AA62="","",IF(AA62="L",0,IF(AA62="V",0,IF(AA62="X",0,IF(AA$2="L",VLOOKUP(AA62,'H. INV.'!$F$10:$P$171,11,FALSE),IF(AA$2="S",VLOOKUP(AA62,'H. INV.'!$V$10:$AF$171,11,FALSE),IF(AA$2="D",VLOOKUP(AA62,'H. INV.'!$AL$10:$AV$171,11,FALSE),"")))))))</f>
        <v/>
      </c>
      <c r="FE62" s="148" t="str">
        <f>IF(AB62="","",IF(AB62="L",0,IF(AB62="V",0,IF(AB62="X",0,IF(AB$2="L",VLOOKUP(AB62,'H. INV.'!$F$10:$P$171,11,FALSE),IF(AB$2="S",VLOOKUP(AB62,'H. INV.'!$V$10:$AF$171,11,FALSE),IF(AB$2="D",VLOOKUP(AB62,'H. INV.'!$AL$10:$AV$171,11,FALSE),"")))))))</f>
        <v/>
      </c>
      <c r="FF62" s="148" t="str">
        <f>IF(AC62="","",IF(AC62="L",0,IF(AC62="V",0,IF(AC62="X",0,IF(AC$2="L",VLOOKUP(AC62,'H. INV.'!$F$10:$P$171,11,FALSE),IF(AC$2="S",VLOOKUP(AC62,'H. INV.'!$V$10:$AF$171,11,FALSE),IF(AC$2="D",VLOOKUP(AC62,'H. INV.'!$AL$10:$AV$171,11,FALSE),"")))))))</f>
        <v/>
      </c>
      <c r="FG62" s="148" t="str">
        <f>IF(AD62="","",IF(AD62="L",0,IF(AD62="V",0,IF(AD62="X",0,IF(AD$2="L",VLOOKUP(AD62,'H. INV.'!$F$10:$P$171,11,FALSE),IF(AD$2="S",VLOOKUP(AD62,'H. INV.'!$V$10:$AF$171,11,FALSE),IF(AD$2="D",VLOOKUP(AD62,'H. INV.'!$AL$10:$AV$171,11,FALSE),"")))))))</f>
        <v/>
      </c>
      <c r="FH62" s="148" t="str">
        <f>IF(AE62="","",IF(AE62="L",0,IF(AE62="V",0,IF(AE62="X",0,IF(AE$2="L",VLOOKUP(AE62,'H. INV.'!$F$10:$P$171,11,FALSE),IF(AE$2="S",VLOOKUP(AE62,'H. INV.'!$V$10:$AF$171,11,FALSE),IF(AE$2="D",VLOOKUP(AE62,'H. INV.'!$AL$10:$AV$171,11,FALSE),"")))))))</f>
        <v/>
      </c>
      <c r="FI62" s="148" t="str">
        <f>IF(AF62="","",IF(AF62="L",0,IF(AF62="V",0,IF(AF62="X",0,IF(AF$2="L",VLOOKUP(AF62,'H. INV.'!$F$10:$P$171,11,FALSE),IF(AF$2="S",VLOOKUP(AF62,'H. INV.'!$V$10:$AF$171,11,FALSE),IF(AF$2="D",VLOOKUP(AF62,'H. INV.'!$AL$10:$AV$171,11,FALSE),"")))))))</f>
        <v/>
      </c>
      <c r="FJ62" s="148" t="str">
        <f>IF(AG62="","",IF(AG62="L",0,IF(AG62="V",0,IF(AG62="X",0,IF(AG$2="L",VLOOKUP(AG62,'H. INV.'!$F$10:$P$171,11,FALSE),IF(AG$2="S",VLOOKUP(AG62,'H. INV.'!$V$10:$AF$171,11,FALSE),IF(AG$2="D",VLOOKUP(AG62,'H. INV.'!$AL$10:$AV$171,11,FALSE),"")))))))</f>
        <v/>
      </c>
      <c r="FK62" s="148" t="str">
        <f>IF(AH62="","",IF(AH62="L",0,IF(AH62="V",0,IF(AH62="X",0,IF(AH$2="L",VLOOKUP(AH62,'H. INV.'!$F$10:$P$171,11,FALSE),IF(AH$2="S",VLOOKUP(AH62,'H. INV.'!$V$10:$AF$171,11,FALSE),IF(AH$2="D",VLOOKUP(AH62,'H. INV.'!$AL$10:$AV$171,11,FALSE),"")))))))</f>
        <v/>
      </c>
      <c r="FL62" s="148" t="str">
        <f>IF(AI62="","",IF(AI62="L",0,IF(AI62="V",0,IF(AI62="X",0,IF(AI$2="L",VLOOKUP(AI62,'H. INV.'!$F$10:$P$171,11,FALSE),IF(AI$2="S",VLOOKUP(AI62,'H. INV.'!$V$10:$AF$171,11,FALSE),IF(AI$2="D",VLOOKUP(AI62,'H. INV.'!$AL$10:$AV$171,11,FALSE),"")))))))</f>
        <v/>
      </c>
      <c r="FM62" s="148" t="str">
        <f>IF(AJ62="","",IF(AJ62="L",0,IF(AJ62="V",0,IF(AJ62="X",0,IF(AJ$2="L",VLOOKUP(AJ62,'H. INV.'!$F$10:$P$171,11,FALSE),IF(AJ$2="S",VLOOKUP(AJ62,'H. INV.'!$V$10:$AF$171,11,FALSE),IF(AJ$2="D",VLOOKUP(AJ62,'H. INV.'!$AL$10:$AV$171,11,FALSE),"")))))))</f>
        <v/>
      </c>
      <c r="FN62" s="148" t="str">
        <f>IF(AK62="","",IF(AK62="L",0,IF(AK62="V",0,IF(AK62="X",0,IF(AK$2="L",VLOOKUP(AK62,'H. INV.'!$F$10:$P$171,11,FALSE),IF(AK$2="S",VLOOKUP(AK62,'H. INV.'!$V$10:$AF$171,11,FALSE),IF(AK$2="D",VLOOKUP(AK62,'H. INV.'!$AL$10:$AV$171,11,FALSE),"")))))))</f>
        <v/>
      </c>
      <c r="FO62" s="19"/>
      <c r="FP62" s="148" t="str">
        <f>IF(G62="","",IF(G62="L",0,IF(G62="V",0,IF(G62="X",0,IF(G$2="L",VLOOKUP(G62,'H. VER.'!$F$10:$P$171,11,FALSE),IF(G$2="S",VLOOKUP(G62,'H. VER.'!$V$10:$AF$171,11,FALSE),IF(G$2="D",VLOOKUP(G62,'H. VER.'!$AL$10:$AV$171,11,FALSE),"")))))))</f>
        <v/>
      </c>
      <c r="FQ62" s="148" t="str">
        <f>IF(H62="","",IF(H62="L",0,IF(H62="V",0,IF(H62="X",0,IF(H$2="L",VLOOKUP(H62,'H. VER.'!$F$10:$P$171,11,FALSE),IF(H$2="S",VLOOKUP(H62,'H. VER.'!$V$10:$AF$171,11,FALSE),IF(H$2="D",VLOOKUP(H62,'H. VER.'!$AL$10:$AV$171,11,FALSE),"")))))))</f>
        <v/>
      </c>
      <c r="FR62" s="148" t="str">
        <f>IF(I62="","",IF(I62="L",0,IF(I62="V",0,IF(I62="X",0,IF(I$2="L",VLOOKUP(I62,'H. VER.'!$F$10:$P$171,11,FALSE),IF(I$2="S",VLOOKUP(I62,'H. VER.'!$V$10:$AF$171,11,FALSE),IF(I$2="D",VLOOKUP(I62,'H. VER.'!$AL$10:$AV$171,11,FALSE),"")))))))</f>
        <v/>
      </c>
      <c r="FS62" s="148" t="str">
        <f>IF(J62="","",IF(J62="L",0,IF(J62="V",0,IF(J62="X",0,IF(J$2="L",VLOOKUP(J62,'H. VER.'!$F$10:$P$171,11,FALSE),IF(J$2="S",VLOOKUP(J62,'H. VER.'!$V$10:$AF$171,11,FALSE),IF(J$2="D",VLOOKUP(J62,'H. VER.'!$AL$10:$AV$171,11,FALSE),"")))))))</f>
        <v/>
      </c>
      <c r="FT62" s="148" t="str">
        <f>IF(K62="","",IF(K62="L",0,IF(K62="V",0,IF(K62="X",0,IF(K$2="L",VLOOKUP(K62,'H. VER.'!$F$10:$P$171,11,FALSE),IF(K$2="S",VLOOKUP(K62,'H. VER.'!$V$10:$AF$171,11,FALSE),IF(K$2="D",VLOOKUP(K62,'H. VER.'!$AL$10:$AV$171,11,FALSE),"")))))))</f>
        <v/>
      </c>
      <c r="FU62" s="148" t="str">
        <f>IF(L62="","",IF(L62="L",0,IF(L62="V",0,IF(L62="X",0,IF(L$2="L",VLOOKUP(L62,'H. VER.'!$F$10:$P$171,11,FALSE),IF(L$2="S",VLOOKUP(L62,'H. VER.'!$V$10:$AF$171,11,FALSE),IF(L$2="D",VLOOKUP(L62,'H. VER.'!$AL$10:$AV$171,11,FALSE),"")))))))</f>
        <v/>
      </c>
      <c r="FV62" s="148" t="str">
        <f>IF(M62="","",IF(M62="L",0,IF(M62="V",0,IF(M62="X",0,IF(M$2="L",VLOOKUP(M62,'H. VER.'!$F$10:$P$171,11,FALSE),IF(M$2="S",VLOOKUP(M62,'H. VER.'!$V$10:$AF$171,11,FALSE),IF(M$2="D",VLOOKUP(M62,'H. VER.'!$AL$10:$AV$171,11,FALSE),"")))))))</f>
        <v/>
      </c>
      <c r="FW62" s="148" t="str">
        <f>IF(N62="","",IF(N62="L",0,IF(N62="V",0,IF(N62="X",0,IF(N$2="L",VLOOKUP(N62,'H. VER.'!$F$10:$P$171,11,FALSE),IF(N$2="S",VLOOKUP(N62,'H. VER.'!$V$10:$AF$171,11,FALSE),IF(N$2="D",VLOOKUP(N62,'H. VER.'!$AL$10:$AV$171,11,FALSE),"")))))))</f>
        <v/>
      </c>
      <c r="FX62" s="148" t="str">
        <f>IF(O62="","",IF(O62="L",0,IF(O62="V",0,IF(O62="X",0,IF(O$2="L",VLOOKUP(O62,'H. VER.'!$F$10:$P$171,11,FALSE),IF(O$2="S",VLOOKUP(O62,'H. VER.'!$V$10:$AF$171,11,FALSE),IF(O$2="D",VLOOKUP(O62,'H. VER.'!$AL$10:$AV$171,11,FALSE),"")))))))</f>
        <v/>
      </c>
      <c r="FY62" s="148" t="str">
        <f>IF(P62="","",IF(P62="L",0,IF(P62="V",0,IF(P62="X",0,IF(P$2="L",VLOOKUP(P62,'H. VER.'!$F$10:$P$171,11,FALSE),IF(P$2="S",VLOOKUP(P62,'H. VER.'!$V$10:$AF$171,11,FALSE),IF(P$2="D",VLOOKUP(P62,'H. VER.'!$AL$10:$AV$171,11,FALSE),"")))))))</f>
        <v/>
      </c>
      <c r="FZ62" s="148" t="str">
        <f>IF(Q62="","",IF(Q62="L",0,IF(Q62="V",0,IF(Q62="X",0,IF(Q$2="L",VLOOKUP(Q62,'H. VER.'!$F$10:$P$171,11,FALSE),IF(Q$2="S",VLOOKUP(Q62,'H. VER.'!$V$10:$AF$171,11,FALSE),IF(Q$2="D",VLOOKUP(Q62,'H. VER.'!$AL$10:$AV$171,11,FALSE),"")))))))</f>
        <v/>
      </c>
      <c r="GA62" s="148" t="str">
        <f>IF(R62="","",IF(R62="L",0,IF(R62="V",0,IF(R62="X",0,IF(R$2="L",VLOOKUP(R62,'H. VER.'!$F$10:$P$171,11,FALSE),IF(R$2="S",VLOOKUP(R62,'H. VER.'!$V$10:$AF$171,11,FALSE),IF(R$2="D",VLOOKUP(R62,'H. VER.'!$AL$10:$AV$171,11,FALSE),"")))))))</f>
        <v/>
      </c>
      <c r="GB62" s="148" t="str">
        <f>IF(S62="","",IF(S62="L",0,IF(S62="V",0,IF(S62="X",0,IF(S$2="L",VLOOKUP(S62,'H. VER.'!$F$10:$P$171,11,FALSE),IF(S$2="S",VLOOKUP(S62,'H. VER.'!$V$10:$AF$171,11,FALSE),IF(S$2="D",VLOOKUP(S62,'H. VER.'!$AL$10:$AV$171,11,FALSE),"")))))))</f>
        <v/>
      </c>
      <c r="GC62" s="148" t="str">
        <f>IF(T62="","",IF(T62="L",0,IF(T62="V",0,IF(T62="X",0,IF(T$2="L",VLOOKUP(T62,'H. VER.'!$F$10:$P$171,11,FALSE),IF(T$2="S",VLOOKUP(T62,'H. VER.'!$V$10:$AF$171,11,FALSE),IF(T$2="D",VLOOKUP(T62,'H. VER.'!$AL$10:$AV$171,11,FALSE),"")))))))</f>
        <v/>
      </c>
      <c r="GD62" s="148" t="str">
        <f>IF(U62="","",IF(U62="L",0,IF(U62="V",0,IF(U62="X",0,IF(U$2="L",VLOOKUP(U62,'H. VER.'!$F$10:$P$171,11,FALSE),IF(U$2="S",VLOOKUP(U62,'H. VER.'!$V$10:$AF$171,11,FALSE),IF(U$2="D",VLOOKUP(U62,'H. VER.'!$AL$10:$AV$171,11,FALSE),"")))))))</f>
        <v/>
      </c>
      <c r="GE62" s="148" t="str">
        <f>IF(V62="","",IF(V62="L",0,IF(V62="V",0,IF(V62="X",0,IF(V$2="L",VLOOKUP(V62,'H. VER.'!$F$10:$P$171,11,FALSE),IF(V$2="S",VLOOKUP(V62,'H. VER.'!$V$10:$AF$171,11,FALSE),IF(V$2="D",VLOOKUP(V62,'H. VER.'!$AL$10:$AV$171,11,FALSE),"")))))))</f>
        <v/>
      </c>
      <c r="GF62" s="148" t="str">
        <f>IF(W62="","",IF(W62="L",0,IF(W62="V",0,IF(W62="X",0,IF(W$2="L",VLOOKUP(W62,'H. VER.'!$F$10:$P$171,11,FALSE),IF(W$2="S",VLOOKUP(W62,'H. VER.'!$V$10:$AF$171,11,FALSE),IF(W$2="D",VLOOKUP(W62,'H. VER.'!$AL$10:$AV$171,11,FALSE),"")))))))</f>
        <v/>
      </c>
      <c r="GG62" s="148" t="str">
        <f>IF(X62="","",IF(X62="L",0,IF(X62="V",0,IF(X62="X",0,IF(X$2="L",VLOOKUP(X62,'H. VER.'!$F$10:$P$171,11,FALSE),IF(X$2="S",VLOOKUP(X62,'H. VER.'!$V$10:$AF$171,11,FALSE),IF(X$2="D",VLOOKUP(X62,'H. VER.'!$AL$10:$AV$171,11,FALSE),"")))))))</f>
        <v/>
      </c>
      <c r="GH62" s="148" t="str">
        <f>IF(Y62="","",IF(Y62="L",0,IF(Y62="V",0,IF(Y62="X",0,IF(Y$2="L",VLOOKUP(Y62,'H. VER.'!$F$10:$P$171,11,FALSE),IF(Y$2="S",VLOOKUP(Y62,'H. VER.'!$V$10:$AF$171,11,FALSE),IF(Y$2="D",VLOOKUP(Y62,'H. VER.'!$AL$10:$AV$171,11,FALSE),"")))))))</f>
        <v/>
      </c>
      <c r="GI62" s="148" t="str">
        <f>IF(Z62="","",IF(Z62="L",0,IF(Z62="V",0,IF(Z62="X",0,IF(Z$2="L",VLOOKUP(Z62,'H. VER.'!$F$10:$P$171,11,FALSE),IF(Z$2="S",VLOOKUP(Z62,'H. VER.'!$V$10:$AF$171,11,FALSE),IF(Z$2="D",VLOOKUP(Z62,'H. VER.'!$AL$10:$AV$171,11,FALSE),"")))))))</f>
        <v/>
      </c>
      <c r="GJ62" s="148" t="str">
        <f>IF(AA62="","",IF(AA62="L",0,IF(AA62="V",0,IF(AA62="X",0,IF(AA$2="L",VLOOKUP(AA62,'H. VER.'!$F$10:$P$171,11,FALSE),IF(AA$2="S",VLOOKUP(AA62,'H. VER.'!$V$10:$AF$171,11,FALSE),IF(AA$2="D",VLOOKUP(AA62,'H. VER.'!$AL$10:$AV$171,11,FALSE),"")))))))</f>
        <v/>
      </c>
      <c r="GK62" s="148" t="str">
        <f>IF(AB62="","",IF(AB62="L",0,IF(AB62="V",0,IF(AB62="X",0,IF(AB$2="L",VLOOKUP(AB62,'H. VER.'!$F$10:$P$171,11,FALSE),IF(AB$2="S",VLOOKUP(AB62,'H. VER.'!$V$10:$AF$171,11,FALSE),IF(AB$2="D",VLOOKUP(AB62,'H. VER.'!$AL$10:$AV$171,11,FALSE),"")))))))</f>
        <v/>
      </c>
      <c r="GL62" s="148" t="str">
        <f>IF(AC62="","",IF(AC62="L",0,IF(AC62="V",0,IF(AC62="X",0,IF(AC$2="L",VLOOKUP(AC62,'H. VER.'!$F$10:$P$171,11,FALSE),IF(AC$2="S",VLOOKUP(AC62,'H. VER.'!$V$10:$AF$171,11,FALSE),IF(AC$2="D",VLOOKUP(AC62,'H. VER.'!$AL$10:$AV$171,11,FALSE),"")))))))</f>
        <v/>
      </c>
      <c r="GM62" s="148" t="str">
        <f>IF(AD62="","",IF(AD62="L",0,IF(AD62="V",0,IF(AD62="X",0,IF(AD$2="L",VLOOKUP(AD62,'H. VER.'!$F$10:$P$171,11,FALSE),IF(AD$2="S",VLOOKUP(AD62,'H. VER.'!$V$10:$AF$171,11,FALSE),IF(AD$2="D",VLOOKUP(AD62,'H. VER.'!$AL$10:$AV$171,11,FALSE),"")))))))</f>
        <v/>
      </c>
      <c r="GN62" s="148" t="str">
        <f>IF(AE62="","",IF(AE62="L",0,IF(AE62="V",0,IF(AE62="X",0,IF(AE$2="L",VLOOKUP(AE62,'H. VER.'!$F$10:$P$171,11,FALSE),IF(AE$2="S",VLOOKUP(AE62,'H. VER.'!$V$10:$AF$171,11,FALSE),IF(AE$2="D",VLOOKUP(AE62,'H. VER.'!$AL$10:$AV$171,11,FALSE),"")))))))</f>
        <v/>
      </c>
      <c r="GO62" s="148" t="str">
        <f>IF(AF62="","",IF(AF62="L",0,IF(AF62="V",0,IF(AF62="X",0,IF(AF$2="L",VLOOKUP(AF62,'H. VER.'!$F$10:$P$171,11,FALSE),IF(AF$2="S",VLOOKUP(AF62,'H. VER.'!$V$10:$AF$171,11,FALSE),IF(AF$2="D",VLOOKUP(AF62,'H. VER.'!$AL$10:$AV$171,11,FALSE),"")))))))</f>
        <v/>
      </c>
      <c r="GP62" s="148" t="str">
        <f>IF(AG62="","",IF(AG62="L",0,IF(AG62="V",0,IF(AG62="X",0,IF(AG$2="L",VLOOKUP(AG62,'H. VER.'!$F$10:$P$171,11,FALSE),IF(AG$2="S",VLOOKUP(AG62,'H. VER.'!$V$10:$AF$171,11,FALSE),IF(AG$2="D",VLOOKUP(AG62,'H. VER.'!$AL$10:$AV$171,11,FALSE),"")))))))</f>
        <v/>
      </c>
      <c r="GQ62" s="148" t="str">
        <f>IF(AH62="","",IF(AH62="L",0,IF(AH62="V",0,IF(AH62="X",0,IF(AH$2="L",VLOOKUP(AH62,'H. VER.'!$F$10:$P$171,11,FALSE),IF(AH$2="S",VLOOKUP(AH62,'H. VER.'!$V$10:$AF$171,11,FALSE),IF(AH$2="D",VLOOKUP(AH62,'H. VER.'!$AL$10:$AV$171,11,FALSE),"")))))))</f>
        <v/>
      </c>
      <c r="GR62" s="148" t="str">
        <f>IF(AI62="","",IF(AI62="L",0,IF(AI62="V",0,IF(AI62="X",0,IF(AI$2="L",VLOOKUP(AI62,'H. VER.'!$F$10:$P$171,11,FALSE),IF(AI$2="S",VLOOKUP(AI62,'H. VER.'!$V$10:$AF$171,11,FALSE),IF(AI$2="D",VLOOKUP(AI62,'H. VER.'!$AL$10:$AV$171,11,FALSE),"")))))))</f>
        <v/>
      </c>
      <c r="GS62" s="148" t="str">
        <f>IF(AJ62="","",IF(AJ62="L",0,IF(AJ62="V",0,IF(AJ62="X",0,IF(AJ$2="L",VLOOKUP(AJ62,'H. VER.'!$F$10:$P$171,11,FALSE),IF(AJ$2="S",VLOOKUP(AJ62,'H. VER.'!$V$10:$AF$171,11,FALSE),IF(AJ$2="D",VLOOKUP(AJ62,'H. VER.'!$AL$10:$AV$171,11,FALSE),"")))))))</f>
        <v/>
      </c>
      <c r="GT62" s="148" t="str">
        <f>IF(AK62="","",IF(AK62="L",0,IF(AK62="V",0,IF(AK62="X",0,IF(AK$2="L",VLOOKUP(AK62,'H. VER.'!$F$10:$P$171,11,FALSE),IF(AK$2="S",VLOOKUP(AK62,'H. VER.'!$V$10:$AF$171,11,FALSE),IF(AK$2="D",VLOOKUP(AK62,'H. VER.'!$AL$10:$AV$171,11,FALSE),"")))))))</f>
        <v/>
      </c>
      <c r="GU62" s="19"/>
      <c r="GV62" s="417">
        <f t="shared" si="47"/>
        <v>55</v>
      </c>
      <c r="GW62" s="415"/>
    </row>
    <row r="63" spans="1:205" ht="15.75" hidden="1">
      <c r="A63" s="368"/>
      <c r="B63" s="367" t="str">
        <f>IFERROR(VLOOKUP(A479/7/2023+CONDUCTORES!C:V,20,FALSE),"")</f>
        <v/>
      </c>
      <c r="C63" s="544" t="str">
        <f>IF(CUADRO!A63="",IF(B63="","",B63),VLOOKUP(CUADRO!A63,CONDUCTORES!C:E,3,FALSE))</f>
        <v/>
      </c>
      <c r="D63" s="545" t="str">
        <f>IF(ISNA(IF(B63="",IF(A63="","",A63),VLOOKUP(B63,CONDUCTORES!B:F,5,FALSE))),"",(IF(B63="",IF(A63="","",A63),VLOOKUP(B63,CONDUCTORES!B:F,5,FALSE))))</f>
        <v/>
      </c>
      <c r="E63" s="546"/>
      <c r="F63" s="553"/>
      <c r="G63" s="547"/>
      <c r="H63" s="547"/>
      <c r="I63" s="519"/>
      <c r="J63" s="547"/>
      <c r="K63" s="519"/>
      <c r="L63" s="550"/>
      <c r="M63" s="547"/>
      <c r="N63" s="547"/>
      <c r="O63" s="547"/>
      <c r="P63" s="519"/>
      <c r="Q63" s="519"/>
      <c r="R63" s="519"/>
      <c r="S63" s="550"/>
      <c r="T63" s="519"/>
      <c r="U63" s="549"/>
      <c r="V63" s="547"/>
      <c r="W63" s="547"/>
      <c r="X63" s="547"/>
      <c r="Y63" s="519"/>
      <c r="Z63" s="519"/>
      <c r="AA63" s="547"/>
      <c r="AB63" s="547"/>
      <c r="AC63" s="547"/>
      <c r="AD63" s="547"/>
      <c r="AE63" s="547"/>
      <c r="AF63" s="547"/>
      <c r="AG63" s="550"/>
      <c r="AH63" s="547"/>
      <c r="AI63" s="547"/>
      <c r="AJ63" s="547"/>
      <c r="AK63" s="519"/>
      <c r="AL63" s="417">
        <f t="shared" si="38"/>
        <v>0</v>
      </c>
      <c r="AM63" s="417">
        <f t="shared" si="6"/>
        <v>31</v>
      </c>
      <c r="AN63" s="463">
        <f t="shared" si="39"/>
        <v>0</v>
      </c>
      <c r="AO63" s="463">
        <f t="shared" si="40"/>
        <v>0</v>
      </c>
      <c r="AP63" s="463">
        <f t="shared" si="41"/>
        <v>0</v>
      </c>
      <c r="AQ63" s="463">
        <f t="shared" si="42"/>
        <v>0</v>
      </c>
      <c r="AR63" s="463">
        <f t="shared" si="43"/>
        <v>0</v>
      </c>
      <c r="AS63" s="464">
        <f t="shared" si="44"/>
        <v>0</v>
      </c>
      <c r="AT63" s="464">
        <f t="shared" si="45"/>
        <v>0</v>
      </c>
      <c r="AU63" s="465">
        <f>EH63+(AO63*(CALCULADORA!$L$22/30))+(CUADRO!AP63*CALCULADORA!$J$22)+(CUADRO!AQ63*CALCULADORA!$J$22)+(CUADRO!AR63*CALCULADORA!$J$22)</f>
        <v>0</v>
      </c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97">
        <f t="shared" si="48"/>
        <v>1</v>
      </c>
      <c r="BW63" s="97">
        <f t="shared" si="49"/>
        <v>2</v>
      </c>
      <c r="BX63" s="97">
        <f t="shared" si="50"/>
        <v>3</v>
      </c>
      <c r="BY63" s="97">
        <f t="shared" si="51"/>
        <v>4</v>
      </c>
      <c r="BZ63" s="97">
        <f t="shared" si="52"/>
        <v>5</v>
      </c>
      <c r="CA63" s="97">
        <f t="shared" si="53"/>
        <v>6</v>
      </c>
      <c r="CB63" s="97">
        <f t="shared" si="54"/>
        <v>7</v>
      </c>
      <c r="CC63" s="97">
        <f t="shared" si="55"/>
        <v>8</v>
      </c>
      <c r="CD63" s="97">
        <f t="shared" si="56"/>
        <v>9</v>
      </c>
      <c r="CE63" s="97">
        <f t="shared" si="57"/>
        <v>10</v>
      </c>
      <c r="CF63" s="97">
        <f t="shared" si="58"/>
        <v>11</v>
      </c>
      <c r="CG63" s="97">
        <f t="shared" si="59"/>
        <v>12</v>
      </c>
      <c r="CH63" s="97">
        <f t="shared" si="60"/>
        <v>13</v>
      </c>
      <c r="CI63" s="97">
        <f t="shared" si="61"/>
        <v>14</v>
      </c>
      <c r="CJ63" s="97">
        <f t="shared" si="62"/>
        <v>15</v>
      </c>
      <c r="CK63" s="97">
        <f t="shared" si="63"/>
        <v>16</v>
      </c>
      <c r="CL63" s="97">
        <f t="shared" si="64"/>
        <v>17</v>
      </c>
      <c r="CM63" s="97">
        <f t="shared" si="65"/>
        <v>18</v>
      </c>
      <c r="CN63" s="97">
        <f t="shared" si="66"/>
        <v>19</v>
      </c>
      <c r="CO63" s="97">
        <f t="shared" si="67"/>
        <v>20</v>
      </c>
      <c r="CP63" s="97">
        <f t="shared" si="68"/>
        <v>21</v>
      </c>
      <c r="CQ63" s="97">
        <f t="shared" si="69"/>
        <v>22</v>
      </c>
      <c r="CR63" s="97">
        <f t="shared" si="70"/>
        <v>23</v>
      </c>
      <c r="CS63" s="97">
        <f t="shared" si="71"/>
        <v>24</v>
      </c>
      <c r="CT63" s="97">
        <f t="shared" si="72"/>
        <v>25</v>
      </c>
      <c r="CU63" s="97">
        <f t="shared" si="73"/>
        <v>26</v>
      </c>
      <c r="CV63" s="97">
        <f t="shared" si="74"/>
        <v>27</v>
      </c>
      <c r="CW63" s="97">
        <f t="shared" si="75"/>
        <v>28</v>
      </c>
      <c r="CX63" s="97">
        <f t="shared" si="76"/>
        <v>29</v>
      </c>
      <c r="CY63" s="97">
        <f t="shared" si="77"/>
        <v>30</v>
      </c>
      <c r="CZ63" s="97">
        <f t="shared" si="78"/>
        <v>31</v>
      </c>
      <c r="DA63" s="19"/>
      <c r="DB63" s="19"/>
      <c r="DC63" s="148" t="str">
        <f>IF(G63="X",CALCULADORA!$J$22,IF(CUADRO!G63="V",0,IF(CUADRO!G63="AP",0,IF(CUADRO!G63="HS",0,IF(CUADRO!G63="BA",0,IF(CALCULADORA!$M$2="INVIERNO",CUADRO!EJ63,CUADRO!FP63))))))</f>
        <v/>
      </c>
      <c r="DD63" s="148" t="str">
        <f>IF(H63="X",CALCULADORA!$J$22,IF(CUADRO!H63="V",0,IF(CUADRO!H63="AP",0,IF(CUADRO!H63="HS",0,IF(CUADRO!H63="BA",0,IF(CALCULADORA!$M$2="INVIERNO",CUADRO!EK63,CUADRO!FQ63))))))</f>
        <v/>
      </c>
      <c r="DE63" s="148" t="str">
        <f>IF(I63="X",CALCULADORA!$J$22,IF(CUADRO!I63="V",0,IF(CUADRO!I63="AP",0,IF(CUADRO!I63="HS",0,IF(CUADRO!I63="BA",0,IF(CALCULADORA!$M$2="INVIERNO",CUADRO!EL63,CUADRO!FR63))))))</f>
        <v/>
      </c>
      <c r="DF63" s="148" t="str">
        <f>IF(J63="X",CALCULADORA!$J$22,IF(CUADRO!J63="V",0,IF(CUADRO!J63="AP",0,IF(CUADRO!J63="HS",0,IF(CUADRO!J63="BA",0,IF(CALCULADORA!$M$2="INVIERNO",CUADRO!EM63,CUADRO!FS63))))))</f>
        <v/>
      </c>
      <c r="DG63" s="148" t="str">
        <f>IF(K63="X",CALCULADORA!$J$22,IF(CUADRO!K63="V",0,IF(CUADRO!K63="AP",0,IF(CUADRO!K63="HS",0,IF(CUADRO!K63="BA",0,IF(CALCULADORA!$M$2="INVIERNO",CUADRO!EN63,CUADRO!FT63))))))</f>
        <v/>
      </c>
      <c r="DH63" s="148" t="str">
        <f>IF(L63="X",CALCULADORA!$J$22,IF(CUADRO!L63="V",0,IF(CUADRO!L63="AP",0,IF(CUADRO!L63="HS",0,IF(CUADRO!L63="BA",0,IF(CALCULADORA!$M$2="INVIERNO",CUADRO!EO63,CUADRO!FU63))))))</f>
        <v/>
      </c>
      <c r="DI63" s="148" t="str">
        <f>IF(M63="X",CALCULADORA!$J$22,IF(CUADRO!M63="V",0,IF(CUADRO!M63="AP",0,IF(CUADRO!M63="HS",0,IF(CUADRO!M63="BA",0,IF(CALCULADORA!$M$2="INVIERNO",CUADRO!EP63,CUADRO!FV63))))))</f>
        <v/>
      </c>
      <c r="DJ63" s="148" t="str">
        <f>IF(N63="X",CALCULADORA!$J$22,IF(CUADRO!N63="V",0,IF(CUADRO!N63="AP",0,IF(CUADRO!N63="HS",0,IF(CUADRO!N63="BA",0,IF(CALCULADORA!$M$2="INVIERNO",CUADRO!EQ63,CUADRO!FW63))))))</f>
        <v/>
      </c>
      <c r="DK63" s="148" t="str">
        <f>IF(O63="X",CALCULADORA!$J$22,IF(CUADRO!O63="V",0,IF(CUADRO!O63="AP",0,IF(CUADRO!O63="HS",0,IF(CUADRO!O63="BA",0,IF(CALCULADORA!$M$2="INVIERNO",CUADRO!ER63,CUADRO!FX63))))))</f>
        <v/>
      </c>
      <c r="DL63" s="148" t="str">
        <f>IF(P63="X",CALCULADORA!$J$22,IF(CUADRO!P63="V",0,IF(CUADRO!P63="AP",0,IF(CUADRO!P63="HS",0,IF(CUADRO!P63="BA",0,IF(CALCULADORA!$M$2="INVIERNO",CUADRO!ES63,CUADRO!FY63))))))</f>
        <v/>
      </c>
      <c r="DM63" s="148" t="str">
        <f>IF(Q63="X",CALCULADORA!$J$22,IF(CUADRO!Q63="V",0,IF(CUADRO!Q63="AP",0,IF(CUADRO!Q63="HS",0,IF(CUADRO!Q63="BA",0,IF(CALCULADORA!$M$2="INVIERNO",CUADRO!ET63,CUADRO!FZ63))))))</f>
        <v/>
      </c>
      <c r="DN63" s="148" t="str">
        <f>IF(R63="X",CALCULADORA!$J$22,IF(CUADRO!R63="V",0,IF(CUADRO!R63="AP",0,IF(CUADRO!R63="HS",0,IF(CUADRO!R63="BA",0,IF(CALCULADORA!$M$2="INVIERNO",CUADRO!EU63,CUADRO!GA63))))))</f>
        <v/>
      </c>
      <c r="DO63" s="148" t="str">
        <f>IF(S63="X",CALCULADORA!$J$22,IF(CUADRO!S63="V",0,IF(CUADRO!S63="AP",0,IF(CUADRO!S63="HS",0,IF(CUADRO!S63="BA",0,IF(CALCULADORA!$M$2="INVIERNO",CUADRO!EV63,CUADRO!GB63))))))</f>
        <v/>
      </c>
      <c r="DP63" s="148" t="str">
        <f>IF(T63="X",CALCULADORA!$J$22,IF(CUADRO!T63="V",0,IF(CUADRO!T63="AP",0,IF(CUADRO!T63="HS",0,IF(CUADRO!T63="BA",0,IF(CALCULADORA!$M$2="INVIERNO",CUADRO!EW63,CUADRO!GC63))))))</f>
        <v/>
      </c>
      <c r="DQ63" s="148" t="str">
        <f>IF(U63="X",CALCULADORA!$J$22,IF(CUADRO!U63="V",0,IF(CUADRO!U63="AP",0,IF(CUADRO!U63="HS",0,IF(CUADRO!U63="BA",0,IF(CALCULADORA!$M$2="INVIERNO",CUADRO!EX63,CUADRO!GD63))))))</f>
        <v/>
      </c>
      <c r="DR63" s="148" t="str">
        <f>IF(V63="X",CALCULADORA!$J$22,IF(CUADRO!V63="V",0,IF(CUADRO!V63="AP",0,IF(CUADRO!V63="HS",0,IF(CUADRO!V63="BA",0,IF(CALCULADORA!$M$2="INVIERNO",CUADRO!EY63,CUADRO!GE63))))))</f>
        <v/>
      </c>
      <c r="DS63" s="148" t="str">
        <f>IF(W63="X",CALCULADORA!$J$22,IF(CUADRO!W63="V",0,IF(CUADRO!W63="AP",0,IF(CUADRO!W63="HS",0,IF(CUADRO!W63="BA",0,IF(CALCULADORA!$M$2="INVIERNO",CUADRO!EZ63,CUADRO!GF63))))))</f>
        <v/>
      </c>
      <c r="DT63" s="148" t="str">
        <f>IF(X63="X",CALCULADORA!$J$22,IF(CUADRO!X63="V",0,IF(CUADRO!X63="AP",0,IF(CUADRO!X63="HS",0,IF(CUADRO!X63="BA",0,IF(CALCULADORA!$M$2="INVIERNO",CUADRO!FA63,CUADRO!GG63))))))</f>
        <v/>
      </c>
      <c r="DU63" s="148" t="str">
        <f>IF(Y63="X",CALCULADORA!$J$22,IF(CUADRO!Y63="V",0,IF(CUADRO!Y63="AP",0,IF(CUADRO!Y63="HS",0,IF(CUADRO!Y63="BA",0,IF(CALCULADORA!$M$2="INVIERNO",CUADRO!FB63,CUADRO!GH63))))))</f>
        <v/>
      </c>
      <c r="DV63" s="148" t="str">
        <f>IF(Z63="X",CALCULADORA!$J$22,IF(CUADRO!Z63="V",0,IF(CUADRO!Z63="AP",0,IF(CUADRO!Z63="HS",0,IF(CUADRO!Z63="BA",0,IF(CALCULADORA!$M$2="INVIERNO",CUADRO!FC63,CUADRO!GI63))))))</f>
        <v/>
      </c>
      <c r="DW63" s="148" t="str">
        <f>IF(AA63="X",CALCULADORA!$J$22,IF(CUADRO!AA63="V",0,IF(CUADRO!AA63="AP",0,IF(CUADRO!AA63="HS",0,IF(CUADRO!AA63="BA",0,IF(CALCULADORA!$M$2="INVIERNO",CUADRO!FD63,CUADRO!GJ63))))))</f>
        <v/>
      </c>
      <c r="DX63" s="148" t="str">
        <f>IF(AB63="X",CALCULADORA!$J$22,IF(CUADRO!AB63="V",0,IF(CUADRO!AB63="AP",0,IF(CUADRO!AB63="HS",0,IF(CUADRO!AB63="BA",0,IF(CALCULADORA!$M$2="INVIERNO",CUADRO!FE63,CUADRO!GK63))))))</f>
        <v/>
      </c>
      <c r="DY63" s="148" t="str">
        <f>IF(AC63="X",CALCULADORA!$J$22,IF(CUADRO!AC63="V",0,IF(CUADRO!AC63="AP",0,IF(CUADRO!AC63="HS",0,IF(CUADRO!AC63="BA",0,IF(CALCULADORA!$M$2="INVIERNO",CUADRO!FF63,CUADRO!GL63))))))</f>
        <v/>
      </c>
      <c r="DZ63" s="148" t="str">
        <f>IF(AD63="X",CALCULADORA!$J$22,IF(CUADRO!AD63="V",0,IF(CUADRO!AD63="AP",0,IF(CUADRO!AD63="HS",0,IF(CUADRO!AD63="BA",0,IF(CALCULADORA!$M$2="INVIERNO",CUADRO!FG63,CUADRO!GM63))))))</f>
        <v/>
      </c>
      <c r="EA63" s="148" t="str">
        <f>IF(AE63="X",CALCULADORA!$J$22,IF(CUADRO!AE63="V",0,IF(CUADRO!AE63="AP",0,IF(CUADRO!AE63="HS",0,IF(CUADRO!AE63="BA",0,IF(CALCULADORA!$M$2="INVIERNO",CUADRO!FH63,CUADRO!GN63))))))</f>
        <v/>
      </c>
      <c r="EB63" s="148" t="str">
        <f>IF(AF63="X",CALCULADORA!$J$22,IF(CUADRO!AF63="V",0,IF(CUADRO!AF63="AP",0,IF(CUADRO!AF63="HS",0,IF(CUADRO!AF63="BA",0,IF(CALCULADORA!$M$2="INVIERNO",CUADRO!FI63,CUADRO!GO63))))))</f>
        <v/>
      </c>
      <c r="EC63" s="148" t="str">
        <f>IF(AG63="X",CALCULADORA!$J$22,IF(CUADRO!AG63="V",0,IF(CUADRO!AG63="AP",0,IF(CUADRO!AG63="HS",0,IF(CUADRO!AG63="BA",0,IF(CALCULADORA!$M$2="INVIERNO",CUADRO!FJ63,CUADRO!GP63))))))</f>
        <v/>
      </c>
      <c r="ED63" s="148" t="str">
        <f>IF(AH63="X",CALCULADORA!$J$22,IF(CUADRO!AH63="V",0,IF(CUADRO!AH63="AP",0,IF(CUADRO!AH63="HS",0,IF(CUADRO!AH63="BA",0,IF(CALCULADORA!$M$2="INVIERNO",CUADRO!FK63,CUADRO!GQ63))))))</f>
        <v/>
      </c>
      <c r="EE63" s="148" t="str">
        <f>IF(AI63="X",CALCULADORA!$J$22,IF(CUADRO!AI63="V",0,IF(CUADRO!AI63="AP",0,IF(CUADRO!AI63="HS",0,IF(CUADRO!AI63="BA",0,IF(CALCULADORA!$M$2="INVIERNO",CUADRO!FL63,CUADRO!GR63))))))</f>
        <v/>
      </c>
      <c r="EF63" s="148" t="str">
        <f>IF(AJ63="X",CALCULADORA!$J$22,IF(CUADRO!AJ63="V",0,IF(CUADRO!AJ63="AP",0,IF(CUADRO!AJ63="HS",0,IF(CUADRO!AJ63="BA",0,IF(CALCULADORA!$M$2="INVIERNO",CUADRO!FM63,CUADRO!GS63))))))</f>
        <v/>
      </c>
      <c r="EG63" s="148" t="str">
        <f>IF(AK63="X",CALCULADORA!$J$22,IF(CUADRO!AK63="V",0,IF(CUADRO!AK63="AP",0,IF(CUADRO!AK63="HS",0,IF(CUADRO!AK63="BA",0,IF(CALCULADORA!$M$2="INVIERNO",CUADRO!FN63,CUADRO!GT63))))))</f>
        <v/>
      </c>
      <c r="EH63" s="363">
        <f t="shared" si="46"/>
        <v>0</v>
      </c>
      <c r="EI63" s="19"/>
      <c r="EJ63" s="148" t="str">
        <f>IF(G63="","",IF(G63="L",0,IF(G63="V",0,IF(G63="X",0,IF(G$2="L",VLOOKUP(G63,'H. INV.'!$F$10:$P$171,11,FALSE),IF(G$2="S",VLOOKUP(G63,'H. INV.'!$V$10:$AF$171,11,FALSE),IF(G$2="D",VLOOKUP(G63,'H. INV.'!$AL$10:$AV$171,11,FALSE),"")))))))</f>
        <v/>
      </c>
      <c r="EK63" s="148" t="str">
        <f>IF(H63="","",IF(H63="L",0,IF(H63="V",0,IF(H63="X",0,IF(H$2="L",VLOOKUP(H63,'H. INV.'!$F$10:$P$171,11,FALSE),IF(H$2="S",VLOOKUP(H63,'H. INV.'!$V$10:$AF$171,11,FALSE),IF(H$2="D",VLOOKUP(H63,'H. INV.'!$AL$10:$AV$171,11,FALSE),"")))))))</f>
        <v/>
      </c>
      <c r="EL63" s="148" t="str">
        <f>IF(I63="","",IF(I63="L",0,IF(I63="V",0,IF(I63="X",0,IF(I$2="L",VLOOKUP(I63,'H. INV.'!$F$10:$P$171,11,FALSE),IF(I$2="S",VLOOKUP(I63,'H. INV.'!$V$10:$AF$171,11,FALSE),IF(I$2="D",VLOOKUP(I63,'H. INV.'!$AL$10:$AV$171,11,FALSE),"")))))))</f>
        <v/>
      </c>
      <c r="EM63" s="148" t="str">
        <f>IF(J63="","",IF(J63="L",0,IF(J63="V",0,IF(J63="X",0,IF(J$2="L",VLOOKUP(J63,'H. INV.'!$F$10:$P$171,11,FALSE),IF(J$2="S",VLOOKUP(J63,'H. INV.'!$V$10:$AF$171,11,FALSE),IF(J$2="D",VLOOKUP(J63,'H. INV.'!$AL$10:$AV$171,11,FALSE),"")))))))</f>
        <v/>
      </c>
      <c r="EN63" s="148" t="str">
        <f>IF(K63="","",IF(K63="L",0,IF(K63="V",0,IF(K63="X",0,IF(K$2="L",VLOOKUP(K63,'H. INV.'!$F$10:$P$171,11,FALSE),IF(K$2="S",VLOOKUP(K63,'H. INV.'!$V$10:$AF$171,11,FALSE),IF(K$2="D",VLOOKUP(K63,'H. INV.'!$AL$10:$AV$171,11,FALSE),"")))))))</f>
        <v/>
      </c>
      <c r="EO63" s="148" t="str">
        <f>IF(L63="","",IF(L63="L",0,IF(L63="V",0,IF(L63="X",0,IF(L$2="L",VLOOKUP(L63,'H. INV.'!$F$10:$P$171,11,FALSE),IF(L$2="S",VLOOKUP(L63,'H. INV.'!$V$10:$AF$171,11,FALSE),IF(L$2="D",VLOOKUP(L63,'H. INV.'!$AL$10:$AV$171,11,FALSE),"")))))))</f>
        <v/>
      </c>
      <c r="EP63" s="148" t="str">
        <f>IF(M63="","",IF(M63="L",0,IF(M63="V",0,IF(M63="X",0,IF(M$2="L",VLOOKUP(M63,'H. INV.'!$F$10:$P$171,11,FALSE),IF(M$2="S",VLOOKUP(M63,'H. INV.'!$V$10:$AF$171,11,FALSE),IF(M$2="D",VLOOKUP(M63,'H. INV.'!$AL$10:$AV$171,11,FALSE),"")))))))</f>
        <v/>
      </c>
      <c r="EQ63" s="148" t="str">
        <f>IF(N63="","",IF(N63="L",0,IF(N63="V",0,IF(N63="X",0,IF(N$2="L",VLOOKUP(N63,'H. INV.'!$F$10:$P$171,11,FALSE),IF(N$2="S",VLOOKUP(N63,'H. INV.'!$V$10:$AF$171,11,FALSE),IF(N$2="D",VLOOKUP(N63,'H. INV.'!$AL$10:$AV$171,11,FALSE),"")))))))</f>
        <v/>
      </c>
      <c r="ER63" s="148" t="str">
        <f>IF(O63="","",IF(O63="L",0,IF(O63="V",0,IF(O63="X",0,IF(O$2="L",VLOOKUP(O63,'H. INV.'!$F$10:$P$171,11,FALSE),IF(O$2="S",VLOOKUP(O63,'H. INV.'!$V$10:$AF$171,11,FALSE),IF(O$2="D",VLOOKUP(O63,'H. INV.'!$AL$10:$AV$171,11,FALSE),"")))))))</f>
        <v/>
      </c>
      <c r="ES63" s="148" t="str">
        <f>IF(P63="","",IF(P63="L",0,IF(P63="V",0,IF(P63="X",0,IF(P$2="L",VLOOKUP(P63,'H. INV.'!$F$10:$P$171,11,FALSE),IF(P$2="S",VLOOKUP(P63,'H. INV.'!$V$10:$AF$171,11,FALSE),IF(P$2="D",VLOOKUP(P63,'H. INV.'!$AL$10:$AV$171,11,FALSE),"")))))))</f>
        <v/>
      </c>
      <c r="ET63" s="148" t="str">
        <f>IF(Q63="","",IF(Q63="L",0,IF(Q63="V",0,IF(Q63="X",0,IF(Q$2="L",VLOOKUP(Q63,'H. INV.'!$F$10:$P$171,11,FALSE),IF(Q$2="S",VLOOKUP(Q63,'H. INV.'!$V$10:$AF$171,11,FALSE),IF(Q$2="D",VLOOKUP(Q63,'H. INV.'!$AL$10:$AV$171,11,FALSE),"")))))))</f>
        <v/>
      </c>
      <c r="EU63" s="148" t="str">
        <f>IF(R63="","",IF(R63="L",0,IF(R63="V",0,IF(R63="X",0,IF(R$2="L",VLOOKUP(R63,'H. INV.'!$F$10:$P$171,11,FALSE),IF(R$2="S",VLOOKUP(R63,'H. INV.'!$V$10:$AF$171,11,FALSE),IF(R$2="D",VLOOKUP(R63,'H. INV.'!$AL$10:$AV$171,11,FALSE),"")))))))</f>
        <v/>
      </c>
      <c r="EV63" s="148" t="str">
        <f>IF(S63="","",IF(S63="L",0,IF(S63="V",0,IF(S63="X",0,IF(S$2="L",VLOOKUP(S63,'H. INV.'!$F$10:$P$171,11,FALSE),IF(S$2="S",VLOOKUP(S63,'H. INV.'!$V$10:$AF$171,11,FALSE),IF(S$2="D",VLOOKUP(S63,'H. INV.'!$AL$10:$AV$171,11,FALSE),"")))))))</f>
        <v/>
      </c>
      <c r="EW63" s="148" t="str">
        <f>IF(T63="","",IF(T63="L",0,IF(T63="V",0,IF(T63="X",0,IF(T$2="L",VLOOKUP(T63,'H. INV.'!$F$10:$P$171,11,FALSE),IF(T$2="S",VLOOKUP(T63,'H. INV.'!$V$10:$AF$171,11,FALSE),IF(T$2="D",VLOOKUP(T63,'H. INV.'!$AL$10:$AV$171,11,FALSE),"")))))))</f>
        <v/>
      </c>
      <c r="EX63" s="148" t="str">
        <f>IF(U63="","",IF(U63="L",0,IF(U63="V",0,IF(U63="X",0,IF(U$2="L",VLOOKUP(U63,'H. INV.'!$F$10:$P$171,11,FALSE),IF(U$2="S",VLOOKUP(U63,'H. INV.'!$V$10:$AF$171,11,FALSE),IF(U$2="D",VLOOKUP(U63,'H. INV.'!$AL$10:$AV$171,11,FALSE),"")))))))</f>
        <v/>
      </c>
      <c r="EY63" s="148" t="str">
        <f>IF(V63="","",IF(V63="L",0,IF(V63="V",0,IF(V63="X",0,IF(V$2="L",VLOOKUP(V63,'H. INV.'!$F$10:$P$171,11,FALSE),IF(V$2="S",VLOOKUP(V63,'H. INV.'!$V$10:$AF$171,11,FALSE),IF(V$2="D",VLOOKUP(V63,'H. INV.'!$AL$10:$AV$171,11,FALSE),"")))))))</f>
        <v/>
      </c>
      <c r="EZ63" s="148" t="str">
        <f>IF(W63="","",IF(W63="L",0,IF(W63="V",0,IF(W63="X",0,IF(W$2="L",VLOOKUP(W63,'H. INV.'!$F$10:$P$171,11,FALSE),IF(W$2="S",VLOOKUP(W63,'H. INV.'!$V$10:$AF$171,11,FALSE),IF(W$2="D",VLOOKUP(W63,'H. INV.'!$AL$10:$AV$171,11,FALSE),"")))))))</f>
        <v/>
      </c>
      <c r="FA63" s="148" t="str">
        <f>IF(X63="","",IF(X63="L",0,IF(X63="V",0,IF(X63="X",0,IF(X$2="L",VLOOKUP(X63,'H. INV.'!$F$10:$P$171,11,FALSE),IF(X$2="S",VLOOKUP(X63,'H. INV.'!$V$10:$AF$171,11,FALSE),IF(X$2="D",VLOOKUP(X63,'H. INV.'!$AL$10:$AV$171,11,FALSE),"")))))))</f>
        <v/>
      </c>
      <c r="FB63" s="148" t="str">
        <f>IF(Y63="","",IF(Y63="L",0,IF(Y63="V",0,IF(Y63="X",0,IF(Y$2="L",VLOOKUP(Y63,'H. INV.'!$F$10:$P$171,11,FALSE),IF(Y$2="S",VLOOKUP(Y63,'H. INV.'!$V$10:$AF$171,11,FALSE),IF(Y$2="D",VLOOKUP(Y63,'H. INV.'!$AL$10:$AV$171,11,FALSE),"")))))))</f>
        <v/>
      </c>
      <c r="FC63" s="148" t="str">
        <f>IF(Z63="","",IF(Z63="L",0,IF(Z63="V",0,IF(Z63="X",0,IF(Z$2="L",VLOOKUP(Z63,'H. INV.'!$F$10:$P$171,11,FALSE),IF(Z$2="S",VLOOKUP(Z63,'H. INV.'!$V$10:$AF$171,11,FALSE),IF(Z$2="D",VLOOKUP(Z63,'H. INV.'!$AL$10:$AV$171,11,FALSE),"")))))))</f>
        <v/>
      </c>
      <c r="FD63" s="148" t="str">
        <f>IF(AA63="","",IF(AA63="L",0,IF(AA63="V",0,IF(AA63="X",0,IF(AA$2="L",VLOOKUP(AA63,'H. INV.'!$F$10:$P$171,11,FALSE),IF(AA$2="S",VLOOKUP(AA63,'H. INV.'!$V$10:$AF$171,11,FALSE),IF(AA$2="D",VLOOKUP(AA63,'H. INV.'!$AL$10:$AV$171,11,FALSE),"")))))))</f>
        <v/>
      </c>
      <c r="FE63" s="148" t="str">
        <f>IF(AB63="","",IF(AB63="L",0,IF(AB63="V",0,IF(AB63="X",0,IF(AB$2="L",VLOOKUP(AB63,'H. INV.'!$F$10:$P$171,11,FALSE),IF(AB$2="S",VLOOKUP(AB63,'H. INV.'!$V$10:$AF$171,11,FALSE),IF(AB$2="D",VLOOKUP(AB63,'H. INV.'!$AL$10:$AV$171,11,FALSE),"")))))))</f>
        <v/>
      </c>
      <c r="FF63" s="148" t="str">
        <f>IF(AC63="","",IF(AC63="L",0,IF(AC63="V",0,IF(AC63="X",0,IF(AC$2="L",VLOOKUP(AC63,'H. INV.'!$F$10:$P$171,11,FALSE),IF(AC$2="S",VLOOKUP(AC63,'H. INV.'!$V$10:$AF$171,11,FALSE),IF(AC$2="D",VLOOKUP(AC63,'H. INV.'!$AL$10:$AV$171,11,FALSE),"")))))))</f>
        <v/>
      </c>
      <c r="FG63" s="148" t="str">
        <f>IF(AD63="","",IF(AD63="L",0,IF(AD63="V",0,IF(AD63="X",0,IF(AD$2="L",VLOOKUP(AD63,'H. INV.'!$F$10:$P$171,11,FALSE),IF(AD$2="S",VLOOKUP(AD63,'H. INV.'!$V$10:$AF$171,11,FALSE),IF(AD$2="D",VLOOKUP(AD63,'H. INV.'!$AL$10:$AV$171,11,FALSE),"")))))))</f>
        <v/>
      </c>
      <c r="FH63" s="148" t="str">
        <f>IF(AE63="","",IF(AE63="L",0,IF(AE63="V",0,IF(AE63="X",0,IF(AE$2="L",VLOOKUP(AE63,'H. INV.'!$F$10:$P$171,11,FALSE),IF(AE$2="S",VLOOKUP(AE63,'H. INV.'!$V$10:$AF$171,11,FALSE),IF(AE$2="D",VLOOKUP(AE63,'H. INV.'!$AL$10:$AV$171,11,FALSE),"")))))))</f>
        <v/>
      </c>
      <c r="FI63" s="148" t="str">
        <f>IF(AF63="","",IF(AF63="L",0,IF(AF63="V",0,IF(AF63="X",0,IF(AF$2="L",VLOOKUP(AF63,'H. INV.'!$F$10:$P$171,11,FALSE),IF(AF$2="S",VLOOKUP(AF63,'H. INV.'!$V$10:$AF$171,11,FALSE),IF(AF$2="D",VLOOKUP(AF63,'H. INV.'!$AL$10:$AV$171,11,FALSE),"")))))))</f>
        <v/>
      </c>
      <c r="FJ63" s="148" t="str">
        <f>IF(AG63="","",IF(AG63="L",0,IF(AG63="V",0,IF(AG63="X",0,IF(AG$2="L",VLOOKUP(AG63,'H. INV.'!$F$10:$P$171,11,FALSE),IF(AG$2="S",VLOOKUP(AG63,'H. INV.'!$V$10:$AF$171,11,FALSE),IF(AG$2="D",VLOOKUP(AG63,'H. INV.'!$AL$10:$AV$171,11,FALSE),"")))))))</f>
        <v/>
      </c>
      <c r="FK63" s="148" t="str">
        <f>IF(AH63="","",IF(AH63="L",0,IF(AH63="V",0,IF(AH63="X",0,IF(AH$2="L",VLOOKUP(AH63,'H. INV.'!$F$10:$P$171,11,FALSE),IF(AH$2="S",VLOOKUP(AH63,'H. INV.'!$V$10:$AF$171,11,FALSE),IF(AH$2="D",VLOOKUP(AH63,'H. INV.'!$AL$10:$AV$171,11,FALSE),"")))))))</f>
        <v/>
      </c>
      <c r="FL63" s="148" t="str">
        <f>IF(AI63="","",IF(AI63="L",0,IF(AI63="V",0,IF(AI63="X",0,IF(AI$2="L",VLOOKUP(AI63,'H. INV.'!$F$10:$P$171,11,FALSE),IF(AI$2="S",VLOOKUP(AI63,'H. INV.'!$V$10:$AF$171,11,FALSE),IF(AI$2="D",VLOOKUP(AI63,'H. INV.'!$AL$10:$AV$171,11,FALSE),"")))))))</f>
        <v/>
      </c>
      <c r="FM63" s="148" t="str">
        <f>IF(AJ63="","",IF(AJ63="L",0,IF(AJ63="V",0,IF(AJ63="X",0,IF(AJ$2="L",VLOOKUP(AJ63,'H. INV.'!$F$10:$P$171,11,FALSE),IF(AJ$2="S",VLOOKUP(AJ63,'H. INV.'!$V$10:$AF$171,11,FALSE),IF(AJ$2="D",VLOOKUP(AJ63,'H. INV.'!$AL$10:$AV$171,11,FALSE),"")))))))</f>
        <v/>
      </c>
      <c r="FN63" s="148" t="str">
        <f>IF(AK63="","",IF(AK63="L",0,IF(AK63="V",0,IF(AK63="X",0,IF(AK$2="L",VLOOKUP(AK63,'H. INV.'!$F$10:$P$171,11,FALSE),IF(AK$2="S",VLOOKUP(AK63,'H. INV.'!$V$10:$AF$171,11,FALSE),IF(AK$2="D",VLOOKUP(AK63,'H. INV.'!$AL$10:$AV$171,11,FALSE),"")))))))</f>
        <v/>
      </c>
      <c r="FO63" s="19"/>
      <c r="FP63" s="148" t="str">
        <f>IF(G63="","",IF(G63="L",0,IF(G63="V",0,IF(G63="X",0,IF(G$2="L",VLOOKUP(G63,'H. VER.'!$F$10:$P$171,11,FALSE),IF(G$2="S",VLOOKUP(G63,'H. VER.'!$V$10:$AF$171,11,FALSE),IF(G$2="D",VLOOKUP(G63,'H. VER.'!$AL$10:$AV$171,11,FALSE),"")))))))</f>
        <v/>
      </c>
      <c r="FQ63" s="148" t="str">
        <f>IF(H63="","",IF(H63="L",0,IF(H63="V",0,IF(H63="X",0,IF(H$2="L",VLOOKUP(H63,'H. VER.'!$F$10:$P$171,11,FALSE),IF(H$2="S",VLOOKUP(H63,'H. VER.'!$V$10:$AF$171,11,FALSE),IF(H$2="D",VLOOKUP(H63,'H. VER.'!$AL$10:$AV$171,11,FALSE),"")))))))</f>
        <v/>
      </c>
      <c r="FR63" s="148" t="str">
        <f>IF(I63="","",IF(I63="L",0,IF(I63="V",0,IF(I63="X",0,IF(I$2="L",VLOOKUP(I63,'H. VER.'!$F$10:$P$171,11,FALSE),IF(I$2="S",VLOOKUP(I63,'H. VER.'!$V$10:$AF$171,11,FALSE),IF(I$2="D",VLOOKUP(I63,'H. VER.'!$AL$10:$AV$171,11,FALSE),"")))))))</f>
        <v/>
      </c>
      <c r="FS63" s="148" t="str">
        <f>IF(J63="","",IF(J63="L",0,IF(J63="V",0,IF(J63="X",0,IF(J$2="L",VLOOKUP(J63,'H. VER.'!$F$10:$P$171,11,FALSE),IF(J$2="S",VLOOKUP(J63,'H. VER.'!$V$10:$AF$171,11,FALSE),IF(J$2="D",VLOOKUP(J63,'H. VER.'!$AL$10:$AV$171,11,FALSE),"")))))))</f>
        <v/>
      </c>
      <c r="FT63" s="148" t="str">
        <f>IF(K63="","",IF(K63="L",0,IF(K63="V",0,IF(K63="X",0,IF(K$2="L",VLOOKUP(K63,'H. VER.'!$F$10:$P$171,11,FALSE),IF(K$2="S",VLOOKUP(K63,'H. VER.'!$V$10:$AF$171,11,FALSE),IF(K$2="D",VLOOKUP(K63,'H. VER.'!$AL$10:$AV$171,11,FALSE),"")))))))</f>
        <v/>
      </c>
      <c r="FU63" s="148" t="str">
        <f>IF(L63="","",IF(L63="L",0,IF(L63="V",0,IF(L63="X",0,IF(L$2="L",VLOOKUP(L63,'H. VER.'!$F$10:$P$171,11,FALSE),IF(L$2="S",VLOOKUP(L63,'H. VER.'!$V$10:$AF$171,11,FALSE),IF(L$2="D",VLOOKUP(L63,'H. VER.'!$AL$10:$AV$171,11,FALSE),"")))))))</f>
        <v/>
      </c>
      <c r="FV63" s="148" t="str">
        <f>IF(M63="","",IF(M63="L",0,IF(M63="V",0,IF(M63="X",0,IF(M$2="L",VLOOKUP(M63,'H. VER.'!$F$10:$P$171,11,FALSE),IF(M$2="S",VLOOKUP(M63,'H. VER.'!$V$10:$AF$171,11,FALSE),IF(M$2="D",VLOOKUP(M63,'H. VER.'!$AL$10:$AV$171,11,FALSE),"")))))))</f>
        <v/>
      </c>
      <c r="FW63" s="148" t="str">
        <f>IF(N63="","",IF(N63="L",0,IF(N63="V",0,IF(N63="X",0,IF(N$2="L",VLOOKUP(N63,'H. VER.'!$F$10:$P$171,11,FALSE),IF(N$2="S",VLOOKUP(N63,'H. VER.'!$V$10:$AF$171,11,FALSE),IF(N$2="D",VLOOKUP(N63,'H. VER.'!$AL$10:$AV$171,11,FALSE),"")))))))</f>
        <v/>
      </c>
      <c r="FX63" s="148" t="str">
        <f>IF(O63="","",IF(O63="L",0,IF(O63="V",0,IF(O63="X",0,IF(O$2="L",VLOOKUP(O63,'H. VER.'!$F$10:$P$171,11,FALSE),IF(O$2="S",VLOOKUP(O63,'H. VER.'!$V$10:$AF$171,11,FALSE),IF(O$2="D",VLOOKUP(O63,'H. VER.'!$AL$10:$AV$171,11,FALSE),"")))))))</f>
        <v/>
      </c>
      <c r="FY63" s="148" t="str">
        <f>IF(P63="","",IF(P63="L",0,IF(P63="V",0,IF(P63="X",0,IF(P$2="L",VLOOKUP(P63,'H. VER.'!$F$10:$P$171,11,FALSE),IF(P$2="S",VLOOKUP(P63,'H. VER.'!$V$10:$AF$171,11,FALSE),IF(P$2="D",VLOOKUP(P63,'H. VER.'!$AL$10:$AV$171,11,FALSE),"")))))))</f>
        <v/>
      </c>
      <c r="FZ63" s="148" t="str">
        <f>IF(Q63="","",IF(Q63="L",0,IF(Q63="V",0,IF(Q63="X",0,IF(Q$2="L",VLOOKUP(Q63,'H. VER.'!$F$10:$P$171,11,FALSE),IF(Q$2="S",VLOOKUP(Q63,'H. VER.'!$V$10:$AF$171,11,FALSE),IF(Q$2="D",VLOOKUP(Q63,'H. VER.'!$AL$10:$AV$171,11,FALSE),"")))))))</f>
        <v/>
      </c>
      <c r="GA63" s="148" t="str">
        <f>IF(R63="","",IF(R63="L",0,IF(R63="V",0,IF(R63="X",0,IF(R$2="L",VLOOKUP(R63,'H. VER.'!$F$10:$P$171,11,FALSE),IF(R$2="S",VLOOKUP(R63,'H. VER.'!$V$10:$AF$171,11,FALSE),IF(R$2="D",VLOOKUP(R63,'H. VER.'!$AL$10:$AV$171,11,FALSE),"")))))))</f>
        <v/>
      </c>
      <c r="GB63" s="148" t="str">
        <f>IF(S63="","",IF(S63="L",0,IF(S63="V",0,IF(S63="X",0,IF(S$2="L",VLOOKUP(S63,'H. VER.'!$F$10:$P$171,11,FALSE),IF(S$2="S",VLOOKUP(S63,'H. VER.'!$V$10:$AF$171,11,FALSE),IF(S$2="D",VLOOKUP(S63,'H. VER.'!$AL$10:$AV$171,11,FALSE),"")))))))</f>
        <v/>
      </c>
      <c r="GC63" s="148" t="str">
        <f>IF(T63="","",IF(T63="L",0,IF(T63="V",0,IF(T63="X",0,IF(T$2="L",VLOOKUP(T63,'H. VER.'!$F$10:$P$171,11,FALSE),IF(T$2="S",VLOOKUP(T63,'H. VER.'!$V$10:$AF$171,11,FALSE),IF(T$2="D",VLOOKUP(T63,'H. VER.'!$AL$10:$AV$171,11,FALSE),"")))))))</f>
        <v/>
      </c>
      <c r="GD63" s="148" t="str">
        <f>IF(U63="","",IF(U63="L",0,IF(U63="V",0,IF(U63="X",0,IF(U$2="L",VLOOKUP(U63,'H. VER.'!$F$10:$P$171,11,FALSE),IF(U$2="S",VLOOKUP(U63,'H. VER.'!$V$10:$AF$171,11,FALSE),IF(U$2="D",VLOOKUP(U63,'H. VER.'!$AL$10:$AV$171,11,FALSE),"")))))))</f>
        <v/>
      </c>
      <c r="GE63" s="148" t="str">
        <f>IF(V63="","",IF(V63="L",0,IF(V63="V",0,IF(V63="X",0,IF(V$2="L",VLOOKUP(V63,'H. VER.'!$F$10:$P$171,11,FALSE),IF(V$2="S",VLOOKUP(V63,'H. VER.'!$V$10:$AF$171,11,FALSE),IF(V$2="D",VLOOKUP(V63,'H. VER.'!$AL$10:$AV$171,11,FALSE),"")))))))</f>
        <v/>
      </c>
      <c r="GF63" s="148" t="str">
        <f>IF(W63="","",IF(W63="L",0,IF(W63="V",0,IF(W63="X",0,IF(W$2="L",VLOOKUP(W63,'H. VER.'!$F$10:$P$171,11,FALSE),IF(W$2="S",VLOOKUP(W63,'H. VER.'!$V$10:$AF$171,11,FALSE),IF(W$2="D",VLOOKUP(W63,'H. VER.'!$AL$10:$AV$171,11,FALSE),"")))))))</f>
        <v/>
      </c>
      <c r="GG63" s="148" t="str">
        <f>IF(X63="","",IF(X63="L",0,IF(X63="V",0,IF(X63="X",0,IF(X$2="L",VLOOKUP(X63,'H. VER.'!$F$10:$P$171,11,FALSE),IF(X$2="S",VLOOKUP(X63,'H. VER.'!$V$10:$AF$171,11,FALSE),IF(X$2="D",VLOOKUP(X63,'H. VER.'!$AL$10:$AV$171,11,FALSE),"")))))))</f>
        <v/>
      </c>
      <c r="GH63" s="148" t="str">
        <f>IF(Y63="","",IF(Y63="L",0,IF(Y63="V",0,IF(Y63="X",0,IF(Y$2="L",VLOOKUP(Y63,'H. VER.'!$F$10:$P$171,11,FALSE),IF(Y$2="S",VLOOKUP(Y63,'H. VER.'!$V$10:$AF$171,11,FALSE),IF(Y$2="D",VLOOKUP(Y63,'H. VER.'!$AL$10:$AV$171,11,FALSE),"")))))))</f>
        <v/>
      </c>
      <c r="GI63" s="148" t="str">
        <f>IF(Z63="","",IF(Z63="L",0,IF(Z63="V",0,IF(Z63="X",0,IF(Z$2="L",VLOOKUP(Z63,'H. VER.'!$F$10:$P$171,11,FALSE),IF(Z$2="S",VLOOKUP(Z63,'H. VER.'!$V$10:$AF$171,11,FALSE),IF(Z$2="D",VLOOKUP(Z63,'H. VER.'!$AL$10:$AV$171,11,FALSE),"")))))))</f>
        <v/>
      </c>
      <c r="GJ63" s="148" t="str">
        <f>IF(AA63="","",IF(AA63="L",0,IF(AA63="V",0,IF(AA63="X",0,IF(AA$2="L",VLOOKUP(AA63,'H. VER.'!$F$10:$P$171,11,FALSE),IF(AA$2="S",VLOOKUP(AA63,'H. VER.'!$V$10:$AF$171,11,FALSE),IF(AA$2="D",VLOOKUP(AA63,'H. VER.'!$AL$10:$AV$171,11,FALSE),"")))))))</f>
        <v/>
      </c>
      <c r="GK63" s="148" t="str">
        <f>IF(AB63="","",IF(AB63="L",0,IF(AB63="V",0,IF(AB63="X",0,IF(AB$2="L",VLOOKUP(AB63,'H. VER.'!$F$10:$P$171,11,FALSE),IF(AB$2="S",VLOOKUP(AB63,'H. VER.'!$V$10:$AF$171,11,FALSE),IF(AB$2="D",VLOOKUP(AB63,'H. VER.'!$AL$10:$AV$171,11,FALSE),"")))))))</f>
        <v/>
      </c>
      <c r="GL63" s="148" t="str">
        <f>IF(AC63="","",IF(AC63="L",0,IF(AC63="V",0,IF(AC63="X",0,IF(AC$2="L",VLOOKUP(AC63,'H. VER.'!$F$10:$P$171,11,FALSE),IF(AC$2="S",VLOOKUP(AC63,'H. VER.'!$V$10:$AF$171,11,FALSE),IF(AC$2="D",VLOOKUP(AC63,'H. VER.'!$AL$10:$AV$171,11,FALSE),"")))))))</f>
        <v/>
      </c>
      <c r="GM63" s="148" t="str">
        <f>IF(AD63="","",IF(AD63="L",0,IF(AD63="V",0,IF(AD63="X",0,IF(AD$2="L",VLOOKUP(AD63,'H. VER.'!$F$10:$P$171,11,FALSE),IF(AD$2="S",VLOOKUP(AD63,'H. VER.'!$V$10:$AF$171,11,FALSE),IF(AD$2="D",VLOOKUP(AD63,'H. VER.'!$AL$10:$AV$171,11,FALSE),"")))))))</f>
        <v/>
      </c>
      <c r="GN63" s="148" t="str">
        <f>IF(AE63="","",IF(AE63="L",0,IF(AE63="V",0,IF(AE63="X",0,IF(AE$2="L",VLOOKUP(AE63,'H. VER.'!$F$10:$P$171,11,FALSE),IF(AE$2="S",VLOOKUP(AE63,'H. VER.'!$V$10:$AF$171,11,FALSE),IF(AE$2="D",VLOOKUP(AE63,'H. VER.'!$AL$10:$AV$171,11,FALSE),"")))))))</f>
        <v/>
      </c>
      <c r="GO63" s="148" t="str">
        <f>IF(AF63="","",IF(AF63="L",0,IF(AF63="V",0,IF(AF63="X",0,IF(AF$2="L",VLOOKUP(AF63,'H. VER.'!$F$10:$P$171,11,FALSE),IF(AF$2="S",VLOOKUP(AF63,'H. VER.'!$V$10:$AF$171,11,FALSE),IF(AF$2="D",VLOOKUP(AF63,'H. VER.'!$AL$10:$AV$171,11,FALSE),"")))))))</f>
        <v/>
      </c>
      <c r="GP63" s="148" t="str">
        <f>IF(AG63="","",IF(AG63="L",0,IF(AG63="V",0,IF(AG63="X",0,IF(AG$2="L",VLOOKUP(AG63,'H. VER.'!$F$10:$P$171,11,FALSE),IF(AG$2="S",VLOOKUP(AG63,'H. VER.'!$V$10:$AF$171,11,FALSE),IF(AG$2="D",VLOOKUP(AG63,'H. VER.'!$AL$10:$AV$171,11,FALSE),"")))))))</f>
        <v/>
      </c>
      <c r="GQ63" s="148" t="str">
        <f>IF(AH63="","",IF(AH63="L",0,IF(AH63="V",0,IF(AH63="X",0,IF(AH$2="L",VLOOKUP(AH63,'H. VER.'!$F$10:$P$171,11,FALSE),IF(AH$2="S",VLOOKUP(AH63,'H. VER.'!$V$10:$AF$171,11,FALSE),IF(AH$2="D",VLOOKUP(AH63,'H. VER.'!$AL$10:$AV$171,11,FALSE),"")))))))</f>
        <v/>
      </c>
      <c r="GR63" s="148" t="str">
        <f>IF(AI63="","",IF(AI63="L",0,IF(AI63="V",0,IF(AI63="X",0,IF(AI$2="L",VLOOKUP(AI63,'H. VER.'!$F$10:$P$171,11,FALSE),IF(AI$2="S",VLOOKUP(AI63,'H. VER.'!$V$10:$AF$171,11,FALSE),IF(AI$2="D",VLOOKUP(AI63,'H. VER.'!$AL$10:$AV$171,11,FALSE),"")))))))</f>
        <v/>
      </c>
      <c r="GS63" s="148" t="str">
        <f>IF(AJ63="","",IF(AJ63="L",0,IF(AJ63="V",0,IF(AJ63="X",0,IF(AJ$2="L",VLOOKUP(AJ63,'H. VER.'!$F$10:$P$171,11,FALSE),IF(AJ$2="S",VLOOKUP(AJ63,'H. VER.'!$V$10:$AF$171,11,FALSE),IF(AJ$2="D",VLOOKUP(AJ63,'H. VER.'!$AL$10:$AV$171,11,FALSE),"")))))))</f>
        <v/>
      </c>
      <c r="GT63" s="148" t="str">
        <f>IF(AK63="","",IF(AK63="L",0,IF(AK63="V",0,IF(AK63="X",0,IF(AK$2="L",VLOOKUP(AK63,'H. VER.'!$F$10:$P$171,11,FALSE),IF(AK$2="S",VLOOKUP(AK63,'H. VER.'!$V$10:$AF$171,11,FALSE),IF(AK$2="D",VLOOKUP(AK63,'H. VER.'!$AL$10:$AV$171,11,FALSE),"")))))))</f>
        <v/>
      </c>
      <c r="GU63" s="19"/>
      <c r="GV63" s="417">
        <f t="shared" si="47"/>
        <v>56</v>
      </c>
      <c r="GW63" s="415"/>
    </row>
    <row r="64" spans="1:205" ht="15.75" hidden="1">
      <c r="A64" s="368"/>
      <c r="B64" s="367" t="str">
        <f>IFERROR(VLOOKUP(A480/7/2023+CONDUCTORES!C:V,20,FALSE),"")</f>
        <v/>
      </c>
      <c r="C64" s="544" t="str">
        <f>IF(CUADRO!A64="",IF(B64="","",B64),VLOOKUP(CUADRO!A64,CONDUCTORES!C:E,3,FALSE))</f>
        <v/>
      </c>
      <c r="D64" s="545" t="str">
        <f>IF(ISNA(IF(B64="",IF(A64="","",A64),VLOOKUP(B64,CONDUCTORES!B:F,5,FALSE))),"",(IF(B64="",IF(A64="","",A64),VLOOKUP(B64,CONDUCTORES!B:F,5,FALSE))))</f>
        <v/>
      </c>
      <c r="E64" s="546"/>
      <c r="F64" s="553"/>
      <c r="G64" s="547"/>
      <c r="H64" s="547"/>
      <c r="I64" s="519"/>
      <c r="J64" s="547"/>
      <c r="K64" s="519"/>
      <c r="L64" s="550"/>
      <c r="M64" s="547"/>
      <c r="N64" s="547"/>
      <c r="O64" s="547"/>
      <c r="P64" s="519"/>
      <c r="Q64" s="519"/>
      <c r="R64" s="519"/>
      <c r="S64" s="550"/>
      <c r="T64" s="519"/>
      <c r="U64" s="549"/>
      <c r="V64" s="547"/>
      <c r="W64" s="547"/>
      <c r="X64" s="547"/>
      <c r="Y64" s="519"/>
      <c r="Z64" s="519"/>
      <c r="AA64" s="547"/>
      <c r="AB64" s="547"/>
      <c r="AC64" s="547"/>
      <c r="AD64" s="547"/>
      <c r="AE64" s="547"/>
      <c r="AF64" s="547"/>
      <c r="AG64" s="550"/>
      <c r="AH64" s="547"/>
      <c r="AI64" s="547"/>
      <c r="AJ64" s="547"/>
      <c r="AK64" s="519"/>
      <c r="AL64" s="417">
        <f t="shared" si="38"/>
        <v>0</v>
      </c>
      <c r="AM64" s="417">
        <f t="shared" si="6"/>
        <v>31</v>
      </c>
      <c r="AN64" s="463">
        <f t="shared" si="39"/>
        <v>0</v>
      </c>
      <c r="AO64" s="463">
        <f t="shared" si="40"/>
        <v>0</v>
      </c>
      <c r="AP64" s="463">
        <f t="shared" si="41"/>
        <v>0</v>
      </c>
      <c r="AQ64" s="463">
        <f t="shared" si="42"/>
        <v>0</v>
      </c>
      <c r="AR64" s="463">
        <f t="shared" si="43"/>
        <v>0</v>
      </c>
      <c r="AS64" s="464">
        <f t="shared" si="44"/>
        <v>0</v>
      </c>
      <c r="AT64" s="464">
        <f t="shared" si="45"/>
        <v>0</v>
      </c>
      <c r="AU64" s="465">
        <f>EH64+(AO64*(CALCULADORA!$L$22/30))+(CUADRO!AP64*CALCULADORA!$J$22)+(CUADRO!AQ64*CALCULADORA!$J$22)+(CUADRO!AR64*CALCULADORA!$J$22)</f>
        <v>0</v>
      </c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97">
        <f t="shared" si="48"/>
        <v>1</v>
      </c>
      <c r="BW64" s="97">
        <f t="shared" si="49"/>
        <v>2</v>
      </c>
      <c r="BX64" s="97">
        <f t="shared" si="50"/>
        <v>3</v>
      </c>
      <c r="BY64" s="97">
        <f t="shared" si="51"/>
        <v>4</v>
      </c>
      <c r="BZ64" s="97">
        <f t="shared" si="52"/>
        <v>5</v>
      </c>
      <c r="CA64" s="97">
        <f t="shared" si="53"/>
        <v>6</v>
      </c>
      <c r="CB64" s="97">
        <f t="shared" si="54"/>
        <v>7</v>
      </c>
      <c r="CC64" s="97">
        <f t="shared" si="55"/>
        <v>8</v>
      </c>
      <c r="CD64" s="97">
        <f t="shared" si="56"/>
        <v>9</v>
      </c>
      <c r="CE64" s="97">
        <f t="shared" si="57"/>
        <v>10</v>
      </c>
      <c r="CF64" s="97">
        <f t="shared" si="58"/>
        <v>11</v>
      </c>
      <c r="CG64" s="97">
        <f t="shared" si="59"/>
        <v>12</v>
      </c>
      <c r="CH64" s="97">
        <f t="shared" si="60"/>
        <v>13</v>
      </c>
      <c r="CI64" s="97">
        <f t="shared" si="61"/>
        <v>14</v>
      </c>
      <c r="CJ64" s="97">
        <f t="shared" si="62"/>
        <v>15</v>
      </c>
      <c r="CK64" s="97">
        <f t="shared" si="63"/>
        <v>16</v>
      </c>
      <c r="CL64" s="97">
        <f t="shared" si="64"/>
        <v>17</v>
      </c>
      <c r="CM64" s="97">
        <f t="shared" si="65"/>
        <v>18</v>
      </c>
      <c r="CN64" s="97">
        <f t="shared" si="66"/>
        <v>19</v>
      </c>
      <c r="CO64" s="97">
        <f t="shared" si="67"/>
        <v>20</v>
      </c>
      <c r="CP64" s="97">
        <f t="shared" si="68"/>
        <v>21</v>
      </c>
      <c r="CQ64" s="97">
        <f t="shared" si="69"/>
        <v>22</v>
      </c>
      <c r="CR64" s="97">
        <f t="shared" si="70"/>
        <v>23</v>
      </c>
      <c r="CS64" s="97">
        <f t="shared" si="71"/>
        <v>24</v>
      </c>
      <c r="CT64" s="97">
        <f t="shared" si="72"/>
        <v>25</v>
      </c>
      <c r="CU64" s="97">
        <f t="shared" si="73"/>
        <v>26</v>
      </c>
      <c r="CV64" s="97">
        <f t="shared" si="74"/>
        <v>27</v>
      </c>
      <c r="CW64" s="97">
        <f t="shared" si="75"/>
        <v>28</v>
      </c>
      <c r="CX64" s="97">
        <f t="shared" si="76"/>
        <v>29</v>
      </c>
      <c r="CY64" s="97">
        <f t="shared" si="77"/>
        <v>30</v>
      </c>
      <c r="CZ64" s="97">
        <f t="shared" si="78"/>
        <v>31</v>
      </c>
      <c r="DA64" s="19"/>
      <c r="DB64" s="19"/>
      <c r="DC64" s="148" t="str">
        <f>IF(G64="X",CALCULADORA!$J$22,IF(CUADRO!G64="V",0,IF(CUADRO!G64="AP",0,IF(CUADRO!G64="HS",0,IF(CUADRO!G64="BA",0,IF(CALCULADORA!$M$2="INVIERNO",CUADRO!EJ64,CUADRO!FP64))))))</f>
        <v/>
      </c>
      <c r="DD64" s="148" t="str">
        <f>IF(H64="X",CALCULADORA!$J$22,IF(CUADRO!H64="V",0,IF(CUADRO!H64="AP",0,IF(CUADRO!H64="HS",0,IF(CUADRO!H64="BA",0,IF(CALCULADORA!$M$2="INVIERNO",CUADRO!EK64,CUADRO!FQ64))))))</f>
        <v/>
      </c>
      <c r="DE64" s="148" t="str">
        <f>IF(I64="X",CALCULADORA!$J$22,IF(CUADRO!I64="V",0,IF(CUADRO!I64="AP",0,IF(CUADRO!I64="HS",0,IF(CUADRO!I64="BA",0,IF(CALCULADORA!$M$2="INVIERNO",CUADRO!EL64,CUADRO!FR64))))))</f>
        <v/>
      </c>
      <c r="DF64" s="148" t="str">
        <f>IF(J64="X",CALCULADORA!$J$22,IF(CUADRO!J64="V",0,IF(CUADRO!J64="AP",0,IF(CUADRO!J64="HS",0,IF(CUADRO!J64="BA",0,IF(CALCULADORA!$M$2="INVIERNO",CUADRO!EM64,CUADRO!FS64))))))</f>
        <v/>
      </c>
      <c r="DG64" s="148" t="str">
        <f>IF(K64="X",CALCULADORA!$J$22,IF(CUADRO!K64="V",0,IF(CUADRO!K64="AP",0,IF(CUADRO!K64="HS",0,IF(CUADRO!K64="BA",0,IF(CALCULADORA!$M$2="INVIERNO",CUADRO!EN64,CUADRO!FT64))))))</f>
        <v/>
      </c>
      <c r="DH64" s="148" t="str">
        <f>IF(L64="X",CALCULADORA!$J$22,IF(CUADRO!L64="V",0,IF(CUADRO!L64="AP",0,IF(CUADRO!L64="HS",0,IF(CUADRO!L64="BA",0,IF(CALCULADORA!$M$2="INVIERNO",CUADRO!EO64,CUADRO!FU64))))))</f>
        <v/>
      </c>
      <c r="DI64" s="148" t="str">
        <f>IF(M64="X",CALCULADORA!$J$22,IF(CUADRO!M64="V",0,IF(CUADRO!M64="AP",0,IF(CUADRO!M64="HS",0,IF(CUADRO!M64="BA",0,IF(CALCULADORA!$M$2="INVIERNO",CUADRO!EP64,CUADRO!FV64))))))</f>
        <v/>
      </c>
      <c r="DJ64" s="148" t="str">
        <f>IF(N64="X",CALCULADORA!$J$22,IF(CUADRO!N64="V",0,IF(CUADRO!N64="AP",0,IF(CUADRO!N64="HS",0,IF(CUADRO!N64="BA",0,IF(CALCULADORA!$M$2="INVIERNO",CUADRO!EQ64,CUADRO!FW64))))))</f>
        <v/>
      </c>
      <c r="DK64" s="148" t="str">
        <f>IF(O64="X",CALCULADORA!$J$22,IF(CUADRO!O64="V",0,IF(CUADRO!O64="AP",0,IF(CUADRO!O64="HS",0,IF(CUADRO!O64="BA",0,IF(CALCULADORA!$M$2="INVIERNO",CUADRO!ER64,CUADRO!FX64))))))</f>
        <v/>
      </c>
      <c r="DL64" s="148" t="str">
        <f>IF(P64="X",CALCULADORA!$J$22,IF(CUADRO!P64="V",0,IF(CUADRO!P64="AP",0,IF(CUADRO!P64="HS",0,IF(CUADRO!P64="BA",0,IF(CALCULADORA!$M$2="INVIERNO",CUADRO!ES64,CUADRO!FY64))))))</f>
        <v/>
      </c>
      <c r="DM64" s="148" t="str">
        <f>IF(Q64="X",CALCULADORA!$J$22,IF(CUADRO!Q64="V",0,IF(CUADRO!Q64="AP",0,IF(CUADRO!Q64="HS",0,IF(CUADRO!Q64="BA",0,IF(CALCULADORA!$M$2="INVIERNO",CUADRO!ET64,CUADRO!FZ64))))))</f>
        <v/>
      </c>
      <c r="DN64" s="148" t="str">
        <f>IF(R64="X",CALCULADORA!$J$22,IF(CUADRO!R64="V",0,IF(CUADRO!R64="AP",0,IF(CUADRO!R64="HS",0,IF(CUADRO!R64="BA",0,IF(CALCULADORA!$M$2="INVIERNO",CUADRO!EU64,CUADRO!GA64))))))</f>
        <v/>
      </c>
      <c r="DO64" s="148" t="str">
        <f>IF(S64="X",CALCULADORA!$J$22,IF(CUADRO!S64="V",0,IF(CUADRO!S64="AP",0,IF(CUADRO!S64="HS",0,IF(CUADRO!S64="BA",0,IF(CALCULADORA!$M$2="INVIERNO",CUADRO!EV64,CUADRO!GB64))))))</f>
        <v/>
      </c>
      <c r="DP64" s="148" t="str">
        <f>IF(T64="X",CALCULADORA!$J$22,IF(CUADRO!T64="V",0,IF(CUADRO!T64="AP",0,IF(CUADRO!T64="HS",0,IF(CUADRO!T64="BA",0,IF(CALCULADORA!$M$2="INVIERNO",CUADRO!EW64,CUADRO!GC64))))))</f>
        <v/>
      </c>
      <c r="DQ64" s="148" t="str">
        <f>IF(U64="X",CALCULADORA!$J$22,IF(CUADRO!U64="V",0,IF(CUADRO!U64="AP",0,IF(CUADRO!U64="HS",0,IF(CUADRO!U64="BA",0,IF(CALCULADORA!$M$2="INVIERNO",CUADRO!EX64,CUADRO!GD64))))))</f>
        <v/>
      </c>
      <c r="DR64" s="148" t="str">
        <f>IF(V64="X",CALCULADORA!$J$22,IF(CUADRO!V64="V",0,IF(CUADRO!V64="AP",0,IF(CUADRO!V64="HS",0,IF(CUADRO!V64="BA",0,IF(CALCULADORA!$M$2="INVIERNO",CUADRO!EY64,CUADRO!GE64))))))</f>
        <v/>
      </c>
      <c r="DS64" s="148" t="str">
        <f>IF(W64="X",CALCULADORA!$J$22,IF(CUADRO!W64="V",0,IF(CUADRO!W64="AP",0,IF(CUADRO!W64="HS",0,IF(CUADRO!W64="BA",0,IF(CALCULADORA!$M$2="INVIERNO",CUADRO!EZ64,CUADRO!GF64))))))</f>
        <v/>
      </c>
      <c r="DT64" s="148" t="str">
        <f>IF(X64="X",CALCULADORA!$J$22,IF(CUADRO!X64="V",0,IF(CUADRO!X64="AP",0,IF(CUADRO!X64="HS",0,IF(CUADRO!X64="BA",0,IF(CALCULADORA!$M$2="INVIERNO",CUADRO!FA64,CUADRO!GG64))))))</f>
        <v/>
      </c>
      <c r="DU64" s="148" t="str">
        <f>IF(Y64="X",CALCULADORA!$J$22,IF(CUADRO!Y64="V",0,IF(CUADRO!Y64="AP",0,IF(CUADRO!Y64="HS",0,IF(CUADRO!Y64="BA",0,IF(CALCULADORA!$M$2="INVIERNO",CUADRO!FB64,CUADRO!GH64))))))</f>
        <v/>
      </c>
      <c r="DV64" s="148" t="str">
        <f>IF(Z64="X",CALCULADORA!$J$22,IF(CUADRO!Z64="V",0,IF(CUADRO!Z64="AP",0,IF(CUADRO!Z64="HS",0,IF(CUADRO!Z64="BA",0,IF(CALCULADORA!$M$2="INVIERNO",CUADRO!FC64,CUADRO!GI64))))))</f>
        <v/>
      </c>
      <c r="DW64" s="148" t="str">
        <f>IF(AA64="X",CALCULADORA!$J$22,IF(CUADRO!AA64="V",0,IF(CUADRO!AA64="AP",0,IF(CUADRO!AA64="HS",0,IF(CUADRO!AA64="BA",0,IF(CALCULADORA!$M$2="INVIERNO",CUADRO!FD64,CUADRO!GJ64))))))</f>
        <v/>
      </c>
      <c r="DX64" s="148" t="str">
        <f>IF(AB64="X",CALCULADORA!$J$22,IF(CUADRO!AB64="V",0,IF(CUADRO!AB64="AP",0,IF(CUADRO!AB64="HS",0,IF(CUADRO!AB64="BA",0,IF(CALCULADORA!$M$2="INVIERNO",CUADRO!FE64,CUADRO!GK64))))))</f>
        <v/>
      </c>
      <c r="DY64" s="148" t="str">
        <f>IF(AC64="X",CALCULADORA!$J$22,IF(CUADRO!AC64="V",0,IF(CUADRO!AC64="AP",0,IF(CUADRO!AC64="HS",0,IF(CUADRO!AC64="BA",0,IF(CALCULADORA!$M$2="INVIERNO",CUADRO!FF64,CUADRO!GL64))))))</f>
        <v/>
      </c>
      <c r="DZ64" s="148" t="str">
        <f>IF(AD64="X",CALCULADORA!$J$22,IF(CUADRO!AD64="V",0,IF(CUADRO!AD64="AP",0,IF(CUADRO!AD64="HS",0,IF(CUADRO!AD64="BA",0,IF(CALCULADORA!$M$2="INVIERNO",CUADRO!FG64,CUADRO!GM64))))))</f>
        <v/>
      </c>
      <c r="EA64" s="148" t="str">
        <f>IF(AE64="X",CALCULADORA!$J$22,IF(CUADRO!AE64="V",0,IF(CUADRO!AE64="AP",0,IF(CUADRO!AE64="HS",0,IF(CUADRO!AE64="BA",0,IF(CALCULADORA!$M$2="INVIERNO",CUADRO!FH64,CUADRO!GN64))))))</f>
        <v/>
      </c>
      <c r="EB64" s="148" t="str">
        <f>IF(AF64="X",CALCULADORA!$J$22,IF(CUADRO!AF64="V",0,IF(CUADRO!AF64="AP",0,IF(CUADRO!AF64="HS",0,IF(CUADRO!AF64="BA",0,IF(CALCULADORA!$M$2="INVIERNO",CUADRO!FI64,CUADRO!GO64))))))</f>
        <v/>
      </c>
      <c r="EC64" s="148" t="str">
        <f>IF(AG64="X",CALCULADORA!$J$22,IF(CUADRO!AG64="V",0,IF(CUADRO!AG64="AP",0,IF(CUADRO!AG64="HS",0,IF(CUADRO!AG64="BA",0,IF(CALCULADORA!$M$2="INVIERNO",CUADRO!FJ64,CUADRO!GP64))))))</f>
        <v/>
      </c>
      <c r="ED64" s="148" t="str">
        <f>IF(AH64="X",CALCULADORA!$J$22,IF(CUADRO!AH64="V",0,IF(CUADRO!AH64="AP",0,IF(CUADRO!AH64="HS",0,IF(CUADRO!AH64="BA",0,IF(CALCULADORA!$M$2="INVIERNO",CUADRO!FK64,CUADRO!GQ64))))))</f>
        <v/>
      </c>
      <c r="EE64" s="148" t="str">
        <f>IF(AI64="X",CALCULADORA!$J$22,IF(CUADRO!AI64="V",0,IF(CUADRO!AI64="AP",0,IF(CUADRO!AI64="HS",0,IF(CUADRO!AI64="BA",0,IF(CALCULADORA!$M$2="INVIERNO",CUADRO!FL64,CUADRO!GR64))))))</f>
        <v/>
      </c>
      <c r="EF64" s="148" t="str">
        <f>IF(AJ64="X",CALCULADORA!$J$22,IF(CUADRO!AJ64="V",0,IF(CUADRO!AJ64="AP",0,IF(CUADRO!AJ64="HS",0,IF(CUADRO!AJ64="BA",0,IF(CALCULADORA!$M$2="INVIERNO",CUADRO!FM64,CUADRO!GS64))))))</f>
        <v/>
      </c>
      <c r="EG64" s="148" t="str">
        <f>IF(AK64="X",CALCULADORA!$J$22,IF(CUADRO!AK64="V",0,IF(CUADRO!AK64="AP",0,IF(CUADRO!AK64="HS",0,IF(CUADRO!AK64="BA",0,IF(CALCULADORA!$M$2="INVIERNO",CUADRO!FN64,CUADRO!GT64))))))</f>
        <v/>
      </c>
      <c r="EH64" s="363">
        <f t="shared" si="46"/>
        <v>0</v>
      </c>
      <c r="EI64" s="19"/>
      <c r="EJ64" s="148" t="str">
        <f>IF(G64="","",IF(G64="L",0,IF(G64="V",0,IF(G64="X",0,IF(G$2="L",VLOOKUP(G64,'H. INV.'!$F$10:$P$171,11,FALSE),IF(G$2="S",VLOOKUP(G64,'H. INV.'!$V$10:$AF$171,11,FALSE),IF(G$2="D",VLOOKUP(G64,'H. INV.'!$AL$10:$AV$171,11,FALSE),"")))))))</f>
        <v/>
      </c>
      <c r="EK64" s="148" t="str">
        <f>IF(H64="","",IF(H64="L",0,IF(H64="V",0,IF(H64="X",0,IF(H$2="L",VLOOKUP(H64,'H. INV.'!$F$10:$P$171,11,FALSE),IF(H$2="S",VLOOKUP(H64,'H. INV.'!$V$10:$AF$171,11,FALSE),IF(H$2="D",VLOOKUP(H64,'H. INV.'!$AL$10:$AV$171,11,FALSE),"")))))))</f>
        <v/>
      </c>
      <c r="EL64" s="148" t="str">
        <f>IF(I64="","",IF(I64="L",0,IF(I64="V",0,IF(I64="X",0,IF(I$2="L",VLOOKUP(I64,'H. INV.'!$F$10:$P$171,11,FALSE),IF(I$2="S",VLOOKUP(I64,'H. INV.'!$V$10:$AF$171,11,FALSE),IF(I$2="D",VLOOKUP(I64,'H. INV.'!$AL$10:$AV$171,11,FALSE),"")))))))</f>
        <v/>
      </c>
      <c r="EM64" s="148" t="str">
        <f>IF(J64="","",IF(J64="L",0,IF(J64="V",0,IF(J64="X",0,IF(J$2="L",VLOOKUP(J64,'H. INV.'!$F$10:$P$171,11,FALSE),IF(J$2="S",VLOOKUP(J64,'H. INV.'!$V$10:$AF$171,11,FALSE),IF(J$2="D",VLOOKUP(J64,'H. INV.'!$AL$10:$AV$171,11,FALSE),"")))))))</f>
        <v/>
      </c>
      <c r="EN64" s="148" t="str">
        <f>IF(K64="","",IF(K64="L",0,IF(K64="V",0,IF(K64="X",0,IF(K$2="L",VLOOKUP(K64,'H. INV.'!$F$10:$P$171,11,FALSE),IF(K$2="S",VLOOKUP(K64,'H. INV.'!$V$10:$AF$171,11,FALSE),IF(K$2="D",VLOOKUP(K64,'H. INV.'!$AL$10:$AV$171,11,FALSE),"")))))))</f>
        <v/>
      </c>
      <c r="EO64" s="148" t="str">
        <f>IF(L64="","",IF(L64="L",0,IF(L64="V",0,IF(L64="X",0,IF(L$2="L",VLOOKUP(L64,'H. INV.'!$F$10:$P$171,11,FALSE),IF(L$2="S",VLOOKUP(L64,'H. INV.'!$V$10:$AF$171,11,FALSE),IF(L$2="D",VLOOKUP(L64,'H. INV.'!$AL$10:$AV$171,11,FALSE),"")))))))</f>
        <v/>
      </c>
      <c r="EP64" s="148" t="str">
        <f>IF(M64="","",IF(M64="L",0,IF(M64="V",0,IF(M64="X",0,IF(M$2="L",VLOOKUP(M64,'H. INV.'!$F$10:$P$171,11,FALSE),IF(M$2="S",VLOOKUP(M64,'H. INV.'!$V$10:$AF$171,11,FALSE),IF(M$2="D",VLOOKUP(M64,'H. INV.'!$AL$10:$AV$171,11,FALSE),"")))))))</f>
        <v/>
      </c>
      <c r="EQ64" s="148" t="str">
        <f>IF(N64="","",IF(N64="L",0,IF(N64="V",0,IF(N64="X",0,IF(N$2="L",VLOOKUP(N64,'H. INV.'!$F$10:$P$171,11,FALSE),IF(N$2="S",VLOOKUP(N64,'H. INV.'!$V$10:$AF$171,11,FALSE),IF(N$2="D",VLOOKUP(N64,'H. INV.'!$AL$10:$AV$171,11,FALSE),"")))))))</f>
        <v/>
      </c>
      <c r="ER64" s="148" t="str">
        <f>IF(O64="","",IF(O64="L",0,IF(O64="V",0,IF(O64="X",0,IF(O$2="L",VLOOKUP(O64,'H. INV.'!$F$10:$P$171,11,FALSE),IF(O$2="S",VLOOKUP(O64,'H. INV.'!$V$10:$AF$171,11,FALSE),IF(O$2="D",VLOOKUP(O64,'H. INV.'!$AL$10:$AV$171,11,FALSE),"")))))))</f>
        <v/>
      </c>
      <c r="ES64" s="148" t="str">
        <f>IF(P64="","",IF(P64="L",0,IF(P64="V",0,IF(P64="X",0,IF(P$2="L",VLOOKUP(P64,'H. INV.'!$F$10:$P$171,11,FALSE),IF(P$2="S",VLOOKUP(P64,'H. INV.'!$V$10:$AF$171,11,FALSE),IF(P$2="D",VLOOKUP(P64,'H. INV.'!$AL$10:$AV$171,11,FALSE),"")))))))</f>
        <v/>
      </c>
      <c r="ET64" s="148" t="str">
        <f>IF(Q64="","",IF(Q64="L",0,IF(Q64="V",0,IF(Q64="X",0,IF(Q$2="L",VLOOKUP(Q64,'H. INV.'!$F$10:$P$171,11,FALSE),IF(Q$2="S",VLOOKUP(Q64,'H. INV.'!$V$10:$AF$171,11,FALSE),IF(Q$2="D",VLOOKUP(Q64,'H. INV.'!$AL$10:$AV$171,11,FALSE),"")))))))</f>
        <v/>
      </c>
      <c r="EU64" s="148" t="str">
        <f>IF(R64="","",IF(R64="L",0,IF(R64="V",0,IF(R64="X",0,IF(R$2="L",VLOOKUP(R64,'H. INV.'!$F$10:$P$171,11,FALSE),IF(R$2="S",VLOOKUP(R64,'H. INV.'!$V$10:$AF$171,11,FALSE),IF(R$2="D",VLOOKUP(R64,'H. INV.'!$AL$10:$AV$171,11,FALSE),"")))))))</f>
        <v/>
      </c>
      <c r="EV64" s="148" t="str">
        <f>IF(S64="","",IF(S64="L",0,IF(S64="V",0,IF(S64="X",0,IF(S$2="L",VLOOKUP(S64,'H. INV.'!$F$10:$P$171,11,FALSE),IF(S$2="S",VLOOKUP(S64,'H. INV.'!$V$10:$AF$171,11,FALSE),IF(S$2="D",VLOOKUP(S64,'H. INV.'!$AL$10:$AV$171,11,FALSE),"")))))))</f>
        <v/>
      </c>
      <c r="EW64" s="148" t="str">
        <f>IF(T64="","",IF(T64="L",0,IF(T64="V",0,IF(T64="X",0,IF(T$2="L",VLOOKUP(T64,'H. INV.'!$F$10:$P$171,11,FALSE),IF(T$2="S",VLOOKUP(T64,'H. INV.'!$V$10:$AF$171,11,FALSE),IF(T$2="D",VLOOKUP(T64,'H. INV.'!$AL$10:$AV$171,11,FALSE),"")))))))</f>
        <v/>
      </c>
      <c r="EX64" s="148" t="str">
        <f>IF(U64="","",IF(U64="L",0,IF(U64="V",0,IF(U64="X",0,IF(U$2="L",VLOOKUP(U64,'H. INV.'!$F$10:$P$171,11,FALSE),IF(U$2="S",VLOOKUP(U64,'H. INV.'!$V$10:$AF$171,11,FALSE),IF(U$2="D",VLOOKUP(U64,'H. INV.'!$AL$10:$AV$171,11,FALSE),"")))))))</f>
        <v/>
      </c>
      <c r="EY64" s="148" t="str">
        <f>IF(V64="","",IF(V64="L",0,IF(V64="V",0,IF(V64="X",0,IF(V$2="L",VLOOKUP(V64,'H. INV.'!$F$10:$P$171,11,FALSE),IF(V$2="S",VLOOKUP(V64,'H. INV.'!$V$10:$AF$171,11,FALSE),IF(V$2="D",VLOOKUP(V64,'H. INV.'!$AL$10:$AV$171,11,FALSE),"")))))))</f>
        <v/>
      </c>
      <c r="EZ64" s="148" t="str">
        <f>IF(W64="","",IF(W64="L",0,IF(W64="V",0,IF(W64="X",0,IF(W$2="L",VLOOKUP(W64,'H. INV.'!$F$10:$P$171,11,FALSE),IF(W$2="S",VLOOKUP(W64,'H. INV.'!$V$10:$AF$171,11,FALSE),IF(W$2="D",VLOOKUP(W64,'H. INV.'!$AL$10:$AV$171,11,FALSE),"")))))))</f>
        <v/>
      </c>
      <c r="FA64" s="148" t="str">
        <f>IF(X64="","",IF(X64="L",0,IF(X64="V",0,IF(X64="X",0,IF(X$2="L",VLOOKUP(X64,'H. INV.'!$F$10:$P$171,11,FALSE),IF(X$2="S",VLOOKUP(X64,'H. INV.'!$V$10:$AF$171,11,FALSE),IF(X$2="D",VLOOKUP(X64,'H. INV.'!$AL$10:$AV$171,11,FALSE),"")))))))</f>
        <v/>
      </c>
      <c r="FB64" s="148" t="str">
        <f>IF(Y64="","",IF(Y64="L",0,IF(Y64="V",0,IF(Y64="X",0,IF(Y$2="L",VLOOKUP(Y64,'H. INV.'!$F$10:$P$171,11,FALSE),IF(Y$2="S",VLOOKUP(Y64,'H. INV.'!$V$10:$AF$171,11,FALSE),IF(Y$2="D",VLOOKUP(Y64,'H. INV.'!$AL$10:$AV$171,11,FALSE),"")))))))</f>
        <v/>
      </c>
      <c r="FC64" s="148" t="str">
        <f>IF(Z64="","",IF(Z64="L",0,IF(Z64="V",0,IF(Z64="X",0,IF(Z$2="L",VLOOKUP(Z64,'H. INV.'!$F$10:$P$171,11,FALSE),IF(Z$2="S",VLOOKUP(Z64,'H. INV.'!$V$10:$AF$171,11,FALSE),IF(Z$2="D",VLOOKUP(Z64,'H. INV.'!$AL$10:$AV$171,11,FALSE),"")))))))</f>
        <v/>
      </c>
      <c r="FD64" s="148" t="str">
        <f>IF(AA64="","",IF(AA64="L",0,IF(AA64="V",0,IF(AA64="X",0,IF(AA$2="L",VLOOKUP(AA64,'H. INV.'!$F$10:$P$171,11,FALSE),IF(AA$2="S",VLOOKUP(AA64,'H. INV.'!$V$10:$AF$171,11,FALSE),IF(AA$2="D",VLOOKUP(AA64,'H. INV.'!$AL$10:$AV$171,11,FALSE),"")))))))</f>
        <v/>
      </c>
      <c r="FE64" s="148" t="str">
        <f>IF(AB64="","",IF(AB64="L",0,IF(AB64="V",0,IF(AB64="X",0,IF(AB$2="L",VLOOKUP(AB64,'H. INV.'!$F$10:$P$171,11,FALSE),IF(AB$2="S",VLOOKUP(AB64,'H. INV.'!$V$10:$AF$171,11,FALSE),IF(AB$2="D",VLOOKUP(AB64,'H. INV.'!$AL$10:$AV$171,11,FALSE),"")))))))</f>
        <v/>
      </c>
      <c r="FF64" s="148" t="str">
        <f>IF(AC64="","",IF(AC64="L",0,IF(AC64="V",0,IF(AC64="X",0,IF(AC$2="L",VLOOKUP(AC64,'H. INV.'!$F$10:$P$171,11,FALSE),IF(AC$2="S",VLOOKUP(AC64,'H. INV.'!$V$10:$AF$171,11,FALSE),IF(AC$2="D",VLOOKUP(AC64,'H. INV.'!$AL$10:$AV$171,11,FALSE),"")))))))</f>
        <v/>
      </c>
      <c r="FG64" s="148" t="str">
        <f>IF(AD64="","",IF(AD64="L",0,IF(AD64="V",0,IF(AD64="X",0,IF(AD$2="L",VLOOKUP(AD64,'H. INV.'!$F$10:$P$171,11,FALSE),IF(AD$2="S",VLOOKUP(AD64,'H. INV.'!$V$10:$AF$171,11,FALSE),IF(AD$2="D",VLOOKUP(AD64,'H. INV.'!$AL$10:$AV$171,11,FALSE),"")))))))</f>
        <v/>
      </c>
      <c r="FH64" s="148" t="str">
        <f>IF(AE64="","",IF(AE64="L",0,IF(AE64="V",0,IF(AE64="X",0,IF(AE$2="L",VLOOKUP(AE64,'H. INV.'!$F$10:$P$171,11,FALSE),IF(AE$2="S",VLOOKUP(AE64,'H. INV.'!$V$10:$AF$171,11,FALSE),IF(AE$2="D",VLOOKUP(AE64,'H. INV.'!$AL$10:$AV$171,11,FALSE),"")))))))</f>
        <v/>
      </c>
      <c r="FI64" s="148" t="str">
        <f>IF(AF64="","",IF(AF64="L",0,IF(AF64="V",0,IF(AF64="X",0,IF(AF$2="L",VLOOKUP(AF64,'H. INV.'!$F$10:$P$171,11,FALSE),IF(AF$2="S",VLOOKUP(AF64,'H. INV.'!$V$10:$AF$171,11,FALSE),IF(AF$2="D",VLOOKUP(AF64,'H. INV.'!$AL$10:$AV$171,11,FALSE),"")))))))</f>
        <v/>
      </c>
      <c r="FJ64" s="148" t="str">
        <f>IF(AG64="","",IF(AG64="L",0,IF(AG64="V",0,IF(AG64="X",0,IF(AG$2="L",VLOOKUP(AG64,'H. INV.'!$F$10:$P$171,11,FALSE),IF(AG$2="S",VLOOKUP(AG64,'H. INV.'!$V$10:$AF$171,11,FALSE),IF(AG$2="D",VLOOKUP(AG64,'H. INV.'!$AL$10:$AV$171,11,FALSE),"")))))))</f>
        <v/>
      </c>
      <c r="FK64" s="148" t="str">
        <f>IF(AH64="","",IF(AH64="L",0,IF(AH64="V",0,IF(AH64="X",0,IF(AH$2="L",VLOOKUP(AH64,'H. INV.'!$F$10:$P$171,11,FALSE),IF(AH$2="S",VLOOKUP(AH64,'H. INV.'!$V$10:$AF$171,11,FALSE),IF(AH$2="D",VLOOKUP(AH64,'H. INV.'!$AL$10:$AV$171,11,FALSE),"")))))))</f>
        <v/>
      </c>
      <c r="FL64" s="148" t="str">
        <f>IF(AI64="","",IF(AI64="L",0,IF(AI64="V",0,IF(AI64="X",0,IF(AI$2="L",VLOOKUP(AI64,'H. INV.'!$F$10:$P$171,11,FALSE),IF(AI$2="S",VLOOKUP(AI64,'H. INV.'!$V$10:$AF$171,11,FALSE),IF(AI$2="D",VLOOKUP(AI64,'H. INV.'!$AL$10:$AV$171,11,FALSE),"")))))))</f>
        <v/>
      </c>
      <c r="FM64" s="148" t="str">
        <f>IF(AJ64="","",IF(AJ64="L",0,IF(AJ64="V",0,IF(AJ64="X",0,IF(AJ$2="L",VLOOKUP(AJ64,'H. INV.'!$F$10:$P$171,11,FALSE),IF(AJ$2="S",VLOOKUP(AJ64,'H. INV.'!$V$10:$AF$171,11,FALSE),IF(AJ$2="D",VLOOKUP(AJ64,'H. INV.'!$AL$10:$AV$171,11,FALSE),"")))))))</f>
        <v/>
      </c>
      <c r="FN64" s="148" t="str">
        <f>IF(AK64="","",IF(AK64="L",0,IF(AK64="V",0,IF(AK64="X",0,IF(AK$2="L",VLOOKUP(AK64,'H. INV.'!$F$10:$P$171,11,FALSE),IF(AK$2="S",VLOOKUP(AK64,'H. INV.'!$V$10:$AF$171,11,FALSE),IF(AK$2="D",VLOOKUP(AK64,'H. INV.'!$AL$10:$AV$171,11,FALSE),"")))))))</f>
        <v/>
      </c>
      <c r="FO64" s="19"/>
      <c r="FP64" s="148" t="str">
        <f>IF(G64="","",IF(G64="L",0,IF(G64="V",0,IF(G64="X",0,IF(G$2="L",VLOOKUP(G64,'H. VER.'!$F$10:$P$171,11,FALSE),IF(G$2="S",VLOOKUP(G64,'H. VER.'!$V$10:$AF$171,11,FALSE),IF(G$2="D",VLOOKUP(G64,'H. VER.'!$AL$10:$AV$171,11,FALSE),"")))))))</f>
        <v/>
      </c>
      <c r="FQ64" s="148" t="str">
        <f>IF(H64="","",IF(H64="L",0,IF(H64="V",0,IF(H64="X",0,IF(H$2="L",VLOOKUP(H64,'H. VER.'!$F$10:$P$171,11,FALSE),IF(H$2="S",VLOOKUP(H64,'H. VER.'!$V$10:$AF$171,11,FALSE),IF(H$2="D",VLOOKUP(H64,'H. VER.'!$AL$10:$AV$171,11,FALSE),"")))))))</f>
        <v/>
      </c>
      <c r="FR64" s="148" t="str">
        <f>IF(I64="","",IF(I64="L",0,IF(I64="V",0,IF(I64="X",0,IF(I$2="L",VLOOKUP(I64,'H. VER.'!$F$10:$P$171,11,FALSE),IF(I$2="S",VLOOKUP(I64,'H. VER.'!$V$10:$AF$171,11,FALSE),IF(I$2="D",VLOOKUP(I64,'H. VER.'!$AL$10:$AV$171,11,FALSE),"")))))))</f>
        <v/>
      </c>
      <c r="FS64" s="148" t="str">
        <f>IF(J64="","",IF(J64="L",0,IF(J64="V",0,IF(J64="X",0,IF(J$2="L",VLOOKUP(J64,'H. VER.'!$F$10:$P$171,11,FALSE),IF(J$2="S",VLOOKUP(J64,'H. VER.'!$V$10:$AF$171,11,FALSE),IF(J$2="D",VLOOKUP(J64,'H. VER.'!$AL$10:$AV$171,11,FALSE),"")))))))</f>
        <v/>
      </c>
      <c r="FT64" s="148" t="str">
        <f>IF(K64="","",IF(K64="L",0,IF(K64="V",0,IF(K64="X",0,IF(K$2="L",VLOOKUP(K64,'H. VER.'!$F$10:$P$171,11,FALSE),IF(K$2="S",VLOOKUP(K64,'H. VER.'!$V$10:$AF$171,11,FALSE),IF(K$2="D",VLOOKUP(K64,'H. VER.'!$AL$10:$AV$171,11,FALSE),"")))))))</f>
        <v/>
      </c>
      <c r="FU64" s="148" t="str">
        <f>IF(L64="","",IF(L64="L",0,IF(L64="V",0,IF(L64="X",0,IF(L$2="L",VLOOKUP(L64,'H. VER.'!$F$10:$P$171,11,FALSE),IF(L$2="S",VLOOKUP(L64,'H. VER.'!$V$10:$AF$171,11,FALSE),IF(L$2="D",VLOOKUP(L64,'H. VER.'!$AL$10:$AV$171,11,FALSE),"")))))))</f>
        <v/>
      </c>
      <c r="FV64" s="148" t="str">
        <f>IF(M64="","",IF(M64="L",0,IF(M64="V",0,IF(M64="X",0,IF(M$2="L",VLOOKUP(M64,'H. VER.'!$F$10:$P$171,11,FALSE),IF(M$2="S",VLOOKUP(M64,'H. VER.'!$V$10:$AF$171,11,FALSE),IF(M$2="D",VLOOKUP(M64,'H. VER.'!$AL$10:$AV$171,11,FALSE),"")))))))</f>
        <v/>
      </c>
      <c r="FW64" s="148" t="str">
        <f>IF(N64="","",IF(N64="L",0,IF(N64="V",0,IF(N64="X",0,IF(N$2="L",VLOOKUP(N64,'H. VER.'!$F$10:$P$171,11,FALSE),IF(N$2="S",VLOOKUP(N64,'H. VER.'!$V$10:$AF$171,11,FALSE),IF(N$2="D",VLOOKUP(N64,'H. VER.'!$AL$10:$AV$171,11,FALSE),"")))))))</f>
        <v/>
      </c>
      <c r="FX64" s="148" t="str">
        <f>IF(O64="","",IF(O64="L",0,IF(O64="V",0,IF(O64="X",0,IF(O$2="L",VLOOKUP(O64,'H. VER.'!$F$10:$P$171,11,FALSE),IF(O$2="S",VLOOKUP(O64,'H. VER.'!$V$10:$AF$171,11,FALSE),IF(O$2="D",VLOOKUP(O64,'H. VER.'!$AL$10:$AV$171,11,FALSE),"")))))))</f>
        <v/>
      </c>
      <c r="FY64" s="148" t="str">
        <f>IF(P64="","",IF(P64="L",0,IF(P64="V",0,IF(P64="X",0,IF(P$2="L",VLOOKUP(P64,'H. VER.'!$F$10:$P$171,11,FALSE),IF(P$2="S",VLOOKUP(P64,'H. VER.'!$V$10:$AF$171,11,FALSE),IF(P$2="D",VLOOKUP(P64,'H. VER.'!$AL$10:$AV$171,11,FALSE),"")))))))</f>
        <v/>
      </c>
      <c r="FZ64" s="148" t="str">
        <f>IF(Q64="","",IF(Q64="L",0,IF(Q64="V",0,IF(Q64="X",0,IF(Q$2="L",VLOOKUP(Q64,'H. VER.'!$F$10:$P$171,11,FALSE),IF(Q$2="S",VLOOKUP(Q64,'H. VER.'!$V$10:$AF$171,11,FALSE),IF(Q$2="D",VLOOKUP(Q64,'H. VER.'!$AL$10:$AV$171,11,FALSE),"")))))))</f>
        <v/>
      </c>
      <c r="GA64" s="148" t="str">
        <f>IF(R64="","",IF(R64="L",0,IF(R64="V",0,IF(R64="X",0,IF(R$2="L",VLOOKUP(R64,'H. VER.'!$F$10:$P$171,11,FALSE),IF(R$2="S",VLOOKUP(R64,'H. VER.'!$V$10:$AF$171,11,FALSE),IF(R$2="D",VLOOKUP(R64,'H. VER.'!$AL$10:$AV$171,11,FALSE),"")))))))</f>
        <v/>
      </c>
      <c r="GB64" s="148" t="str">
        <f>IF(S64="","",IF(S64="L",0,IF(S64="V",0,IF(S64="X",0,IF(S$2="L",VLOOKUP(S64,'H. VER.'!$F$10:$P$171,11,FALSE),IF(S$2="S",VLOOKUP(S64,'H. VER.'!$V$10:$AF$171,11,FALSE),IF(S$2="D",VLOOKUP(S64,'H. VER.'!$AL$10:$AV$171,11,FALSE),"")))))))</f>
        <v/>
      </c>
      <c r="GC64" s="148" t="str">
        <f>IF(T64="","",IF(T64="L",0,IF(T64="V",0,IF(T64="X",0,IF(T$2="L",VLOOKUP(T64,'H. VER.'!$F$10:$P$171,11,FALSE),IF(T$2="S",VLOOKUP(T64,'H. VER.'!$V$10:$AF$171,11,FALSE),IF(T$2="D",VLOOKUP(T64,'H. VER.'!$AL$10:$AV$171,11,FALSE),"")))))))</f>
        <v/>
      </c>
      <c r="GD64" s="148" t="str">
        <f>IF(U64="","",IF(U64="L",0,IF(U64="V",0,IF(U64="X",0,IF(U$2="L",VLOOKUP(U64,'H. VER.'!$F$10:$P$171,11,FALSE),IF(U$2="S",VLOOKUP(U64,'H. VER.'!$V$10:$AF$171,11,FALSE),IF(U$2="D",VLOOKUP(U64,'H. VER.'!$AL$10:$AV$171,11,FALSE),"")))))))</f>
        <v/>
      </c>
      <c r="GE64" s="148" t="str">
        <f>IF(V64="","",IF(V64="L",0,IF(V64="V",0,IF(V64="X",0,IF(V$2="L",VLOOKUP(V64,'H. VER.'!$F$10:$P$171,11,FALSE),IF(V$2="S",VLOOKUP(V64,'H. VER.'!$V$10:$AF$171,11,FALSE),IF(V$2="D",VLOOKUP(V64,'H. VER.'!$AL$10:$AV$171,11,FALSE),"")))))))</f>
        <v/>
      </c>
      <c r="GF64" s="148" t="str">
        <f>IF(W64="","",IF(W64="L",0,IF(W64="V",0,IF(W64="X",0,IF(W$2="L",VLOOKUP(W64,'H. VER.'!$F$10:$P$171,11,FALSE),IF(W$2="S",VLOOKUP(W64,'H. VER.'!$V$10:$AF$171,11,FALSE),IF(W$2="D",VLOOKUP(W64,'H. VER.'!$AL$10:$AV$171,11,FALSE),"")))))))</f>
        <v/>
      </c>
      <c r="GG64" s="148" t="str">
        <f>IF(X64="","",IF(X64="L",0,IF(X64="V",0,IF(X64="X",0,IF(X$2="L",VLOOKUP(X64,'H. VER.'!$F$10:$P$171,11,FALSE),IF(X$2="S",VLOOKUP(X64,'H. VER.'!$V$10:$AF$171,11,FALSE),IF(X$2="D",VLOOKUP(X64,'H. VER.'!$AL$10:$AV$171,11,FALSE),"")))))))</f>
        <v/>
      </c>
      <c r="GH64" s="148" t="str">
        <f>IF(Y64="","",IF(Y64="L",0,IF(Y64="V",0,IF(Y64="X",0,IF(Y$2="L",VLOOKUP(Y64,'H. VER.'!$F$10:$P$171,11,FALSE),IF(Y$2="S",VLOOKUP(Y64,'H. VER.'!$V$10:$AF$171,11,FALSE),IF(Y$2="D",VLOOKUP(Y64,'H. VER.'!$AL$10:$AV$171,11,FALSE),"")))))))</f>
        <v/>
      </c>
      <c r="GI64" s="148" t="str">
        <f>IF(Z64="","",IF(Z64="L",0,IF(Z64="V",0,IF(Z64="X",0,IF(Z$2="L",VLOOKUP(Z64,'H. VER.'!$F$10:$P$171,11,FALSE),IF(Z$2="S",VLOOKUP(Z64,'H. VER.'!$V$10:$AF$171,11,FALSE),IF(Z$2="D",VLOOKUP(Z64,'H. VER.'!$AL$10:$AV$171,11,FALSE),"")))))))</f>
        <v/>
      </c>
      <c r="GJ64" s="148" t="str">
        <f>IF(AA64="","",IF(AA64="L",0,IF(AA64="V",0,IF(AA64="X",0,IF(AA$2="L",VLOOKUP(AA64,'H. VER.'!$F$10:$P$171,11,FALSE),IF(AA$2="S",VLOOKUP(AA64,'H. VER.'!$V$10:$AF$171,11,FALSE),IF(AA$2="D",VLOOKUP(AA64,'H. VER.'!$AL$10:$AV$171,11,FALSE),"")))))))</f>
        <v/>
      </c>
      <c r="GK64" s="148" t="str">
        <f>IF(AB64="","",IF(AB64="L",0,IF(AB64="V",0,IF(AB64="X",0,IF(AB$2="L",VLOOKUP(AB64,'H. VER.'!$F$10:$P$171,11,FALSE),IF(AB$2="S",VLOOKUP(AB64,'H. VER.'!$V$10:$AF$171,11,FALSE),IF(AB$2="D",VLOOKUP(AB64,'H. VER.'!$AL$10:$AV$171,11,FALSE),"")))))))</f>
        <v/>
      </c>
      <c r="GL64" s="148" t="str">
        <f>IF(AC64="","",IF(AC64="L",0,IF(AC64="V",0,IF(AC64="X",0,IF(AC$2="L",VLOOKUP(AC64,'H. VER.'!$F$10:$P$171,11,FALSE),IF(AC$2="S",VLOOKUP(AC64,'H. VER.'!$V$10:$AF$171,11,FALSE),IF(AC$2="D",VLOOKUP(AC64,'H. VER.'!$AL$10:$AV$171,11,FALSE),"")))))))</f>
        <v/>
      </c>
      <c r="GM64" s="148" t="str">
        <f>IF(AD64="","",IF(AD64="L",0,IF(AD64="V",0,IF(AD64="X",0,IF(AD$2="L",VLOOKUP(AD64,'H. VER.'!$F$10:$P$171,11,FALSE),IF(AD$2="S",VLOOKUP(AD64,'H. VER.'!$V$10:$AF$171,11,FALSE),IF(AD$2="D",VLOOKUP(AD64,'H. VER.'!$AL$10:$AV$171,11,FALSE),"")))))))</f>
        <v/>
      </c>
      <c r="GN64" s="148" t="str">
        <f>IF(AE64="","",IF(AE64="L",0,IF(AE64="V",0,IF(AE64="X",0,IF(AE$2="L",VLOOKUP(AE64,'H. VER.'!$F$10:$P$171,11,FALSE),IF(AE$2="S",VLOOKUP(AE64,'H. VER.'!$V$10:$AF$171,11,FALSE),IF(AE$2="D",VLOOKUP(AE64,'H. VER.'!$AL$10:$AV$171,11,FALSE),"")))))))</f>
        <v/>
      </c>
      <c r="GO64" s="148" t="str">
        <f>IF(AF64="","",IF(AF64="L",0,IF(AF64="V",0,IF(AF64="X",0,IF(AF$2="L",VLOOKUP(AF64,'H. VER.'!$F$10:$P$171,11,FALSE),IF(AF$2="S",VLOOKUP(AF64,'H. VER.'!$V$10:$AF$171,11,FALSE),IF(AF$2="D",VLOOKUP(AF64,'H. VER.'!$AL$10:$AV$171,11,FALSE),"")))))))</f>
        <v/>
      </c>
      <c r="GP64" s="148" t="str">
        <f>IF(AG64="","",IF(AG64="L",0,IF(AG64="V",0,IF(AG64="X",0,IF(AG$2="L",VLOOKUP(AG64,'H. VER.'!$F$10:$P$171,11,FALSE),IF(AG$2="S",VLOOKUP(AG64,'H. VER.'!$V$10:$AF$171,11,FALSE),IF(AG$2="D",VLOOKUP(AG64,'H. VER.'!$AL$10:$AV$171,11,FALSE),"")))))))</f>
        <v/>
      </c>
      <c r="GQ64" s="148" t="str">
        <f>IF(AH64="","",IF(AH64="L",0,IF(AH64="V",0,IF(AH64="X",0,IF(AH$2="L",VLOOKUP(AH64,'H. VER.'!$F$10:$P$171,11,FALSE),IF(AH$2="S",VLOOKUP(AH64,'H. VER.'!$V$10:$AF$171,11,FALSE),IF(AH$2="D",VLOOKUP(AH64,'H. VER.'!$AL$10:$AV$171,11,FALSE),"")))))))</f>
        <v/>
      </c>
      <c r="GR64" s="148" t="str">
        <f>IF(AI64="","",IF(AI64="L",0,IF(AI64="V",0,IF(AI64="X",0,IF(AI$2="L",VLOOKUP(AI64,'H. VER.'!$F$10:$P$171,11,FALSE),IF(AI$2="S",VLOOKUP(AI64,'H. VER.'!$V$10:$AF$171,11,FALSE),IF(AI$2="D",VLOOKUP(AI64,'H. VER.'!$AL$10:$AV$171,11,FALSE),"")))))))</f>
        <v/>
      </c>
      <c r="GS64" s="148" t="str">
        <f>IF(AJ64="","",IF(AJ64="L",0,IF(AJ64="V",0,IF(AJ64="X",0,IF(AJ$2="L",VLOOKUP(AJ64,'H. VER.'!$F$10:$P$171,11,FALSE),IF(AJ$2="S",VLOOKUP(AJ64,'H. VER.'!$V$10:$AF$171,11,FALSE),IF(AJ$2="D",VLOOKUP(AJ64,'H. VER.'!$AL$10:$AV$171,11,FALSE),"")))))))</f>
        <v/>
      </c>
      <c r="GT64" s="148" t="str">
        <f>IF(AK64="","",IF(AK64="L",0,IF(AK64="V",0,IF(AK64="X",0,IF(AK$2="L",VLOOKUP(AK64,'H. VER.'!$F$10:$P$171,11,FALSE),IF(AK$2="S",VLOOKUP(AK64,'H. VER.'!$V$10:$AF$171,11,FALSE),IF(AK$2="D",VLOOKUP(AK64,'H. VER.'!$AL$10:$AV$171,11,FALSE),"")))))))</f>
        <v/>
      </c>
      <c r="GU64" s="19"/>
      <c r="GV64" s="417">
        <f t="shared" si="47"/>
        <v>57</v>
      </c>
      <c r="GW64" s="415"/>
    </row>
    <row r="65" spans="1:205" ht="15.75">
      <c r="A65" s="366"/>
      <c r="B65" s="367" t="str">
        <f>IFERROR(VLOOKUP(A481/7/2023+CONDUCTORES!C:V,20,FALSE),"")</f>
        <v/>
      </c>
      <c r="C65" s="544" t="str">
        <f>IF(CUADRO!A65="",IF(B65="","",B65),VLOOKUP(CUADRO!A65,CONDUCTORES!C:E,3,FALSE))</f>
        <v/>
      </c>
      <c r="D65" s="545" t="str">
        <f>IF(ISNA(IF(B65="",IF(A65="","",A65),VLOOKUP(B65,CONDUCTORES!B:F,5,FALSE))),"",(IF(B65="",IF(A65="","",A65),VLOOKUP(B65,CONDUCTORES!B:F,5,FALSE))))</f>
        <v/>
      </c>
      <c r="E65" s="546">
        <v>50</v>
      </c>
      <c r="F65" s="552"/>
      <c r="G65" s="547"/>
      <c r="H65" s="547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50"/>
      <c r="T65" s="547"/>
      <c r="U65" s="547"/>
      <c r="V65" s="549"/>
      <c r="W65" s="519"/>
      <c r="X65" s="547"/>
      <c r="Y65" s="519"/>
      <c r="Z65" s="519"/>
      <c r="AA65" s="547"/>
      <c r="AB65" s="547"/>
      <c r="AC65" s="547"/>
      <c r="AD65" s="547"/>
      <c r="AE65" s="547"/>
      <c r="AF65" s="547"/>
      <c r="AG65" s="550"/>
      <c r="AH65" s="547"/>
      <c r="AI65" s="547"/>
      <c r="AJ65" s="547"/>
      <c r="AK65" s="519"/>
      <c r="AL65" s="417">
        <f t="shared" si="38"/>
        <v>0</v>
      </c>
      <c r="AM65" s="417">
        <f t="shared" si="6"/>
        <v>31</v>
      </c>
      <c r="AN65" s="463">
        <f t="shared" si="39"/>
        <v>0</v>
      </c>
      <c r="AO65" s="463">
        <f t="shared" si="40"/>
        <v>0</v>
      </c>
      <c r="AP65" s="463">
        <f t="shared" si="41"/>
        <v>0</v>
      </c>
      <c r="AQ65" s="463">
        <f t="shared" si="42"/>
        <v>0</v>
      </c>
      <c r="AR65" s="463">
        <f t="shared" si="43"/>
        <v>0</v>
      </c>
      <c r="AS65" s="464">
        <f t="shared" si="44"/>
        <v>0</v>
      </c>
      <c r="AT65" s="464">
        <f t="shared" si="45"/>
        <v>0</v>
      </c>
      <c r="AU65" s="465">
        <f>EH65+(AO65*(CALCULADORA!$L$22/30))+(CUADRO!AP65*CALCULADORA!$J$22)+(CUADRO!AQ65*CALCULADORA!$J$22)+(CUADRO!AR65*CALCULADORA!$J$22)</f>
        <v>0</v>
      </c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97">
        <f t="shared" si="48"/>
        <v>1</v>
      </c>
      <c r="BW65" s="97">
        <f t="shared" si="49"/>
        <v>2</v>
      </c>
      <c r="BX65" s="97">
        <f t="shared" si="50"/>
        <v>3</v>
      </c>
      <c r="BY65" s="97">
        <f t="shared" si="51"/>
        <v>4</v>
      </c>
      <c r="BZ65" s="97">
        <f t="shared" si="52"/>
        <v>5</v>
      </c>
      <c r="CA65" s="97">
        <f t="shared" si="53"/>
        <v>6</v>
      </c>
      <c r="CB65" s="97">
        <f t="shared" si="54"/>
        <v>7</v>
      </c>
      <c r="CC65" s="97">
        <f t="shared" si="55"/>
        <v>8</v>
      </c>
      <c r="CD65" s="97">
        <f t="shared" si="56"/>
        <v>9</v>
      </c>
      <c r="CE65" s="97">
        <f t="shared" si="57"/>
        <v>10</v>
      </c>
      <c r="CF65" s="97">
        <f t="shared" si="58"/>
        <v>11</v>
      </c>
      <c r="CG65" s="97">
        <f t="shared" si="59"/>
        <v>12</v>
      </c>
      <c r="CH65" s="97">
        <f t="shared" si="60"/>
        <v>13</v>
      </c>
      <c r="CI65" s="97">
        <f t="shared" si="61"/>
        <v>14</v>
      </c>
      <c r="CJ65" s="97">
        <f t="shared" si="62"/>
        <v>15</v>
      </c>
      <c r="CK65" s="97">
        <f t="shared" si="63"/>
        <v>16</v>
      </c>
      <c r="CL65" s="97">
        <f t="shared" si="64"/>
        <v>17</v>
      </c>
      <c r="CM65" s="97">
        <f t="shared" si="65"/>
        <v>18</v>
      </c>
      <c r="CN65" s="97">
        <f t="shared" si="66"/>
        <v>19</v>
      </c>
      <c r="CO65" s="97">
        <f t="shared" si="67"/>
        <v>20</v>
      </c>
      <c r="CP65" s="97">
        <f t="shared" si="68"/>
        <v>21</v>
      </c>
      <c r="CQ65" s="97">
        <f t="shared" si="69"/>
        <v>22</v>
      </c>
      <c r="CR65" s="97">
        <f t="shared" si="70"/>
        <v>23</v>
      </c>
      <c r="CS65" s="97">
        <f t="shared" si="71"/>
        <v>24</v>
      </c>
      <c r="CT65" s="97">
        <f t="shared" si="72"/>
        <v>25</v>
      </c>
      <c r="CU65" s="97">
        <f t="shared" si="73"/>
        <v>26</v>
      </c>
      <c r="CV65" s="97">
        <f t="shared" si="74"/>
        <v>27</v>
      </c>
      <c r="CW65" s="97">
        <f t="shared" si="75"/>
        <v>28</v>
      </c>
      <c r="CX65" s="97">
        <f t="shared" si="76"/>
        <v>29</v>
      </c>
      <c r="CY65" s="97">
        <f t="shared" si="77"/>
        <v>30</v>
      </c>
      <c r="CZ65" s="97">
        <f t="shared" si="78"/>
        <v>31</v>
      </c>
      <c r="DA65" s="19"/>
      <c r="DB65" s="19"/>
      <c r="DC65" s="148" t="str">
        <f>IF(G65="X",CALCULADORA!$J$22,IF(CUADRO!G65="V",0,IF(CUADRO!G65="AP",0,IF(CUADRO!G65="HS",0,IF(CUADRO!G65="BA",0,IF(CALCULADORA!$M$2="INVIERNO",CUADRO!EJ65,CUADRO!FP65))))))</f>
        <v/>
      </c>
      <c r="DD65" s="148" t="str">
        <f>IF(H65="X",CALCULADORA!$J$22,IF(CUADRO!H65="V",0,IF(CUADRO!H65="AP",0,IF(CUADRO!H65="HS",0,IF(CUADRO!H65="BA",0,IF(CALCULADORA!$M$2="INVIERNO",CUADRO!EK65,CUADRO!FQ65))))))</f>
        <v/>
      </c>
      <c r="DE65" s="148" t="str">
        <f>IF(I65="X",CALCULADORA!$J$22,IF(CUADRO!I65="V",0,IF(CUADRO!I65="AP",0,IF(CUADRO!I65="HS",0,IF(CUADRO!I65="BA",0,IF(CALCULADORA!$M$2="INVIERNO",CUADRO!EL65,CUADRO!FR65))))))</f>
        <v/>
      </c>
      <c r="DF65" s="148" t="str">
        <f>IF(J65="X",CALCULADORA!$J$22,IF(CUADRO!J65="V",0,IF(CUADRO!J65="AP",0,IF(CUADRO!J65="HS",0,IF(CUADRO!J65="BA",0,IF(CALCULADORA!$M$2="INVIERNO",CUADRO!EM65,CUADRO!FS65))))))</f>
        <v/>
      </c>
      <c r="DG65" s="148" t="str">
        <f>IF(K65="X",CALCULADORA!$J$22,IF(CUADRO!K65="V",0,IF(CUADRO!K65="AP",0,IF(CUADRO!K65="HS",0,IF(CUADRO!K65="BA",0,IF(CALCULADORA!$M$2="INVIERNO",CUADRO!EN65,CUADRO!FT65))))))</f>
        <v/>
      </c>
      <c r="DH65" s="148" t="str">
        <f>IF(L65="X",CALCULADORA!$J$22,IF(CUADRO!L65="V",0,IF(CUADRO!L65="AP",0,IF(CUADRO!L65="HS",0,IF(CUADRO!L65="BA",0,IF(CALCULADORA!$M$2="INVIERNO",CUADRO!EO65,CUADRO!FU65))))))</f>
        <v/>
      </c>
      <c r="DI65" s="148" t="str">
        <f>IF(M65="X",CALCULADORA!$J$22,IF(CUADRO!M65="V",0,IF(CUADRO!M65="AP",0,IF(CUADRO!M65="HS",0,IF(CUADRO!M65="BA",0,IF(CALCULADORA!$M$2="INVIERNO",CUADRO!EP65,CUADRO!FV65))))))</f>
        <v/>
      </c>
      <c r="DJ65" s="148" t="str">
        <f>IF(N65="X",CALCULADORA!$J$22,IF(CUADRO!N65="V",0,IF(CUADRO!N65="AP",0,IF(CUADRO!N65="HS",0,IF(CUADRO!N65="BA",0,IF(CALCULADORA!$M$2="INVIERNO",CUADRO!EQ65,CUADRO!FW65))))))</f>
        <v/>
      </c>
      <c r="DK65" s="148" t="str">
        <f>IF(O65="X",CALCULADORA!$J$22,IF(CUADRO!O65="V",0,IF(CUADRO!O65="AP",0,IF(CUADRO!O65="HS",0,IF(CUADRO!O65="BA",0,IF(CALCULADORA!$M$2="INVIERNO",CUADRO!ER65,CUADRO!FX65))))))</f>
        <v/>
      </c>
      <c r="DL65" s="148" t="str">
        <f>IF(P65="X",CALCULADORA!$J$22,IF(CUADRO!P65="V",0,IF(CUADRO!P65="AP",0,IF(CUADRO!P65="HS",0,IF(CUADRO!P65="BA",0,IF(CALCULADORA!$M$2="INVIERNO",CUADRO!ES65,CUADRO!FY65))))))</f>
        <v/>
      </c>
      <c r="DM65" s="148" t="str">
        <f>IF(Q65="X",CALCULADORA!$J$22,IF(CUADRO!Q65="V",0,IF(CUADRO!Q65="AP",0,IF(CUADRO!Q65="HS",0,IF(CUADRO!Q65="BA",0,IF(CALCULADORA!$M$2="INVIERNO",CUADRO!ET65,CUADRO!FZ65))))))</f>
        <v/>
      </c>
      <c r="DN65" s="148" t="str">
        <f>IF(R65="X",CALCULADORA!$J$22,IF(CUADRO!R65="V",0,IF(CUADRO!R65="AP",0,IF(CUADRO!R65="HS",0,IF(CUADRO!R65="BA",0,IF(CALCULADORA!$M$2="INVIERNO",CUADRO!EU65,CUADRO!GA65))))))</f>
        <v/>
      </c>
      <c r="DO65" s="148" t="str">
        <f>IF(S65="X",CALCULADORA!$J$22,IF(CUADRO!S65="V",0,IF(CUADRO!S65="AP",0,IF(CUADRO!S65="HS",0,IF(CUADRO!S65="BA",0,IF(CALCULADORA!$M$2="INVIERNO",CUADRO!EV65,CUADRO!GB65))))))</f>
        <v/>
      </c>
      <c r="DP65" s="148" t="str">
        <f>IF(T65="X",CALCULADORA!$J$22,IF(CUADRO!T65="V",0,IF(CUADRO!T65="AP",0,IF(CUADRO!T65="HS",0,IF(CUADRO!T65="BA",0,IF(CALCULADORA!$M$2="INVIERNO",CUADRO!EW65,CUADRO!GC65))))))</f>
        <v/>
      </c>
      <c r="DQ65" s="148" t="str">
        <f>IF(U65="X",CALCULADORA!$J$22,IF(CUADRO!U65="V",0,IF(CUADRO!U65="AP",0,IF(CUADRO!U65="HS",0,IF(CUADRO!U65="BA",0,IF(CALCULADORA!$M$2="INVIERNO",CUADRO!EX65,CUADRO!GD65))))))</f>
        <v/>
      </c>
      <c r="DR65" s="148" t="str">
        <f>IF(V65="X",CALCULADORA!$J$22,IF(CUADRO!V65="V",0,IF(CUADRO!V65="AP",0,IF(CUADRO!V65="HS",0,IF(CUADRO!V65="BA",0,IF(CALCULADORA!$M$2="INVIERNO",CUADRO!EY65,CUADRO!GE65))))))</f>
        <v/>
      </c>
      <c r="DS65" s="148" t="str">
        <f>IF(W65="X",CALCULADORA!$J$22,IF(CUADRO!W65="V",0,IF(CUADRO!W65="AP",0,IF(CUADRO!W65="HS",0,IF(CUADRO!W65="BA",0,IF(CALCULADORA!$M$2="INVIERNO",CUADRO!EZ65,CUADRO!GF65))))))</f>
        <v/>
      </c>
      <c r="DT65" s="148" t="str">
        <f>IF(X65="X",CALCULADORA!$J$22,IF(CUADRO!X65="V",0,IF(CUADRO!X65="AP",0,IF(CUADRO!X65="HS",0,IF(CUADRO!X65="BA",0,IF(CALCULADORA!$M$2="INVIERNO",CUADRO!FA65,CUADRO!GG65))))))</f>
        <v/>
      </c>
      <c r="DU65" s="148" t="str">
        <f>IF(Y65="X",CALCULADORA!$J$22,IF(CUADRO!Y65="V",0,IF(CUADRO!Y65="AP",0,IF(CUADRO!Y65="HS",0,IF(CUADRO!Y65="BA",0,IF(CALCULADORA!$M$2="INVIERNO",CUADRO!FB65,CUADRO!GH65))))))</f>
        <v/>
      </c>
      <c r="DV65" s="148" t="str">
        <f>IF(Z65="X",CALCULADORA!$J$22,IF(CUADRO!Z65="V",0,IF(CUADRO!Z65="AP",0,IF(CUADRO!Z65="HS",0,IF(CUADRO!Z65="BA",0,IF(CALCULADORA!$M$2="INVIERNO",CUADRO!FC65,CUADRO!GI65))))))</f>
        <v/>
      </c>
      <c r="DW65" s="148" t="str">
        <f>IF(AA65="X",CALCULADORA!$J$22,IF(CUADRO!AA65="V",0,IF(CUADRO!AA65="AP",0,IF(CUADRO!AA65="HS",0,IF(CUADRO!AA65="BA",0,IF(CALCULADORA!$M$2="INVIERNO",CUADRO!FD65,CUADRO!GJ65))))))</f>
        <v/>
      </c>
      <c r="DX65" s="148" t="str">
        <f>IF(AB65="X",CALCULADORA!$J$22,IF(CUADRO!AB65="V",0,IF(CUADRO!AB65="AP",0,IF(CUADRO!AB65="HS",0,IF(CUADRO!AB65="BA",0,IF(CALCULADORA!$M$2="INVIERNO",CUADRO!FE65,CUADRO!GK65))))))</f>
        <v/>
      </c>
      <c r="DY65" s="148" t="str">
        <f>IF(AC65="X",CALCULADORA!$J$22,IF(CUADRO!AC65="V",0,IF(CUADRO!AC65="AP",0,IF(CUADRO!AC65="HS",0,IF(CUADRO!AC65="BA",0,IF(CALCULADORA!$M$2="INVIERNO",CUADRO!FF65,CUADRO!GL65))))))</f>
        <v/>
      </c>
      <c r="DZ65" s="148" t="str">
        <f>IF(AD65="X",CALCULADORA!$J$22,IF(CUADRO!AD65="V",0,IF(CUADRO!AD65="AP",0,IF(CUADRO!AD65="HS",0,IF(CUADRO!AD65="BA",0,IF(CALCULADORA!$M$2="INVIERNO",CUADRO!FG65,CUADRO!GM65))))))</f>
        <v/>
      </c>
      <c r="EA65" s="148" t="str">
        <f>IF(AE65="X",CALCULADORA!$J$22,IF(CUADRO!AE65="V",0,IF(CUADRO!AE65="AP",0,IF(CUADRO!AE65="HS",0,IF(CUADRO!AE65="BA",0,IF(CALCULADORA!$M$2="INVIERNO",CUADRO!FH65,CUADRO!GN65))))))</f>
        <v/>
      </c>
      <c r="EB65" s="148" t="str">
        <f>IF(AF65="X",CALCULADORA!$J$22,IF(CUADRO!AF65="V",0,IF(CUADRO!AF65="AP",0,IF(CUADRO!AF65="HS",0,IF(CUADRO!AF65="BA",0,IF(CALCULADORA!$M$2="INVIERNO",CUADRO!FI65,CUADRO!GO65))))))</f>
        <v/>
      </c>
      <c r="EC65" s="148" t="str">
        <f>IF(AG65="X",CALCULADORA!$J$22,IF(CUADRO!AG65="V",0,IF(CUADRO!AG65="AP",0,IF(CUADRO!AG65="HS",0,IF(CUADRO!AG65="BA",0,IF(CALCULADORA!$M$2="INVIERNO",CUADRO!FJ65,CUADRO!GP65))))))</f>
        <v/>
      </c>
      <c r="ED65" s="148" t="str">
        <f>IF(AH65="X",CALCULADORA!$J$22,IF(CUADRO!AH65="V",0,IF(CUADRO!AH65="AP",0,IF(CUADRO!AH65="HS",0,IF(CUADRO!AH65="BA",0,IF(CALCULADORA!$M$2="INVIERNO",CUADRO!FK65,CUADRO!GQ65))))))</f>
        <v/>
      </c>
      <c r="EE65" s="148" t="str">
        <f>IF(AI65="X",CALCULADORA!$J$22,IF(CUADRO!AI65="V",0,IF(CUADRO!AI65="AP",0,IF(CUADRO!AI65="HS",0,IF(CUADRO!AI65="BA",0,IF(CALCULADORA!$M$2="INVIERNO",CUADRO!FL65,CUADRO!GR65))))))</f>
        <v/>
      </c>
      <c r="EF65" s="148" t="str">
        <f>IF(AJ65="X",CALCULADORA!$J$22,IF(CUADRO!AJ65="V",0,IF(CUADRO!AJ65="AP",0,IF(CUADRO!AJ65="HS",0,IF(CUADRO!AJ65="BA",0,IF(CALCULADORA!$M$2="INVIERNO",CUADRO!FM65,CUADRO!GS65))))))</f>
        <v/>
      </c>
      <c r="EG65" s="148" t="str">
        <f>IF(AK65="X",CALCULADORA!$J$22,IF(CUADRO!AK65="V",0,IF(CUADRO!AK65="AP",0,IF(CUADRO!AK65="HS",0,IF(CUADRO!AK65="BA",0,IF(CALCULADORA!$M$2="INVIERNO",CUADRO!FN65,CUADRO!GT65))))))</f>
        <v/>
      </c>
      <c r="EH65" s="363">
        <f t="shared" si="46"/>
        <v>0</v>
      </c>
      <c r="EI65" s="19"/>
      <c r="EJ65" s="148" t="str">
        <f>IF(G65="","",IF(G65="L",0,IF(G65="V",0,IF(G65="X",0,IF(G$2="L",VLOOKUP(G65,'H. INV.'!$F$10:$P$171,11,FALSE),IF(G$2="S",VLOOKUP(G65,'H. INV.'!$V$10:$AF$171,11,FALSE),IF(G$2="D",VLOOKUP(G65,'H. INV.'!$AL$10:$AV$171,11,FALSE),"")))))))</f>
        <v/>
      </c>
      <c r="EK65" s="148" t="str">
        <f>IF(H65="","",IF(H65="L",0,IF(H65="V",0,IF(H65="X",0,IF(H$2="L",VLOOKUP(H65,'H. INV.'!$F$10:$P$171,11,FALSE),IF(H$2="S",VLOOKUP(H65,'H. INV.'!$V$10:$AF$171,11,FALSE),IF(H$2="D",VLOOKUP(H65,'H. INV.'!$AL$10:$AV$171,11,FALSE),"")))))))</f>
        <v/>
      </c>
      <c r="EL65" s="148" t="str">
        <f>IF(I65="","",IF(I65="L",0,IF(I65="V",0,IF(I65="X",0,IF(I$2="L",VLOOKUP(I65,'H. INV.'!$F$10:$P$171,11,FALSE),IF(I$2="S",VLOOKUP(I65,'H. INV.'!$V$10:$AF$171,11,FALSE),IF(I$2="D",VLOOKUP(I65,'H. INV.'!$AL$10:$AV$171,11,FALSE),"")))))))</f>
        <v/>
      </c>
      <c r="EM65" s="148" t="str">
        <f>IF(J65="","",IF(J65="L",0,IF(J65="V",0,IF(J65="X",0,IF(J$2="L",VLOOKUP(J65,'H. INV.'!$F$10:$P$171,11,FALSE),IF(J$2="S",VLOOKUP(J65,'H. INV.'!$V$10:$AF$171,11,FALSE),IF(J$2="D",VLOOKUP(J65,'H. INV.'!$AL$10:$AV$171,11,FALSE),"")))))))</f>
        <v/>
      </c>
      <c r="EN65" s="148" t="str">
        <f>IF(K65="","",IF(K65="L",0,IF(K65="V",0,IF(K65="X",0,IF(K$2="L",VLOOKUP(K65,'H. INV.'!$F$10:$P$171,11,FALSE),IF(K$2="S",VLOOKUP(K65,'H. INV.'!$V$10:$AF$171,11,FALSE),IF(K$2="D",VLOOKUP(K65,'H. INV.'!$AL$10:$AV$171,11,FALSE),"")))))))</f>
        <v/>
      </c>
      <c r="EO65" s="148" t="str">
        <f>IF(L65="","",IF(L65="L",0,IF(L65="V",0,IF(L65="X",0,IF(L$2="L",VLOOKUP(L65,'H. INV.'!$F$10:$P$171,11,FALSE),IF(L$2="S",VLOOKUP(L65,'H. INV.'!$V$10:$AF$171,11,FALSE),IF(L$2="D",VLOOKUP(L65,'H. INV.'!$AL$10:$AV$171,11,FALSE),"")))))))</f>
        <v/>
      </c>
      <c r="EP65" s="148" t="str">
        <f>IF(M65="","",IF(M65="L",0,IF(M65="V",0,IF(M65="X",0,IF(M$2="L",VLOOKUP(M65,'H. INV.'!$F$10:$P$171,11,FALSE),IF(M$2="S",VLOOKUP(M65,'H. INV.'!$V$10:$AF$171,11,FALSE),IF(M$2="D",VLOOKUP(M65,'H. INV.'!$AL$10:$AV$171,11,FALSE),"")))))))</f>
        <v/>
      </c>
      <c r="EQ65" s="148" t="str">
        <f>IF(N65="","",IF(N65="L",0,IF(N65="V",0,IF(N65="X",0,IF(N$2="L",VLOOKUP(N65,'H. INV.'!$F$10:$P$171,11,FALSE),IF(N$2="S",VLOOKUP(N65,'H. INV.'!$V$10:$AF$171,11,FALSE),IF(N$2="D",VLOOKUP(N65,'H. INV.'!$AL$10:$AV$171,11,FALSE),"")))))))</f>
        <v/>
      </c>
      <c r="ER65" s="148" t="str">
        <f>IF(O65="","",IF(O65="L",0,IF(O65="V",0,IF(O65="X",0,IF(O$2="L",VLOOKUP(O65,'H. INV.'!$F$10:$P$171,11,FALSE),IF(O$2="S",VLOOKUP(O65,'H. INV.'!$V$10:$AF$171,11,FALSE),IF(O$2="D",VLOOKUP(O65,'H. INV.'!$AL$10:$AV$171,11,FALSE),"")))))))</f>
        <v/>
      </c>
      <c r="ES65" s="148" t="str">
        <f>IF(P65="","",IF(P65="L",0,IF(P65="V",0,IF(P65="X",0,IF(P$2="L",VLOOKUP(P65,'H. INV.'!$F$10:$P$171,11,FALSE),IF(P$2="S",VLOOKUP(P65,'H. INV.'!$V$10:$AF$171,11,FALSE),IF(P$2="D",VLOOKUP(P65,'H. INV.'!$AL$10:$AV$171,11,FALSE),"")))))))</f>
        <v/>
      </c>
      <c r="ET65" s="148" t="str">
        <f>IF(Q65="","",IF(Q65="L",0,IF(Q65="V",0,IF(Q65="X",0,IF(Q$2="L",VLOOKUP(Q65,'H. INV.'!$F$10:$P$171,11,FALSE),IF(Q$2="S",VLOOKUP(Q65,'H. INV.'!$V$10:$AF$171,11,FALSE),IF(Q$2="D",VLOOKUP(Q65,'H. INV.'!$AL$10:$AV$171,11,FALSE),"")))))))</f>
        <v/>
      </c>
      <c r="EU65" s="148" t="str">
        <f>IF(R65="","",IF(R65="L",0,IF(R65="V",0,IF(R65="X",0,IF(R$2="L",VLOOKUP(R65,'H. INV.'!$F$10:$P$171,11,FALSE),IF(R$2="S",VLOOKUP(R65,'H. INV.'!$V$10:$AF$171,11,FALSE),IF(R$2="D",VLOOKUP(R65,'H. INV.'!$AL$10:$AV$171,11,FALSE),"")))))))</f>
        <v/>
      </c>
      <c r="EV65" s="148" t="str">
        <f>IF(S65="","",IF(S65="L",0,IF(S65="V",0,IF(S65="X",0,IF(S$2="L",VLOOKUP(S65,'H. INV.'!$F$10:$P$171,11,FALSE),IF(S$2="S",VLOOKUP(S65,'H. INV.'!$V$10:$AF$171,11,FALSE),IF(S$2="D",VLOOKUP(S65,'H. INV.'!$AL$10:$AV$171,11,FALSE),"")))))))</f>
        <v/>
      </c>
      <c r="EW65" s="148" t="str">
        <f>IF(T65="","",IF(T65="L",0,IF(T65="V",0,IF(T65="X",0,IF(T$2="L",VLOOKUP(T65,'H. INV.'!$F$10:$P$171,11,FALSE),IF(T$2="S",VLOOKUP(T65,'H. INV.'!$V$10:$AF$171,11,FALSE),IF(T$2="D",VLOOKUP(T65,'H. INV.'!$AL$10:$AV$171,11,FALSE),"")))))))</f>
        <v/>
      </c>
      <c r="EX65" s="148" t="str">
        <f>IF(U65="","",IF(U65="L",0,IF(U65="V",0,IF(U65="X",0,IF(U$2="L",VLOOKUP(U65,'H. INV.'!$F$10:$P$171,11,FALSE),IF(U$2="S",VLOOKUP(U65,'H. INV.'!$V$10:$AF$171,11,FALSE),IF(U$2="D",VLOOKUP(U65,'H. INV.'!$AL$10:$AV$171,11,FALSE),"")))))))</f>
        <v/>
      </c>
      <c r="EY65" s="148" t="str">
        <f>IF(V65="","",IF(V65="L",0,IF(V65="V",0,IF(V65="X",0,IF(V$2="L",VLOOKUP(V65,'H. INV.'!$F$10:$P$171,11,FALSE),IF(V$2="S",VLOOKUP(V65,'H. INV.'!$V$10:$AF$171,11,FALSE),IF(V$2="D",VLOOKUP(V65,'H. INV.'!$AL$10:$AV$171,11,FALSE),"")))))))</f>
        <v/>
      </c>
      <c r="EZ65" s="148" t="str">
        <f>IF(W65="","",IF(W65="L",0,IF(W65="V",0,IF(W65="X",0,IF(W$2="L",VLOOKUP(W65,'H. INV.'!$F$10:$P$171,11,FALSE),IF(W$2="S",VLOOKUP(W65,'H. INV.'!$V$10:$AF$171,11,FALSE),IF(W$2="D",VLOOKUP(W65,'H. INV.'!$AL$10:$AV$171,11,FALSE),"")))))))</f>
        <v/>
      </c>
      <c r="FA65" s="148" t="str">
        <f>IF(X65="","",IF(X65="L",0,IF(X65="V",0,IF(X65="X",0,IF(X$2="L",VLOOKUP(X65,'H. INV.'!$F$10:$P$171,11,FALSE),IF(X$2="S",VLOOKUP(X65,'H. INV.'!$V$10:$AF$171,11,FALSE),IF(X$2="D",VLOOKUP(X65,'H. INV.'!$AL$10:$AV$171,11,FALSE),"")))))))</f>
        <v/>
      </c>
      <c r="FB65" s="148" t="str">
        <f>IF(Y65="","",IF(Y65="L",0,IF(Y65="V",0,IF(Y65="X",0,IF(Y$2="L",VLOOKUP(Y65,'H. INV.'!$F$10:$P$171,11,FALSE),IF(Y$2="S",VLOOKUP(Y65,'H. INV.'!$V$10:$AF$171,11,FALSE),IF(Y$2="D",VLOOKUP(Y65,'H. INV.'!$AL$10:$AV$171,11,FALSE),"")))))))</f>
        <v/>
      </c>
      <c r="FC65" s="148" t="str">
        <f>IF(Z65="","",IF(Z65="L",0,IF(Z65="V",0,IF(Z65="X",0,IF(Z$2="L",VLOOKUP(Z65,'H. INV.'!$F$10:$P$171,11,FALSE),IF(Z$2="S",VLOOKUP(Z65,'H. INV.'!$V$10:$AF$171,11,FALSE),IF(Z$2="D",VLOOKUP(Z65,'H. INV.'!$AL$10:$AV$171,11,FALSE),"")))))))</f>
        <v/>
      </c>
      <c r="FD65" s="148" t="str">
        <f>IF(AA65="","",IF(AA65="L",0,IF(AA65="V",0,IF(AA65="X",0,IF(AA$2="L",VLOOKUP(AA65,'H. INV.'!$F$10:$P$171,11,FALSE),IF(AA$2="S",VLOOKUP(AA65,'H. INV.'!$V$10:$AF$171,11,FALSE),IF(AA$2="D",VLOOKUP(AA65,'H. INV.'!$AL$10:$AV$171,11,FALSE),"")))))))</f>
        <v/>
      </c>
      <c r="FE65" s="148" t="str">
        <f>IF(AB65="","",IF(AB65="L",0,IF(AB65="V",0,IF(AB65="X",0,IF(AB$2="L",VLOOKUP(AB65,'H. INV.'!$F$10:$P$171,11,FALSE),IF(AB$2="S",VLOOKUP(AB65,'H. INV.'!$V$10:$AF$171,11,FALSE),IF(AB$2="D",VLOOKUP(AB65,'H. INV.'!$AL$10:$AV$171,11,FALSE),"")))))))</f>
        <v/>
      </c>
      <c r="FF65" s="148" t="str">
        <f>IF(AC65="","",IF(AC65="L",0,IF(AC65="V",0,IF(AC65="X",0,IF(AC$2="L",VLOOKUP(AC65,'H. INV.'!$F$10:$P$171,11,FALSE),IF(AC$2="S",VLOOKUP(AC65,'H. INV.'!$V$10:$AF$171,11,FALSE),IF(AC$2="D",VLOOKUP(AC65,'H. INV.'!$AL$10:$AV$171,11,FALSE),"")))))))</f>
        <v/>
      </c>
      <c r="FG65" s="148" t="str">
        <f>IF(AD65="","",IF(AD65="L",0,IF(AD65="V",0,IF(AD65="X",0,IF(AD$2="L",VLOOKUP(AD65,'H. INV.'!$F$10:$P$171,11,FALSE),IF(AD$2="S",VLOOKUP(AD65,'H. INV.'!$V$10:$AF$171,11,FALSE),IF(AD$2="D",VLOOKUP(AD65,'H. INV.'!$AL$10:$AV$171,11,FALSE),"")))))))</f>
        <v/>
      </c>
      <c r="FH65" s="148" t="str">
        <f>IF(AE65="","",IF(AE65="L",0,IF(AE65="V",0,IF(AE65="X",0,IF(AE$2="L",VLOOKUP(AE65,'H. INV.'!$F$10:$P$171,11,FALSE),IF(AE$2="S",VLOOKUP(AE65,'H. INV.'!$V$10:$AF$171,11,FALSE),IF(AE$2="D",VLOOKUP(AE65,'H. INV.'!$AL$10:$AV$171,11,FALSE),"")))))))</f>
        <v/>
      </c>
      <c r="FI65" s="148" t="str">
        <f>IF(AF65="","",IF(AF65="L",0,IF(AF65="V",0,IF(AF65="X",0,IF(AF$2="L",VLOOKUP(AF65,'H. INV.'!$F$10:$P$171,11,FALSE),IF(AF$2="S",VLOOKUP(AF65,'H. INV.'!$V$10:$AF$171,11,FALSE),IF(AF$2="D",VLOOKUP(AF65,'H. INV.'!$AL$10:$AV$171,11,FALSE),"")))))))</f>
        <v/>
      </c>
      <c r="FJ65" s="148" t="str">
        <f>IF(AG65="","",IF(AG65="L",0,IF(AG65="V",0,IF(AG65="X",0,IF(AG$2="L",VLOOKUP(AG65,'H. INV.'!$F$10:$P$171,11,FALSE),IF(AG$2="S",VLOOKUP(AG65,'H. INV.'!$V$10:$AF$171,11,FALSE),IF(AG$2="D",VLOOKUP(AG65,'H. INV.'!$AL$10:$AV$171,11,FALSE),"")))))))</f>
        <v/>
      </c>
      <c r="FK65" s="148" t="str">
        <f>IF(AH65="","",IF(AH65="L",0,IF(AH65="V",0,IF(AH65="X",0,IF(AH$2="L",VLOOKUP(AH65,'H. INV.'!$F$10:$P$171,11,FALSE),IF(AH$2="S",VLOOKUP(AH65,'H. INV.'!$V$10:$AF$171,11,FALSE),IF(AH$2="D",VLOOKUP(AH65,'H. INV.'!$AL$10:$AV$171,11,FALSE),"")))))))</f>
        <v/>
      </c>
      <c r="FL65" s="148" t="str">
        <f>IF(AI65="","",IF(AI65="L",0,IF(AI65="V",0,IF(AI65="X",0,IF(AI$2="L",VLOOKUP(AI65,'H. INV.'!$F$10:$P$171,11,FALSE),IF(AI$2="S",VLOOKUP(AI65,'H. INV.'!$V$10:$AF$171,11,FALSE),IF(AI$2="D",VLOOKUP(AI65,'H. INV.'!$AL$10:$AV$171,11,FALSE),"")))))))</f>
        <v/>
      </c>
      <c r="FM65" s="148" t="str">
        <f>IF(AJ65="","",IF(AJ65="L",0,IF(AJ65="V",0,IF(AJ65="X",0,IF(AJ$2="L",VLOOKUP(AJ65,'H. INV.'!$F$10:$P$171,11,FALSE),IF(AJ$2="S",VLOOKUP(AJ65,'H. INV.'!$V$10:$AF$171,11,FALSE),IF(AJ$2="D",VLOOKUP(AJ65,'H. INV.'!$AL$10:$AV$171,11,FALSE),"")))))))</f>
        <v/>
      </c>
      <c r="FN65" s="148" t="str">
        <f>IF(AK65="","",IF(AK65="L",0,IF(AK65="V",0,IF(AK65="X",0,IF(AK$2="L",VLOOKUP(AK65,'H. INV.'!$F$10:$P$171,11,FALSE),IF(AK$2="S",VLOOKUP(AK65,'H. INV.'!$V$10:$AF$171,11,FALSE),IF(AK$2="D",VLOOKUP(AK65,'H. INV.'!$AL$10:$AV$171,11,FALSE),"")))))))</f>
        <v/>
      </c>
      <c r="FO65" s="19"/>
      <c r="FP65" s="148" t="str">
        <f>IF(G65="","",IF(G65="L",0,IF(G65="V",0,IF(G65="X",0,IF(G$2="L",VLOOKUP(G65,'H. VER.'!$F$10:$P$171,11,FALSE),IF(G$2="S",VLOOKUP(G65,'H. VER.'!$V$10:$AF$171,11,FALSE),IF(G$2="D",VLOOKUP(G65,'H. VER.'!$AL$10:$AV$171,11,FALSE),"")))))))</f>
        <v/>
      </c>
      <c r="FQ65" s="148" t="str">
        <f>IF(H65="","",IF(H65="L",0,IF(H65="V",0,IF(H65="X",0,IF(H$2="L",VLOOKUP(H65,'H. VER.'!$F$10:$P$171,11,FALSE),IF(H$2="S",VLOOKUP(H65,'H. VER.'!$V$10:$AF$171,11,FALSE),IF(H$2="D",VLOOKUP(H65,'H. VER.'!$AL$10:$AV$171,11,FALSE),"")))))))</f>
        <v/>
      </c>
      <c r="FR65" s="148" t="str">
        <f>IF(I65="","",IF(I65="L",0,IF(I65="V",0,IF(I65="X",0,IF(I$2="L",VLOOKUP(I65,'H. VER.'!$F$10:$P$171,11,FALSE),IF(I$2="S",VLOOKUP(I65,'H. VER.'!$V$10:$AF$171,11,FALSE),IF(I$2="D",VLOOKUP(I65,'H. VER.'!$AL$10:$AV$171,11,FALSE),"")))))))</f>
        <v/>
      </c>
      <c r="FS65" s="148" t="str">
        <f>IF(J65="","",IF(J65="L",0,IF(J65="V",0,IF(J65="X",0,IF(J$2="L",VLOOKUP(J65,'H. VER.'!$F$10:$P$171,11,FALSE),IF(J$2="S",VLOOKUP(J65,'H. VER.'!$V$10:$AF$171,11,FALSE),IF(J$2="D",VLOOKUP(J65,'H. VER.'!$AL$10:$AV$171,11,FALSE),"")))))))</f>
        <v/>
      </c>
      <c r="FT65" s="148" t="str">
        <f>IF(K65="","",IF(K65="L",0,IF(K65="V",0,IF(K65="X",0,IF(K$2="L",VLOOKUP(K65,'H. VER.'!$F$10:$P$171,11,FALSE),IF(K$2="S",VLOOKUP(K65,'H. VER.'!$V$10:$AF$171,11,FALSE),IF(K$2="D",VLOOKUP(K65,'H. VER.'!$AL$10:$AV$171,11,FALSE),"")))))))</f>
        <v/>
      </c>
      <c r="FU65" s="148" t="str">
        <f>IF(L65="","",IF(L65="L",0,IF(L65="V",0,IF(L65="X",0,IF(L$2="L",VLOOKUP(L65,'H. VER.'!$F$10:$P$171,11,FALSE),IF(L$2="S",VLOOKUP(L65,'H. VER.'!$V$10:$AF$171,11,FALSE),IF(L$2="D",VLOOKUP(L65,'H. VER.'!$AL$10:$AV$171,11,FALSE),"")))))))</f>
        <v/>
      </c>
      <c r="FV65" s="148" t="str">
        <f>IF(M65="","",IF(M65="L",0,IF(M65="V",0,IF(M65="X",0,IF(M$2="L",VLOOKUP(M65,'H. VER.'!$F$10:$P$171,11,FALSE),IF(M$2="S",VLOOKUP(M65,'H. VER.'!$V$10:$AF$171,11,FALSE),IF(M$2="D",VLOOKUP(M65,'H. VER.'!$AL$10:$AV$171,11,FALSE),"")))))))</f>
        <v/>
      </c>
      <c r="FW65" s="148" t="str">
        <f>IF(N65="","",IF(N65="L",0,IF(N65="V",0,IF(N65="X",0,IF(N$2="L",VLOOKUP(N65,'H. VER.'!$F$10:$P$171,11,FALSE),IF(N$2="S",VLOOKUP(N65,'H. VER.'!$V$10:$AF$171,11,FALSE),IF(N$2="D",VLOOKUP(N65,'H. VER.'!$AL$10:$AV$171,11,FALSE),"")))))))</f>
        <v/>
      </c>
      <c r="FX65" s="148" t="str">
        <f>IF(O65="","",IF(O65="L",0,IF(O65="V",0,IF(O65="X",0,IF(O$2="L",VLOOKUP(O65,'H. VER.'!$F$10:$P$171,11,FALSE),IF(O$2="S",VLOOKUP(O65,'H. VER.'!$V$10:$AF$171,11,FALSE),IF(O$2="D",VLOOKUP(O65,'H. VER.'!$AL$10:$AV$171,11,FALSE),"")))))))</f>
        <v/>
      </c>
      <c r="FY65" s="148" t="str">
        <f>IF(P65="","",IF(P65="L",0,IF(P65="V",0,IF(P65="X",0,IF(P$2="L",VLOOKUP(P65,'H. VER.'!$F$10:$P$171,11,FALSE),IF(P$2="S",VLOOKUP(P65,'H. VER.'!$V$10:$AF$171,11,FALSE),IF(P$2="D",VLOOKUP(P65,'H. VER.'!$AL$10:$AV$171,11,FALSE),"")))))))</f>
        <v/>
      </c>
      <c r="FZ65" s="148" t="str">
        <f>IF(Q65="","",IF(Q65="L",0,IF(Q65="V",0,IF(Q65="X",0,IF(Q$2="L",VLOOKUP(Q65,'H. VER.'!$F$10:$P$171,11,FALSE),IF(Q$2="S",VLOOKUP(Q65,'H. VER.'!$V$10:$AF$171,11,FALSE),IF(Q$2="D",VLOOKUP(Q65,'H. VER.'!$AL$10:$AV$171,11,FALSE),"")))))))</f>
        <v/>
      </c>
      <c r="GA65" s="148" t="str">
        <f>IF(R65="","",IF(R65="L",0,IF(R65="V",0,IF(R65="X",0,IF(R$2="L",VLOOKUP(R65,'H. VER.'!$F$10:$P$171,11,FALSE),IF(R$2="S",VLOOKUP(R65,'H. VER.'!$V$10:$AF$171,11,FALSE),IF(R$2="D",VLOOKUP(R65,'H. VER.'!$AL$10:$AV$171,11,FALSE),"")))))))</f>
        <v/>
      </c>
      <c r="GB65" s="148" t="str">
        <f>IF(S65="","",IF(S65="L",0,IF(S65="V",0,IF(S65="X",0,IF(S$2="L",VLOOKUP(S65,'H. VER.'!$F$10:$P$171,11,FALSE),IF(S$2="S",VLOOKUP(S65,'H. VER.'!$V$10:$AF$171,11,FALSE),IF(S$2="D",VLOOKUP(S65,'H. VER.'!$AL$10:$AV$171,11,FALSE),"")))))))</f>
        <v/>
      </c>
      <c r="GC65" s="148" t="str">
        <f>IF(T65="","",IF(T65="L",0,IF(T65="V",0,IF(T65="X",0,IF(T$2="L",VLOOKUP(T65,'H. VER.'!$F$10:$P$171,11,FALSE),IF(T$2="S",VLOOKUP(T65,'H. VER.'!$V$10:$AF$171,11,FALSE),IF(T$2="D",VLOOKUP(T65,'H. VER.'!$AL$10:$AV$171,11,FALSE),"")))))))</f>
        <v/>
      </c>
      <c r="GD65" s="148" t="str">
        <f>IF(U65="","",IF(U65="L",0,IF(U65="V",0,IF(U65="X",0,IF(U$2="L",VLOOKUP(U65,'H. VER.'!$F$10:$P$171,11,FALSE),IF(U$2="S",VLOOKUP(U65,'H. VER.'!$V$10:$AF$171,11,FALSE),IF(U$2="D",VLOOKUP(U65,'H. VER.'!$AL$10:$AV$171,11,FALSE),"")))))))</f>
        <v/>
      </c>
      <c r="GE65" s="148" t="str">
        <f>IF(V65="","",IF(V65="L",0,IF(V65="V",0,IF(V65="X",0,IF(V$2="L",VLOOKUP(V65,'H. VER.'!$F$10:$P$171,11,FALSE),IF(V$2="S",VLOOKUP(V65,'H. VER.'!$V$10:$AF$171,11,FALSE),IF(V$2="D",VLOOKUP(V65,'H. VER.'!$AL$10:$AV$171,11,FALSE),"")))))))</f>
        <v/>
      </c>
      <c r="GF65" s="148" t="str">
        <f>IF(W65="","",IF(W65="L",0,IF(W65="V",0,IF(W65="X",0,IF(W$2="L",VLOOKUP(W65,'H. VER.'!$F$10:$P$171,11,FALSE),IF(W$2="S",VLOOKUP(W65,'H. VER.'!$V$10:$AF$171,11,FALSE),IF(W$2="D",VLOOKUP(W65,'H. VER.'!$AL$10:$AV$171,11,FALSE),"")))))))</f>
        <v/>
      </c>
      <c r="GG65" s="148" t="str">
        <f>IF(X65="","",IF(X65="L",0,IF(X65="V",0,IF(X65="X",0,IF(X$2="L",VLOOKUP(X65,'H. VER.'!$F$10:$P$171,11,FALSE),IF(X$2="S",VLOOKUP(X65,'H. VER.'!$V$10:$AF$171,11,FALSE),IF(X$2="D",VLOOKUP(X65,'H. VER.'!$AL$10:$AV$171,11,FALSE),"")))))))</f>
        <v/>
      </c>
      <c r="GH65" s="148" t="str">
        <f>IF(Y65="","",IF(Y65="L",0,IF(Y65="V",0,IF(Y65="X",0,IF(Y$2="L",VLOOKUP(Y65,'H. VER.'!$F$10:$P$171,11,FALSE),IF(Y$2="S",VLOOKUP(Y65,'H. VER.'!$V$10:$AF$171,11,FALSE),IF(Y$2="D",VLOOKUP(Y65,'H. VER.'!$AL$10:$AV$171,11,FALSE),"")))))))</f>
        <v/>
      </c>
      <c r="GI65" s="148" t="str">
        <f>IF(Z65="","",IF(Z65="L",0,IF(Z65="V",0,IF(Z65="X",0,IF(Z$2="L",VLOOKUP(Z65,'H. VER.'!$F$10:$P$171,11,FALSE),IF(Z$2="S",VLOOKUP(Z65,'H. VER.'!$V$10:$AF$171,11,FALSE),IF(Z$2="D",VLOOKUP(Z65,'H. VER.'!$AL$10:$AV$171,11,FALSE),"")))))))</f>
        <v/>
      </c>
      <c r="GJ65" s="148" t="str">
        <f>IF(AA65="","",IF(AA65="L",0,IF(AA65="V",0,IF(AA65="X",0,IF(AA$2="L",VLOOKUP(AA65,'H. VER.'!$F$10:$P$171,11,FALSE),IF(AA$2="S",VLOOKUP(AA65,'H. VER.'!$V$10:$AF$171,11,FALSE),IF(AA$2="D",VLOOKUP(AA65,'H. VER.'!$AL$10:$AV$171,11,FALSE),"")))))))</f>
        <v/>
      </c>
      <c r="GK65" s="148" t="str">
        <f>IF(AB65="","",IF(AB65="L",0,IF(AB65="V",0,IF(AB65="X",0,IF(AB$2="L",VLOOKUP(AB65,'H. VER.'!$F$10:$P$171,11,FALSE),IF(AB$2="S",VLOOKUP(AB65,'H. VER.'!$V$10:$AF$171,11,FALSE),IF(AB$2="D",VLOOKUP(AB65,'H. VER.'!$AL$10:$AV$171,11,FALSE),"")))))))</f>
        <v/>
      </c>
      <c r="GL65" s="148" t="str">
        <f>IF(AC65="","",IF(AC65="L",0,IF(AC65="V",0,IF(AC65="X",0,IF(AC$2="L",VLOOKUP(AC65,'H. VER.'!$F$10:$P$171,11,FALSE),IF(AC$2="S",VLOOKUP(AC65,'H. VER.'!$V$10:$AF$171,11,FALSE),IF(AC$2="D",VLOOKUP(AC65,'H. VER.'!$AL$10:$AV$171,11,FALSE),"")))))))</f>
        <v/>
      </c>
      <c r="GM65" s="148" t="str">
        <f>IF(AD65="","",IF(AD65="L",0,IF(AD65="V",0,IF(AD65="X",0,IF(AD$2="L",VLOOKUP(AD65,'H. VER.'!$F$10:$P$171,11,FALSE),IF(AD$2="S",VLOOKUP(AD65,'H. VER.'!$V$10:$AF$171,11,FALSE),IF(AD$2="D",VLOOKUP(AD65,'H. VER.'!$AL$10:$AV$171,11,FALSE),"")))))))</f>
        <v/>
      </c>
      <c r="GN65" s="148" t="str">
        <f>IF(AE65="","",IF(AE65="L",0,IF(AE65="V",0,IF(AE65="X",0,IF(AE$2="L",VLOOKUP(AE65,'H. VER.'!$F$10:$P$171,11,FALSE),IF(AE$2="S",VLOOKUP(AE65,'H. VER.'!$V$10:$AF$171,11,FALSE),IF(AE$2="D",VLOOKUP(AE65,'H. VER.'!$AL$10:$AV$171,11,FALSE),"")))))))</f>
        <v/>
      </c>
      <c r="GO65" s="148" t="str">
        <f>IF(AF65="","",IF(AF65="L",0,IF(AF65="V",0,IF(AF65="X",0,IF(AF$2="L",VLOOKUP(AF65,'H. VER.'!$F$10:$P$171,11,FALSE),IF(AF$2="S",VLOOKUP(AF65,'H. VER.'!$V$10:$AF$171,11,FALSE),IF(AF$2="D",VLOOKUP(AF65,'H. VER.'!$AL$10:$AV$171,11,FALSE),"")))))))</f>
        <v/>
      </c>
      <c r="GP65" s="148" t="str">
        <f>IF(AG65="","",IF(AG65="L",0,IF(AG65="V",0,IF(AG65="X",0,IF(AG$2="L",VLOOKUP(AG65,'H. VER.'!$F$10:$P$171,11,FALSE),IF(AG$2="S",VLOOKUP(AG65,'H. VER.'!$V$10:$AF$171,11,FALSE),IF(AG$2="D",VLOOKUP(AG65,'H. VER.'!$AL$10:$AV$171,11,FALSE),"")))))))</f>
        <v/>
      </c>
      <c r="GQ65" s="148" t="str">
        <f>IF(AH65="","",IF(AH65="L",0,IF(AH65="V",0,IF(AH65="X",0,IF(AH$2="L",VLOOKUP(AH65,'H. VER.'!$F$10:$P$171,11,FALSE),IF(AH$2="S",VLOOKUP(AH65,'H. VER.'!$V$10:$AF$171,11,FALSE),IF(AH$2="D",VLOOKUP(AH65,'H. VER.'!$AL$10:$AV$171,11,FALSE),"")))))))</f>
        <v/>
      </c>
      <c r="GR65" s="148" t="str">
        <f>IF(AI65="","",IF(AI65="L",0,IF(AI65="V",0,IF(AI65="X",0,IF(AI$2="L",VLOOKUP(AI65,'H. VER.'!$F$10:$P$171,11,FALSE),IF(AI$2="S",VLOOKUP(AI65,'H. VER.'!$V$10:$AF$171,11,FALSE),IF(AI$2="D",VLOOKUP(AI65,'H. VER.'!$AL$10:$AV$171,11,FALSE),"")))))))</f>
        <v/>
      </c>
      <c r="GS65" s="148" t="str">
        <f>IF(AJ65="","",IF(AJ65="L",0,IF(AJ65="V",0,IF(AJ65="X",0,IF(AJ$2="L",VLOOKUP(AJ65,'H. VER.'!$F$10:$P$171,11,FALSE),IF(AJ$2="S",VLOOKUP(AJ65,'H. VER.'!$V$10:$AF$171,11,FALSE),IF(AJ$2="D",VLOOKUP(AJ65,'H. VER.'!$AL$10:$AV$171,11,FALSE),"")))))))</f>
        <v/>
      </c>
      <c r="GT65" s="148" t="str">
        <f>IF(AK65="","",IF(AK65="L",0,IF(AK65="V",0,IF(AK65="X",0,IF(AK$2="L",VLOOKUP(AK65,'H. VER.'!$F$10:$P$171,11,FALSE),IF(AK$2="S",VLOOKUP(AK65,'H. VER.'!$V$10:$AF$171,11,FALSE),IF(AK$2="D",VLOOKUP(AK65,'H. VER.'!$AL$10:$AV$171,11,FALSE),"")))))))</f>
        <v/>
      </c>
      <c r="GU65" s="19"/>
      <c r="GV65" s="417">
        <f t="shared" si="47"/>
        <v>58</v>
      </c>
      <c r="GW65" s="415"/>
    </row>
    <row r="66" spans="1:205" ht="15.75">
      <c r="A66" s="368"/>
      <c r="B66" s="367" t="str">
        <f>IFERROR(VLOOKUP(A482/7/2023+CONDUCTORES!C:V,20,FALSE),"")</f>
        <v/>
      </c>
      <c r="C66" s="544" t="str">
        <f>IF(CUADRO!A66="",IF(B66="","",B66),VLOOKUP(CUADRO!A66,CONDUCTORES!C:E,3,FALSE))</f>
        <v/>
      </c>
      <c r="D66" s="545" t="str">
        <f>IF(ISNA(IF(B66="",IF(A66="","",A66),VLOOKUP(B66,CONDUCTORES!B:F,5,FALSE))),"",(IF(B66="",IF(A66="","",A66),VLOOKUP(B66,CONDUCTORES!B:F,5,FALSE))))</f>
        <v/>
      </c>
      <c r="E66" s="546">
        <v>51</v>
      </c>
      <c r="F66" s="552"/>
      <c r="G66" s="547"/>
      <c r="H66" s="547"/>
      <c r="I66" s="519"/>
      <c r="J66" s="547"/>
      <c r="K66" s="519"/>
      <c r="L66" s="550"/>
      <c r="M66" s="547"/>
      <c r="N66" s="547"/>
      <c r="O66" s="547"/>
      <c r="P66" s="519"/>
      <c r="Q66" s="547"/>
      <c r="R66" s="519"/>
      <c r="S66" s="519"/>
      <c r="T66" s="547"/>
      <c r="U66" s="549"/>
      <c r="V66" s="547"/>
      <c r="W66" s="547"/>
      <c r="X66" s="547"/>
      <c r="Y66" s="547"/>
      <c r="Z66" s="547"/>
      <c r="AA66" s="547"/>
      <c r="AB66" s="547"/>
      <c r="AC66" s="547"/>
      <c r="AD66" s="547"/>
      <c r="AE66" s="547"/>
      <c r="AF66" s="547"/>
      <c r="AG66" s="547"/>
      <c r="AH66" s="547"/>
      <c r="AI66" s="547"/>
      <c r="AJ66" s="547"/>
      <c r="AK66" s="519"/>
      <c r="AL66" s="417">
        <f t="shared" si="38"/>
        <v>0</v>
      </c>
      <c r="AM66" s="417">
        <f t="shared" si="6"/>
        <v>31</v>
      </c>
      <c r="AN66" s="463">
        <f t="shared" si="39"/>
        <v>0</v>
      </c>
      <c r="AO66" s="463">
        <f t="shared" si="40"/>
        <v>0</v>
      </c>
      <c r="AP66" s="463">
        <f t="shared" si="41"/>
        <v>0</v>
      </c>
      <c r="AQ66" s="463">
        <f t="shared" si="42"/>
        <v>0</v>
      </c>
      <c r="AR66" s="463">
        <f t="shared" si="43"/>
        <v>0</v>
      </c>
      <c r="AS66" s="464">
        <f t="shared" si="44"/>
        <v>0</v>
      </c>
      <c r="AT66" s="464">
        <f t="shared" si="45"/>
        <v>0</v>
      </c>
      <c r="AU66" s="465">
        <f>EH66+(AO66*(CALCULADORA!$L$22/30))+(CUADRO!AP66*CALCULADORA!$J$22)+(CUADRO!AQ66*CALCULADORA!$J$22)+(CUADRO!AR66*CALCULADORA!$J$22)</f>
        <v>0</v>
      </c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97">
        <f t="shared" si="48"/>
        <v>1</v>
      </c>
      <c r="BW66" s="97">
        <f t="shared" si="49"/>
        <v>2</v>
      </c>
      <c r="BX66" s="97">
        <f t="shared" si="50"/>
        <v>3</v>
      </c>
      <c r="BY66" s="97">
        <f t="shared" si="51"/>
        <v>4</v>
      </c>
      <c r="BZ66" s="97">
        <f t="shared" si="52"/>
        <v>5</v>
      </c>
      <c r="CA66" s="97">
        <f t="shared" si="53"/>
        <v>6</v>
      </c>
      <c r="CB66" s="97">
        <f t="shared" si="54"/>
        <v>7</v>
      </c>
      <c r="CC66" s="97">
        <f t="shared" si="55"/>
        <v>8</v>
      </c>
      <c r="CD66" s="97">
        <f t="shared" si="56"/>
        <v>9</v>
      </c>
      <c r="CE66" s="97">
        <f t="shared" si="57"/>
        <v>10</v>
      </c>
      <c r="CF66" s="97">
        <f t="shared" si="58"/>
        <v>11</v>
      </c>
      <c r="CG66" s="97">
        <f t="shared" si="59"/>
        <v>12</v>
      </c>
      <c r="CH66" s="97">
        <f t="shared" si="60"/>
        <v>13</v>
      </c>
      <c r="CI66" s="97">
        <f t="shared" si="61"/>
        <v>14</v>
      </c>
      <c r="CJ66" s="97">
        <f t="shared" si="62"/>
        <v>15</v>
      </c>
      <c r="CK66" s="97">
        <f t="shared" si="63"/>
        <v>16</v>
      </c>
      <c r="CL66" s="97">
        <f t="shared" si="64"/>
        <v>17</v>
      </c>
      <c r="CM66" s="97">
        <f t="shared" si="65"/>
        <v>18</v>
      </c>
      <c r="CN66" s="97">
        <f t="shared" si="66"/>
        <v>19</v>
      </c>
      <c r="CO66" s="97">
        <f t="shared" si="67"/>
        <v>20</v>
      </c>
      <c r="CP66" s="97">
        <f t="shared" si="68"/>
        <v>21</v>
      </c>
      <c r="CQ66" s="97">
        <f t="shared" si="69"/>
        <v>22</v>
      </c>
      <c r="CR66" s="97">
        <f t="shared" si="70"/>
        <v>23</v>
      </c>
      <c r="CS66" s="97">
        <f t="shared" si="71"/>
        <v>24</v>
      </c>
      <c r="CT66" s="97">
        <f t="shared" si="72"/>
        <v>25</v>
      </c>
      <c r="CU66" s="97">
        <f t="shared" si="73"/>
        <v>26</v>
      </c>
      <c r="CV66" s="97">
        <f t="shared" si="74"/>
        <v>27</v>
      </c>
      <c r="CW66" s="97">
        <f t="shared" si="75"/>
        <v>28</v>
      </c>
      <c r="CX66" s="97">
        <f t="shared" si="76"/>
        <v>29</v>
      </c>
      <c r="CY66" s="97">
        <f t="shared" si="77"/>
        <v>30</v>
      </c>
      <c r="CZ66" s="97">
        <f t="shared" si="78"/>
        <v>31</v>
      </c>
      <c r="DA66" s="19"/>
      <c r="DB66" s="19"/>
      <c r="DC66" s="148" t="str">
        <f>IF(G66="X",CALCULADORA!$J$22,IF(CUADRO!G66="V",0,IF(CUADRO!G66="AP",0,IF(CUADRO!G66="HS",0,IF(CUADRO!G66="BA",0,IF(CALCULADORA!$M$2="INVIERNO",CUADRO!EJ66,CUADRO!FP66))))))</f>
        <v/>
      </c>
      <c r="DD66" s="148" t="str">
        <f>IF(H66="X",CALCULADORA!$J$22,IF(CUADRO!H66="V",0,IF(CUADRO!H66="AP",0,IF(CUADRO!H66="HS",0,IF(CUADRO!H66="BA",0,IF(CALCULADORA!$M$2="INVIERNO",CUADRO!EK66,CUADRO!FQ66))))))</f>
        <v/>
      </c>
      <c r="DE66" s="148" t="str">
        <f>IF(I66="X",CALCULADORA!$J$22,IF(CUADRO!I66="V",0,IF(CUADRO!I66="AP",0,IF(CUADRO!I66="HS",0,IF(CUADRO!I66="BA",0,IF(CALCULADORA!$M$2="INVIERNO",CUADRO!EL66,CUADRO!FR66))))))</f>
        <v/>
      </c>
      <c r="DF66" s="148" t="str">
        <f>IF(J66="X",CALCULADORA!$J$22,IF(CUADRO!J66="V",0,IF(CUADRO!J66="AP",0,IF(CUADRO!J66="HS",0,IF(CUADRO!J66="BA",0,IF(CALCULADORA!$M$2="INVIERNO",CUADRO!EM66,CUADRO!FS66))))))</f>
        <v/>
      </c>
      <c r="DG66" s="148" t="str">
        <f>IF(K66="X",CALCULADORA!$J$22,IF(CUADRO!K66="V",0,IF(CUADRO!K66="AP",0,IF(CUADRO!K66="HS",0,IF(CUADRO!K66="BA",0,IF(CALCULADORA!$M$2="INVIERNO",CUADRO!EN66,CUADRO!FT66))))))</f>
        <v/>
      </c>
      <c r="DH66" s="148" t="str">
        <f>IF(L66="X",CALCULADORA!$J$22,IF(CUADRO!L66="V",0,IF(CUADRO!L66="AP",0,IF(CUADRO!L66="HS",0,IF(CUADRO!L66="BA",0,IF(CALCULADORA!$M$2="INVIERNO",CUADRO!EO66,CUADRO!FU66))))))</f>
        <v/>
      </c>
      <c r="DI66" s="148" t="str">
        <f>IF(M66="X",CALCULADORA!$J$22,IF(CUADRO!M66="V",0,IF(CUADRO!M66="AP",0,IF(CUADRO!M66="HS",0,IF(CUADRO!M66="BA",0,IF(CALCULADORA!$M$2="INVIERNO",CUADRO!EP66,CUADRO!FV66))))))</f>
        <v/>
      </c>
      <c r="DJ66" s="148" t="str">
        <f>IF(N66="X",CALCULADORA!$J$22,IF(CUADRO!N66="V",0,IF(CUADRO!N66="AP",0,IF(CUADRO!N66="HS",0,IF(CUADRO!N66="BA",0,IF(CALCULADORA!$M$2="INVIERNO",CUADRO!EQ66,CUADRO!FW66))))))</f>
        <v/>
      </c>
      <c r="DK66" s="148" t="str">
        <f>IF(O66="X",CALCULADORA!$J$22,IF(CUADRO!O66="V",0,IF(CUADRO!O66="AP",0,IF(CUADRO!O66="HS",0,IF(CUADRO!O66="BA",0,IF(CALCULADORA!$M$2="INVIERNO",CUADRO!ER66,CUADRO!FX66))))))</f>
        <v/>
      </c>
      <c r="DL66" s="148" t="str">
        <f>IF(P66="X",CALCULADORA!$J$22,IF(CUADRO!P66="V",0,IF(CUADRO!P66="AP",0,IF(CUADRO!P66="HS",0,IF(CUADRO!P66="BA",0,IF(CALCULADORA!$M$2="INVIERNO",CUADRO!ES66,CUADRO!FY66))))))</f>
        <v/>
      </c>
      <c r="DM66" s="148" t="str">
        <f>IF(Q66="X",CALCULADORA!$J$22,IF(CUADRO!Q66="V",0,IF(CUADRO!Q66="AP",0,IF(CUADRO!Q66="HS",0,IF(CUADRO!Q66="BA",0,IF(CALCULADORA!$M$2="INVIERNO",CUADRO!ET66,CUADRO!FZ66))))))</f>
        <v/>
      </c>
      <c r="DN66" s="148" t="str">
        <f>IF(R66="X",CALCULADORA!$J$22,IF(CUADRO!R66="V",0,IF(CUADRO!R66="AP",0,IF(CUADRO!R66="HS",0,IF(CUADRO!R66="BA",0,IF(CALCULADORA!$M$2="INVIERNO",CUADRO!EU66,CUADRO!GA66))))))</f>
        <v/>
      </c>
      <c r="DO66" s="148" t="str">
        <f>IF(S66="X",CALCULADORA!$J$22,IF(CUADRO!S66="V",0,IF(CUADRO!S66="AP",0,IF(CUADRO!S66="HS",0,IF(CUADRO!S66="BA",0,IF(CALCULADORA!$M$2="INVIERNO",CUADRO!EV66,CUADRO!GB66))))))</f>
        <v/>
      </c>
      <c r="DP66" s="148" t="str">
        <f>IF(T66="X",CALCULADORA!$J$22,IF(CUADRO!T66="V",0,IF(CUADRO!T66="AP",0,IF(CUADRO!T66="HS",0,IF(CUADRO!T66="BA",0,IF(CALCULADORA!$M$2="INVIERNO",CUADRO!EW66,CUADRO!GC66))))))</f>
        <v/>
      </c>
      <c r="DQ66" s="148" t="str">
        <f>IF(U66="X",CALCULADORA!$J$22,IF(CUADRO!U66="V",0,IF(CUADRO!U66="AP",0,IF(CUADRO!U66="HS",0,IF(CUADRO!U66="BA",0,IF(CALCULADORA!$M$2="INVIERNO",CUADRO!EX66,CUADRO!GD66))))))</f>
        <v/>
      </c>
      <c r="DR66" s="148" t="str">
        <f>IF(V66="X",CALCULADORA!$J$22,IF(CUADRO!V66="V",0,IF(CUADRO!V66="AP",0,IF(CUADRO!V66="HS",0,IF(CUADRO!V66="BA",0,IF(CALCULADORA!$M$2="INVIERNO",CUADRO!EY66,CUADRO!GE66))))))</f>
        <v/>
      </c>
      <c r="DS66" s="148" t="str">
        <f>IF(W66="X",CALCULADORA!$J$22,IF(CUADRO!W66="V",0,IF(CUADRO!W66="AP",0,IF(CUADRO!W66="HS",0,IF(CUADRO!W66="BA",0,IF(CALCULADORA!$M$2="INVIERNO",CUADRO!EZ66,CUADRO!GF66))))))</f>
        <v/>
      </c>
      <c r="DT66" s="148" t="str">
        <f>IF(X66="X",CALCULADORA!$J$22,IF(CUADRO!X66="V",0,IF(CUADRO!X66="AP",0,IF(CUADRO!X66="HS",0,IF(CUADRO!X66="BA",0,IF(CALCULADORA!$M$2="INVIERNO",CUADRO!FA66,CUADRO!GG66))))))</f>
        <v/>
      </c>
      <c r="DU66" s="148" t="str">
        <f>IF(Y66="X",CALCULADORA!$J$22,IF(CUADRO!Y66="V",0,IF(CUADRO!Y66="AP",0,IF(CUADRO!Y66="HS",0,IF(CUADRO!Y66="BA",0,IF(CALCULADORA!$M$2="INVIERNO",CUADRO!FB66,CUADRO!GH66))))))</f>
        <v/>
      </c>
      <c r="DV66" s="148" t="str">
        <f>IF(Z66="X",CALCULADORA!$J$22,IF(CUADRO!Z66="V",0,IF(CUADRO!Z66="AP",0,IF(CUADRO!Z66="HS",0,IF(CUADRO!Z66="BA",0,IF(CALCULADORA!$M$2="INVIERNO",CUADRO!FC66,CUADRO!GI66))))))</f>
        <v/>
      </c>
      <c r="DW66" s="148" t="str">
        <f>IF(AA66="X",CALCULADORA!$J$22,IF(CUADRO!AA66="V",0,IF(CUADRO!AA66="AP",0,IF(CUADRO!AA66="HS",0,IF(CUADRO!AA66="BA",0,IF(CALCULADORA!$M$2="INVIERNO",CUADRO!FD66,CUADRO!GJ66))))))</f>
        <v/>
      </c>
      <c r="DX66" s="148" t="str">
        <f>IF(AB66="X",CALCULADORA!$J$22,IF(CUADRO!AB66="V",0,IF(CUADRO!AB66="AP",0,IF(CUADRO!AB66="HS",0,IF(CUADRO!AB66="BA",0,IF(CALCULADORA!$M$2="INVIERNO",CUADRO!FE66,CUADRO!GK66))))))</f>
        <v/>
      </c>
      <c r="DY66" s="148" t="str">
        <f>IF(AC66="X",CALCULADORA!$J$22,IF(CUADRO!AC66="V",0,IF(CUADRO!AC66="AP",0,IF(CUADRO!AC66="HS",0,IF(CUADRO!AC66="BA",0,IF(CALCULADORA!$M$2="INVIERNO",CUADRO!FF66,CUADRO!GL66))))))</f>
        <v/>
      </c>
      <c r="DZ66" s="148" t="str">
        <f>IF(AD66="X",CALCULADORA!$J$22,IF(CUADRO!AD66="V",0,IF(CUADRO!AD66="AP",0,IF(CUADRO!AD66="HS",0,IF(CUADRO!AD66="BA",0,IF(CALCULADORA!$M$2="INVIERNO",CUADRO!FG66,CUADRO!GM66))))))</f>
        <v/>
      </c>
      <c r="EA66" s="148" t="str">
        <f>IF(AE66="X",CALCULADORA!$J$22,IF(CUADRO!AE66="V",0,IF(CUADRO!AE66="AP",0,IF(CUADRO!AE66="HS",0,IF(CUADRO!AE66="BA",0,IF(CALCULADORA!$M$2="INVIERNO",CUADRO!FH66,CUADRO!GN66))))))</f>
        <v/>
      </c>
      <c r="EB66" s="148" t="str">
        <f>IF(AF66="X",CALCULADORA!$J$22,IF(CUADRO!AF66="V",0,IF(CUADRO!AF66="AP",0,IF(CUADRO!AF66="HS",0,IF(CUADRO!AF66="BA",0,IF(CALCULADORA!$M$2="INVIERNO",CUADRO!FI66,CUADRO!GO66))))))</f>
        <v/>
      </c>
      <c r="EC66" s="148" t="str">
        <f>IF(AG66="X",CALCULADORA!$J$22,IF(CUADRO!AG66="V",0,IF(CUADRO!AG66="AP",0,IF(CUADRO!AG66="HS",0,IF(CUADRO!AG66="BA",0,IF(CALCULADORA!$M$2="INVIERNO",CUADRO!FJ66,CUADRO!GP66))))))</f>
        <v/>
      </c>
      <c r="ED66" s="148" t="str">
        <f>IF(AH66="X",CALCULADORA!$J$22,IF(CUADRO!AH66="V",0,IF(CUADRO!AH66="AP",0,IF(CUADRO!AH66="HS",0,IF(CUADRO!AH66="BA",0,IF(CALCULADORA!$M$2="INVIERNO",CUADRO!FK66,CUADRO!GQ66))))))</f>
        <v/>
      </c>
      <c r="EE66" s="148" t="str">
        <f>IF(AI66="X",CALCULADORA!$J$22,IF(CUADRO!AI66="V",0,IF(CUADRO!AI66="AP",0,IF(CUADRO!AI66="HS",0,IF(CUADRO!AI66="BA",0,IF(CALCULADORA!$M$2="INVIERNO",CUADRO!FL66,CUADRO!GR66))))))</f>
        <v/>
      </c>
      <c r="EF66" s="148" t="str">
        <f>IF(AJ66="X",CALCULADORA!$J$22,IF(CUADRO!AJ66="V",0,IF(CUADRO!AJ66="AP",0,IF(CUADRO!AJ66="HS",0,IF(CUADRO!AJ66="BA",0,IF(CALCULADORA!$M$2="INVIERNO",CUADRO!FM66,CUADRO!GS66))))))</f>
        <v/>
      </c>
      <c r="EG66" s="148" t="str">
        <f>IF(AK66="X",CALCULADORA!$J$22,IF(CUADRO!AK66="V",0,IF(CUADRO!AK66="AP",0,IF(CUADRO!AK66="HS",0,IF(CUADRO!AK66="BA",0,IF(CALCULADORA!$M$2="INVIERNO",CUADRO!FN66,CUADRO!GT66))))))</f>
        <v/>
      </c>
      <c r="EH66" s="363">
        <f t="shared" si="46"/>
        <v>0</v>
      </c>
      <c r="EI66" s="19"/>
      <c r="EJ66" s="148" t="str">
        <f>IF(G66="","",IF(G66="L",0,IF(G66="V",0,IF(G66="X",0,IF(G$2="L",VLOOKUP(G66,'H. INV.'!$F$10:$P$171,11,FALSE),IF(G$2="S",VLOOKUP(G66,'H. INV.'!$V$10:$AF$171,11,FALSE),IF(G$2="D",VLOOKUP(G66,'H. INV.'!$AL$10:$AV$171,11,FALSE),"")))))))</f>
        <v/>
      </c>
      <c r="EK66" s="148" t="str">
        <f>IF(H66="","",IF(H66="L",0,IF(H66="V",0,IF(H66="X",0,IF(H$2="L",VLOOKUP(H66,'H. INV.'!$F$10:$P$171,11,FALSE),IF(H$2="S",VLOOKUP(H66,'H. INV.'!$V$10:$AF$171,11,FALSE),IF(H$2="D",VLOOKUP(H66,'H. INV.'!$AL$10:$AV$171,11,FALSE),"")))))))</f>
        <v/>
      </c>
      <c r="EL66" s="148" t="str">
        <f>IF(I66="","",IF(I66="L",0,IF(I66="V",0,IF(I66="X",0,IF(I$2="L",VLOOKUP(I66,'H. INV.'!$F$10:$P$171,11,FALSE),IF(I$2="S",VLOOKUP(I66,'H. INV.'!$V$10:$AF$171,11,FALSE),IF(I$2="D",VLOOKUP(I66,'H. INV.'!$AL$10:$AV$171,11,FALSE),"")))))))</f>
        <v/>
      </c>
      <c r="EM66" s="148" t="str">
        <f>IF(J66="","",IF(J66="L",0,IF(J66="V",0,IF(J66="X",0,IF(J$2="L",VLOOKUP(J66,'H. INV.'!$F$10:$P$171,11,FALSE),IF(J$2="S",VLOOKUP(J66,'H. INV.'!$V$10:$AF$171,11,FALSE),IF(J$2="D",VLOOKUP(J66,'H. INV.'!$AL$10:$AV$171,11,FALSE),"")))))))</f>
        <v/>
      </c>
      <c r="EN66" s="148" t="str">
        <f>IF(K66="","",IF(K66="L",0,IF(K66="V",0,IF(K66="X",0,IF(K$2="L",VLOOKUP(K66,'H. INV.'!$F$10:$P$171,11,FALSE),IF(K$2="S",VLOOKUP(K66,'H. INV.'!$V$10:$AF$171,11,FALSE),IF(K$2="D",VLOOKUP(K66,'H. INV.'!$AL$10:$AV$171,11,FALSE),"")))))))</f>
        <v/>
      </c>
      <c r="EO66" s="148" t="str">
        <f>IF(L66="","",IF(L66="L",0,IF(L66="V",0,IF(L66="X",0,IF(L$2="L",VLOOKUP(L66,'H. INV.'!$F$10:$P$171,11,FALSE),IF(L$2="S",VLOOKUP(L66,'H. INV.'!$V$10:$AF$171,11,FALSE),IF(L$2="D",VLOOKUP(L66,'H. INV.'!$AL$10:$AV$171,11,FALSE),"")))))))</f>
        <v/>
      </c>
      <c r="EP66" s="148" t="str">
        <f>IF(M66="","",IF(M66="L",0,IF(M66="V",0,IF(M66="X",0,IF(M$2="L",VLOOKUP(M66,'H. INV.'!$F$10:$P$171,11,FALSE),IF(M$2="S",VLOOKUP(M66,'H. INV.'!$V$10:$AF$171,11,FALSE),IF(M$2="D",VLOOKUP(M66,'H. INV.'!$AL$10:$AV$171,11,FALSE),"")))))))</f>
        <v/>
      </c>
      <c r="EQ66" s="148" t="str">
        <f>IF(N66="","",IF(N66="L",0,IF(N66="V",0,IF(N66="X",0,IF(N$2="L",VLOOKUP(N66,'H. INV.'!$F$10:$P$171,11,FALSE),IF(N$2="S",VLOOKUP(N66,'H. INV.'!$V$10:$AF$171,11,FALSE),IF(N$2="D",VLOOKUP(N66,'H. INV.'!$AL$10:$AV$171,11,FALSE),"")))))))</f>
        <v/>
      </c>
      <c r="ER66" s="148" t="str">
        <f>IF(O66="","",IF(O66="L",0,IF(O66="V",0,IF(O66="X",0,IF(O$2="L",VLOOKUP(O66,'H. INV.'!$F$10:$P$171,11,FALSE),IF(O$2="S",VLOOKUP(O66,'H. INV.'!$V$10:$AF$171,11,FALSE),IF(O$2="D",VLOOKUP(O66,'H. INV.'!$AL$10:$AV$171,11,FALSE),"")))))))</f>
        <v/>
      </c>
      <c r="ES66" s="148" t="str">
        <f>IF(P66="","",IF(P66="L",0,IF(P66="V",0,IF(P66="X",0,IF(P$2="L",VLOOKUP(P66,'H. INV.'!$F$10:$P$171,11,FALSE),IF(P$2="S",VLOOKUP(P66,'H. INV.'!$V$10:$AF$171,11,FALSE),IF(P$2="D",VLOOKUP(P66,'H. INV.'!$AL$10:$AV$171,11,FALSE),"")))))))</f>
        <v/>
      </c>
      <c r="ET66" s="148" t="str">
        <f>IF(Q66="","",IF(Q66="L",0,IF(Q66="V",0,IF(Q66="X",0,IF(Q$2="L",VLOOKUP(Q66,'H. INV.'!$F$10:$P$171,11,FALSE),IF(Q$2="S",VLOOKUP(Q66,'H. INV.'!$V$10:$AF$171,11,FALSE),IF(Q$2="D",VLOOKUP(Q66,'H. INV.'!$AL$10:$AV$171,11,FALSE),"")))))))</f>
        <v/>
      </c>
      <c r="EU66" s="148" t="str">
        <f>IF(R66="","",IF(R66="L",0,IF(R66="V",0,IF(R66="X",0,IF(R$2="L",VLOOKUP(R66,'H. INV.'!$F$10:$P$171,11,FALSE),IF(R$2="S",VLOOKUP(R66,'H. INV.'!$V$10:$AF$171,11,FALSE),IF(R$2="D",VLOOKUP(R66,'H. INV.'!$AL$10:$AV$171,11,FALSE),"")))))))</f>
        <v/>
      </c>
      <c r="EV66" s="148" t="str">
        <f>IF(S66="","",IF(S66="L",0,IF(S66="V",0,IF(S66="X",0,IF(S$2="L",VLOOKUP(S66,'H. INV.'!$F$10:$P$171,11,FALSE),IF(S$2="S",VLOOKUP(S66,'H. INV.'!$V$10:$AF$171,11,FALSE),IF(S$2="D",VLOOKUP(S66,'H. INV.'!$AL$10:$AV$171,11,FALSE),"")))))))</f>
        <v/>
      </c>
      <c r="EW66" s="148" t="str">
        <f>IF(T66="","",IF(T66="L",0,IF(T66="V",0,IF(T66="X",0,IF(T$2="L",VLOOKUP(T66,'H. INV.'!$F$10:$P$171,11,FALSE),IF(T$2="S",VLOOKUP(T66,'H. INV.'!$V$10:$AF$171,11,FALSE),IF(T$2="D",VLOOKUP(T66,'H. INV.'!$AL$10:$AV$171,11,FALSE),"")))))))</f>
        <v/>
      </c>
      <c r="EX66" s="148" t="str">
        <f>IF(U66="","",IF(U66="L",0,IF(U66="V",0,IF(U66="X",0,IF(U$2="L",VLOOKUP(U66,'H. INV.'!$F$10:$P$171,11,FALSE),IF(U$2="S",VLOOKUP(U66,'H. INV.'!$V$10:$AF$171,11,FALSE),IF(U$2="D",VLOOKUP(U66,'H. INV.'!$AL$10:$AV$171,11,FALSE),"")))))))</f>
        <v/>
      </c>
      <c r="EY66" s="148" t="str">
        <f>IF(V66="","",IF(V66="L",0,IF(V66="V",0,IF(V66="X",0,IF(V$2="L",VLOOKUP(V66,'H. INV.'!$F$10:$P$171,11,FALSE),IF(V$2="S",VLOOKUP(V66,'H. INV.'!$V$10:$AF$171,11,FALSE),IF(V$2="D",VLOOKUP(V66,'H. INV.'!$AL$10:$AV$171,11,FALSE),"")))))))</f>
        <v/>
      </c>
      <c r="EZ66" s="148" t="str">
        <f>IF(W66="","",IF(W66="L",0,IF(W66="V",0,IF(W66="X",0,IF(W$2="L",VLOOKUP(W66,'H. INV.'!$F$10:$P$171,11,FALSE),IF(W$2="S",VLOOKUP(W66,'H. INV.'!$V$10:$AF$171,11,FALSE),IF(W$2="D",VLOOKUP(W66,'H. INV.'!$AL$10:$AV$171,11,FALSE),"")))))))</f>
        <v/>
      </c>
      <c r="FA66" s="148" t="str">
        <f>IF(X66="","",IF(X66="L",0,IF(X66="V",0,IF(X66="X",0,IF(X$2="L",VLOOKUP(X66,'H. INV.'!$F$10:$P$171,11,FALSE),IF(X$2="S",VLOOKUP(X66,'H. INV.'!$V$10:$AF$171,11,FALSE),IF(X$2="D",VLOOKUP(X66,'H. INV.'!$AL$10:$AV$171,11,FALSE),"")))))))</f>
        <v/>
      </c>
      <c r="FB66" s="148" t="str">
        <f>IF(Y66="","",IF(Y66="L",0,IF(Y66="V",0,IF(Y66="X",0,IF(Y$2="L",VLOOKUP(Y66,'H. INV.'!$F$10:$P$171,11,FALSE),IF(Y$2="S",VLOOKUP(Y66,'H. INV.'!$V$10:$AF$171,11,FALSE),IF(Y$2="D",VLOOKUP(Y66,'H. INV.'!$AL$10:$AV$171,11,FALSE),"")))))))</f>
        <v/>
      </c>
      <c r="FC66" s="148" t="str">
        <f>IF(Z66="","",IF(Z66="L",0,IF(Z66="V",0,IF(Z66="X",0,IF(Z$2="L",VLOOKUP(Z66,'H. INV.'!$F$10:$P$171,11,FALSE),IF(Z$2="S",VLOOKUP(Z66,'H. INV.'!$V$10:$AF$171,11,FALSE),IF(Z$2="D",VLOOKUP(Z66,'H. INV.'!$AL$10:$AV$171,11,FALSE),"")))))))</f>
        <v/>
      </c>
      <c r="FD66" s="148" t="str">
        <f>IF(AA66="","",IF(AA66="L",0,IF(AA66="V",0,IF(AA66="X",0,IF(AA$2="L",VLOOKUP(AA66,'H. INV.'!$F$10:$P$171,11,FALSE),IF(AA$2="S",VLOOKUP(AA66,'H. INV.'!$V$10:$AF$171,11,FALSE),IF(AA$2="D",VLOOKUP(AA66,'H. INV.'!$AL$10:$AV$171,11,FALSE),"")))))))</f>
        <v/>
      </c>
      <c r="FE66" s="148" t="str">
        <f>IF(AB66="","",IF(AB66="L",0,IF(AB66="V",0,IF(AB66="X",0,IF(AB$2="L",VLOOKUP(AB66,'H. INV.'!$F$10:$P$171,11,FALSE),IF(AB$2="S",VLOOKUP(AB66,'H. INV.'!$V$10:$AF$171,11,FALSE),IF(AB$2="D",VLOOKUP(AB66,'H. INV.'!$AL$10:$AV$171,11,FALSE),"")))))))</f>
        <v/>
      </c>
      <c r="FF66" s="148" t="str">
        <f>IF(AC66="","",IF(AC66="L",0,IF(AC66="V",0,IF(AC66="X",0,IF(AC$2="L",VLOOKUP(AC66,'H. INV.'!$F$10:$P$171,11,FALSE),IF(AC$2="S",VLOOKUP(AC66,'H. INV.'!$V$10:$AF$171,11,FALSE),IF(AC$2="D",VLOOKUP(AC66,'H. INV.'!$AL$10:$AV$171,11,FALSE),"")))))))</f>
        <v/>
      </c>
      <c r="FG66" s="148" t="str">
        <f>IF(AD66="","",IF(AD66="L",0,IF(AD66="V",0,IF(AD66="X",0,IF(AD$2="L",VLOOKUP(AD66,'H. INV.'!$F$10:$P$171,11,FALSE),IF(AD$2="S",VLOOKUP(AD66,'H. INV.'!$V$10:$AF$171,11,FALSE),IF(AD$2="D",VLOOKUP(AD66,'H. INV.'!$AL$10:$AV$171,11,FALSE),"")))))))</f>
        <v/>
      </c>
      <c r="FH66" s="148" t="str">
        <f>IF(AE66="","",IF(AE66="L",0,IF(AE66="V",0,IF(AE66="X",0,IF(AE$2="L",VLOOKUP(AE66,'H. INV.'!$F$10:$P$171,11,FALSE),IF(AE$2="S",VLOOKUP(AE66,'H. INV.'!$V$10:$AF$171,11,FALSE),IF(AE$2="D",VLOOKUP(AE66,'H. INV.'!$AL$10:$AV$171,11,FALSE),"")))))))</f>
        <v/>
      </c>
      <c r="FI66" s="148" t="str">
        <f>IF(AF66="","",IF(AF66="L",0,IF(AF66="V",0,IF(AF66="X",0,IF(AF$2="L",VLOOKUP(AF66,'H. INV.'!$F$10:$P$171,11,FALSE),IF(AF$2="S",VLOOKUP(AF66,'H. INV.'!$V$10:$AF$171,11,FALSE),IF(AF$2="D",VLOOKUP(AF66,'H. INV.'!$AL$10:$AV$171,11,FALSE),"")))))))</f>
        <v/>
      </c>
      <c r="FJ66" s="148" t="str">
        <f>IF(AG66="","",IF(AG66="L",0,IF(AG66="V",0,IF(AG66="X",0,IF(AG$2="L",VLOOKUP(AG66,'H. INV.'!$F$10:$P$171,11,FALSE),IF(AG$2="S",VLOOKUP(AG66,'H. INV.'!$V$10:$AF$171,11,FALSE),IF(AG$2="D",VLOOKUP(AG66,'H. INV.'!$AL$10:$AV$171,11,FALSE),"")))))))</f>
        <v/>
      </c>
      <c r="FK66" s="148" t="str">
        <f>IF(AH66="","",IF(AH66="L",0,IF(AH66="V",0,IF(AH66="X",0,IF(AH$2="L",VLOOKUP(AH66,'H. INV.'!$F$10:$P$171,11,FALSE),IF(AH$2="S",VLOOKUP(AH66,'H. INV.'!$V$10:$AF$171,11,FALSE),IF(AH$2="D",VLOOKUP(AH66,'H. INV.'!$AL$10:$AV$171,11,FALSE),"")))))))</f>
        <v/>
      </c>
      <c r="FL66" s="148" t="str">
        <f>IF(AI66="","",IF(AI66="L",0,IF(AI66="V",0,IF(AI66="X",0,IF(AI$2="L",VLOOKUP(AI66,'H. INV.'!$F$10:$P$171,11,FALSE),IF(AI$2="S",VLOOKUP(AI66,'H. INV.'!$V$10:$AF$171,11,FALSE),IF(AI$2="D",VLOOKUP(AI66,'H. INV.'!$AL$10:$AV$171,11,FALSE),"")))))))</f>
        <v/>
      </c>
      <c r="FM66" s="148" t="str">
        <f>IF(AJ66="","",IF(AJ66="L",0,IF(AJ66="V",0,IF(AJ66="X",0,IF(AJ$2="L",VLOOKUP(AJ66,'H. INV.'!$F$10:$P$171,11,FALSE),IF(AJ$2="S",VLOOKUP(AJ66,'H. INV.'!$V$10:$AF$171,11,FALSE),IF(AJ$2="D",VLOOKUP(AJ66,'H. INV.'!$AL$10:$AV$171,11,FALSE),"")))))))</f>
        <v/>
      </c>
      <c r="FN66" s="148" t="str">
        <f>IF(AK66="","",IF(AK66="L",0,IF(AK66="V",0,IF(AK66="X",0,IF(AK$2="L",VLOOKUP(AK66,'H. INV.'!$F$10:$P$171,11,FALSE),IF(AK$2="S",VLOOKUP(AK66,'H. INV.'!$V$10:$AF$171,11,FALSE),IF(AK$2="D",VLOOKUP(AK66,'H. INV.'!$AL$10:$AV$171,11,FALSE),"")))))))</f>
        <v/>
      </c>
      <c r="FO66" s="19"/>
      <c r="FP66" s="148" t="str">
        <f>IF(G66="","",IF(G66="L",0,IF(G66="V",0,IF(G66="X",0,IF(G$2="L",VLOOKUP(G66,'H. VER.'!$F$10:$P$171,11,FALSE),IF(G$2="S",VLOOKUP(G66,'H. VER.'!$V$10:$AF$171,11,FALSE),IF(G$2="D",VLOOKUP(G66,'H. VER.'!$AL$10:$AV$171,11,FALSE),"")))))))</f>
        <v/>
      </c>
      <c r="FQ66" s="148" t="str">
        <f>IF(H66="","",IF(H66="L",0,IF(H66="V",0,IF(H66="X",0,IF(H$2="L",VLOOKUP(H66,'H. VER.'!$F$10:$P$171,11,FALSE),IF(H$2="S",VLOOKUP(H66,'H. VER.'!$V$10:$AF$171,11,FALSE),IF(H$2="D",VLOOKUP(H66,'H. VER.'!$AL$10:$AV$171,11,FALSE),"")))))))</f>
        <v/>
      </c>
      <c r="FR66" s="148" t="str">
        <f>IF(I66="","",IF(I66="L",0,IF(I66="V",0,IF(I66="X",0,IF(I$2="L",VLOOKUP(I66,'H. VER.'!$F$10:$P$171,11,FALSE),IF(I$2="S",VLOOKUP(I66,'H. VER.'!$V$10:$AF$171,11,FALSE),IF(I$2="D",VLOOKUP(I66,'H. VER.'!$AL$10:$AV$171,11,FALSE),"")))))))</f>
        <v/>
      </c>
      <c r="FS66" s="148" t="str">
        <f>IF(J66="","",IF(J66="L",0,IF(J66="V",0,IF(J66="X",0,IF(J$2="L",VLOOKUP(J66,'H. VER.'!$F$10:$P$171,11,FALSE),IF(J$2="S",VLOOKUP(J66,'H. VER.'!$V$10:$AF$171,11,FALSE),IF(J$2="D",VLOOKUP(J66,'H. VER.'!$AL$10:$AV$171,11,FALSE),"")))))))</f>
        <v/>
      </c>
      <c r="FT66" s="148" t="str">
        <f>IF(K66="","",IF(K66="L",0,IF(K66="V",0,IF(K66="X",0,IF(K$2="L",VLOOKUP(K66,'H. VER.'!$F$10:$P$171,11,FALSE),IF(K$2="S",VLOOKUP(K66,'H. VER.'!$V$10:$AF$171,11,FALSE),IF(K$2="D",VLOOKUP(K66,'H. VER.'!$AL$10:$AV$171,11,FALSE),"")))))))</f>
        <v/>
      </c>
      <c r="FU66" s="148" t="str">
        <f>IF(L66="","",IF(L66="L",0,IF(L66="V",0,IF(L66="X",0,IF(L$2="L",VLOOKUP(L66,'H. VER.'!$F$10:$P$171,11,FALSE),IF(L$2="S",VLOOKUP(L66,'H. VER.'!$V$10:$AF$171,11,FALSE),IF(L$2="D",VLOOKUP(L66,'H. VER.'!$AL$10:$AV$171,11,FALSE),"")))))))</f>
        <v/>
      </c>
      <c r="FV66" s="148" t="str">
        <f>IF(M66="","",IF(M66="L",0,IF(M66="V",0,IF(M66="X",0,IF(M$2="L",VLOOKUP(M66,'H. VER.'!$F$10:$P$171,11,FALSE),IF(M$2="S",VLOOKUP(M66,'H. VER.'!$V$10:$AF$171,11,FALSE),IF(M$2="D",VLOOKUP(M66,'H. VER.'!$AL$10:$AV$171,11,FALSE),"")))))))</f>
        <v/>
      </c>
      <c r="FW66" s="148" t="str">
        <f>IF(N66="","",IF(N66="L",0,IF(N66="V",0,IF(N66="X",0,IF(N$2="L",VLOOKUP(N66,'H. VER.'!$F$10:$P$171,11,FALSE),IF(N$2="S",VLOOKUP(N66,'H. VER.'!$V$10:$AF$171,11,FALSE),IF(N$2="D",VLOOKUP(N66,'H. VER.'!$AL$10:$AV$171,11,FALSE),"")))))))</f>
        <v/>
      </c>
      <c r="FX66" s="148" t="str">
        <f>IF(O66="","",IF(O66="L",0,IF(O66="V",0,IF(O66="X",0,IF(O$2="L",VLOOKUP(O66,'H. VER.'!$F$10:$P$171,11,FALSE),IF(O$2="S",VLOOKUP(O66,'H. VER.'!$V$10:$AF$171,11,FALSE),IF(O$2="D",VLOOKUP(O66,'H. VER.'!$AL$10:$AV$171,11,FALSE),"")))))))</f>
        <v/>
      </c>
      <c r="FY66" s="148" t="str">
        <f>IF(P66="","",IF(P66="L",0,IF(P66="V",0,IF(P66="X",0,IF(P$2="L",VLOOKUP(P66,'H. VER.'!$F$10:$P$171,11,FALSE),IF(P$2="S",VLOOKUP(P66,'H. VER.'!$V$10:$AF$171,11,FALSE),IF(P$2="D",VLOOKUP(P66,'H. VER.'!$AL$10:$AV$171,11,FALSE),"")))))))</f>
        <v/>
      </c>
      <c r="FZ66" s="148" t="str">
        <f>IF(Q66="","",IF(Q66="L",0,IF(Q66="V",0,IF(Q66="X",0,IF(Q$2="L",VLOOKUP(Q66,'H. VER.'!$F$10:$P$171,11,FALSE),IF(Q$2="S",VLOOKUP(Q66,'H. VER.'!$V$10:$AF$171,11,FALSE),IF(Q$2="D",VLOOKUP(Q66,'H. VER.'!$AL$10:$AV$171,11,FALSE),"")))))))</f>
        <v/>
      </c>
      <c r="GA66" s="148" t="str">
        <f>IF(R66="","",IF(R66="L",0,IF(R66="V",0,IF(R66="X",0,IF(R$2="L",VLOOKUP(R66,'H. VER.'!$F$10:$P$171,11,FALSE),IF(R$2="S",VLOOKUP(R66,'H. VER.'!$V$10:$AF$171,11,FALSE),IF(R$2="D",VLOOKUP(R66,'H. VER.'!$AL$10:$AV$171,11,FALSE),"")))))))</f>
        <v/>
      </c>
      <c r="GB66" s="148" t="str">
        <f>IF(S66="","",IF(S66="L",0,IF(S66="V",0,IF(S66="X",0,IF(S$2="L",VLOOKUP(S66,'H. VER.'!$F$10:$P$171,11,FALSE),IF(S$2="S",VLOOKUP(S66,'H. VER.'!$V$10:$AF$171,11,FALSE),IF(S$2="D",VLOOKUP(S66,'H. VER.'!$AL$10:$AV$171,11,FALSE),"")))))))</f>
        <v/>
      </c>
      <c r="GC66" s="148" t="str">
        <f>IF(T66="","",IF(T66="L",0,IF(T66="V",0,IF(T66="X",0,IF(T$2="L",VLOOKUP(T66,'H. VER.'!$F$10:$P$171,11,FALSE),IF(T$2="S",VLOOKUP(T66,'H. VER.'!$V$10:$AF$171,11,FALSE),IF(T$2="D",VLOOKUP(T66,'H. VER.'!$AL$10:$AV$171,11,FALSE),"")))))))</f>
        <v/>
      </c>
      <c r="GD66" s="148" t="str">
        <f>IF(U66="","",IF(U66="L",0,IF(U66="V",0,IF(U66="X",0,IF(U$2="L",VLOOKUP(U66,'H. VER.'!$F$10:$P$171,11,FALSE),IF(U$2="S",VLOOKUP(U66,'H. VER.'!$V$10:$AF$171,11,FALSE),IF(U$2="D",VLOOKUP(U66,'H. VER.'!$AL$10:$AV$171,11,FALSE),"")))))))</f>
        <v/>
      </c>
      <c r="GE66" s="148" t="str">
        <f>IF(V66="","",IF(V66="L",0,IF(V66="V",0,IF(V66="X",0,IF(V$2="L",VLOOKUP(V66,'H. VER.'!$F$10:$P$171,11,FALSE),IF(V$2="S",VLOOKUP(V66,'H. VER.'!$V$10:$AF$171,11,FALSE),IF(V$2="D",VLOOKUP(V66,'H. VER.'!$AL$10:$AV$171,11,FALSE),"")))))))</f>
        <v/>
      </c>
      <c r="GF66" s="148" t="str">
        <f>IF(W66="","",IF(W66="L",0,IF(W66="V",0,IF(W66="X",0,IF(W$2="L",VLOOKUP(W66,'H. VER.'!$F$10:$P$171,11,FALSE),IF(W$2="S",VLOOKUP(W66,'H. VER.'!$V$10:$AF$171,11,FALSE),IF(W$2="D",VLOOKUP(W66,'H. VER.'!$AL$10:$AV$171,11,FALSE),"")))))))</f>
        <v/>
      </c>
      <c r="GG66" s="148" t="str">
        <f>IF(X66="","",IF(X66="L",0,IF(X66="V",0,IF(X66="X",0,IF(X$2="L",VLOOKUP(X66,'H. VER.'!$F$10:$P$171,11,FALSE),IF(X$2="S",VLOOKUP(X66,'H. VER.'!$V$10:$AF$171,11,FALSE),IF(X$2="D",VLOOKUP(X66,'H. VER.'!$AL$10:$AV$171,11,FALSE),"")))))))</f>
        <v/>
      </c>
      <c r="GH66" s="148" t="str">
        <f>IF(Y66="","",IF(Y66="L",0,IF(Y66="V",0,IF(Y66="X",0,IF(Y$2="L",VLOOKUP(Y66,'H. VER.'!$F$10:$P$171,11,FALSE),IF(Y$2="S",VLOOKUP(Y66,'H. VER.'!$V$10:$AF$171,11,FALSE),IF(Y$2="D",VLOOKUP(Y66,'H. VER.'!$AL$10:$AV$171,11,FALSE),"")))))))</f>
        <v/>
      </c>
      <c r="GI66" s="148" t="str">
        <f>IF(Z66="","",IF(Z66="L",0,IF(Z66="V",0,IF(Z66="X",0,IF(Z$2="L",VLOOKUP(Z66,'H. VER.'!$F$10:$P$171,11,FALSE),IF(Z$2="S",VLOOKUP(Z66,'H. VER.'!$V$10:$AF$171,11,FALSE),IF(Z$2="D",VLOOKUP(Z66,'H. VER.'!$AL$10:$AV$171,11,FALSE),"")))))))</f>
        <v/>
      </c>
      <c r="GJ66" s="148" t="str">
        <f>IF(AA66="","",IF(AA66="L",0,IF(AA66="V",0,IF(AA66="X",0,IF(AA$2="L",VLOOKUP(AA66,'H. VER.'!$F$10:$P$171,11,FALSE),IF(AA$2="S",VLOOKUP(AA66,'H. VER.'!$V$10:$AF$171,11,FALSE),IF(AA$2="D",VLOOKUP(AA66,'H. VER.'!$AL$10:$AV$171,11,FALSE),"")))))))</f>
        <v/>
      </c>
      <c r="GK66" s="148" t="str">
        <f>IF(AB66="","",IF(AB66="L",0,IF(AB66="V",0,IF(AB66="X",0,IF(AB$2="L",VLOOKUP(AB66,'H. VER.'!$F$10:$P$171,11,FALSE),IF(AB$2="S",VLOOKUP(AB66,'H. VER.'!$V$10:$AF$171,11,FALSE),IF(AB$2="D",VLOOKUP(AB66,'H. VER.'!$AL$10:$AV$171,11,FALSE),"")))))))</f>
        <v/>
      </c>
      <c r="GL66" s="148" t="str">
        <f>IF(AC66="","",IF(AC66="L",0,IF(AC66="V",0,IF(AC66="X",0,IF(AC$2="L",VLOOKUP(AC66,'H. VER.'!$F$10:$P$171,11,FALSE),IF(AC$2="S",VLOOKUP(AC66,'H. VER.'!$V$10:$AF$171,11,FALSE),IF(AC$2="D",VLOOKUP(AC66,'H. VER.'!$AL$10:$AV$171,11,FALSE),"")))))))</f>
        <v/>
      </c>
      <c r="GM66" s="148" t="str">
        <f>IF(AD66="","",IF(AD66="L",0,IF(AD66="V",0,IF(AD66="X",0,IF(AD$2="L",VLOOKUP(AD66,'H. VER.'!$F$10:$P$171,11,FALSE),IF(AD$2="S",VLOOKUP(AD66,'H. VER.'!$V$10:$AF$171,11,FALSE),IF(AD$2="D",VLOOKUP(AD66,'H. VER.'!$AL$10:$AV$171,11,FALSE),"")))))))</f>
        <v/>
      </c>
      <c r="GN66" s="148" t="str">
        <f>IF(AE66="","",IF(AE66="L",0,IF(AE66="V",0,IF(AE66="X",0,IF(AE$2="L",VLOOKUP(AE66,'H. VER.'!$F$10:$P$171,11,FALSE),IF(AE$2="S",VLOOKUP(AE66,'H. VER.'!$V$10:$AF$171,11,FALSE),IF(AE$2="D",VLOOKUP(AE66,'H. VER.'!$AL$10:$AV$171,11,FALSE),"")))))))</f>
        <v/>
      </c>
      <c r="GO66" s="148" t="str">
        <f>IF(AF66="","",IF(AF66="L",0,IF(AF66="V",0,IF(AF66="X",0,IF(AF$2="L",VLOOKUP(AF66,'H. VER.'!$F$10:$P$171,11,FALSE),IF(AF$2="S",VLOOKUP(AF66,'H. VER.'!$V$10:$AF$171,11,FALSE),IF(AF$2="D",VLOOKUP(AF66,'H. VER.'!$AL$10:$AV$171,11,FALSE),"")))))))</f>
        <v/>
      </c>
      <c r="GP66" s="148" t="str">
        <f>IF(AG66="","",IF(AG66="L",0,IF(AG66="V",0,IF(AG66="X",0,IF(AG$2="L",VLOOKUP(AG66,'H. VER.'!$F$10:$P$171,11,FALSE),IF(AG$2="S",VLOOKUP(AG66,'H. VER.'!$V$10:$AF$171,11,FALSE),IF(AG$2="D",VLOOKUP(AG66,'H. VER.'!$AL$10:$AV$171,11,FALSE),"")))))))</f>
        <v/>
      </c>
      <c r="GQ66" s="148" t="str">
        <f>IF(AH66="","",IF(AH66="L",0,IF(AH66="V",0,IF(AH66="X",0,IF(AH$2="L",VLOOKUP(AH66,'H. VER.'!$F$10:$P$171,11,FALSE),IF(AH$2="S",VLOOKUP(AH66,'H. VER.'!$V$10:$AF$171,11,FALSE),IF(AH$2="D",VLOOKUP(AH66,'H. VER.'!$AL$10:$AV$171,11,FALSE),"")))))))</f>
        <v/>
      </c>
      <c r="GR66" s="148" t="str">
        <f>IF(AI66="","",IF(AI66="L",0,IF(AI66="V",0,IF(AI66="X",0,IF(AI$2="L",VLOOKUP(AI66,'H. VER.'!$F$10:$P$171,11,FALSE),IF(AI$2="S",VLOOKUP(AI66,'H. VER.'!$V$10:$AF$171,11,FALSE),IF(AI$2="D",VLOOKUP(AI66,'H. VER.'!$AL$10:$AV$171,11,FALSE),"")))))))</f>
        <v/>
      </c>
      <c r="GS66" s="148" t="str">
        <f>IF(AJ66="","",IF(AJ66="L",0,IF(AJ66="V",0,IF(AJ66="X",0,IF(AJ$2="L",VLOOKUP(AJ66,'H. VER.'!$F$10:$P$171,11,FALSE),IF(AJ$2="S",VLOOKUP(AJ66,'H. VER.'!$V$10:$AF$171,11,FALSE),IF(AJ$2="D",VLOOKUP(AJ66,'H. VER.'!$AL$10:$AV$171,11,FALSE),"")))))))</f>
        <v/>
      </c>
      <c r="GT66" s="148" t="str">
        <f>IF(AK66="","",IF(AK66="L",0,IF(AK66="V",0,IF(AK66="X",0,IF(AK$2="L",VLOOKUP(AK66,'H. VER.'!$F$10:$P$171,11,FALSE),IF(AK$2="S",VLOOKUP(AK66,'H. VER.'!$V$10:$AF$171,11,FALSE),IF(AK$2="D",VLOOKUP(AK66,'H. VER.'!$AL$10:$AV$171,11,FALSE),"")))))))</f>
        <v/>
      </c>
      <c r="GU66" s="19"/>
      <c r="GV66" s="417">
        <f t="shared" si="47"/>
        <v>59</v>
      </c>
      <c r="GW66" s="415"/>
    </row>
    <row r="67" spans="1:205" ht="15.75">
      <c r="A67" s="517"/>
      <c r="B67" s="367" t="str">
        <f>IFERROR(VLOOKUP(A483/7/2023+CONDUCTORES!C:V,20,FALSE),"")</f>
        <v/>
      </c>
      <c r="C67" s="544" t="str">
        <f>IF(CUADRO!A67="",IF(B67="","",B67),VLOOKUP(CUADRO!A67,CONDUCTORES!C:E,3,FALSE))</f>
        <v/>
      </c>
      <c r="D67" s="545" t="str">
        <f>IF(ISNA(IF(B67="",IF(A67="","",A67),VLOOKUP(B67,CONDUCTORES!B:F,5,FALSE))),"",(IF(B67="",IF(A67="","",A67),VLOOKUP(B67,CONDUCTORES!B:F,5,FALSE))))</f>
        <v/>
      </c>
      <c r="E67" s="546">
        <v>52</v>
      </c>
      <c r="F67" s="554"/>
      <c r="G67" s="555"/>
      <c r="H67" s="555"/>
      <c r="I67" s="555"/>
      <c r="J67" s="555"/>
      <c r="K67" s="555"/>
      <c r="L67" s="555"/>
      <c r="M67" s="555"/>
      <c r="N67" s="555"/>
      <c r="O67" s="555"/>
      <c r="P67" s="555"/>
      <c r="Q67" s="555"/>
      <c r="R67" s="555"/>
      <c r="S67" s="555"/>
      <c r="T67" s="555"/>
      <c r="U67" s="555"/>
      <c r="V67" s="555"/>
      <c r="W67" s="556"/>
      <c r="X67" s="555"/>
      <c r="Y67" s="556"/>
      <c r="Z67" s="557"/>
      <c r="AA67" s="555"/>
      <c r="AB67" s="555"/>
      <c r="AC67" s="555"/>
      <c r="AD67" s="555"/>
      <c r="AE67" s="555"/>
      <c r="AF67" s="555"/>
      <c r="AG67" s="555"/>
      <c r="AH67" s="555"/>
      <c r="AI67" s="555"/>
      <c r="AJ67" s="555"/>
      <c r="AK67" s="556"/>
      <c r="AL67" s="417">
        <f t="shared" si="38"/>
        <v>0</v>
      </c>
      <c r="AM67" s="417">
        <f t="shared" si="6"/>
        <v>31</v>
      </c>
      <c r="AN67" s="463">
        <f t="shared" si="39"/>
        <v>0</v>
      </c>
      <c r="AO67" s="463">
        <f t="shared" si="40"/>
        <v>0</v>
      </c>
      <c r="AP67" s="463">
        <f t="shared" si="41"/>
        <v>0</v>
      </c>
      <c r="AQ67" s="463">
        <f t="shared" si="42"/>
        <v>0</v>
      </c>
      <c r="AR67" s="463">
        <f t="shared" si="43"/>
        <v>0</v>
      </c>
      <c r="AS67" s="464">
        <f t="shared" si="44"/>
        <v>0</v>
      </c>
      <c r="AT67" s="464">
        <f t="shared" si="45"/>
        <v>0</v>
      </c>
      <c r="AU67" s="465">
        <f>EH67+(AO67*(CALCULADORA!$L$22/30))+(CUADRO!AP67*CALCULADORA!$J$22)+(CUADRO!AQ67*CALCULADORA!$J$22)+(CUADRO!AR67*CALCULADORA!$J$22)</f>
        <v>0</v>
      </c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97">
        <f t="shared" si="48"/>
        <v>1</v>
      </c>
      <c r="BW67" s="97">
        <f t="shared" si="49"/>
        <v>2</v>
      </c>
      <c r="BX67" s="97">
        <f t="shared" si="50"/>
        <v>3</v>
      </c>
      <c r="BY67" s="97">
        <f t="shared" si="51"/>
        <v>4</v>
      </c>
      <c r="BZ67" s="97">
        <f t="shared" si="52"/>
        <v>5</v>
      </c>
      <c r="CA67" s="97">
        <f t="shared" si="53"/>
        <v>6</v>
      </c>
      <c r="CB67" s="97">
        <f t="shared" si="54"/>
        <v>7</v>
      </c>
      <c r="CC67" s="97">
        <f t="shared" si="55"/>
        <v>8</v>
      </c>
      <c r="CD67" s="97">
        <f t="shared" si="56"/>
        <v>9</v>
      </c>
      <c r="CE67" s="97">
        <f t="shared" si="57"/>
        <v>10</v>
      </c>
      <c r="CF67" s="97">
        <f t="shared" si="58"/>
        <v>11</v>
      </c>
      <c r="CG67" s="97">
        <f t="shared" si="59"/>
        <v>12</v>
      </c>
      <c r="CH67" s="97">
        <f t="shared" si="60"/>
        <v>13</v>
      </c>
      <c r="CI67" s="97">
        <f t="shared" si="61"/>
        <v>14</v>
      </c>
      <c r="CJ67" s="97">
        <f t="shared" si="62"/>
        <v>15</v>
      </c>
      <c r="CK67" s="97">
        <f t="shared" si="63"/>
        <v>16</v>
      </c>
      <c r="CL67" s="97">
        <f t="shared" si="64"/>
        <v>17</v>
      </c>
      <c r="CM67" s="97">
        <f t="shared" si="65"/>
        <v>18</v>
      </c>
      <c r="CN67" s="97">
        <f t="shared" si="66"/>
        <v>19</v>
      </c>
      <c r="CO67" s="97">
        <f t="shared" si="67"/>
        <v>20</v>
      </c>
      <c r="CP67" s="97">
        <f t="shared" si="68"/>
        <v>21</v>
      </c>
      <c r="CQ67" s="97">
        <f t="shared" si="69"/>
        <v>22</v>
      </c>
      <c r="CR67" s="97">
        <f t="shared" si="70"/>
        <v>23</v>
      </c>
      <c r="CS67" s="97">
        <f t="shared" si="71"/>
        <v>24</v>
      </c>
      <c r="CT67" s="97">
        <f t="shared" si="72"/>
        <v>25</v>
      </c>
      <c r="CU67" s="97">
        <f t="shared" si="73"/>
        <v>26</v>
      </c>
      <c r="CV67" s="97">
        <f t="shared" si="74"/>
        <v>27</v>
      </c>
      <c r="CW67" s="97">
        <f t="shared" si="75"/>
        <v>28</v>
      </c>
      <c r="CX67" s="97">
        <f t="shared" si="76"/>
        <v>29</v>
      </c>
      <c r="CY67" s="97">
        <f t="shared" si="77"/>
        <v>30</v>
      </c>
      <c r="CZ67" s="97">
        <f t="shared" si="78"/>
        <v>31</v>
      </c>
      <c r="DA67" s="19"/>
      <c r="DB67" s="19"/>
      <c r="DC67" s="148" t="str">
        <f>IF(G67="X",CALCULADORA!$J$22,IF(CUADRO!G67="V",0,IF(CUADRO!G67="AP",0,IF(CUADRO!G67="HS",0,IF(CUADRO!G67="BA",0,IF(CALCULADORA!$M$2="INVIERNO",CUADRO!EJ67,CUADRO!FP67))))))</f>
        <v/>
      </c>
      <c r="DD67" s="148" t="str">
        <f>IF(H67="X",CALCULADORA!$J$22,IF(CUADRO!H67="V",0,IF(CUADRO!H67="AP",0,IF(CUADRO!H67="HS",0,IF(CUADRO!H67="BA",0,IF(CALCULADORA!$M$2="INVIERNO",CUADRO!EK67,CUADRO!FQ67))))))</f>
        <v/>
      </c>
      <c r="DE67" s="148" t="str">
        <f>IF(I67="X",CALCULADORA!$J$22,IF(CUADRO!I67="V",0,IF(CUADRO!I67="AP",0,IF(CUADRO!I67="HS",0,IF(CUADRO!I67="BA",0,IF(CALCULADORA!$M$2="INVIERNO",CUADRO!EL67,CUADRO!FR67))))))</f>
        <v/>
      </c>
      <c r="DF67" s="148" t="str">
        <f>IF(J67="X",CALCULADORA!$J$22,IF(CUADRO!J67="V",0,IF(CUADRO!J67="AP",0,IF(CUADRO!J67="HS",0,IF(CUADRO!J67="BA",0,IF(CALCULADORA!$M$2="INVIERNO",CUADRO!EM67,CUADRO!FS67))))))</f>
        <v/>
      </c>
      <c r="DG67" s="148" t="str">
        <f>IF(K67="X",CALCULADORA!$J$22,IF(CUADRO!K67="V",0,IF(CUADRO!K67="AP",0,IF(CUADRO!K67="HS",0,IF(CUADRO!K67="BA",0,IF(CALCULADORA!$M$2="INVIERNO",CUADRO!EN67,CUADRO!FT67))))))</f>
        <v/>
      </c>
      <c r="DH67" s="148" t="str">
        <f>IF(L67="X",CALCULADORA!$J$22,IF(CUADRO!L67="V",0,IF(CUADRO!L67="AP",0,IF(CUADRO!L67="HS",0,IF(CUADRO!L67="BA",0,IF(CALCULADORA!$M$2="INVIERNO",CUADRO!EO67,CUADRO!FU67))))))</f>
        <v/>
      </c>
      <c r="DI67" s="148" t="str">
        <f>IF(M67="X",CALCULADORA!$J$22,IF(CUADRO!M67="V",0,IF(CUADRO!M67="AP",0,IF(CUADRO!M67="HS",0,IF(CUADRO!M67="BA",0,IF(CALCULADORA!$M$2="INVIERNO",CUADRO!EP67,CUADRO!FV67))))))</f>
        <v/>
      </c>
      <c r="DJ67" s="148" t="str">
        <f>IF(N67="X",CALCULADORA!$J$22,IF(CUADRO!N67="V",0,IF(CUADRO!N67="AP",0,IF(CUADRO!N67="HS",0,IF(CUADRO!N67="BA",0,IF(CALCULADORA!$M$2="INVIERNO",CUADRO!EQ67,CUADRO!FW67))))))</f>
        <v/>
      </c>
      <c r="DK67" s="148" t="str">
        <f>IF(O67="X",CALCULADORA!$J$22,IF(CUADRO!O67="V",0,IF(CUADRO!O67="AP",0,IF(CUADRO!O67="HS",0,IF(CUADRO!O67="BA",0,IF(CALCULADORA!$M$2="INVIERNO",CUADRO!ER67,CUADRO!FX67))))))</f>
        <v/>
      </c>
      <c r="DL67" s="148" t="str">
        <f>IF(P67="X",CALCULADORA!$J$22,IF(CUADRO!P67="V",0,IF(CUADRO!P67="AP",0,IF(CUADRO!P67="HS",0,IF(CUADRO!P67="BA",0,IF(CALCULADORA!$M$2="INVIERNO",CUADRO!ES67,CUADRO!FY67))))))</f>
        <v/>
      </c>
      <c r="DM67" s="148" t="str">
        <f>IF(Q67="X",CALCULADORA!$J$22,IF(CUADRO!Q67="V",0,IF(CUADRO!Q67="AP",0,IF(CUADRO!Q67="HS",0,IF(CUADRO!Q67="BA",0,IF(CALCULADORA!$M$2="INVIERNO",CUADRO!ET67,CUADRO!FZ67))))))</f>
        <v/>
      </c>
      <c r="DN67" s="148" t="str">
        <f>IF(R67="X",CALCULADORA!$J$22,IF(CUADRO!R67="V",0,IF(CUADRO!R67="AP",0,IF(CUADRO!R67="HS",0,IF(CUADRO!R67="BA",0,IF(CALCULADORA!$M$2="INVIERNO",CUADRO!EU67,CUADRO!GA67))))))</f>
        <v/>
      </c>
      <c r="DO67" s="148" t="str">
        <f>IF(S67="X",CALCULADORA!$J$22,IF(CUADRO!S67="V",0,IF(CUADRO!S67="AP",0,IF(CUADRO!S67="HS",0,IF(CUADRO!S67="BA",0,IF(CALCULADORA!$M$2="INVIERNO",CUADRO!EV67,CUADRO!GB67))))))</f>
        <v/>
      </c>
      <c r="DP67" s="148" t="str">
        <f>IF(T67="X",CALCULADORA!$J$22,IF(CUADRO!T67="V",0,IF(CUADRO!T67="AP",0,IF(CUADRO!T67="HS",0,IF(CUADRO!T67="BA",0,IF(CALCULADORA!$M$2="INVIERNO",CUADRO!EW67,CUADRO!GC67))))))</f>
        <v/>
      </c>
      <c r="DQ67" s="148" t="str">
        <f>IF(U67="X",CALCULADORA!$J$22,IF(CUADRO!U67="V",0,IF(CUADRO!U67="AP",0,IF(CUADRO!U67="HS",0,IF(CUADRO!U67="BA",0,IF(CALCULADORA!$M$2="INVIERNO",CUADRO!EX67,CUADRO!GD67))))))</f>
        <v/>
      </c>
      <c r="DR67" s="148" t="str">
        <f>IF(V67="X",CALCULADORA!$J$22,IF(CUADRO!V67="V",0,IF(CUADRO!V67="AP",0,IF(CUADRO!V67="HS",0,IF(CUADRO!V67="BA",0,IF(CALCULADORA!$M$2="INVIERNO",CUADRO!EY67,CUADRO!GE67))))))</f>
        <v/>
      </c>
      <c r="DS67" s="148" t="str">
        <f>IF(W67="X",CALCULADORA!$J$22,IF(CUADRO!W67="V",0,IF(CUADRO!W67="AP",0,IF(CUADRO!W67="HS",0,IF(CUADRO!W67="BA",0,IF(CALCULADORA!$M$2="INVIERNO",CUADRO!EZ67,CUADRO!GF67))))))</f>
        <v/>
      </c>
      <c r="DT67" s="148" t="str">
        <f>IF(X67="X",CALCULADORA!$J$22,IF(CUADRO!X67="V",0,IF(CUADRO!X67="AP",0,IF(CUADRO!X67="HS",0,IF(CUADRO!X67="BA",0,IF(CALCULADORA!$M$2="INVIERNO",CUADRO!FA67,CUADRO!GG67))))))</f>
        <v/>
      </c>
      <c r="DU67" s="148" t="str">
        <f>IF(Y67="X",CALCULADORA!$J$22,IF(CUADRO!Y67="V",0,IF(CUADRO!Y67="AP",0,IF(CUADRO!Y67="HS",0,IF(CUADRO!Y67="BA",0,IF(CALCULADORA!$M$2="INVIERNO",CUADRO!FB67,CUADRO!GH67))))))</f>
        <v/>
      </c>
      <c r="DV67" s="148" t="str">
        <f>IF(Z67="X",CALCULADORA!$J$22,IF(CUADRO!Z67="V",0,IF(CUADRO!Z67="AP",0,IF(CUADRO!Z67="HS",0,IF(CUADRO!Z67="BA",0,IF(CALCULADORA!$M$2="INVIERNO",CUADRO!FC67,CUADRO!GI67))))))</f>
        <v/>
      </c>
      <c r="DW67" s="148" t="str">
        <f>IF(AA67="X",CALCULADORA!$J$22,IF(CUADRO!AA67="V",0,IF(CUADRO!AA67="AP",0,IF(CUADRO!AA67="HS",0,IF(CUADRO!AA67="BA",0,IF(CALCULADORA!$M$2="INVIERNO",CUADRO!FD67,CUADRO!GJ67))))))</f>
        <v/>
      </c>
      <c r="DX67" s="148" t="str">
        <f>IF(AB67="X",CALCULADORA!$J$22,IF(CUADRO!AB67="V",0,IF(CUADRO!AB67="AP",0,IF(CUADRO!AB67="HS",0,IF(CUADRO!AB67="BA",0,IF(CALCULADORA!$M$2="INVIERNO",CUADRO!FE67,CUADRO!GK67))))))</f>
        <v/>
      </c>
      <c r="DY67" s="148" t="str">
        <f>IF(AC67="X",CALCULADORA!$J$22,IF(CUADRO!AC67="V",0,IF(CUADRO!AC67="AP",0,IF(CUADRO!AC67="HS",0,IF(CUADRO!AC67="BA",0,IF(CALCULADORA!$M$2="INVIERNO",CUADRO!FF67,CUADRO!GL67))))))</f>
        <v/>
      </c>
      <c r="DZ67" s="148" t="str">
        <f>IF(AD67="X",CALCULADORA!$J$22,IF(CUADRO!AD67="V",0,IF(CUADRO!AD67="AP",0,IF(CUADRO!AD67="HS",0,IF(CUADRO!AD67="BA",0,IF(CALCULADORA!$M$2="INVIERNO",CUADRO!FG67,CUADRO!GM67))))))</f>
        <v/>
      </c>
      <c r="EA67" s="148" t="str">
        <f>IF(AE67="X",CALCULADORA!$J$22,IF(CUADRO!AE67="V",0,IF(CUADRO!AE67="AP",0,IF(CUADRO!AE67="HS",0,IF(CUADRO!AE67="BA",0,IF(CALCULADORA!$M$2="INVIERNO",CUADRO!FH67,CUADRO!GN67))))))</f>
        <v/>
      </c>
      <c r="EB67" s="148" t="str">
        <f>IF(AF67="X",CALCULADORA!$J$22,IF(CUADRO!AF67="V",0,IF(CUADRO!AF67="AP",0,IF(CUADRO!AF67="HS",0,IF(CUADRO!AF67="BA",0,IF(CALCULADORA!$M$2="INVIERNO",CUADRO!FI67,CUADRO!GO67))))))</f>
        <v/>
      </c>
      <c r="EC67" s="148" t="str">
        <f>IF(AG67="X",CALCULADORA!$J$22,IF(CUADRO!AG67="V",0,IF(CUADRO!AG67="AP",0,IF(CUADRO!AG67="HS",0,IF(CUADRO!AG67="BA",0,IF(CALCULADORA!$M$2="INVIERNO",CUADRO!FJ67,CUADRO!GP67))))))</f>
        <v/>
      </c>
      <c r="ED67" s="148" t="str">
        <f>IF(AH67="X",CALCULADORA!$J$22,IF(CUADRO!AH67="V",0,IF(CUADRO!AH67="AP",0,IF(CUADRO!AH67="HS",0,IF(CUADRO!AH67="BA",0,IF(CALCULADORA!$M$2="INVIERNO",CUADRO!FK67,CUADRO!GQ67))))))</f>
        <v/>
      </c>
      <c r="EE67" s="148" t="str">
        <f>IF(AI67="X",CALCULADORA!$J$22,IF(CUADRO!AI67="V",0,IF(CUADRO!AI67="AP",0,IF(CUADRO!AI67="HS",0,IF(CUADRO!AI67="BA",0,IF(CALCULADORA!$M$2="INVIERNO",CUADRO!FL67,CUADRO!GR67))))))</f>
        <v/>
      </c>
      <c r="EF67" s="148" t="str">
        <f>IF(AJ67="X",CALCULADORA!$J$22,IF(CUADRO!AJ67="V",0,IF(CUADRO!AJ67="AP",0,IF(CUADRO!AJ67="HS",0,IF(CUADRO!AJ67="BA",0,IF(CALCULADORA!$M$2="INVIERNO",CUADRO!FM67,CUADRO!GS67))))))</f>
        <v/>
      </c>
      <c r="EG67" s="148" t="str">
        <f>IF(AK67="X",CALCULADORA!$J$22,IF(CUADRO!AK67="V",0,IF(CUADRO!AK67="AP",0,IF(CUADRO!AK67="HS",0,IF(CUADRO!AK67="BA",0,IF(CALCULADORA!$M$2="INVIERNO",CUADRO!FN67,CUADRO!GT67))))))</f>
        <v/>
      </c>
      <c r="EH67" s="363">
        <f t="shared" si="46"/>
        <v>0</v>
      </c>
      <c r="EI67" s="19"/>
      <c r="EJ67" s="148" t="str">
        <f>IF(G67="","",IF(G67="L",0,IF(G67="V",0,IF(G67="X",0,IF(G$2="L",VLOOKUP(G67,'H. INV.'!$F$10:$P$171,11,FALSE),IF(G$2="S",VLOOKUP(G67,'H. INV.'!$V$10:$AF$171,11,FALSE),IF(G$2="D",VLOOKUP(G67,'H. INV.'!$AL$10:$AV$171,11,FALSE),"")))))))</f>
        <v/>
      </c>
      <c r="EK67" s="148" t="str">
        <f>IF(H67="","",IF(H67="L",0,IF(H67="V",0,IF(H67="X",0,IF(H$2="L",VLOOKUP(H67,'H. INV.'!$F$10:$P$171,11,FALSE),IF(H$2="S",VLOOKUP(H67,'H. INV.'!$V$10:$AF$171,11,FALSE),IF(H$2="D",VLOOKUP(H67,'H. INV.'!$AL$10:$AV$171,11,FALSE),"")))))))</f>
        <v/>
      </c>
      <c r="EL67" s="148" t="str">
        <f>IF(I67="","",IF(I67="L",0,IF(I67="V",0,IF(I67="X",0,IF(I$2="L",VLOOKUP(I67,'H. INV.'!$F$10:$P$171,11,FALSE),IF(I$2="S",VLOOKUP(I67,'H. INV.'!$V$10:$AF$171,11,FALSE),IF(I$2="D",VLOOKUP(I67,'H. INV.'!$AL$10:$AV$171,11,FALSE),"")))))))</f>
        <v/>
      </c>
      <c r="EM67" s="148" t="str">
        <f>IF(J67="","",IF(J67="L",0,IF(J67="V",0,IF(J67="X",0,IF(J$2="L",VLOOKUP(J67,'H. INV.'!$F$10:$P$171,11,FALSE),IF(J$2="S",VLOOKUP(J67,'H. INV.'!$V$10:$AF$171,11,FALSE),IF(J$2="D",VLOOKUP(J67,'H. INV.'!$AL$10:$AV$171,11,FALSE),"")))))))</f>
        <v/>
      </c>
      <c r="EN67" s="148" t="str">
        <f>IF(K67="","",IF(K67="L",0,IF(K67="V",0,IF(K67="X",0,IF(K$2="L",VLOOKUP(K67,'H. INV.'!$F$10:$P$171,11,FALSE),IF(K$2="S",VLOOKUP(K67,'H. INV.'!$V$10:$AF$171,11,FALSE),IF(K$2="D",VLOOKUP(K67,'H. INV.'!$AL$10:$AV$171,11,FALSE),"")))))))</f>
        <v/>
      </c>
      <c r="EO67" s="148" t="str">
        <f>IF(L67="","",IF(L67="L",0,IF(L67="V",0,IF(L67="X",0,IF(L$2="L",VLOOKUP(L67,'H. INV.'!$F$10:$P$171,11,FALSE),IF(L$2="S",VLOOKUP(L67,'H. INV.'!$V$10:$AF$171,11,FALSE),IF(L$2="D",VLOOKUP(L67,'H. INV.'!$AL$10:$AV$171,11,FALSE),"")))))))</f>
        <v/>
      </c>
      <c r="EP67" s="148" t="str">
        <f>IF(M67="","",IF(M67="L",0,IF(M67="V",0,IF(M67="X",0,IF(M$2="L",VLOOKUP(M67,'H. INV.'!$F$10:$P$171,11,FALSE),IF(M$2="S",VLOOKUP(M67,'H. INV.'!$V$10:$AF$171,11,FALSE),IF(M$2="D",VLOOKUP(M67,'H. INV.'!$AL$10:$AV$171,11,FALSE),"")))))))</f>
        <v/>
      </c>
      <c r="EQ67" s="148" t="str">
        <f>IF(N67="","",IF(N67="L",0,IF(N67="V",0,IF(N67="X",0,IF(N$2="L",VLOOKUP(N67,'H. INV.'!$F$10:$P$171,11,FALSE),IF(N$2="S",VLOOKUP(N67,'H. INV.'!$V$10:$AF$171,11,FALSE),IF(N$2="D",VLOOKUP(N67,'H. INV.'!$AL$10:$AV$171,11,FALSE),"")))))))</f>
        <v/>
      </c>
      <c r="ER67" s="148" t="str">
        <f>IF(O67="","",IF(O67="L",0,IF(O67="V",0,IF(O67="X",0,IF(O$2="L",VLOOKUP(O67,'H. INV.'!$F$10:$P$171,11,FALSE),IF(O$2="S",VLOOKUP(O67,'H. INV.'!$V$10:$AF$171,11,FALSE),IF(O$2="D",VLOOKUP(O67,'H. INV.'!$AL$10:$AV$171,11,FALSE),"")))))))</f>
        <v/>
      </c>
      <c r="ES67" s="148" t="str">
        <f>IF(P67="","",IF(P67="L",0,IF(P67="V",0,IF(P67="X",0,IF(P$2="L",VLOOKUP(P67,'H. INV.'!$F$10:$P$171,11,FALSE),IF(P$2="S",VLOOKUP(P67,'H. INV.'!$V$10:$AF$171,11,FALSE),IF(P$2="D",VLOOKUP(P67,'H. INV.'!$AL$10:$AV$171,11,FALSE),"")))))))</f>
        <v/>
      </c>
      <c r="ET67" s="148" t="str">
        <f>IF(Q67="","",IF(Q67="L",0,IF(Q67="V",0,IF(Q67="X",0,IF(Q$2="L",VLOOKUP(Q67,'H. INV.'!$F$10:$P$171,11,FALSE),IF(Q$2="S",VLOOKUP(Q67,'H. INV.'!$V$10:$AF$171,11,FALSE),IF(Q$2="D",VLOOKUP(Q67,'H. INV.'!$AL$10:$AV$171,11,FALSE),"")))))))</f>
        <v/>
      </c>
      <c r="EU67" s="148" t="str">
        <f>IF(R67="","",IF(R67="L",0,IF(R67="V",0,IF(R67="X",0,IF(R$2="L",VLOOKUP(R67,'H. INV.'!$F$10:$P$171,11,FALSE),IF(R$2="S",VLOOKUP(R67,'H. INV.'!$V$10:$AF$171,11,FALSE),IF(R$2="D",VLOOKUP(R67,'H. INV.'!$AL$10:$AV$171,11,FALSE),"")))))))</f>
        <v/>
      </c>
      <c r="EV67" s="148" t="str">
        <f>IF(S67="","",IF(S67="L",0,IF(S67="V",0,IF(S67="X",0,IF(S$2="L",VLOOKUP(S67,'H. INV.'!$F$10:$P$171,11,FALSE),IF(S$2="S",VLOOKUP(S67,'H. INV.'!$V$10:$AF$171,11,FALSE),IF(S$2="D",VLOOKUP(S67,'H. INV.'!$AL$10:$AV$171,11,FALSE),"")))))))</f>
        <v/>
      </c>
      <c r="EW67" s="148" t="str">
        <f>IF(T67="","",IF(T67="L",0,IF(T67="V",0,IF(T67="X",0,IF(T$2="L",VLOOKUP(T67,'H. INV.'!$F$10:$P$171,11,FALSE),IF(T$2="S",VLOOKUP(T67,'H. INV.'!$V$10:$AF$171,11,FALSE),IF(T$2="D",VLOOKUP(T67,'H. INV.'!$AL$10:$AV$171,11,FALSE),"")))))))</f>
        <v/>
      </c>
      <c r="EX67" s="148" t="str">
        <f>IF(U67="","",IF(U67="L",0,IF(U67="V",0,IF(U67="X",0,IF(U$2="L",VLOOKUP(U67,'H. INV.'!$F$10:$P$171,11,FALSE),IF(U$2="S",VLOOKUP(U67,'H. INV.'!$V$10:$AF$171,11,FALSE),IF(U$2="D",VLOOKUP(U67,'H. INV.'!$AL$10:$AV$171,11,FALSE),"")))))))</f>
        <v/>
      </c>
      <c r="EY67" s="148" t="str">
        <f>IF(V67="","",IF(V67="L",0,IF(V67="V",0,IF(V67="X",0,IF(V$2="L",VLOOKUP(V67,'H. INV.'!$F$10:$P$171,11,FALSE),IF(V$2="S",VLOOKUP(V67,'H. INV.'!$V$10:$AF$171,11,FALSE),IF(V$2="D",VLOOKUP(V67,'H. INV.'!$AL$10:$AV$171,11,FALSE),"")))))))</f>
        <v/>
      </c>
      <c r="EZ67" s="148" t="str">
        <f>IF(W67="","",IF(W67="L",0,IF(W67="V",0,IF(W67="X",0,IF(W$2="L",VLOOKUP(W67,'H. INV.'!$F$10:$P$171,11,FALSE),IF(W$2="S",VLOOKUP(W67,'H. INV.'!$V$10:$AF$171,11,FALSE),IF(W$2="D",VLOOKUP(W67,'H. INV.'!$AL$10:$AV$171,11,FALSE),"")))))))</f>
        <v/>
      </c>
      <c r="FA67" s="148" t="str">
        <f>IF(X67="","",IF(X67="L",0,IF(X67="V",0,IF(X67="X",0,IF(X$2="L",VLOOKUP(X67,'H. INV.'!$F$10:$P$171,11,FALSE),IF(X$2="S",VLOOKUP(X67,'H. INV.'!$V$10:$AF$171,11,FALSE),IF(X$2="D",VLOOKUP(X67,'H. INV.'!$AL$10:$AV$171,11,FALSE),"")))))))</f>
        <v/>
      </c>
      <c r="FB67" s="148" t="str">
        <f>IF(Y67="","",IF(Y67="L",0,IF(Y67="V",0,IF(Y67="X",0,IF(Y$2="L",VLOOKUP(Y67,'H. INV.'!$F$10:$P$171,11,FALSE),IF(Y$2="S",VLOOKUP(Y67,'H. INV.'!$V$10:$AF$171,11,FALSE),IF(Y$2="D",VLOOKUP(Y67,'H. INV.'!$AL$10:$AV$171,11,FALSE),"")))))))</f>
        <v/>
      </c>
      <c r="FC67" s="148" t="str">
        <f>IF(Z67="","",IF(Z67="L",0,IF(Z67="V",0,IF(Z67="X",0,IF(Z$2="L",VLOOKUP(Z67,'H. INV.'!$F$10:$P$171,11,FALSE),IF(Z$2="S",VLOOKUP(Z67,'H. INV.'!$V$10:$AF$171,11,FALSE),IF(Z$2="D",VLOOKUP(Z67,'H. INV.'!$AL$10:$AV$171,11,FALSE),"")))))))</f>
        <v/>
      </c>
      <c r="FD67" s="148" t="str">
        <f>IF(AA67="","",IF(AA67="L",0,IF(AA67="V",0,IF(AA67="X",0,IF(AA$2="L",VLOOKUP(AA67,'H. INV.'!$F$10:$P$171,11,FALSE),IF(AA$2="S",VLOOKUP(AA67,'H. INV.'!$V$10:$AF$171,11,FALSE),IF(AA$2="D",VLOOKUP(AA67,'H. INV.'!$AL$10:$AV$171,11,FALSE),"")))))))</f>
        <v/>
      </c>
      <c r="FE67" s="148" t="str">
        <f>IF(AB67="","",IF(AB67="L",0,IF(AB67="V",0,IF(AB67="X",0,IF(AB$2="L",VLOOKUP(AB67,'H. INV.'!$F$10:$P$171,11,FALSE),IF(AB$2="S",VLOOKUP(AB67,'H. INV.'!$V$10:$AF$171,11,FALSE),IF(AB$2="D",VLOOKUP(AB67,'H. INV.'!$AL$10:$AV$171,11,FALSE),"")))))))</f>
        <v/>
      </c>
      <c r="FF67" s="148" t="str">
        <f>IF(AC67="","",IF(AC67="L",0,IF(AC67="V",0,IF(AC67="X",0,IF(AC$2="L",VLOOKUP(AC67,'H. INV.'!$F$10:$P$171,11,FALSE),IF(AC$2="S",VLOOKUP(AC67,'H. INV.'!$V$10:$AF$171,11,FALSE),IF(AC$2="D",VLOOKUP(AC67,'H. INV.'!$AL$10:$AV$171,11,FALSE),"")))))))</f>
        <v/>
      </c>
      <c r="FG67" s="148" t="str">
        <f>IF(AD67="","",IF(AD67="L",0,IF(AD67="V",0,IF(AD67="X",0,IF(AD$2="L",VLOOKUP(AD67,'H. INV.'!$F$10:$P$171,11,FALSE),IF(AD$2="S",VLOOKUP(AD67,'H. INV.'!$V$10:$AF$171,11,FALSE),IF(AD$2="D",VLOOKUP(AD67,'H. INV.'!$AL$10:$AV$171,11,FALSE),"")))))))</f>
        <v/>
      </c>
      <c r="FH67" s="148" t="str">
        <f>IF(AE67="","",IF(AE67="L",0,IF(AE67="V",0,IF(AE67="X",0,IF(AE$2="L",VLOOKUP(AE67,'H. INV.'!$F$10:$P$171,11,FALSE),IF(AE$2="S",VLOOKUP(AE67,'H. INV.'!$V$10:$AF$171,11,FALSE),IF(AE$2="D",VLOOKUP(AE67,'H. INV.'!$AL$10:$AV$171,11,FALSE),"")))))))</f>
        <v/>
      </c>
      <c r="FI67" s="148" t="str">
        <f>IF(AF67="","",IF(AF67="L",0,IF(AF67="V",0,IF(AF67="X",0,IF(AF$2="L",VLOOKUP(AF67,'H. INV.'!$F$10:$P$171,11,FALSE),IF(AF$2="S",VLOOKUP(AF67,'H. INV.'!$V$10:$AF$171,11,FALSE),IF(AF$2="D",VLOOKUP(AF67,'H. INV.'!$AL$10:$AV$171,11,FALSE),"")))))))</f>
        <v/>
      </c>
      <c r="FJ67" s="148" t="str">
        <f>IF(AG67="","",IF(AG67="L",0,IF(AG67="V",0,IF(AG67="X",0,IF(AG$2="L",VLOOKUP(AG67,'H. INV.'!$F$10:$P$171,11,FALSE),IF(AG$2="S",VLOOKUP(AG67,'H. INV.'!$V$10:$AF$171,11,FALSE),IF(AG$2="D",VLOOKUP(AG67,'H. INV.'!$AL$10:$AV$171,11,FALSE),"")))))))</f>
        <v/>
      </c>
      <c r="FK67" s="148" t="str">
        <f>IF(AH67="","",IF(AH67="L",0,IF(AH67="V",0,IF(AH67="X",0,IF(AH$2="L",VLOOKUP(AH67,'H. INV.'!$F$10:$P$171,11,FALSE),IF(AH$2="S",VLOOKUP(AH67,'H. INV.'!$V$10:$AF$171,11,FALSE),IF(AH$2="D",VLOOKUP(AH67,'H. INV.'!$AL$10:$AV$171,11,FALSE),"")))))))</f>
        <v/>
      </c>
      <c r="FL67" s="148" t="str">
        <f>IF(AI67="","",IF(AI67="L",0,IF(AI67="V",0,IF(AI67="X",0,IF(AI$2="L",VLOOKUP(AI67,'H. INV.'!$F$10:$P$171,11,FALSE),IF(AI$2="S",VLOOKUP(AI67,'H. INV.'!$V$10:$AF$171,11,FALSE),IF(AI$2="D",VLOOKUP(AI67,'H. INV.'!$AL$10:$AV$171,11,FALSE),"")))))))</f>
        <v/>
      </c>
      <c r="FM67" s="148" t="str">
        <f>IF(AJ67="","",IF(AJ67="L",0,IF(AJ67="V",0,IF(AJ67="X",0,IF(AJ$2="L",VLOOKUP(AJ67,'H. INV.'!$F$10:$P$171,11,FALSE),IF(AJ$2="S",VLOOKUP(AJ67,'H. INV.'!$V$10:$AF$171,11,FALSE),IF(AJ$2="D",VLOOKUP(AJ67,'H. INV.'!$AL$10:$AV$171,11,FALSE),"")))))))</f>
        <v/>
      </c>
      <c r="FN67" s="148" t="str">
        <f>IF(AK67="","",IF(AK67="L",0,IF(AK67="V",0,IF(AK67="X",0,IF(AK$2="L",VLOOKUP(AK67,'H. INV.'!$F$10:$P$171,11,FALSE),IF(AK$2="S",VLOOKUP(AK67,'H. INV.'!$V$10:$AF$171,11,FALSE),IF(AK$2="D",VLOOKUP(AK67,'H. INV.'!$AL$10:$AV$171,11,FALSE),"")))))))</f>
        <v/>
      </c>
      <c r="FO67" s="19"/>
      <c r="FP67" s="148" t="str">
        <f>IF(G67="","",IF(G67="L",0,IF(G67="V",0,IF(G67="X",0,IF(G$2="L",VLOOKUP(G67,'H. VER.'!$F$10:$P$171,11,FALSE),IF(G$2="S",VLOOKUP(G67,'H. VER.'!$V$10:$AF$171,11,FALSE),IF(G$2="D",VLOOKUP(G67,'H. VER.'!$AL$10:$AV$171,11,FALSE),"")))))))</f>
        <v/>
      </c>
      <c r="FQ67" s="148" t="str">
        <f>IF(H67="","",IF(H67="L",0,IF(H67="V",0,IF(H67="X",0,IF(H$2="L",VLOOKUP(H67,'H. VER.'!$F$10:$P$171,11,FALSE),IF(H$2="S",VLOOKUP(H67,'H. VER.'!$V$10:$AF$171,11,FALSE),IF(H$2="D",VLOOKUP(H67,'H. VER.'!$AL$10:$AV$171,11,FALSE),"")))))))</f>
        <v/>
      </c>
      <c r="FR67" s="148" t="str">
        <f>IF(I67="","",IF(I67="L",0,IF(I67="V",0,IF(I67="X",0,IF(I$2="L",VLOOKUP(I67,'H. VER.'!$F$10:$P$171,11,FALSE),IF(I$2="S",VLOOKUP(I67,'H. VER.'!$V$10:$AF$171,11,FALSE),IF(I$2="D",VLOOKUP(I67,'H. VER.'!$AL$10:$AV$171,11,FALSE),"")))))))</f>
        <v/>
      </c>
      <c r="FS67" s="148" t="str">
        <f>IF(J67="","",IF(J67="L",0,IF(J67="V",0,IF(J67="X",0,IF(J$2="L",VLOOKUP(J67,'H. VER.'!$F$10:$P$171,11,FALSE),IF(J$2="S",VLOOKUP(J67,'H. VER.'!$V$10:$AF$171,11,FALSE),IF(J$2="D",VLOOKUP(J67,'H. VER.'!$AL$10:$AV$171,11,FALSE),"")))))))</f>
        <v/>
      </c>
      <c r="FT67" s="148" t="str">
        <f>IF(K67="","",IF(K67="L",0,IF(K67="V",0,IF(K67="X",0,IF(K$2="L",VLOOKUP(K67,'H. VER.'!$F$10:$P$171,11,FALSE),IF(K$2="S",VLOOKUP(K67,'H. VER.'!$V$10:$AF$171,11,FALSE),IF(K$2="D",VLOOKUP(K67,'H. VER.'!$AL$10:$AV$171,11,FALSE),"")))))))</f>
        <v/>
      </c>
      <c r="FU67" s="148" t="str">
        <f>IF(L67="","",IF(L67="L",0,IF(L67="V",0,IF(L67="X",0,IF(L$2="L",VLOOKUP(L67,'H. VER.'!$F$10:$P$171,11,FALSE),IF(L$2="S",VLOOKUP(L67,'H. VER.'!$V$10:$AF$171,11,FALSE),IF(L$2="D",VLOOKUP(L67,'H. VER.'!$AL$10:$AV$171,11,FALSE),"")))))))</f>
        <v/>
      </c>
      <c r="FV67" s="148" t="str">
        <f>IF(M67="","",IF(M67="L",0,IF(M67="V",0,IF(M67="X",0,IF(M$2="L",VLOOKUP(M67,'H. VER.'!$F$10:$P$171,11,FALSE),IF(M$2="S",VLOOKUP(M67,'H. VER.'!$V$10:$AF$171,11,FALSE),IF(M$2="D",VLOOKUP(M67,'H. VER.'!$AL$10:$AV$171,11,FALSE),"")))))))</f>
        <v/>
      </c>
      <c r="FW67" s="148" t="str">
        <f>IF(N67="","",IF(N67="L",0,IF(N67="V",0,IF(N67="X",0,IF(N$2="L",VLOOKUP(N67,'H. VER.'!$F$10:$P$171,11,FALSE),IF(N$2="S",VLOOKUP(N67,'H. VER.'!$V$10:$AF$171,11,FALSE),IF(N$2="D",VLOOKUP(N67,'H. VER.'!$AL$10:$AV$171,11,FALSE),"")))))))</f>
        <v/>
      </c>
      <c r="FX67" s="148" t="str">
        <f>IF(O67="","",IF(O67="L",0,IF(O67="V",0,IF(O67="X",0,IF(O$2="L",VLOOKUP(O67,'H. VER.'!$F$10:$P$171,11,FALSE),IF(O$2="S",VLOOKUP(O67,'H. VER.'!$V$10:$AF$171,11,FALSE),IF(O$2="D",VLOOKUP(O67,'H. VER.'!$AL$10:$AV$171,11,FALSE),"")))))))</f>
        <v/>
      </c>
      <c r="FY67" s="148" t="str">
        <f>IF(P67="","",IF(P67="L",0,IF(P67="V",0,IF(P67="X",0,IF(P$2="L",VLOOKUP(P67,'H. VER.'!$F$10:$P$171,11,FALSE),IF(P$2="S",VLOOKUP(P67,'H. VER.'!$V$10:$AF$171,11,FALSE),IF(P$2="D",VLOOKUP(P67,'H. VER.'!$AL$10:$AV$171,11,FALSE),"")))))))</f>
        <v/>
      </c>
      <c r="FZ67" s="148" t="str">
        <f>IF(Q67="","",IF(Q67="L",0,IF(Q67="V",0,IF(Q67="X",0,IF(Q$2="L",VLOOKUP(Q67,'H. VER.'!$F$10:$P$171,11,FALSE),IF(Q$2="S",VLOOKUP(Q67,'H. VER.'!$V$10:$AF$171,11,FALSE),IF(Q$2="D",VLOOKUP(Q67,'H. VER.'!$AL$10:$AV$171,11,FALSE),"")))))))</f>
        <v/>
      </c>
      <c r="GA67" s="148" t="str">
        <f>IF(R67="","",IF(R67="L",0,IF(R67="V",0,IF(R67="X",0,IF(R$2="L",VLOOKUP(R67,'H. VER.'!$F$10:$P$171,11,FALSE),IF(R$2="S",VLOOKUP(R67,'H. VER.'!$V$10:$AF$171,11,FALSE),IF(R$2="D",VLOOKUP(R67,'H. VER.'!$AL$10:$AV$171,11,FALSE),"")))))))</f>
        <v/>
      </c>
      <c r="GB67" s="148" t="str">
        <f>IF(S67="","",IF(S67="L",0,IF(S67="V",0,IF(S67="X",0,IF(S$2="L",VLOOKUP(S67,'H. VER.'!$F$10:$P$171,11,FALSE),IF(S$2="S",VLOOKUP(S67,'H. VER.'!$V$10:$AF$171,11,FALSE),IF(S$2="D",VLOOKUP(S67,'H. VER.'!$AL$10:$AV$171,11,FALSE),"")))))))</f>
        <v/>
      </c>
      <c r="GC67" s="148" t="str">
        <f>IF(T67="","",IF(T67="L",0,IF(T67="V",0,IF(T67="X",0,IF(T$2="L",VLOOKUP(T67,'H. VER.'!$F$10:$P$171,11,FALSE),IF(T$2="S",VLOOKUP(T67,'H. VER.'!$V$10:$AF$171,11,FALSE),IF(T$2="D",VLOOKUP(T67,'H. VER.'!$AL$10:$AV$171,11,FALSE),"")))))))</f>
        <v/>
      </c>
      <c r="GD67" s="148" t="str">
        <f>IF(U67="","",IF(U67="L",0,IF(U67="V",0,IF(U67="X",0,IF(U$2="L",VLOOKUP(U67,'H. VER.'!$F$10:$P$171,11,FALSE),IF(U$2="S",VLOOKUP(U67,'H. VER.'!$V$10:$AF$171,11,FALSE),IF(U$2="D",VLOOKUP(U67,'H. VER.'!$AL$10:$AV$171,11,FALSE),"")))))))</f>
        <v/>
      </c>
      <c r="GE67" s="148" t="str">
        <f>IF(V67="","",IF(V67="L",0,IF(V67="V",0,IF(V67="X",0,IF(V$2="L",VLOOKUP(V67,'H. VER.'!$F$10:$P$171,11,FALSE),IF(V$2="S",VLOOKUP(V67,'H. VER.'!$V$10:$AF$171,11,FALSE),IF(V$2="D",VLOOKUP(V67,'H. VER.'!$AL$10:$AV$171,11,FALSE),"")))))))</f>
        <v/>
      </c>
      <c r="GF67" s="148" t="str">
        <f>IF(W67="","",IF(W67="L",0,IF(W67="V",0,IF(W67="X",0,IF(W$2="L",VLOOKUP(W67,'H. VER.'!$F$10:$P$171,11,FALSE),IF(W$2="S",VLOOKUP(W67,'H. VER.'!$V$10:$AF$171,11,FALSE),IF(W$2="D",VLOOKUP(W67,'H. VER.'!$AL$10:$AV$171,11,FALSE),"")))))))</f>
        <v/>
      </c>
      <c r="GG67" s="148" t="str">
        <f>IF(X67="","",IF(X67="L",0,IF(X67="V",0,IF(X67="X",0,IF(X$2="L",VLOOKUP(X67,'H. VER.'!$F$10:$P$171,11,FALSE),IF(X$2="S",VLOOKUP(X67,'H. VER.'!$V$10:$AF$171,11,FALSE),IF(X$2="D",VLOOKUP(X67,'H. VER.'!$AL$10:$AV$171,11,FALSE),"")))))))</f>
        <v/>
      </c>
      <c r="GH67" s="148" t="str">
        <f>IF(Y67="","",IF(Y67="L",0,IF(Y67="V",0,IF(Y67="X",0,IF(Y$2="L",VLOOKUP(Y67,'H. VER.'!$F$10:$P$171,11,FALSE),IF(Y$2="S",VLOOKUP(Y67,'H. VER.'!$V$10:$AF$171,11,FALSE),IF(Y$2="D",VLOOKUP(Y67,'H. VER.'!$AL$10:$AV$171,11,FALSE),"")))))))</f>
        <v/>
      </c>
      <c r="GI67" s="148" t="str">
        <f>IF(Z67="","",IF(Z67="L",0,IF(Z67="V",0,IF(Z67="X",0,IF(Z$2="L",VLOOKUP(Z67,'H. VER.'!$F$10:$P$171,11,FALSE),IF(Z$2="S",VLOOKUP(Z67,'H. VER.'!$V$10:$AF$171,11,FALSE),IF(Z$2="D",VLOOKUP(Z67,'H. VER.'!$AL$10:$AV$171,11,FALSE),"")))))))</f>
        <v/>
      </c>
      <c r="GJ67" s="148" t="str">
        <f>IF(AA67="","",IF(AA67="L",0,IF(AA67="V",0,IF(AA67="X",0,IF(AA$2="L",VLOOKUP(AA67,'H. VER.'!$F$10:$P$171,11,FALSE),IF(AA$2="S",VLOOKUP(AA67,'H. VER.'!$V$10:$AF$171,11,FALSE),IF(AA$2="D",VLOOKUP(AA67,'H. VER.'!$AL$10:$AV$171,11,FALSE),"")))))))</f>
        <v/>
      </c>
      <c r="GK67" s="148" t="str">
        <f>IF(AB67="","",IF(AB67="L",0,IF(AB67="V",0,IF(AB67="X",0,IF(AB$2="L",VLOOKUP(AB67,'H. VER.'!$F$10:$P$171,11,FALSE),IF(AB$2="S",VLOOKUP(AB67,'H. VER.'!$V$10:$AF$171,11,FALSE),IF(AB$2="D",VLOOKUP(AB67,'H. VER.'!$AL$10:$AV$171,11,FALSE),"")))))))</f>
        <v/>
      </c>
      <c r="GL67" s="148" t="str">
        <f>IF(AC67="","",IF(AC67="L",0,IF(AC67="V",0,IF(AC67="X",0,IF(AC$2="L",VLOOKUP(AC67,'H. VER.'!$F$10:$P$171,11,FALSE),IF(AC$2="S",VLOOKUP(AC67,'H. VER.'!$V$10:$AF$171,11,FALSE),IF(AC$2="D",VLOOKUP(AC67,'H. VER.'!$AL$10:$AV$171,11,FALSE),"")))))))</f>
        <v/>
      </c>
      <c r="GM67" s="148" t="str">
        <f>IF(AD67="","",IF(AD67="L",0,IF(AD67="V",0,IF(AD67="X",0,IF(AD$2="L",VLOOKUP(AD67,'H. VER.'!$F$10:$P$171,11,FALSE),IF(AD$2="S",VLOOKUP(AD67,'H. VER.'!$V$10:$AF$171,11,FALSE),IF(AD$2="D",VLOOKUP(AD67,'H. VER.'!$AL$10:$AV$171,11,FALSE),"")))))))</f>
        <v/>
      </c>
      <c r="GN67" s="148" t="str">
        <f>IF(AE67="","",IF(AE67="L",0,IF(AE67="V",0,IF(AE67="X",0,IF(AE$2="L",VLOOKUP(AE67,'H. VER.'!$F$10:$P$171,11,FALSE),IF(AE$2="S",VLOOKUP(AE67,'H. VER.'!$V$10:$AF$171,11,FALSE),IF(AE$2="D",VLOOKUP(AE67,'H. VER.'!$AL$10:$AV$171,11,FALSE),"")))))))</f>
        <v/>
      </c>
      <c r="GO67" s="148" t="str">
        <f>IF(AF67="","",IF(AF67="L",0,IF(AF67="V",0,IF(AF67="X",0,IF(AF$2="L",VLOOKUP(AF67,'H. VER.'!$F$10:$P$171,11,FALSE),IF(AF$2="S",VLOOKUP(AF67,'H. VER.'!$V$10:$AF$171,11,FALSE),IF(AF$2="D",VLOOKUP(AF67,'H. VER.'!$AL$10:$AV$171,11,FALSE),"")))))))</f>
        <v/>
      </c>
      <c r="GP67" s="148" t="str">
        <f>IF(AG67="","",IF(AG67="L",0,IF(AG67="V",0,IF(AG67="X",0,IF(AG$2="L",VLOOKUP(AG67,'H. VER.'!$F$10:$P$171,11,FALSE),IF(AG$2="S",VLOOKUP(AG67,'H. VER.'!$V$10:$AF$171,11,FALSE),IF(AG$2="D",VLOOKUP(AG67,'H. VER.'!$AL$10:$AV$171,11,FALSE),"")))))))</f>
        <v/>
      </c>
      <c r="GQ67" s="148" t="str">
        <f>IF(AH67="","",IF(AH67="L",0,IF(AH67="V",0,IF(AH67="X",0,IF(AH$2="L",VLOOKUP(AH67,'H. VER.'!$F$10:$P$171,11,FALSE),IF(AH$2="S",VLOOKUP(AH67,'H. VER.'!$V$10:$AF$171,11,FALSE),IF(AH$2="D",VLOOKUP(AH67,'H. VER.'!$AL$10:$AV$171,11,FALSE),"")))))))</f>
        <v/>
      </c>
      <c r="GR67" s="148" t="str">
        <f>IF(AI67="","",IF(AI67="L",0,IF(AI67="V",0,IF(AI67="X",0,IF(AI$2="L",VLOOKUP(AI67,'H. VER.'!$F$10:$P$171,11,FALSE),IF(AI$2="S",VLOOKUP(AI67,'H. VER.'!$V$10:$AF$171,11,FALSE),IF(AI$2="D",VLOOKUP(AI67,'H. VER.'!$AL$10:$AV$171,11,FALSE),"")))))))</f>
        <v/>
      </c>
      <c r="GS67" s="148" t="str">
        <f>IF(AJ67="","",IF(AJ67="L",0,IF(AJ67="V",0,IF(AJ67="X",0,IF(AJ$2="L",VLOOKUP(AJ67,'H. VER.'!$F$10:$P$171,11,FALSE),IF(AJ$2="S",VLOOKUP(AJ67,'H. VER.'!$V$10:$AF$171,11,FALSE),IF(AJ$2="D",VLOOKUP(AJ67,'H. VER.'!$AL$10:$AV$171,11,FALSE),"")))))))</f>
        <v/>
      </c>
      <c r="GT67" s="148" t="str">
        <f>IF(AK67="","",IF(AK67="L",0,IF(AK67="V",0,IF(AK67="X",0,IF(AK$2="L",VLOOKUP(AK67,'H. VER.'!$F$10:$P$171,11,FALSE),IF(AK$2="S",VLOOKUP(AK67,'H. VER.'!$V$10:$AF$171,11,FALSE),IF(AK$2="D",VLOOKUP(AK67,'H. VER.'!$AL$10:$AV$171,11,FALSE),"")))))))</f>
        <v/>
      </c>
      <c r="GU67" s="19"/>
      <c r="GV67" s="417">
        <f t="shared" si="47"/>
        <v>60</v>
      </c>
      <c r="GW67" s="415"/>
    </row>
    <row r="68" spans="1:205" ht="15.75">
      <c r="A68" s="518"/>
      <c r="B68" s="367" t="str">
        <f>IFERROR(VLOOKUP(A484/7/2023+CONDUCTORES!C:V,20,FALSE),"")</f>
        <v/>
      </c>
      <c r="C68" s="544" t="str">
        <f>IF(CUADRO!A68="",IF(B68="","",B68),VLOOKUP(CUADRO!A68,CONDUCTORES!C:E,3,FALSE))</f>
        <v/>
      </c>
      <c r="D68" s="545" t="str">
        <f>IF(ISNA(IF(B68="",IF(A68="","",A68),VLOOKUP(B68,CONDUCTORES!B:F,5,FALSE))),"",(IF(B68="",IF(A68="","",A68),VLOOKUP(B68,CONDUCTORES!B:F,5,FALSE))))</f>
        <v/>
      </c>
      <c r="E68" s="546">
        <v>53</v>
      </c>
      <c r="F68" s="551"/>
      <c r="G68" s="555"/>
      <c r="H68" s="555"/>
      <c r="I68" s="555"/>
      <c r="J68" s="555"/>
      <c r="K68" s="555"/>
      <c r="L68" s="555"/>
      <c r="M68" s="555"/>
      <c r="N68" s="555"/>
      <c r="O68" s="555"/>
      <c r="P68" s="555"/>
      <c r="Q68" s="555"/>
      <c r="R68" s="555"/>
      <c r="S68" s="555"/>
      <c r="T68" s="555"/>
      <c r="U68" s="555"/>
      <c r="V68" s="550"/>
      <c r="W68" s="547"/>
      <c r="X68" s="547"/>
      <c r="Y68" s="519"/>
      <c r="Z68" s="519"/>
      <c r="AA68" s="547"/>
      <c r="AB68" s="547"/>
      <c r="AC68" s="547"/>
      <c r="AD68" s="547"/>
      <c r="AE68" s="547"/>
      <c r="AF68" s="547"/>
      <c r="AG68" s="550"/>
      <c r="AH68" s="547"/>
      <c r="AI68" s="547"/>
      <c r="AJ68" s="547"/>
      <c r="AK68" s="519"/>
      <c r="AL68" s="417">
        <f t="shared" si="38"/>
        <v>0</v>
      </c>
      <c r="AM68" s="417">
        <f t="shared" ref="AM68:AM153" si="79">MAX(BV68:CZ68)</f>
        <v>31</v>
      </c>
      <c r="AN68" s="463">
        <f t="shared" si="39"/>
        <v>0</v>
      </c>
      <c r="AO68" s="463">
        <f t="shared" si="40"/>
        <v>0</v>
      </c>
      <c r="AP68" s="463">
        <f t="shared" si="41"/>
        <v>0</v>
      </c>
      <c r="AQ68" s="463">
        <f t="shared" si="42"/>
        <v>0</v>
      </c>
      <c r="AR68" s="463">
        <f t="shared" si="43"/>
        <v>0</v>
      </c>
      <c r="AS68" s="464">
        <f t="shared" si="44"/>
        <v>0</v>
      </c>
      <c r="AT68" s="464">
        <f t="shared" si="45"/>
        <v>0</v>
      </c>
      <c r="AU68" s="465">
        <f>EH68+(AO68*(CALCULADORA!$L$22/30))+(CUADRO!AP68*CALCULADORA!$J$22)+(CUADRO!AQ68*CALCULADORA!$J$22)+(CUADRO!AR68*CALCULADORA!$J$22)</f>
        <v>0</v>
      </c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97">
        <f t="shared" ref="BV68:BV99" si="80">IF(G68="HS",0,IF(G68="AP",0,IF(G68="BA",0,IF(G68="V",0,IF(G68&lt;&gt;"L",BU68+1,0)))))</f>
        <v>1</v>
      </c>
      <c r="BW68" s="97">
        <f t="shared" ref="BW68:BW99" si="81">IF(H68="HS",0,IF(H68="AP",0,IF(H68="BA",0,IF(H68="V",0,IF(H68&lt;&gt;"L",BV68+1,0)))))</f>
        <v>2</v>
      </c>
      <c r="BX68" s="97">
        <f t="shared" ref="BX68:BX99" si="82">IF(I68="HS",0,IF(I68="AP",0,IF(I68="BA",0,IF(I68="V",0,IF(I68&lt;&gt;"L",BW68+1,0)))))</f>
        <v>3</v>
      </c>
      <c r="BY68" s="97">
        <f t="shared" ref="BY68:BY99" si="83">IF(J68="HS",0,IF(J68="AP",0,IF(J68="BA",0,IF(J68="V",0,IF(J68&lt;&gt;"L",BX68+1,0)))))</f>
        <v>4</v>
      </c>
      <c r="BZ68" s="97">
        <f t="shared" ref="BZ68:BZ99" si="84">IF(K68="HS",0,IF(K68="AP",0,IF(K68="BA",0,IF(K68="V",0,IF(K68&lt;&gt;"L",BY68+1,0)))))</f>
        <v>5</v>
      </c>
      <c r="CA68" s="97">
        <f t="shared" ref="CA68:CA99" si="85">IF(L68="HS",0,IF(L68="AP",0,IF(L68="BA",0,IF(L68="V",0,IF(L68&lt;&gt;"L",BZ68+1,0)))))</f>
        <v>6</v>
      </c>
      <c r="CB68" s="97">
        <f t="shared" ref="CB68:CB99" si="86">IF(M68="HS",0,IF(M68="AP",0,IF(M68="BA",0,IF(M68="V",0,IF(M68&lt;&gt;"L",CA68+1,0)))))</f>
        <v>7</v>
      </c>
      <c r="CC68" s="97">
        <f t="shared" ref="CC68:CC99" si="87">IF(N68="HS",0,IF(N68="AP",0,IF(N68="BA",0,IF(N68="V",0,IF(N68&lt;&gt;"L",CB68+1,0)))))</f>
        <v>8</v>
      </c>
      <c r="CD68" s="97">
        <f t="shared" ref="CD68:CD99" si="88">IF(O68="HS",0,IF(O68="AP",0,IF(O68="BA",0,IF(O68="V",0,IF(O68&lt;&gt;"L",CC68+1,0)))))</f>
        <v>9</v>
      </c>
      <c r="CE68" s="97">
        <f t="shared" ref="CE68:CE99" si="89">IF(P68="HS",0,IF(P68="AP",0,IF(P68="BA",0,IF(P68="V",0,IF(P68&lt;&gt;"L",CD68+1,0)))))</f>
        <v>10</v>
      </c>
      <c r="CF68" s="97">
        <f t="shared" ref="CF68:CF99" si="90">IF(Q68="HS",0,IF(Q68="AP",0,IF(Q68="BA",0,IF(Q68="V",0,IF(Q68&lt;&gt;"L",CE68+1,0)))))</f>
        <v>11</v>
      </c>
      <c r="CG68" s="97">
        <f t="shared" ref="CG68:CG99" si="91">IF(R68="HS",0,IF(R68="AP",0,IF(R68="BA",0,IF(R68="V",0,IF(R68&lt;&gt;"L",CF68+1,0)))))</f>
        <v>12</v>
      </c>
      <c r="CH68" s="97">
        <f t="shared" ref="CH68:CH99" si="92">IF(S68="HS",0,IF(S68="AP",0,IF(S68="BA",0,IF(S68="V",0,IF(S68&lt;&gt;"L",CG68+1,0)))))</f>
        <v>13</v>
      </c>
      <c r="CI68" s="97">
        <f t="shared" ref="CI68:CI99" si="93">IF(T68="HS",0,IF(T68="AP",0,IF(T68="BA",0,IF(T68="V",0,IF(T68&lt;&gt;"L",CH68+1,0)))))</f>
        <v>14</v>
      </c>
      <c r="CJ68" s="97">
        <f t="shared" ref="CJ68:CJ99" si="94">IF(U68="HS",0,IF(U68="AP",0,IF(U68="BA",0,IF(U68="V",0,IF(U68&lt;&gt;"L",CI68+1,0)))))</f>
        <v>15</v>
      </c>
      <c r="CK68" s="97">
        <f t="shared" ref="CK68:CK99" si="95">IF(V68="HS",0,IF(V68="AP",0,IF(V68="BA",0,IF(V68="V",0,IF(V68&lt;&gt;"L",CJ68+1,0)))))</f>
        <v>16</v>
      </c>
      <c r="CL68" s="97">
        <f t="shared" ref="CL68:CL99" si="96">IF(W68="HS",0,IF(W68="AP",0,IF(W68="BA",0,IF(W68="V",0,IF(W68&lt;&gt;"L",CK68+1,0)))))</f>
        <v>17</v>
      </c>
      <c r="CM68" s="97">
        <f t="shared" ref="CM68:CM99" si="97">IF(X68="HS",0,IF(X68="AP",0,IF(X68="BA",0,IF(X68="V",0,IF(X68&lt;&gt;"L",CL68+1,0)))))</f>
        <v>18</v>
      </c>
      <c r="CN68" s="97">
        <f t="shared" ref="CN68:CN99" si="98">IF(Y68="HS",0,IF(Y68="AP",0,IF(Y68="BA",0,IF(Y68="V",0,IF(Y68&lt;&gt;"L",CM68+1,0)))))</f>
        <v>19</v>
      </c>
      <c r="CO68" s="97">
        <f t="shared" ref="CO68:CO99" si="99">IF(Z68="HS",0,IF(Z68="AP",0,IF(Z68="BA",0,IF(Z68="V",0,IF(Z68&lt;&gt;"L",CN68+1,0)))))</f>
        <v>20</v>
      </c>
      <c r="CP68" s="97">
        <f t="shared" ref="CP68:CP99" si="100">IF(AA68="HS",0,IF(AA68="AP",0,IF(AA68="BA",0,IF(AA68="V",0,IF(AA68&lt;&gt;"L",CO68+1,0)))))</f>
        <v>21</v>
      </c>
      <c r="CQ68" s="97">
        <f t="shared" ref="CQ68:CQ99" si="101">IF(AB68="HS",0,IF(AB68="AP",0,IF(AB68="BA",0,IF(AB68="V",0,IF(AB68&lt;&gt;"L",CP68+1,0)))))</f>
        <v>22</v>
      </c>
      <c r="CR68" s="97">
        <f t="shared" ref="CR68:CR99" si="102">IF(AC68="HS",0,IF(AC68="AP",0,IF(AC68="BA",0,IF(AC68="V",0,IF(AC68&lt;&gt;"L",CQ68+1,0)))))</f>
        <v>23</v>
      </c>
      <c r="CS68" s="97">
        <f t="shared" ref="CS68:CS99" si="103">IF(AD68="HS",0,IF(AD68="AP",0,IF(AD68="BA",0,IF(AD68="V",0,IF(AD68&lt;&gt;"L",CR68+1,0)))))</f>
        <v>24</v>
      </c>
      <c r="CT68" s="97">
        <f t="shared" ref="CT68:CT99" si="104">IF(AE68="HS",0,IF(AE68="AP",0,IF(AE68="BA",0,IF(AE68="V",0,IF(AE68&lt;&gt;"L",CS68+1,0)))))</f>
        <v>25</v>
      </c>
      <c r="CU68" s="97">
        <f t="shared" ref="CU68:CU99" si="105">IF(AF68="HS",0,IF(AF68="AP",0,IF(AF68="BA",0,IF(AF68="V",0,IF(AF68&lt;&gt;"L",CT68+1,0)))))</f>
        <v>26</v>
      </c>
      <c r="CV68" s="97">
        <f t="shared" ref="CV68:CV99" si="106">IF(AG68="HS",0,IF(AG68="AP",0,IF(AG68="BA",0,IF(AG68="V",0,IF(AG68&lt;&gt;"L",CU68+1,0)))))</f>
        <v>27</v>
      </c>
      <c r="CW68" s="97">
        <f t="shared" ref="CW68:CW99" si="107">IF(AH68="HS",0,IF(AH68="AP",0,IF(AH68="BA",0,IF(AH68="V",0,IF(AH68&lt;&gt;"L",CV68+1,0)))))</f>
        <v>28</v>
      </c>
      <c r="CX68" s="97">
        <f t="shared" ref="CX68:CX99" si="108">IF(AI68="HS",0,IF(AI68="AP",0,IF(AI68="BA",0,IF(AI68="V",0,IF(AI68&lt;&gt;"L",CW68+1,0)))))</f>
        <v>29</v>
      </c>
      <c r="CY68" s="97">
        <f t="shared" ref="CY68:CY99" si="109">IF(AJ68="HS",0,IF(AJ68="AP",0,IF(AJ68="BA",0,IF(AJ68="V",0,IF(AJ68&lt;&gt;"L",CX68+1,0)))))</f>
        <v>30</v>
      </c>
      <c r="CZ68" s="97">
        <f t="shared" ref="CZ68:CZ99" si="110">IF(AK68="HS",0,IF(AK68="AP",0,IF(AK68="BA",0,IF(AK68="V",0,IF(AK68&lt;&gt;"L",CY68+1,0)))))</f>
        <v>31</v>
      </c>
      <c r="DA68" s="19"/>
      <c r="DB68" s="19"/>
      <c r="DC68" s="148" t="str">
        <f>IF(G68="X",CALCULADORA!$J$22,IF(CUADRO!G68="V",0,IF(CUADRO!G68="AP",0,IF(CUADRO!G68="HS",0,IF(CUADRO!G68="BA",0,IF(CALCULADORA!$M$2="INVIERNO",CUADRO!EJ68,CUADRO!FP68))))))</f>
        <v/>
      </c>
      <c r="DD68" s="148" t="str">
        <f>IF(H68="X",CALCULADORA!$J$22,IF(CUADRO!H68="V",0,IF(CUADRO!H68="AP",0,IF(CUADRO!H68="HS",0,IF(CUADRO!H68="BA",0,IF(CALCULADORA!$M$2="INVIERNO",CUADRO!EK68,CUADRO!FQ68))))))</f>
        <v/>
      </c>
      <c r="DE68" s="148" t="str">
        <f>IF(I68="X",CALCULADORA!$J$22,IF(CUADRO!I68="V",0,IF(CUADRO!I68="AP",0,IF(CUADRO!I68="HS",0,IF(CUADRO!I68="BA",0,IF(CALCULADORA!$M$2="INVIERNO",CUADRO!EL68,CUADRO!FR68))))))</f>
        <v/>
      </c>
      <c r="DF68" s="148" t="str">
        <f>IF(J68="X",CALCULADORA!$J$22,IF(CUADRO!J68="V",0,IF(CUADRO!J68="AP",0,IF(CUADRO!J68="HS",0,IF(CUADRO!J68="BA",0,IF(CALCULADORA!$M$2="INVIERNO",CUADRO!EM68,CUADRO!FS68))))))</f>
        <v/>
      </c>
      <c r="DG68" s="148" t="str">
        <f>IF(K68="X",CALCULADORA!$J$22,IF(CUADRO!K68="V",0,IF(CUADRO!K68="AP",0,IF(CUADRO!K68="HS",0,IF(CUADRO!K68="BA",0,IF(CALCULADORA!$M$2="INVIERNO",CUADRO!EN68,CUADRO!FT68))))))</f>
        <v/>
      </c>
      <c r="DH68" s="148" t="str">
        <f>IF(L68="X",CALCULADORA!$J$22,IF(CUADRO!L68="V",0,IF(CUADRO!L68="AP",0,IF(CUADRO!L68="HS",0,IF(CUADRO!L68="BA",0,IF(CALCULADORA!$M$2="INVIERNO",CUADRO!EO68,CUADRO!FU68))))))</f>
        <v/>
      </c>
      <c r="DI68" s="148" t="str">
        <f>IF(M68="X",CALCULADORA!$J$22,IF(CUADRO!M68="V",0,IF(CUADRO!M68="AP",0,IF(CUADRO!M68="HS",0,IF(CUADRO!M68="BA",0,IF(CALCULADORA!$M$2="INVIERNO",CUADRO!EP68,CUADRO!FV68))))))</f>
        <v/>
      </c>
      <c r="DJ68" s="148" t="str">
        <f>IF(N68="X",CALCULADORA!$J$22,IF(CUADRO!N68="V",0,IF(CUADRO!N68="AP",0,IF(CUADRO!N68="HS",0,IF(CUADRO!N68="BA",0,IF(CALCULADORA!$M$2="INVIERNO",CUADRO!EQ68,CUADRO!FW68))))))</f>
        <v/>
      </c>
      <c r="DK68" s="148" t="str">
        <f>IF(O68="X",CALCULADORA!$J$22,IF(CUADRO!O68="V",0,IF(CUADRO!O68="AP",0,IF(CUADRO!O68="HS",0,IF(CUADRO!O68="BA",0,IF(CALCULADORA!$M$2="INVIERNO",CUADRO!ER68,CUADRO!FX68))))))</f>
        <v/>
      </c>
      <c r="DL68" s="148" t="str">
        <f>IF(P68="X",CALCULADORA!$J$22,IF(CUADRO!P68="V",0,IF(CUADRO!P68="AP",0,IF(CUADRO!P68="HS",0,IF(CUADRO!P68="BA",0,IF(CALCULADORA!$M$2="INVIERNO",CUADRO!ES68,CUADRO!FY68))))))</f>
        <v/>
      </c>
      <c r="DM68" s="148" t="str">
        <f>IF(Q68="X",CALCULADORA!$J$22,IF(CUADRO!Q68="V",0,IF(CUADRO!Q68="AP",0,IF(CUADRO!Q68="HS",0,IF(CUADRO!Q68="BA",0,IF(CALCULADORA!$M$2="INVIERNO",CUADRO!ET68,CUADRO!FZ68))))))</f>
        <v/>
      </c>
      <c r="DN68" s="148" t="str">
        <f>IF(R68="X",CALCULADORA!$J$22,IF(CUADRO!R68="V",0,IF(CUADRO!R68="AP",0,IF(CUADRO!R68="HS",0,IF(CUADRO!R68="BA",0,IF(CALCULADORA!$M$2="INVIERNO",CUADRO!EU68,CUADRO!GA68))))))</f>
        <v/>
      </c>
      <c r="DO68" s="148" t="str">
        <f>IF(S68="X",CALCULADORA!$J$22,IF(CUADRO!S68="V",0,IF(CUADRO!S68="AP",0,IF(CUADRO!S68="HS",0,IF(CUADRO!S68="BA",0,IF(CALCULADORA!$M$2="INVIERNO",CUADRO!EV68,CUADRO!GB68))))))</f>
        <v/>
      </c>
      <c r="DP68" s="148" t="str">
        <f>IF(T68="X",CALCULADORA!$J$22,IF(CUADRO!T68="V",0,IF(CUADRO!T68="AP",0,IF(CUADRO!T68="HS",0,IF(CUADRO!T68="BA",0,IF(CALCULADORA!$M$2="INVIERNO",CUADRO!EW68,CUADRO!GC68))))))</f>
        <v/>
      </c>
      <c r="DQ68" s="148" t="str">
        <f>IF(U68="X",CALCULADORA!$J$22,IF(CUADRO!U68="V",0,IF(CUADRO!U68="AP",0,IF(CUADRO!U68="HS",0,IF(CUADRO!U68="BA",0,IF(CALCULADORA!$M$2="INVIERNO",CUADRO!EX68,CUADRO!GD68))))))</f>
        <v/>
      </c>
      <c r="DR68" s="148" t="str">
        <f>IF(V68="X",CALCULADORA!$J$22,IF(CUADRO!V68="V",0,IF(CUADRO!V68="AP",0,IF(CUADRO!V68="HS",0,IF(CUADRO!V68="BA",0,IF(CALCULADORA!$M$2="INVIERNO",CUADRO!EY68,CUADRO!GE68))))))</f>
        <v/>
      </c>
      <c r="DS68" s="148" t="str">
        <f>IF(W68="X",CALCULADORA!$J$22,IF(CUADRO!W68="V",0,IF(CUADRO!W68="AP",0,IF(CUADRO!W68="HS",0,IF(CUADRO!W68="BA",0,IF(CALCULADORA!$M$2="INVIERNO",CUADRO!EZ68,CUADRO!GF68))))))</f>
        <v/>
      </c>
      <c r="DT68" s="148" t="str">
        <f>IF(X68="X",CALCULADORA!$J$22,IF(CUADRO!X68="V",0,IF(CUADRO!X68="AP",0,IF(CUADRO!X68="HS",0,IF(CUADRO!X68="BA",0,IF(CALCULADORA!$M$2="INVIERNO",CUADRO!FA68,CUADRO!GG68))))))</f>
        <v/>
      </c>
      <c r="DU68" s="148" t="str">
        <f>IF(Y68="X",CALCULADORA!$J$22,IF(CUADRO!Y68="V",0,IF(CUADRO!Y68="AP",0,IF(CUADRO!Y68="HS",0,IF(CUADRO!Y68="BA",0,IF(CALCULADORA!$M$2="INVIERNO",CUADRO!FB68,CUADRO!GH68))))))</f>
        <v/>
      </c>
      <c r="DV68" s="148" t="str">
        <f>IF(Z68="X",CALCULADORA!$J$22,IF(CUADRO!Z68="V",0,IF(CUADRO!Z68="AP",0,IF(CUADRO!Z68="HS",0,IF(CUADRO!Z68="BA",0,IF(CALCULADORA!$M$2="INVIERNO",CUADRO!FC68,CUADRO!GI68))))))</f>
        <v/>
      </c>
      <c r="DW68" s="148" t="str">
        <f>IF(AA68="X",CALCULADORA!$J$22,IF(CUADRO!AA68="V",0,IF(CUADRO!AA68="AP",0,IF(CUADRO!AA68="HS",0,IF(CUADRO!AA68="BA",0,IF(CALCULADORA!$M$2="INVIERNO",CUADRO!FD68,CUADRO!GJ68))))))</f>
        <v/>
      </c>
      <c r="DX68" s="148" t="str">
        <f>IF(AB68="X",CALCULADORA!$J$22,IF(CUADRO!AB68="V",0,IF(CUADRO!AB68="AP",0,IF(CUADRO!AB68="HS",0,IF(CUADRO!AB68="BA",0,IF(CALCULADORA!$M$2="INVIERNO",CUADRO!FE68,CUADRO!GK68))))))</f>
        <v/>
      </c>
      <c r="DY68" s="148" t="str">
        <f>IF(AC68="X",CALCULADORA!$J$22,IF(CUADRO!AC68="V",0,IF(CUADRO!AC68="AP",0,IF(CUADRO!AC68="HS",0,IF(CUADRO!AC68="BA",0,IF(CALCULADORA!$M$2="INVIERNO",CUADRO!FF68,CUADRO!GL68))))))</f>
        <v/>
      </c>
      <c r="DZ68" s="148" t="str">
        <f>IF(AD68="X",CALCULADORA!$J$22,IF(CUADRO!AD68="V",0,IF(CUADRO!AD68="AP",0,IF(CUADRO!AD68="HS",0,IF(CUADRO!AD68="BA",0,IF(CALCULADORA!$M$2="INVIERNO",CUADRO!FG68,CUADRO!GM68))))))</f>
        <v/>
      </c>
      <c r="EA68" s="148" t="str">
        <f>IF(AE68="X",CALCULADORA!$J$22,IF(CUADRO!AE68="V",0,IF(CUADRO!AE68="AP",0,IF(CUADRO!AE68="HS",0,IF(CUADRO!AE68="BA",0,IF(CALCULADORA!$M$2="INVIERNO",CUADRO!FH68,CUADRO!GN68))))))</f>
        <v/>
      </c>
      <c r="EB68" s="148" t="str">
        <f>IF(AF68="X",CALCULADORA!$J$22,IF(CUADRO!AF68="V",0,IF(CUADRO!AF68="AP",0,IF(CUADRO!AF68="HS",0,IF(CUADRO!AF68="BA",0,IF(CALCULADORA!$M$2="INVIERNO",CUADRO!FI68,CUADRO!GO68))))))</f>
        <v/>
      </c>
      <c r="EC68" s="148" t="str">
        <f>IF(AG68="X",CALCULADORA!$J$22,IF(CUADRO!AG68="V",0,IF(CUADRO!AG68="AP",0,IF(CUADRO!AG68="HS",0,IF(CUADRO!AG68="BA",0,IF(CALCULADORA!$M$2="INVIERNO",CUADRO!FJ68,CUADRO!GP68))))))</f>
        <v/>
      </c>
      <c r="ED68" s="148" t="str">
        <f>IF(AH68="X",CALCULADORA!$J$22,IF(CUADRO!AH68="V",0,IF(CUADRO!AH68="AP",0,IF(CUADRO!AH68="HS",0,IF(CUADRO!AH68="BA",0,IF(CALCULADORA!$M$2="INVIERNO",CUADRO!FK68,CUADRO!GQ68))))))</f>
        <v/>
      </c>
      <c r="EE68" s="148" t="str">
        <f>IF(AI68="X",CALCULADORA!$J$22,IF(CUADRO!AI68="V",0,IF(CUADRO!AI68="AP",0,IF(CUADRO!AI68="HS",0,IF(CUADRO!AI68="BA",0,IF(CALCULADORA!$M$2="INVIERNO",CUADRO!FL68,CUADRO!GR68))))))</f>
        <v/>
      </c>
      <c r="EF68" s="148" t="str">
        <f>IF(AJ68="X",CALCULADORA!$J$22,IF(CUADRO!AJ68="V",0,IF(CUADRO!AJ68="AP",0,IF(CUADRO!AJ68="HS",0,IF(CUADRO!AJ68="BA",0,IF(CALCULADORA!$M$2="INVIERNO",CUADRO!FM68,CUADRO!GS68))))))</f>
        <v/>
      </c>
      <c r="EG68" s="148" t="str">
        <f>IF(AK68="X",CALCULADORA!$J$22,IF(CUADRO!AK68="V",0,IF(CUADRO!AK68="AP",0,IF(CUADRO!AK68="HS",0,IF(CUADRO!AK68="BA",0,IF(CALCULADORA!$M$2="INVIERNO",CUADRO!FN68,CUADRO!GT68))))))</f>
        <v/>
      </c>
      <c r="EH68" s="363">
        <f t="shared" si="46"/>
        <v>0</v>
      </c>
      <c r="EI68" s="19"/>
      <c r="EJ68" s="148" t="str">
        <f>IF(G68="","",IF(G68="L",0,IF(G68="V",0,IF(G68="X",0,IF(G$2="L",VLOOKUP(G68,'H. INV.'!$F$10:$P$171,11,FALSE),IF(G$2="S",VLOOKUP(G68,'H. INV.'!$V$10:$AF$171,11,FALSE),IF(G$2="D",VLOOKUP(G68,'H. INV.'!$AL$10:$AV$171,11,FALSE),"")))))))</f>
        <v/>
      </c>
      <c r="EK68" s="148" t="str">
        <f>IF(H68="","",IF(H68="L",0,IF(H68="V",0,IF(H68="X",0,IF(H$2="L",VLOOKUP(H68,'H. INV.'!$F$10:$P$171,11,FALSE),IF(H$2="S",VLOOKUP(H68,'H. INV.'!$V$10:$AF$171,11,FALSE),IF(H$2="D",VLOOKUP(H68,'H. INV.'!$AL$10:$AV$171,11,FALSE),"")))))))</f>
        <v/>
      </c>
      <c r="EL68" s="148" t="str">
        <f>IF(I68="","",IF(I68="L",0,IF(I68="V",0,IF(I68="X",0,IF(I$2="L",VLOOKUP(I68,'H. INV.'!$F$10:$P$171,11,FALSE),IF(I$2="S",VLOOKUP(I68,'H. INV.'!$V$10:$AF$171,11,FALSE),IF(I$2="D",VLOOKUP(I68,'H. INV.'!$AL$10:$AV$171,11,FALSE),"")))))))</f>
        <v/>
      </c>
      <c r="EM68" s="148" t="str">
        <f>IF(J68="","",IF(J68="L",0,IF(J68="V",0,IF(J68="X",0,IF(J$2="L",VLOOKUP(J68,'H. INV.'!$F$10:$P$171,11,FALSE),IF(J$2="S",VLOOKUP(J68,'H. INV.'!$V$10:$AF$171,11,FALSE),IF(J$2="D",VLOOKUP(J68,'H. INV.'!$AL$10:$AV$171,11,FALSE),"")))))))</f>
        <v/>
      </c>
      <c r="EN68" s="148" t="str">
        <f>IF(K68="","",IF(K68="L",0,IF(K68="V",0,IF(K68="X",0,IF(K$2="L",VLOOKUP(K68,'H. INV.'!$F$10:$P$171,11,FALSE),IF(K$2="S",VLOOKUP(K68,'H. INV.'!$V$10:$AF$171,11,FALSE),IF(K$2="D",VLOOKUP(K68,'H. INV.'!$AL$10:$AV$171,11,FALSE),"")))))))</f>
        <v/>
      </c>
      <c r="EO68" s="148" t="str">
        <f>IF(L68="","",IF(L68="L",0,IF(L68="V",0,IF(L68="X",0,IF(L$2="L",VLOOKUP(L68,'H. INV.'!$F$10:$P$171,11,FALSE),IF(L$2="S",VLOOKUP(L68,'H. INV.'!$V$10:$AF$171,11,FALSE),IF(L$2="D",VLOOKUP(L68,'H. INV.'!$AL$10:$AV$171,11,FALSE),"")))))))</f>
        <v/>
      </c>
      <c r="EP68" s="148" t="str">
        <f>IF(M68="","",IF(M68="L",0,IF(M68="V",0,IF(M68="X",0,IF(M$2="L",VLOOKUP(M68,'H. INV.'!$F$10:$P$171,11,FALSE),IF(M$2="S",VLOOKUP(M68,'H. INV.'!$V$10:$AF$171,11,FALSE),IF(M$2="D",VLOOKUP(M68,'H. INV.'!$AL$10:$AV$171,11,FALSE),"")))))))</f>
        <v/>
      </c>
      <c r="EQ68" s="148" t="str">
        <f>IF(N68="","",IF(N68="L",0,IF(N68="V",0,IF(N68="X",0,IF(N$2="L",VLOOKUP(N68,'H. INV.'!$F$10:$P$171,11,FALSE),IF(N$2="S",VLOOKUP(N68,'H. INV.'!$V$10:$AF$171,11,FALSE),IF(N$2="D",VLOOKUP(N68,'H. INV.'!$AL$10:$AV$171,11,FALSE),"")))))))</f>
        <v/>
      </c>
      <c r="ER68" s="148" t="str">
        <f>IF(O68="","",IF(O68="L",0,IF(O68="V",0,IF(O68="X",0,IF(O$2="L",VLOOKUP(O68,'H. INV.'!$F$10:$P$171,11,FALSE),IF(O$2="S",VLOOKUP(O68,'H. INV.'!$V$10:$AF$171,11,FALSE),IF(O$2="D",VLOOKUP(O68,'H. INV.'!$AL$10:$AV$171,11,FALSE),"")))))))</f>
        <v/>
      </c>
      <c r="ES68" s="148" t="str">
        <f>IF(P68="","",IF(P68="L",0,IF(P68="V",0,IF(P68="X",0,IF(P$2="L",VLOOKUP(P68,'H. INV.'!$F$10:$P$171,11,FALSE),IF(P$2="S",VLOOKUP(P68,'H. INV.'!$V$10:$AF$171,11,FALSE),IF(P$2="D",VLOOKUP(P68,'H. INV.'!$AL$10:$AV$171,11,FALSE),"")))))))</f>
        <v/>
      </c>
      <c r="ET68" s="148" t="str">
        <f>IF(Q68="","",IF(Q68="L",0,IF(Q68="V",0,IF(Q68="X",0,IF(Q$2="L",VLOOKUP(Q68,'H. INV.'!$F$10:$P$171,11,FALSE),IF(Q$2="S",VLOOKUP(Q68,'H. INV.'!$V$10:$AF$171,11,FALSE),IF(Q$2="D",VLOOKUP(Q68,'H. INV.'!$AL$10:$AV$171,11,FALSE),"")))))))</f>
        <v/>
      </c>
      <c r="EU68" s="148" t="str">
        <f>IF(R68="","",IF(R68="L",0,IF(R68="V",0,IF(R68="X",0,IF(R$2="L",VLOOKUP(R68,'H. INV.'!$F$10:$P$171,11,FALSE),IF(R$2="S",VLOOKUP(R68,'H. INV.'!$V$10:$AF$171,11,FALSE),IF(R$2="D",VLOOKUP(R68,'H. INV.'!$AL$10:$AV$171,11,FALSE),"")))))))</f>
        <v/>
      </c>
      <c r="EV68" s="148" t="str">
        <f>IF(S68="","",IF(S68="L",0,IF(S68="V",0,IF(S68="X",0,IF(S$2="L",VLOOKUP(S68,'H. INV.'!$F$10:$P$171,11,FALSE),IF(S$2="S",VLOOKUP(S68,'H. INV.'!$V$10:$AF$171,11,FALSE),IF(S$2="D",VLOOKUP(S68,'H. INV.'!$AL$10:$AV$171,11,FALSE),"")))))))</f>
        <v/>
      </c>
      <c r="EW68" s="148" t="str">
        <f>IF(T68="","",IF(T68="L",0,IF(T68="V",0,IF(T68="X",0,IF(T$2="L",VLOOKUP(T68,'H. INV.'!$F$10:$P$171,11,FALSE),IF(T$2="S",VLOOKUP(T68,'H. INV.'!$V$10:$AF$171,11,FALSE),IF(T$2="D",VLOOKUP(T68,'H. INV.'!$AL$10:$AV$171,11,FALSE),"")))))))</f>
        <v/>
      </c>
      <c r="EX68" s="148" t="str">
        <f>IF(U68="","",IF(U68="L",0,IF(U68="V",0,IF(U68="X",0,IF(U$2="L",VLOOKUP(U68,'H. INV.'!$F$10:$P$171,11,FALSE),IF(U$2="S",VLOOKUP(U68,'H. INV.'!$V$10:$AF$171,11,FALSE),IF(U$2="D",VLOOKUP(U68,'H. INV.'!$AL$10:$AV$171,11,FALSE),"")))))))</f>
        <v/>
      </c>
      <c r="EY68" s="148" t="str">
        <f>IF(V68="","",IF(V68="L",0,IF(V68="V",0,IF(V68="X",0,IF(V$2="L",VLOOKUP(V68,'H. INV.'!$F$10:$P$171,11,FALSE),IF(V$2="S",VLOOKUP(V68,'H. INV.'!$V$10:$AF$171,11,FALSE),IF(V$2="D",VLOOKUP(V68,'H. INV.'!$AL$10:$AV$171,11,FALSE),"")))))))</f>
        <v/>
      </c>
      <c r="EZ68" s="148" t="str">
        <f>IF(W68="","",IF(W68="L",0,IF(W68="V",0,IF(W68="X",0,IF(W$2="L",VLOOKUP(W68,'H. INV.'!$F$10:$P$171,11,FALSE),IF(W$2="S",VLOOKUP(W68,'H. INV.'!$V$10:$AF$171,11,FALSE),IF(W$2="D",VLOOKUP(W68,'H. INV.'!$AL$10:$AV$171,11,FALSE),"")))))))</f>
        <v/>
      </c>
      <c r="FA68" s="148" t="str">
        <f>IF(X68="","",IF(X68="L",0,IF(X68="V",0,IF(X68="X",0,IF(X$2="L",VLOOKUP(X68,'H. INV.'!$F$10:$P$171,11,FALSE),IF(X$2="S",VLOOKUP(X68,'H. INV.'!$V$10:$AF$171,11,FALSE),IF(X$2="D",VLOOKUP(X68,'H. INV.'!$AL$10:$AV$171,11,FALSE),"")))))))</f>
        <v/>
      </c>
      <c r="FB68" s="148" t="str">
        <f>IF(Y68="","",IF(Y68="L",0,IF(Y68="V",0,IF(Y68="X",0,IF(Y$2="L",VLOOKUP(Y68,'H. INV.'!$F$10:$P$171,11,FALSE),IF(Y$2="S",VLOOKUP(Y68,'H. INV.'!$V$10:$AF$171,11,FALSE),IF(Y$2="D",VLOOKUP(Y68,'H. INV.'!$AL$10:$AV$171,11,FALSE),"")))))))</f>
        <v/>
      </c>
      <c r="FC68" s="148" t="str">
        <f>IF(Z68="","",IF(Z68="L",0,IF(Z68="V",0,IF(Z68="X",0,IF(Z$2="L",VLOOKUP(Z68,'H. INV.'!$F$10:$P$171,11,FALSE),IF(Z$2="S",VLOOKUP(Z68,'H. INV.'!$V$10:$AF$171,11,FALSE),IF(Z$2="D",VLOOKUP(Z68,'H. INV.'!$AL$10:$AV$171,11,FALSE),"")))))))</f>
        <v/>
      </c>
      <c r="FD68" s="148" t="str">
        <f>IF(AA68="","",IF(AA68="L",0,IF(AA68="V",0,IF(AA68="X",0,IF(AA$2="L",VLOOKUP(AA68,'H. INV.'!$F$10:$P$171,11,FALSE),IF(AA$2="S",VLOOKUP(AA68,'H. INV.'!$V$10:$AF$171,11,FALSE),IF(AA$2="D",VLOOKUP(AA68,'H. INV.'!$AL$10:$AV$171,11,FALSE),"")))))))</f>
        <v/>
      </c>
      <c r="FE68" s="148" t="str">
        <f>IF(AB68="","",IF(AB68="L",0,IF(AB68="V",0,IF(AB68="X",0,IF(AB$2="L",VLOOKUP(AB68,'H. INV.'!$F$10:$P$171,11,FALSE),IF(AB$2="S",VLOOKUP(AB68,'H. INV.'!$V$10:$AF$171,11,FALSE),IF(AB$2="D",VLOOKUP(AB68,'H. INV.'!$AL$10:$AV$171,11,FALSE),"")))))))</f>
        <v/>
      </c>
      <c r="FF68" s="148" t="str">
        <f>IF(AC68="","",IF(AC68="L",0,IF(AC68="V",0,IF(AC68="X",0,IF(AC$2="L",VLOOKUP(AC68,'H. INV.'!$F$10:$P$171,11,FALSE),IF(AC$2="S",VLOOKUP(AC68,'H. INV.'!$V$10:$AF$171,11,FALSE),IF(AC$2="D",VLOOKUP(AC68,'H. INV.'!$AL$10:$AV$171,11,FALSE),"")))))))</f>
        <v/>
      </c>
      <c r="FG68" s="148" t="str">
        <f>IF(AD68="","",IF(AD68="L",0,IF(AD68="V",0,IF(AD68="X",0,IF(AD$2="L",VLOOKUP(AD68,'H. INV.'!$F$10:$P$171,11,FALSE),IF(AD$2="S",VLOOKUP(AD68,'H. INV.'!$V$10:$AF$171,11,FALSE),IF(AD$2="D",VLOOKUP(AD68,'H. INV.'!$AL$10:$AV$171,11,FALSE),"")))))))</f>
        <v/>
      </c>
      <c r="FH68" s="148" t="str">
        <f>IF(AE68="","",IF(AE68="L",0,IF(AE68="V",0,IF(AE68="X",0,IF(AE$2="L",VLOOKUP(AE68,'H. INV.'!$F$10:$P$171,11,FALSE),IF(AE$2="S",VLOOKUP(AE68,'H. INV.'!$V$10:$AF$171,11,FALSE),IF(AE$2="D",VLOOKUP(AE68,'H. INV.'!$AL$10:$AV$171,11,FALSE),"")))))))</f>
        <v/>
      </c>
      <c r="FI68" s="148" t="str">
        <f>IF(AF68="","",IF(AF68="L",0,IF(AF68="V",0,IF(AF68="X",0,IF(AF$2="L",VLOOKUP(AF68,'H. INV.'!$F$10:$P$171,11,FALSE),IF(AF$2="S",VLOOKUP(AF68,'H. INV.'!$V$10:$AF$171,11,FALSE),IF(AF$2="D",VLOOKUP(AF68,'H. INV.'!$AL$10:$AV$171,11,FALSE),"")))))))</f>
        <v/>
      </c>
      <c r="FJ68" s="148" t="str">
        <f>IF(AG68="","",IF(AG68="L",0,IF(AG68="V",0,IF(AG68="X",0,IF(AG$2="L",VLOOKUP(AG68,'H. INV.'!$F$10:$P$171,11,FALSE),IF(AG$2="S",VLOOKUP(AG68,'H. INV.'!$V$10:$AF$171,11,FALSE),IF(AG$2="D",VLOOKUP(AG68,'H. INV.'!$AL$10:$AV$171,11,FALSE),"")))))))</f>
        <v/>
      </c>
      <c r="FK68" s="148" t="str">
        <f>IF(AH68="","",IF(AH68="L",0,IF(AH68="V",0,IF(AH68="X",0,IF(AH$2="L",VLOOKUP(AH68,'H. INV.'!$F$10:$P$171,11,FALSE),IF(AH$2="S",VLOOKUP(AH68,'H. INV.'!$V$10:$AF$171,11,FALSE),IF(AH$2="D",VLOOKUP(AH68,'H. INV.'!$AL$10:$AV$171,11,FALSE),"")))))))</f>
        <v/>
      </c>
      <c r="FL68" s="148" t="str">
        <f>IF(AI68="","",IF(AI68="L",0,IF(AI68="V",0,IF(AI68="X",0,IF(AI$2="L",VLOOKUP(AI68,'H. INV.'!$F$10:$P$171,11,FALSE),IF(AI$2="S",VLOOKUP(AI68,'H. INV.'!$V$10:$AF$171,11,FALSE),IF(AI$2="D",VLOOKUP(AI68,'H. INV.'!$AL$10:$AV$171,11,FALSE),"")))))))</f>
        <v/>
      </c>
      <c r="FM68" s="148" t="str">
        <f>IF(AJ68="","",IF(AJ68="L",0,IF(AJ68="V",0,IF(AJ68="X",0,IF(AJ$2="L",VLOOKUP(AJ68,'H. INV.'!$F$10:$P$171,11,FALSE),IF(AJ$2="S",VLOOKUP(AJ68,'H. INV.'!$V$10:$AF$171,11,FALSE),IF(AJ$2="D",VLOOKUP(AJ68,'H. INV.'!$AL$10:$AV$171,11,FALSE),"")))))))</f>
        <v/>
      </c>
      <c r="FN68" s="148" t="str">
        <f>IF(AK68="","",IF(AK68="L",0,IF(AK68="V",0,IF(AK68="X",0,IF(AK$2="L",VLOOKUP(AK68,'H. INV.'!$F$10:$P$171,11,FALSE),IF(AK$2="S",VLOOKUP(AK68,'H. INV.'!$V$10:$AF$171,11,FALSE),IF(AK$2="D",VLOOKUP(AK68,'H. INV.'!$AL$10:$AV$171,11,FALSE),"")))))))</f>
        <v/>
      </c>
      <c r="FO68" s="19"/>
      <c r="FP68" s="148" t="str">
        <f>IF(G68="","",IF(G68="L",0,IF(G68="V",0,IF(G68="X",0,IF(G$2="L",VLOOKUP(G68,'H. VER.'!$F$10:$P$171,11,FALSE),IF(G$2="S",VLOOKUP(G68,'H. VER.'!$V$10:$AF$171,11,FALSE),IF(G$2="D",VLOOKUP(G68,'H. VER.'!$AL$10:$AV$171,11,FALSE),"")))))))</f>
        <v/>
      </c>
      <c r="FQ68" s="148" t="str">
        <f>IF(H68="","",IF(H68="L",0,IF(H68="V",0,IF(H68="X",0,IF(H$2="L",VLOOKUP(H68,'H. VER.'!$F$10:$P$171,11,FALSE),IF(H$2="S",VLOOKUP(H68,'H. VER.'!$V$10:$AF$171,11,FALSE),IF(H$2="D",VLOOKUP(H68,'H. VER.'!$AL$10:$AV$171,11,FALSE),"")))))))</f>
        <v/>
      </c>
      <c r="FR68" s="148" t="str">
        <f>IF(I68="","",IF(I68="L",0,IF(I68="V",0,IF(I68="X",0,IF(I$2="L",VLOOKUP(I68,'H. VER.'!$F$10:$P$171,11,FALSE),IF(I$2="S",VLOOKUP(I68,'H. VER.'!$V$10:$AF$171,11,FALSE),IF(I$2="D",VLOOKUP(I68,'H. VER.'!$AL$10:$AV$171,11,FALSE),"")))))))</f>
        <v/>
      </c>
      <c r="FS68" s="148" t="str">
        <f>IF(J68="","",IF(J68="L",0,IF(J68="V",0,IF(J68="X",0,IF(J$2="L",VLOOKUP(J68,'H. VER.'!$F$10:$P$171,11,FALSE),IF(J$2="S",VLOOKUP(J68,'H. VER.'!$V$10:$AF$171,11,FALSE),IF(J$2="D",VLOOKUP(J68,'H. VER.'!$AL$10:$AV$171,11,FALSE),"")))))))</f>
        <v/>
      </c>
      <c r="FT68" s="148" t="str">
        <f>IF(K68="","",IF(K68="L",0,IF(K68="V",0,IF(K68="X",0,IF(K$2="L",VLOOKUP(K68,'H. VER.'!$F$10:$P$171,11,FALSE),IF(K$2="S",VLOOKUP(K68,'H. VER.'!$V$10:$AF$171,11,FALSE),IF(K$2="D",VLOOKUP(K68,'H. VER.'!$AL$10:$AV$171,11,FALSE),"")))))))</f>
        <v/>
      </c>
      <c r="FU68" s="148" t="str">
        <f>IF(L68="","",IF(L68="L",0,IF(L68="V",0,IF(L68="X",0,IF(L$2="L",VLOOKUP(L68,'H. VER.'!$F$10:$P$171,11,FALSE),IF(L$2="S",VLOOKUP(L68,'H. VER.'!$V$10:$AF$171,11,FALSE),IF(L$2="D",VLOOKUP(L68,'H. VER.'!$AL$10:$AV$171,11,FALSE),"")))))))</f>
        <v/>
      </c>
      <c r="FV68" s="148" t="str">
        <f>IF(M68="","",IF(M68="L",0,IF(M68="V",0,IF(M68="X",0,IF(M$2="L",VLOOKUP(M68,'H. VER.'!$F$10:$P$171,11,FALSE),IF(M$2="S",VLOOKUP(M68,'H. VER.'!$V$10:$AF$171,11,FALSE),IF(M$2="D",VLOOKUP(M68,'H. VER.'!$AL$10:$AV$171,11,FALSE),"")))))))</f>
        <v/>
      </c>
      <c r="FW68" s="148" t="str">
        <f>IF(N68="","",IF(N68="L",0,IF(N68="V",0,IF(N68="X",0,IF(N$2="L",VLOOKUP(N68,'H. VER.'!$F$10:$P$171,11,FALSE),IF(N$2="S",VLOOKUP(N68,'H. VER.'!$V$10:$AF$171,11,FALSE),IF(N$2="D",VLOOKUP(N68,'H. VER.'!$AL$10:$AV$171,11,FALSE),"")))))))</f>
        <v/>
      </c>
      <c r="FX68" s="148" t="str">
        <f>IF(O68="","",IF(O68="L",0,IF(O68="V",0,IF(O68="X",0,IF(O$2="L",VLOOKUP(O68,'H. VER.'!$F$10:$P$171,11,FALSE),IF(O$2="S",VLOOKUP(O68,'H. VER.'!$V$10:$AF$171,11,FALSE),IF(O$2="D",VLOOKUP(O68,'H. VER.'!$AL$10:$AV$171,11,FALSE),"")))))))</f>
        <v/>
      </c>
      <c r="FY68" s="148" t="str">
        <f>IF(P68="","",IF(P68="L",0,IF(P68="V",0,IF(P68="X",0,IF(P$2="L",VLOOKUP(P68,'H. VER.'!$F$10:$P$171,11,FALSE),IF(P$2="S",VLOOKUP(P68,'H. VER.'!$V$10:$AF$171,11,FALSE),IF(P$2="D",VLOOKUP(P68,'H. VER.'!$AL$10:$AV$171,11,FALSE),"")))))))</f>
        <v/>
      </c>
      <c r="FZ68" s="148" t="str">
        <f>IF(Q68="","",IF(Q68="L",0,IF(Q68="V",0,IF(Q68="X",0,IF(Q$2="L",VLOOKUP(Q68,'H. VER.'!$F$10:$P$171,11,FALSE),IF(Q$2="S",VLOOKUP(Q68,'H. VER.'!$V$10:$AF$171,11,FALSE),IF(Q$2="D",VLOOKUP(Q68,'H. VER.'!$AL$10:$AV$171,11,FALSE),"")))))))</f>
        <v/>
      </c>
      <c r="GA68" s="148" t="str">
        <f>IF(R68="","",IF(R68="L",0,IF(R68="V",0,IF(R68="X",0,IF(R$2="L",VLOOKUP(R68,'H. VER.'!$F$10:$P$171,11,FALSE),IF(R$2="S",VLOOKUP(R68,'H. VER.'!$V$10:$AF$171,11,FALSE),IF(R$2="D",VLOOKUP(R68,'H. VER.'!$AL$10:$AV$171,11,FALSE),"")))))))</f>
        <v/>
      </c>
      <c r="GB68" s="148" t="str">
        <f>IF(S68="","",IF(S68="L",0,IF(S68="V",0,IF(S68="X",0,IF(S$2="L",VLOOKUP(S68,'H. VER.'!$F$10:$P$171,11,FALSE),IF(S$2="S",VLOOKUP(S68,'H. VER.'!$V$10:$AF$171,11,FALSE),IF(S$2="D",VLOOKUP(S68,'H. VER.'!$AL$10:$AV$171,11,FALSE),"")))))))</f>
        <v/>
      </c>
      <c r="GC68" s="148" t="str">
        <f>IF(T68="","",IF(T68="L",0,IF(T68="V",0,IF(T68="X",0,IF(T$2="L",VLOOKUP(T68,'H. VER.'!$F$10:$P$171,11,FALSE),IF(T$2="S",VLOOKUP(T68,'H. VER.'!$V$10:$AF$171,11,FALSE),IF(T$2="D",VLOOKUP(T68,'H. VER.'!$AL$10:$AV$171,11,FALSE),"")))))))</f>
        <v/>
      </c>
      <c r="GD68" s="148" t="str">
        <f>IF(U68="","",IF(U68="L",0,IF(U68="V",0,IF(U68="X",0,IF(U$2="L",VLOOKUP(U68,'H. VER.'!$F$10:$P$171,11,FALSE),IF(U$2="S",VLOOKUP(U68,'H. VER.'!$V$10:$AF$171,11,FALSE),IF(U$2="D",VLOOKUP(U68,'H. VER.'!$AL$10:$AV$171,11,FALSE),"")))))))</f>
        <v/>
      </c>
      <c r="GE68" s="148" t="str">
        <f>IF(V68="","",IF(V68="L",0,IF(V68="V",0,IF(V68="X",0,IF(V$2="L",VLOOKUP(V68,'H. VER.'!$F$10:$P$171,11,FALSE),IF(V$2="S",VLOOKUP(V68,'H. VER.'!$V$10:$AF$171,11,FALSE),IF(V$2="D",VLOOKUP(V68,'H. VER.'!$AL$10:$AV$171,11,FALSE),"")))))))</f>
        <v/>
      </c>
      <c r="GF68" s="148" t="str">
        <f>IF(W68="","",IF(W68="L",0,IF(W68="V",0,IF(W68="X",0,IF(W$2="L",VLOOKUP(W68,'H. VER.'!$F$10:$P$171,11,FALSE),IF(W$2="S",VLOOKUP(W68,'H. VER.'!$V$10:$AF$171,11,FALSE),IF(W$2="D",VLOOKUP(W68,'H. VER.'!$AL$10:$AV$171,11,FALSE),"")))))))</f>
        <v/>
      </c>
      <c r="GG68" s="148" t="str">
        <f>IF(X68="","",IF(X68="L",0,IF(X68="V",0,IF(X68="X",0,IF(X$2="L",VLOOKUP(X68,'H. VER.'!$F$10:$P$171,11,FALSE),IF(X$2="S",VLOOKUP(X68,'H. VER.'!$V$10:$AF$171,11,FALSE),IF(X$2="D",VLOOKUP(X68,'H. VER.'!$AL$10:$AV$171,11,FALSE),"")))))))</f>
        <v/>
      </c>
      <c r="GH68" s="148" t="str">
        <f>IF(Y68="","",IF(Y68="L",0,IF(Y68="V",0,IF(Y68="X",0,IF(Y$2="L",VLOOKUP(Y68,'H. VER.'!$F$10:$P$171,11,FALSE),IF(Y$2="S",VLOOKUP(Y68,'H. VER.'!$V$10:$AF$171,11,FALSE),IF(Y$2="D",VLOOKUP(Y68,'H. VER.'!$AL$10:$AV$171,11,FALSE),"")))))))</f>
        <v/>
      </c>
      <c r="GI68" s="148" t="str">
        <f>IF(Z68="","",IF(Z68="L",0,IF(Z68="V",0,IF(Z68="X",0,IF(Z$2="L",VLOOKUP(Z68,'H. VER.'!$F$10:$P$171,11,FALSE),IF(Z$2="S",VLOOKUP(Z68,'H. VER.'!$V$10:$AF$171,11,FALSE),IF(Z$2="D",VLOOKUP(Z68,'H. VER.'!$AL$10:$AV$171,11,FALSE),"")))))))</f>
        <v/>
      </c>
      <c r="GJ68" s="148" t="str">
        <f>IF(AA68="","",IF(AA68="L",0,IF(AA68="V",0,IF(AA68="X",0,IF(AA$2="L",VLOOKUP(AA68,'H. VER.'!$F$10:$P$171,11,FALSE),IF(AA$2="S",VLOOKUP(AA68,'H. VER.'!$V$10:$AF$171,11,FALSE),IF(AA$2="D",VLOOKUP(AA68,'H. VER.'!$AL$10:$AV$171,11,FALSE),"")))))))</f>
        <v/>
      </c>
      <c r="GK68" s="148" t="str">
        <f>IF(AB68="","",IF(AB68="L",0,IF(AB68="V",0,IF(AB68="X",0,IF(AB$2="L",VLOOKUP(AB68,'H. VER.'!$F$10:$P$171,11,FALSE),IF(AB$2="S",VLOOKUP(AB68,'H. VER.'!$V$10:$AF$171,11,FALSE),IF(AB$2="D",VLOOKUP(AB68,'H. VER.'!$AL$10:$AV$171,11,FALSE),"")))))))</f>
        <v/>
      </c>
      <c r="GL68" s="148" t="str">
        <f>IF(AC68="","",IF(AC68="L",0,IF(AC68="V",0,IF(AC68="X",0,IF(AC$2="L",VLOOKUP(AC68,'H. VER.'!$F$10:$P$171,11,FALSE),IF(AC$2="S",VLOOKUP(AC68,'H. VER.'!$V$10:$AF$171,11,FALSE),IF(AC$2="D",VLOOKUP(AC68,'H. VER.'!$AL$10:$AV$171,11,FALSE),"")))))))</f>
        <v/>
      </c>
      <c r="GM68" s="148" t="str">
        <f>IF(AD68="","",IF(AD68="L",0,IF(AD68="V",0,IF(AD68="X",0,IF(AD$2="L",VLOOKUP(AD68,'H. VER.'!$F$10:$P$171,11,FALSE),IF(AD$2="S",VLOOKUP(AD68,'H. VER.'!$V$10:$AF$171,11,FALSE),IF(AD$2="D",VLOOKUP(AD68,'H. VER.'!$AL$10:$AV$171,11,FALSE),"")))))))</f>
        <v/>
      </c>
      <c r="GN68" s="148" t="str">
        <f>IF(AE68="","",IF(AE68="L",0,IF(AE68="V",0,IF(AE68="X",0,IF(AE$2="L",VLOOKUP(AE68,'H. VER.'!$F$10:$P$171,11,FALSE),IF(AE$2="S",VLOOKUP(AE68,'H. VER.'!$V$10:$AF$171,11,FALSE),IF(AE$2="D",VLOOKUP(AE68,'H. VER.'!$AL$10:$AV$171,11,FALSE),"")))))))</f>
        <v/>
      </c>
      <c r="GO68" s="148" t="str">
        <f>IF(AF68="","",IF(AF68="L",0,IF(AF68="V",0,IF(AF68="X",0,IF(AF$2="L",VLOOKUP(AF68,'H. VER.'!$F$10:$P$171,11,FALSE),IF(AF$2="S",VLOOKUP(AF68,'H. VER.'!$V$10:$AF$171,11,FALSE),IF(AF$2="D",VLOOKUP(AF68,'H. VER.'!$AL$10:$AV$171,11,FALSE),"")))))))</f>
        <v/>
      </c>
      <c r="GP68" s="148" t="str">
        <f>IF(AG68="","",IF(AG68="L",0,IF(AG68="V",0,IF(AG68="X",0,IF(AG$2="L",VLOOKUP(AG68,'H. VER.'!$F$10:$P$171,11,FALSE),IF(AG$2="S",VLOOKUP(AG68,'H. VER.'!$V$10:$AF$171,11,FALSE),IF(AG$2="D",VLOOKUP(AG68,'H. VER.'!$AL$10:$AV$171,11,FALSE),"")))))))</f>
        <v/>
      </c>
      <c r="GQ68" s="148" t="str">
        <f>IF(AH68="","",IF(AH68="L",0,IF(AH68="V",0,IF(AH68="X",0,IF(AH$2="L",VLOOKUP(AH68,'H. VER.'!$F$10:$P$171,11,FALSE),IF(AH$2="S",VLOOKUP(AH68,'H. VER.'!$V$10:$AF$171,11,FALSE),IF(AH$2="D",VLOOKUP(AH68,'H. VER.'!$AL$10:$AV$171,11,FALSE),"")))))))</f>
        <v/>
      </c>
      <c r="GR68" s="148" t="str">
        <f>IF(AI68="","",IF(AI68="L",0,IF(AI68="V",0,IF(AI68="X",0,IF(AI$2="L",VLOOKUP(AI68,'H. VER.'!$F$10:$P$171,11,FALSE),IF(AI$2="S",VLOOKUP(AI68,'H. VER.'!$V$10:$AF$171,11,FALSE),IF(AI$2="D",VLOOKUP(AI68,'H. VER.'!$AL$10:$AV$171,11,FALSE),"")))))))</f>
        <v/>
      </c>
      <c r="GS68" s="148" t="str">
        <f>IF(AJ68="","",IF(AJ68="L",0,IF(AJ68="V",0,IF(AJ68="X",0,IF(AJ$2="L",VLOOKUP(AJ68,'H. VER.'!$F$10:$P$171,11,FALSE),IF(AJ$2="S",VLOOKUP(AJ68,'H. VER.'!$V$10:$AF$171,11,FALSE),IF(AJ$2="D",VLOOKUP(AJ68,'H. VER.'!$AL$10:$AV$171,11,FALSE),"")))))))</f>
        <v/>
      </c>
      <c r="GT68" s="148" t="str">
        <f>IF(AK68="","",IF(AK68="L",0,IF(AK68="V",0,IF(AK68="X",0,IF(AK$2="L",VLOOKUP(AK68,'H. VER.'!$F$10:$P$171,11,FALSE),IF(AK$2="S",VLOOKUP(AK68,'H. VER.'!$V$10:$AF$171,11,FALSE),IF(AK$2="D",VLOOKUP(AK68,'H. VER.'!$AL$10:$AV$171,11,FALSE),"")))))))</f>
        <v/>
      </c>
      <c r="GU68" s="19"/>
      <c r="GV68" s="417">
        <f t="shared" si="47"/>
        <v>61</v>
      </c>
      <c r="GW68" s="415"/>
    </row>
    <row r="69" spans="1:205" ht="15.75">
      <c r="A69" s="366"/>
      <c r="B69" s="367" t="str">
        <f>IFERROR(VLOOKUP(A485/7/2023+CONDUCTORES!C:V,20,FALSE),"")</f>
        <v/>
      </c>
      <c r="C69" s="544" t="str">
        <f>IF(CUADRO!A69="",IF(B69="","",B69),VLOOKUP(CUADRO!A69,CONDUCTORES!C:E,3,FALSE))</f>
        <v/>
      </c>
      <c r="D69" s="545" t="str">
        <f>IF(ISNA(IF(B69="",IF(A69="","",A69),VLOOKUP(B69,CONDUCTORES!B:F,5,FALSE))),"",(IF(B69="",IF(A69="","",A69),VLOOKUP(B69,CONDUCTORES!B:F,5,FALSE))))</f>
        <v/>
      </c>
      <c r="E69" s="546">
        <v>54</v>
      </c>
      <c r="F69" s="552"/>
      <c r="G69" s="555"/>
      <c r="H69" s="555"/>
      <c r="I69" s="555"/>
      <c r="J69" s="555"/>
      <c r="K69" s="555"/>
      <c r="L69" s="555"/>
      <c r="M69" s="555"/>
      <c r="N69" s="555"/>
      <c r="O69" s="555"/>
      <c r="P69" s="555"/>
      <c r="Q69" s="555"/>
      <c r="R69" s="555"/>
      <c r="S69" s="555"/>
      <c r="T69" s="555"/>
      <c r="U69" s="555"/>
      <c r="V69" s="550"/>
      <c r="W69" s="547"/>
      <c r="X69" s="547"/>
      <c r="Y69" s="519"/>
      <c r="Z69" s="519"/>
      <c r="AA69" s="547"/>
      <c r="AB69" s="547"/>
      <c r="AC69" s="550"/>
      <c r="AD69" s="547"/>
      <c r="AE69" s="547"/>
      <c r="AF69" s="547"/>
      <c r="AG69" s="550"/>
      <c r="AH69" s="547"/>
      <c r="AI69" s="547"/>
      <c r="AJ69" s="547"/>
      <c r="AK69" s="519"/>
      <c r="AL69" s="417">
        <f t="shared" ref="AL69:AL153" si="111">COUNTIF(G69:AK69,"L")</f>
        <v>0</v>
      </c>
      <c r="AM69" s="417">
        <f t="shared" si="79"/>
        <v>31</v>
      </c>
      <c r="AN69" s="463">
        <f t="shared" ref="AN69:AN132" si="112">(COUNTA(G69:AK69))-AL69-AO69-AP69-AQ69-AR69</f>
        <v>0</v>
      </c>
      <c r="AO69" s="463">
        <f t="shared" ref="AO69:AO132" si="113">COUNTIF($G69:$AK69,"V")</f>
        <v>0</v>
      </c>
      <c r="AP69" s="463">
        <f t="shared" ref="AP69:AP132" si="114">COUNTIF($G69:$AK69,"BA")</f>
        <v>0</v>
      </c>
      <c r="AQ69" s="463">
        <f t="shared" ref="AQ69:AQ132" si="115">COUNTIF($G69:$AK69,"AP")</f>
        <v>0</v>
      </c>
      <c r="AR69" s="463">
        <f t="shared" ref="AR69:AR132" si="116">COUNTIF($G69:$AK69,"HS")</f>
        <v>0</v>
      </c>
      <c r="AS69" s="464">
        <f t="shared" ref="AS69:AS132" si="117">IF(AN69=0,0,AT69-(AN69*$AS$1))</f>
        <v>0</v>
      </c>
      <c r="AT69" s="464">
        <f t="shared" ref="AT69:AT132" si="118">EH69</f>
        <v>0</v>
      </c>
      <c r="AU69" s="465">
        <f>EH69+(AO69*(CALCULADORA!$L$22/30))+(CUADRO!AP69*CALCULADORA!$J$22)+(CUADRO!AQ69*CALCULADORA!$J$22)+(CUADRO!AR69*CALCULADORA!$J$22)</f>
        <v>0</v>
      </c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97">
        <f t="shared" si="80"/>
        <v>1</v>
      </c>
      <c r="BW69" s="97">
        <f t="shared" si="81"/>
        <v>2</v>
      </c>
      <c r="BX69" s="97">
        <f t="shared" si="82"/>
        <v>3</v>
      </c>
      <c r="BY69" s="97">
        <f t="shared" si="83"/>
        <v>4</v>
      </c>
      <c r="BZ69" s="97">
        <f t="shared" si="84"/>
        <v>5</v>
      </c>
      <c r="CA69" s="97">
        <f t="shared" si="85"/>
        <v>6</v>
      </c>
      <c r="CB69" s="97">
        <f t="shared" si="86"/>
        <v>7</v>
      </c>
      <c r="CC69" s="97">
        <f t="shared" si="87"/>
        <v>8</v>
      </c>
      <c r="CD69" s="97">
        <f t="shared" si="88"/>
        <v>9</v>
      </c>
      <c r="CE69" s="97">
        <f t="shared" si="89"/>
        <v>10</v>
      </c>
      <c r="CF69" s="97">
        <f t="shared" si="90"/>
        <v>11</v>
      </c>
      <c r="CG69" s="97">
        <f t="shared" si="91"/>
        <v>12</v>
      </c>
      <c r="CH69" s="97">
        <f t="shared" si="92"/>
        <v>13</v>
      </c>
      <c r="CI69" s="97">
        <f t="shared" si="93"/>
        <v>14</v>
      </c>
      <c r="CJ69" s="97">
        <f t="shared" si="94"/>
        <v>15</v>
      </c>
      <c r="CK69" s="97">
        <f t="shared" si="95"/>
        <v>16</v>
      </c>
      <c r="CL69" s="97">
        <f t="shared" si="96"/>
        <v>17</v>
      </c>
      <c r="CM69" s="97">
        <f t="shared" si="97"/>
        <v>18</v>
      </c>
      <c r="CN69" s="97">
        <f t="shared" si="98"/>
        <v>19</v>
      </c>
      <c r="CO69" s="97">
        <f t="shared" si="99"/>
        <v>20</v>
      </c>
      <c r="CP69" s="97">
        <f t="shared" si="100"/>
        <v>21</v>
      </c>
      <c r="CQ69" s="97">
        <f t="shared" si="101"/>
        <v>22</v>
      </c>
      <c r="CR69" s="97">
        <f t="shared" si="102"/>
        <v>23</v>
      </c>
      <c r="CS69" s="97">
        <f t="shared" si="103"/>
        <v>24</v>
      </c>
      <c r="CT69" s="97">
        <f t="shared" si="104"/>
        <v>25</v>
      </c>
      <c r="CU69" s="97">
        <f t="shared" si="105"/>
        <v>26</v>
      </c>
      <c r="CV69" s="97">
        <f t="shared" si="106"/>
        <v>27</v>
      </c>
      <c r="CW69" s="97">
        <f t="shared" si="107"/>
        <v>28</v>
      </c>
      <c r="CX69" s="97">
        <f t="shared" si="108"/>
        <v>29</v>
      </c>
      <c r="CY69" s="97">
        <f t="shared" si="109"/>
        <v>30</v>
      </c>
      <c r="CZ69" s="97">
        <f t="shared" si="110"/>
        <v>31</v>
      </c>
      <c r="DA69" s="19"/>
      <c r="DB69" s="19"/>
      <c r="DC69" s="148" t="str">
        <f>IF(G69="X",CALCULADORA!$J$22,IF(CUADRO!G69="V",0,IF(CUADRO!G69="AP",0,IF(CUADRO!G69="HS",0,IF(CUADRO!G69="BA",0,IF(CALCULADORA!$M$2="INVIERNO",CUADRO!EJ69,CUADRO!FP69))))))</f>
        <v/>
      </c>
      <c r="DD69" s="148" t="str">
        <f>IF(H69="X",CALCULADORA!$J$22,IF(CUADRO!H69="V",0,IF(CUADRO!H69="AP",0,IF(CUADRO!H69="HS",0,IF(CUADRO!H69="BA",0,IF(CALCULADORA!$M$2="INVIERNO",CUADRO!EK69,CUADRO!FQ69))))))</f>
        <v/>
      </c>
      <c r="DE69" s="148" t="str">
        <f>IF(I69="X",CALCULADORA!$J$22,IF(CUADRO!I69="V",0,IF(CUADRO!I69="AP",0,IF(CUADRO!I69="HS",0,IF(CUADRO!I69="BA",0,IF(CALCULADORA!$M$2="INVIERNO",CUADRO!EL69,CUADRO!FR69))))))</f>
        <v/>
      </c>
      <c r="DF69" s="148" t="str">
        <f>IF(J69="X",CALCULADORA!$J$22,IF(CUADRO!J69="V",0,IF(CUADRO!J69="AP",0,IF(CUADRO!J69="HS",0,IF(CUADRO!J69="BA",0,IF(CALCULADORA!$M$2="INVIERNO",CUADRO!EM69,CUADRO!FS69))))))</f>
        <v/>
      </c>
      <c r="DG69" s="148" t="str">
        <f>IF(K69="X",CALCULADORA!$J$22,IF(CUADRO!K69="V",0,IF(CUADRO!K69="AP",0,IF(CUADRO!K69="HS",0,IF(CUADRO!K69="BA",0,IF(CALCULADORA!$M$2="INVIERNO",CUADRO!EN69,CUADRO!FT69))))))</f>
        <v/>
      </c>
      <c r="DH69" s="148" t="str">
        <f>IF(L69="X",CALCULADORA!$J$22,IF(CUADRO!L69="V",0,IF(CUADRO!L69="AP",0,IF(CUADRO!L69="HS",0,IF(CUADRO!L69="BA",0,IF(CALCULADORA!$M$2="INVIERNO",CUADRO!EO69,CUADRO!FU69))))))</f>
        <v/>
      </c>
      <c r="DI69" s="148" t="str">
        <f>IF(M69="X",CALCULADORA!$J$22,IF(CUADRO!M69="V",0,IF(CUADRO!M69="AP",0,IF(CUADRO!M69="HS",0,IF(CUADRO!M69="BA",0,IF(CALCULADORA!$M$2="INVIERNO",CUADRO!EP69,CUADRO!FV69))))))</f>
        <v/>
      </c>
      <c r="DJ69" s="148" t="str">
        <f>IF(N69="X",CALCULADORA!$J$22,IF(CUADRO!N69="V",0,IF(CUADRO!N69="AP",0,IF(CUADRO!N69="HS",0,IF(CUADRO!N69="BA",0,IF(CALCULADORA!$M$2="INVIERNO",CUADRO!EQ69,CUADRO!FW69))))))</f>
        <v/>
      </c>
      <c r="DK69" s="148" t="str">
        <f>IF(O69="X",CALCULADORA!$J$22,IF(CUADRO!O69="V",0,IF(CUADRO!O69="AP",0,IF(CUADRO!O69="HS",0,IF(CUADRO!O69="BA",0,IF(CALCULADORA!$M$2="INVIERNO",CUADRO!ER69,CUADRO!FX69))))))</f>
        <v/>
      </c>
      <c r="DL69" s="148" t="str">
        <f>IF(P69="X",CALCULADORA!$J$22,IF(CUADRO!P69="V",0,IF(CUADRO!P69="AP",0,IF(CUADRO!P69="HS",0,IF(CUADRO!P69="BA",0,IF(CALCULADORA!$M$2="INVIERNO",CUADRO!ES69,CUADRO!FY69))))))</f>
        <v/>
      </c>
      <c r="DM69" s="148" t="str">
        <f>IF(Q69="X",CALCULADORA!$J$22,IF(CUADRO!Q69="V",0,IF(CUADRO!Q69="AP",0,IF(CUADRO!Q69="HS",0,IF(CUADRO!Q69="BA",0,IF(CALCULADORA!$M$2="INVIERNO",CUADRO!ET69,CUADRO!FZ69))))))</f>
        <v/>
      </c>
      <c r="DN69" s="148" t="str">
        <f>IF(R69="X",CALCULADORA!$J$22,IF(CUADRO!R69="V",0,IF(CUADRO!R69="AP",0,IF(CUADRO!R69="HS",0,IF(CUADRO!R69="BA",0,IF(CALCULADORA!$M$2="INVIERNO",CUADRO!EU69,CUADRO!GA69))))))</f>
        <v/>
      </c>
      <c r="DO69" s="148" t="str">
        <f>IF(S69="X",CALCULADORA!$J$22,IF(CUADRO!S69="V",0,IF(CUADRO!S69="AP",0,IF(CUADRO!S69="HS",0,IF(CUADRO!S69="BA",0,IF(CALCULADORA!$M$2="INVIERNO",CUADRO!EV69,CUADRO!GB69))))))</f>
        <v/>
      </c>
      <c r="DP69" s="148" t="str">
        <f>IF(T69="X",CALCULADORA!$J$22,IF(CUADRO!T69="V",0,IF(CUADRO!T69="AP",0,IF(CUADRO!T69="HS",0,IF(CUADRO!T69="BA",0,IF(CALCULADORA!$M$2="INVIERNO",CUADRO!EW69,CUADRO!GC69))))))</f>
        <v/>
      </c>
      <c r="DQ69" s="148" t="str">
        <f>IF(U69="X",CALCULADORA!$J$22,IF(CUADRO!U69="V",0,IF(CUADRO!U69="AP",0,IF(CUADRO!U69="HS",0,IF(CUADRO!U69="BA",0,IF(CALCULADORA!$M$2="INVIERNO",CUADRO!EX69,CUADRO!GD69))))))</f>
        <v/>
      </c>
      <c r="DR69" s="148" t="str">
        <f>IF(V69="X",CALCULADORA!$J$22,IF(CUADRO!V69="V",0,IF(CUADRO!V69="AP",0,IF(CUADRO!V69="HS",0,IF(CUADRO!V69="BA",0,IF(CALCULADORA!$M$2="INVIERNO",CUADRO!EY69,CUADRO!GE69))))))</f>
        <v/>
      </c>
      <c r="DS69" s="148" t="str">
        <f>IF(W69="X",CALCULADORA!$J$22,IF(CUADRO!W69="V",0,IF(CUADRO!W69="AP",0,IF(CUADRO!W69="HS",0,IF(CUADRO!W69="BA",0,IF(CALCULADORA!$M$2="INVIERNO",CUADRO!EZ69,CUADRO!GF69))))))</f>
        <v/>
      </c>
      <c r="DT69" s="148" t="str">
        <f>IF(X69="X",CALCULADORA!$J$22,IF(CUADRO!X69="V",0,IF(CUADRO!X69="AP",0,IF(CUADRO!X69="HS",0,IF(CUADRO!X69="BA",0,IF(CALCULADORA!$M$2="INVIERNO",CUADRO!FA69,CUADRO!GG69))))))</f>
        <v/>
      </c>
      <c r="DU69" s="148" t="str">
        <f>IF(Y69="X",CALCULADORA!$J$22,IF(CUADRO!Y69="V",0,IF(CUADRO!Y69="AP",0,IF(CUADRO!Y69="HS",0,IF(CUADRO!Y69="BA",0,IF(CALCULADORA!$M$2="INVIERNO",CUADRO!FB69,CUADRO!GH69))))))</f>
        <v/>
      </c>
      <c r="DV69" s="148" t="str">
        <f>IF(Z69="X",CALCULADORA!$J$22,IF(CUADRO!Z69="V",0,IF(CUADRO!Z69="AP",0,IF(CUADRO!Z69="HS",0,IF(CUADRO!Z69="BA",0,IF(CALCULADORA!$M$2="INVIERNO",CUADRO!FC69,CUADRO!GI69))))))</f>
        <v/>
      </c>
      <c r="DW69" s="148" t="str">
        <f>IF(AA69="X",CALCULADORA!$J$22,IF(CUADRO!AA69="V",0,IF(CUADRO!AA69="AP",0,IF(CUADRO!AA69="HS",0,IF(CUADRO!AA69="BA",0,IF(CALCULADORA!$M$2="INVIERNO",CUADRO!FD69,CUADRO!GJ69))))))</f>
        <v/>
      </c>
      <c r="DX69" s="148" t="str">
        <f>IF(AB69="X",CALCULADORA!$J$22,IF(CUADRO!AB69="V",0,IF(CUADRO!AB69="AP",0,IF(CUADRO!AB69="HS",0,IF(CUADRO!AB69="BA",0,IF(CALCULADORA!$M$2="INVIERNO",CUADRO!FE69,CUADRO!GK69))))))</f>
        <v/>
      </c>
      <c r="DY69" s="148" t="str">
        <f>IF(AC69="X",CALCULADORA!$J$22,IF(CUADRO!AC69="V",0,IF(CUADRO!AC69="AP",0,IF(CUADRO!AC69="HS",0,IF(CUADRO!AC69="BA",0,IF(CALCULADORA!$M$2="INVIERNO",CUADRO!FF69,CUADRO!GL69))))))</f>
        <v/>
      </c>
      <c r="DZ69" s="148" t="str">
        <f>IF(AD69="X",CALCULADORA!$J$22,IF(CUADRO!AD69="V",0,IF(CUADRO!AD69="AP",0,IF(CUADRO!AD69="HS",0,IF(CUADRO!AD69="BA",0,IF(CALCULADORA!$M$2="INVIERNO",CUADRO!FG69,CUADRO!GM69))))))</f>
        <v/>
      </c>
      <c r="EA69" s="148" t="str">
        <f>IF(AE69="X",CALCULADORA!$J$22,IF(CUADRO!AE69="V",0,IF(CUADRO!AE69="AP",0,IF(CUADRO!AE69="HS",0,IF(CUADRO!AE69="BA",0,IF(CALCULADORA!$M$2="INVIERNO",CUADRO!FH69,CUADRO!GN69))))))</f>
        <v/>
      </c>
      <c r="EB69" s="148" t="str">
        <f>IF(AF69="X",CALCULADORA!$J$22,IF(CUADRO!AF69="V",0,IF(CUADRO!AF69="AP",0,IF(CUADRO!AF69="HS",0,IF(CUADRO!AF69="BA",0,IF(CALCULADORA!$M$2="INVIERNO",CUADRO!FI69,CUADRO!GO69))))))</f>
        <v/>
      </c>
      <c r="EC69" s="148" t="str">
        <f>IF(AG69="X",CALCULADORA!$J$22,IF(CUADRO!AG69="V",0,IF(CUADRO!AG69="AP",0,IF(CUADRO!AG69="HS",0,IF(CUADRO!AG69="BA",0,IF(CALCULADORA!$M$2="INVIERNO",CUADRO!FJ69,CUADRO!GP69))))))</f>
        <v/>
      </c>
      <c r="ED69" s="148" t="str">
        <f>IF(AH69="X",CALCULADORA!$J$22,IF(CUADRO!AH69="V",0,IF(CUADRO!AH69="AP",0,IF(CUADRO!AH69="HS",0,IF(CUADRO!AH69="BA",0,IF(CALCULADORA!$M$2="INVIERNO",CUADRO!FK69,CUADRO!GQ69))))))</f>
        <v/>
      </c>
      <c r="EE69" s="148" t="str">
        <f>IF(AI69="X",CALCULADORA!$J$22,IF(CUADRO!AI69="V",0,IF(CUADRO!AI69="AP",0,IF(CUADRO!AI69="HS",0,IF(CUADRO!AI69="BA",0,IF(CALCULADORA!$M$2="INVIERNO",CUADRO!FL69,CUADRO!GR69))))))</f>
        <v/>
      </c>
      <c r="EF69" s="148" t="str">
        <f>IF(AJ69="X",CALCULADORA!$J$22,IF(CUADRO!AJ69="V",0,IF(CUADRO!AJ69="AP",0,IF(CUADRO!AJ69="HS",0,IF(CUADRO!AJ69="BA",0,IF(CALCULADORA!$M$2="INVIERNO",CUADRO!FM69,CUADRO!GS69))))))</f>
        <v/>
      </c>
      <c r="EG69" s="148" t="str">
        <f>IF(AK69="X",CALCULADORA!$J$22,IF(CUADRO!AK69="V",0,IF(CUADRO!AK69="AP",0,IF(CUADRO!AK69="HS",0,IF(CUADRO!AK69="BA",0,IF(CALCULADORA!$M$2="INVIERNO",CUADRO!FN69,CUADRO!GT69))))))</f>
        <v/>
      </c>
      <c r="EH69" s="363">
        <f t="shared" ref="EH69:EH132" si="119">SUM(DC69:EG69)</f>
        <v>0</v>
      </c>
      <c r="EI69" s="19"/>
      <c r="EJ69" s="148" t="str">
        <f>IF(G69="","",IF(G69="L",0,IF(G69="V",0,IF(G69="X",0,IF(G$2="L",VLOOKUP(G69,'H. INV.'!$F$10:$P$171,11,FALSE),IF(G$2="S",VLOOKUP(G69,'H. INV.'!$V$10:$AF$171,11,FALSE),IF(G$2="D",VLOOKUP(G69,'H. INV.'!$AL$10:$AV$171,11,FALSE),"")))))))</f>
        <v/>
      </c>
      <c r="EK69" s="148" t="str">
        <f>IF(H69="","",IF(H69="L",0,IF(H69="V",0,IF(H69="X",0,IF(H$2="L",VLOOKUP(H69,'H. INV.'!$F$10:$P$171,11,FALSE),IF(H$2="S",VLOOKUP(H69,'H. INV.'!$V$10:$AF$171,11,FALSE),IF(H$2="D",VLOOKUP(H69,'H. INV.'!$AL$10:$AV$171,11,FALSE),"")))))))</f>
        <v/>
      </c>
      <c r="EL69" s="148" t="str">
        <f>IF(I69="","",IF(I69="L",0,IF(I69="V",0,IF(I69="X",0,IF(I$2="L",VLOOKUP(I69,'H. INV.'!$F$10:$P$171,11,FALSE),IF(I$2="S",VLOOKUP(I69,'H. INV.'!$V$10:$AF$171,11,FALSE),IF(I$2="D",VLOOKUP(I69,'H. INV.'!$AL$10:$AV$171,11,FALSE),"")))))))</f>
        <v/>
      </c>
      <c r="EM69" s="148" t="str">
        <f>IF(J69="","",IF(J69="L",0,IF(J69="V",0,IF(J69="X",0,IF(J$2="L",VLOOKUP(J69,'H. INV.'!$F$10:$P$171,11,FALSE),IF(J$2="S",VLOOKUP(J69,'H. INV.'!$V$10:$AF$171,11,FALSE),IF(J$2="D",VLOOKUP(J69,'H. INV.'!$AL$10:$AV$171,11,FALSE),"")))))))</f>
        <v/>
      </c>
      <c r="EN69" s="148" t="str">
        <f>IF(K69="","",IF(K69="L",0,IF(K69="V",0,IF(K69="X",0,IF(K$2="L",VLOOKUP(K69,'H. INV.'!$F$10:$P$171,11,FALSE),IF(K$2="S",VLOOKUP(K69,'H. INV.'!$V$10:$AF$171,11,FALSE),IF(K$2="D",VLOOKUP(K69,'H. INV.'!$AL$10:$AV$171,11,FALSE),"")))))))</f>
        <v/>
      </c>
      <c r="EO69" s="148" t="str">
        <f>IF(L69="","",IF(L69="L",0,IF(L69="V",0,IF(L69="X",0,IF(L$2="L",VLOOKUP(L69,'H. INV.'!$F$10:$P$171,11,FALSE),IF(L$2="S",VLOOKUP(L69,'H. INV.'!$V$10:$AF$171,11,FALSE),IF(L$2="D",VLOOKUP(L69,'H. INV.'!$AL$10:$AV$171,11,FALSE),"")))))))</f>
        <v/>
      </c>
      <c r="EP69" s="148" t="str">
        <f>IF(M69="","",IF(M69="L",0,IF(M69="V",0,IF(M69="X",0,IF(M$2="L",VLOOKUP(M69,'H. INV.'!$F$10:$P$171,11,FALSE),IF(M$2="S",VLOOKUP(M69,'H. INV.'!$V$10:$AF$171,11,FALSE),IF(M$2="D",VLOOKUP(M69,'H. INV.'!$AL$10:$AV$171,11,FALSE),"")))))))</f>
        <v/>
      </c>
      <c r="EQ69" s="148" t="str">
        <f>IF(N69="","",IF(N69="L",0,IF(N69="V",0,IF(N69="X",0,IF(N$2="L",VLOOKUP(N69,'H. INV.'!$F$10:$P$171,11,FALSE),IF(N$2="S",VLOOKUP(N69,'H. INV.'!$V$10:$AF$171,11,FALSE),IF(N$2="D",VLOOKUP(N69,'H. INV.'!$AL$10:$AV$171,11,FALSE),"")))))))</f>
        <v/>
      </c>
      <c r="ER69" s="148" t="str">
        <f>IF(O69="","",IF(O69="L",0,IF(O69="V",0,IF(O69="X",0,IF(O$2="L",VLOOKUP(O69,'H. INV.'!$F$10:$P$171,11,FALSE),IF(O$2="S",VLOOKUP(O69,'H. INV.'!$V$10:$AF$171,11,FALSE),IF(O$2="D",VLOOKUP(O69,'H. INV.'!$AL$10:$AV$171,11,FALSE),"")))))))</f>
        <v/>
      </c>
      <c r="ES69" s="148" t="str">
        <f>IF(P69="","",IF(P69="L",0,IF(P69="V",0,IF(P69="X",0,IF(P$2="L",VLOOKUP(P69,'H. INV.'!$F$10:$P$171,11,FALSE),IF(P$2="S",VLOOKUP(P69,'H. INV.'!$V$10:$AF$171,11,FALSE),IF(P$2="D",VLOOKUP(P69,'H. INV.'!$AL$10:$AV$171,11,FALSE),"")))))))</f>
        <v/>
      </c>
      <c r="ET69" s="148" t="str">
        <f>IF(Q69="","",IF(Q69="L",0,IF(Q69="V",0,IF(Q69="X",0,IF(Q$2="L",VLOOKUP(Q69,'H. INV.'!$F$10:$P$171,11,FALSE),IF(Q$2="S",VLOOKUP(Q69,'H. INV.'!$V$10:$AF$171,11,FALSE),IF(Q$2="D",VLOOKUP(Q69,'H. INV.'!$AL$10:$AV$171,11,FALSE),"")))))))</f>
        <v/>
      </c>
      <c r="EU69" s="148" t="str">
        <f>IF(R69="","",IF(R69="L",0,IF(R69="V",0,IF(R69="X",0,IF(R$2="L",VLOOKUP(R69,'H. INV.'!$F$10:$P$171,11,FALSE),IF(R$2="S",VLOOKUP(R69,'H. INV.'!$V$10:$AF$171,11,FALSE),IF(R$2="D",VLOOKUP(R69,'H. INV.'!$AL$10:$AV$171,11,FALSE),"")))))))</f>
        <v/>
      </c>
      <c r="EV69" s="148" t="str">
        <f>IF(S69="","",IF(S69="L",0,IF(S69="V",0,IF(S69="X",0,IF(S$2="L",VLOOKUP(S69,'H. INV.'!$F$10:$P$171,11,FALSE),IF(S$2="S",VLOOKUP(S69,'H. INV.'!$V$10:$AF$171,11,FALSE),IF(S$2="D",VLOOKUP(S69,'H. INV.'!$AL$10:$AV$171,11,FALSE),"")))))))</f>
        <v/>
      </c>
      <c r="EW69" s="148" t="str">
        <f>IF(T69="","",IF(T69="L",0,IF(T69="V",0,IF(T69="X",0,IF(T$2="L",VLOOKUP(T69,'H. INV.'!$F$10:$P$171,11,FALSE),IF(T$2="S",VLOOKUP(T69,'H. INV.'!$V$10:$AF$171,11,FALSE),IF(T$2="D",VLOOKUP(T69,'H. INV.'!$AL$10:$AV$171,11,FALSE),"")))))))</f>
        <v/>
      </c>
      <c r="EX69" s="148" t="str">
        <f>IF(U69="","",IF(U69="L",0,IF(U69="V",0,IF(U69="X",0,IF(U$2="L",VLOOKUP(U69,'H. INV.'!$F$10:$P$171,11,FALSE),IF(U$2="S",VLOOKUP(U69,'H. INV.'!$V$10:$AF$171,11,FALSE),IF(U$2="D",VLOOKUP(U69,'H. INV.'!$AL$10:$AV$171,11,FALSE),"")))))))</f>
        <v/>
      </c>
      <c r="EY69" s="148" t="str">
        <f>IF(V69="","",IF(V69="L",0,IF(V69="V",0,IF(V69="X",0,IF(V$2="L",VLOOKUP(V69,'H. INV.'!$F$10:$P$171,11,FALSE),IF(V$2="S",VLOOKUP(V69,'H. INV.'!$V$10:$AF$171,11,FALSE),IF(V$2="D",VLOOKUP(V69,'H. INV.'!$AL$10:$AV$171,11,FALSE),"")))))))</f>
        <v/>
      </c>
      <c r="EZ69" s="148" t="str">
        <f>IF(W69="","",IF(W69="L",0,IF(W69="V",0,IF(W69="X",0,IF(W$2="L",VLOOKUP(W69,'H. INV.'!$F$10:$P$171,11,FALSE),IF(W$2="S",VLOOKUP(W69,'H. INV.'!$V$10:$AF$171,11,FALSE),IF(W$2="D",VLOOKUP(W69,'H. INV.'!$AL$10:$AV$171,11,FALSE),"")))))))</f>
        <v/>
      </c>
      <c r="FA69" s="148" t="str">
        <f>IF(X69="","",IF(X69="L",0,IF(X69="V",0,IF(X69="X",0,IF(X$2="L",VLOOKUP(X69,'H. INV.'!$F$10:$P$171,11,FALSE),IF(X$2="S",VLOOKUP(X69,'H. INV.'!$V$10:$AF$171,11,FALSE),IF(X$2="D",VLOOKUP(X69,'H. INV.'!$AL$10:$AV$171,11,FALSE),"")))))))</f>
        <v/>
      </c>
      <c r="FB69" s="148" t="str">
        <f>IF(Y69="","",IF(Y69="L",0,IF(Y69="V",0,IF(Y69="X",0,IF(Y$2="L",VLOOKUP(Y69,'H. INV.'!$F$10:$P$171,11,FALSE),IF(Y$2="S",VLOOKUP(Y69,'H. INV.'!$V$10:$AF$171,11,FALSE),IF(Y$2="D",VLOOKUP(Y69,'H. INV.'!$AL$10:$AV$171,11,FALSE),"")))))))</f>
        <v/>
      </c>
      <c r="FC69" s="148" t="str">
        <f>IF(Z69="","",IF(Z69="L",0,IF(Z69="V",0,IF(Z69="X",0,IF(Z$2="L",VLOOKUP(Z69,'H. INV.'!$F$10:$P$171,11,FALSE),IF(Z$2="S",VLOOKUP(Z69,'H. INV.'!$V$10:$AF$171,11,FALSE),IF(Z$2="D",VLOOKUP(Z69,'H. INV.'!$AL$10:$AV$171,11,FALSE),"")))))))</f>
        <v/>
      </c>
      <c r="FD69" s="148" t="str">
        <f>IF(AA69="","",IF(AA69="L",0,IF(AA69="V",0,IF(AA69="X",0,IF(AA$2="L",VLOOKUP(AA69,'H. INV.'!$F$10:$P$171,11,FALSE),IF(AA$2="S",VLOOKUP(AA69,'H. INV.'!$V$10:$AF$171,11,FALSE),IF(AA$2="D",VLOOKUP(AA69,'H. INV.'!$AL$10:$AV$171,11,FALSE),"")))))))</f>
        <v/>
      </c>
      <c r="FE69" s="148" t="str">
        <f>IF(AB69="","",IF(AB69="L",0,IF(AB69="V",0,IF(AB69="X",0,IF(AB$2="L",VLOOKUP(AB69,'H. INV.'!$F$10:$P$171,11,FALSE),IF(AB$2="S",VLOOKUP(AB69,'H. INV.'!$V$10:$AF$171,11,FALSE),IF(AB$2="D",VLOOKUP(AB69,'H. INV.'!$AL$10:$AV$171,11,FALSE),"")))))))</f>
        <v/>
      </c>
      <c r="FF69" s="148" t="str">
        <f>IF(AC69="","",IF(AC69="L",0,IF(AC69="V",0,IF(AC69="X",0,IF(AC$2="L",VLOOKUP(AC69,'H. INV.'!$F$10:$P$171,11,FALSE),IF(AC$2="S",VLOOKUP(AC69,'H. INV.'!$V$10:$AF$171,11,FALSE),IF(AC$2="D",VLOOKUP(AC69,'H. INV.'!$AL$10:$AV$171,11,FALSE),"")))))))</f>
        <v/>
      </c>
      <c r="FG69" s="148" t="str">
        <f>IF(AD69="","",IF(AD69="L",0,IF(AD69="V",0,IF(AD69="X",0,IF(AD$2="L",VLOOKUP(AD69,'H. INV.'!$F$10:$P$171,11,FALSE),IF(AD$2="S",VLOOKUP(AD69,'H. INV.'!$V$10:$AF$171,11,FALSE),IF(AD$2="D",VLOOKUP(AD69,'H. INV.'!$AL$10:$AV$171,11,FALSE),"")))))))</f>
        <v/>
      </c>
      <c r="FH69" s="148" t="str">
        <f>IF(AE69="","",IF(AE69="L",0,IF(AE69="V",0,IF(AE69="X",0,IF(AE$2="L",VLOOKUP(AE69,'H. INV.'!$F$10:$P$171,11,FALSE),IF(AE$2="S",VLOOKUP(AE69,'H. INV.'!$V$10:$AF$171,11,FALSE),IF(AE$2="D",VLOOKUP(AE69,'H. INV.'!$AL$10:$AV$171,11,FALSE),"")))))))</f>
        <v/>
      </c>
      <c r="FI69" s="148" t="str">
        <f>IF(AF69="","",IF(AF69="L",0,IF(AF69="V",0,IF(AF69="X",0,IF(AF$2="L",VLOOKUP(AF69,'H. INV.'!$F$10:$P$171,11,FALSE),IF(AF$2="S",VLOOKUP(AF69,'H. INV.'!$V$10:$AF$171,11,FALSE),IF(AF$2="D",VLOOKUP(AF69,'H. INV.'!$AL$10:$AV$171,11,FALSE),"")))))))</f>
        <v/>
      </c>
      <c r="FJ69" s="148" t="str">
        <f>IF(AG69="","",IF(AG69="L",0,IF(AG69="V",0,IF(AG69="X",0,IF(AG$2="L",VLOOKUP(AG69,'H. INV.'!$F$10:$P$171,11,FALSE),IF(AG$2="S",VLOOKUP(AG69,'H. INV.'!$V$10:$AF$171,11,FALSE),IF(AG$2="D",VLOOKUP(AG69,'H. INV.'!$AL$10:$AV$171,11,FALSE),"")))))))</f>
        <v/>
      </c>
      <c r="FK69" s="148" t="str">
        <f>IF(AH69="","",IF(AH69="L",0,IF(AH69="V",0,IF(AH69="X",0,IF(AH$2="L",VLOOKUP(AH69,'H. INV.'!$F$10:$P$171,11,FALSE),IF(AH$2="S",VLOOKUP(AH69,'H. INV.'!$V$10:$AF$171,11,FALSE),IF(AH$2="D",VLOOKUP(AH69,'H. INV.'!$AL$10:$AV$171,11,FALSE),"")))))))</f>
        <v/>
      </c>
      <c r="FL69" s="148" t="str">
        <f>IF(AI69="","",IF(AI69="L",0,IF(AI69="V",0,IF(AI69="X",0,IF(AI$2="L",VLOOKUP(AI69,'H. INV.'!$F$10:$P$171,11,FALSE),IF(AI$2="S",VLOOKUP(AI69,'H. INV.'!$V$10:$AF$171,11,FALSE),IF(AI$2="D",VLOOKUP(AI69,'H. INV.'!$AL$10:$AV$171,11,FALSE),"")))))))</f>
        <v/>
      </c>
      <c r="FM69" s="148" t="str">
        <f>IF(AJ69="","",IF(AJ69="L",0,IF(AJ69="V",0,IF(AJ69="X",0,IF(AJ$2="L",VLOOKUP(AJ69,'H. INV.'!$F$10:$P$171,11,FALSE),IF(AJ$2="S",VLOOKUP(AJ69,'H. INV.'!$V$10:$AF$171,11,FALSE),IF(AJ$2="D",VLOOKUP(AJ69,'H. INV.'!$AL$10:$AV$171,11,FALSE),"")))))))</f>
        <v/>
      </c>
      <c r="FN69" s="148" t="str">
        <f>IF(AK69="","",IF(AK69="L",0,IF(AK69="V",0,IF(AK69="X",0,IF(AK$2="L",VLOOKUP(AK69,'H. INV.'!$F$10:$P$171,11,FALSE),IF(AK$2="S",VLOOKUP(AK69,'H. INV.'!$V$10:$AF$171,11,FALSE),IF(AK$2="D",VLOOKUP(AK69,'H. INV.'!$AL$10:$AV$171,11,FALSE),"")))))))</f>
        <v/>
      </c>
      <c r="FO69" s="19"/>
      <c r="FP69" s="148" t="str">
        <f>IF(G69="","",IF(G69="L",0,IF(G69="V",0,IF(G69="X",0,IF(G$2="L",VLOOKUP(G69,'H. VER.'!$F$10:$P$171,11,FALSE),IF(G$2="S",VLOOKUP(G69,'H. VER.'!$V$10:$AF$171,11,FALSE),IF(G$2="D",VLOOKUP(G69,'H. VER.'!$AL$10:$AV$171,11,FALSE),"")))))))</f>
        <v/>
      </c>
      <c r="FQ69" s="148" t="str">
        <f>IF(H69="","",IF(H69="L",0,IF(H69="V",0,IF(H69="X",0,IF(H$2="L",VLOOKUP(H69,'H. VER.'!$F$10:$P$171,11,FALSE),IF(H$2="S",VLOOKUP(H69,'H. VER.'!$V$10:$AF$171,11,FALSE),IF(H$2="D",VLOOKUP(H69,'H. VER.'!$AL$10:$AV$171,11,FALSE),"")))))))</f>
        <v/>
      </c>
      <c r="FR69" s="148" t="str">
        <f>IF(I69="","",IF(I69="L",0,IF(I69="V",0,IF(I69="X",0,IF(I$2="L",VLOOKUP(I69,'H. VER.'!$F$10:$P$171,11,FALSE),IF(I$2="S",VLOOKUP(I69,'H. VER.'!$V$10:$AF$171,11,FALSE),IF(I$2="D",VLOOKUP(I69,'H. VER.'!$AL$10:$AV$171,11,FALSE),"")))))))</f>
        <v/>
      </c>
      <c r="FS69" s="148" t="str">
        <f>IF(J69="","",IF(J69="L",0,IF(J69="V",0,IF(J69="X",0,IF(J$2="L",VLOOKUP(J69,'H. VER.'!$F$10:$P$171,11,FALSE),IF(J$2="S",VLOOKUP(J69,'H. VER.'!$V$10:$AF$171,11,FALSE),IF(J$2="D",VLOOKUP(J69,'H. VER.'!$AL$10:$AV$171,11,FALSE),"")))))))</f>
        <v/>
      </c>
      <c r="FT69" s="148" t="str">
        <f>IF(K69="","",IF(K69="L",0,IF(K69="V",0,IF(K69="X",0,IF(K$2="L",VLOOKUP(K69,'H. VER.'!$F$10:$P$171,11,FALSE),IF(K$2="S",VLOOKUP(K69,'H. VER.'!$V$10:$AF$171,11,FALSE),IF(K$2="D",VLOOKUP(K69,'H. VER.'!$AL$10:$AV$171,11,FALSE),"")))))))</f>
        <v/>
      </c>
      <c r="FU69" s="148" t="str">
        <f>IF(L69="","",IF(L69="L",0,IF(L69="V",0,IF(L69="X",0,IF(L$2="L",VLOOKUP(L69,'H. VER.'!$F$10:$P$171,11,FALSE),IF(L$2="S",VLOOKUP(L69,'H. VER.'!$V$10:$AF$171,11,FALSE),IF(L$2="D",VLOOKUP(L69,'H. VER.'!$AL$10:$AV$171,11,FALSE),"")))))))</f>
        <v/>
      </c>
      <c r="FV69" s="148" t="str">
        <f>IF(M69="","",IF(M69="L",0,IF(M69="V",0,IF(M69="X",0,IF(M$2="L",VLOOKUP(M69,'H. VER.'!$F$10:$P$171,11,FALSE),IF(M$2="S",VLOOKUP(M69,'H. VER.'!$V$10:$AF$171,11,FALSE),IF(M$2="D",VLOOKUP(M69,'H. VER.'!$AL$10:$AV$171,11,FALSE),"")))))))</f>
        <v/>
      </c>
      <c r="FW69" s="148" t="str">
        <f>IF(N69="","",IF(N69="L",0,IF(N69="V",0,IF(N69="X",0,IF(N$2="L",VLOOKUP(N69,'H. VER.'!$F$10:$P$171,11,FALSE),IF(N$2="S",VLOOKUP(N69,'H. VER.'!$V$10:$AF$171,11,FALSE),IF(N$2="D",VLOOKUP(N69,'H. VER.'!$AL$10:$AV$171,11,FALSE),"")))))))</f>
        <v/>
      </c>
      <c r="FX69" s="148" t="str">
        <f>IF(O69="","",IF(O69="L",0,IF(O69="V",0,IF(O69="X",0,IF(O$2="L",VLOOKUP(O69,'H. VER.'!$F$10:$P$171,11,FALSE),IF(O$2="S",VLOOKUP(O69,'H. VER.'!$V$10:$AF$171,11,FALSE),IF(O$2="D",VLOOKUP(O69,'H. VER.'!$AL$10:$AV$171,11,FALSE),"")))))))</f>
        <v/>
      </c>
      <c r="FY69" s="148" t="str">
        <f>IF(P69="","",IF(P69="L",0,IF(P69="V",0,IF(P69="X",0,IF(P$2="L",VLOOKUP(P69,'H. VER.'!$F$10:$P$171,11,FALSE),IF(P$2="S",VLOOKUP(P69,'H. VER.'!$V$10:$AF$171,11,FALSE),IF(P$2="D",VLOOKUP(P69,'H. VER.'!$AL$10:$AV$171,11,FALSE),"")))))))</f>
        <v/>
      </c>
      <c r="FZ69" s="148" t="str">
        <f>IF(Q69="","",IF(Q69="L",0,IF(Q69="V",0,IF(Q69="X",0,IF(Q$2="L",VLOOKUP(Q69,'H. VER.'!$F$10:$P$171,11,FALSE),IF(Q$2="S",VLOOKUP(Q69,'H. VER.'!$V$10:$AF$171,11,FALSE),IF(Q$2="D",VLOOKUP(Q69,'H. VER.'!$AL$10:$AV$171,11,FALSE),"")))))))</f>
        <v/>
      </c>
      <c r="GA69" s="148" t="str">
        <f>IF(R69="","",IF(R69="L",0,IF(R69="V",0,IF(R69="X",0,IF(R$2="L",VLOOKUP(R69,'H. VER.'!$F$10:$P$171,11,FALSE),IF(R$2="S",VLOOKUP(R69,'H. VER.'!$V$10:$AF$171,11,FALSE),IF(R$2="D",VLOOKUP(R69,'H. VER.'!$AL$10:$AV$171,11,FALSE),"")))))))</f>
        <v/>
      </c>
      <c r="GB69" s="148" t="str">
        <f>IF(S69="","",IF(S69="L",0,IF(S69="V",0,IF(S69="X",0,IF(S$2="L",VLOOKUP(S69,'H. VER.'!$F$10:$P$171,11,FALSE),IF(S$2="S",VLOOKUP(S69,'H. VER.'!$V$10:$AF$171,11,FALSE),IF(S$2="D",VLOOKUP(S69,'H. VER.'!$AL$10:$AV$171,11,FALSE),"")))))))</f>
        <v/>
      </c>
      <c r="GC69" s="148" t="str">
        <f>IF(T69="","",IF(T69="L",0,IF(T69="V",0,IF(T69="X",0,IF(T$2="L",VLOOKUP(T69,'H. VER.'!$F$10:$P$171,11,FALSE),IF(T$2="S",VLOOKUP(T69,'H. VER.'!$V$10:$AF$171,11,FALSE),IF(T$2="D",VLOOKUP(T69,'H. VER.'!$AL$10:$AV$171,11,FALSE),"")))))))</f>
        <v/>
      </c>
      <c r="GD69" s="148" t="str">
        <f>IF(U69="","",IF(U69="L",0,IF(U69="V",0,IF(U69="X",0,IF(U$2="L",VLOOKUP(U69,'H. VER.'!$F$10:$P$171,11,FALSE),IF(U$2="S",VLOOKUP(U69,'H. VER.'!$V$10:$AF$171,11,FALSE),IF(U$2="D",VLOOKUP(U69,'H. VER.'!$AL$10:$AV$171,11,FALSE),"")))))))</f>
        <v/>
      </c>
      <c r="GE69" s="148" t="str">
        <f>IF(V69="","",IF(V69="L",0,IF(V69="V",0,IF(V69="X",0,IF(V$2="L",VLOOKUP(V69,'H. VER.'!$F$10:$P$171,11,FALSE),IF(V$2="S",VLOOKUP(V69,'H. VER.'!$V$10:$AF$171,11,FALSE),IF(V$2="D",VLOOKUP(V69,'H. VER.'!$AL$10:$AV$171,11,FALSE),"")))))))</f>
        <v/>
      </c>
      <c r="GF69" s="148" t="str">
        <f>IF(W69="","",IF(W69="L",0,IF(W69="V",0,IF(W69="X",0,IF(W$2="L",VLOOKUP(W69,'H. VER.'!$F$10:$P$171,11,FALSE),IF(W$2="S",VLOOKUP(W69,'H. VER.'!$V$10:$AF$171,11,FALSE),IF(W$2="D",VLOOKUP(W69,'H. VER.'!$AL$10:$AV$171,11,FALSE),"")))))))</f>
        <v/>
      </c>
      <c r="GG69" s="148" t="str">
        <f>IF(X69="","",IF(X69="L",0,IF(X69="V",0,IF(X69="X",0,IF(X$2="L",VLOOKUP(X69,'H. VER.'!$F$10:$P$171,11,FALSE),IF(X$2="S",VLOOKUP(X69,'H. VER.'!$V$10:$AF$171,11,FALSE),IF(X$2="D",VLOOKUP(X69,'H. VER.'!$AL$10:$AV$171,11,FALSE),"")))))))</f>
        <v/>
      </c>
      <c r="GH69" s="148" t="str">
        <f>IF(Y69="","",IF(Y69="L",0,IF(Y69="V",0,IF(Y69="X",0,IF(Y$2="L",VLOOKUP(Y69,'H. VER.'!$F$10:$P$171,11,FALSE),IF(Y$2="S",VLOOKUP(Y69,'H. VER.'!$V$10:$AF$171,11,FALSE),IF(Y$2="D",VLOOKUP(Y69,'H. VER.'!$AL$10:$AV$171,11,FALSE),"")))))))</f>
        <v/>
      </c>
      <c r="GI69" s="148" t="str">
        <f>IF(Z69="","",IF(Z69="L",0,IF(Z69="V",0,IF(Z69="X",0,IF(Z$2="L",VLOOKUP(Z69,'H. VER.'!$F$10:$P$171,11,FALSE),IF(Z$2="S",VLOOKUP(Z69,'H. VER.'!$V$10:$AF$171,11,FALSE),IF(Z$2="D",VLOOKUP(Z69,'H. VER.'!$AL$10:$AV$171,11,FALSE),"")))))))</f>
        <v/>
      </c>
      <c r="GJ69" s="148" t="str">
        <f>IF(AA69="","",IF(AA69="L",0,IF(AA69="V",0,IF(AA69="X",0,IF(AA$2="L",VLOOKUP(AA69,'H. VER.'!$F$10:$P$171,11,FALSE),IF(AA$2="S",VLOOKUP(AA69,'H. VER.'!$V$10:$AF$171,11,FALSE),IF(AA$2="D",VLOOKUP(AA69,'H. VER.'!$AL$10:$AV$171,11,FALSE),"")))))))</f>
        <v/>
      </c>
      <c r="GK69" s="148" t="str">
        <f>IF(AB69="","",IF(AB69="L",0,IF(AB69="V",0,IF(AB69="X",0,IF(AB$2="L",VLOOKUP(AB69,'H. VER.'!$F$10:$P$171,11,FALSE),IF(AB$2="S",VLOOKUP(AB69,'H. VER.'!$V$10:$AF$171,11,FALSE),IF(AB$2="D",VLOOKUP(AB69,'H. VER.'!$AL$10:$AV$171,11,FALSE),"")))))))</f>
        <v/>
      </c>
      <c r="GL69" s="148" t="str">
        <f>IF(AC69="","",IF(AC69="L",0,IF(AC69="V",0,IF(AC69="X",0,IF(AC$2="L",VLOOKUP(AC69,'H. VER.'!$F$10:$P$171,11,FALSE),IF(AC$2="S",VLOOKUP(AC69,'H. VER.'!$V$10:$AF$171,11,FALSE),IF(AC$2="D",VLOOKUP(AC69,'H. VER.'!$AL$10:$AV$171,11,FALSE),"")))))))</f>
        <v/>
      </c>
      <c r="GM69" s="148" t="str">
        <f>IF(AD69="","",IF(AD69="L",0,IF(AD69="V",0,IF(AD69="X",0,IF(AD$2="L",VLOOKUP(AD69,'H. VER.'!$F$10:$P$171,11,FALSE),IF(AD$2="S",VLOOKUP(AD69,'H. VER.'!$V$10:$AF$171,11,FALSE),IF(AD$2="D",VLOOKUP(AD69,'H. VER.'!$AL$10:$AV$171,11,FALSE),"")))))))</f>
        <v/>
      </c>
      <c r="GN69" s="148" t="str">
        <f>IF(AE69="","",IF(AE69="L",0,IF(AE69="V",0,IF(AE69="X",0,IF(AE$2="L",VLOOKUP(AE69,'H. VER.'!$F$10:$P$171,11,FALSE),IF(AE$2="S",VLOOKUP(AE69,'H. VER.'!$V$10:$AF$171,11,FALSE),IF(AE$2="D",VLOOKUP(AE69,'H. VER.'!$AL$10:$AV$171,11,FALSE),"")))))))</f>
        <v/>
      </c>
      <c r="GO69" s="148" t="str">
        <f>IF(AF69="","",IF(AF69="L",0,IF(AF69="V",0,IF(AF69="X",0,IF(AF$2="L",VLOOKUP(AF69,'H. VER.'!$F$10:$P$171,11,FALSE),IF(AF$2="S",VLOOKUP(AF69,'H. VER.'!$V$10:$AF$171,11,FALSE),IF(AF$2="D",VLOOKUP(AF69,'H. VER.'!$AL$10:$AV$171,11,FALSE),"")))))))</f>
        <v/>
      </c>
      <c r="GP69" s="148" t="str">
        <f>IF(AG69="","",IF(AG69="L",0,IF(AG69="V",0,IF(AG69="X",0,IF(AG$2="L",VLOOKUP(AG69,'H. VER.'!$F$10:$P$171,11,FALSE),IF(AG$2="S",VLOOKUP(AG69,'H. VER.'!$V$10:$AF$171,11,FALSE),IF(AG$2="D",VLOOKUP(AG69,'H. VER.'!$AL$10:$AV$171,11,FALSE),"")))))))</f>
        <v/>
      </c>
      <c r="GQ69" s="148" t="str">
        <f>IF(AH69="","",IF(AH69="L",0,IF(AH69="V",0,IF(AH69="X",0,IF(AH$2="L",VLOOKUP(AH69,'H. VER.'!$F$10:$P$171,11,FALSE),IF(AH$2="S",VLOOKUP(AH69,'H. VER.'!$V$10:$AF$171,11,FALSE),IF(AH$2="D",VLOOKUP(AH69,'H. VER.'!$AL$10:$AV$171,11,FALSE),"")))))))</f>
        <v/>
      </c>
      <c r="GR69" s="148" t="str">
        <f>IF(AI69="","",IF(AI69="L",0,IF(AI69="V",0,IF(AI69="X",0,IF(AI$2="L",VLOOKUP(AI69,'H. VER.'!$F$10:$P$171,11,FALSE),IF(AI$2="S",VLOOKUP(AI69,'H. VER.'!$V$10:$AF$171,11,FALSE),IF(AI$2="D",VLOOKUP(AI69,'H. VER.'!$AL$10:$AV$171,11,FALSE),"")))))))</f>
        <v/>
      </c>
      <c r="GS69" s="148" t="str">
        <f>IF(AJ69="","",IF(AJ69="L",0,IF(AJ69="V",0,IF(AJ69="X",0,IF(AJ$2="L",VLOOKUP(AJ69,'H. VER.'!$F$10:$P$171,11,FALSE),IF(AJ$2="S",VLOOKUP(AJ69,'H. VER.'!$V$10:$AF$171,11,FALSE),IF(AJ$2="D",VLOOKUP(AJ69,'H. VER.'!$AL$10:$AV$171,11,FALSE),"")))))))</f>
        <v/>
      </c>
      <c r="GT69" s="148" t="str">
        <f>IF(AK69="","",IF(AK69="L",0,IF(AK69="V",0,IF(AK69="X",0,IF(AK$2="L",VLOOKUP(AK69,'H. VER.'!$F$10:$P$171,11,FALSE),IF(AK$2="S",VLOOKUP(AK69,'H. VER.'!$V$10:$AF$171,11,FALSE),IF(AK$2="D",VLOOKUP(AK69,'H. VER.'!$AL$10:$AV$171,11,FALSE),"")))))))</f>
        <v/>
      </c>
      <c r="GU69" s="19"/>
      <c r="GV69" s="417">
        <f t="shared" si="47"/>
        <v>62</v>
      </c>
      <c r="GW69" s="415"/>
    </row>
    <row r="70" spans="1:205" ht="15.75">
      <c r="A70" s="368"/>
      <c r="B70" s="367" t="str">
        <f>IFERROR(VLOOKUP(A486/7/2023+CONDUCTORES!C:V,20,FALSE),"")</f>
        <v/>
      </c>
      <c r="C70" s="544" t="str">
        <f>IF(CUADRO!A70="",IF(B70="","",B70),VLOOKUP(CUADRO!A70,CONDUCTORES!C:E,3,FALSE))</f>
        <v/>
      </c>
      <c r="D70" s="545" t="str">
        <f>IF(ISNA(IF(B70="",IF(A70="","",A70),VLOOKUP(B70,CONDUCTORES!B:F,5,FALSE))),"",(IF(B70="",IF(A70="","",A70),VLOOKUP(B70,CONDUCTORES!B:F,5,FALSE))))</f>
        <v/>
      </c>
      <c r="E70" s="546">
        <v>55</v>
      </c>
      <c r="F70" s="552"/>
      <c r="G70" s="555"/>
      <c r="H70" s="555"/>
      <c r="I70" s="555"/>
      <c r="J70" s="555"/>
      <c r="K70" s="555"/>
      <c r="L70" s="555"/>
      <c r="M70" s="555"/>
      <c r="N70" s="555"/>
      <c r="O70" s="555"/>
      <c r="P70" s="555"/>
      <c r="Q70" s="555"/>
      <c r="R70" s="555"/>
      <c r="S70" s="555"/>
      <c r="T70" s="555"/>
      <c r="U70" s="555"/>
      <c r="V70" s="550"/>
      <c r="W70" s="547"/>
      <c r="X70" s="547"/>
      <c r="Y70" s="519"/>
      <c r="Z70" s="519"/>
      <c r="AA70" s="547"/>
      <c r="AB70" s="547"/>
      <c r="AC70" s="547"/>
      <c r="AD70" s="547"/>
      <c r="AE70" s="547"/>
      <c r="AF70" s="547"/>
      <c r="AG70" s="550"/>
      <c r="AH70" s="547"/>
      <c r="AI70" s="547"/>
      <c r="AJ70" s="547"/>
      <c r="AK70" s="519"/>
      <c r="AL70" s="417">
        <f t="shared" ref="AL70:AL109" si="120">COUNTIF(G70:AK70,"L")</f>
        <v>0</v>
      </c>
      <c r="AM70" s="417">
        <f>MAX(BV70:CZ70)</f>
        <v>31</v>
      </c>
      <c r="AN70" s="463">
        <f t="shared" si="112"/>
        <v>0</v>
      </c>
      <c r="AO70" s="463">
        <f t="shared" si="113"/>
        <v>0</v>
      </c>
      <c r="AP70" s="463">
        <f t="shared" si="114"/>
        <v>0</v>
      </c>
      <c r="AQ70" s="463">
        <f t="shared" si="115"/>
        <v>0</v>
      </c>
      <c r="AR70" s="463">
        <f t="shared" si="116"/>
        <v>0</v>
      </c>
      <c r="AS70" s="464">
        <f t="shared" si="117"/>
        <v>0</v>
      </c>
      <c r="AT70" s="464">
        <f t="shared" si="118"/>
        <v>0</v>
      </c>
      <c r="AU70" s="465">
        <f>EH70+(AO70*(CALCULADORA!$L$22/30))+(CUADRO!AP70*CALCULADORA!$J$22)+(CUADRO!AQ70*CALCULADORA!$J$22)+(CUADRO!AR70*CALCULADORA!$J$22)</f>
        <v>0</v>
      </c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97">
        <f t="shared" si="80"/>
        <v>1</v>
      </c>
      <c r="BW70" s="97">
        <f t="shared" si="81"/>
        <v>2</v>
      </c>
      <c r="BX70" s="97">
        <f t="shared" si="82"/>
        <v>3</v>
      </c>
      <c r="BY70" s="97">
        <f t="shared" si="83"/>
        <v>4</v>
      </c>
      <c r="BZ70" s="97">
        <f t="shared" si="84"/>
        <v>5</v>
      </c>
      <c r="CA70" s="97">
        <f t="shared" si="85"/>
        <v>6</v>
      </c>
      <c r="CB70" s="97">
        <f t="shared" si="86"/>
        <v>7</v>
      </c>
      <c r="CC70" s="97">
        <f t="shared" si="87"/>
        <v>8</v>
      </c>
      <c r="CD70" s="97">
        <f t="shared" si="88"/>
        <v>9</v>
      </c>
      <c r="CE70" s="97">
        <f t="shared" si="89"/>
        <v>10</v>
      </c>
      <c r="CF70" s="97">
        <f t="shared" si="90"/>
        <v>11</v>
      </c>
      <c r="CG70" s="97">
        <f t="shared" si="91"/>
        <v>12</v>
      </c>
      <c r="CH70" s="97">
        <f t="shared" si="92"/>
        <v>13</v>
      </c>
      <c r="CI70" s="97">
        <f t="shared" si="93"/>
        <v>14</v>
      </c>
      <c r="CJ70" s="97">
        <f t="shared" si="94"/>
        <v>15</v>
      </c>
      <c r="CK70" s="97">
        <f t="shared" si="95"/>
        <v>16</v>
      </c>
      <c r="CL70" s="97">
        <f t="shared" si="96"/>
        <v>17</v>
      </c>
      <c r="CM70" s="97">
        <f t="shared" si="97"/>
        <v>18</v>
      </c>
      <c r="CN70" s="97">
        <f t="shared" si="98"/>
        <v>19</v>
      </c>
      <c r="CO70" s="97">
        <f t="shared" si="99"/>
        <v>20</v>
      </c>
      <c r="CP70" s="97">
        <f t="shared" si="100"/>
        <v>21</v>
      </c>
      <c r="CQ70" s="97">
        <f t="shared" si="101"/>
        <v>22</v>
      </c>
      <c r="CR70" s="97">
        <f t="shared" si="102"/>
        <v>23</v>
      </c>
      <c r="CS70" s="97">
        <f t="shared" si="103"/>
        <v>24</v>
      </c>
      <c r="CT70" s="97">
        <f t="shared" si="104"/>
        <v>25</v>
      </c>
      <c r="CU70" s="97">
        <f t="shared" si="105"/>
        <v>26</v>
      </c>
      <c r="CV70" s="97">
        <f t="shared" si="106"/>
        <v>27</v>
      </c>
      <c r="CW70" s="97">
        <f t="shared" si="107"/>
        <v>28</v>
      </c>
      <c r="CX70" s="97">
        <f t="shared" si="108"/>
        <v>29</v>
      </c>
      <c r="CY70" s="97">
        <f t="shared" si="109"/>
        <v>30</v>
      </c>
      <c r="CZ70" s="97">
        <f t="shared" si="110"/>
        <v>31</v>
      </c>
      <c r="DA70" s="19"/>
      <c r="DB70" s="19"/>
      <c r="DC70" s="148" t="str">
        <f>IF(G70="X",CALCULADORA!$J$22,IF(CUADRO!G70="V",0,IF(CUADRO!G70="AP",0,IF(CUADRO!G70="HS",0,IF(CUADRO!G70="BA",0,IF(CALCULADORA!$M$2="INVIERNO",CUADRO!EJ70,CUADRO!FP70))))))</f>
        <v/>
      </c>
      <c r="DD70" s="148" t="str">
        <f>IF(H70="X",CALCULADORA!$J$22,IF(CUADRO!H70="V",0,IF(CUADRO!H70="AP",0,IF(CUADRO!H70="HS",0,IF(CUADRO!H70="BA",0,IF(CALCULADORA!$M$2="INVIERNO",CUADRO!EK70,CUADRO!FQ70))))))</f>
        <v/>
      </c>
      <c r="DE70" s="148" t="str">
        <f>IF(I70="X",CALCULADORA!$J$22,IF(CUADRO!I70="V",0,IF(CUADRO!I70="AP",0,IF(CUADRO!I70="HS",0,IF(CUADRO!I70="BA",0,IF(CALCULADORA!$M$2="INVIERNO",CUADRO!EL70,CUADRO!FR70))))))</f>
        <v/>
      </c>
      <c r="DF70" s="148" t="str">
        <f>IF(J70="X",CALCULADORA!$J$22,IF(CUADRO!J70="V",0,IF(CUADRO!J70="AP",0,IF(CUADRO!J70="HS",0,IF(CUADRO!J70="BA",0,IF(CALCULADORA!$M$2="INVIERNO",CUADRO!EM70,CUADRO!FS70))))))</f>
        <v/>
      </c>
      <c r="DG70" s="148" t="str">
        <f>IF(K70="X",CALCULADORA!$J$22,IF(CUADRO!K70="V",0,IF(CUADRO!K70="AP",0,IF(CUADRO!K70="HS",0,IF(CUADRO!K70="BA",0,IF(CALCULADORA!$M$2="INVIERNO",CUADRO!EN70,CUADRO!FT70))))))</f>
        <v/>
      </c>
      <c r="DH70" s="148" t="str">
        <f>IF(L70="X",CALCULADORA!$J$22,IF(CUADRO!L70="V",0,IF(CUADRO!L70="AP",0,IF(CUADRO!L70="HS",0,IF(CUADRO!L70="BA",0,IF(CALCULADORA!$M$2="INVIERNO",CUADRO!EO70,CUADRO!FU70))))))</f>
        <v/>
      </c>
      <c r="DI70" s="148" t="str">
        <f>IF(M70="X",CALCULADORA!$J$22,IF(CUADRO!M70="V",0,IF(CUADRO!M70="AP",0,IF(CUADRO!M70="HS",0,IF(CUADRO!M70="BA",0,IF(CALCULADORA!$M$2="INVIERNO",CUADRO!EP70,CUADRO!FV70))))))</f>
        <v/>
      </c>
      <c r="DJ70" s="148" t="str">
        <f>IF(N70="X",CALCULADORA!$J$22,IF(CUADRO!N70="V",0,IF(CUADRO!N70="AP",0,IF(CUADRO!N70="HS",0,IF(CUADRO!N70="BA",0,IF(CALCULADORA!$M$2="INVIERNO",CUADRO!EQ70,CUADRO!FW70))))))</f>
        <v/>
      </c>
      <c r="DK70" s="148" t="str">
        <f>IF(O70="X",CALCULADORA!$J$22,IF(CUADRO!O70="V",0,IF(CUADRO!O70="AP",0,IF(CUADRO!O70="HS",0,IF(CUADRO!O70="BA",0,IF(CALCULADORA!$M$2="INVIERNO",CUADRO!ER70,CUADRO!FX70))))))</f>
        <v/>
      </c>
      <c r="DL70" s="148" t="str">
        <f>IF(P70="X",CALCULADORA!$J$22,IF(CUADRO!P70="V",0,IF(CUADRO!P70="AP",0,IF(CUADRO!P70="HS",0,IF(CUADRO!P70="BA",0,IF(CALCULADORA!$M$2="INVIERNO",CUADRO!ES70,CUADRO!FY70))))))</f>
        <v/>
      </c>
      <c r="DM70" s="148" t="str">
        <f>IF(Q70="X",CALCULADORA!$J$22,IF(CUADRO!Q70="V",0,IF(CUADRO!Q70="AP",0,IF(CUADRO!Q70="HS",0,IF(CUADRO!Q70="BA",0,IF(CALCULADORA!$M$2="INVIERNO",CUADRO!ET70,CUADRO!FZ70))))))</f>
        <v/>
      </c>
      <c r="DN70" s="148" t="str">
        <f>IF(R70="X",CALCULADORA!$J$22,IF(CUADRO!R70="V",0,IF(CUADRO!R70="AP",0,IF(CUADRO!R70="HS",0,IF(CUADRO!R70="BA",0,IF(CALCULADORA!$M$2="INVIERNO",CUADRO!EU70,CUADRO!GA70))))))</f>
        <v/>
      </c>
      <c r="DO70" s="148" t="str">
        <f>IF(S70="X",CALCULADORA!$J$22,IF(CUADRO!S70="V",0,IF(CUADRO!S70="AP",0,IF(CUADRO!S70="HS",0,IF(CUADRO!S70="BA",0,IF(CALCULADORA!$M$2="INVIERNO",CUADRO!EV70,CUADRO!GB70))))))</f>
        <v/>
      </c>
      <c r="DP70" s="148" t="str">
        <f>IF(T70="X",CALCULADORA!$J$22,IF(CUADRO!T70="V",0,IF(CUADRO!T70="AP",0,IF(CUADRO!T70="HS",0,IF(CUADRO!T70="BA",0,IF(CALCULADORA!$M$2="INVIERNO",CUADRO!EW70,CUADRO!GC70))))))</f>
        <v/>
      </c>
      <c r="DQ70" s="148" t="str">
        <f>IF(U70="X",CALCULADORA!$J$22,IF(CUADRO!U70="V",0,IF(CUADRO!U70="AP",0,IF(CUADRO!U70="HS",0,IF(CUADRO!U70="BA",0,IF(CALCULADORA!$M$2="INVIERNO",CUADRO!EX70,CUADRO!GD70))))))</f>
        <v/>
      </c>
      <c r="DR70" s="148" t="str">
        <f>IF(V70="X",CALCULADORA!$J$22,IF(CUADRO!V70="V",0,IF(CUADRO!V70="AP",0,IF(CUADRO!V70="HS",0,IF(CUADRO!V70="BA",0,IF(CALCULADORA!$M$2="INVIERNO",CUADRO!EY70,CUADRO!GE70))))))</f>
        <v/>
      </c>
      <c r="DS70" s="148" t="str">
        <f>IF(W70="X",CALCULADORA!$J$22,IF(CUADRO!W70="V",0,IF(CUADRO!W70="AP",0,IF(CUADRO!W70="HS",0,IF(CUADRO!W70="BA",0,IF(CALCULADORA!$M$2="INVIERNO",CUADRO!EZ70,CUADRO!GF70))))))</f>
        <v/>
      </c>
      <c r="DT70" s="148" t="str">
        <f>IF(X70="X",CALCULADORA!$J$22,IF(CUADRO!X70="V",0,IF(CUADRO!X70="AP",0,IF(CUADRO!X70="HS",0,IF(CUADRO!X70="BA",0,IF(CALCULADORA!$M$2="INVIERNO",CUADRO!FA70,CUADRO!GG70))))))</f>
        <v/>
      </c>
      <c r="DU70" s="148" t="str">
        <f>IF(Y70="X",CALCULADORA!$J$22,IF(CUADRO!Y70="V",0,IF(CUADRO!Y70="AP",0,IF(CUADRO!Y70="HS",0,IF(CUADRO!Y70="BA",0,IF(CALCULADORA!$M$2="INVIERNO",CUADRO!FB70,CUADRO!GH70))))))</f>
        <v/>
      </c>
      <c r="DV70" s="148" t="str">
        <f>IF(Z70="X",CALCULADORA!$J$22,IF(CUADRO!Z70="V",0,IF(CUADRO!Z70="AP",0,IF(CUADRO!Z70="HS",0,IF(CUADRO!Z70="BA",0,IF(CALCULADORA!$M$2="INVIERNO",CUADRO!FC70,CUADRO!GI70))))))</f>
        <v/>
      </c>
      <c r="DW70" s="148" t="str">
        <f>IF(AA70="X",CALCULADORA!$J$22,IF(CUADRO!AA70="V",0,IF(CUADRO!AA70="AP",0,IF(CUADRO!AA70="HS",0,IF(CUADRO!AA70="BA",0,IF(CALCULADORA!$M$2="INVIERNO",CUADRO!FD70,CUADRO!GJ70))))))</f>
        <v/>
      </c>
      <c r="DX70" s="148" t="str">
        <f>IF(AB70="X",CALCULADORA!$J$22,IF(CUADRO!AB70="V",0,IF(CUADRO!AB70="AP",0,IF(CUADRO!AB70="HS",0,IF(CUADRO!AB70="BA",0,IF(CALCULADORA!$M$2="INVIERNO",CUADRO!FE70,CUADRO!GK70))))))</f>
        <v/>
      </c>
      <c r="DY70" s="148" t="str">
        <f>IF(AC70="X",CALCULADORA!$J$22,IF(CUADRO!AC70="V",0,IF(CUADRO!AC70="AP",0,IF(CUADRO!AC70="HS",0,IF(CUADRO!AC70="BA",0,IF(CALCULADORA!$M$2="INVIERNO",CUADRO!FF70,CUADRO!GL70))))))</f>
        <v/>
      </c>
      <c r="DZ70" s="148" t="str">
        <f>IF(AD70="X",CALCULADORA!$J$22,IF(CUADRO!AD70="V",0,IF(CUADRO!AD70="AP",0,IF(CUADRO!AD70="HS",0,IF(CUADRO!AD70="BA",0,IF(CALCULADORA!$M$2="INVIERNO",CUADRO!FG70,CUADRO!GM70))))))</f>
        <v/>
      </c>
      <c r="EA70" s="148" t="str">
        <f>IF(AE70="X",CALCULADORA!$J$22,IF(CUADRO!AE70="V",0,IF(CUADRO!AE70="AP",0,IF(CUADRO!AE70="HS",0,IF(CUADRO!AE70="BA",0,IF(CALCULADORA!$M$2="INVIERNO",CUADRO!FH70,CUADRO!GN70))))))</f>
        <v/>
      </c>
      <c r="EB70" s="148" t="str">
        <f>IF(AF70="X",CALCULADORA!$J$22,IF(CUADRO!AF70="V",0,IF(CUADRO!AF70="AP",0,IF(CUADRO!AF70="HS",0,IF(CUADRO!AF70="BA",0,IF(CALCULADORA!$M$2="INVIERNO",CUADRO!FI70,CUADRO!GO70))))))</f>
        <v/>
      </c>
      <c r="EC70" s="148" t="str">
        <f>IF(AG70="X",CALCULADORA!$J$22,IF(CUADRO!AG70="V",0,IF(CUADRO!AG70="AP",0,IF(CUADRO!AG70="HS",0,IF(CUADRO!AG70="BA",0,IF(CALCULADORA!$M$2="INVIERNO",CUADRO!FJ70,CUADRO!GP70))))))</f>
        <v/>
      </c>
      <c r="ED70" s="148" t="str">
        <f>IF(AH70="X",CALCULADORA!$J$22,IF(CUADRO!AH70="V",0,IF(CUADRO!AH70="AP",0,IF(CUADRO!AH70="HS",0,IF(CUADRO!AH70="BA",0,IF(CALCULADORA!$M$2="INVIERNO",CUADRO!FK70,CUADRO!GQ70))))))</f>
        <v/>
      </c>
      <c r="EE70" s="148" t="str">
        <f>IF(AI70="X",CALCULADORA!$J$22,IF(CUADRO!AI70="V",0,IF(CUADRO!AI70="AP",0,IF(CUADRO!AI70="HS",0,IF(CUADRO!AI70="BA",0,IF(CALCULADORA!$M$2="INVIERNO",CUADRO!FL70,CUADRO!GR70))))))</f>
        <v/>
      </c>
      <c r="EF70" s="148" t="str">
        <f>IF(AJ70="X",CALCULADORA!$J$22,IF(CUADRO!AJ70="V",0,IF(CUADRO!AJ70="AP",0,IF(CUADRO!AJ70="HS",0,IF(CUADRO!AJ70="BA",0,IF(CALCULADORA!$M$2="INVIERNO",CUADRO!FM70,CUADRO!GS70))))))</f>
        <v/>
      </c>
      <c r="EG70" s="148" t="str">
        <f>IF(AK70="X",CALCULADORA!$J$22,IF(CUADRO!AK70="V",0,IF(CUADRO!AK70="AP",0,IF(CUADRO!AK70="HS",0,IF(CUADRO!AK70="BA",0,IF(CALCULADORA!$M$2="INVIERNO",CUADRO!FN70,CUADRO!GT70))))))</f>
        <v/>
      </c>
      <c r="EH70" s="363">
        <f t="shared" si="119"/>
        <v>0</v>
      </c>
      <c r="EI70" s="19"/>
      <c r="EJ70" s="148" t="str">
        <f>IF(G70="","",IF(G70="L",0,IF(G70="V",0,IF(G70="X",0,IF(G$2="L",VLOOKUP(G70,'H. INV.'!$F$10:$P$171,11,FALSE),IF(G$2="S",VLOOKUP(G70,'H. INV.'!$V$10:$AF$171,11,FALSE),IF(G$2="D",VLOOKUP(G70,'H. INV.'!$AL$10:$AV$171,11,FALSE),"")))))))</f>
        <v/>
      </c>
      <c r="EK70" s="148" t="str">
        <f>IF(H70="","",IF(H70="L",0,IF(H70="V",0,IF(H70="X",0,IF(H$2="L",VLOOKUP(H70,'H. INV.'!$F$10:$P$171,11,FALSE),IF(H$2="S",VLOOKUP(H70,'H. INV.'!$V$10:$AF$171,11,FALSE),IF(H$2="D",VLOOKUP(H70,'H. INV.'!$AL$10:$AV$171,11,FALSE),"")))))))</f>
        <v/>
      </c>
      <c r="EL70" s="148" t="str">
        <f>IF(I70="","",IF(I70="L",0,IF(I70="V",0,IF(I70="X",0,IF(I$2="L",VLOOKUP(I70,'H. INV.'!$F$10:$P$171,11,FALSE),IF(I$2="S",VLOOKUP(I70,'H. INV.'!$V$10:$AF$171,11,FALSE),IF(I$2="D",VLOOKUP(I70,'H. INV.'!$AL$10:$AV$171,11,FALSE),"")))))))</f>
        <v/>
      </c>
      <c r="EM70" s="148" t="str">
        <f>IF(J70="","",IF(J70="L",0,IF(J70="V",0,IF(J70="X",0,IF(J$2="L",VLOOKUP(J70,'H. INV.'!$F$10:$P$171,11,FALSE),IF(J$2="S",VLOOKUP(J70,'H. INV.'!$V$10:$AF$171,11,FALSE),IF(J$2="D",VLOOKUP(J70,'H. INV.'!$AL$10:$AV$171,11,FALSE),"")))))))</f>
        <v/>
      </c>
      <c r="EN70" s="148" t="str">
        <f>IF(K70="","",IF(K70="L",0,IF(K70="V",0,IF(K70="X",0,IF(K$2="L",VLOOKUP(K70,'H. INV.'!$F$10:$P$171,11,FALSE),IF(K$2="S",VLOOKUP(K70,'H. INV.'!$V$10:$AF$171,11,FALSE),IF(K$2="D",VLOOKUP(K70,'H. INV.'!$AL$10:$AV$171,11,FALSE),"")))))))</f>
        <v/>
      </c>
      <c r="EO70" s="148" t="str">
        <f>IF(L70="","",IF(L70="L",0,IF(L70="V",0,IF(L70="X",0,IF(L$2="L",VLOOKUP(L70,'H. INV.'!$F$10:$P$171,11,FALSE),IF(L$2="S",VLOOKUP(L70,'H. INV.'!$V$10:$AF$171,11,FALSE),IF(L$2="D",VLOOKUP(L70,'H. INV.'!$AL$10:$AV$171,11,FALSE),"")))))))</f>
        <v/>
      </c>
      <c r="EP70" s="148" t="str">
        <f>IF(M70="","",IF(M70="L",0,IF(M70="V",0,IF(M70="X",0,IF(M$2="L",VLOOKUP(M70,'H. INV.'!$F$10:$P$171,11,FALSE),IF(M$2="S",VLOOKUP(M70,'H. INV.'!$V$10:$AF$171,11,FALSE),IF(M$2="D",VLOOKUP(M70,'H. INV.'!$AL$10:$AV$171,11,FALSE),"")))))))</f>
        <v/>
      </c>
      <c r="EQ70" s="148" t="str">
        <f>IF(N70="","",IF(N70="L",0,IF(N70="V",0,IF(N70="X",0,IF(N$2="L",VLOOKUP(N70,'H. INV.'!$F$10:$P$171,11,FALSE),IF(N$2="S",VLOOKUP(N70,'H. INV.'!$V$10:$AF$171,11,FALSE),IF(N$2="D",VLOOKUP(N70,'H. INV.'!$AL$10:$AV$171,11,FALSE),"")))))))</f>
        <v/>
      </c>
      <c r="ER70" s="148" t="str">
        <f>IF(O70="","",IF(O70="L",0,IF(O70="V",0,IF(O70="X",0,IF(O$2="L",VLOOKUP(O70,'H. INV.'!$F$10:$P$171,11,FALSE),IF(O$2="S",VLOOKUP(O70,'H. INV.'!$V$10:$AF$171,11,FALSE),IF(O$2="D",VLOOKUP(O70,'H. INV.'!$AL$10:$AV$171,11,FALSE),"")))))))</f>
        <v/>
      </c>
      <c r="ES70" s="148" t="str">
        <f>IF(P70="","",IF(P70="L",0,IF(P70="V",0,IF(P70="X",0,IF(P$2="L",VLOOKUP(P70,'H. INV.'!$F$10:$P$171,11,FALSE),IF(P$2="S",VLOOKUP(P70,'H. INV.'!$V$10:$AF$171,11,FALSE),IF(P$2="D",VLOOKUP(P70,'H. INV.'!$AL$10:$AV$171,11,FALSE),"")))))))</f>
        <v/>
      </c>
      <c r="ET70" s="148" t="str">
        <f>IF(Q70="","",IF(Q70="L",0,IF(Q70="V",0,IF(Q70="X",0,IF(Q$2="L",VLOOKUP(Q70,'H. INV.'!$F$10:$P$171,11,FALSE),IF(Q$2="S",VLOOKUP(Q70,'H. INV.'!$V$10:$AF$171,11,FALSE),IF(Q$2="D",VLOOKUP(Q70,'H. INV.'!$AL$10:$AV$171,11,FALSE),"")))))))</f>
        <v/>
      </c>
      <c r="EU70" s="148" t="str">
        <f>IF(R70="","",IF(R70="L",0,IF(R70="V",0,IF(R70="X",0,IF(R$2="L",VLOOKUP(R70,'H. INV.'!$F$10:$P$171,11,FALSE),IF(R$2="S",VLOOKUP(R70,'H. INV.'!$V$10:$AF$171,11,FALSE),IF(R$2="D",VLOOKUP(R70,'H. INV.'!$AL$10:$AV$171,11,FALSE),"")))))))</f>
        <v/>
      </c>
      <c r="EV70" s="148" t="str">
        <f>IF(S70="","",IF(S70="L",0,IF(S70="V",0,IF(S70="X",0,IF(S$2="L",VLOOKUP(S70,'H. INV.'!$F$10:$P$171,11,FALSE),IF(S$2="S",VLOOKUP(S70,'H. INV.'!$V$10:$AF$171,11,FALSE),IF(S$2="D",VLOOKUP(S70,'H. INV.'!$AL$10:$AV$171,11,FALSE),"")))))))</f>
        <v/>
      </c>
      <c r="EW70" s="148" t="str">
        <f>IF(T70="","",IF(T70="L",0,IF(T70="V",0,IF(T70="X",0,IF(T$2="L",VLOOKUP(T70,'H. INV.'!$F$10:$P$171,11,FALSE),IF(T$2="S",VLOOKUP(T70,'H. INV.'!$V$10:$AF$171,11,FALSE),IF(T$2="D",VLOOKUP(T70,'H. INV.'!$AL$10:$AV$171,11,FALSE),"")))))))</f>
        <v/>
      </c>
      <c r="EX70" s="148" t="str">
        <f>IF(U70="","",IF(U70="L",0,IF(U70="V",0,IF(U70="X",0,IF(U$2="L",VLOOKUP(U70,'H. INV.'!$F$10:$P$171,11,FALSE),IF(U$2="S",VLOOKUP(U70,'H. INV.'!$V$10:$AF$171,11,FALSE),IF(U$2="D",VLOOKUP(U70,'H. INV.'!$AL$10:$AV$171,11,FALSE),"")))))))</f>
        <v/>
      </c>
      <c r="EY70" s="148" t="str">
        <f>IF(V70="","",IF(V70="L",0,IF(V70="V",0,IF(V70="X",0,IF(V$2="L",VLOOKUP(V70,'H. INV.'!$F$10:$P$171,11,FALSE),IF(V$2="S",VLOOKUP(V70,'H. INV.'!$V$10:$AF$171,11,FALSE),IF(V$2="D",VLOOKUP(V70,'H. INV.'!$AL$10:$AV$171,11,FALSE),"")))))))</f>
        <v/>
      </c>
      <c r="EZ70" s="148" t="str">
        <f>IF(W70="","",IF(W70="L",0,IF(W70="V",0,IF(W70="X",0,IF(W$2="L",VLOOKUP(W70,'H. INV.'!$F$10:$P$171,11,FALSE),IF(W$2="S",VLOOKUP(W70,'H. INV.'!$V$10:$AF$171,11,FALSE),IF(W$2="D",VLOOKUP(W70,'H. INV.'!$AL$10:$AV$171,11,FALSE),"")))))))</f>
        <v/>
      </c>
      <c r="FA70" s="148" t="str">
        <f>IF(X70="","",IF(X70="L",0,IF(X70="V",0,IF(X70="X",0,IF(X$2="L",VLOOKUP(X70,'H. INV.'!$F$10:$P$171,11,FALSE),IF(X$2="S",VLOOKUP(X70,'H. INV.'!$V$10:$AF$171,11,FALSE),IF(X$2="D",VLOOKUP(X70,'H. INV.'!$AL$10:$AV$171,11,FALSE),"")))))))</f>
        <v/>
      </c>
      <c r="FB70" s="148" t="str">
        <f>IF(Y70="","",IF(Y70="L",0,IF(Y70="V",0,IF(Y70="X",0,IF(Y$2="L",VLOOKUP(Y70,'H. INV.'!$F$10:$P$171,11,FALSE),IF(Y$2="S",VLOOKUP(Y70,'H. INV.'!$V$10:$AF$171,11,FALSE),IF(Y$2="D",VLOOKUP(Y70,'H. INV.'!$AL$10:$AV$171,11,FALSE),"")))))))</f>
        <v/>
      </c>
      <c r="FC70" s="148" t="str">
        <f>IF(Z70="","",IF(Z70="L",0,IF(Z70="V",0,IF(Z70="X",0,IF(Z$2="L",VLOOKUP(Z70,'H. INV.'!$F$10:$P$171,11,FALSE),IF(Z$2="S",VLOOKUP(Z70,'H. INV.'!$V$10:$AF$171,11,FALSE),IF(Z$2="D",VLOOKUP(Z70,'H. INV.'!$AL$10:$AV$171,11,FALSE),"")))))))</f>
        <v/>
      </c>
      <c r="FD70" s="148" t="str">
        <f>IF(AA70="","",IF(AA70="L",0,IF(AA70="V",0,IF(AA70="X",0,IF(AA$2="L",VLOOKUP(AA70,'H. INV.'!$F$10:$P$171,11,FALSE),IF(AA$2="S",VLOOKUP(AA70,'H. INV.'!$V$10:$AF$171,11,FALSE),IF(AA$2="D",VLOOKUP(AA70,'H. INV.'!$AL$10:$AV$171,11,FALSE),"")))))))</f>
        <v/>
      </c>
      <c r="FE70" s="148" t="str">
        <f>IF(AB70="","",IF(AB70="L",0,IF(AB70="V",0,IF(AB70="X",0,IF(AB$2="L",VLOOKUP(AB70,'H. INV.'!$F$10:$P$171,11,FALSE),IF(AB$2="S",VLOOKUP(AB70,'H. INV.'!$V$10:$AF$171,11,FALSE),IF(AB$2="D",VLOOKUP(AB70,'H. INV.'!$AL$10:$AV$171,11,FALSE),"")))))))</f>
        <v/>
      </c>
      <c r="FF70" s="148" t="str">
        <f>IF(AC70="","",IF(AC70="L",0,IF(AC70="V",0,IF(AC70="X",0,IF(AC$2="L",VLOOKUP(AC70,'H. INV.'!$F$10:$P$171,11,FALSE),IF(AC$2="S",VLOOKUP(AC70,'H. INV.'!$V$10:$AF$171,11,FALSE),IF(AC$2="D",VLOOKUP(AC70,'H. INV.'!$AL$10:$AV$171,11,FALSE),"")))))))</f>
        <v/>
      </c>
      <c r="FG70" s="148" t="str">
        <f>IF(AD70="","",IF(AD70="L",0,IF(AD70="V",0,IF(AD70="X",0,IF(AD$2="L",VLOOKUP(AD70,'H. INV.'!$F$10:$P$171,11,FALSE),IF(AD$2="S",VLOOKUP(AD70,'H. INV.'!$V$10:$AF$171,11,FALSE),IF(AD$2="D",VLOOKUP(AD70,'H. INV.'!$AL$10:$AV$171,11,FALSE),"")))))))</f>
        <v/>
      </c>
      <c r="FH70" s="148" t="str">
        <f>IF(AE70="","",IF(AE70="L",0,IF(AE70="V",0,IF(AE70="X",0,IF(AE$2="L",VLOOKUP(AE70,'H. INV.'!$F$10:$P$171,11,FALSE),IF(AE$2="S",VLOOKUP(AE70,'H. INV.'!$V$10:$AF$171,11,FALSE),IF(AE$2="D",VLOOKUP(AE70,'H. INV.'!$AL$10:$AV$171,11,FALSE),"")))))))</f>
        <v/>
      </c>
      <c r="FI70" s="148" t="str">
        <f>IF(AF70="","",IF(AF70="L",0,IF(AF70="V",0,IF(AF70="X",0,IF(AF$2="L",VLOOKUP(AF70,'H. INV.'!$F$10:$P$171,11,FALSE),IF(AF$2="S",VLOOKUP(AF70,'H. INV.'!$V$10:$AF$171,11,FALSE),IF(AF$2="D",VLOOKUP(AF70,'H. INV.'!$AL$10:$AV$171,11,FALSE),"")))))))</f>
        <v/>
      </c>
      <c r="FJ70" s="148" t="str">
        <f>IF(AG70="","",IF(AG70="L",0,IF(AG70="V",0,IF(AG70="X",0,IF(AG$2="L",VLOOKUP(AG70,'H. INV.'!$F$10:$P$171,11,FALSE),IF(AG$2="S",VLOOKUP(AG70,'H. INV.'!$V$10:$AF$171,11,FALSE),IF(AG$2="D",VLOOKUP(AG70,'H. INV.'!$AL$10:$AV$171,11,FALSE),"")))))))</f>
        <v/>
      </c>
      <c r="FK70" s="148" t="str">
        <f>IF(AH70="","",IF(AH70="L",0,IF(AH70="V",0,IF(AH70="X",0,IF(AH$2="L",VLOOKUP(AH70,'H. INV.'!$F$10:$P$171,11,FALSE),IF(AH$2="S",VLOOKUP(AH70,'H. INV.'!$V$10:$AF$171,11,FALSE),IF(AH$2="D",VLOOKUP(AH70,'H. INV.'!$AL$10:$AV$171,11,FALSE),"")))))))</f>
        <v/>
      </c>
      <c r="FL70" s="148" t="str">
        <f>IF(AI70="","",IF(AI70="L",0,IF(AI70="V",0,IF(AI70="X",0,IF(AI$2="L",VLOOKUP(AI70,'H. INV.'!$F$10:$P$171,11,FALSE),IF(AI$2="S",VLOOKUP(AI70,'H. INV.'!$V$10:$AF$171,11,FALSE),IF(AI$2="D",VLOOKUP(AI70,'H. INV.'!$AL$10:$AV$171,11,FALSE),"")))))))</f>
        <v/>
      </c>
      <c r="FM70" s="148" t="str">
        <f>IF(AJ70="","",IF(AJ70="L",0,IF(AJ70="V",0,IF(AJ70="X",0,IF(AJ$2="L",VLOOKUP(AJ70,'H. INV.'!$F$10:$P$171,11,FALSE),IF(AJ$2="S",VLOOKUP(AJ70,'H. INV.'!$V$10:$AF$171,11,FALSE),IF(AJ$2="D",VLOOKUP(AJ70,'H. INV.'!$AL$10:$AV$171,11,FALSE),"")))))))</f>
        <v/>
      </c>
      <c r="FN70" s="148" t="str">
        <f>IF(AK70="","",IF(AK70="L",0,IF(AK70="V",0,IF(AK70="X",0,IF(AK$2="L",VLOOKUP(AK70,'H. INV.'!$F$10:$P$171,11,FALSE),IF(AK$2="S",VLOOKUP(AK70,'H. INV.'!$V$10:$AF$171,11,FALSE),IF(AK$2="D",VLOOKUP(AK70,'H. INV.'!$AL$10:$AV$171,11,FALSE),"")))))))</f>
        <v/>
      </c>
      <c r="FO70" s="19"/>
      <c r="FP70" s="148" t="str">
        <f>IF(G70="","",IF(G70="L",0,IF(G70="V",0,IF(G70="X",0,IF(G$2="L",VLOOKUP(G70,'H. VER.'!$F$10:$P$171,11,FALSE),IF(G$2="S",VLOOKUP(G70,'H. VER.'!$V$10:$AF$171,11,FALSE),IF(G$2="D",VLOOKUP(G70,'H. VER.'!$AL$10:$AV$171,11,FALSE),"")))))))</f>
        <v/>
      </c>
      <c r="FQ70" s="148" t="str">
        <f>IF(H70="","",IF(H70="L",0,IF(H70="V",0,IF(H70="X",0,IF(H$2="L",VLOOKUP(H70,'H. VER.'!$F$10:$P$171,11,FALSE),IF(H$2="S",VLOOKUP(H70,'H. VER.'!$V$10:$AF$171,11,FALSE),IF(H$2="D",VLOOKUP(H70,'H. VER.'!$AL$10:$AV$171,11,FALSE),"")))))))</f>
        <v/>
      </c>
      <c r="FR70" s="148" t="str">
        <f>IF(I70="","",IF(I70="L",0,IF(I70="V",0,IF(I70="X",0,IF(I$2="L",VLOOKUP(I70,'H. VER.'!$F$10:$P$171,11,FALSE),IF(I$2="S",VLOOKUP(I70,'H. VER.'!$V$10:$AF$171,11,FALSE),IF(I$2="D",VLOOKUP(I70,'H. VER.'!$AL$10:$AV$171,11,FALSE),"")))))))</f>
        <v/>
      </c>
      <c r="FS70" s="148" t="str">
        <f>IF(J70="","",IF(J70="L",0,IF(J70="V",0,IF(J70="X",0,IF(J$2="L",VLOOKUP(J70,'H. VER.'!$F$10:$P$171,11,FALSE),IF(J$2="S",VLOOKUP(J70,'H. VER.'!$V$10:$AF$171,11,FALSE),IF(J$2="D",VLOOKUP(J70,'H. VER.'!$AL$10:$AV$171,11,FALSE),"")))))))</f>
        <v/>
      </c>
      <c r="FT70" s="148" t="str">
        <f>IF(K70="","",IF(K70="L",0,IF(K70="V",0,IF(K70="X",0,IF(K$2="L",VLOOKUP(K70,'H. VER.'!$F$10:$P$171,11,FALSE),IF(K$2="S",VLOOKUP(K70,'H. VER.'!$V$10:$AF$171,11,FALSE),IF(K$2="D",VLOOKUP(K70,'H. VER.'!$AL$10:$AV$171,11,FALSE),"")))))))</f>
        <v/>
      </c>
      <c r="FU70" s="148" t="str">
        <f>IF(L70="","",IF(L70="L",0,IF(L70="V",0,IF(L70="X",0,IF(L$2="L",VLOOKUP(L70,'H. VER.'!$F$10:$P$171,11,FALSE),IF(L$2="S",VLOOKUP(L70,'H. VER.'!$V$10:$AF$171,11,FALSE),IF(L$2="D",VLOOKUP(L70,'H. VER.'!$AL$10:$AV$171,11,FALSE),"")))))))</f>
        <v/>
      </c>
      <c r="FV70" s="148" t="str">
        <f>IF(M70="","",IF(M70="L",0,IF(M70="V",0,IF(M70="X",0,IF(M$2="L",VLOOKUP(M70,'H. VER.'!$F$10:$P$171,11,FALSE),IF(M$2="S",VLOOKUP(M70,'H. VER.'!$V$10:$AF$171,11,FALSE),IF(M$2="D",VLOOKUP(M70,'H. VER.'!$AL$10:$AV$171,11,FALSE),"")))))))</f>
        <v/>
      </c>
      <c r="FW70" s="148" t="str">
        <f>IF(N70="","",IF(N70="L",0,IF(N70="V",0,IF(N70="X",0,IF(N$2="L",VLOOKUP(N70,'H. VER.'!$F$10:$P$171,11,FALSE),IF(N$2="S",VLOOKUP(N70,'H. VER.'!$V$10:$AF$171,11,FALSE),IF(N$2="D",VLOOKUP(N70,'H. VER.'!$AL$10:$AV$171,11,FALSE),"")))))))</f>
        <v/>
      </c>
      <c r="FX70" s="148" t="str">
        <f>IF(O70="","",IF(O70="L",0,IF(O70="V",0,IF(O70="X",0,IF(O$2="L",VLOOKUP(O70,'H. VER.'!$F$10:$P$171,11,FALSE),IF(O$2="S",VLOOKUP(O70,'H. VER.'!$V$10:$AF$171,11,FALSE),IF(O$2="D",VLOOKUP(O70,'H. VER.'!$AL$10:$AV$171,11,FALSE),"")))))))</f>
        <v/>
      </c>
      <c r="FY70" s="148" t="str">
        <f>IF(P70="","",IF(P70="L",0,IF(P70="V",0,IF(P70="X",0,IF(P$2="L",VLOOKUP(P70,'H. VER.'!$F$10:$P$171,11,FALSE),IF(P$2="S",VLOOKUP(P70,'H. VER.'!$V$10:$AF$171,11,FALSE),IF(P$2="D",VLOOKUP(P70,'H. VER.'!$AL$10:$AV$171,11,FALSE),"")))))))</f>
        <v/>
      </c>
      <c r="FZ70" s="148" t="str">
        <f>IF(Q70="","",IF(Q70="L",0,IF(Q70="V",0,IF(Q70="X",0,IF(Q$2="L",VLOOKUP(Q70,'H. VER.'!$F$10:$P$171,11,FALSE),IF(Q$2="S",VLOOKUP(Q70,'H. VER.'!$V$10:$AF$171,11,FALSE),IF(Q$2="D",VLOOKUP(Q70,'H. VER.'!$AL$10:$AV$171,11,FALSE),"")))))))</f>
        <v/>
      </c>
      <c r="GA70" s="148" t="str">
        <f>IF(R70="","",IF(R70="L",0,IF(R70="V",0,IF(R70="X",0,IF(R$2="L",VLOOKUP(R70,'H. VER.'!$F$10:$P$171,11,FALSE),IF(R$2="S",VLOOKUP(R70,'H. VER.'!$V$10:$AF$171,11,FALSE),IF(R$2="D",VLOOKUP(R70,'H. VER.'!$AL$10:$AV$171,11,FALSE),"")))))))</f>
        <v/>
      </c>
      <c r="GB70" s="148" t="str">
        <f>IF(S70="","",IF(S70="L",0,IF(S70="V",0,IF(S70="X",0,IF(S$2="L",VLOOKUP(S70,'H. VER.'!$F$10:$P$171,11,FALSE),IF(S$2="S",VLOOKUP(S70,'H. VER.'!$V$10:$AF$171,11,FALSE),IF(S$2="D",VLOOKUP(S70,'H. VER.'!$AL$10:$AV$171,11,FALSE),"")))))))</f>
        <v/>
      </c>
      <c r="GC70" s="148" t="str">
        <f>IF(T70="","",IF(T70="L",0,IF(T70="V",0,IF(T70="X",0,IF(T$2="L",VLOOKUP(T70,'H. VER.'!$F$10:$P$171,11,FALSE),IF(T$2="S",VLOOKUP(T70,'H. VER.'!$V$10:$AF$171,11,FALSE),IF(T$2="D",VLOOKUP(T70,'H. VER.'!$AL$10:$AV$171,11,FALSE),"")))))))</f>
        <v/>
      </c>
      <c r="GD70" s="148" t="str">
        <f>IF(U70="","",IF(U70="L",0,IF(U70="V",0,IF(U70="X",0,IF(U$2="L",VLOOKUP(U70,'H. VER.'!$F$10:$P$171,11,FALSE),IF(U$2="S",VLOOKUP(U70,'H. VER.'!$V$10:$AF$171,11,FALSE),IF(U$2="D",VLOOKUP(U70,'H. VER.'!$AL$10:$AV$171,11,FALSE),"")))))))</f>
        <v/>
      </c>
      <c r="GE70" s="148" t="str">
        <f>IF(V70="","",IF(V70="L",0,IF(V70="V",0,IF(V70="X",0,IF(V$2="L",VLOOKUP(V70,'H. VER.'!$F$10:$P$171,11,FALSE),IF(V$2="S",VLOOKUP(V70,'H. VER.'!$V$10:$AF$171,11,FALSE),IF(V$2="D",VLOOKUP(V70,'H. VER.'!$AL$10:$AV$171,11,FALSE),"")))))))</f>
        <v/>
      </c>
      <c r="GF70" s="148" t="str">
        <f>IF(W70="","",IF(W70="L",0,IF(W70="V",0,IF(W70="X",0,IF(W$2="L",VLOOKUP(W70,'H. VER.'!$F$10:$P$171,11,FALSE),IF(W$2="S",VLOOKUP(W70,'H. VER.'!$V$10:$AF$171,11,FALSE),IF(W$2="D",VLOOKUP(W70,'H. VER.'!$AL$10:$AV$171,11,FALSE),"")))))))</f>
        <v/>
      </c>
      <c r="GG70" s="148" t="str">
        <f>IF(X70="","",IF(X70="L",0,IF(X70="V",0,IF(X70="X",0,IF(X$2="L",VLOOKUP(X70,'H. VER.'!$F$10:$P$171,11,FALSE),IF(X$2="S",VLOOKUP(X70,'H. VER.'!$V$10:$AF$171,11,FALSE),IF(X$2="D",VLOOKUP(X70,'H. VER.'!$AL$10:$AV$171,11,FALSE),"")))))))</f>
        <v/>
      </c>
      <c r="GH70" s="148" t="str">
        <f>IF(Y70="","",IF(Y70="L",0,IF(Y70="V",0,IF(Y70="X",0,IF(Y$2="L",VLOOKUP(Y70,'H. VER.'!$F$10:$P$171,11,FALSE),IF(Y$2="S",VLOOKUP(Y70,'H. VER.'!$V$10:$AF$171,11,FALSE),IF(Y$2="D",VLOOKUP(Y70,'H. VER.'!$AL$10:$AV$171,11,FALSE),"")))))))</f>
        <v/>
      </c>
      <c r="GI70" s="148" t="str">
        <f>IF(Z70="","",IF(Z70="L",0,IF(Z70="V",0,IF(Z70="X",0,IF(Z$2="L",VLOOKUP(Z70,'H. VER.'!$F$10:$P$171,11,FALSE),IF(Z$2="S",VLOOKUP(Z70,'H. VER.'!$V$10:$AF$171,11,FALSE),IF(Z$2="D",VLOOKUP(Z70,'H. VER.'!$AL$10:$AV$171,11,FALSE),"")))))))</f>
        <v/>
      </c>
      <c r="GJ70" s="148" t="str">
        <f>IF(AA70="","",IF(AA70="L",0,IF(AA70="V",0,IF(AA70="X",0,IF(AA$2="L",VLOOKUP(AA70,'H. VER.'!$F$10:$P$171,11,FALSE),IF(AA$2="S",VLOOKUP(AA70,'H. VER.'!$V$10:$AF$171,11,FALSE),IF(AA$2="D",VLOOKUP(AA70,'H. VER.'!$AL$10:$AV$171,11,FALSE),"")))))))</f>
        <v/>
      </c>
      <c r="GK70" s="148" t="str">
        <f>IF(AB70="","",IF(AB70="L",0,IF(AB70="V",0,IF(AB70="X",0,IF(AB$2="L",VLOOKUP(AB70,'H. VER.'!$F$10:$P$171,11,FALSE),IF(AB$2="S",VLOOKUP(AB70,'H. VER.'!$V$10:$AF$171,11,FALSE),IF(AB$2="D",VLOOKUP(AB70,'H. VER.'!$AL$10:$AV$171,11,FALSE),"")))))))</f>
        <v/>
      </c>
      <c r="GL70" s="148" t="str">
        <f>IF(AC70="","",IF(AC70="L",0,IF(AC70="V",0,IF(AC70="X",0,IF(AC$2="L",VLOOKUP(AC70,'H. VER.'!$F$10:$P$171,11,FALSE),IF(AC$2="S",VLOOKUP(AC70,'H. VER.'!$V$10:$AF$171,11,FALSE),IF(AC$2="D",VLOOKUP(AC70,'H. VER.'!$AL$10:$AV$171,11,FALSE),"")))))))</f>
        <v/>
      </c>
      <c r="GM70" s="148" t="str">
        <f>IF(AD70="","",IF(AD70="L",0,IF(AD70="V",0,IF(AD70="X",0,IF(AD$2="L",VLOOKUP(AD70,'H. VER.'!$F$10:$P$171,11,FALSE),IF(AD$2="S",VLOOKUP(AD70,'H. VER.'!$V$10:$AF$171,11,FALSE),IF(AD$2="D",VLOOKUP(AD70,'H. VER.'!$AL$10:$AV$171,11,FALSE),"")))))))</f>
        <v/>
      </c>
      <c r="GN70" s="148" t="str">
        <f>IF(AE70="","",IF(AE70="L",0,IF(AE70="V",0,IF(AE70="X",0,IF(AE$2="L",VLOOKUP(AE70,'H. VER.'!$F$10:$P$171,11,FALSE),IF(AE$2="S",VLOOKUP(AE70,'H. VER.'!$V$10:$AF$171,11,FALSE),IF(AE$2="D",VLOOKUP(AE70,'H. VER.'!$AL$10:$AV$171,11,FALSE),"")))))))</f>
        <v/>
      </c>
      <c r="GO70" s="148" t="str">
        <f>IF(AF70="","",IF(AF70="L",0,IF(AF70="V",0,IF(AF70="X",0,IF(AF$2="L",VLOOKUP(AF70,'H. VER.'!$F$10:$P$171,11,FALSE),IF(AF$2="S",VLOOKUP(AF70,'H. VER.'!$V$10:$AF$171,11,FALSE),IF(AF$2="D",VLOOKUP(AF70,'H. VER.'!$AL$10:$AV$171,11,FALSE),"")))))))</f>
        <v/>
      </c>
      <c r="GP70" s="148" t="str">
        <f>IF(AG70="","",IF(AG70="L",0,IF(AG70="V",0,IF(AG70="X",0,IF(AG$2="L",VLOOKUP(AG70,'H. VER.'!$F$10:$P$171,11,FALSE),IF(AG$2="S",VLOOKUP(AG70,'H. VER.'!$V$10:$AF$171,11,FALSE),IF(AG$2="D",VLOOKUP(AG70,'H. VER.'!$AL$10:$AV$171,11,FALSE),"")))))))</f>
        <v/>
      </c>
      <c r="GQ70" s="148" t="str">
        <f>IF(AH70="","",IF(AH70="L",0,IF(AH70="V",0,IF(AH70="X",0,IF(AH$2="L",VLOOKUP(AH70,'H. VER.'!$F$10:$P$171,11,FALSE),IF(AH$2="S",VLOOKUP(AH70,'H. VER.'!$V$10:$AF$171,11,FALSE),IF(AH$2="D",VLOOKUP(AH70,'H. VER.'!$AL$10:$AV$171,11,FALSE),"")))))))</f>
        <v/>
      </c>
      <c r="GR70" s="148" t="str">
        <f>IF(AI70="","",IF(AI70="L",0,IF(AI70="V",0,IF(AI70="X",0,IF(AI$2="L",VLOOKUP(AI70,'H. VER.'!$F$10:$P$171,11,FALSE),IF(AI$2="S",VLOOKUP(AI70,'H. VER.'!$V$10:$AF$171,11,FALSE),IF(AI$2="D",VLOOKUP(AI70,'H. VER.'!$AL$10:$AV$171,11,FALSE),"")))))))</f>
        <v/>
      </c>
      <c r="GS70" s="148" t="str">
        <f>IF(AJ70="","",IF(AJ70="L",0,IF(AJ70="V",0,IF(AJ70="X",0,IF(AJ$2="L",VLOOKUP(AJ70,'H. VER.'!$F$10:$P$171,11,FALSE),IF(AJ$2="S",VLOOKUP(AJ70,'H. VER.'!$V$10:$AF$171,11,FALSE),IF(AJ$2="D",VLOOKUP(AJ70,'H. VER.'!$AL$10:$AV$171,11,FALSE),"")))))))</f>
        <v/>
      </c>
      <c r="GT70" s="148" t="str">
        <f>IF(AK70="","",IF(AK70="L",0,IF(AK70="V",0,IF(AK70="X",0,IF(AK$2="L",VLOOKUP(AK70,'H. VER.'!$F$10:$P$171,11,FALSE),IF(AK$2="S",VLOOKUP(AK70,'H. VER.'!$V$10:$AF$171,11,FALSE),IF(AK$2="D",VLOOKUP(AK70,'H. VER.'!$AL$10:$AV$171,11,FALSE),"")))))))</f>
        <v/>
      </c>
      <c r="GU70" s="19"/>
      <c r="GV70" s="417">
        <f t="shared" si="47"/>
        <v>63</v>
      </c>
      <c r="GW70" s="415"/>
    </row>
    <row r="71" spans="1:205" ht="15.75">
      <c r="A71" s="368"/>
      <c r="B71" s="367" t="str">
        <f>IFERROR(VLOOKUP(A487/7/2023+CONDUCTORES!C:V,20,FALSE),"")</f>
        <v/>
      </c>
      <c r="C71" s="544" t="str">
        <f>IF(CUADRO!A71="",IF(B71="","",B71),VLOOKUP(CUADRO!A71,CONDUCTORES!C:E,3,FALSE))</f>
        <v/>
      </c>
      <c r="D71" s="545" t="str">
        <f>IF(ISNA(IF(B71="",IF(A71="","",A71),VLOOKUP(B71,CONDUCTORES!B:F,5,FALSE))),"",(IF(B71="",IF(A71="","",A71),VLOOKUP(B71,CONDUCTORES!B:F,5,FALSE))))</f>
        <v/>
      </c>
      <c r="E71" s="546">
        <v>56</v>
      </c>
      <c r="F71" s="552"/>
      <c r="G71" s="547"/>
      <c r="H71" s="547"/>
      <c r="I71" s="519"/>
      <c r="J71" s="547"/>
      <c r="K71" s="519"/>
      <c r="L71" s="550"/>
      <c r="M71" s="547"/>
      <c r="N71" s="547"/>
      <c r="O71" s="547"/>
      <c r="P71" s="519"/>
      <c r="Q71" s="547"/>
      <c r="R71" s="519"/>
      <c r="S71" s="550"/>
      <c r="T71" s="519"/>
      <c r="U71" s="549"/>
      <c r="V71" s="550"/>
      <c r="W71" s="547"/>
      <c r="X71" s="547"/>
      <c r="Y71" s="519"/>
      <c r="Z71" s="519"/>
      <c r="AA71" s="547"/>
      <c r="AB71" s="547"/>
      <c r="AC71" s="547"/>
      <c r="AD71" s="547"/>
      <c r="AE71" s="547"/>
      <c r="AF71" s="547"/>
      <c r="AG71" s="550"/>
      <c r="AH71" s="547"/>
      <c r="AI71" s="547"/>
      <c r="AJ71" s="547"/>
      <c r="AK71" s="519"/>
      <c r="AL71" s="417">
        <f t="shared" si="120"/>
        <v>0</v>
      </c>
      <c r="AM71" s="417">
        <f t="shared" ref="AM71:AM109" si="121">MAX(BV71:CZ71)</f>
        <v>31</v>
      </c>
      <c r="AN71" s="463">
        <f t="shared" si="112"/>
        <v>0</v>
      </c>
      <c r="AO71" s="463">
        <f t="shared" si="113"/>
        <v>0</v>
      </c>
      <c r="AP71" s="463">
        <f t="shared" si="114"/>
        <v>0</v>
      </c>
      <c r="AQ71" s="463">
        <f t="shared" si="115"/>
        <v>0</v>
      </c>
      <c r="AR71" s="463">
        <f t="shared" si="116"/>
        <v>0</v>
      </c>
      <c r="AS71" s="464">
        <f t="shared" si="117"/>
        <v>0</v>
      </c>
      <c r="AT71" s="464">
        <f t="shared" si="118"/>
        <v>0</v>
      </c>
      <c r="AU71" s="465">
        <f>EH71+(AO71*(CALCULADORA!$L$22/30))+(CUADRO!AP71*CALCULADORA!$J$22)+(CUADRO!AQ71*CALCULADORA!$J$22)+(CUADRO!AR71*CALCULADORA!$J$22)</f>
        <v>0</v>
      </c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97">
        <f t="shared" si="80"/>
        <v>1</v>
      </c>
      <c r="BW71" s="97">
        <f t="shared" si="81"/>
        <v>2</v>
      </c>
      <c r="BX71" s="97">
        <f t="shared" si="82"/>
        <v>3</v>
      </c>
      <c r="BY71" s="97">
        <f t="shared" si="83"/>
        <v>4</v>
      </c>
      <c r="BZ71" s="97">
        <f t="shared" si="84"/>
        <v>5</v>
      </c>
      <c r="CA71" s="97">
        <f t="shared" si="85"/>
        <v>6</v>
      </c>
      <c r="CB71" s="97">
        <f t="shared" si="86"/>
        <v>7</v>
      </c>
      <c r="CC71" s="97">
        <f t="shared" si="87"/>
        <v>8</v>
      </c>
      <c r="CD71" s="97">
        <f t="shared" si="88"/>
        <v>9</v>
      </c>
      <c r="CE71" s="97">
        <f t="shared" si="89"/>
        <v>10</v>
      </c>
      <c r="CF71" s="97">
        <f t="shared" si="90"/>
        <v>11</v>
      </c>
      <c r="CG71" s="97">
        <f t="shared" si="91"/>
        <v>12</v>
      </c>
      <c r="CH71" s="97">
        <f t="shared" si="92"/>
        <v>13</v>
      </c>
      <c r="CI71" s="97">
        <f t="shared" si="93"/>
        <v>14</v>
      </c>
      <c r="CJ71" s="97">
        <f t="shared" si="94"/>
        <v>15</v>
      </c>
      <c r="CK71" s="97">
        <f t="shared" si="95"/>
        <v>16</v>
      </c>
      <c r="CL71" s="97">
        <f t="shared" si="96"/>
        <v>17</v>
      </c>
      <c r="CM71" s="97">
        <f t="shared" si="97"/>
        <v>18</v>
      </c>
      <c r="CN71" s="97">
        <f t="shared" si="98"/>
        <v>19</v>
      </c>
      <c r="CO71" s="97">
        <f t="shared" si="99"/>
        <v>20</v>
      </c>
      <c r="CP71" s="97">
        <f t="shared" si="100"/>
        <v>21</v>
      </c>
      <c r="CQ71" s="97">
        <f t="shared" si="101"/>
        <v>22</v>
      </c>
      <c r="CR71" s="97">
        <f t="shared" si="102"/>
        <v>23</v>
      </c>
      <c r="CS71" s="97">
        <f t="shared" si="103"/>
        <v>24</v>
      </c>
      <c r="CT71" s="97">
        <f t="shared" si="104"/>
        <v>25</v>
      </c>
      <c r="CU71" s="97">
        <f t="shared" si="105"/>
        <v>26</v>
      </c>
      <c r="CV71" s="97">
        <f t="shared" si="106"/>
        <v>27</v>
      </c>
      <c r="CW71" s="97">
        <f t="shared" si="107"/>
        <v>28</v>
      </c>
      <c r="CX71" s="97">
        <f t="shared" si="108"/>
        <v>29</v>
      </c>
      <c r="CY71" s="97">
        <f t="shared" si="109"/>
        <v>30</v>
      </c>
      <c r="CZ71" s="97">
        <f t="shared" si="110"/>
        <v>31</v>
      </c>
      <c r="DA71" s="19"/>
      <c r="DB71" s="19"/>
      <c r="DC71" s="148" t="str">
        <f>IF(G71="X",CALCULADORA!$J$22,IF(CUADRO!G71="V",0,IF(CUADRO!G71="AP",0,IF(CUADRO!G71="HS",0,IF(CUADRO!G71="BA",0,IF(CALCULADORA!$M$2="INVIERNO",CUADRO!EJ71,CUADRO!FP71))))))</f>
        <v/>
      </c>
      <c r="DD71" s="148" t="str">
        <f>IF(H71="X",CALCULADORA!$J$22,IF(CUADRO!H71="V",0,IF(CUADRO!H71="AP",0,IF(CUADRO!H71="HS",0,IF(CUADRO!H71="BA",0,IF(CALCULADORA!$M$2="INVIERNO",CUADRO!EK71,CUADRO!FQ71))))))</f>
        <v/>
      </c>
      <c r="DE71" s="148" t="str">
        <f>IF(I71="X",CALCULADORA!$J$22,IF(CUADRO!I71="V",0,IF(CUADRO!I71="AP",0,IF(CUADRO!I71="HS",0,IF(CUADRO!I71="BA",0,IF(CALCULADORA!$M$2="INVIERNO",CUADRO!EL71,CUADRO!FR71))))))</f>
        <v/>
      </c>
      <c r="DF71" s="148" t="str">
        <f>IF(J71="X",CALCULADORA!$J$22,IF(CUADRO!J71="V",0,IF(CUADRO!J71="AP",0,IF(CUADRO!J71="HS",0,IF(CUADRO!J71="BA",0,IF(CALCULADORA!$M$2="INVIERNO",CUADRO!EM71,CUADRO!FS71))))))</f>
        <v/>
      </c>
      <c r="DG71" s="148" t="str">
        <f>IF(K71="X",CALCULADORA!$J$22,IF(CUADRO!K71="V",0,IF(CUADRO!K71="AP",0,IF(CUADRO!K71="HS",0,IF(CUADRO!K71="BA",0,IF(CALCULADORA!$M$2="INVIERNO",CUADRO!EN71,CUADRO!FT71))))))</f>
        <v/>
      </c>
      <c r="DH71" s="148" t="str">
        <f>IF(L71="X",CALCULADORA!$J$22,IF(CUADRO!L71="V",0,IF(CUADRO!L71="AP",0,IF(CUADRO!L71="HS",0,IF(CUADRO!L71="BA",0,IF(CALCULADORA!$M$2="INVIERNO",CUADRO!EO71,CUADRO!FU71))))))</f>
        <v/>
      </c>
      <c r="DI71" s="148" t="str">
        <f>IF(M71="X",CALCULADORA!$J$22,IF(CUADRO!M71="V",0,IF(CUADRO!M71="AP",0,IF(CUADRO!M71="HS",0,IF(CUADRO!M71="BA",0,IF(CALCULADORA!$M$2="INVIERNO",CUADRO!EP71,CUADRO!FV71))))))</f>
        <v/>
      </c>
      <c r="DJ71" s="148" t="str">
        <f>IF(N71="X",CALCULADORA!$J$22,IF(CUADRO!N71="V",0,IF(CUADRO!N71="AP",0,IF(CUADRO!N71="HS",0,IF(CUADRO!N71="BA",0,IF(CALCULADORA!$M$2="INVIERNO",CUADRO!EQ71,CUADRO!FW71))))))</f>
        <v/>
      </c>
      <c r="DK71" s="148" t="str">
        <f>IF(O71="X",CALCULADORA!$J$22,IF(CUADRO!O71="V",0,IF(CUADRO!O71="AP",0,IF(CUADRO!O71="HS",0,IF(CUADRO!O71="BA",0,IF(CALCULADORA!$M$2="INVIERNO",CUADRO!ER71,CUADRO!FX71))))))</f>
        <v/>
      </c>
      <c r="DL71" s="148" t="str">
        <f>IF(P71="X",CALCULADORA!$J$22,IF(CUADRO!P71="V",0,IF(CUADRO!P71="AP",0,IF(CUADRO!P71="HS",0,IF(CUADRO!P71="BA",0,IF(CALCULADORA!$M$2="INVIERNO",CUADRO!ES71,CUADRO!FY71))))))</f>
        <v/>
      </c>
      <c r="DM71" s="148" t="str">
        <f>IF(Q71="X",CALCULADORA!$J$22,IF(CUADRO!Q71="V",0,IF(CUADRO!Q71="AP",0,IF(CUADRO!Q71="HS",0,IF(CUADRO!Q71="BA",0,IF(CALCULADORA!$M$2="INVIERNO",CUADRO!ET71,CUADRO!FZ71))))))</f>
        <v/>
      </c>
      <c r="DN71" s="148" t="str">
        <f>IF(R71="X",CALCULADORA!$J$22,IF(CUADRO!R71="V",0,IF(CUADRO!R71="AP",0,IF(CUADRO!R71="HS",0,IF(CUADRO!R71="BA",0,IF(CALCULADORA!$M$2="INVIERNO",CUADRO!EU71,CUADRO!GA71))))))</f>
        <v/>
      </c>
      <c r="DO71" s="148" t="str">
        <f>IF(S71="X",CALCULADORA!$J$22,IF(CUADRO!S71="V",0,IF(CUADRO!S71="AP",0,IF(CUADRO!S71="HS",0,IF(CUADRO!S71="BA",0,IF(CALCULADORA!$M$2="INVIERNO",CUADRO!EV71,CUADRO!GB71))))))</f>
        <v/>
      </c>
      <c r="DP71" s="148" t="str">
        <f>IF(T71="X",CALCULADORA!$J$22,IF(CUADRO!T71="V",0,IF(CUADRO!T71="AP",0,IF(CUADRO!T71="HS",0,IF(CUADRO!T71="BA",0,IF(CALCULADORA!$M$2="INVIERNO",CUADRO!EW71,CUADRO!GC71))))))</f>
        <v/>
      </c>
      <c r="DQ71" s="148" t="str">
        <f>IF(U71="X",CALCULADORA!$J$22,IF(CUADRO!U71="V",0,IF(CUADRO!U71="AP",0,IF(CUADRO!U71="HS",0,IF(CUADRO!U71="BA",0,IF(CALCULADORA!$M$2="INVIERNO",CUADRO!EX71,CUADRO!GD71))))))</f>
        <v/>
      </c>
      <c r="DR71" s="148" t="str">
        <f>IF(V71="X",CALCULADORA!$J$22,IF(CUADRO!V71="V",0,IF(CUADRO!V71="AP",0,IF(CUADRO!V71="HS",0,IF(CUADRO!V71="BA",0,IF(CALCULADORA!$M$2="INVIERNO",CUADRO!EY71,CUADRO!GE71))))))</f>
        <v/>
      </c>
      <c r="DS71" s="148" t="str">
        <f>IF(W71="X",CALCULADORA!$J$22,IF(CUADRO!W71="V",0,IF(CUADRO!W71="AP",0,IF(CUADRO!W71="HS",0,IF(CUADRO!W71="BA",0,IF(CALCULADORA!$M$2="INVIERNO",CUADRO!EZ71,CUADRO!GF71))))))</f>
        <v/>
      </c>
      <c r="DT71" s="148" t="str">
        <f>IF(X71="X",CALCULADORA!$J$22,IF(CUADRO!X71="V",0,IF(CUADRO!X71="AP",0,IF(CUADRO!X71="HS",0,IF(CUADRO!X71="BA",0,IF(CALCULADORA!$M$2="INVIERNO",CUADRO!FA71,CUADRO!GG71))))))</f>
        <v/>
      </c>
      <c r="DU71" s="148" t="str">
        <f>IF(Y71="X",CALCULADORA!$J$22,IF(CUADRO!Y71="V",0,IF(CUADRO!Y71="AP",0,IF(CUADRO!Y71="HS",0,IF(CUADRO!Y71="BA",0,IF(CALCULADORA!$M$2="INVIERNO",CUADRO!FB71,CUADRO!GH71))))))</f>
        <v/>
      </c>
      <c r="DV71" s="148" t="str">
        <f>IF(Z71="X",CALCULADORA!$J$22,IF(CUADRO!Z71="V",0,IF(CUADRO!Z71="AP",0,IF(CUADRO!Z71="HS",0,IF(CUADRO!Z71="BA",0,IF(CALCULADORA!$M$2="INVIERNO",CUADRO!FC71,CUADRO!GI71))))))</f>
        <v/>
      </c>
      <c r="DW71" s="148" t="str">
        <f>IF(AA71="X",CALCULADORA!$J$22,IF(CUADRO!AA71="V",0,IF(CUADRO!AA71="AP",0,IF(CUADRO!AA71="HS",0,IF(CUADRO!AA71="BA",0,IF(CALCULADORA!$M$2="INVIERNO",CUADRO!FD71,CUADRO!GJ71))))))</f>
        <v/>
      </c>
      <c r="DX71" s="148" t="str">
        <f>IF(AB71="X",CALCULADORA!$J$22,IF(CUADRO!AB71="V",0,IF(CUADRO!AB71="AP",0,IF(CUADRO!AB71="HS",0,IF(CUADRO!AB71="BA",0,IF(CALCULADORA!$M$2="INVIERNO",CUADRO!FE71,CUADRO!GK71))))))</f>
        <v/>
      </c>
      <c r="DY71" s="148" t="str">
        <f>IF(AC71="X",CALCULADORA!$J$22,IF(CUADRO!AC71="V",0,IF(CUADRO!AC71="AP",0,IF(CUADRO!AC71="HS",0,IF(CUADRO!AC71="BA",0,IF(CALCULADORA!$M$2="INVIERNO",CUADRO!FF71,CUADRO!GL71))))))</f>
        <v/>
      </c>
      <c r="DZ71" s="148" t="str">
        <f>IF(AD71="X",CALCULADORA!$J$22,IF(CUADRO!AD71="V",0,IF(CUADRO!AD71="AP",0,IF(CUADRO!AD71="HS",0,IF(CUADRO!AD71="BA",0,IF(CALCULADORA!$M$2="INVIERNO",CUADRO!FG71,CUADRO!GM71))))))</f>
        <v/>
      </c>
      <c r="EA71" s="148" t="str">
        <f>IF(AE71="X",CALCULADORA!$J$22,IF(CUADRO!AE71="V",0,IF(CUADRO!AE71="AP",0,IF(CUADRO!AE71="HS",0,IF(CUADRO!AE71="BA",0,IF(CALCULADORA!$M$2="INVIERNO",CUADRO!FH71,CUADRO!GN71))))))</f>
        <v/>
      </c>
      <c r="EB71" s="148" t="str">
        <f>IF(AF71="X",CALCULADORA!$J$22,IF(CUADRO!AF71="V",0,IF(CUADRO!AF71="AP",0,IF(CUADRO!AF71="HS",0,IF(CUADRO!AF71="BA",0,IF(CALCULADORA!$M$2="INVIERNO",CUADRO!FI71,CUADRO!GO71))))))</f>
        <v/>
      </c>
      <c r="EC71" s="148" t="str">
        <f>IF(AG71="X",CALCULADORA!$J$22,IF(CUADRO!AG71="V",0,IF(CUADRO!AG71="AP",0,IF(CUADRO!AG71="HS",0,IF(CUADRO!AG71="BA",0,IF(CALCULADORA!$M$2="INVIERNO",CUADRO!FJ71,CUADRO!GP71))))))</f>
        <v/>
      </c>
      <c r="ED71" s="148" t="str">
        <f>IF(AH71="X",CALCULADORA!$J$22,IF(CUADRO!AH71="V",0,IF(CUADRO!AH71="AP",0,IF(CUADRO!AH71="HS",0,IF(CUADRO!AH71="BA",0,IF(CALCULADORA!$M$2="INVIERNO",CUADRO!FK71,CUADRO!GQ71))))))</f>
        <v/>
      </c>
      <c r="EE71" s="148" t="str">
        <f>IF(AI71="X",CALCULADORA!$J$22,IF(CUADRO!AI71="V",0,IF(CUADRO!AI71="AP",0,IF(CUADRO!AI71="HS",0,IF(CUADRO!AI71="BA",0,IF(CALCULADORA!$M$2="INVIERNO",CUADRO!FL71,CUADRO!GR71))))))</f>
        <v/>
      </c>
      <c r="EF71" s="148" t="str">
        <f>IF(AJ71="X",CALCULADORA!$J$22,IF(CUADRO!AJ71="V",0,IF(CUADRO!AJ71="AP",0,IF(CUADRO!AJ71="HS",0,IF(CUADRO!AJ71="BA",0,IF(CALCULADORA!$M$2="INVIERNO",CUADRO!FM71,CUADRO!GS71))))))</f>
        <v/>
      </c>
      <c r="EG71" s="148" t="str">
        <f>IF(AK71="X",CALCULADORA!$J$22,IF(CUADRO!AK71="V",0,IF(CUADRO!AK71="AP",0,IF(CUADRO!AK71="HS",0,IF(CUADRO!AK71="BA",0,IF(CALCULADORA!$M$2="INVIERNO",CUADRO!FN71,CUADRO!GT71))))))</f>
        <v/>
      </c>
      <c r="EH71" s="363">
        <f t="shared" si="119"/>
        <v>0</v>
      </c>
      <c r="EI71" s="19"/>
      <c r="EJ71" s="148" t="str">
        <f>IF(G71="","",IF(G71="L",0,IF(G71="V",0,IF(G71="X",0,IF(G$2="L",VLOOKUP(G71,'H. INV.'!$F$10:$P$171,11,FALSE),IF(G$2="S",VLOOKUP(G71,'H. INV.'!$V$10:$AF$171,11,FALSE),IF(G$2="D",VLOOKUP(G71,'H. INV.'!$AL$10:$AV$171,11,FALSE),"")))))))</f>
        <v/>
      </c>
      <c r="EK71" s="148" t="str">
        <f>IF(H71="","",IF(H71="L",0,IF(H71="V",0,IF(H71="X",0,IF(H$2="L",VLOOKUP(H71,'H. INV.'!$F$10:$P$171,11,FALSE),IF(H$2="S",VLOOKUP(H71,'H. INV.'!$V$10:$AF$171,11,FALSE),IF(H$2="D",VLOOKUP(H71,'H. INV.'!$AL$10:$AV$171,11,FALSE),"")))))))</f>
        <v/>
      </c>
      <c r="EL71" s="148" t="str">
        <f>IF(I71="","",IF(I71="L",0,IF(I71="V",0,IF(I71="X",0,IF(I$2="L",VLOOKUP(I71,'H. INV.'!$F$10:$P$171,11,FALSE),IF(I$2="S",VLOOKUP(I71,'H. INV.'!$V$10:$AF$171,11,FALSE),IF(I$2="D",VLOOKUP(I71,'H. INV.'!$AL$10:$AV$171,11,FALSE),"")))))))</f>
        <v/>
      </c>
      <c r="EM71" s="148" t="str">
        <f>IF(J71="","",IF(J71="L",0,IF(J71="V",0,IF(J71="X",0,IF(J$2="L",VLOOKUP(J71,'H. INV.'!$F$10:$P$171,11,FALSE),IF(J$2="S",VLOOKUP(J71,'H. INV.'!$V$10:$AF$171,11,FALSE),IF(J$2="D",VLOOKUP(J71,'H. INV.'!$AL$10:$AV$171,11,FALSE),"")))))))</f>
        <v/>
      </c>
      <c r="EN71" s="148" t="str">
        <f>IF(K71="","",IF(K71="L",0,IF(K71="V",0,IF(K71="X",0,IF(K$2="L",VLOOKUP(K71,'H. INV.'!$F$10:$P$171,11,FALSE),IF(K$2="S",VLOOKUP(K71,'H. INV.'!$V$10:$AF$171,11,FALSE),IF(K$2="D",VLOOKUP(K71,'H. INV.'!$AL$10:$AV$171,11,FALSE),"")))))))</f>
        <v/>
      </c>
      <c r="EO71" s="148" t="str">
        <f>IF(L71="","",IF(L71="L",0,IF(L71="V",0,IF(L71="X",0,IF(L$2="L",VLOOKUP(L71,'H. INV.'!$F$10:$P$171,11,FALSE),IF(L$2="S",VLOOKUP(L71,'H. INV.'!$V$10:$AF$171,11,FALSE),IF(L$2="D",VLOOKUP(L71,'H. INV.'!$AL$10:$AV$171,11,FALSE),"")))))))</f>
        <v/>
      </c>
      <c r="EP71" s="148" t="str">
        <f>IF(M71="","",IF(M71="L",0,IF(M71="V",0,IF(M71="X",0,IF(M$2="L",VLOOKUP(M71,'H. INV.'!$F$10:$P$171,11,FALSE),IF(M$2="S",VLOOKUP(M71,'H. INV.'!$V$10:$AF$171,11,FALSE),IF(M$2="D",VLOOKUP(M71,'H. INV.'!$AL$10:$AV$171,11,FALSE),"")))))))</f>
        <v/>
      </c>
      <c r="EQ71" s="148" t="str">
        <f>IF(N71="","",IF(N71="L",0,IF(N71="V",0,IF(N71="X",0,IF(N$2="L",VLOOKUP(N71,'H. INV.'!$F$10:$P$171,11,FALSE),IF(N$2="S",VLOOKUP(N71,'H. INV.'!$V$10:$AF$171,11,FALSE),IF(N$2="D",VLOOKUP(N71,'H. INV.'!$AL$10:$AV$171,11,FALSE),"")))))))</f>
        <v/>
      </c>
      <c r="ER71" s="148" t="str">
        <f>IF(O71="","",IF(O71="L",0,IF(O71="V",0,IF(O71="X",0,IF(O$2="L",VLOOKUP(O71,'H. INV.'!$F$10:$P$171,11,FALSE),IF(O$2="S",VLOOKUP(O71,'H. INV.'!$V$10:$AF$171,11,FALSE),IF(O$2="D",VLOOKUP(O71,'H. INV.'!$AL$10:$AV$171,11,FALSE),"")))))))</f>
        <v/>
      </c>
      <c r="ES71" s="148" t="str">
        <f>IF(P71="","",IF(P71="L",0,IF(P71="V",0,IF(P71="X",0,IF(P$2="L",VLOOKUP(P71,'H. INV.'!$F$10:$P$171,11,FALSE),IF(P$2="S",VLOOKUP(P71,'H. INV.'!$V$10:$AF$171,11,FALSE),IF(P$2="D",VLOOKUP(P71,'H. INV.'!$AL$10:$AV$171,11,FALSE),"")))))))</f>
        <v/>
      </c>
      <c r="ET71" s="148" t="str">
        <f>IF(Q71="","",IF(Q71="L",0,IF(Q71="V",0,IF(Q71="X",0,IF(Q$2="L",VLOOKUP(Q71,'H. INV.'!$F$10:$P$171,11,FALSE),IF(Q$2="S",VLOOKUP(Q71,'H. INV.'!$V$10:$AF$171,11,FALSE),IF(Q$2="D",VLOOKUP(Q71,'H. INV.'!$AL$10:$AV$171,11,FALSE),"")))))))</f>
        <v/>
      </c>
      <c r="EU71" s="148" t="str">
        <f>IF(R71="","",IF(R71="L",0,IF(R71="V",0,IF(R71="X",0,IF(R$2="L",VLOOKUP(R71,'H. INV.'!$F$10:$P$171,11,FALSE),IF(R$2="S",VLOOKUP(R71,'H. INV.'!$V$10:$AF$171,11,FALSE),IF(R$2="D",VLOOKUP(R71,'H. INV.'!$AL$10:$AV$171,11,FALSE),"")))))))</f>
        <v/>
      </c>
      <c r="EV71" s="148" t="str">
        <f>IF(S71="","",IF(S71="L",0,IF(S71="V",0,IF(S71="X",0,IF(S$2="L",VLOOKUP(S71,'H. INV.'!$F$10:$P$171,11,FALSE),IF(S$2="S",VLOOKUP(S71,'H. INV.'!$V$10:$AF$171,11,FALSE),IF(S$2="D",VLOOKUP(S71,'H. INV.'!$AL$10:$AV$171,11,FALSE),"")))))))</f>
        <v/>
      </c>
      <c r="EW71" s="148" t="str">
        <f>IF(T71="","",IF(T71="L",0,IF(T71="V",0,IF(T71="X",0,IF(T$2="L",VLOOKUP(T71,'H. INV.'!$F$10:$P$171,11,FALSE),IF(T$2="S",VLOOKUP(T71,'H. INV.'!$V$10:$AF$171,11,FALSE),IF(T$2="D",VLOOKUP(T71,'H. INV.'!$AL$10:$AV$171,11,FALSE),"")))))))</f>
        <v/>
      </c>
      <c r="EX71" s="148" t="str">
        <f>IF(U71="","",IF(U71="L",0,IF(U71="V",0,IF(U71="X",0,IF(U$2="L",VLOOKUP(U71,'H. INV.'!$F$10:$P$171,11,FALSE),IF(U$2="S",VLOOKUP(U71,'H. INV.'!$V$10:$AF$171,11,FALSE),IF(U$2="D",VLOOKUP(U71,'H. INV.'!$AL$10:$AV$171,11,FALSE),"")))))))</f>
        <v/>
      </c>
      <c r="EY71" s="148" t="str">
        <f>IF(V71="","",IF(V71="L",0,IF(V71="V",0,IF(V71="X",0,IF(V$2="L",VLOOKUP(V71,'H. INV.'!$F$10:$P$171,11,FALSE),IF(V$2="S",VLOOKUP(V71,'H. INV.'!$V$10:$AF$171,11,FALSE),IF(V$2="D",VLOOKUP(V71,'H. INV.'!$AL$10:$AV$171,11,FALSE),"")))))))</f>
        <v/>
      </c>
      <c r="EZ71" s="148" t="str">
        <f>IF(W71="","",IF(W71="L",0,IF(W71="V",0,IF(W71="X",0,IF(W$2="L",VLOOKUP(W71,'H. INV.'!$F$10:$P$171,11,FALSE),IF(W$2="S",VLOOKUP(W71,'H. INV.'!$V$10:$AF$171,11,FALSE),IF(W$2="D",VLOOKUP(W71,'H. INV.'!$AL$10:$AV$171,11,FALSE),"")))))))</f>
        <v/>
      </c>
      <c r="FA71" s="148" t="str">
        <f>IF(X71="","",IF(X71="L",0,IF(X71="V",0,IF(X71="X",0,IF(X$2="L",VLOOKUP(X71,'H. INV.'!$F$10:$P$171,11,FALSE),IF(X$2="S",VLOOKUP(X71,'H. INV.'!$V$10:$AF$171,11,FALSE),IF(X$2="D",VLOOKUP(X71,'H. INV.'!$AL$10:$AV$171,11,FALSE),"")))))))</f>
        <v/>
      </c>
      <c r="FB71" s="148" t="str">
        <f>IF(Y71="","",IF(Y71="L",0,IF(Y71="V",0,IF(Y71="X",0,IF(Y$2="L",VLOOKUP(Y71,'H. INV.'!$F$10:$P$171,11,FALSE),IF(Y$2="S",VLOOKUP(Y71,'H. INV.'!$V$10:$AF$171,11,FALSE),IF(Y$2="D",VLOOKUP(Y71,'H. INV.'!$AL$10:$AV$171,11,FALSE),"")))))))</f>
        <v/>
      </c>
      <c r="FC71" s="148" t="str">
        <f>IF(Z71="","",IF(Z71="L",0,IF(Z71="V",0,IF(Z71="X",0,IF(Z$2="L",VLOOKUP(Z71,'H. INV.'!$F$10:$P$171,11,FALSE),IF(Z$2="S",VLOOKUP(Z71,'H. INV.'!$V$10:$AF$171,11,FALSE),IF(Z$2="D",VLOOKUP(Z71,'H. INV.'!$AL$10:$AV$171,11,FALSE),"")))))))</f>
        <v/>
      </c>
      <c r="FD71" s="148" t="str">
        <f>IF(AA71="","",IF(AA71="L",0,IF(AA71="V",0,IF(AA71="X",0,IF(AA$2="L",VLOOKUP(AA71,'H. INV.'!$F$10:$P$171,11,FALSE),IF(AA$2="S",VLOOKUP(AA71,'H. INV.'!$V$10:$AF$171,11,FALSE),IF(AA$2="D",VLOOKUP(AA71,'H. INV.'!$AL$10:$AV$171,11,FALSE),"")))))))</f>
        <v/>
      </c>
      <c r="FE71" s="148" t="str">
        <f>IF(AB71="","",IF(AB71="L",0,IF(AB71="V",0,IF(AB71="X",0,IF(AB$2="L",VLOOKUP(AB71,'H. INV.'!$F$10:$P$171,11,FALSE),IF(AB$2="S",VLOOKUP(AB71,'H. INV.'!$V$10:$AF$171,11,FALSE),IF(AB$2="D",VLOOKUP(AB71,'H. INV.'!$AL$10:$AV$171,11,FALSE),"")))))))</f>
        <v/>
      </c>
      <c r="FF71" s="148" t="str">
        <f>IF(AC71="","",IF(AC71="L",0,IF(AC71="V",0,IF(AC71="X",0,IF(AC$2="L",VLOOKUP(AC71,'H. INV.'!$F$10:$P$171,11,FALSE),IF(AC$2="S",VLOOKUP(AC71,'H. INV.'!$V$10:$AF$171,11,FALSE),IF(AC$2="D",VLOOKUP(AC71,'H. INV.'!$AL$10:$AV$171,11,FALSE),"")))))))</f>
        <v/>
      </c>
      <c r="FG71" s="148" t="str">
        <f>IF(AD71="","",IF(AD71="L",0,IF(AD71="V",0,IF(AD71="X",0,IF(AD$2="L",VLOOKUP(AD71,'H. INV.'!$F$10:$P$171,11,FALSE),IF(AD$2="S",VLOOKUP(AD71,'H. INV.'!$V$10:$AF$171,11,FALSE),IF(AD$2="D",VLOOKUP(AD71,'H. INV.'!$AL$10:$AV$171,11,FALSE),"")))))))</f>
        <v/>
      </c>
      <c r="FH71" s="148" t="str">
        <f>IF(AE71="","",IF(AE71="L",0,IF(AE71="V",0,IF(AE71="X",0,IF(AE$2="L",VLOOKUP(AE71,'H. INV.'!$F$10:$P$171,11,FALSE),IF(AE$2="S",VLOOKUP(AE71,'H. INV.'!$V$10:$AF$171,11,FALSE),IF(AE$2="D",VLOOKUP(AE71,'H. INV.'!$AL$10:$AV$171,11,FALSE),"")))))))</f>
        <v/>
      </c>
      <c r="FI71" s="148" t="str">
        <f>IF(AF71="","",IF(AF71="L",0,IF(AF71="V",0,IF(AF71="X",0,IF(AF$2="L",VLOOKUP(AF71,'H. INV.'!$F$10:$P$171,11,FALSE),IF(AF$2="S",VLOOKUP(AF71,'H. INV.'!$V$10:$AF$171,11,FALSE),IF(AF$2="D",VLOOKUP(AF71,'H. INV.'!$AL$10:$AV$171,11,FALSE),"")))))))</f>
        <v/>
      </c>
      <c r="FJ71" s="148" t="str">
        <f>IF(AG71="","",IF(AG71="L",0,IF(AG71="V",0,IF(AG71="X",0,IF(AG$2="L",VLOOKUP(AG71,'H. INV.'!$F$10:$P$171,11,FALSE),IF(AG$2="S",VLOOKUP(AG71,'H. INV.'!$V$10:$AF$171,11,FALSE),IF(AG$2="D",VLOOKUP(AG71,'H. INV.'!$AL$10:$AV$171,11,FALSE),"")))))))</f>
        <v/>
      </c>
      <c r="FK71" s="148" t="str">
        <f>IF(AH71="","",IF(AH71="L",0,IF(AH71="V",0,IF(AH71="X",0,IF(AH$2="L",VLOOKUP(AH71,'H. INV.'!$F$10:$P$171,11,FALSE),IF(AH$2="S",VLOOKUP(AH71,'H. INV.'!$V$10:$AF$171,11,FALSE),IF(AH$2="D",VLOOKUP(AH71,'H. INV.'!$AL$10:$AV$171,11,FALSE),"")))))))</f>
        <v/>
      </c>
      <c r="FL71" s="148" t="str">
        <f>IF(AI71="","",IF(AI71="L",0,IF(AI71="V",0,IF(AI71="X",0,IF(AI$2="L",VLOOKUP(AI71,'H. INV.'!$F$10:$P$171,11,FALSE),IF(AI$2="S",VLOOKUP(AI71,'H. INV.'!$V$10:$AF$171,11,FALSE),IF(AI$2="D",VLOOKUP(AI71,'H. INV.'!$AL$10:$AV$171,11,FALSE),"")))))))</f>
        <v/>
      </c>
      <c r="FM71" s="148" t="str">
        <f>IF(AJ71="","",IF(AJ71="L",0,IF(AJ71="V",0,IF(AJ71="X",0,IF(AJ$2="L",VLOOKUP(AJ71,'H. INV.'!$F$10:$P$171,11,FALSE),IF(AJ$2="S",VLOOKUP(AJ71,'H. INV.'!$V$10:$AF$171,11,FALSE),IF(AJ$2="D",VLOOKUP(AJ71,'H. INV.'!$AL$10:$AV$171,11,FALSE),"")))))))</f>
        <v/>
      </c>
      <c r="FN71" s="148" t="str">
        <f>IF(AK71="","",IF(AK71="L",0,IF(AK71="V",0,IF(AK71="X",0,IF(AK$2="L",VLOOKUP(AK71,'H. INV.'!$F$10:$P$171,11,FALSE),IF(AK$2="S",VLOOKUP(AK71,'H. INV.'!$V$10:$AF$171,11,FALSE),IF(AK$2="D",VLOOKUP(AK71,'H. INV.'!$AL$10:$AV$171,11,FALSE),"")))))))</f>
        <v/>
      </c>
      <c r="FO71" s="19"/>
      <c r="FP71" s="148" t="str">
        <f>IF(G71="","",IF(G71="L",0,IF(G71="V",0,IF(G71="X",0,IF(G$2="L",VLOOKUP(G71,'H. VER.'!$F$10:$P$171,11,FALSE),IF(G$2="S",VLOOKUP(G71,'H. VER.'!$V$10:$AF$171,11,FALSE),IF(G$2="D",VLOOKUP(G71,'H. VER.'!$AL$10:$AV$171,11,FALSE),"")))))))</f>
        <v/>
      </c>
      <c r="FQ71" s="148" t="str">
        <f>IF(H71="","",IF(H71="L",0,IF(H71="V",0,IF(H71="X",0,IF(H$2="L",VLOOKUP(H71,'H. VER.'!$F$10:$P$171,11,FALSE),IF(H$2="S",VLOOKUP(H71,'H. VER.'!$V$10:$AF$171,11,FALSE),IF(H$2="D",VLOOKUP(H71,'H. VER.'!$AL$10:$AV$171,11,FALSE),"")))))))</f>
        <v/>
      </c>
      <c r="FR71" s="148" t="str">
        <f>IF(I71="","",IF(I71="L",0,IF(I71="V",0,IF(I71="X",0,IF(I$2="L",VLOOKUP(I71,'H. VER.'!$F$10:$P$171,11,FALSE),IF(I$2="S",VLOOKUP(I71,'H. VER.'!$V$10:$AF$171,11,FALSE),IF(I$2="D",VLOOKUP(I71,'H. VER.'!$AL$10:$AV$171,11,FALSE),"")))))))</f>
        <v/>
      </c>
      <c r="FS71" s="148" t="str">
        <f>IF(J71="","",IF(J71="L",0,IF(J71="V",0,IF(J71="X",0,IF(J$2="L",VLOOKUP(J71,'H. VER.'!$F$10:$P$171,11,FALSE),IF(J$2="S",VLOOKUP(J71,'H. VER.'!$V$10:$AF$171,11,FALSE),IF(J$2="D",VLOOKUP(J71,'H. VER.'!$AL$10:$AV$171,11,FALSE),"")))))))</f>
        <v/>
      </c>
      <c r="FT71" s="148" t="str">
        <f>IF(K71="","",IF(K71="L",0,IF(K71="V",0,IF(K71="X",0,IF(K$2="L",VLOOKUP(K71,'H. VER.'!$F$10:$P$171,11,FALSE),IF(K$2="S",VLOOKUP(K71,'H. VER.'!$V$10:$AF$171,11,FALSE),IF(K$2="D",VLOOKUP(K71,'H. VER.'!$AL$10:$AV$171,11,FALSE),"")))))))</f>
        <v/>
      </c>
      <c r="FU71" s="148" t="str">
        <f>IF(L71="","",IF(L71="L",0,IF(L71="V",0,IF(L71="X",0,IF(L$2="L",VLOOKUP(L71,'H. VER.'!$F$10:$P$171,11,FALSE),IF(L$2="S",VLOOKUP(L71,'H. VER.'!$V$10:$AF$171,11,FALSE),IF(L$2="D",VLOOKUP(L71,'H. VER.'!$AL$10:$AV$171,11,FALSE),"")))))))</f>
        <v/>
      </c>
      <c r="FV71" s="148" t="str">
        <f>IF(M71="","",IF(M71="L",0,IF(M71="V",0,IF(M71="X",0,IF(M$2="L",VLOOKUP(M71,'H. VER.'!$F$10:$P$171,11,FALSE),IF(M$2="S",VLOOKUP(M71,'H. VER.'!$V$10:$AF$171,11,FALSE),IF(M$2="D",VLOOKUP(M71,'H. VER.'!$AL$10:$AV$171,11,FALSE),"")))))))</f>
        <v/>
      </c>
      <c r="FW71" s="148" t="str">
        <f>IF(N71="","",IF(N71="L",0,IF(N71="V",0,IF(N71="X",0,IF(N$2="L",VLOOKUP(N71,'H. VER.'!$F$10:$P$171,11,FALSE),IF(N$2="S",VLOOKUP(N71,'H. VER.'!$V$10:$AF$171,11,FALSE),IF(N$2="D",VLOOKUP(N71,'H. VER.'!$AL$10:$AV$171,11,FALSE),"")))))))</f>
        <v/>
      </c>
      <c r="FX71" s="148" t="str">
        <f>IF(O71="","",IF(O71="L",0,IF(O71="V",0,IF(O71="X",0,IF(O$2="L",VLOOKUP(O71,'H. VER.'!$F$10:$P$171,11,FALSE),IF(O$2="S",VLOOKUP(O71,'H. VER.'!$V$10:$AF$171,11,FALSE),IF(O$2="D",VLOOKUP(O71,'H. VER.'!$AL$10:$AV$171,11,FALSE),"")))))))</f>
        <v/>
      </c>
      <c r="FY71" s="148" t="str">
        <f>IF(P71="","",IF(P71="L",0,IF(P71="V",0,IF(P71="X",0,IF(P$2="L",VLOOKUP(P71,'H. VER.'!$F$10:$P$171,11,FALSE),IF(P$2="S",VLOOKUP(P71,'H. VER.'!$V$10:$AF$171,11,FALSE),IF(P$2="D",VLOOKUP(P71,'H. VER.'!$AL$10:$AV$171,11,FALSE),"")))))))</f>
        <v/>
      </c>
      <c r="FZ71" s="148" t="str">
        <f>IF(Q71="","",IF(Q71="L",0,IF(Q71="V",0,IF(Q71="X",0,IF(Q$2="L",VLOOKUP(Q71,'H. VER.'!$F$10:$P$171,11,FALSE),IF(Q$2="S",VLOOKUP(Q71,'H. VER.'!$V$10:$AF$171,11,FALSE),IF(Q$2="D",VLOOKUP(Q71,'H. VER.'!$AL$10:$AV$171,11,FALSE),"")))))))</f>
        <v/>
      </c>
      <c r="GA71" s="148" t="str">
        <f>IF(R71="","",IF(R71="L",0,IF(R71="V",0,IF(R71="X",0,IF(R$2="L",VLOOKUP(R71,'H. VER.'!$F$10:$P$171,11,FALSE),IF(R$2="S",VLOOKUP(R71,'H. VER.'!$V$10:$AF$171,11,FALSE),IF(R$2="D",VLOOKUP(R71,'H. VER.'!$AL$10:$AV$171,11,FALSE),"")))))))</f>
        <v/>
      </c>
      <c r="GB71" s="148" t="str">
        <f>IF(S71="","",IF(S71="L",0,IF(S71="V",0,IF(S71="X",0,IF(S$2="L",VLOOKUP(S71,'H. VER.'!$F$10:$P$171,11,FALSE),IF(S$2="S",VLOOKUP(S71,'H. VER.'!$V$10:$AF$171,11,FALSE),IF(S$2="D",VLOOKUP(S71,'H. VER.'!$AL$10:$AV$171,11,FALSE),"")))))))</f>
        <v/>
      </c>
      <c r="GC71" s="148" t="str">
        <f>IF(T71="","",IF(T71="L",0,IF(T71="V",0,IF(T71="X",0,IF(T$2="L",VLOOKUP(T71,'H. VER.'!$F$10:$P$171,11,FALSE),IF(T$2="S",VLOOKUP(T71,'H. VER.'!$V$10:$AF$171,11,FALSE),IF(T$2="D",VLOOKUP(T71,'H. VER.'!$AL$10:$AV$171,11,FALSE),"")))))))</f>
        <v/>
      </c>
      <c r="GD71" s="148" t="str">
        <f>IF(U71="","",IF(U71="L",0,IF(U71="V",0,IF(U71="X",0,IF(U$2="L",VLOOKUP(U71,'H. VER.'!$F$10:$P$171,11,FALSE),IF(U$2="S",VLOOKUP(U71,'H. VER.'!$V$10:$AF$171,11,FALSE),IF(U$2="D",VLOOKUP(U71,'H. VER.'!$AL$10:$AV$171,11,FALSE),"")))))))</f>
        <v/>
      </c>
      <c r="GE71" s="148" t="str">
        <f>IF(V71="","",IF(V71="L",0,IF(V71="V",0,IF(V71="X",0,IF(V$2="L",VLOOKUP(V71,'H. VER.'!$F$10:$P$171,11,FALSE),IF(V$2="S",VLOOKUP(V71,'H. VER.'!$V$10:$AF$171,11,FALSE),IF(V$2="D",VLOOKUP(V71,'H. VER.'!$AL$10:$AV$171,11,FALSE),"")))))))</f>
        <v/>
      </c>
      <c r="GF71" s="148" t="str">
        <f>IF(W71="","",IF(W71="L",0,IF(W71="V",0,IF(W71="X",0,IF(W$2="L",VLOOKUP(W71,'H. VER.'!$F$10:$P$171,11,FALSE),IF(W$2="S",VLOOKUP(W71,'H. VER.'!$V$10:$AF$171,11,FALSE),IF(W$2="D",VLOOKUP(W71,'H. VER.'!$AL$10:$AV$171,11,FALSE),"")))))))</f>
        <v/>
      </c>
      <c r="GG71" s="148" t="str">
        <f>IF(X71="","",IF(X71="L",0,IF(X71="V",0,IF(X71="X",0,IF(X$2="L",VLOOKUP(X71,'H. VER.'!$F$10:$P$171,11,FALSE),IF(X$2="S",VLOOKUP(X71,'H. VER.'!$V$10:$AF$171,11,FALSE),IF(X$2="D",VLOOKUP(X71,'H. VER.'!$AL$10:$AV$171,11,FALSE),"")))))))</f>
        <v/>
      </c>
      <c r="GH71" s="148" t="str">
        <f>IF(Y71="","",IF(Y71="L",0,IF(Y71="V",0,IF(Y71="X",0,IF(Y$2="L",VLOOKUP(Y71,'H. VER.'!$F$10:$P$171,11,FALSE),IF(Y$2="S",VLOOKUP(Y71,'H. VER.'!$V$10:$AF$171,11,FALSE),IF(Y$2="D",VLOOKUP(Y71,'H. VER.'!$AL$10:$AV$171,11,FALSE),"")))))))</f>
        <v/>
      </c>
      <c r="GI71" s="148" t="str">
        <f>IF(Z71="","",IF(Z71="L",0,IF(Z71="V",0,IF(Z71="X",0,IF(Z$2="L",VLOOKUP(Z71,'H. VER.'!$F$10:$P$171,11,FALSE),IF(Z$2="S",VLOOKUP(Z71,'H. VER.'!$V$10:$AF$171,11,FALSE),IF(Z$2="D",VLOOKUP(Z71,'H. VER.'!$AL$10:$AV$171,11,FALSE),"")))))))</f>
        <v/>
      </c>
      <c r="GJ71" s="148" t="str">
        <f>IF(AA71="","",IF(AA71="L",0,IF(AA71="V",0,IF(AA71="X",0,IF(AA$2="L",VLOOKUP(AA71,'H. VER.'!$F$10:$P$171,11,FALSE),IF(AA$2="S",VLOOKUP(AA71,'H. VER.'!$V$10:$AF$171,11,FALSE),IF(AA$2="D",VLOOKUP(AA71,'H. VER.'!$AL$10:$AV$171,11,FALSE),"")))))))</f>
        <v/>
      </c>
      <c r="GK71" s="148" t="str">
        <f>IF(AB71="","",IF(AB71="L",0,IF(AB71="V",0,IF(AB71="X",0,IF(AB$2="L",VLOOKUP(AB71,'H. VER.'!$F$10:$P$171,11,FALSE),IF(AB$2="S",VLOOKUP(AB71,'H. VER.'!$V$10:$AF$171,11,FALSE),IF(AB$2="D",VLOOKUP(AB71,'H. VER.'!$AL$10:$AV$171,11,FALSE),"")))))))</f>
        <v/>
      </c>
      <c r="GL71" s="148" t="str">
        <f>IF(AC71="","",IF(AC71="L",0,IF(AC71="V",0,IF(AC71="X",0,IF(AC$2="L",VLOOKUP(AC71,'H. VER.'!$F$10:$P$171,11,FALSE),IF(AC$2="S",VLOOKUP(AC71,'H. VER.'!$V$10:$AF$171,11,FALSE),IF(AC$2="D",VLOOKUP(AC71,'H. VER.'!$AL$10:$AV$171,11,FALSE),"")))))))</f>
        <v/>
      </c>
      <c r="GM71" s="148" t="str">
        <f>IF(AD71="","",IF(AD71="L",0,IF(AD71="V",0,IF(AD71="X",0,IF(AD$2="L",VLOOKUP(AD71,'H. VER.'!$F$10:$P$171,11,FALSE),IF(AD$2="S",VLOOKUP(AD71,'H. VER.'!$V$10:$AF$171,11,FALSE),IF(AD$2="D",VLOOKUP(AD71,'H. VER.'!$AL$10:$AV$171,11,FALSE),"")))))))</f>
        <v/>
      </c>
      <c r="GN71" s="148" t="str">
        <f>IF(AE71="","",IF(AE71="L",0,IF(AE71="V",0,IF(AE71="X",0,IF(AE$2="L",VLOOKUP(AE71,'H. VER.'!$F$10:$P$171,11,FALSE),IF(AE$2="S",VLOOKUP(AE71,'H. VER.'!$V$10:$AF$171,11,FALSE),IF(AE$2="D",VLOOKUP(AE71,'H. VER.'!$AL$10:$AV$171,11,FALSE),"")))))))</f>
        <v/>
      </c>
      <c r="GO71" s="148" t="str">
        <f>IF(AF71="","",IF(AF71="L",0,IF(AF71="V",0,IF(AF71="X",0,IF(AF$2="L",VLOOKUP(AF71,'H. VER.'!$F$10:$P$171,11,FALSE),IF(AF$2="S",VLOOKUP(AF71,'H. VER.'!$V$10:$AF$171,11,FALSE),IF(AF$2="D",VLOOKUP(AF71,'H. VER.'!$AL$10:$AV$171,11,FALSE),"")))))))</f>
        <v/>
      </c>
      <c r="GP71" s="148" t="str">
        <f>IF(AG71="","",IF(AG71="L",0,IF(AG71="V",0,IF(AG71="X",0,IF(AG$2="L",VLOOKUP(AG71,'H. VER.'!$F$10:$P$171,11,FALSE),IF(AG$2="S",VLOOKUP(AG71,'H. VER.'!$V$10:$AF$171,11,FALSE),IF(AG$2="D",VLOOKUP(AG71,'H. VER.'!$AL$10:$AV$171,11,FALSE),"")))))))</f>
        <v/>
      </c>
      <c r="GQ71" s="148" t="str">
        <f>IF(AH71="","",IF(AH71="L",0,IF(AH71="V",0,IF(AH71="X",0,IF(AH$2="L",VLOOKUP(AH71,'H. VER.'!$F$10:$P$171,11,FALSE),IF(AH$2="S",VLOOKUP(AH71,'H. VER.'!$V$10:$AF$171,11,FALSE),IF(AH$2="D",VLOOKUP(AH71,'H. VER.'!$AL$10:$AV$171,11,FALSE),"")))))))</f>
        <v/>
      </c>
      <c r="GR71" s="148" t="str">
        <f>IF(AI71="","",IF(AI71="L",0,IF(AI71="V",0,IF(AI71="X",0,IF(AI$2="L",VLOOKUP(AI71,'H. VER.'!$F$10:$P$171,11,FALSE),IF(AI$2="S",VLOOKUP(AI71,'H. VER.'!$V$10:$AF$171,11,FALSE),IF(AI$2="D",VLOOKUP(AI71,'H. VER.'!$AL$10:$AV$171,11,FALSE),"")))))))</f>
        <v/>
      </c>
      <c r="GS71" s="148" t="str">
        <f>IF(AJ71="","",IF(AJ71="L",0,IF(AJ71="V",0,IF(AJ71="X",0,IF(AJ$2="L",VLOOKUP(AJ71,'H. VER.'!$F$10:$P$171,11,FALSE),IF(AJ$2="S",VLOOKUP(AJ71,'H. VER.'!$V$10:$AF$171,11,FALSE),IF(AJ$2="D",VLOOKUP(AJ71,'H. VER.'!$AL$10:$AV$171,11,FALSE),"")))))))</f>
        <v/>
      </c>
      <c r="GT71" s="148" t="str">
        <f>IF(AK71="","",IF(AK71="L",0,IF(AK71="V",0,IF(AK71="X",0,IF(AK$2="L",VLOOKUP(AK71,'H. VER.'!$F$10:$P$171,11,FALSE),IF(AK$2="S",VLOOKUP(AK71,'H. VER.'!$V$10:$AF$171,11,FALSE),IF(AK$2="D",VLOOKUP(AK71,'H. VER.'!$AL$10:$AV$171,11,FALSE),"")))))))</f>
        <v/>
      </c>
      <c r="GU71" s="19"/>
      <c r="GV71" s="417">
        <f t="shared" si="47"/>
        <v>65</v>
      </c>
      <c r="GW71" s="415"/>
    </row>
    <row r="72" spans="1:205" ht="15.75">
      <c r="A72" s="368"/>
      <c r="B72" s="367" t="str">
        <f>IFERROR(VLOOKUP(A488/7/2023+CONDUCTORES!C:V,20,FALSE),"")</f>
        <v/>
      </c>
      <c r="C72" s="544" t="str">
        <f>IF(CUADRO!A72="",IF(B72="","",B72),VLOOKUP(CUADRO!A72,CONDUCTORES!C:E,3,FALSE))</f>
        <v/>
      </c>
      <c r="D72" s="545" t="str">
        <f>IF(ISNA(IF(B72="",IF(A72="","",A72),VLOOKUP(B72,CONDUCTORES!B:F,5,FALSE))),"",(IF(B72="",IF(A72="","",A72),VLOOKUP(B72,CONDUCTORES!B:F,5,FALSE))))</f>
        <v/>
      </c>
      <c r="E72" s="546">
        <v>57</v>
      </c>
      <c r="F72" s="552"/>
      <c r="G72" s="547"/>
      <c r="H72" s="547"/>
      <c r="I72" s="519"/>
      <c r="J72" s="547"/>
      <c r="K72" s="519"/>
      <c r="L72" s="547"/>
      <c r="M72" s="547"/>
      <c r="N72" s="547"/>
      <c r="O72" s="547"/>
      <c r="P72" s="519"/>
      <c r="Q72" s="547"/>
      <c r="R72" s="519"/>
      <c r="S72" s="550"/>
      <c r="T72" s="547"/>
      <c r="U72" s="547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19"/>
      <c r="AL72" s="417">
        <f t="shared" si="120"/>
        <v>0</v>
      </c>
      <c r="AM72" s="417">
        <f t="shared" si="121"/>
        <v>31</v>
      </c>
      <c r="AN72" s="463">
        <f t="shared" si="112"/>
        <v>0</v>
      </c>
      <c r="AO72" s="463">
        <f t="shared" si="113"/>
        <v>0</v>
      </c>
      <c r="AP72" s="463">
        <f t="shared" si="114"/>
        <v>0</v>
      </c>
      <c r="AQ72" s="463">
        <f t="shared" si="115"/>
        <v>0</v>
      </c>
      <c r="AR72" s="463">
        <f t="shared" si="116"/>
        <v>0</v>
      </c>
      <c r="AS72" s="464">
        <f t="shared" si="117"/>
        <v>0</v>
      </c>
      <c r="AT72" s="464">
        <f t="shared" si="118"/>
        <v>0</v>
      </c>
      <c r="AU72" s="465">
        <f>EH72+(AO72*(CALCULADORA!$L$22/30))+(CUADRO!AP72*CALCULADORA!$J$22)+(CUADRO!AQ72*CALCULADORA!$J$22)+(CUADRO!AR72*CALCULADORA!$J$22)</f>
        <v>0</v>
      </c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97">
        <f t="shared" si="80"/>
        <v>1</v>
      </c>
      <c r="BW72" s="97">
        <f t="shared" si="81"/>
        <v>2</v>
      </c>
      <c r="BX72" s="97">
        <f t="shared" si="82"/>
        <v>3</v>
      </c>
      <c r="BY72" s="97">
        <f t="shared" si="83"/>
        <v>4</v>
      </c>
      <c r="BZ72" s="97">
        <f t="shared" si="84"/>
        <v>5</v>
      </c>
      <c r="CA72" s="97">
        <f t="shared" si="85"/>
        <v>6</v>
      </c>
      <c r="CB72" s="97">
        <f t="shared" si="86"/>
        <v>7</v>
      </c>
      <c r="CC72" s="97">
        <f t="shared" si="87"/>
        <v>8</v>
      </c>
      <c r="CD72" s="97">
        <f t="shared" si="88"/>
        <v>9</v>
      </c>
      <c r="CE72" s="97">
        <f t="shared" si="89"/>
        <v>10</v>
      </c>
      <c r="CF72" s="97">
        <f t="shared" si="90"/>
        <v>11</v>
      </c>
      <c r="CG72" s="97">
        <f t="shared" si="91"/>
        <v>12</v>
      </c>
      <c r="CH72" s="97">
        <f t="shared" si="92"/>
        <v>13</v>
      </c>
      <c r="CI72" s="97">
        <f t="shared" si="93"/>
        <v>14</v>
      </c>
      <c r="CJ72" s="97">
        <f t="shared" si="94"/>
        <v>15</v>
      </c>
      <c r="CK72" s="97">
        <f t="shared" si="95"/>
        <v>16</v>
      </c>
      <c r="CL72" s="97">
        <f t="shared" si="96"/>
        <v>17</v>
      </c>
      <c r="CM72" s="97">
        <f t="shared" si="97"/>
        <v>18</v>
      </c>
      <c r="CN72" s="97">
        <f t="shared" si="98"/>
        <v>19</v>
      </c>
      <c r="CO72" s="97">
        <f t="shared" si="99"/>
        <v>20</v>
      </c>
      <c r="CP72" s="97">
        <f t="shared" si="100"/>
        <v>21</v>
      </c>
      <c r="CQ72" s="97">
        <f t="shared" si="101"/>
        <v>22</v>
      </c>
      <c r="CR72" s="97">
        <f t="shared" si="102"/>
        <v>23</v>
      </c>
      <c r="CS72" s="97">
        <f t="shared" si="103"/>
        <v>24</v>
      </c>
      <c r="CT72" s="97">
        <f t="shared" si="104"/>
        <v>25</v>
      </c>
      <c r="CU72" s="97">
        <f t="shared" si="105"/>
        <v>26</v>
      </c>
      <c r="CV72" s="97">
        <f t="shared" si="106"/>
        <v>27</v>
      </c>
      <c r="CW72" s="97">
        <f t="shared" si="107"/>
        <v>28</v>
      </c>
      <c r="CX72" s="97">
        <f t="shared" si="108"/>
        <v>29</v>
      </c>
      <c r="CY72" s="97">
        <f t="shared" si="109"/>
        <v>30</v>
      </c>
      <c r="CZ72" s="97">
        <f t="shared" si="110"/>
        <v>31</v>
      </c>
      <c r="DA72" s="19"/>
      <c r="DB72" s="19"/>
      <c r="DC72" s="148" t="str">
        <f>IF(G72="X",CALCULADORA!$J$22,IF(CUADRO!G72="V",0,IF(CUADRO!G72="AP",0,IF(CUADRO!G72="HS",0,IF(CUADRO!G72="BA",0,IF(CALCULADORA!$M$2="INVIERNO",CUADRO!EJ72,CUADRO!FP72))))))</f>
        <v/>
      </c>
      <c r="DD72" s="148" t="str">
        <f>IF(H72="X",CALCULADORA!$J$22,IF(CUADRO!H72="V",0,IF(CUADRO!H72="AP",0,IF(CUADRO!H72="HS",0,IF(CUADRO!H72="BA",0,IF(CALCULADORA!$M$2="INVIERNO",CUADRO!EK72,CUADRO!FQ72))))))</f>
        <v/>
      </c>
      <c r="DE72" s="148" t="str">
        <f>IF(I72="X",CALCULADORA!$J$22,IF(CUADRO!I72="V",0,IF(CUADRO!I72="AP",0,IF(CUADRO!I72="HS",0,IF(CUADRO!I72="BA",0,IF(CALCULADORA!$M$2="INVIERNO",CUADRO!EL72,CUADRO!FR72))))))</f>
        <v/>
      </c>
      <c r="DF72" s="148" t="str">
        <f>IF(J72="X",CALCULADORA!$J$22,IF(CUADRO!J72="V",0,IF(CUADRO!J72="AP",0,IF(CUADRO!J72="HS",0,IF(CUADRO!J72="BA",0,IF(CALCULADORA!$M$2="INVIERNO",CUADRO!EM72,CUADRO!FS72))))))</f>
        <v/>
      </c>
      <c r="DG72" s="148" t="str">
        <f>IF(K72="X",CALCULADORA!$J$22,IF(CUADRO!K72="V",0,IF(CUADRO!K72="AP",0,IF(CUADRO!K72="HS",0,IF(CUADRO!K72="BA",0,IF(CALCULADORA!$M$2="INVIERNO",CUADRO!EN72,CUADRO!FT72))))))</f>
        <v/>
      </c>
      <c r="DH72" s="148" t="str">
        <f>IF(L72="X",CALCULADORA!$J$22,IF(CUADRO!L72="V",0,IF(CUADRO!L72="AP",0,IF(CUADRO!L72="HS",0,IF(CUADRO!L72="BA",0,IF(CALCULADORA!$M$2="INVIERNO",CUADRO!EO72,CUADRO!FU72))))))</f>
        <v/>
      </c>
      <c r="DI72" s="148" t="str">
        <f>IF(M72="X",CALCULADORA!$J$22,IF(CUADRO!M72="V",0,IF(CUADRO!M72="AP",0,IF(CUADRO!M72="HS",0,IF(CUADRO!M72="BA",0,IF(CALCULADORA!$M$2="INVIERNO",CUADRO!EP72,CUADRO!FV72))))))</f>
        <v/>
      </c>
      <c r="DJ72" s="148" t="str">
        <f>IF(N72="X",CALCULADORA!$J$22,IF(CUADRO!N72="V",0,IF(CUADRO!N72="AP",0,IF(CUADRO!N72="HS",0,IF(CUADRO!N72="BA",0,IF(CALCULADORA!$M$2="INVIERNO",CUADRO!EQ72,CUADRO!FW72))))))</f>
        <v/>
      </c>
      <c r="DK72" s="148" t="str">
        <f>IF(O72="X",CALCULADORA!$J$22,IF(CUADRO!O72="V",0,IF(CUADRO!O72="AP",0,IF(CUADRO!O72="HS",0,IF(CUADRO!O72="BA",0,IF(CALCULADORA!$M$2="INVIERNO",CUADRO!ER72,CUADRO!FX72))))))</f>
        <v/>
      </c>
      <c r="DL72" s="148" t="str">
        <f>IF(P72="X",CALCULADORA!$J$22,IF(CUADRO!P72="V",0,IF(CUADRO!P72="AP",0,IF(CUADRO!P72="HS",0,IF(CUADRO!P72="BA",0,IF(CALCULADORA!$M$2="INVIERNO",CUADRO!ES72,CUADRO!FY72))))))</f>
        <v/>
      </c>
      <c r="DM72" s="148" t="str">
        <f>IF(Q72="X",CALCULADORA!$J$22,IF(CUADRO!Q72="V",0,IF(CUADRO!Q72="AP",0,IF(CUADRO!Q72="HS",0,IF(CUADRO!Q72="BA",0,IF(CALCULADORA!$M$2="INVIERNO",CUADRO!ET72,CUADRO!FZ72))))))</f>
        <v/>
      </c>
      <c r="DN72" s="148" t="str">
        <f>IF(R72="X",CALCULADORA!$J$22,IF(CUADRO!R72="V",0,IF(CUADRO!R72="AP",0,IF(CUADRO!R72="HS",0,IF(CUADRO!R72="BA",0,IF(CALCULADORA!$M$2="INVIERNO",CUADRO!EU72,CUADRO!GA72))))))</f>
        <v/>
      </c>
      <c r="DO72" s="148" t="str">
        <f>IF(S72="X",CALCULADORA!$J$22,IF(CUADRO!S72="V",0,IF(CUADRO!S72="AP",0,IF(CUADRO!S72="HS",0,IF(CUADRO!S72="BA",0,IF(CALCULADORA!$M$2="INVIERNO",CUADRO!EV72,CUADRO!GB72))))))</f>
        <v/>
      </c>
      <c r="DP72" s="148" t="str">
        <f>IF(T72="X",CALCULADORA!$J$22,IF(CUADRO!T72="V",0,IF(CUADRO!T72="AP",0,IF(CUADRO!T72="HS",0,IF(CUADRO!T72="BA",0,IF(CALCULADORA!$M$2="INVIERNO",CUADRO!EW72,CUADRO!GC72))))))</f>
        <v/>
      </c>
      <c r="DQ72" s="148" t="str">
        <f>IF(U72="X",CALCULADORA!$J$22,IF(CUADRO!U72="V",0,IF(CUADRO!U72="AP",0,IF(CUADRO!U72="HS",0,IF(CUADRO!U72="BA",0,IF(CALCULADORA!$M$2="INVIERNO",CUADRO!EX72,CUADRO!GD72))))))</f>
        <v/>
      </c>
      <c r="DR72" s="148" t="str">
        <f>IF(V72="X",CALCULADORA!$J$22,IF(CUADRO!V72="V",0,IF(CUADRO!V72="AP",0,IF(CUADRO!V72="HS",0,IF(CUADRO!V72="BA",0,IF(CALCULADORA!$M$2="INVIERNO",CUADRO!EY72,CUADRO!GE72))))))</f>
        <v/>
      </c>
      <c r="DS72" s="148" t="str">
        <f>IF(W72="X",CALCULADORA!$J$22,IF(CUADRO!W72="V",0,IF(CUADRO!W72="AP",0,IF(CUADRO!W72="HS",0,IF(CUADRO!W72="BA",0,IF(CALCULADORA!$M$2="INVIERNO",CUADRO!EZ72,CUADRO!GF72))))))</f>
        <v/>
      </c>
      <c r="DT72" s="148" t="str">
        <f>IF(X72="X",CALCULADORA!$J$22,IF(CUADRO!X72="V",0,IF(CUADRO!X72="AP",0,IF(CUADRO!X72="HS",0,IF(CUADRO!X72="BA",0,IF(CALCULADORA!$M$2="INVIERNO",CUADRO!FA72,CUADRO!GG72))))))</f>
        <v/>
      </c>
      <c r="DU72" s="148" t="str">
        <f>IF(Y72="X",CALCULADORA!$J$22,IF(CUADRO!Y72="V",0,IF(CUADRO!Y72="AP",0,IF(CUADRO!Y72="HS",0,IF(CUADRO!Y72="BA",0,IF(CALCULADORA!$M$2="INVIERNO",CUADRO!FB72,CUADRO!GH72))))))</f>
        <v/>
      </c>
      <c r="DV72" s="148" t="str">
        <f>IF(Z72="X",CALCULADORA!$J$22,IF(CUADRO!Z72="V",0,IF(CUADRO!Z72="AP",0,IF(CUADRO!Z72="HS",0,IF(CUADRO!Z72="BA",0,IF(CALCULADORA!$M$2="INVIERNO",CUADRO!FC72,CUADRO!GI72))))))</f>
        <v/>
      </c>
      <c r="DW72" s="148" t="str">
        <f>IF(AA72="X",CALCULADORA!$J$22,IF(CUADRO!AA72="V",0,IF(CUADRO!AA72="AP",0,IF(CUADRO!AA72="HS",0,IF(CUADRO!AA72="BA",0,IF(CALCULADORA!$M$2="INVIERNO",CUADRO!FD72,CUADRO!GJ72))))))</f>
        <v/>
      </c>
      <c r="DX72" s="148" t="str">
        <f>IF(AB72="X",CALCULADORA!$J$22,IF(CUADRO!AB72="V",0,IF(CUADRO!AB72="AP",0,IF(CUADRO!AB72="HS",0,IF(CUADRO!AB72="BA",0,IF(CALCULADORA!$M$2="INVIERNO",CUADRO!FE72,CUADRO!GK72))))))</f>
        <v/>
      </c>
      <c r="DY72" s="148" t="str">
        <f>IF(AC72="X",CALCULADORA!$J$22,IF(CUADRO!AC72="V",0,IF(CUADRO!AC72="AP",0,IF(CUADRO!AC72="HS",0,IF(CUADRO!AC72="BA",0,IF(CALCULADORA!$M$2="INVIERNO",CUADRO!FF72,CUADRO!GL72))))))</f>
        <v/>
      </c>
      <c r="DZ72" s="148" t="str">
        <f>IF(AD72="X",CALCULADORA!$J$22,IF(CUADRO!AD72="V",0,IF(CUADRO!AD72="AP",0,IF(CUADRO!AD72="HS",0,IF(CUADRO!AD72="BA",0,IF(CALCULADORA!$M$2="INVIERNO",CUADRO!FG72,CUADRO!GM72))))))</f>
        <v/>
      </c>
      <c r="EA72" s="148" t="str">
        <f>IF(AE72="X",CALCULADORA!$J$22,IF(CUADRO!AE72="V",0,IF(CUADRO!AE72="AP",0,IF(CUADRO!AE72="HS",0,IF(CUADRO!AE72="BA",0,IF(CALCULADORA!$M$2="INVIERNO",CUADRO!FH72,CUADRO!GN72))))))</f>
        <v/>
      </c>
      <c r="EB72" s="148" t="str">
        <f>IF(AF72="X",CALCULADORA!$J$22,IF(CUADRO!AF72="V",0,IF(CUADRO!AF72="AP",0,IF(CUADRO!AF72="HS",0,IF(CUADRO!AF72="BA",0,IF(CALCULADORA!$M$2="INVIERNO",CUADRO!FI72,CUADRO!GO72))))))</f>
        <v/>
      </c>
      <c r="EC72" s="148" t="str">
        <f>IF(AG72="X",CALCULADORA!$J$22,IF(CUADRO!AG72="V",0,IF(CUADRO!AG72="AP",0,IF(CUADRO!AG72="HS",0,IF(CUADRO!AG72="BA",0,IF(CALCULADORA!$M$2="INVIERNO",CUADRO!FJ72,CUADRO!GP72))))))</f>
        <v/>
      </c>
      <c r="ED72" s="148" t="str">
        <f>IF(AH72="X",CALCULADORA!$J$22,IF(CUADRO!AH72="V",0,IF(CUADRO!AH72="AP",0,IF(CUADRO!AH72="HS",0,IF(CUADRO!AH72="BA",0,IF(CALCULADORA!$M$2="INVIERNO",CUADRO!FK72,CUADRO!GQ72))))))</f>
        <v/>
      </c>
      <c r="EE72" s="148" t="str">
        <f>IF(AI72="X",CALCULADORA!$J$22,IF(CUADRO!AI72="V",0,IF(CUADRO!AI72="AP",0,IF(CUADRO!AI72="HS",0,IF(CUADRO!AI72="BA",0,IF(CALCULADORA!$M$2="INVIERNO",CUADRO!FL72,CUADRO!GR72))))))</f>
        <v/>
      </c>
      <c r="EF72" s="148" t="str">
        <f>IF(AJ72="X",CALCULADORA!$J$22,IF(CUADRO!AJ72="V",0,IF(CUADRO!AJ72="AP",0,IF(CUADRO!AJ72="HS",0,IF(CUADRO!AJ72="BA",0,IF(CALCULADORA!$M$2="INVIERNO",CUADRO!FM72,CUADRO!GS72))))))</f>
        <v/>
      </c>
      <c r="EG72" s="148" t="str">
        <f>IF(AK72="X",CALCULADORA!$J$22,IF(CUADRO!AK72="V",0,IF(CUADRO!AK72="AP",0,IF(CUADRO!AK72="HS",0,IF(CUADRO!AK72="BA",0,IF(CALCULADORA!$M$2="INVIERNO",CUADRO!FN72,CUADRO!GT72))))))</f>
        <v/>
      </c>
      <c r="EH72" s="363">
        <f t="shared" si="119"/>
        <v>0</v>
      </c>
      <c r="EI72" s="19"/>
      <c r="EJ72" s="148" t="str">
        <f>IF(G72="","",IF(G72="L",0,IF(G72="V",0,IF(G72="X",0,IF(G$2="L",VLOOKUP(G72,'H. INV.'!$F$10:$P$171,11,FALSE),IF(G$2="S",VLOOKUP(G72,'H. INV.'!$V$10:$AF$171,11,FALSE),IF(G$2="D",VLOOKUP(G72,'H. INV.'!$AL$10:$AV$171,11,FALSE),"")))))))</f>
        <v/>
      </c>
      <c r="EK72" s="148" t="str">
        <f>IF(H72="","",IF(H72="L",0,IF(H72="V",0,IF(H72="X",0,IF(H$2="L",VLOOKUP(H72,'H. INV.'!$F$10:$P$171,11,FALSE),IF(H$2="S",VLOOKUP(H72,'H. INV.'!$V$10:$AF$171,11,FALSE),IF(H$2="D",VLOOKUP(H72,'H. INV.'!$AL$10:$AV$171,11,FALSE),"")))))))</f>
        <v/>
      </c>
      <c r="EL72" s="148" t="str">
        <f>IF(I72="","",IF(I72="L",0,IF(I72="V",0,IF(I72="X",0,IF(I$2="L",VLOOKUP(I72,'H. INV.'!$F$10:$P$171,11,FALSE),IF(I$2="S",VLOOKUP(I72,'H. INV.'!$V$10:$AF$171,11,FALSE),IF(I$2="D",VLOOKUP(I72,'H. INV.'!$AL$10:$AV$171,11,FALSE),"")))))))</f>
        <v/>
      </c>
      <c r="EM72" s="148" t="str">
        <f>IF(J72="","",IF(J72="L",0,IF(J72="V",0,IF(J72="X",0,IF(J$2="L",VLOOKUP(J72,'H. INV.'!$F$10:$P$171,11,FALSE),IF(J$2="S",VLOOKUP(J72,'H. INV.'!$V$10:$AF$171,11,FALSE),IF(J$2="D",VLOOKUP(J72,'H. INV.'!$AL$10:$AV$171,11,FALSE),"")))))))</f>
        <v/>
      </c>
      <c r="EN72" s="148" t="str">
        <f>IF(K72="","",IF(K72="L",0,IF(K72="V",0,IF(K72="X",0,IF(K$2="L",VLOOKUP(K72,'H. INV.'!$F$10:$P$171,11,FALSE),IF(K$2="S",VLOOKUP(K72,'H. INV.'!$V$10:$AF$171,11,FALSE),IF(K$2="D",VLOOKUP(K72,'H. INV.'!$AL$10:$AV$171,11,FALSE),"")))))))</f>
        <v/>
      </c>
      <c r="EO72" s="148" t="str">
        <f>IF(L72="","",IF(L72="L",0,IF(L72="V",0,IF(L72="X",0,IF(L$2="L",VLOOKUP(L72,'H. INV.'!$F$10:$P$171,11,FALSE),IF(L$2="S",VLOOKUP(L72,'H. INV.'!$V$10:$AF$171,11,FALSE),IF(L$2="D",VLOOKUP(L72,'H. INV.'!$AL$10:$AV$171,11,FALSE),"")))))))</f>
        <v/>
      </c>
      <c r="EP72" s="148" t="str">
        <f>IF(M72="","",IF(M72="L",0,IF(M72="V",0,IF(M72="X",0,IF(M$2="L",VLOOKUP(M72,'H. INV.'!$F$10:$P$171,11,FALSE),IF(M$2="S",VLOOKUP(M72,'H. INV.'!$V$10:$AF$171,11,FALSE),IF(M$2="D",VLOOKUP(M72,'H. INV.'!$AL$10:$AV$171,11,FALSE),"")))))))</f>
        <v/>
      </c>
      <c r="EQ72" s="148" t="str">
        <f>IF(N72="","",IF(N72="L",0,IF(N72="V",0,IF(N72="X",0,IF(N$2="L",VLOOKUP(N72,'H. INV.'!$F$10:$P$171,11,FALSE),IF(N$2="S",VLOOKUP(N72,'H. INV.'!$V$10:$AF$171,11,FALSE),IF(N$2="D",VLOOKUP(N72,'H. INV.'!$AL$10:$AV$171,11,FALSE),"")))))))</f>
        <v/>
      </c>
      <c r="ER72" s="148" t="str">
        <f>IF(O72="","",IF(O72="L",0,IF(O72="V",0,IF(O72="X",0,IF(O$2="L",VLOOKUP(O72,'H. INV.'!$F$10:$P$171,11,FALSE),IF(O$2="S",VLOOKUP(O72,'H. INV.'!$V$10:$AF$171,11,FALSE),IF(O$2="D",VLOOKUP(O72,'H. INV.'!$AL$10:$AV$171,11,FALSE),"")))))))</f>
        <v/>
      </c>
      <c r="ES72" s="148" t="str">
        <f>IF(P72="","",IF(P72="L",0,IF(P72="V",0,IF(P72="X",0,IF(P$2="L",VLOOKUP(P72,'H. INV.'!$F$10:$P$171,11,FALSE),IF(P$2="S",VLOOKUP(P72,'H. INV.'!$V$10:$AF$171,11,FALSE),IF(P$2="D",VLOOKUP(P72,'H. INV.'!$AL$10:$AV$171,11,FALSE),"")))))))</f>
        <v/>
      </c>
      <c r="ET72" s="148" t="str">
        <f>IF(Q72="","",IF(Q72="L",0,IF(Q72="V",0,IF(Q72="X",0,IF(Q$2="L",VLOOKUP(Q72,'H. INV.'!$F$10:$P$171,11,FALSE),IF(Q$2="S",VLOOKUP(Q72,'H. INV.'!$V$10:$AF$171,11,FALSE),IF(Q$2="D",VLOOKUP(Q72,'H. INV.'!$AL$10:$AV$171,11,FALSE),"")))))))</f>
        <v/>
      </c>
      <c r="EU72" s="148" t="str">
        <f>IF(R72="","",IF(R72="L",0,IF(R72="V",0,IF(R72="X",0,IF(R$2="L",VLOOKUP(R72,'H. INV.'!$F$10:$P$171,11,FALSE),IF(R$2="S",VLOOKUP(R72,'H. INV.'!$V$10:$AF$171,11,FALSE),IF(R$2="D",VLOOKUP(R72,'H. INV.'!$AL$10:$AV$171,11,FALSE),"")))))))</f>
        <v/>
      </c>
      <c r="EV72" s="148" t="str">
        <f>IF(S72="","",IF(S72="L",0,IF(S72="V",0,IF(S72="X",0,IF(S$2="L",VLOOKUP(S72,'H. INV.'!$F$10:$P$171,11,FALSE),IF(S$2="S",VLOOKUP(S72,'H. INV.'!$V$10:$AF$171,11,FALSE),IF(S$2="D",VLOOKUP(S72,'H. INV.'!$AL$10:$AV$171,11,FALSE),"")))))))</f>
        <v/>
      </c>
      <c r="EW72" s="148" t="str">
        <f>IF(T72="","",IF(T72="L",0,IF(T72="V",0,IF(T72="X",0,IF(T$2="L",VLOOKUP(T72,'H. INV.'!$F$10:$P$171,11,FALSE),IF(T$2="S",VLOOKUP(T72,'H. INV.'!$V$10:$AF$171,11,FALSE),IF(T$2="D",VLOOKUP(T72,'H. INV.'!$AL$10:$AV$171,11,FALSE),"")))))))</f>
        <v/>
      </c>
      <c r="EX72" s="148" t="str">
        <f>IF(U72="","",IF(U72="L",0,IF(U72="V",0,IF(U72="X",0,IF(U$2="L",VLOOKUP(U72,'H. INV.'!$F$10:$P$171,11,FALSE),IF(U$2="S",VLOOKUP(U72,'H. INV.'!$V$10:$AF$171,11,FALSE),IF(U$2="D",VLOOKUP(U72,'H. INV.'!$AL$10:$AV$171,11,FALSE),"")))))))</f>
        <v/>
      </c>
      <c r="EY72" s="148" t="str">
        <f>IF(V72="","",IF(V72="L",0,IF(V72="V",0,IF(V72="X",0,IF(V$2="L",VLOOKUP(V72,'H. INV.'!$F$10:$P$171,11,FALSE),IF(V$2="S",VLOOKUP(V72,'H. INV.'!$V$10:$AF$171,11,FALSE),IF(V$2="D",VLOOKUP(V72,'H. INV.'!$AL$10:$AV$171,11,FALSE),"")))))))</f>
        <v/>
      </c>
      <c r="EZ72" s="148" t="str">
        <f>IF(W72="","",IF(W72="L",0,IF(W72="V",0,IF(W72="X",0,IF(W$2="L",VLOOKUP(W72,'H. INV.'!$F$10:$P$171,11,FALSE),IF(W$2="S",VLOOKUP(W72,'H. INV.'!$V$10:$AF$171,11,FALSE),IF(W$2="D",VLOOKUP(W72,'H. INV.'!$AL$10:$AV$171,11,FALSE),"")))))))</f>
        <v/>
      </c>
      <c r="FA72" s="148" t="str">
        <f>IF(X72="","",IF(X72="L",0,IF(X72="V",0,IF(X72="X",0,IF(X$2="L",VLOOKUP(X72,'H. INV.'!$F$10:$P$171,11,FALSE),IF(X$2="S",VLOOKUP(X72,'H. INV.'!$V$10:$AF$171,11,FALSE),IF(X$2="D",VLOOKUP(X72,'H. INV.'!$AL$10:$AV$171,11,FALSE),"")))))))</f>
        <v/>
      </c>
      <c r="FB72" s="148" t="str">
        <f>IF(Y72="","",IF(Y72="L",0,IF(Y72="V",0,IF(Y72="X",0,IF(Y$2="L",VLOOKUP(Y72,'H. INV.'!$F$10:$P$171,11,FALSE),IF(Y$2="S",VLOOKUP(Y72,'H. INV.'!$V$10:$AF$171,11,FALSE),IF(Y$2="D",VLOOKUP(Y72,'H. INV.'!$AL$10:$AV$171,11,FALSE),"")))))))</f>
        <v/>
      </c>
      <c r="FC72" s="148" t="str">
        <f>IF(Z72="","",IF(Z72="L",0,IF(Z72="V",0,IF(Z72="X",0,IF(Z$2="L",VLOOKUP(Z72,'H. INV.'!$F$10:$P$171,11,FALSE),IF(Z$2="S",VLOOKUP(Z72,'H. INV.'!$V$10:$AF$171,11,FALSE),IF(Z$2="D",VLOOKUP(Z72,'H. INV.'!$AL$10:$AV$171,11,FALSE),"")))))))</f>
        <v/>
      </c>
      <c r="FD72" s="148" t="str">
        <f>IF(AA72="","",IF(AA72="L",0,IF(AA72="V",0,IF(AA72="X",0,IF(AA$2="L",VLOOKUP(AA72,'H. INV.'!$F$10:$P$171,11,FALSE),IF(AA$2="S",VLOOKUP(AA72,'H. INV.'!$V$10:$AF$171,11,FALSE),IF(AA$2="D",VLOOKUP(AA72,'H. INV.'!$AL$10:$AV$171,11,FALSE),"")))))))</f>
        <v/>
      </c>
      <c r="FE72" s="148" t="str">
        <f>IF(AB72="","",IF(AB72="L",0,IF(AB72="V",0,IF(AB72="X",0,IF(AB$2="L",VLOOKUP(AB72,'H. INV.'!$F$10:$P$171,11,FALSE),IF(AB$2="S",VLOOKUP(AB72,'H. INV.'!$V$10:$AF$171,11,FALSE),IF(AB$2="D",VLOOKUP(AB72,'H. INV.'!$AL$10:$AV$171,11,FALSE),"")))))))</f>
        <v/>
      </c>
      <c r="FF72" s="148" t="str">
        <f>IF(AC72="","",IF(AC72="L",0,IF(AC72="V",0,IF(AC72="X",0,IF(AC$2="L",VLOOKUP(AC72,'H. INV.'!$F$10:$P$171,11,FALSE),IF(AC$2="S",VLOOKUP(AC72,'H. INV.'!$V$10:$AF$171,11,FALSE),IF(AC$2="D",VLOOKUP(AC72,'H. INV.'!$AL$10:$AV$171,11,FALSE),"")))))))</f>
        <v/>
      </c>
      <c r="FG72" s="148" t="str">
        <f>IF(AD72="","",IF(AD72="L",0,IF(AD72="V",0,IF(AD72="X",0,IF(AD$2="L",VLOOKUP(AD72,'H. INV.'!$F$10:$P$171,11,FALSE),IF(AD$2="S",VLOOKUP(AD72,'H. INV.'!$V$10:$AF$171,11,FALSE),IF(AD$2="D",VLOOKUP(AD72,'H. INV.'!$AL$10:$AV$171,11,FALSE),"")))))))</f>
        <v/>
      </c>
      <c r="FH72" s="148" t="str">
        <f>IF(AE72="","",IF(AE72="L",0,IF(AE72="V",0,IF(AE72="X",0,IF(AE$2="L",VLOOKUP(AE72,'H. INV.'!$F$10:$P$171,11,FALSE),IF(AE$2="S",VLOOKUP(AE72,'H. INV.'!$V$10:$AF$171,11,FALSE),IF(AE$2="D",VLOOKUP(AE72,'H. INV.'!$AL$10:$AV$171,11,FALSE),"")))))))</f>
        <v/>
      </c>
      <c r="FI72" s="148" t="str">
        <f>IF(AF72="","",IF(AF72="L",0,IF(AF72="V",0,IF(AF72="X",0,IF(AF$2="L",VLOOKUP(AF72,'H. INV.'!$F$10:$P$171,11,FALSE),IF(AF$2="S",VLOOKUP(AF72,'H. INV.'!$V$10:$AF$171,11,FALSE),IF(AF$2="D",VLOOKUP(AF72,'H. INV.'!$AL$10:$AV$171,11,FALSE),"")))))))</f>
        <v/>
      </c>
      <c r="FJ72" s="148" t="str">
        <f>IF(AG72="","",IF(AG72="L",0,IF(AG72="V",0,IF(AG72="X",0,IF(AG$2="L",VLOOKUP(AG72,'H. INV.'!$F$10:$P$171,11,FALSE),IF(AG$2="S",VLOOKUP(AG72,'H. INV.'!$V$10:$AF$171,11,FALSE),IF(AG$2="D",VLOOKUP(AG72,'H. INV.'!$AL$10:$AV$171,11,FALSE),"")))))))</f>
        <v/>
      </c>
      <c r="FK72" s="148" t="str">
        <f>IF(AH72="","",IF(AH72="L",0,IF(AH72="V",0,IF(AH72="X",0,IF(AH$2="L",VLOOKUP(AH72,'H. INV.'!$F$10:$P$171,11,FALSE),IF(AH$2="S",VLOOKUP(AH72,'H. INV.'!$V$10:$AF$171,11,FALSE),IF(AH$2="D",VLOOKUP(AH72,'H. INV.'!$AL$10:$AV$171,11,FALSE),"")))))))</f>
        <v/>
      </c>
      <c r="FL72" s="148" t="str">
        <f>IF(AI72="","",IF(AI72="L",0,IF(AI72="V",0,IF(AI72="X",0,IF(AI$2="L",VLOOKUP(AI72,'H. INV.'!$F$10:$P$171,11,FALSE),IF(AI$2="S",VLOOKUP(AI72,'H. INV.'!$V$10:$AF$171,11,FALSE),IF(AI$2="D",VLOOKUP(AI72,'H. INV.'!$AL$10:$AV$171,11,FALSE),"")))))))</f>
        <v/>
      </c>
      <c r="FM72" s="148" t="str">
        <f>IF(AJ72="","",IF(AJ72="L",0,IF(AJ72="V",0,IF(AJ72="X",0,IF(AJ$2="L",VLOOKUP(AJ72,'H. INV.'!$F$10:$P$171,11,FALSE),IF(AJ$2="S",VLOOKUP(AJ72,'H. INV.'!$V$10:$AF$171,11,FALSE),IF(AJ$2="D",VLOOKUP(AJ72,'H. INV.'!$AL$10:$AV$171,11,FALSE),"")))))))</f>
        <v/>
      </c>
      <c r="FN72" s="148" t="str">
        <f>IF(AK72="","",IF(AK72="L",0,IF(AK72="V",0,IF(AK72="X",0,IF(AK$2="L",VLOOKUP(AK72,'H. INV.'!$F$10:$P$171,11,FALSE),IF(AK$2="S",VLOOKUP(AK72,'H. INV.'!$V$10:$AF$171,11,FALSE),IF(AK$2="D",VLOOKUP(AK72,'H. INV.'!$AL$10:$AV$171,11,FALSE),"")))))))</f>
        <v/>
      </c>
      <c r="FO72" s="19"/>
      <c r="FP72" s="148" t="str">
        <f>IF(G72="","",IF(G72="L",0,IF(G72="V",0,IF(G72="X",0,IF(G$2="L",VLOOKUP(G72,'H. VER.'!$F$10:$P$171,11,FALSE),IF(G$2="S",VLOOKUP(G72,'H. VER.'!$V$10:$AF$171,11,FALSE),IF(G$2="D",VLOOKUP(G72,'H. VER.'!$AL$10:$AV$171,11,FALSE),"")))))))</f>
        <v/>
      </c>
      <c r="FQ72" s="148" t="str">
        <f>IF(H72="","",IF(H72="L",0,IF(H72="V",0,IF(H72="X",0,IF(H$2="L",VLOOKUP(H72,'H. VER.'!$F$10:$P$171,11,FALSE),IF(H$2="S",VLOOKUP(H72,'H. VER.'!$V$10:$AF$171,11,FALSE),IF(H$2="D",VLOOKUP(H72,'H. VER.'!$AL$10:$AV$171,11,FALSE),"")))))))</f>
        <v/>
      </c>
      <c r="FR72" s="148" t="str">
        <f>IF(I72="","",IF(I72="L",0,IF(I72="V",0,IF(I72="X",0,IF(I$2="L",VLOOKUP(I72,'H. VER.'!$F$10:$P$171,11,FALSE),IF(I$2="S",VLOOKUP(I72,'H. VER.'!$V$10:$AF$171,11,FALSE),IF(I$2="D",VLOOKUP(I72,'H. VER.'!$AL$10:$AV$171,11,FALSE),"")))))))</f>
        <v/>
      </c>
      <c r="FS72" s="148" t="str">
        <f>IF(J72="","",IF(J72="L",0,IF(J72="V",0,IF(J72="X",0,IF(J$2="L",VLOOKUP(J72,'H. VER.'!$F$10:$P$171,11,FALSE),IF(J$2="S",VLOOKUP(J72,'H. VER.'!$V$10:$AF$171,11,FALSE),IF(J$2="D",VLOOKUP(J72,'H. VER.'!$AL$10:$AV$171,11,FALSE),"")))))))</f>
        <v/>
      </c>
      <c r="FT72" s="148" t="str">
        <f>IF(K72="","",IF(K72="L",0,IF(K72="V",0,IF(K72="X",0,IF(K$2="L",VLOOKUP(K72,'H. VER.'!$F$10:$P$171,11,FALSE),IF(K$2="S",VLOOKUP(K72,'H. VER.'!$V$10:$AF$171,11,FALSE),IF(K$2="D",VLOOKUP(K72,'H. VER.'!$AL$10:$AV$171,11,FALSE),"")))))))</f>
        <v/>
      </c>
      <c r="FU72" s="148" t="str">
        <f>IF(L72="","",IF(L72="L",0,IF(L72="V",0,IF(L72="X",0,IF(L$2="L",VLOOKUP(L72,'H. VER.'!$F$10:$P$171,11,FALSE),IF(L$2="S",VLOOKUP(L72,'H. VER.'!$V$10:$AF$171,11,FALSE),IF(L$2="D",VLOOKUP(L72,'H. VER.'!$AL$10:$AV$171,11,FALSE),"")))))))</f>
        <v/>
      </c>
      <c r="FV72" s="148" t="str">
        <f>IF(M72="","",IF(M72="L",0,IF(M72="V",0,IF(M72="X",0,IF(M$2="L",VLOOKUP(M72,'H. VER.'!$F$10:$P$171,11,FALSE),IF(M$2="S",VLOOKUP(M72,'H. VER.'!$V$10:$AF$171,11,FALSE),IF(M$2="D",VLOOKUP(M72,'H. VER.'!$AL$10:$AV$171,11,FALSE),"")))))))</f>
        <v/>
      </c>
      <c r="FW72" s="148" t="str">
        <f>IF(N72="","",IF(N72="L",0,IF(N72="V",0,IF(N72="X",0,IF(N$2="L",VLOOKUP(N72,'H. VER.'!$F$10:$P$171,11,FALSE),IF(N$2="S",VLOOKUP(N72,'H. VER.'!$V$10:$AF$171,11,FALSE),IF(N$2="D",VLOOKUP(N72,'H. VER.'!$AL$10:$AV$171,11,FALSE),"")))))))</f>
        <v/>
      </c>
      <c r="FX72" s="148" t="str">
        <f>IF(O72="","",IF(O72="L",0,IF(O72="V",0,IF(O72="X",0,IF(O$2="L",VLOOKUP(O72,'H. VER.'!$F$10:$P$171,11,FALSE),IF(O$2="S",VLOOKUP(O72,'H. VER.'!$V$10:$AF$171,11,FALSE),IF(O$2="D",VLOOKUP(O72,'H. VER.'!$AL$10:$AV$171,11,FALSE),"")))))))</f>
        <v/>
      </c>
      <c r="FY72" s="148" t="str">
        <f>IF(P72="","",IF(P72="L",0,IF(P72="V",0,IF(P72="X",0,IF(P$2="L",VLOOKUP(P72,'H. VER.'!$F$10:$P$171,11,FALSE),IF(P$2="S",VLOOKUP(P72,'H. VER.'!$V$10:$AF$171,11,FALSE),IF(P$2="D",VLOOKUP(P72,'H. VER.'!$AL$10:$AV$171,11,FALSE),"")))))))</f>
        <v/>
      </c>
      <c r="FZ72" s="148" t="str">
        <f>IF(Q72="","",IF(Q72="L",0,IF(Q72="V",0,IF(Q72="X",0,IF(Q$2="L",VLOOKUP(Q72,'H. VER.'!$F$10:$P$171,11,FALSE),IF(Q$2="S",VLOOKUP(Q72,'H. VER.'!$V$10:$AF$171,11,FALSE),IF(Q$2="D",VLOOKUP(Q72,'H. VER.'!$AL$10:$AV$171,11,FALSE),"")))))))</f>
        <v/>
      </c>
      <c r="GA72" s="148" t="str">
        <f>IF(R72="","",IF(R72="L",0,IF(R72="V",0,IF(R72="X",0,IF(R$2="L",VLOOKUP(R72,'H. VER.'!$F$10:$P$171,11,FALSE),IF(R$2="S",VLOOKUP(R72,'H. VER.'!$V$10:$AF$171,11,FALSE),IF(R$2="D",VLOOKUP(R72,'H. VER.'!$AL$10:$AV$171,11,FALSE),"")))))))</f>
        <v/>
      </c>
      <c r="GB72" s="148" t="str">
        <f>IF(S72="","",IF(S72="L",0,IF(S72="V",0,IF(S72="X",0,IF(S$2="L",VLOOKUP(S72,'H. VER.'!$F$10:$P$171,11,FALSE),IF(S$2="S",VLOOKUP(S72,'H. VER.'!$V$10:$AF$171,11,FALSE),IF(S$2="D",VLOOKUP(S72,'H. VER.'!$AL$10:$AV$171,11,FALSE),"")))))))</f>
        <v/>
      </c>
      <c r="GC72" s="148" t="str">
        <f>IF(T72="","",IF(T72="L",0,IF(T72="V",0,IF(T72="X",0,IF(T$2="L",VLOOKUP(T72,'H. VER.'!$F$10:$P$171,11,FALSE),IF(T$2="S",VLOOKUP(T72,'H. VER.'!$V$10:$AF$171,11,FALSE),IF(T$2="D",VLOOKUP(T72,'H. VER.'!$AL$10:$AV$171,11,FALSE),"")))))))</f>
        <v/>
      </c>
      <c r="GD72" s="148" t="str">
        <f>IF(U72="","",IF(U72="L",0,IF(U72="V",0,IF(U72="X",0,IF(U$2="L",VLOOKUP(U72,'H. VER.'!$F$10:$P$171,11,FALSE),IF(U$2="S",VLOOKUP(U72,'H. VER.'!$V$10:$AF$171,11,FALSE),IF(U$2="D",VLOOKUP(U72,'H. VER.'!$AL$10:$AV$171,11,FALSE),"")))))))</f>
        <v/>
      </c>
      <c r="GE72" s="148" t="str">
        <f>IF(V72="","",IF(V72="L",0,IF(V72="V",0,IF(V72="X",0,IF(V$2="L",VLOOKUP(V72,'H. VER.'!$F$10:$P$171,11,FALSE),IF(V$2="S",VLOOKUP(V72,'H. VER.'!$V$10:$AF$171,11,FALSE),IF(V$2="D",VLOOKUP(V72,'H. VER.'!$AL$10:$AV$171,11,FALSE),"")))))))</f>
        <v/>
      </c>
      <c r="GF72" s="148" t="str">
        <f>IF(W72="","",IF(W72="L",0,IF(W72="V",0,IF(W72="X",0,IF(W$2="L",VLOOKUP(W72,'H. VER.'!$F$10:$P$171,11,FALSE),IF(W$2="S",VLOOKUP(W72,'H. VER.'!$V$10:$AF$171,11,FALSE),IF(W$2="D",VLOOKUP(W72,'H. VER.'!$AL$10:$AV$171,11,FALSE),"")))))))</f>
        <v/>
      </c>
      <c r="GG72" s="148" t="str">
        <f>IF(X72="","",IF(X72="L",0,IF(X72="V",0,IF(X72="X",0,IF(X$2="L",VLOOKUP(X72,'H. VER.'!$F$10:$P$171,11,FALSE),IF(X$2="S",VLOOKUP(X72,'H. VER.'!$V$10:$AF$171,11,FALSE),IF(X$2="D",VLOOKUP(X72,'H. VER.'!$AL$10:$AV$171,11,FALSE),"")))))))</f>
        <v/>
      </c>
      <c r="GH72" s="148" t="str">
        <f>IF(Y72="","",IF(Y72="L",0,IF(Y72="V",0,IF(Y72="X",0,IF(Y$2="L",VLOOKUP(Y72,'H. VER.'!$F$10:$P$171,11,FALSE),IF(Y$2="S",VLOOKUP(Y72,'H. VER.'!$V$10:$AF$171,11,FALSE),IF(Y$2="D",VLOOKUP(Y72,'H. VER.'!$AL$10:$AV$171,11,FALSE),"")))))))</f>
        <v/>
      </c>
      <c r="GI72" s="148" t="str">
        <f>IF(Z72="","",IF(Z72="L",0,IF(Z72="V",0,IF(Z72="X",0,IF(Z$2="L",VLOOKUP(Z72,'H. VER.'!$F$10:$P$171,11,FALSE),IF(Z$2="S",VLOOKUP(Z72,'H. VER.'!$V$10:$AF$171,11,FALSE),IF(Z$2="D",VLOOKUP(Z72,'H. VER.'!$AL$10:$AV$171,11,FALSE),"")))))))</f>
        <v/>
      </c>
      <c r="GJ72" s="148" t="str">
        <f>IF(AA72="","",IF(AA72="L",0,IF(AA72="V",0,IF(AA72="X",0,IF(AA$2="L",VLOOKUP(AA72,'H. VER.'!$F$10:$P$171,11,FALSE),IF(AA$2="S",VLOOKUP(AA72,'H. VER.'!$V$10:$AF$171,11,FALSE),IF(AA$2="D",VLOOKUP(AA72,'H. VER.'!$AL$10:$AV$171,11,FALSE),"")))))))</f>
        <v/>
      </c>
      <c r="GK72" s="148" t="str">
        <f>IF(AB72="","",IF(AB72="L",0,IF(AB72="V",0,IF(AB72="X",0,IF(AB$2="L",VLOOKUP(AB72,'H. VER.'!$F$10:$P$171,11,FALSE),IF(AB$2="S",VLOOKUP(AB72,'H. VER.'!$V$10:$AF$171,11,FALSE),IF(AB$2="D",VLOOKUP(AB72,'H. VER.'!$AL$10:$AV$171,11,FALSE),"")))))))</f>
        <v/>
      </c>
      <c r="GL72" s="148" t="str">
        <f>IF(AC72="","",IF(AC72="L",0,IF(AC72="V",0,IF(AC72="X",0,IF(AC$2="L",VLOOKUP(AC72,'H. VER.'!$F$10:$P$171,11,FALSE),IF(AC$2="S",VLOOKUP(AC72,'H. VER.'!$V$10:$AF$171,11,FALSE),IF(AC$2="D",VLOOKUP(AC72,'H. VER.'!$AL$10:$AV$171,11,FALSE),"")))))))</f>
        <v/>
      </c>
      <c r="GM72" s="148" t="str">
        <f>IF(AD72="","",IF(AD72="L",0,IF(AD72="V",0,IF(AD72="X",0,IF(AD$2="L",VLOOKUP(AD72,'H. VER.'!$F$10:$P$171,11,FALSE),IF(AD$2="S",VLOOKUP(AD72,'H. VER.'!$V$10:$AF$171,11,FALSE),IF(AD$2="D",VLOOKUP(AD72,'H. VER.'!$AL$10:$AV$171,11,FALSE),"")))))))</f>
        <v/>
      </c>
      <c r="GN72" s="148" t="str">
        <f>IF(AE72="","",IF(AE72="L",0,IF(AE72="V",0,IF(AE72="X",0,IF(AE$2="L",VLOOKUP(AE72,'H. VER.'!$F$10:$P$171,11,FALSE),IF(AE$2="S",VLOOKUP(AE72,'H. VER.'!$V$10:$AF$171,11,FALSE),IF(AE$2="D",VLOOKUP(AE72,'H. VER.'!$AL$10:$AV$171,11,FALSE),"")))))))</f>
        <v/>
      </c>
      <c r="GO72" s="148" t="str">
        <f>IF(AF72="","",IF(AF72="L",0,IF(AF72="V",0,IF(AF72="X",0,IF(AF$2="L",VLOOKUP(AF72,'H. VER.'!$F$10:$P$171,11,FALSE),IF(AF$2="S",VLOOKUP(AF72,'H. VER.'!$V$10:$AF$171,11,FALSE),IF(AF$2="D",VLOOKUP(AF72,'H. VER.'!$AL$10:$AV$171,11,FALSE),"")))))))</f>
        <v/>
      </c>
      <c r="GP72" s="148" t="str">
        <f>IF(AG72="","",IF(AG72="L",0,IF(AG72="V",0,IF(AG72="X",0,IF(AG$2="L",VLOOKUP(AG72,'H. VER.'!$F$10:$P$171,11,FALSE),IF(AG$2="S",VLOOKUP(AG72,'H. VER.'!$V$10:$AF$171,11,FALSE),IF(AG$2="D",VLOOKUP(AG72,'H. VER.'!$AL$10:$AV$171,11,FALSE),"")))))))</f>
        <v/>
      </c>
      <c r="GQ72" s="148" t="str">
        <f>IF(AH72="","",IF(AH72="L",0,IF(AH72="V",0,IF(AH72="X",0,IF(AH$2="L",VLOOKUP(AH72,'H. VER.'!$F$10:$P$171,11,FALSE),IF(AH$2="S",VLOOKUP(AH72,'H. VER.'!$V$10:$AF$171,11,FALSE),IF(AH$2="D",VLOOKUP(AH72,'H. VER.'!$AL$10:$AV$171,11,FALSE),"")))))))</f>
        <v/>
      </c>
      <c r="GR72" s="148" t="str">
        <f>IF(AI72="","",IF(AI72="L",0,IF(AI72="V",0,IF(AI72="X",0,IF(AI$2="L",VLOOKUP(AI72,'H. VER.'!$F$10:$P$171,11,FALSE),IF(AI$2="S",VLOOKUP(AI72,'H. VER.'!$V$10:$AF$171,11,FALSE),IF(AI$2="D",VLOOKUP(AI72,'H. VER.'!$AL$10:$AV$171,11,FALSE),"")))))))</f>
        <v/>
      </c>
      <c r="GS72" s="148" t="str">
        <f>IF(AJ72="","",IF(AJ72="L",0,IF(AJ72="V",0,IF(AJ72="X",0,IF(AJ$2="L",VLOOKUP(AJ72,'H. VER.'!$F$10:$P$171,11,FALSE),IF(AJ$2="S",VLOOKUP(AJ72,'H. VER.'!$V$10:$AF$171,11,FALSE),IF(AJ$2="D",VLOOKUP(AJ72,'H. VER.'!$AL$10:$AV$171,11,FALSE),"")))))))</f>
        <v/>
      </c>
      <c r="GT72" s="148" t="str">
        <f>IF(AK72="","",IF(AK72="L",0,IF(AK72="V",0,IF(AK72="X",0,IF(AK$2="L",VLOOKUP(AK72,'H. VER.'!$F$10:$P$171,11,FALSE),IF(AK$2="S",VLOOKUP(AK72,'H. VER.'!$V$10:$AF$171,11,FALSE),IF(AK$2="D",VLOOKUP(AK72,'H. VER.'!$AL$10:$AV$171,11,FALSE),"")))))))</f>
        <v/>
      </c>
      <c r="GU72" s="19"/>
      <c r="GV72" s="417">
        <f t="shared" si="47"/>
        <v>67</v>
      </c>
      <c r="GW72" s="415"/>
    </row>
    <row r="73" spans="1:205" ht="15.75">
      <c r="A73" s="368"/>
      <c r="B73" s="367" t="str">
        <f>IFERROR(VLOOKUP(A489/7/2023+CONDUCTORES!C:V,20,FALSE),"")</f>
        <v/>
      </c>
      <c r="C73" s="544" t="str">
        <f>IF(CUADRO!A73="",IF(B73="","",B73),VLOOKUP(CUADRO!A73,CONDUCTORES!C:E,3,FALSE))</f>
        <v/>
      </c>
      <c r="D73" s="545" t="str">
        <f>IF(ISNA(IF(B73="",IF(A73="","",A73),VLOOKUP(B73,CONDUCTORES!B:F,5,FALSE))),"",(IF(B73="",IF(A73="","",A73),VLOOKUP(B73,CONDUCTORES!B:F,5,FALSE))))</f>
        <v/>
      </c>
      <c r="E73" s="546">
        <v>58</v>
      </c>
      <c r="F73" s="552"/>
      <c r="G73" s="547"/>
      <c r="H73" s="547"/>
      <c r="I73" s="519"/>
      <c r="J73" s="547"/>
      <c r="K73" s="519"/>
      <c r="L73" s="547"/>
      <c r="M73" s="547"/>
      <c r="N73" s="547"/>
      <c r="O73" s="547"/>
      <c r="P73" s="519"/>
      <c r="Q73" s="547"/>
      <c r="R73" s="519"/>
      <c r="S73" s="550"/>
      <c r="T73" s="547"/>
      <c r="U73" s="547"/>
      <c r="V73" s="549"/>
      <c r="W73" s="547"/>
      <c r="X73" s="547"/>
      <c r="Y73" s="519"/>
      <c r="Z73" s="550"/>
      <c r="AA73" s="547"/>
      <c r="AB73" s="547"/>
      <c r="AC73" s="547"/>
      <c r="AD73" s="547"/>
      <c r="AE73" s="547"/>
      <c r="AF73" s="547"/>
      <c r="AG73" s="547"/>
      <c r="AH73" s="547"/>
      <c r="AI73" s="547"/>
      <c r="AJ73" s="547"/>
      <c r="AK73" s="519"/>
      <c r="AL73" s="417">
        <f t="shared" si="120"/>
        <v>0</v>
      </c>
      <c r="AM73" s="417">
        <f t="shared" si="121"/>
        <v>31</v>
      </c>
      <c r="AN73" s="463">
        <f t="shared" si="112"/>
        <v>0</v>
      </c>
      <c r="AO73" s="463">
        <f t="shared" si="113"/>
        <v>0</v>
      </c>
      <c r="AP73" s="463">
        <f t="shared" si="114"/>
        <v>0</v>
      </c>
      <c r="AQ73" s="463">
        <f t="shared" si="115"/>
        <v>0</v>
      </c>
      <c r="AR73" s="463">
        <f t="shared" si="116"/>
        <v>0</v>
      </c>
      <c r="AS73" s="464">
        <f t="shared" si="117"/>
        <v>0</v>
      </c>
      <c r="AT73" s="464">
        <f t="shared" si="118"/>
        <v>0</v>
      </c>
      <c r="AU73" s="465">
        <f>EH73+(AO73*(CALCULADORA!$L$22/30))+(CUADRO!AP73*CALCULADORA!$J$22)+(CUADRO!AQ73*CALCULADORA!$J$22)+(CUADRO!AR73*CALCULADORA!$J$22)</f>
        <v>0</v>
      </c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97">
        <f t="shared" si="80"/>
        <v>1</v>
      </c>
      <c r="BW73" s="97">
        <f t="shared" si="81"/>
        <v>2</v>
      </c>
      <c r="BX73" s="97">
        <f t="shared" si="82"/>
        <v>3</v>
      </c>
      <c r="BY73" s="97">
        <f t="shared" si="83"/>
        <v>4</v>
      </c>
      <c r="BZ73" s="97">
        <f t="shared" si="84"/>
        <v>5</v>
      </c>
      <c r="CA73" s="97">
        <f t="shared" si="85"/>
        <v>6</v>
      </c>
      <c r="CB73" s="97">
        <f t="shared" si="86"/>
        <v>7</v>
      </c>
      <c r="CC73" s="97">
        <f t="shared" si="87"/>
        <v>8</v>
      </c>
      <c r="CD73" s="97">
        <f t="shared" si="88"/>
        <v>9</v>
      </c>
      <c r="CE73" s="97">
        <f t="shared" si="89"/>
        <v>10</v>
      </c>
      <c r="CF73" s="97">
        <f t="shared" si="90"/>
        <v>11</v>
      </c>
      <c r="CG73" s="97">
        <f t="shared" si="91"/>
        <v>12</v>
      </c>
      <c r="CH73" s="97">
        <f t="shared" si="92"/>
        <v>13</v>
      </c>
      <c r="CI73" s="97">
        <f t="shared" si="93"/>
        <v>14</v>
      </c>
      <c r="CJ73" s="97">
        <f t="shared" si="94"/>
        <v>15</v>
      </c>
      <c r="CK73" s="97">
        <f t="shared" si="95"/>
        <v>16</v>
      </c>
      <c r="CL73" s="97">
        <f t="shared" si="96"/>
        <v>17</v>
      </c>
      <c r="CM73" s="97">
        <f t="shared" si="97"/>
        <v>18</v>
      </c>
      <c r="CN73" s="97">
        <f t="shared" si="98"/>
        <v>19</v>
      </c>
      <c r="CO73" s="97">
        <f t="shared" si="99"/>
        <v>20</v>
      </c>
      <c r="CP73" s="97">
        <f t="shared" si="100"/>
        <v>21</v>
      </c>
      <c r="CQ73" s="97">
        <f t="shared" si="101"/>
        <v>22</v>
      </c>
      <c r="CR73" s="97">
        <f t="shared" si="102"/>
        <v>23</v>
      </c>
      <c r="CS73" s="97">
        <f t="shared" si="103"/>
        <v>24</v>
      </c>
      <c r="CT73" s="97">
        <f t="shared" si="104"/>
        <v>25</v>
      </c>
      <c r="CU73" s="97">
        <f t="shared" si="105"/>
        <v>26</v>
      </c>
      <c r="CV73" s="97">
        <f t="shared" si="106"/>
        <v>27</v>
      </c>
      <c r="CW73" s="97">
        <f t="shared" si="107"/>
        <v>28</v>
      </c>
      <c r="CX73" s="97">
        <f t="shared" si="108"/>
        <v>29</v>
      </c>
      <c r="CY73" s="97">
        <f t="shared" si="109"/>
        <v>30</v>
      </c>
      <c r="CZ73" s="97">
        <f t="shared" si="110"/>
        <v>31</v>
      </c>
      <c r="DA73" s="19"/>
      <c r="DB73" s="19"/>
      <c r="DC73" s="148" t="str">
        <f>IF(G73="X",CALCULADORA!$J$22,IF(CUADRO!G73="V",0,IF(CUADRO!G73="AP",0,IF(CUADRO!G73="HS",0,IF(CUADRO!G73="BA",0,IF(CALCULADORA!$M$2="INVIERNO",CUADRO!EJ73,CUADRO!FP73))))))</f>
        <v/>
      </c>
      <c r="DD73" s="148" t="str">
        <f>IF(H73="X",CALCULADORA!$J$22,IF(CUADRO!H73="V",0,IF(CUADRO!H73="AP",0,IF(CUADRO!H73="HS",0,IF(CUADRO!H73="BA",0,IF(CALCULADORA!$M$2="INVIERNO",CUADRO!EK73,CUADRO!FQ73))))))</f>
        <v/>
      </c>
      <c r="DE73" s="148" t="str">
        <f>IF(I73="X",CALCULADORA!$J$22,IF(CUADRO!I73="V",0,IF(CUADRO!I73="AP",0,IF(CUADRO!I73="HS",0,IF(CUADRO!I73="BA",0,IF(CALCULADORA!$M$2="INVIERNO",CUADRO!EL73,CUADRO!FR73))))))</f>
        <v/>
      </c>
      <c r="DF73" s="148" t="str">
        <f>IF(J73="X",CALCULADORA!$J$22,IF(CUADRO!J73="V",0,IF(CUADRO!J73="AP",0,IF(CUADRO!J73="HS",0,IF(CUADRO!J73="BA",0,IF(CALCULADORA!$M$2="INVIERNO",CUADRO!EM73,CUADRO!FS73))))))</f>
        <v/>
      </c>
      <c r="DG73" s="148" t="str">
        <f>IF(K73="X",CALCULADORA!$J$22,IF(CUADRO!K73="V",0,IF(CUADRO!K73="AP",0,IF(CUADRO!K73="HS",0,IF(CUADRO!K73="BA",0,IF(CALCULADORA!$M$2="INVIERNO",CUADRO!EN73,CUADRO!FT73))))))</f>
        <v/>
      </c>
      <c r="DH73" s="148" t="str">
        <f>IF(L73="X",CALCULADORA!$J$22,IF(CUADRO!L73="V",0,IF(CUADRO!L73="AP",0,IF(CUADRO!L73="HS",0,IF(CUADRO!L73="BA",0,IF(CALCULADORA!$M$2="INVIERNO",CUADRO!EO73,CUADRO!FU73))))))</f>
        <v/>
      </c>
      <c r="DI73" s="148" t="str">
        <f>IF(M73="X",CALCULADORA!$J$22,IF(CUADRO!M73="V",0,IF(CUADRO!M73="AP",0,IF(CUADRO!M73="HS",0,IF(CUADRO!M73="BA",0,IF(CALCULADORA!$M$2="INVIERNO",CUADRO!EP73,CUADRO!FV73))))))</f>
        <v/>
      </c>
      <c r="DJ73" s="148" t="str">
        <f>IF(N73="X",CALCULADORA!$J$22,IF(CUADRO!N73="V",0,IF(CUADRO!N73="AP",0,IF(CUADRO!N73="HS",0,IF(CUADRO!N73="BA",0,IF(CALCULADORA!$M$2="INVIERNO",CUADRO!EQ73,CUADRO!FW73))))))</f>
        <v/>
      </c>
      <c r="DK73" s="148" t="str">
        <f>IF(O73="X",CALCULADORA!$J$22,IF(CUADRO!O73="V",0,IF(CUADRO!O73="AP",0,IF(CUADRO!O73="HS",0,IF(CUADRO!O73="BA",0,IF(CALCULADORA!$M$2="INVIERNO",CUADRO!ER73,CUADRO!FX73))))))</f>
        <v/>
      </c>
      <c r="DL73" s="148" t="str">
        <f>IF(P73="X",CALCULADORA!$J$22,IF(CUADRO!P73="V",0,IF(CUADRO!P73="AP",0,IF(CUADRO!P73="HS",0,IF(CUADRO!P73="BA",0,IF(CALCULADORA!$M$2="INVIERNO",CUADRO!ES73,CUADRO!FY73))))))</f>
        <v/>
      </c>
      <c r="DM73" s="148" t="str">
        <f>IF(Q73="X",CALCULADORA!$J$22,IF(CUADRO!Q73="V",0,IF(CUADRO!Q73="AP",0,IF(CUADRO!Q73="HS",0,IF(CUADRO!Q73="BA",0,IF(CALCULADORA!$M$2="INVIERNO",CUADRO!ET73,CUADRO!FZ73))))))</f>
        <v/>
      </c>
      <c r="DN73" s="148" t="str">
        <f>IF(R73="X",CALCULADORA!$J$22,IF(CUADRO!R73="V",0,IF(CUADRO!R73="AP",0,IF(CUADRO!R73="HS",0,IF(CUADRO!R73="BA",0,IF(CALCULADORA!$M$2="INVIERNO",CUADRO!EU73,CUADRO!GA73))))))</f>
        <v/>
      </c>
      <c r="DO73" s="148" t="str">
        <f>IF(S73="X",CALCULADORA!$J$22,IF(CUADRO!S73="V",0,IF(CUADRO!S73="AP",0,IF(CUADRO!S73="HS",0,IF(CUADRO!S73="BA",0,IF(CALCULADORA!$M$2="INVIERNO",CUADRO!EV73,CUADRO!GB73))))))</f>
        <v/>
      </c>
      <c r="DP73" s="148" t="str">
        <f>IF(T73="X",CALCULADORA!$J$22,IF(CUADRO!T73="V",0,IF(CUADRO!T73="AP",0,IF(CUADRO!T73="HS",0,IF(CUADRO!T73="BA",0,IF(CALCULADORA!$M$2="INVIERNO",CUADRO!EW73,CUADRO!GC73))))))</f>
        <v/>
      </c>
      <c r="DQ73" s="148" t="str">
        <f>IF(U73="X",CALCULADORA!$J$22,IF(CUADRO!U73="V",0,IF(CUADRO!U73="AP",0,IF(CUADRO!U73="HS",0,IF(CUADRO!U73="BA",0,IF(CALCULADORA!$M$2="INVIERNO",CUADRO!EX73,CUADRO!GD73))))))</f>
        <v/>
      </c>
      <c r="DR73" s="148" t="str">
        <f>IF(V73="X",CALCULADORA!$J$22,IF(CUADRO!V73="V",0,IF(CUADRO!V73="AP",0,IF(CUADRO!V73="HS",0,IF(CUADRO!V73="BA",0,IF(CALCULADORA!$M$2="INVIERNO",CUADRO!EY73,CUADRO!GE73))))))</f>
        <v/>
      </c>
      <c r="DS73" s="148" t="str">
        <f>IF(W73="X",CALCULADORA!$J$22,IF(CUADRO!W73="V",0,IF(CUADRO!W73="AP",0,IF(CUADRO!W73="HS",0,IF(CUADRO!W73="BA",0,IF(CALCULADORA!$M$2="INVIERNO",CUADRO!EZ73,CUADRO!GF73))))))</f>
        <v/>
      </c>
      <c r="DT73" s="148" t="str">
        <f>IF(X73="X",CALCULADORA!$J$22,IF(CUADRO!X73="V",0,IF(CUADRO!X73="AP",0,IF(CUADRO!X73="HS",0,IF(CUADRO!X73="BA",0,IF(CALCULADORA!$M$2="INVIERNO",CUADRO!FA73,CUADRO!GG73))))))</f>
        <v/>
      </c>
      <c r="DU73" s="148" t="str">
        <f>IF(Y73="X",CALCULADORA!$J$22,IF(CUADRO!Y73="V",0,IF(CUADRO!Y73="AP",0,IF(CUADRO!Y73="HS",0,IF(CUADRO!Y73="BA",0,IF(CALCULADORA!$M$2="INVIERNO",CUADRO!FB73,CUADRO!GH73))))))</f>
        <v/>
      </c>
      <c r="DV73" s="148" t="str">
        <f>IF(Z73="X",CALCULADORA!$J$22,IF(CUADRO!Z73="V",0,IF(CUADRO!Z73="AP",0,IF(CUADRO!Z73="HS",0,IF(CUADRO!Z73="BA",0,IF(CALCULADORA!$M$2="INVIERNO",CUADRO!FC73,CUADRO!GI73))))))</f>
        <v/>
      </c>
      <c r="DW73" s="148" t="str">
        <f>IF(AA73="X",CALCULADORA!$J$22,IF(CUADRO!AA73="V",0,IF(CUADRO!AA73="AP",0,IF(CUADRO!AA73="HS",0,IF(CUADRO!AA73="BA",0,IF(CALCULADORA!$M$2="INVIERNO",CUADRO!FD73,CUADRO!GJ73))))))</f>
        <v/>
      </c>
      <c r="DX73" s="148" t="str">
        <f>IF(AB73="X",CALCULADORA!$J$22,IF(CUADRO!AB73="V",0,IF(CUADRO!AB73="AP",0,IF(CUADRO!AB73="HS",0,IF(CUADRO!AB73="BA",0,IF(CALCULADORA!$M$2="INVIERNO",CUADRO!FE73,CUADRO!GK73))))))</f>
        <v/>
      </c>
      <c r="DY73" s="148" t="str">
        <f>IF(AC73="X",CALCULADORA!$J$22,IF(CUADRO!AC73="V",0,IF(CUADRO!AC73="AP",0,IF(CUADRO!AC73="HS",0,IF(CUADRO!AC73="BA",0,IF(CALCULADORA!$M$2="INVIERNO",CUADRO!FF73,CUADRO!GL73))))))</f>
        <v/>
      </c>
      <c r="DZ73" s="148" t="str">
        <f>IF(AD73="X",CALCULADORA!$J$22,IF(CUADRO!AD73="V",0,IF(CUADRO!AD73="AP",0,IF(CUADRO!AD73="HS",0,IF(CUADRO!AD73="BA",0,IF(CALCULADORA!$M$2="INVIERNO",CUADRO!FG73,CUADRO!GM73))))))</f>
        <v/>
      </c>
      <c r="EA73" s="148" t="str">
        <f>IF(AE73="X",CALCULADORA!$J$22,IF(CUADRO!AE73="V",0,IF(CUADRO!AE73="AP",0,IF(CUADRO!AE73="HS",0,IF(CUADRO!AE73="BA",0,IF(CALCULADORA!$M$2="INVIERNO",CUADRO!FH73,CUADRO!GN73))))))</f>
        <v/>
      </c>
      <c r="EB73" s="148" t="str">
        <f>IF(AF73="X",CALCULADORA!$J$22,IF(CUADRO!AF73="V",0,IF(CUADRO!AF73="AP",0,IF(CUADRO!AF73="HS",0,IF(CUADRO!AF73="BA",0,IF(CALCULADORA!$M$2="INVIERNO",CUADRO!FI73,CUADRO!GO73))))))</f>
        <v/>
      </c>
      <c r="EC73" s="148" t="str">
        <f>IF(AG73="X",CALCULADORA!$J$22,IF(CUADRO!AG73="V",0,IF(CUADRO!AG73="AP",0,IF(CUADRO!AG73="HS",0,IF(CUADRO!AG73="BA",0,IF(CALCULADORA!$M$2="INVIERNO",CUADRO!FJ73,CUADRO!GP73))))))</f>
        <v/>
      </c>
      <c r="ED73" s="148" t="str">
        <f>IF(AH73="X",CALCULADORA!$J$22,IF(CUADRO!AH73="V",0,IF(CUADRO!AH73="AP",0,IF(CUADRO!AH73="HS",0,IF(CUADRO!AH73="BA",0,IF(CALCULADORA!$M$2="INVIERNO",CUADRO!FK73,CUADRO!GQ73))))))</f>
        <v/>
      </c>
      <c r="EE73" s="148" t="str">
        <f>IF(AI73="X",CALCULADORA!$J$22,IF(CUADRO!AI73="V",0,IF(CUADRO!AI73="AP",0,IF(CUADRO!AI73="HS",0,IF(CUADRO!AI73="BA",0,IF(CALCULADORA!$M$2="INVIERNO",CUADRO!FL73,CUADRO!GR73))))))</f>
        <v/>
      </c>
      <c r="EF73" s="148" t="str">
        <f>IF(AJ73="X",CALCULADORA!$J$22,IF(CUADRO!AJ73="V",0,IF(CUADRO!AJ73="AP",0,IF(CUADRO!AJ73="HS",0,IF(CUADRO!AJ73="BA",0,IF(CALCULADORA!$M$2="INVIERNO",CUADRO!FM73,CUADRO!GS73))))))</f>
        <v/>
      </c>
      <c r="EG73" s="148" t="str">
        <f>IF(AK73="X",CALCULADORA!$J$22,IF(CUADRO!AK73="V",0,IF(CUADRO!AK73="AP",0,IF(CUADRO!AK73="HS",0,IF(CUADRO!AK73="BA",0,IF(CALCULADORA!$M$2="INVIERNO",CUADRO!FN73,CUADRO!GT73))))))</f>
        <v/>
      </c>
      <c r="EH73" s="363">
        <f t="shared" si="119"/>
        <v>0</v>
      </c>
      <c r="EI73" s="19"/>
      <c r="EJ73" s="148" t="str">
        <f>IF(G73="","",IF(G73="L",0,IF(G73="V",0,IF(G73="X",0,IF(G$2="L",VLOOKUP(G73,'H. INV.'!$F$10:$P$171,11,FALSE),IF(G$2="S",VLOOKUP(G73,'H. INV.'!$V$10:$AF$171,11,FALSE),IF(G$2="D",VLOOKUP(G73,'H. INV.'!$AL$10:$AV$171,11,FALSE),"")))))))</f>
        <v/>
      </c>
      <c r="EK73" s="148" t="str">
        <f>IF(H73="","",IF(H73="L",0,IF(H73="V",0,IF(H73="X",0,IF(H$2="L",VLOOKUP(H73,'H. INV.'!$F$10:$P$171,11,FALSE),IF(H$2="S",VLOOKUP(H73,'H. INV.'!$V$10:$AF$171,11,FALSE),IF(H$2="D",VLOOKUP(H73,'H. INV.'!$AL$10:$AV$171,11,FALSE),"")))))))</f>
        <v/>
      </c>
      <c r="EL73" s="148" t="str">
        <f>IF(I73="","",IF(I73="L",0,IF(I73="V",0,IF(I73="X",0,IF(I$2="L",VLOOKUP(I73,'H. INV.'!$F$10:$P$171,11,FALSE),IF(I$2="S",VLOOKUP(I73,'H. INV.'!$V$10:$AF$171,11,FALSE),IF(I$2="D",VLOOKUP(I73,'H. INV.'!$AL$10:$AV$171,11,FALSE),"")))))))</f>
        <v/>
      </c>
      <c r="EM73" s="148" t="str">
        <f>IF(J73="","",IF(J73="L",0,IF(J73="V",0,IF(J73="X",0,IF(J$2="L",VLOOKUP(J73,'H. INV.'!$F$10:$P$171,11,FALSE),IF(J$2="S",VLOOKUP(J73,'H. INV.'!$V$10:$AF$171,11,FALSE),IF(J$2="D",VLOOKUP(J73,'H. INV.'!$AL$10:$AV$171,11,FALSE),"")))))))</f>
        <v/>
      </c>
      <c r="EN73" s="148" t="str">
        <f>IF(K73="","",IF(K73="L",0,IF(K73="V",0,IF(K73="X",0,IF(K$2="L",VLOOKUP(K73,'H. INV.'!$F$10:$P$171,11,FALSE),IF(K$2="S",VLOOKUP(K73,'H. INV.'!$V$10:$AF$171,11,FALSE),IF(K$2="D",VLOOKUP(K73,'H. INV.'!$AL$10:$AV$171,11,FALSE),"")))))))</f>
        <v/>
      </c>
      <c r="EO73" s="148" t="str">
        <f>IF(L73="","",IF(L73="L",0,IF(L73="V",0,IF(L73="X",0,IF(L$2="L",VLOOKUP(L73,'H. INV.'!$F$10:$P$171,11,FALSE),IF(L$2="S",VLOOKUP(L73,'H. INV.'!$V$10:$AF$171,11,FALSE),IF(L$2="D",VLOOKUP(L73,'H. INV.'!$AL$10:$AV$171,11,FALSE),"")))))))</f>
        <v/>
      </c>
      <c r="EP73" s="148" t="str">
        <f>IF(M73="","",IF(M73="L",0,IF(M73="V",0,IF(M73="X",0,IF(M$2="L",VLOOKUP(M73,'H. INV.'!$F$10:$P$171,11,FALSE),IF(M$2="S",VLOOKUP(M73,'H. INV.'!$V$10:$AF$171,11,FALSE),IF(M$2="D",VLOOKUP(M73,'H. INV.'!$AL$10:$AV$171,11,FALSE),"")))))))</f>
        <v/>
      </c>
      <c r="EQ73" s="148" t="str">
        <f>IF(N73="","",IF(N73="L",0,IF(N73="V",0,IF(N73="X",0,IF(N$2="L",VLOOKUP(N73,'H. INV.'!$F$10:$P$171,11,FALSE),IF(N$2="S",VLOOKUP(N73,'H. INV.'!$V$10:$AF$171,11,FALSE),IF(N$2="D",VLOOKUP(N73,'H. INV.'!$AL$10:$AV$171,11,FALSE),"")))))))</f>
        <v/>
      </c>
      <c r="ER73" s="148" t="str">
        <f>IF(O73="","",IF(O73="L",0,IF(O73="V",0,IF(O73="X",0,IF(O$2="L",VLOOKUP(O73,'H. INV.'!$F$10:$P$171,11,FALSE),IF(O$2="S",VLOOKUP(O73,'H. INV.'!$V$10:$AF$171,11,FALSE),IF(O$2="D",VLOOKUP(O73,'H. INV.'!$AL$10:$AV$171,11,FALSE),"")))))))</f>
        <v/>
      </c>
      <c r="ES73" s="148" t="str">
        <f>IF(P73="","",IF(P73="L",0,IF(P73="V",0,IF(P73="X",0,IF(P$2="L",VLOOKUP(P73,'H. INV.'!$F$10:$P$171,11,FALSE),IF(P$2="S",VLOOKUP(P73,'H. INV.'!$V$10:$AF$171,11,FALSE),IF(P$2="D",VLOOKUP(P73,'H. INV.'!$AL$10:$AV$171,11,FALSE),"")))))))</f>
        <v/>
      </c>
      <c r="ET73" s="148" t="str">
        <f>IF(Q73="","",IF(Q73="L",0,IF(Q73="V",0,IF(Q73="X",0,IF(Q$2="L",VLOOKUP(Q73,'H. INV.'!$F$10:$P$171,11,FALSE),IF(Q$2="S",VLOOKUP(Q73,'H. INV.'!$V$10:$AF$171,11,FALSE),IF(Q$2="D",VLOOKUP(Q73,'H. INV.'!$AL$10:$AV$171,11,FALSE),"")))))))</f>
        <v/>
      </c>
      <c r="EU73" s="148" t="str">
        <f>IF(R73="","",IF(R73="L",0,IF(R73="V",0,IF(R73="X",0,IF(R$2="L",VLOOKUP(R73,'H. INV.'!$F$10:$P$171,11,FALSE),IF(R$2="S",VLOOKUP(R73,'H. INV.'!$V$10:$AF$171,11,FALSE),IF(R$2="D",VLOOKUP(R73,'H. INV.'!$AL$10:$AV$171,11,FALSE),"")))))))</f>
        <v/>
      </c>
      <c r="EV73" s="148" t="str">
        <f>IF(S73="","",IF(S73="L",0,IF(S73="V",0,IF(S73="X",0,IF(S$2="L",VLOOKUP(S73,'H. INV.'!$F$10:$P$171,11,FALSE),IF(S$2="S",VLOOKUP(S73,'H. INV.'!$V$10:$AF$171,11,FALSE),IF(S$2="D",VLOOKUP(S73,'H. INV.'!$AL$10:$AV$171,11,FALSE),"")))))))</f>
        <v/>
      </c>
      <c r="EW73" s="148" t="str">
        <f>IF(T73="","",IF(T73="L",0,IF(T73="V",0,IF(T73="X",0,IF(T$2="L",VLOOKUP(T73,'H. INV.'!$F$10:$P$171,11,FALSE),IF(T$2="S",VLOOKUP(T73,'H. INV.'!$V$10:$AF$171,11,FALSE),IF(T$2="D",VLOOKUP(T73,'H. INV.'!$AL$10:$AV$171,11,FALSE),"")))))))</f>
        <v/>
      </c>
      <c r="EX73" s="148" t="str">
        <f>IF(U73="","",IF(U73="L",0,IF(U73="V",0,IF(U73="X",0,IF(U$2="L",VLOOKUP(U73,'H. INV.'!$F$10:$P$171,11,FALSE),IF(U$2="S",VLOOKUP(U73,'H. INV.'!$V$10:$AF$171,11,FALSE),IF(U$2="D",VLOOKUP(U73,'H. INV.'!$AL$10:$AV$171,11,FALSE),"")))))))</f>
        <v/>
      </c>
      <c r="EY73" s="148" t="str">
        <f>IF(V73="","",IF(V73="L",0,IF(V73="V",0,IF(V73="X",0,IF(V$2="L",VLOOKUP(V73,'H. INV.'!$F$10:$P$171,11,FALSE),IF(V$2="S",VLOOKUP(V73,'H. INV.'!$V$10:$AF$171,11,FALSE),IF(V$2="D",VLOOKUP(V73,'H. INV.'!$AL$10:$AV$171,11,FALSE),"")))))))</f>
        <v/>
      </c>
      <c r="EZ73" s="148" t="str">
        <f>IF(W73="","",IF(W73="L",0,IF(W73="V",0,IF(W73="X",0,IF(W$2="L",VLOOKUP(W73,'H. INV.'!$F$10:$P$171,11,FALSE),IF(W$2="S",VLOOKUP(W73,'H. INV.'!$V$10:$AF$171,11,FALSE),IF(W$2="D",VLOOKUP(W73,'H. INV.'!$AL$10:$AV$171,11,FALSE),"")))))))</f>
        <v/>
      </c>
      <c r="FA73" s="148" t="str">
        <f>IF(X73="","",IF(X73="L",0,IF(X73="V",0,IF(X73="X",0,IF(X$2="L",VLOOKUP(X73,'H. INV.'!$F$10:$P$171,11,FALSE),IF(X$2="S",VLOOKUP(X73,'H. INV.'!$V$10:$AF$171,11,FALSE),IF(X$2="D",VLOOKUP(X73,'H. INV.'!$AL$10:$AV$171,11,FALSE),"")))))))</f>
        <v/>
      </c>
      <c r="FB73" s="148" t="str">
        <f>IF(Y73="","",IF(Y73="L",0,IF(Y73="V",0,IF(Y73="X",0,IF(Y$2="L",VLOOKUP(Y73,'H. INV.'!$F$10:$P$171,11,FALSE),IF(Y$2="S",VLOOKUP(Y73,'H. INV.'!$V$10:$AF$171,11,FALSE),IF(Y$2="D",VLOOKUP(Y73,'H. INV.'!$AL$10:$AV$171,11,FALSE),"")))))))</f>
        <v/>
      </c>
      <c r="FC73" s="148" t="str">
        <f>IF(Z73="","",IF(Z73="L",0,IF(Z73="V",0,IF(Z73="X",0,IF(Z$2="L",VLOOKUP(Z73,'H. INV.'!$F$10:$P$171,11,FALSE),IF(Z$2="S",VLOOKUP(Z73,'H. INV.'!$V$10:$AF$171,11,FALSE),IF(Z$2="D",VLOOKUP(Z73,'H. INV.'!$AL$10:$AV$171,11,FALSE),"")))))))</f>
        <v/>
      </c>
      <c r="FD73" s="148" t="str">
        <f>IF(AA73="","",IF(AA73="L",0,IF(AA73="V",0,IF(AA73="X",0,IF(AA$2="L",VLOOKUP(AA73,'H. INV.'!$F$10:$P$171,11,FALSE),IF(AA$2="S",VLOOKUP(AA73,'H. INV.'!$V$10:$AF$171,11,FALSE),IF(AA$2="D",VLOOKUP(AA73,'H. INV.'!$AL$10:$AV$171,11,FALSE),"")))))))</f>
        <v/>
      </c>
      <c r="FE73" s="148" t="str">
        <f>IF(AB73="","",IF(AB73="L",0,IF(AB73="V",0,IF(AB73="X",0,IF(AB$2="L",VLOOKUP(AB73,'H. INV.'!$F$10:$P$171,11,FALSE),IF(AB$2="S",VLOOKUP(AB73,'H. INV.'!$V$10:$AF$171,11,FALSE),IF(AB$2="D",VLOOKUP(AB73,'H. INV.'!$AL$10:$AV$171,11,FALSE),"")))))))</f>
        <v/>
      </c>
      <c r="FF73" s="148" t="str">
        <f>IF(AC73="","",IF(AC73="L",0,IF(AC73="V",0,IF(AC73="X",0,IF(AC$2="L",VLOOKUP(AC73,'H. INV.'!$F$10:$P$171,11,FALSE),IF(AC$2="S",VLOOKUP(AC73,'H. INV.'!$V$10:$AF$171,11,FALSE),IF(AC$2="D",VLOOKUP(AC73,'H. INV.'!$AL$10:$AV$171,11,FALSE),"")))))))</f>
        <v/>
      </c>
      <c r="FG73" s="148" t="str">
        <f>IF(AD73="","",IF(AD73="L",0,IF(AD73="V",0,IF(AD73="X",0,IF(AD$2="L",VLOOKUP(AD73,'H. INV.'!$F$10:$P$171,11,FALSE),IF(AD$2="S",VLOOKUP(AD73,'H. INV.'!$V$10:$AF$171,11,FALSE),IF(AD$2="D",VLOOKUP(AD73,'H. INV.'!$AL$10:$AV$171,11,FALSE),"")))))))</f>
        <v/>
      </c>
      <c r="FH73" s="148" t="str">
        <f>IF(AE73="","",IF(AE73="L",0,IF(AE73="V",0,IF(AE73="X",0,IF(AE$2="L",VLOOKUP(AE73,'H. INV.'!$F$10:$P$171,11,FALSE),IF(AE$2="S",VLOOKUP(AE73,'H. INV.'!$V$10:$AF$171,11,FALSE),IF(AE$2="D",VLOOKUP(AE73,'H. INV.'!$AL$10:$AV$171,11,FALSE),"")))))))</f>
        <v/>
      </c>
      <c r="FI73" s="148" t="str">
        <f>IF(AF73="","",IF(AF73="L",0,IF(AF73="V",0,IF(AF73="X",0,IF(AF$2="L",VLOOKUP(AF73,'H. INV.'!$F$10:$P$171,11,FALSE),IF(AF$2="S",VLOOKUP(AF73,'H. INV.'!$V$10:$AF$171,11,FALSE),IF(AF$2="D",VLOOKUP(AF73,'H. INV.'!$AL$10:$AV$171,11,FALSE),"")))))))</f>
        <v/>
      </c>
      <c r="FJ73" s="148" t="str">
        <f>IF(AG73="","",IF(AG73="L",0,IF(AG73="V",0,IF(AG73="X",0,IF(AG$2="L",VLOOKUP(AG73,'H. INV.'!$F$10:$P$171,11,FALSE),IF(AG$2="S",VLOOKUP(AG73,'H. INV.'!$V$10:$AF$171,11,FALSE),IF(AG$2="D",VLOOKUP(AG73,'H. INV.'!$AL$10:$AV$171,11,FALSE),"")))))))</f>
        <v/>
      </c>
      <c r="FK73" s="148" t="str">
        <f>IF(AH73="","",IF(AH73="L",0,IF(AH73="V",0,IF(AH73="X",0,IF(AH$2="L",VLOOKUP(AH73,'H. INV.'!$F$10:$P$171,11,FALSE),IF(AH$2="S",VLOOKUP(AH73,'H. INV.'!$V$10:$AF$171,11,FALSE),IF(AH$2="D",VLOOKUP(AH73,'H. INV.'!$AL$10:$AV$171,11,FALSE),"")))))))</f>
        <v/>
      </c>
      <c r="FL73" s="148" t="str">
        <f>IF(AI73="","",IF(AI73="L",0,IF(AI73="V",0,IF(AI73="X",0,IF(AI$2="L",VLOOKUP(AI73,'H. INV.'!$F$10:$P$171,11,FALSE),IF(AI$2="S",VLOOKUP(AI73,'H. INV.'!$V$10:$AF$171,11,FALSE),IF(AI$2="D",VLOOKUP(AI73,'H. INV.'!$AL$10:$AV$171,11,FALSE),"")))))))</f>
        <v/>
      </c>
      <c r="FM73" s="148" t="str">
        <f>IF(AJ73="","",IF(AJ73="L",0,IF(AJ73="V",0,IF(AJ73="X",0,IF(AJ$2="L",VLOOKUP(AJ73,'H. INV.'!$F$10:$P$171,11,FALSE),IF(AJ$2="S",VLOOKUP(AJ73,'H. INV.'!$V$10:$AF$171,11,FALSE),IF(AJ$2="D",VLOOKUP(AJ73,'H. INV.'!$AL$10:$AV$171,11,FALSE),"")))))))</f>
        <v/>
      </c>
      <c r="FN73" s="148" t="str">
        <f>IF(AK73="","",IF(AK73="L",0,IF(AK73="V",0,IF(AK73="X",0,IF(AK$2="L",VLOOKUP(AK73,'H. INV.'!$F$10:$P$171,11,FALSE),IF(AK$2="S",VLOOKUP(AK73,'H. INV.'!$V$10:$AF$171,11,FALSE),IF(AK$2="D",VLOOKUP(AK73,'H. INV.'!$AL$10:$AV$171,11,FALSE),"")))))))</f>
        <v/>
      </c>
      <c r="FO73" s="19"/>
      <c r="FP73" s="148" t="str">
        <f>IF(G73="","",IF(G73="L",0,IF(G73="V",0,IF(G73="X",0,IF(G$2="L",VLOOKUP(G73,'H. VER.'!$F$10:$P$171,11,FALSE),IF(G$2="S",VLOOKUP(G73,'H. VER.'!$V$10:$AF$171,11,FALSE),IF(G$2="D",VLOOKUP(G73,'H. VER.'!$AL$10:$AV$171,11,FALSE),"")))))))</f>
        <v/>
      </c>
      <c r="FQ73" s="148" t="str">
        <f>IF(H73="","",IF(H73="L",0,IF(H73="V",0,IF(H73="X",0,IF(H$2="L",VLOOKUP(H73,'H. VER.'!$F$10:$P$171,11,FALSE),IF(H$2="S",VLOOKUP(H73,'H. VER.'!$V$10:$AF$171,11,FALSE),IF(H$2="D",VLOOKUP(H73,'H. VER.'!$AL$10:$AV$171,11,FALSE),"")))))))</f>
        <v/>
      </c>
      <c r="FR73" s="148" t="str">
        <f>IF(I73="","",IF(I73="L",0,IF(I73="V",0,IF(I73="X",0,IF(I$2="L",VLOOKUP(I73,'H. VER.'!$F$10:$P$171,11,FALSE),IF(I$2="S",VLOOKUP(I73,'H. VER.'!$V$10:$AF$171,11,FALSE),IF(I$2="D",VLOOKUP(I73,'H. VER.'!$AL$10:$AV$171,11,FALSE),"")))))))</f>
        <v/>
      </c>
      <c r="FS73" s="148" t="str">
        <f>IF(J73="","",IF(J73="L",0,IF(J73="V",0,IF(J73="X",0,IF(J$2="L",VLOOKUP(J73,'H. VER.'!$F$10:$P$171,11,FALSE),IF(J$2="S",VLOOKUP(J73,'H. VER.'!$V$10:$AF$171,11,FALSE),IF(J$2="D",VLOOKUP(J73,'H. VER.'!$AL$10:$AV$171,11,FALSE),"")))))))</f>
        <v/>
      </c>
      <c r="FT73" s="148" t="str">
        <f>IF(K73="","",IF(K73="L",0,IF(K73="V",0,IF(K73="X",0,IF(K$2="L",VLOOKUP(K73,'H. VER.'!$F$10:$P$171,11,FALSE),IF(K$2="S",VLOOKUP(K73,'H. VER.'!$V$10:$AF$171,11,FALSE),IF(K$2="D",VLOOKUP(K73,'H. VER.'!$AL$10:$AV$171,11,FALSE),"")))))))</f>
        <v/>
      </c>
      <c r="FU73" s="148" t="str">
        <f>IF(L73="","",IF(L73="L",0,IF(L73="V",0,IF(L73="X",0,IF(L$2="L",VLOOKUP(L73,'H. VER.'!$F$10:$P$171,11,FALSE),IF(L$2="S",VLOOKUP(L73,'H. VER.'!$V$10:$AF$171,11,FALSE),IF(L$2="D",VLOOKUP(L73,'H. VER.'!$AL$10:$AV$171,11,FALSE),"")))))))</f>
        <v/>
      </c>
      <c r="FV73" s="148" t="str">
        <f>IF(M73="","",IF(M73="L",0,IF(M73="V",0,IF(M73="X",0,IF(M$2="L",VLOOKUP(M73,'H. VER.'!$F$10:$P$171,11,FALSE),IF(M$2="S",VLOOKUP(M73,'H. VER.'!$V$10:$AF$171,11,FALSE),IF(M$2="D",VLOOKUP(M73,'H. VER.'!$AL$10:$AV$171,11,FALSE),"")))))))</f>
        <v/>
      </c>
      <c r="FW73" s="148" t="str">
        <f>IF(N73="","",IF(N73="L",0,IF(N73="V",0,IF(N73="X",0,IF(N$2="L",VLOOKUP(N73,'H. VER.'!$F$10:$P$171,11,FALSE),IF(N$2="S",VLOOKUP(N73,'H. VER.'!$V$10:$AF$171,11,FALSE),IF(N$2="D",VLOOKUP(N73,'H. VER.'!$AL$10:$AV$171,11,FALSE),"")))))))</f>
        <v/>
      </c>
      <c r="FX73" s="148" t="str">
        <f>IF(O73="","",IF(O73="L",0,IF(O73="V",0,IF(O73="X",0,IF(O$2="L",VLOOKUP(O73,'H. VER.'!$F$10:$P$171,11,FALSE),IF(O$2="S",VLOOKUP(O73,'H. VER.'!$V$10:$AF$171,11,FALSE),IF(O$2="D",VLOOKUP(O73,'H. VER.'!$AL$10:$AV$171,11,FALSE),"")))))))</f>
        <v/>
      </c>
      <c r="FY73" s="148" t="str">
        <f>IF(P73="","",IF(P73="L",0,IF(P73="V",0,IF(P73="X",0,IF(P$2="L",VLOOKUP(P73,'H. VER.'!$F$10:$P$171,11,FALSE),IF(P$2="S",VLOOKUP(P73,'H. VER.'!$V$10:$AF$171,11,FALSE),IF(P$2="D",VLOOKUP(P73,'H. VER.'!$AL$10:$AV$171,11,FALSE),"")))))))</f>
        <v/>
      </c>
      <c r="FZ73" s="148" t="str">
        <f>IF(Q73="","",IF(Q73="L",0,IF(Q73="V",0,IF(Q73="X",0,IF(Q$2="L",VLOOKUP(Q73,'H. VER.'!$F$10:$P$171,11,FALSE),IF(Q$2="S",VLOOKUP(Q73,'H. VER.'!$V$10:$AF$171,11,FALSE),IF(Q$2="D",VLOOKUP(Q73,'H. VER.'!$AL$10:$AV$171,11,FALSE),"")))))))</f>
        <v/>
      </c>
      <c r="GA73" s="148" t="str">
        <f>IF(R73="","",IF(R73="L",0,IF(R73="V",0,IF(R73="X",0,IF(R$2="L",VLOOKUP(R73,'H. VER.'!$F$10:$P$171,11,FALSE),IF(R$2="S",VLOOKUP(R73,'H. VER.'!$V$10:$AF$171,11,FALSE),IF(R$2="D",VLOOKUP(R73,'H. VER.'!$AL$10:$AV$171,11,FALSE),"")))))))</f>
        <v/>
      </c>
      <c r="GB73" s="148" t="str">
        <f>IF(S73="","",IF(S73="L",0,IF(S73="V",0,IF(S73="X",0,IF(S$2="L",VLOOKUP(S73,'H. VER.'!$F$10:$P$171,11,FALSE),IF(S$2="S",VLOOKUP(S73,'H. VER.'!$V$10:$AF$171,11,FALSE),IF(S$2="D",VLOOKUP(S73,'H. VER.'!$AL$10:$AV$171,11,FALSE),"")))))))</f>
        <v/>
      </c>
      <c r="GC73" s="148" t="str">
        <f>IF(T73="","",IF(T73="L",0,IF(T73="V",0,IF(T73="X",0,IF(T$2="L",VLOOKUP(T73,'H. VER.'!$F$10:$P$171,11,FALSE),IF(T$2="S",VLOOKUP(T73,'H. VER.'!$V$10:$AF$171,11,FALSE),IF(T$2="D",VLOOKUP(T73,'H. VER.'!$AL$10:$AV$171,11,FALSE),"")))))))</f>
        <v/>
      </c>
      <c r="GD73" s="148" t="str">
        <f>IF(U73="","",IF(U73="L",0,IF(U73="V",0,IF(U73="X",0,IF(U$2="L",VLOOKUP(U73,'H. VER.'!$F$10:$P$171,11,FALSE),IF(U$2="S",VLOOKUP(U73,'H. VER.'!$V$10:$AF$171,11,FALSE),IF(U$2="D",VLOOKUP(U73,'H. VER.'!$AL$10:$AV$171,11,FALSE),"")))))))</f>
        <v/>
      </c>
      <c r="GE73" s="148" t="str">
        <f>IF(V73="","",IF(V73="L",0,IF(V73="V",0,IF(V73="X",0,IF(V$2="L",VLOOKUP(V73,'H. VER.'!$F$10:$P$171,11,FALSE),IF(V$2="S",VLOOKUP(V73,'H. VER.'!$V$10:$AF$171,11,FALSE),IF(V$2="D",VLOOKUP(V73,'H. VER.'!$AL$10:$AV$171,11,FALSE),"")))))))</f>
        <v/>
      </c>
      <c r="GF73" s="148" t="str">
        <f>IF(W73="","",IF(W73="L",0,IF(W73="V",0,IF(W73="X",0,IF(W$2="L",VLOOKUP(W73,'H. VER.'!$F$10:$P$171,11,FALSE),IF(W$2="S",VLOOKUP(W73,'H. VER.'!$V$10:$AF$171,11,FALSE),IF(W$2="D",VLOOKUP(W73,'H. VER.'!$AL$10:$AV$171,11,FALSE),"")))))))</f>
        <v/>
      </c>
      <c r="GG73" s="148" t="str">
        <f>IF(X73="","",IF(X73="L",0,IF(X73="V",0,IF(X73="X",0,IF(X$2="L",VLOOKUP(X73,'H. VER.'!$F$10:$P$171,11,FALSE),IF(X$2="S",VLOOKUP(X73,'H. VER.'!$V$10:$AF$171,11,FALSE),IF(X$2="D",VLOOKUP(X73,'H. VER.'!$AL$10:$AV$171,11,FALSE),"")))))))</f>
        <v/>
      </c>
      <c r="GH73" s="148" t="str">
        <f>IF(Y73="","",IF(Y73="L",0,IF(Y73="V",0,IF(Y73="X",0,IF(Y$2="L",VLOOKUP(Y73,'H. VER.'!$F$10:$P$171,11,FALSE),IF(Y$2="S",VLOOKUP(Y73,'H. VER.'!$V$10:$AF$171,11,FALSE),IF(Y$2="D",VLOOKUP(Y73,'H. VER.'!$AL$10:$AV$171,11,FALSE),"")))))))</f>
        <v/>
      </c>
      <c r="GI73" s="148" t="str">
        <f>IF(Z73="","",IF(Z73="L",0,IF(Z73="V",0,IF(Z73="X",0,IF(Z$2="L",VLOOKUP(Z73,'H. VER.'!$F$10:$P$171,11,FALSE),IF(Z$2="S",VLOOKUP(Z73,'H. VER.'!$V$10:$AF$171,11,FALSE),IF(Z$2="D",VLOOKUP(Z73,'H. VER.'!$AL$10:$AV$171,11,FALSE),"")))))))</f>
        <v/>
      </c>
      <c r="GJ73" s="148" t="str">
        <f>IF(AA73="","",IF(AA73="L",0,IF(AA73="V",0,IF(AA73="X",0,IF(AA$2="L",VLOOKUP(AA73,'H. VER.'!$F$10:$P$171,11,FALSE),IF(AA$2="S",VLOOKUP(AA73,'H. VER.'!$V$10:$AF$171,11,FALSE),IF(AA$2="D",VLOOKUP(AA73,'H. VER.'!$AL$10:$AV$171,11,FALSE),"")))))))</f>
        <v/>
      </c>
      <c r="GK73" s="148" t="str">
        <f>IF(AB73="","",IF(AB73="L",0,IF(AB73="V",0,IF(AB73="X",0,IF(AB$2="L",VLOOKUP(AB73,'H. VER.'!$F$10:$P$171,11,FALSE),IF(AB$2="S",VLOOKUP(AB73,'H. VER.'!$V$10:$AF$171,11,FALSE),IF(AB$2="D",VLOOKUP(AB73,'H. VER.'!$AL$10:$AV$171,11,FALSE),"")))))))</f>
        <v/>
      </c>
      <c r="GL73" s="148" t="str">
        <f>IF(AC73="","",IF(AC73="L",0,IF(AC73="V",0,IF(AC73="X",0,IF(AC$2="L",VLOOKUP(AC73,'H. VER.'!$F$10:$P$171,11,FALSE),IF(AC$2="S",VLOOKUP(AC73,'H. VER.'!$V$10:$AF$171,11,FALSE),IF(AC$2="D",VLOOKUP(AC73,'H. VER.'!$AL$10:$AV$171,11,FALSE),"")))))))</f>
        <v/>
      </c>
      <c r="GM73" s="148" t="str">
        <f>IF(AD73="","",IF(AD73="L",0,IF(AD73="V",0,IF(AD73="X",0,IF(AD$2="L",VLOOKUP(AD73,'H. VER.'!$F$10:$P$171,11,FALSE),IF(AD$2="S",VLOOKUP(AD73,'H. VER.'!$V$10:$AF$171,11,FALSE),IF(AD$2="D",VLOOKUP(AD73,'H. VER.'!$AL$10:$AV$171,11,FALSE),"")))))))</f>
        <v/>
      </c>
      <c r="GN73" s="148" t="str">
        <f>IF(AE73="","",IF(AE73="L",0,IF(AE73="V",0,IF(AE73="X",0,IF(AE$2="L",VLOOKUP(AE73,'H. VER.'!$F$10:$P$171,11,FALSE),IF(AE$2="S",VLOOKUP(AE73,'H. VER.'!$V$10:$AF$171,11,FALSE),IF(AE$2="D",VLOOKUP(AE73,'H. VER.'!$AL$10:$AV$171,11,FALSE),"")))))))</f>
        <v/>
      </c>
      <c r="GO73" s="148" t="str">
        <f>IF(AF73="","",IF(AF73="L",0,IF(AF73="V",0,IF(AF73="X",0,IF(AF$2="L",VLOOKUP(AF73,'H. VER.'!$F$10:$P$171,11,FALSE),IF(AF$2="S",VLOOKUP(AF73,'H. VER.'!$V$10:$AF$171,11,FALSE),IF(AF$2="D",VLOOKUP(AF73,'H. VER.'!$AL$10:$AV$171,11,FALSE),"")))))))</f>
        <v/>
      </c>
      <c r="GP73" s="148" t="str">
        <f>IF(AG73="","",IF(AG73="L",0,IF(AG73="V",0,IF(AG73="X",0,IF(AG$2="L",VLOOKUP(AG73,'H. VER.'!$F$10:$P$171,11,FALSE),IF(AG$2="S",VLOOKUP(AG73,'H. VER.'!$V$10:$AF$171,11,FALSE),IF(AG$2="D",VLOOKUP(AG73,'H. VER.'!$AL$10:$AV$171,11,FALSE),"")))))))</f>
        <v/>
      </c>
      <c r="GQ73" s="148" t="str">
        <f>IF(AH73="","",IF(AH73="L",0,IF(AH73="V",0,IF(AH73="X",0,IF(AH$2="L",VLOOKUP(AH73,'H. VER.'!$F$10:$P$171,11,FALSE),IF(AH$2="S",VLOOKUP(AH73,'H. VER.'!$V$10:$AF$171,11,FALSE),IF(AH$2="D",VLOOKUP(AH73,'H. VER.'!$AL$10:$AV$171,11,FALSE),"")))))))</f>
        <v/>
      </c>
      <c r="GR73" s="148" t="str">
        <f>IF(AI73="","",IF(AI73="L",0,IF(AI73="V",0,IF(AI73="X",0,IF(AI$2="L",VLOOKUP(AI73,'H. VER.'!$F$10:$P$171,11,FALSE),IF(AI$2="S",VLOOKUP(AI73,'H. VER.'!$V$10:$AF$171,11,FALSE),IF(AI$2="D",VLOOKUP(AI73,'H. VER.'!$AL$10:$AV$171,11,FALSE),"")))))))</f>
        <v/>
      </c>
      <c r="GS73" s="148" t="str">
        <f>IF(AJ73="","",IF(AJ73="L",0,IF(AJ73="V",0,IF(AJ73="X",0,IF(AJ$2="L",VLOOKUP(AJ73,'H. VER.'!$F$10:$P$171,11,FALSE),IF(AJ$2="S",VLOOKUP(AJ73,'H. VER.'!$V$10:$AF$171,11,FALSE),IF(AJ$2="D",VLOOKUP(AJ73,'H. VER.'!$AL$10:$AV$171,11,FALSE),"")))))))</f>
        <v/>
      </c>
      <c r="GT73" s="148" t="str">
        <f>IF(AK73="","",IF(AK73="L",0,IF(AK73="V",0,IF(AK73="X",0,IF(AK$2="L",VLOOKUP(AK73,'H. VER.'!$F$10:$P$171,11,FALSE),IF(AK$2="S",VLOOKUP(AK73,'H. VER.'!$V$10:$AF$171,11,FALSE),IF(AK$2="D",VLOOKUP(AK73,'H. VER.'!$AL$10:$AV$171,11,FALSE),"")))))))</f>
        <v/>
      </c>
      <c r="GU73" s="19"/>
      <c r="GV73" s="417">
        <f t="shared" ref="GV73:GV136" si="122">AL250</f>
        <v>69</v>
      </c>
      <c r="GW73" s="415"/>
    </row>
    <row r="74" spans="1:205" ht="15.75">
      <c r="A74" s="368"/>
      <c r="B74" s="367" t="str">
        <f>IFERROR(VLOOKUP(A490/7/2023+CONDUCTORES!C:V,20,FALSE),"")</f>
        <v/>
      </c>
      <c r="C74" s="544" t="str">
        <f>IF(CUADRO!A74="",IF(B74="","",B74),VLOOKUP(CUADRO!A74,CONDUCTORES!C:E,3,FALSE))</f>
        <v/>
      </c>
      <c r="D74" s="545" t="str">
        <f>IF(ISNA(IF(B74="",IF(A74="","",A74),VLOOKUP(B74,CONDUCTORES!B:F,5,FALSE))),"",(IF(B74="",IF(A74="","",A74),VLOOKUP(B74,CONDUCTORES!B:F,5,FALSE))))</f>
        <v/>
      </c>
      <c r="E74" s="546">
        <v>59</v>
      </c>
      <c r="F74" s="552"/>
      <c r="G74" s="547"/>
      <c r="H74" s="547"/>
      <c r="I74" s="519"/>
      <c r="J74" s="547"/>
      <c r="K74" s="519"/>
      <c r="L74" s="550"/>
      <c r="M74" s="547"/>
      <c r="N74" s="547"/>
      <c r="O74" s="547"/>
      <c r="P74" s="519"/>
      <c r="Q74" s="547"/>
      <c r="R74" s="519"/>
      <c r="S74" s="550"/>
      <c r="T74" s="519"/>
      <c r="U74" s="549"/>
      <c r="V74" s="550"/>
      <c r="W74" s="547"/>
      <c r="X74" s="547"/>
      <c r="Y74" s="519"/>
      <c r="Z74" s="519"/>
      <c r="AA74" s="547"/>
      <c r="AB74" s="547"/>
      <c r="AC74" s="547"/>
      <c r="AD74" s="547"/>
      <c r="AE74" s="547"/>
      <c r="AF74" s="547"/>
      <c r="AG74" s="550"/>
      <c r="AH74" s="547"/>
      <c r="AI74" s="547"/>
      <c r="AJ74" s="547"/>
      <c r="AK74" s="519"/>
      <c r="AL74" s="417">
        <f t="shared" si="120"/>
        <v>0</v>
      </c>
      <c r="AM74" s="417">
        <f t="shared" si="121"/>
        <v>31</v>
      </c>
      <c r="AN74" s="463">
        <f t="shared" si="112"/>
        <v>0</v>
      </c>
      <c r="AO74" s="463">
        <f t="shared" si="113"/>
        <v>0</v>
      </c>
      <c r="AP74" s="463">
        <f t="shared" si="114"/>
        <v>0</v>
      </c>
      <c r="AQ74" s="463">
        <f t="shared" si="115"/>
        <v>0</v>
      </c>
      <c r="AR74" s="463">
        <f t="shared" si="116"/>
        <v>0</v>
      </c>
      <c r="AS74" s="464">
        <f t="shared" si="117"/>
        <v>0</v>
      </c>
      <c r="AT74" s="464">
        <f t="shared" si="118"/>
        <v>0</v>
      </c>
      <c r="AU74" s="465">
        <f>EH74+(AO74*(CALCULADORA!$L$22/30))+(CUADRO!AP74*CALCULADORA!$J$22)+(CUADRO!AQ74*CALCULADORA!$J$22)+(CUADRO!AR74*CALCULADORA!$J$22)</f>
        <v>0</v>
      </c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97">
        <f t="shared" si="80"/>
        <v>1</v>
      </c>
      <c r="BW74" s="97">
        <f t="shared" si="81"/>
        <v>2</v>
      </c>
      <c r="BX74" s="97">
        <f t="shared" si="82"/>
        <v>3</v>
      </c>
      <c r="BY74" s="97">
        <f t="shared" si="83"/>
        <v>4</v>
      </c>
      <c r="BZ74" s="97">
        <f t="shared" si="84"/>
        <v>5</v>
      </c>
      <c r="CA74" s="97">
        <f t="shared" si="85"/>
        <v>6</v>
      </c>
      <c r="CB74" s="97">
        <f t="shared" si="86"/>
        <v>7</v>
      </c>
      <c r="CC74" s="97">
        <f t="shared" si="87"/>
        <v>8</v>
      </c>
      <c r="CD74" s="97">
        <f t="shared" si="88"/>
        <v>9</v>
      </c>
      <c r="CE74" s="97">
        <f t="shared" si="89"/>
        <v>10</v>
      </c>
      <c r="CF74" s="97">
        <f t="shared" si="90"/>
        <v>11</v>
      </c>
      <c r="CG74" s="97">
        <f t="shared" si="91"/>
        <v>12</v>
      </c>
      <c r="CH74" s="97">
        <f t="shared" si="92"/>
        <v>13</v>
      </c>
      <c r="CI74" s="97">
        <f t="shared" si="93"/>
        <v>14</v>
      </c>
      <c r="CJ74" s="97">
        <f t="shared" si="94"/>
        <v>15</v>
      </c>
      <c r="CK74" s="97">
        <f t="shared" si="95"/>
        <v>16</v>
      </c>
      <c r="CL74" s="97">
        <f t="shared" si="96"/>
        <v>17</v>
      </c>
      <c r="CM74" s="97">
        <f t="shared" si="97"/>
        <v>18</v>
      </c>
      <c r="CN74" s="97">
        <f t="shared" si="98"/>
        <v>19</v>
      </c>
      <c r="CO74" s="97">
        <f t="shared" si="99"/>
        <v>20</v>
      </c>
      <c r="CP74" s="97">
        <f t="shared" si="100"/>
        <v>21</v>
      </c>
      <c r="CQ74" s="97">
        <f t="shared" si="101"/>
        <v>22</v>
      </c>
      <c r="CR74" s="97">
        <f t="shared" si="102"/>
        <v>23</v>
      </c>
      <c r="CS74" s="97">
        <f t="shared" si="103"/>
        <v>24</v>
      </c>
      <c r="CT74" s="97">
        <f t="shared" si="104"/>
        <v>25</v>
      </c>
      <c r="CU74" s="97">
        <f t="shared" si="105"/>
        <v>26</v>
      </c>
      <c r="CV74" s="97">
        <f t="shared" si="106"/>
        <v>27</v>
      </c>
      <c r="CW74" s="97">
        <f t="shared" si="107"/>
        <v>28</v>
      </c>
      <c r="CX74" s="97">
        <f t="shared" si="108"/>
        <v>29</v>
      </c>
      <c r="CY74" s="97">
        <f t="shared" si="109"/>
        <v>30</v>
      </c>
      <c r="CZ74" s="97">
        <f t="shared" si="110"/>
        <v>31</v>
      </c>
      <c r="DA74" s="19"/>
      <c r="DB74" s="19"/>
      <c r="DC74" s="148" t="str">
        <f>IF(G74="X",CALCULADORA!$J$22,IF(CUADRO!G74="V",0,IF(CUADRO!G74="AP",0,IF(CUADRO!G74="HS",0,IF(CUADRO!G74="BA",0,IF(CALCULADORA!$M$2="INVIERNO",CUADRO!EJ74,CUADRO!FP74))))))</f>
        <v/>
      </c>
      <c r="DD74" s="148" t="str">
        <f>IF(H74="X",CALCULADORA!$J$22,IF(CUADRO!H74="V",0,IF(CUADRO!H74="AP",0,IF(CUADRO!H74="HS",0,IF(CUADRO!H74="BA",0,IF(CALCULADORA!$M$2="INVIERNO",CUADRO!EK74,CUADRO!FQ74))))))</f>
        <v/>
      </c>
      <c r="DE74" s="148" t="str">
        <f>IF(I74="X",CALCULADORA!$J$22,IF(CUADRO!I74="V",0,IF(CUADRO!I74="AP",0,IF(CUADRO!I74="HS",0,IF(CUADRO!I74="BA",0,IF(CALCULADORA!$M$2="INVIERNO",CUADRO!EL74,CUADRO!FR74))))))</f>
        <v/>
      </c>
      <c r="DF74" s="148" t="str">
        <f>IF(J74="X",CALCULADORA!$J$22,IF(CUADRO!J74="V",0,IF(CUADRO!J74="AP",0,IF(CUADRO!J74="HS",0,IF(CUADRO!J74="BA",0,IF(CALCULADORA!$M$2="INVIERNO",CUADRO!EM74,CUADRO!FS74))))))</f>
        <v/>
      </c>
      <c r="DG74" s="148" t="str">
        <f>IF(K74="X",CALCULADORA!$J$22,IF(CUADRO!K74="V",0,IF(CUADRO!K74="AP",0,IF(CUADRO!K74="HS",0,IF(CUADRO!K74="BA",0,IF(CALCULADORA!$M$2="INVIERNO",CUADRO!EN74,CUADRO!FT74))))))</f>
        <v/>
      </c>
      <c r="DH74" s="148" t="str">
        <f>IF(L74="X",CALCULADORA!$J$22,IF(CUADRO!L74="V",0,IF(CUADRO!L74="AP",0,IF(CUADRO!L74="HS",0,IF(CUADRO!L74="BA",0,IF(CALCULADORA!$M$2="INVIERNO",CUADRO!EO74,CUADRO!FU74))))))</f>
        <v/>
      </c>
      <c r="DI74" s="148" t="str">
        <f>IF(M74="X",CALCULADORA!$J$22,IF(CUADRO!M74="V",0,IF(CUADRO!M74="AP",0,IF(CUADRO!M74="HS",0,IF(CUADRO!M74="BA",0,IF(CALCULADORA!$M$2="INVIERNO",CUADRO!EP74,CUADRO!FV74))))))</f>
        <v/>
      </c>
      <c r="DJ74" s="148" t="str">
        <f>IF(N74="X",CALCULADORA!$J$22,IF(CUADRO!N74="V",0,IF(CUADRO!N74="AP",0,IF(CUADRO!N74="HS",0,IF(CUADRO!N74="BA",0,IF(CALCULADORA!$M$2="INVIERNO",CUADRO!EQ74,CUADRO!FW74))))))</f>
        <v/>
      </c>
      <c r="DK74" s="148" t="str">
        <f>IF(O74="X",CALCULADORA!$J$22,IF(CUADRO!O74="V",0,IF(CUADRO!O74="AP",0,IF(CUADRO!O74="HS",0,IF(CUADRO!O74="BA",0,IF(CALCULADORA!$M$2="INVIERNO",CUADRO!ER74,CUADRO!FX74))))))</f>
        <v/>
      </c>
      <c r="DL74" s="148" t="str">
        <f>IF(P74="X",CALCULADORA!$J$22,IF(CUADRO!P74="V",0,IF(CUADRO!P74="AP",0,IF(CUADRO!P74="HS",0,IF(CUADRO!P74="BA",0,IF(CALCULADORA!$M$2="INVIERNO",CUADRO!ES74,CUADRO!FY74))))))</f>
        <v/>
      </c>
      <c r="DM74" s="148" t="str">
        <f>IF(Q74="X",CALCULADORA!$J$22,IF(CUADRO!Q74="V",0,IF(CUADRO!Q74="AP",0,IF(CUADRO!Q74="HS",0,IF(CUADRO!Q74="BA",0,IF(CALCULADORA!$M$2="INVIERNO",CUADRO!ET74,CUADRO!FZ74))))))</f>
        <v/>
      </c>
      <c r="DN74" s="148" t="str">
        <f>IF(R74="X",CALCULADORA!$J$22,IF(CUADRO!R74="V",0,IF(CUADRO!R74="AP",0,IF(CUADRO!R74="HS",0,IF(CUADRO!R74="BA",0,IF(CALCULADORA!$M$2="INVIERNO",CUADRO!EU74,CUADRO!GA74))))))</f>
        <v/>
      </c>
      <c r="DO74" s="148" t="str">
        <f>IF(S74="X",CALCULADORA!$J$22,IF(CUADRO!S74="V",0,IF(CUADRO!S74="AP",0,IF(CUADRO!S74="HS",0,IF(CUADRO!S74="BA",0,IF(CALCULADORA!$M$2="INVIERNO",CUADRO!EV74,CUADRO!GB74))))))</f>
        <v/>
      </c>
      <c r="DP74" s="148" t="str">
        <f>IF(T74="X",CALCULADORA!$J$22,IF(CUADRO!T74="V",0,IF(CUADRO!T74="AP",0,IF(CUADRO!T74="HS",0,IF(CUADRO!T74="BA",0,IF(CALCULADORA!$M$2="INVIERNO",CUADRO!EW74,CUADRO!GC74))))))</f>
        <v/>
      </c>
      <c r="DQ74" s="148" t="str">
        <f>IF(U74="X",CALCULADORA!$J$22,IF(CUADRO!U74="V",0,IF(CUADRO!U74="AP",0,IF(CUADRO!U74="HS",0,IF(CUADRO!U74="BA",0,IF(CALCULADORA!$M$2="INVIERNO",CUADRO!EX74,CUADRO!GD74))))))</f>
        <v/>
      </c>
      <c r="DR74" s="148" t="str">
        <f>IF(V74="X",CALCULADORA!$J$22,IF(CUADRO!V74="V",0,IF(CUADRO!V74="AP",0,IF(CUADRO!V74="HS",0,IF(CUADRO!V74="BA",0,IF(CALCULADORA!$M$2="INVIERNO",CUADRO!EY74,CUADRO!GE74))))))</f>
        <v/>
      </c>
      <c r="DS74" s="148" t="str">
        <f>IF(W74="X",CALCULADORA!$J$22,IF(CUADRO!W74="V",0,IF(CUADRO!W74="AP",0,IF(CUADRO!W74="HS",0,IF(CUADRO!W74="BA",0,IF(CALCULADORA!$M$2="INVIERNO",CUADRO!EZ74,CUADRO!GF74))))))</f>
        <v/>
      </c>
      <c r="DT74" s="148" t="str">
        <f>IF(X74="X",CALCULADORA!$J$22,IF(CUADRO!X74="V",0,IF(CUADRO!X74="AP",0,IF(CUADRO!X74="HS",0,IF(CUADRO!X74="BA",0,IF(CALCULADORA!$M$2="INVIERNO",CUADRO!FA74,CUADRO!GG74))))))</f>
        <v/>
      </c>
      <c r="DU74" s="148" t="str">
        <f>IF(Y74="X",CALCULADORA!$J$22,IF(CUADRO!Y74="V",0,IF(CUADRO!Y74="AP",0,IF(CUADRO!Y74="HS",0,IF(CUADRO!Y74="BA",0,IF(CALCULADORA!$M$2="INVIERNO",CUADRO!FB74,CUADRO!GH74))))))</f>
        <v/>
      </c>
      <c r="DV74" s="148" t="str">
        <f>IF(Z74="X",CALCULADORA!$J$22,IF(CUADRO!Z74="V",0,IF(CUADRO!Z74="AP",0,IF(CUADRO!Z74="HS",0,IF(CUADRO!Z74="BA",0,IF(CALCULADORA!$M$2="INVIERNO",CUADRO!FC74,CUADRO!GI74))))))</f>
        <v/>
      </c>
      <c r="DW74" s="148" t="str">
        <f>IF(AA74="X",CALCULADORA!$J$22,IF(CUADRO!AA74="V",0,IF(CUADRO!AA74="AP",0,IF(CUADRO!AA74="HS",0,IF(CUADRO!AA74="BA",0,IF(CALCULADORA!$M$2="INVIERNO",CUADRO!FD74,CUADRO!GJ74))))))</f>
        <v/>
      </c>
      <c r="DX74" s="148" t="str">
        <f>IF(AB74="X",CALCULADORA!$J$22,IF(CUADRO!AB74="V",0,IF(CUADRO!AB74="AP",0,IF(CUADRO!AB74="HS",0,IF(CUADRO!AB74="BA",0,IF(CALCULADORA!$M$2="INVIERNO",CUADRO!FE74,CUADRO!GK74))))))</f>
        <v/>
      </c>
      <c r="DY74" s="148" t="str">
        <f>IF(AC74="X",CALCULADORA!$J$22,IF(CUADRO!AC74="V",0,IF(CUADRO!AC74="AP",0,IF(CUADRO!AC74="HS",0,IF(CUADRO!AC74="BA",0,IF(CALCULADORA!$M$2="INVIERNO",CUADRO!FF74,CUADRO!GL74))))))</f>
        <v/>
      </c>
      <c r="DZ74" s="148" t="str">
        <f>IF(AD74="X",CALCULADORA!$J$22,IF(CUADRO!AD74="V",0,IF(CUADRO!AD74="AP",0,IF(CUADRO!AD74="HS",0,IF(CUADRO!AD74="BA",0,IF(CALCULADORA!$M$2="INVIERNO",CUADRO!FG74,CUADRO!GM74))))))</f>
        <v/>
      </c>
      <c r="EA74" s="148" t="str">
        <f>IF(AE74="X",CALCULADORA!$J$22,IF(CUADRO!AE74="V",0,IF(CUADRO!AE74="AP",0,IF(CUADRO!AE74="HS",0,IF(CUADRO!AE74="BA",0,IF(CALCULADORA!$M$2="INVIERNO",CUADRO!FH74,CUADRO!GN74))))))</f>
        <v/>
      </c>
      <c r="EB74" s="148" t="str">
        <f>IF(AF74="X",CALCULADORA!$J$22,IF(CUADRO!AF74="V",0,IF(CUADRO!AF74="AP",0,IF(CUADRO!AF74="HS",0,IF(CUADRO!AF74="BA",0,IF(CALCULADORA!$M$2="INVIERNO",CUADRO!FI74,CUADRO!GO74))))))</f>
        <v/>
      </c>
      <c r="EC74" s="148" t="str">
        <f>IF(AG74="X",CALCULADORA!$J$22,IF(CUADRO!AG74="V",0,IF(CUADRO!AG74="AP",0,IF(CUADRO!AG74="HS",0,IF(CUADRO!AG74="BA",0,IF(CALCULADORA!$M$2="INVIERNO",CUADRO!FJ74,CUADRO!GP74))))))</f>
        <v/>
      </c>
      <c r="ED74" s="148" t="str">
        <f>IF(AH74="X",CALCULADORA!$J$22,IF(CUADRO!AH74="V",0,IF(CUADRO!AH74="AP",0,IF(CUADRO!AH74="HS",0,IF(CUADRO!AH74="BA",0,IF(CALCULADORA!$M$2="INVIERNO",CUADRO!FK74,CUADRO!GQ74))))))</f>
        <v/>
      </c>
      <c r="EE74" s="148" t="str">
        <f>IF(AI74="X",CALCULADORA!$J$22,IF(CUADRO!AI74="V",0,IF(CUADRO!AI74="AP",0,IF(CUADRO!AI74="HS",0,IF(CUADRO!AI74="BA",0,IF(CALCULADORA!$M$2="INVIERNO",CUADRO!FL74,CUADRO!GR74))))))</f>
        <v/>
      </c>
      <c r="EF74" s="148" t="str">
        <f>IF(AJ74="X",CALCULADORA!$J$22,IF(CUADRO!AJ74="V",0,IF(CUADRO!AJ74="AP",0,IF(CUADRO!AJ74="HS",0,IF(CUADRO!AJ74="BA",0,IF(CALCULADORA!$M$2="INVIERNO",CUADRO!FM74,CUADRO!GS74))))))</f>
        <v/>
      </c>
      <c r="EG74" s="148" t="str">
        <f>IF(AK74="X",CALCULADORA!$J$22,IF(CUADRO!AK74="V",0,IF(CUADRO!AK74="AP",0,IF(CUADRO!AK74="HS",0,IF(CUADRO!AK74="BA",0,IF(CALCULADORA!$M$2="INVIERNO",CUADRO!FN74,CUADRO!GT74))))))</f>
        <v/>
      </c>
      <c r="EH74" s="363">
        <f t="shared" si="119"/>
        <v>0</v>
      </c>
      <c r="EI74" s="19"/>
      <c r="EJ74" s="148" t="str">
        <f>IF(G74="","",IF(G74="L",0,IF(G74="V",0,IF(G74="X",0,IF(G$2="L",VLOOKUP(G74,'H. INV.'!$F$10:$P$171,11,FALSE),IF(G$2="S",VLOOKUP(G74,'H. INV.'!$V$10:$AF$171,11,FALSE),IF(G$2="D",VLOOKUP(G74,'H. INV.'!$AL$10:$AV$171,11,FALSE),"")))))))</f>
        <v/>
      </c>
      <c r="EK74" s="148" t="str">
        <f>IF(H74="","",IF(H74="L",0,IF(H74="V",0,IF(H74="X",0,IF(H$2="L",VLOOKUP(H74,'H. INV.'!$F$10:$P$171,11,FALSE),IF(H$2="S",VLOOKUP(H74,'H. INV.'!$V$10:$AF$171,11,FALSE),IF(H$2="D",VLOOKUP(H74,'H. INV.'!$AL$10:$AV$171,11,FALSE),"")))))))</f>
        <v/>
      </c>
      <c r="EL74" s="148" t="str">
        <f>IF(I74="","",IF(I74="L",0,IF(I74="V",0,IF(I74="X",0,IF(I$2="L",VLOOKUP(I74,'H. INV.'!$F$10:$P$171,11,FALSE),IF(I$2="S",VLOOKUP(I74,'H. INV.'!$V$10:$AF$171,11,FALSE),IF(I$2="D",VLOOKUP(I74,'H. INV.'!$AL$10:$AV$171,11,FALSE),"")))))))</f>
        <v/>
      </c>
      <c r="EM74" s="148" t="str">
        <f>IF(J74="","",IF(J74="L",0,IF(J74="V",0,IF(J74="X",0,IF(J$2="L",VLOOKUP(J74,'H. INV.'!$F$10:$P$171,11,FALSE),IF(J$2="S",VLOOKUP(J74,'H. INV.'!$V$10:$AF$171,11,FALSE),IF(J$2="D",VLOOKUP(J74,'H. INV.'!$AL$10:$AV$171,11,FALSE),"")))))))</f>
        <v/>
      </c>
      <c r="EN74" s="148" t="str">
        <f>IF(K74="","",IF(K74="L",0,IF(K74="V",0,IF(K74="X",0,IF(K$2="L",VLOOKUP(K74,'H. INV.'!$F$10:$P$171,11,FALSE),IF(K$2="S",VLOOKUP(K74,'H. INV.'!$V$10:$AF$171,11,FALSE),IF(K$2="D",VLOOKUP(K74,'H. INV.'!$AL$10:$AV$171,11,FALSE),"")))))))</f>
        <v/>
      </c>
      <c r="EO74" s="148" t="str">
        <f>IF(L74="","",IF(L74="L",0,IF(L74="V",0,IF(L74="X",0,IF(L$2="L",VLOOKUP(L74,'H. INV.'!$F$10:$P$171,11,FALSE),IF(L$2="S",VLOOKUP(L74,'H. INV.'!$V$10:$AF$171,11,FALSE),IF(L$2="D",VLOOKUP(L74,'H. INV.'!$AL$10:$AV$171,11,FALSE),"")))))))</f>
        <v/>
      </c>
      <c r="EP74" s="148" t="str">
        <f>IF(M74="","",IF(M74="L",0,IF(M74="V",0,IF(M74="X",0,IF(M$2="L",VLOOKUP(M74,'H. INV.'!$F$10:$P$171,11,FALSE),IF(M$2="S",VLOOKUP(M74,'H. INV.'!$V$10:$AF$171,11,FALSE),IF(M$2="D",VLOOKUP(M74,'H. INV.'!$AL$10:$AV$171,11,FALSE),"")))))))</f>
        <v/>
      </c>
      <c r="EQ74" s="148" t="str">
        <f>IF(N74="","",IF(N74="L",0,IF(N74="V",0,IF(N74="X",0,IF(N$2="L",VLOOKUP(N74,'H. INV.'!$F$10:$P$171,11,FALSE),IF(N$2="S",VLOOKUP(N74,'H. INV.'!$V$10:$AF$171,11,FALSE),IF(N$2="D",VLOOKUP(N74,'H. INV.'!$AL$10:$AV$171,11,FALSE),"")))))))</f>
        <v/>
      </c>
      <c r="ER74" s="148" t="str">
        <f>IF(O74="","",IF(O74="L",0,IF(O74="V",0,IF(O74="X",0,IF(O$2="L",VLOOKUP(O74,'H. INV.'!$F$10:$P$171,11,FALSE),IF(O$2="S",VLOOKUP(O74,'H. INV.'!$V$10:$AF$171,11,FALSE),IF(O$2="D",VLOOKUP(O74,'H. INV.'!$AL$10:$AV$171,11,FALSE),"")))))))</f>
        <v/>
      </c>
      <c r="ES74" s="148" t="str">
        <f>IF(P74="","",IF(P74="L",0,IF(P74="V",0,IF(P74="X",0,IF(P$2="L",VLOOKUP(P74,'H. INV.'!$F$10:$P$171,11,FALSE),IF(P$2="S",VLOOKUP(P74,'H. INV.'!$V$10:$AF$171,11,FALSE),IF(P$2="D",VLOOKUP(P74,'H. INV.'!$AL$10:$AV$171,11,FALSE),"")))))))</f>
        <v/>
      </c>
      <c r="ET74" s="148" t="str">
        <f>IF(Q74="","",IF(Q74="L",0,IF(Q74="V",0,IF(Q74="X",0,IF(Q$2="L",VLOOKUP(Q74,'H. INV.'!$F$10:$P$171,11,FALSE),IF(Q$2="S",VLOOKUP(Q74,'H. INV.'!$V$10:$AF$171,11,FALSE),IF(Q$2="D",VLOOKUP(Q74,'H. INV.'!$AL$10:$AV$171,11,FALSE),"")))))))</f>
        <v/>
      </c>
      <c r="EU74" s="148" t="str">
        <f>IF(R74="","",IF(R74="L",0,IF(R74="V",0,IF(R74="X",0,IF(R$2="L",VLOOKUP(R74,'H. INV.'!$F$10:$P$171,11,FALSE),IF(R$2="S",VLOOKUP(R74,'H. INV.'!$V$10:$AF$171,11,FALSE),IF(R$2="D",VLOOKUP(R74,'H. INV.'!$AL$10:$AV$171,11,FALSE),"")))))))</f>
        <v/>
      </c>
      <c r="EV74" s="148" t="str">
        <f>IF(S74="","",IF(S74="L",0,IF(S74="V",0,IF(S74="X",0,IF(S$2="L",VLOOKUP(S74,'H. INV.'!$F$10:$P$171,11,FALSE),IF(S$2="S",VLOOKUP(S74,'H. INV.'!$V$10:$AF$171,11,FALSE),IF(S$2="D",VLOOKUP(S74,'H. INV.'!$AL$10:$AV$171,11,FALSE),"")))))))</f>
        <v/>
      </c>
      <c r="EW74" s="148" t="str">
        <f>IF(T74="","",IF(T74="L",0,IF(T74="V",0,IF(T74="X",0,IF(T$2="L",VLOOKUP(T74,'H. INV.'!$F$10:$P$171,11,FALSE),IF(T$2="S",VLOOKUP(T74,'H. INV.'!$V$10:$AF$171,11,FALSE),IF(T$2="D",VLOOKUP(T74,'H. INV.'!$AL$10:$AV$171,11,FALSE),"")))))))</f>
        <v/>
      </c>
      <c r="EX74" s="148" t="str">
        <f>IF(U74="","",IF(U74="L",0,IF(U74="V",0,IF(U74="X",0,IF(U$2="L",VLOOKUP(U74,'H. INV.'!$F$10:$P$171,11,FALSE),IF(U$2="S",VLOOKUP(U74,'H. INV.'!$V$10:$AF$171,11,FALSE),IF(U$2="D",VLOOKUP(U74,'H. INV.'!$AL$10:$AV$171,11,FALSE),"")))))))</f>
        <v/>
      </c>
      <c r="EY74" s="148" t="str">
        <f>IF(V74="","",IF(V74="L",0,IF(V74="V",0,IF(V74="X",0,IF(V$2="L",VLOOKUP(V74,'H. INV.'!$F$10:$P$171,11,FALSE),IF(V$2="S",VLOOKUP(V74,'H. INV.'!$V$10:$AF$171,11,FALSE),IF(V$2="D",VLOOKUP(V74,'H. INV.'!$AL$10:$AV$171,11,FALSE),"")))))))</f>
        <v/>
      </c>
      <c r="EZ74" s="148" t="str">
        <f>IF(W74="","",IF(W74="L",0,IF(W74="V",0,IF(W74="X",0,IF(W$2="L",VLOOKUP(W74,'H. INV.'!$F$10:$P$171,11,FALSE),IF(W$2="S",VLOOKUP(W74,'H. INV.'!$V$10:$AF$171,11,FALSE),IF(W$2="D",VLOOKUP(W74,'H. INV.'!$AL$10:$AV$171,11,FALSE),"")))))))</f>
        <v/>
      </c>
      <c r="FA74" s="148" t="str">
        <f>IF(X74="","",IF(X74="L",0,IF(X74="V",0,IF(X74="X",0,IF(X$2="L",VLOOKUP(X74,'H. INV.'!$F$10:$P$171,11,FALSE),IF(X$2="S",VLOOKUP(X74,'H. INV.'!$V$10:$AF$171,11,FALSE),IF(X$2="D",VLOOKUP(X74,'H. INV.'!$AL$10:$AV$171,11,FALSE),"")))))))</f>
        <v/>
      </c>
      <c r="FB74" s="148" t="str">
        <f>IF(Y74="","",IF(Y74="L",0,IF(Y74="V",0,IF(Y74="X",0,IF(Y$2="L",VLOOKUP(Y74,'H. INV.'!$F$10:$P$171,11,FALSE),IF(Y$2="S",VLOOKUP(Y74,'H. INV.'!$V$10:$AF$171,11,FALSE),IF(Y$2="D",VLOOKUP(Y74,'H. INV.'!$AL$10:$AV$171,11,FALSE),"")))))))</f>
        <v/>
      </c>
      <c r="FC74" s="148" t="str">
        <f>IF(Z74="","",IF(Z74="L",0,IF(Z74="V",0,IF(Z74="X",0,IF(Z$2="L",VLOOKUP(Z74,'H. INV.'!$F$10:$P$171,11,FALSE),IF(Z$2="S",VLOOKUP(Z74,'H. INV.'!$V$10:$AF$171,11,FALSE),IF(Z$2="D",VLOOKUP(Z74,'H. INV.'!$AL$10:$AV$171,11,FALSE),"")))))))</f>
        <v/>
      </c>
      <c r="FD74" s="148" t="str">
        <f>IF(AA74="","",IF(AA74="L",0,IF(AA74="V",0,IF(AA74="X",0,IF(AA$2="L",VLOOKUP(AA74,'H. INV.'!$F$10:$P$171,11,FALSE),IF(AA$2="S",VLOOKUP(AA74,'H. INV.'!$V$10:$AF$171,11,FALSE),IF(AA$2="D",VLOOKUP(AA74,'H. INV.'!$AL$10:$AV$171,11,FALSE),"")))))))</f>
        <v/>
      </c>
      <c r="FE74" s="148" t="str">
        <f>IF(AB74="","",IF(AB74="L",0,IF(AB74="V",0,IF(AB74="X",0,IF(AB$2="L",VLOOKUP(AB74,'H. INV.'!$F$10:$P$171,11,FALSE),IF(AB$2="S",VLOOKUP(AB74,'H. INV.'!$V$10:$AF$171,11,FALSE),IF(AB$2="D",VLOOKUP(AB74,'H. INV.'!$AL$10:$AV$171,11,FALSE),"")))))))</f>
        <v/>
      </c>
      <c r="FF74" s="148" t="str">
        <f>IF(AC74="","",IF(AC74="L",0,IF(AC74="V",0,IF(AC74="X",0,IF(AC$2="L",VLOOKUP(AC74,'H. INV.'!$F$10:$P$171,11,FALSE),IF(AC$2="S",VLOOKUP(AC74,'H. INV.'!$V$10:$AF$171,11,FALSE),IF(AC$2="D",VLOOKUP(AC74,'H. INV.'!$AL$10:$AV$171,11,FALSE),"")))))))</f>
        <v/>
      </c>
      <c r="FG74" s="148" t="str">
        <f>IF(AD74="","",IF(AD74="L",0,IF(AD74="V",0,IF(AD74="X",0,IF(AD$2="L",VLOOKUP(AD74,'H. INV.'!$F$10:$P$171,11,FALSE),IF(AD$2="S",VLOOKUP(AD74,'H. INV.'!$V$10:$AF$171,11,FALSE),IF(AD$2="D",VLOOKUP(AD74,'H. INV.'!$AL$10:$AV$171,11,FALSE),"")))))))</f>
        <v/>
      </c>
      <c r="FH74" s="148" t="str">
        <f>IF(AE74="","",IF(AE74="L",0,IF(AE74="V",0,IF(AE74="X",0,IF(AE$2="L",VLOOKUP(AE74,'H. INV.'!$F$10:$P$171,11,FALSE),IF(AE$2="S",VLOOKUP(AE74,'H. INV.'!$V$10:$AF$171,11,FALSE),IF(AE$2="D",VLOOKUP(AE74,'H. INV.'!$AL$10:$AV$171,11,FALSE),"")))))))</f>
        <v/>
      </c>
      <c r="FI74" s="148" t="str">
        <f>IF(AF74="","",IF(AF74="L",0,IF(AF74="V",0,IF(AF74="X",0,IF(AF$2="L",VLOOKUP(AF74,'H. INV.'!$F$10:$P$171,11,FALSE),IF(AF$2="S",VLOOKUP(AF74,'H. INV.'!$V$10:$AF$171,11,FALSE),IF(AF$2="D",VLOOKUP(AF74,'H. INV.'!$AL$10:$AV$171,11,FALSE),"")))))))</f>
        <v/>
      </c>
      <c r="FJ74" s="148" t="str">
        <f>IF(AG74="","",IF(AG74="L",0,IF(AG74="V",0,IF(AG74="X",0,IF(AG$2="L",VLOOKUP(AG74,'H. INV.'!$F$10:$P$171,11,FALSE),IF(AG$2="S",VLOOKUP(AG74,'H. INV.'!$V$10:$AF$171,11,FALSE),IF(AG$2="D",VLOOKUP(AG74,'H. INV.'!$AL$10:$AV$171,11,FALSE),"")))))))</f>
        <v/>
      </c>
      <c r="FK74" s="148" t="str">
        <f>IF(AH74="","",IF(AH74="L",0,IF(AH74="V",0,IF(AH74="X",0,IF(AH$2="L",VLOOKUP(AH74,'H. INV.'!$F$10:$P$171,11,FALSE),IF(AH$2="S",VLOOKUP(AH74,'H. INV.'!$V$10:$AF$171,11,FALSE),IF(AH$2="D",VLOOKUP(AH74,'H. INV.'!$AL$10:$AV$171,11,FALSE),"")))))))</f>
        <v/>
      </c>
      <c r="FL74" s="148" t="str">
        <f>IF(AI74="","",IF(AI74="L",0,IF(AI74="V",0,IF(AI74="X",0,IF(AI$2="L",VLOOKUP(AI74,'H. INV.'!$F$10:$P$171,11,FALSE),IF(AI$2="S",VLOOKUP(AI74,'H. INV.'!$V$10:$AF$171,11,FALSE),IF(AI$2="D",VLOOKUP(AI74,'H. INV.'!$AL$10:$AV$171,11,FALSE),"")))))))</f>
        <v/>
      </c>
      <c r="FM74" s="148" t="str">
        <f>IF(AJ74="","",IF(AJ74="L",0,IF(AJ74="V",0,IF(AJ74="X",0,IF(AJ$2="L",VLOOKUP(AJ74,'H. INV.'!$F$10:$P$171,11,FALSE),IF(AJ$2="S",VLOOKUP(AJ74,'H. INV.'!$V$10:$AF$171,11,FALSE),IF(AJ$2="D",VLOOKUP(AJ74,'H. INV.'!$AL$10:$AV$171,11,FALSE),"")))))))</f>
        <v/>
      </c>
      <c r="FN74" s="148" t="str">
        <f>IF(AK74="","",IF(AK74="L",0,IF(AK74="V",0,IF(AK74="X",0,IF(AK$2="L",VLOOKUP(AK74,'H. INV.'!$F$10:$P$171,11,FALSE),IF(AK$2="S",VLOOKUP(AK74,'H. INV.'!$V$10:$AF$171,11,FALSE),IF(AK$2="D",VLOOKUP(AK74,'H. INV.'!$AL$10:$AV$171,11,FALSE),"")))))))</f>
        <v/>
      </c>
      <c r="FO74" s="19"/>
      <c r="FP74" s="148" t="str">
        <f>IF(G74="","",IF(G74="L",0,IF(G74="V",0,IF(G74="X",0,IF(G$2="L",VLOOKUP(G74,'H. VER.'!$F$10:$P$171,11,FALSE),IF(G$2="S",VLOOKUP(G74,'H. VER.'!$V$10:$AF$171,11,FALSE),IF(G$2="D",VLOOKUP(G74,'H. VER.'!$AL$10:$AV$171,11,FALSE),"")))))))</f>
        <v/>
      </c>
      <c r="FQ74" s="148" t="str">
        <f>IF(H74="","",IF(H74="L",0,IF(H74="V",0,IF(H74="X",0,IF(H$2="L",VLOOKUP(H74,'H. VER.'!$F$10:$P$171,11,FALSE),IF(H$2="S",VLOOKUP(H74,'H. VER.'!$V$10:$AF$171,11,FALSE),IF(H$2="D",VLOOKUP(H74,'H. VER.'!$AL$10:$AV$171,11,FALSE),"")))))))</f>
        <v/>
      </c>
      <c r="FR74" s="148" t="str">
        <f>IF(I74="","",IF(I74="L",0,IF(I74="V",0,IF(I74="X",0,IF(I$2="L",VLOOKUP(I74,'H. VER.'!$F$10:$P$171,11,FALSE),IF(I$2="S",VLOOKUP(I74,'H. VER.'!$V$10:$AF$171,11,FALSE),IF(I$2="D",VLOOKUP(I74,'H. VER.'!$AL$10:$AV$171,11,FALSE),"")))))))</f>
        <v/>
      </c>
      <c r="FS74" s="148" t="str">
        <f>IF(J74="","",IF(J74="L",0,IF(J74="V",0,IF(J74="X",0,IF(J$2="L",VLOOKUP(J74,'H. VER.'!$F$10:$P$171,11,FALSE),IF(J$2="S",VLOOKUP(J74,'H. VER.'!$V$10:$AF$171,11,FALSE),IF(J$2="D",VLOOKUP(J74,'H. VER.'!$AL$10:$AV$171,11,FALSE),"")))))))</f>
        <v/>
      </c>
      <c r="FT74" s="148" t="str">
        <f>IF(K74="","",IF(K74="L",0,IF(K74="V",0,IF(K74="X",0,IF(K$2="L",VLOOKUP(K74,'H. VER.'!$F$10:$P$171,11,FALSE),IF(K$2="S",VLOOKUP(K74,'H. VER.'!$V$10:$AF$171,11,FALSE),IF(K$2="D",VLOOKUP(K74,'H. VER.'!$AL$10:$AV$171,11,FALSE),"")))))))</f>
        <v/>
      </c>
      <c r="FU74" s="148" t="str">
        <f>IF(L74="","",IF(L74="L",0,IF(L74="V",0,IF(L74="X",0,IF(L$2="L",VLOOKUP(L74,'H. VER.'!$F$10:$P$171,11,FALSE),IF(L$2="S",VLOOKUP(L74,'H. VER.'!$V$10:$AF$171,11,FALSE),IF(L$2="D",VLOOKUP(L74,'H. VER.'!$AL$10:$AV$171,11,FALSE),"")))))))</f>
        <v/>
      </c>
      <c r="FV74" s="148" t="str">
        <f>IF(M74="","",IF(M74="L",0,IF(M74="V",0,IF(M74="X",0,IF(M$2="L",VLOOKUP(M74,'H. VER.'!$F$10:$P$171,11,FALSE),IF(M$2="S",VLOOKUP(M74,'H. VER.'!$V$10:$AF$171,11,FALSE),IF(M$2="D",VLOOKUP(M74,'H. VER.'!$AL$10:$AV$171,11,FALSE),"")))))))</f>
        <v/>
      </c>
      <c r="FW74" s="148" t="str">
        <f>IF(N74="","",IF(N74="L",0,IF(N74="V",0,IF(N74="X",0,IF(N$2="L",VLOOKUP(N74,'H. VER.'!$F$10:$P$171,11,FALSE),IF(N$2="S",VLOOKUP(N74,'H. VER.'!$V$10:$AF$171,11,FALSE),IF(N$2="D",VLOOKUP(N74,'H. VER.'!$AL$10:$AV$171,11,FALSE),"")))))))</f>
        <v/>
      </c>
      <c r="FX74" s="148" t="str">
        <f>IF(O74="","",IF(O74="L",0,IF(O74="V",0,IF(O74="X",0,IF(O$2="L",VLOOKUP(O74,'H. VER.'!$F$10:$P$171,11,FALSE),IF(O$2="S",VLOOKUP(O74,'H. VER.'!$V$10:$AF$171,11,FALSE),IF(O$2="D",VLOOKUP(O74,'H. VER.'!$AL$10:$AV$171,11,FALSE),"")))))))</f>
        <v/>
      </c>
      <c r="FY74" s="148" t="str">
        <f>IF(P74="","",IF(P74="L",0,IF(P74="V",0,IF(P74="X",0,IF(P$2="L",VLOOKUP(P74,'H. VER.'!$F$10:$P$171,11,FALSE),IF(P$2="S",VLOOKUP(P74,'H. VER.'!$V$10:$AF$171,11,FALSE),IF(P$2="D",VLOOKUP(P74,'H. VER.'!$AL$10:$AV$171,11,FALSE),"")))))))</f>
        <v/>
      </c>
      <c r="FZ74" s="148" t="str">
        <f>IF(Q74="","",IF(Q74="L",0,IF(Q74="V",0,IF(Q74="X",0,IF(Q$2="L",VLOOKUP(Q74,'H. VER.'!$F$10:$P$171,11,FALSE),IF(Q$2="S",VLOOKUP(Q74,'H. VER.'!$V$10:$AF$171,11,FALSE),IF(Q$2="D",VLOOKUP(Q74,'H. VER.'!$AL$10:$AV$171,11,FALSE),"")))))))</f>
        <v/>
      </c>
      <c r="GA74" s="148" t="str">
        <f>IF(R74="","",IF(R74="L",0,IF(R74="V",0,IF(R74="X",0,IF(R$2="L",VLOOKUP(R74,'H. VER.'!$F$10:$P$171,11,FALSE),IF(R$2="S",VLOOKUP(R74,'H. VER.'!$V$10:$AF$171,11,FALSE),IF(R$2="D",VLOOKUP(R74,'H. VER.'!$AL$10:$AV$171,11,FALSE),"")))))))</f>
        <v/>
      </c>
      <c r="GB74" s="148" t="str">
        <f>IF(S74="","",IF(S74="L",0,IF(S74="V",0,IF(S74="X",0,IF(S$2="L",VLOOKUP(S74,'H. VER.'!$F$10:$P$171,11,FALSE),IF(S$2="S",VLOOKUP(S74,'H. VER.'!$V$10:$AF$171,11,FALSE),IF(S$2="D",VLOOKUP(S74,'H. VER.'!$AL$10:$AV$171,11,FALSE),"")))))))</f>
        <v/>
      </c>
      <c r="GC74" s="148" t="str">
        <f>IF(T74="","",IF(T74="L",0,IF(T74="V",0,IF(T74="X",0,IF(T$2="L",VLOOKUP(T74,'H. VER.'!$F$10:$P$171,11,FALSE),IF(T$2="S",VLOOKUP(T74,'H. VER.'!$V$10:$AF$171,11,FALSE),IF(T$2="D",VLOOKUP(T74,'H. VER.'!$AL$10:$AV$171,11,FALSE),"")))))))</f>
        <v/>
      </c>
      <c r="GD74" s="148" t="str">
        <f>IF(U74="","",IF(U74="L",0,IF(U74="V",0,IF(U74="X",0,IF(U$2="L",VLOOKUP(U74,'H. VER.'!$F$10:$P$171,11,FALSE),IF(U$2="S",VLOOKUP(U74,'H. VER.'!$V$10:$AF$171,11,FALSE),IF(U$2="D",VLOOKUP(U74,'H. VER.'!$AL$10:$AV$171,11,FALSE),"")))))))</f>
        <v/>
      </c>
      <c r="GE74" s="148" t="str">
        <f>IF(V74="","",IF(V74="L",0,IF(V74="V",0,IF(V74="X",0,IF(V$2="L",VLOOKUP(V74,'H. VER.'!$F$10:$P$171,11,FALSE),IF(V$2="S",VLOOKUP(V74,'H. VER.'!$V$10:$AF$171,11,FALSE),IF(V$2="D",VLOOKUP(V74,'H. VER.'!$AL$10:$AV$171,11,FALSE),"")))))))</f>
        <v/>
      </c>
      <c r="GF74" s="148" t="str">
        <f>IF(W74="","",IF(W74="L",0,IF(W74="V",0,IF(W74="X",0,IF(W$2="L",VLOOKUP(W74,'H. VER.'!$F$10:$P$171,11,FALSE),IF(W$2="S",VLOOKUP(W74,'H. VER.'!$V$10:$AF$171,11,FALSE),IF(W$2="D",VLOOKUP(W74,'H. VER.'!$AL$10:$AV$171,11,FALSE),"")))))))</f>
        <v/>
      </c>
      <c r="GG74" s="148" t="str">
        <f>IF(X74="","",IF(X74="L",0,IF(X74="V",0,IF(X74="X",0,IF(X$2="L",VLOOKUP(X74,'H. VER.'!$F$10:$P$171,11,FALSE),IF(X$2="S",VLOOKUP(X74,'H. VER.'!$V$10:$AF$171,11,FALSE),IF(X$2="D",VLOOKUP(X74,'H. VER.'!$AL$10:$AV$171,11,FALSE),"")))))))</f>
        <v/>
      </c>
      <c r="GH74" s="148" t="str">
        <f>IF(Y74="","",IF(Y74="L",0,IF(Y74="V",0,IF(Y74="X",0,IF(Y$2="L",VLOOKUP(Y74,'H. VER.'!$F$10:$P$171,11,FALSE),IF(Y$2="S",VLOOKUP(Y74,'H. VER.'!$V$10:$AF$171,11,FALSE),IF(Y$2="D",VLOOKUP(Y74,'H. VER.'!$AL$10:$AV$171,11,FALSE),"")))))))</f>
        <v/>
      </c>
      <c r="GI74" s="148" t="str">
        <f>IF(Z74="","",IF(Z74="L",0,IF(Z74="V",0,IF(Z74="X",0,IF(Z$2="L",VLOOKUP(Z74,'H. VER.'!$F$10:$P$171,11,FALSE),IF(Z$2="S",VLOOKUP(Z74,'H. VER.'!$V$10:$AF$171,11,FALSE),IF(Z$2="D",VLOOKUP(Z74,'H. VER.'!$AL$10:$AV$171,11,FALSE),"")))))))</f>
        <v/>
      </c>
      <c r="GJ74" s="148" t="str">
        <f>IF(AA74="","",IF(AA74="L",0,IF(AA74="V",0,IF(AA74="X",0,IF(AA$2="L",VLOOKUP(AA74,'H. VER.'!$F$10:$P$171,11,FALSE),IF(AA$2="S",VLOOKUP(AA74,'H. VER.'!$V$10:$AF$171,11,FALSE),IF(AA$2="D",VLOOKUP(AA74,'H. VER.'!$AL$10:$AV$171,11,FALSE),"")))))))</f>
        <v/>
      </c>
      <c r="GK74" s="148" t="str">
        <f>IF(AB74="","",IF(AB74="L",0,IF(AB74="V",0,IF(AB74="X",0,IF(AB$2="L",VLOOKUP(AB74,'H. VER.'!$F$10:$P$171,11,FALSE),IF(AB$2="S",VLOOKUP(AB74,'H. VER.'!$V$10:$AF$171,11,FALSE),IF(AB$2="D",VLOOKUP(AB74,'H. VER.'!$AL$10:$AV$171,11,FALSE),"")))))))</f>
        <v/>
      </c>
      <c r="GL74" s="148" t="str">
        <f>IF(AC74="","",IF(AC74="L",0,IF(AC74="V",0,IF(AC74="X",0,IF(AC$2="L",VLOOKUP(AC74,'H. VER.'!$F$10:$P$171,11,FALSE),IF(AC$2="S",VLOOKUP(AC74,'H. VER.'!$V$10:$AF$171,11,FALSE),IF(AC$2="D",VLOOKUP(AC74,'H. VER.'!$AL$10:$AV$171,11,FALSE),"")))))))</f>
        <v/>
      </c>
      <c r="GM74" s="148" t="str">
        <f>IF(AD74="","",IF(AD74="L",0,IF(AD74="V",0,IF(AD74="X",0,IF(AD$2="L",VLOOKUP(AD74,'H. VER.'!$F$10:$P$171,11,FALSE),IF(AD$2="S",VLOOKUP(AD74,'H. VER.'!$V$10:$AF$171,11,FALSE),IF(AD$2="D",VLOOKUP(AD74,'H. VER.'!$AL$10:$AV$171,11,FALSE),"")))))))</f>
        <v/>
      </c>
      <c r="GN74" s="148" t="str">
        <f>IF(AE74="","",IF(AE74="L",0,IF(AE74="V",0,IF(AE74="X",0,IF(AE$2="L",VLOOKUP(AE74,'H. VER.'!$F$10:$P$171,11,FALSE),IF(AE$2="S",VLOOKUP(AE74,'H. VER.'!$V$10:$AF$171,11,FALSE),IF(AE$2="D",VLOOKUP(AE74,'H. VER.'!$AL$10:$AV$171,11,FALSE),"")))))))</f>
        <v/>
      </c>
      <c r="GO74" s="148" t="str">
        <f>IF(AF74="","",IF(AF74="L",0,IF(AF74="V",0,IF(AF74="X",0,IF(AF$2="L",VLOOKUP(AF74,'H. VER.'!$F$10:$P$171,11,FALSE),IF(AF$2="S",VLOOKUP(AF74,'H. VER.'!$V$10:$AF$171,11,FALSE),IF(AF$2="D",VLOOKUP(AF74,'H. VER.'!$AL$10:$AV$171,11,FALSE),"")))))))</f>
        <v/>
      </c>
      <c r="GP74" s="148" t="str">
        <f>IF(AG74="","",IF(AG74="L",0,IF(AG74="V",0,IF(AG74="X",0,IF(AG$2="L",VLOOKUP(AG74,'H. VER.'!$F$10:$P$171,11,FALSE),IF(AG$2="S",VLOOKUP(AG74,'H. VER.'!$V$10:$AF$171,11,FALSE),IF(AG$2="D",VLOOKUP(AG74,'H. VER.'!$AL$10:$AV$171,11,FALSE),"")))))))</f>
        <v/>
      </c>
      <c r="GQ74" s="148" t="str">
        <f>IF(AH74="","",IF(AH74="L",0,IF(AH74="V",0,IF(AH74="X",0,IF(AH$2="L",VLOOKUP(AH74,'H. VER.'!$F$10:$P$171,11,FALSE),IF(AH$2="S",VLOOKUP(AH74,'H. VER.'!$V$10:$AF$171,11,FALSE),IF(AH$2="D",VLOOKUP(AH74,'H. VER.'!$AL$10:$AV$171,11,FALSE),"")))))))</f>
        <v/>
      </c>
      <c r="GR74" s="148" t="str">
        <f>IF(AI74="","",IF(AI74="L",0,IF(AI74="V",0,IF(AI74="X",0,IF(AI$2="L",VLOOKUP(AI74,'H. VER.'!$F$10:$P$171,11,FALSE),IF(AI$2="S",VLOOKUP(AI74,'H. VER.'!$V$10:$AF$171,11,FALSE),IF(AI$2="D",VLOOKUP(AI74,'H. VER.'!$AL$10:$AV$171,11,FALSE),"")))))))</f>
        <v/>
      </c>
      <c r="GS74" s="148" t="str">
        <f>IF(AJ74="","",IF(AJ74="L",0,IF(AJ74="V",0,IF(AJ74="X",0,IF(AJ$2="L",VLOOKUP(AJ74,'H. VER.'!$F$10:$P$171,11,FALSE),IF(AJ$2="S",VLOOKUP(AJ74,'H. VER.'!$V$10:$AF$171,11,FALSE),IF(AJ$2="D",VLOOKUP(AJ74,'H. VER.'!$AL$10:$AV$171,11,FALSE),"")))))))</f>
        <v/>
      </c>
      <c r="GT74" s="148" t="str">
        <f>IF(AK74="","",IF(AK74="L",0,IF(AK74="V",0,IF(AK74="X",0,IF(AK$2="L",VLOOKUP(AK74,'H. VER.'!$F$10:$P$171,11,FALSE),IF(AK$2="S",VLOOKUP(AK74,'H. VER.'!$V$10:$AF$171,11,FALSE),IF(AK$2="D",VLOOKUP(AK74,'H. VER.'!$AL$10:$AV$171,11,FALSE),"")))))))</f>
        <v/>
      </c>
      <c r="GU74" s="19"/>
      <c r="GV74" s="417">
        <f t="shared" si="122"/>
        <v>71</v>
      </c>
      <c r="GW74" s="415"/>
    </row>
    <row r="75" spans="1:205" ht="15.75">
      <c r="A75" s="368"/>
      <c r="B75" s="367" t="str">
        <f>IFERROR(VLOOKUP(A491/7/2023+CONDUCTORES!C:V,20,FALSE),"")</f>
        <v/>
      </c>
      <c r="C75" s="544" t="str">
        <f>IF(CUADRO!A75="",IF(B75="","",B75),VLOOKUP(CUADRO!A75,CONDUCTORES!C:E,3,FALSE))</f>
        <v/>
      </c>
      <c r="D75" s="545" t="str">
        <f>IF(ISNA(IF(B75="",IF(A75="","",A75),VLOOKUP(B75,CONDUCTORES!B:F,5,FALSE))),"",(IF(B75="",IF(A75="","",A75),VLOOKUP(B75,CONDUCTORES!B:F,5,FALSE))))</f>
        <v/>
      </c>
      <c r="E75" s="546">
        <v>60</v>
      </c>
      <c r="F75" s="552"/>
      <c r="G75" s="547"/>
      <c r="H75" s="547"/>
      <c r="I75" s="519"/>
      <c r="J75" s="547"/>
      <c r="K75" s="519"/>
      <c r="L75" s="550"/>
      <c r="M75" s="547"/>
      <c r="N75" s="547"/>
      <c r="O75" s="547"/>
      <c r="P75" s="519"/>
      <c r="Q75" s="547"/>
      <c r="R75" s="519"/>
      <c r="S75" s="550"/>
      <c r="T75" s="519"/>
      <c r="U75" s="549"/>
      <c r="V75" s="555"/>
      <c r="W75" s="555"/>
      <c r="X75" s="555"/>
      <c r="Y75" s="555"/>
      <c r="Z75" s="555"/>
      <c r="AA75" s="555"/>
      <c r="AB75" s="555"/>
      <c r="AC75" s="555"/>
      <c r="AD75" s="555"/>
      <c r="AE75" s="555"/>
      <c r="AF75" s="555"/>
      <c r="AG75" s="555"/>
      <c r="AH75" s="555"/>
      <c r="AI75" s="555"/>
      <c r="AJ75" s="555"/>
      <c r="AK75" s="519"/>
      <c r="AL75" s="417">
        <f t="shared" si="120"/>
        <v>0</v>
      </c>
      <c r="AM75" s="417">
        <f t="shared" si="121"/>
        <v>31</v>
      </c>
      <c r="AN75" s="463">
        <f t="shared" si="112"/>
        <v>0</v>
      </c>
      <c r="AO75" s="463">
        <f t="shared" si="113"/>
        <v>0</v>
      </c>
      <c r="AP75" s="463">
        <f t="shared" si="114"/>
        <v>0</v>
      </c>
      <c r="AQ75" s="463">
        <f t="shared" si="115"/>
        <v>0</v>
      </c>
      <c r="AR75" s="463">
        <f t="shared" si="116"/>
        <v>0</v>
      </c>
      <c r="AS75" s="464">
        <f t="shared" si="117"/>
        <v>0</v>
      </c>
      <c r="AT75" s="464">
        <f t="shared" si="118"/>
        <v>0</v>
      </c>
      <c r="AU75" s="465">
        <f>EH75+(AO75*(CALCULADORA!$L$22/30))+(CUADRO!AP75*CALCULADORA!$J$22)+(CUADRO!AQ75*CALCULADORA!$J$22)+(CUADRO!AR75*CALCULADORA!$J$22)</f>
        <v>0</v>
      </c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97">
        <f t="shared" si="80"/>
        <v>1</v>
      </c>
      <c r="BW75" s="97">
        <f t="shared" si="81"/>
        <v>2</v>
      </c>
      <c r="BX75" s="97">
        <f t="shared" si="82"/>
        <v>3</v>
      </c>
      <c r="BY75" s="97">
        <f t="shared" si="83"/>
        <v>4</v>
      </c>
      <c r="BZ75" s="97">
        <f t="shared" si="84"/>
        <v>5</v>
      </c>
      <c r="CA75" s="97">
        <f t="shared" si="85"/>
        <v>6</v>
      </c>
      <c r="CB75" s="97">
        <f t="shared" si="86"/>
        <v>7</v>
      </c>
      <c r="CC75" s="97">
        <f t="shared" si="87"/>
        <v>8</v>
      </c>
      <c r="CD75" s="97">
        <f t="shared" si="88"/>
        <v>9</v>
      </c>
      <c r="CE75" s="97">
        <f t="shared" si="89"/>
        <v>10</v>
      </c>
      <c r="CF75" s="97">
        <f t="shared" si="90"/>
        <v>11</v>
      </c>
      <c r="CG75" s="97">
        <f t="shared" si="91"/>
        <v>12</v>
      </c>
      <c r="CH75" s="97">
        <f t="shared" si="92"/>
        <v>13</v>
      </c>
      <c r="CI75" s="97">
        <f t="shared" si="93"/>
        <v>14</v>
      </c>
      <c r="CJ75" s="97">
        <f t="shared" si="94"/>
        <v>15</v>
      </c>
      <c r="CK75" s="97">
        <f t="shared" si="95"/>
        <v>16</v>
      </c>
      <c r="CL75" s="97">
        <f t="shared" si="96"/>
        <v>17</v>
      </c>
      <c r="CM75" s="97">
        <f t="shared" si="97"/>
        <v>18</v>
      </c>
      <c r="CN75" s="97">
        <f t="shared" si="98"/>
        <v>19</v>
      </c>
      <c r="CO75" s="97">
        <f t="shared" si="99"/>
        <v>20</v>
      </c>
      <c r="CP75" s="97">
        <f t="shared" si="100"/>
        <v>21</v>
      </c>
      <c r="CQ75" s="97">
        <f t="shared" si="101"/>
        <v>22</v>
      </c>
      <c r="CR75" s="97">
        <f t="shared" si="102"/>
        <v>23</v>
      </c>
      <c r="CS75" s="97">
        <f t="shared" si="103"/>
        <v>24</v>
      </c>
      <c r="CT75" s="97">
        <f t="shared" si="104"/>
        <v>25</v>
      </c>
      <c r="CU75" s="97">
        <f t="shared" si="105"/>
        <v>26</v>
      </c>
      <c r="CV75" s="97">
        <f t="shared" si="106"/>
        <v>27</v>
      </c>
      <c r="CW75" s="97">
        <f t="shared" si="107"/>
        <v>28</v>
      </c>
      <c r="CX75" s="97">
        <f t="shared" si="108"/>
        <v>29</v>
      </c>
      <c r="CY75" s="97">
        <f t="shared" si="109"/>
        <v>30</v>
      </c>
      <c r="CZ75" s="97">
        <f t="shared" si="110"/>
        <v>31</v>
      </c>
      <c r="DA75" s="19"/>
      <c r="DB75" s="19"/>
      <c r="DC75" s="148" t="str">
        <f>IF(G75="X",CALCULADORA!$J$22,IF(CUADRO!G75="V",0,IF(CUADRO!G75="AP",0,IF(CUADRO!G75="HS",0,IF(CUADRO!G75="BA",0,IF(CALCULADORA!$M$2="INVIERNO",CUADRO!EJ75,CUADRO!FP75))))))</f>
        <v/>
      </c>
      <c r="DD75" s="148" t="str">
        <f>IF(H75="X",CALCULADORA!$J$22,IF(CUADRO!H75="V",0,IF(CUADRO!H75="AP",0,IF(CUADRO!H75="HS",0,IF(CUADRO!H75="BA",0,IF(CALCULADORA!$M$2="INVIERNO",CUADRO!EK75,CUADRO!FQ75))))))</f>
        <v/>
      </c>
      <c r="DE75" s="148" t="str">
        <f>IF(I75="X",CALCULADORA!$J$22,IF(CUADRO!I75="V",0,IF(CUADRO!I75="AP",0,IF(CUADRO!I75="HS",0,IF(CUADRO!I75="BA",0,IF(CALCULADORA!$M$2="INVIERNO",CUADRO!EL75,CUADRO!FR75))))))</f>
        <v/>
      </c>
      <c r="DF75" s="148" t="str">
        <f>IF(J75="X",CALCULADORA!$J$22,IF(CUADRO!J75="V",0,IF(CUADRO!J75="AP",0,IF(CUADRO!J75="HS",0,IF(CUADRO!J75="BA",0,IF(CALCULADORA!$M$2="INVIERNO",CUADRO!EM75,CUADRO!FS75))))))</f>
        <v/>
      </c>
      <c r="DG75" s="148" t="str">
        <f>IF(K75="X",CALCULADORA!$J$22,IF(CUADRO!K75="V",0,IF(CUADRO!K75="AP",0,IF(CUADRO!K75="HS",0,IF(CUADRO!K75="BA",0,IF(CALCULADORA!$M$2="INVIERNO",CUADRO!EN75,CUADRO!FT75))))))</f>
        <v/>
      </c>
      <c r="DH75" s="148" t="str">
        <f>IF(L75="X",CALCULADORA!$J$22,IF(CUADRO!L75="V",0,IF(CUADRO!L75="AP",0,IF(CUADRO!L75="HS",0,IF(CUADRO!L75="BA",0,IF(CALCULADORA!$M$2="INVIERNO",CUADRO!EO75,CUADRO!FU75))))))</f>
        <v/>
      </c>
      <c r="DI75" s="148" t="str">
        <f>IF(M75="X",CALCULADORA!$J$22,IF(CUADRO!M75="V",0,IF(CUADRO!M75="AP",0,IF(CUADRO!M75="HS",0,IF(CUADRO!M75="BA",0,IF(CALCULADORA!$M$2="INVIERNO",CUADRO!EP75,CUADRO!FV75))))))</f>
        <v/>
      </c>
      <c r="DJ75" s="148" t="str">
        <f>IF(N75="X",CALCULADORA!$J$22,IF(CUADRO!N75="V",0,IF(CUADRO!N75="AP",0,IF(CUADRO!N75="HS",0,IF(CUADRO!N75="BA",0,IF(CALCULADORA!$M$2="INVIERNO",CUADRO!EQ75,CUADRO!FW75))))))</f>
        <v/>
      </c>
      <c r="DK75" s="148" t="str">
        <f>IF(O75="X",CALCULADORA!$J$22,IF(CUADRO!O75="V",0,IF(CUADRO!O75="AP",0,IF(CUADRO!O75="HS",0,IF(CUADRO!O75="BA",0,IF(CALCULADORA!$M$2="INVIERNO",CUADRO!ER75,CUADRO!FX75))))))</f>
        <v/>
      </c>
      <c r="DL75" s="148" t="str">
        <f>IF(P75="X",CALCULADORA!$J$22,IF(CUADRO!P75="V",0,IF(CUADRO!P75="AP",0,IF(CUADRO!P75="HS",0,IF(CUADRO!P75="BA",0,IF(CALCULADORA!$M$2="INVIERNO",CUADRO!ES75,CUADRO!FY75))))))</f>
        <v/>
      </c>
      <c r="DM75" s="148" t="str">
        <f>IF(Q75="X",CALCULADORA!$J$22,IF(CUADRO!Q75="V",0,IF(CUADRO!Q75="AP",0,IF(CUADRO!Q75="HS",0,IF(CUADRO!Q75="BA",0,IF(CALCULADORA!$M$2="INVIERNO",CUADRO!ET75,CUADRO!FZ75))))))</f>
        <v/>
      </c>
      <c r="DN75" s="148" t="str">
        <f>IF(R75="X",CALCULADORA!$J$22,IF(CUADRO!R75="V",0,IF(CUADRO!R75="AP",0,IF(CUADRO!R75="HS",0,IF(CUADRO!R75="BA",0,IF(CALCULADORA!$M$2="INVIERNO",CUADRO!EU75,CUADRO!GA75))))))</f>
        <v/>
      </c>
      <c r="DO75" s="148" t="str">
        <f>IF(S75="X",CALCULADORA!$J$22,IF(CUADRO!S75="V",0,IF(CUADRO!S75="AP",0,IF(CUADRO!S75="HS",0,IF(CUADRO!S75="BA",0,IF(CALCULADORA!$M$2="INVIERNO",CUADRO!EV75,CUADRO!GB75))))))</f>
        <v/>
      </c>
      <c r="DP75" s="148" t="str">
        <f>IF(T75="X",CALCULADORA!$J$22,IF(CUADRO!T75="V",0,IF(CUADRO!T75="AP",0,IF(CUADRO!T75="HS",0,IF(CUADRO!T75="BA",0,IF(CALCULADORA!$M$2="INVIERNO",CUADRO!EW75,CUADRO!GC75))))))</f>
        <v/>
      </c>
      <c r="DQ75" s="148" t="str">
        <f>IF(U75="X",CALCULADORA!$J$22,IF(CUADRO!U75="V",0,IF(CUADRO!U75="AP",0,IF(CUADRO!U75="HS",0,IF(CUADRO!U75="BA",0,IF(CALCULADORA!$M$2="INVIERNO",CUADRO!EX75,CUADRO!GD75))))))</f>
        <v/>
      </c>
      <c r="DR75" s="148" t="str">
        <f>IF(V75="X",CALCULADORA!$J$22,IF(CUADRO!V75="V",0,IF(CUADRO!V75="AP",0,IF(CUADRO!V75="HS",0,IF(CUADRO!V75="BA",0,IF(CALCULADORA!$M$2="INVIERNO",CUADRO!EY75,CUADRO!GE75))))))</f>
        <v/>
      </c>
      <c r="DS75" s="148" t="str">
        <f>IF(W75="X",CALCULADORA!$J$22,IF(CUADRO!W75="V",0,IF(CUADRO!W75="AP",0,IF(CUADRO!W75="HS",0,IF(CUADRO!W75="BA",0,IF(CALCULADORA!$M$2="INVIERNO",CUADRO!EZ75,CUADRO!GF75))))))</f>
        <v/>
      </c>
      <c r="DT75" s="148" t="str">
        <f>IF(X75="X",CALCULADORA!$J$22,IF(CUADRO!X75="V",0,IF(CUADRO!X75="AP",0,IF(CUADRO!X75="HS",0,IF(CUADRO!X75="BA",0,IF(CALCULADORA!$M$2="INVIERNO",CUADRO!FA75,CUADRO!GG75))))))</f>
        <v/>
      </c>
      <c r="DU75" s="148" t="str">
        <f>IF(Y75="X",CALCULADORA!$J$22,IF(CUADRO!Y75="V",0,IF(CUADRO!Y75="AP",0,IF(CUADRO!Y75="HS",0,IF(CUADRO!Y75="BA",0,IF(CALCULADORA!$M$2="INVIERNO",CUADRO!FB75,CUADRO!GH75))))))</f>
        <v/>
      </c>
      <c r="DV75" s="148" t="str">
        <f>IF(Z75="X",CALCULADORA!$J$22,IF(CUADRO!Z75="V",0,IF(CUADRO!Z75="AP",0,IF(CUADRO!Z75="HS",0,IF(CUADRO!Z75="BA",0,IF(CALCULADORA!$M$2="INVIERNO",CUADRO!FC75,CUADRO!GI75))))))</f>
        <v/>
      </c>
      <c r="DW75" s="148" t="str">
        <f>IF(AA75="X",CALCULADORA!$J$22,IF(CUADRO!AA75="V",0,IF(CUADRO!AA75="AP",0,IF(CUADRO!AA75="HS",0,IF(CUADRO!AA75="BA",0,IF(CALCULADORA!$M$2="INVIERNO",CUADRO!FD75,CUADRO!GJ75))))))</f>
        <v/>
      </c>
      <c r="DX75" s="148" t="str">
        <f>IF(AB75="X",CALCULADORA!$J$22,IF(CUADRO!AB75="V",0,IF(CUADRO!AB75="AP",0,IF(CUADRO!AB75="HS",0,IF(CUADRO!AB75="BA",0,IF(CALCULADORA!$M$2="INVIERNO",CUADRO!FE75,CUADRO!GK75))))))</f>
        <v/>
      </c>
      <c r="DY75" s="148" t="str">
        <f>IF(AC75="X",CALCULADORA!$J$22,IF(CUADRO!AC75="V",0,IF(CUADRO!AC75="AP",0,IF(CUADRO!AC75="HS",0,IF(CUADRO!AC75="BA",0,IF(CALCULADORA!$M$2="INVIERNO",CUADRO!FF75,CUADRO!GL75))))))</f>
        <v/>
      </c>
      <c r="DZ75" s="148" t="str">
        <f>IF(AD75="X",CALCULADORA!$J$22,IF(CUADRO!AD75="V",0,IF(CUADRO!AD75="AP",0,IF(CUADRO!AD75="HS",0,IF(CUADRO!AD75="BA",0,IF(CALCULADORA!$M$2="INVIERNO",CUADRO!FG75,CUADRO!GM75))))))</f>
        <v/>
      </c>
      <c r="EA75" s="148" t="str">
        <f>IF(AE75="X",CALCULADORA!$J$22,IF(CUADRO!AE75="V",0,IF(CUADRO!AE75="AP",0,IF(CUADRO!AE75="HS",0,IF(CUADRO!AE75="BA",0,IF(CALCULADORA!$M$2="INVIERNO",CUADRO!FH75,CUADRO!GN75))))))</f>
        <v/>
      </c>
      <c r="EB75" s="148" t="str">
        <f>IF(AF75="X",CALCULADORA!$J$22,IF(CUADRO!AF75="V",0,IF(CUADRO!AF75="AP",0,IF(CUADRO!AF75="HS",0,IF(CUADRO!AF75="BA",0,IF(CALCULADORA!$M$2="INVIERNO",CUADRO!FI75,CUADRO!GO75))))))</f>
        <v/>
      </c>
      <c r="EC75" s="148" t="str">
        <f>IF(AG75="X",CALCULADORA!$J$22,IF(CUADRO!AG75="V",0,IF(CUADRO!AG75="AP",0,IF(CUADRO!AG75="HS",0,IF(CUADRO!AG75="BA",0,IF(CALCULADORA!$M$2="INVIERNO",CUADRO!FJ75,CUADRO!GP75))))))</f>
        <v/>
      </c>
      <c r="ED75" s="148" t="str">
        <f>IF(AH75="X",CALCULADORA!$J$22,IF(CUADRO!AH75="V",0,IF(CUADRO!AH75="AP",0,IF(CUADRO!AH75="HS",0,IF(CUADRO!AH75="BA",0,IF(CALCULADORA!$M$2="INVIERNO",CUADRO!FK75,CUADRO!GQ75))))))</f>
        <v/>
      </c>
      <c r="EE75" s="148" t="str">
        <f>IF(AI75="X",CALCULADORA!$J$22,IF(CUADRO!AI75="V",0,IF(CUADRO!AI75="AP",0,IF(CUADRO!AI75="HS",0,IF(CUADRO!AI75="BA",0,IF(CALCULADORA!$M$2="INVIERNO",CUADRO!FL75,CUADRO!GR75))))))</f>
        <v/>
      </c>
      <c r="EF75" s="148" t="str">
        <f>IF(AJ75="X",CALCULADORA!$J$22,IF(CUADRO!AJ75="V",0,IF(CUADRO!AJ75="AP",0,IF(CUADRO!AJ75="HS",0,IF(CUADRO!AJ75="BA",0,IF(CALCULADORA!$M$2="INVIERNO",CUADRO!FM75,CUADRO!GS75))))))</f>
        <v/>
      </c>
      <c r="EG75" s="148" t="str">
        <f>IF(AK75="X",CALCULADORA!$J$22,IF(CUADRO!AK75="V",0,IF(CUADRO!AK75="AP",0,IF(CUADRO!AK75="HS",0,IF(CUADRO!AK75="BA",0,IF(CALCULADORA!$M$2="INVIERNO",CUADRO!FN75,CUADRO!GT75))))))</f>
        <v/>
      </c>
      <c r="EH75" s="363">
        <f t="shared" si="119"/>
        <v>0</v>
      </c>
      <c r="EI75" s="19"/>
      <c r="EJ75" s="148" t="str">
        <f>IF(G75="","",IF(G75="L",0,IF(G75="V",0,IF(G75="X",0,IF(G$2="L",VLOOKUP(G75,'H. INV.'!$F$10:$P$171,11,FALSE),IF(G$2="S",VLOOKUP(G75,'H. INV.'!$V$10:$AF$171,11,FALSE),IF(G$2="D",VLOOKUP(G75,'H. INV.'!$AL$10:$AV$171,11,FALSE),"")))))))</f>
        <v/>
      </c>
      <c r="EK75" s="148" t="str">
        <f>IF(H75="","",IF(H75="L",0,IF(H75="V",0,IF(H75="X",0,IF(H$2="L",VLOOKUP(H75,'H. INV.'!$F$10:$P$171,11,FALSE),IF(H$2="S",VLOOKUP(H75,'H. INV.'!$V$10:$AF$171,11,FALSE),IF(H$2="D",VLOOKUP(H75,'H. INV.'!$AL$10:$AV$171,11,FALSE),"")))))))</f>
        <v/>
      </c>
      <c r="EL75" s="148" t="str">
        <f>IF(I75="","",IF(I75="L",0,IF(I75="V",0,IF(I75="X",0,IF(I$2="L",VLOOKUP(I75,'H. INV.'!$F$10:$P$171,11,FALSE),IF(I$2="S",VLOOKUP(I75,'H. INV.'!$V$10:$AF$171,11,FALSE),IF(I$2="D",VLOOKUP(I75,'H. INV.'!$AL$10:$AV$171,11,FALSE),"")))))))</f>
        <v/>
      </c>
      <c r="EM75" s="148" t="str">
        <f>IF(J75="","",IF(J75="L",0,IF(J75="V",0,IF(J75="X",0,IF(J$2="L",VLOOKUP(J75,'H. INV.'!$F$10:$P$171,11,FALSE),IF(J$2="S",VLOOKUP(J75,'H. INV.'!$V$10:$AF$171,11,FALSE),IF(J$2="D",VLOOKUP(J75,'H. INV.'!$AL$10:$AV$171,11,FALSE),"")))))))</f>
        <v/>
      </c>
      <c r="EN75" s="148" t="str">
        <f>IF(K75="","",IF(K75="L",0,IF(K75="V",0,IF(K75="X",0,IF(K$2="L",VLOOKUP(K75,'H. INV.'!$F$10:$P$171,11,FALSE),IF(K$2="S",VLOOKUP(K75,'H. INV.'!$V$10:$AF$171,11,FALSE),IF(K$2="D",VLOOKUP(K75,'H. INV.'!$AL$10:$AV$171,11,FALSE),"")))))))</f>
        <v/>
      </c>
      <c r="EO75" s="148" t="str">
        <f>IF(L75="","",IF(L75="L",0,IF(L75="V",0,IF(L75="X",0,IF(L$2="L",VLOOKUP(L75,'H. INV.'!$F$10:$P$171,11,FALSE),IF(L$2="S",VLOOKUP(L75,'H. INV.'!$V$10:$AF$171,11,FALSE),IF(L$2="D",VLOOKUP(L75,'H. INV.'!$AL$10:$AV$171,11,FALSE),"")))))))</f>
        <v/>
      </c>
      <c r="EP75" s="148" t="str">
        <f>IF(M75="","",IF(M75="L",0,IF(M75="V",0,IF(M75="X",0,IF(M$2="L",VLOOKUP(M75,'H. INV.'!$F$10:$P$171,11,FALSE),IF(M$2="S",VLOOKUP(M75,'H. INV.'!$V$10:$AF$171,11,FALSE),IF(M$2="D",VLOOKUP(M75,'H. INV.'!$AL$10:$AV$171,11,FALSE),"")))))))</f>
        <v/>
      </c>
      <c r="EQ75" s="148" t="str">
        <f>IF(N75="","",IF(N75="L",0,IF(N75="V",0,IF(N75="X",0,IF(N$2="L",VLOOKUP(N75,'H. INV.'!$F$10:$P$171,11,FALSE),IF(N$2="S",VLOOKUP(N75,'H. INV.'!$V$10:$AF$171,11,FALSE),IF(N$2="D",VLOOKUP(N75,'H. INV.'!$AL$10:$AV$171,11,FALSE),"")))))))</f>
        <v/>
      </c>
      <c r="ER75" s="148" t="str">
        <f>IF(O75="","",IF(O75="L",0,IF(O75="V",0,IF(O75="X",0,IF(O$2="L",VLOOKUP(O75,'H. INV.'!$F$10:$P$171,11,FALSE),IF(O$2="S",VLOOKUP(O75,'H. INV.'!$V$10:$AF$171,11,FALSE),IF(O$2="D",VLOOKUP(O75,'H. INV.'!$AL$10:$AV$171,11,FALSE),"")))))))</f>
        <v/>
      </c>
      <c r="ES75" s="148" t="str">
        <f>IF(P75="","",IF(P75="L",0,IF(P75="V",0,IF(P75="X",0,IF(P$2="L",VLOOKUP(P75,'H. INV.'!$F$10:$P$171,11,FALSE),IF(P$2="S",VLOOKUP(P75,'H. INV.'!$V$10:$AF$171,11,FALSE),IF(P$2="D",VLOOKUP(P75,'H. INV.'!$AL$10:$AV$171,11,FALSE),"")))))))</f>
        <v/>
      </c>
      <c r="ET75" s="148" t="str">
        <f>IF(Q75="","",IF(Q75="L",0,IF(Q75="V",0,IF(Q75="X",0,IF(Q$2="L",VLOOKUP(Q75,'H. INV.'!$F$10:$P$171,11,FALSE),IF(Q$2="S",VLOOKUP(Q75,'H. INV.'!$V$10:$AF$171,11,FALSE),IF(Q$2="D",VLOOKUP(Q75,'H. INV.'!$AL$10:$AV$171,11,FALSE),"")))))))</f>
        <v/>
      </c>
      <c r="EU75" s="148" t="str">
        <f>IF(R75="","",IF(R75="L",0,IF(R75="V",0,IF(R75="X",0,IF(R$2="L",VLOOKUP(R75,'H. INV.'!$F$10:$P$171,11,FALSE),IF(R$2="S",VLOOKUP(R75,'H. INV.'!$V$10:$AF$171,11,FALSE),IF(R$2="D",VLOOKUP(R75,'H. INV.'!$AL$10:$AV$171,11,FALSE),"")))))))</f>
        <v/>
      </c>
      <c r="EV75" s="148" t="str">
        <f>IF(S75="","",IF(S75="L",0,IF(S75="V",0,IF(S75="X",0,IF(S$2="L",VLOOKUP(S75,'H. INV.'!$F$10:$P$171,11,FALSE),IF(S$2="S",VLOOKUP(S75,'H. INV.'!$V$10:$AF$171,11,FALSE),IF(S$2="D",VLOOKUP(S75,'H. INV.'!$AL$10:$AV$171,11,FALSE),"")))))))</f>
        <v/>
      </c>
      <c r="EW75" s="148" t="str">
        <f>IF(T75="","",IF(T75="L",0,IF(T75="V",0,IF(T75="X",0,IF(T$2="L",VLOOKUP(T75,'H. INV.'!$F$10:$P$171,11,FALSE),IF(T$2="S",VLOOKUP(T75,'H. INV.'!$V$10:$AF$171,11,FALSE),IF(T$2="D",VLOOKUP(T75,'H. INV.'!$AL$10:$AV$171,11,FALSE),"")))))))</f>
        <v/>
      </c>
      <c r="EX75" s="148" t="str">
        <f>IF(U75="","",IF(U75="L",0,IF(U75="V",0,IF(U75="X",0,IF(U$2="L",VLOOKUP(U75,'H. INV.'!$F$10:$P$171,11,FALSE),IF(U$2="S",VLOOKUP(U75,'H. INV.'!$V$10:$AF$171,11,FALSE),IF(U$2="D",VLOOKUP(U75,'H. INV.'!$AL$10:$AV$171,11,FALSE),"")))))))</f>
        <v/>
      </c>
      <c r="EY75" s="148" t="str">
        <f>IF(V75="","",IF(V75="L",0,IF(V75="V",0,IF(V75="X",0,IF(V$2="L",VLOOKUP(V75,'H. INV.'!$F$10:$P$171,11,FALSE),IF(V$2="S",VLOOKUP(V75,'H. INV.'!$V$10:$AF$171,11,FALSE),IF(V$2="D",VLOOKUP(V75,'H. INV.'!$AL$10:$AV$171,11,FALSE),"")))))))</f>
        <v/>
      </c>
      <c r="EZ75" s="148" t="str">
        <f>IF(W75="","",IF(W75="L",0,IF(W75="V",0,IF(W75="X",0,IF(W$2="L",VLOOKUP(W75,'H. INV.'!$F$10:$P$171,11,FALSE),IF(W$2="S",VLOOKUP(W75,'H. INV.'!$V$10:$AF$171,11,FALSE),IF(W$2="D",VLOOKUP(W75,'H. INV.'!$AL$10:$AV$171,11,FALSE),"")))))))</f>
        <v/>
      </c>
      <c r="FA75" s="148" t="str">
        <f>IF(X75="","",IF(X75="L",0,IF(X75="V",0,IF(X75="X",0,IF(X$2="L",VLOOKUP(X75,'H. INV.'!$F$10:$P$171,11,FALSE),IF(X$2="S",VLOOKUP(X75,'H. INV.'!$V$10:$AF$171,11,FALSE),IF(X$2="D",VLOOKUP(X75,'H. INV.'!$AL$10:$AV$171,11,FALSE),"")))))))</f>
        <v/>
      </c>
      <c r="FB75" s="148" t="str">
        <f>IF(Y75="","",IF(Y75="L",0,IF(Y75="V",0,IF(Y75="X",0,IF(Y$2="L",VLOOKUP(Y75,'H. INV.'!$F$10:$P$171,11,FALSE),IF(Y$2="S",VLOOKUP(Y75,'H. INV.'!$V$10:$AF$171,11,FALSE),IF(Y$2="D",VLOOKUP(Y75,'H. INV.'!$AL$10:$AV$171,11,FALSE),"")))))))</f>
        <v/>
      </c>
      <c r="FC75" s="148" t="str">
        <f>IF(Z75="","",IF(Z75="L",0,IF(Z75="V",0,IF(Z75="X",0,IF(Z$2="L",VLOOKUP(Z75,'H. INV.'!$F$10:$P$171,11,FALSE),IF(Z$2="S",VLOOKUP(Z75,'H. INV.'!$V$10:$AF$171,11,FALSE),IF(Z$2="D",VLOOKUP(Z75,'H. INV.'!$AL$10:$AV$171,11,FALSE),"")))))))</f>
        <v/>
      </c>
      <c r="FD75" s="148" t="str">
        <f>IF(AA75="","",IF(AA75="L",0,IF(AA75="V",0,IF(AA75="X",0,IF(AA$2="L",VLOOKUP(AA75,'H. INV.'!$F$10:$P$171,11,FALSE),IF(AA$2="S",VLOOKUP(AA75,'H. INV.'!$V$10:$AF$171,11,FALSE),IF(AA$2="D",VLOOKUP(AA75,'H. INV.'!$AL$10:$AV$171,11,FALSE),"")))))))</f>
        <v/>
      </c>
      <c r="FE75" s="148" t="str">
        <f>IF(AB75="","",IF(AB75="L",0,IF(AB75="V",0,IF(AB75="X",0,IF(AB$2="L",VLOOKUP(AB75,'H. INV.'!$F$10:$P$171,11,FALSE),IF(AB$2="S",VLOOKUP(AB75,'H. INV.'!$V$10:$AF$171,11,FALSE),IF(AB$2="D",VLOOKUP(AB75,'H. INV.'!$AL$10:$AV$171,11,FALSE),"")))))))</f>
        <v/>
      </c>
      <c r="FF75" s="148" t="str">
        <f>IF(AC75="","",IF(AC75="L",0,IF(AC75="V",0,IF(AC75="X",0,IF(AC$2="L",VLOOKUP(AC75,'H. INV.'!$F$10:$P$171,11,FALSE),IF(AC$2="S",VLOOKUP(AC75,'H. INV.'!$V$10:$AF$171,11,FALSE),IF(AC$2="D",VLOOKUP(AC75,'H. INV.'!$AL$10:$AV$171,11,FALSE),"")))))))</f>
        <v/>
      </c>
      <c r="FG75" s="148" t="str">
        <f>IF(AD75="","",IF(AD75="L",0,IF(AD75="V",0,IF(AD75="X",0,IF(AD$2="L",VLOOKUP(AD75,'H. INV.'!$F$10:$P$171,11,FALSE),IF(AD$2="S",VLOOKUP(AD75,'H. INV.'!$V$10:$AF$171,11,FALSE),IF(AD$2="D",VLOOKUP(AD75,'H. INV.'!$AL$10:$AV$171,11,FALSE),"")))))))</f>
        <v/>
      </c>
      <c r="FH75" s="148" t="str">
        <f>IF(AE75="","",IF(AE75="L",0,IF(AE75="V",0,IF(AE75="X",0,IF(AE$2="L",VLOOKUP(AE75,'H. INV.'!$F$10:$P$171,11,FALSE),IF(AE$2="S",VLOOKUP(AE75,'H. INV.'!$V$10:$AF$171,11,FALSE),IF(AE$2="D",VLOOKUP(AE75,'H. INV.'!$AL$10:$AV$171,11,FALSE),"")))))))</f>
        <v/>
      </c>
      <c r="FI75" s="148" t="str">
        <f>IF(AF75="","",IF(AF75="L",0,IF(AF75="V",0,IF(AF75="X",0,IF(AF$2="L",VLOOKUP(AF75,'H. INV.'!$F$10:$P$171,11,FALSE),IF(AF$2="S",VLOOKUP(AF75,'H. INV.'!$V$10:$AF$171,11,FALSE),IF(AF$2="D",VLOOKUP(AF75,'H. INV.'!$AL$10:$AV$171,11,FALSE),"")))))))</f>
        <v/>
      </c>
      <c r="FJ75" s="148" t="str">
        <f>IF(AG75="","",IF(AG75="L",0,IF(AG75="V",0,IF(AG75="X",0,IF(AG$2="L",VLOOKUP(AG75,'H. INV.'!$F$10:$P$171,11,FALSE),IF(AG$2="S",VLOOKUP(AG75,'H. INV.'!$V$10:$AF$171,11,FALSE),IF(AG$2="D",VLOOKUP(AG75,'H. INV.'!$AL$10:$AV$171,11,FALSE),"")))))))</f>
        <v/>
      </c>
      <c r="FK75" s="148" t="str">
        <f>IF(AH75="","",IF(AH75="L",0,IF(AH75="V",0,IF(AH75="X",0,IF(AH$2="L",VLOOKUP(AH75,'H. INV.'!$F$10:$P$171,11,FALSE),IF(AH$2="S",VLOOKUP(AH75,'H. INV.'!$V$10:$AF$171,11,FALSE),IF(AH$2="D",VLOOKUP(AH75,'H. INV.'!$AL$10:$AV$171,11,FALSE),"")))))))</f>
        <v/>
      </c>
      <c r="FL75" s="148" t="str">
        <f>IF(AI75="","",IF(AI75="L",0,IF(AI75="V",0,IF(AI75="X",0,IF(AI$2="L",VLOOKUP(AI75,'H. INV.'!$F$10:$P$171,11,FALSE),IF(AI$2="S",VLOOKUP(AI75,'H. INV.'!$V$10:$AF$171,11,FALSE),IF(AI$2="D",VLOOKUP(AI75,'H. INV.'!$AL$10:$AV$171,11,FALSE),"")))))))</f>
        <v/>
      </c>
      <c r="FM75" s="148" t="str">
        <f>IF(AJ75="","",IF(AJ75="L",0,IF(AJ75="V",0,IF(AJ75="X",0,IF(AJ$2="L",VLOOKUP(AJ75,'H. INV.'!$F$10:$P$171,11,FALSE),IF(AJ$2="S",VLOOKUP(AJ75,'H. INV.'!$V$10:$AF$171,11,FALSE),IF(AJ$2="D",VLOOKUP(AJ75,'H. INV.'!$AL$10:$AV$171,11,FALSE),"")))))))</f>
        <v/>
      </c>
      <c r="FN75" s="148" t="str">
        <f>IF(AK75="","",IF(AK75="L",0,IF(AK75="V",0,IF(AK75="X",0,IF(AK$2="L",VLOOKUP(AK75,'H. INV.'!$F$10:$P$171,11,FALSE),IF(AK$2="S",VLOOKUP(AK75,'H. INV.'!$V$10:$AF$171,11,FALSE),IF(AK$2="D",VLOOKUP(AK75,'H. INV.'!$AL$10:$AV$171,11,FALSE),"")))))))</f>
        <v/>
      </c>
      <c r="FO75" s="19"/>
      <c r="FP75" s="148" t="str">
        <f>IF(G75="","",IF(G75="L",0,IF(G75="V",0,IF(G75="X",0,IF(G$2="L",VLOOKUP(G75,'H. VER.'!$F$10:$P$171,11,FALSE),IF(G$2="S",VLOOKUP(G75,'H. VER.'!$V$10:$AF$171,11,FALSE),IF(G$2="D",VLOOKUP(G75,'H. VER.'!$AL$10:$AV$171,11,FALSE),"")))))))</f>
        <v/>
      </c>
      <c r="FQ75" s="148" t="str">
        <f>IF(H75="","",IF(H75="L",0,IF(H75="V",0,IF(H75="X",0,IF(H$2="L",VLOOKUP(H75,'H. VER.'!$F$10:$P$171,11,FALSE),IF(H$2="S",VLOOKUP(H75,'H. VER.'!$V$10:$AF$171,11,FALSE),IF(H$2="D",VLOOKUP(H75,'H. VER.'!$AL$10:$AV$171,11,FALSE),"")))))))</f>
        <v/>
      </c>
      <c r="FR75" s="148" t="str">
        <f>IF(I75="","",IF(I75="L",0,IF(I75="V",0,IF(I75="X",0,IF(I$2="L",VLOOKUP(I75,'H. VER.'!$F$10:$P$171,11,FALSE),IF(I$2="S",VLOOKUP(I75,'H. VER.'!$V$10:$AF$171,11,FALSE),IF(I$2="D",VLOOKUP(I75,'H. VER.'!$AL$10:$AV$171,11,FALSE),"")))))))</f>
        <v/>
      </c>
      <c r="FS75" s="148" t="str">
        <f>IF(J75="","",IF(J75="L",0,IF(J75="V",0,IF(J75="X",0,IF(J$2="L",VLOOKUP(J75,'H. VER.'!$F$10:$P$171,11,FALSE),IF(J$2="S",VLOOKUP(J75,'H. VER.'!$V$10:$AF$171,11,FALSE),IF(J$2="D",VLOOKUP(J75,'H. VER.'!$AL$10:$AV$171,11,FALSE),"")))))))</f>
        <v/>
      </c>
      <c r="FT75" s="148" t="str">
        <f>IF(K75="","",IF(K75="L",0,IF(K75="V",0,IF(K75="X",0,IF(K$2="L",VLOOKUP(K75,'H. VER.'!$F$10:$P$171,11,FALSE),IF(K$2="S",VLOOKUP(K75,'H. VER.'!$V$10:$AF$171,11,FALSE),IF(K$2="D",VLOOKUP(K75,'H. VER.'!$AL$10:$AV$171,11,FALSE),"")))))))</f>
        <v/>
      </c>
      <c r="FU75" s="148" t="str">
        <f>IF(L75="","",IF(L75="L",0,IF(L75="V",0,IF(L75="X",0,IF(L$2="L",VLOOKUP(L75,'H. VER.'!$F$10:$P$171,11,FALSE),IF(L$2="S",VLOOKUP(L75,'H. VER.'!$V$10:$AF$171,11,FALSE),IF(L$2="D",VLOOKUP(L75,'H. VER.'!$AL$10:$AV$171,11,FALSE),"")))))))</f>
        <v/>
      </c>
      <c r="FV75" s="148" t="str">
        <f>IF(M75="","",IF(M75="L",0,IF(M75="V",0,IF(M75="X",0,IF(M$2="L",VLOOKUP(M75,'H. VER.'!$F$10:$P$171,11,FALSE),IF(M$2="S",VLOOKUP(M75,'H. VER.'!$V$10:$AF$171,11,FALSE),IF(M$2="D",VLOOKUP(M75,'H. VER.'!$AL$10:$AV$171,11,FALSE),"")))))))</f>
        <v/>
      </c>
      <c r="FW75" s="148" t="str">
        <f>IF(N75="","",IF(N75="L",0,IF(N75="V",0,IF(N75="X",0,IF(N$2="L",VLOOKUP(N75,'H. VER.'!$F$10:$P$171,11,FALSE),IF(N$2="S",VLOOKUP(N75,'H. VER.'!$V$10:$AF$171,11,FALSE),IF(N$2="D",VLOOKUP(N75,'H. VER.'!$AL$10:$AV$171,11,FALSE),"")))))))</f>
        <v/>
      </c>
      <c r="FX75" s="148" t="str">
        <f>IF(O75="","",IF(O75="L",0,IF(O75="V",0,IF(O75="X",0,IF(O$2="L",VLOOKUP(O75,'H. VER.'!$F$10:$P$171,11,FALSE),IF(O$2="S",VLOOKUP(O75,'H. VER.'!$V$10:$AF$171,11,FALSE),IF(O$2="D",VLOOKUP(O75,'H. VER.'!$AL$10:$AV$171,11,FALSE),"")))))))</f>
        <v/>
      </c>
      <c r="FY75" s="148" t="str">
        <f>IF(P75="","",IF(P75="L",0,IF(P75="V",0,IF(P75="X",0,IF(P$2="L",VLOOKUP(P75,'H. VER.'!$F$10:$P$171,11,FALSE),IF(P$2="S",VLOOKUP(P75,'H. VER.'!$V$10:$AF$171,11,FALSE),IF(P$2="D",VLOOKUP(P75,'H. VER.'!$AL$10:$AV$171,11,FALSE),"")))))))</f>
        <v/>
      </c>
      <c r="FZ75" s="148" t="str">
        <f>IF(Q75="","",IF(Q75="L",0,IF(Q75="V",0,IF(Q75="X",0,IF(Q$2="L",VLOOKUP(Q75,'H. VER.'!$F$10:$P$171,11,FALSE),IF(Q$2="S",VLOOKUP(Q75,'H. VER.'!$V$10:$AF$171,11,FALSE),IF(Q$2="D",VLOOKUP(Q75,'H. VER.'!$AL$10:$AV$171,11,FALSE),"")))))))</f>
        <v/>
      </c>
      <c r="GA75" s="148" t="str">
        <f>IF(R75="","",IF(R75="L",0,IF(R75="V",0,IF(R75="X",0,IF(R$2="L",VLOOKUP(R75,'H. VER.'!$F$10:$P$171,11,FALSE),IF(R$2="S",VLOOKUP(R75,'H. VER.'!$V$10:$AF$171,11,FALSE),IF(R$2="D",VLOOKUP(R75,'H. VER.'!$AL$10:$AV$171,11,FALSE),"")))))))</f>
        <v/>
      </c>
      <c r="GB75" s="148" t="str">
        <f>IF(S75="","",IF(S75="L",0,IF(S75="V",0,IF(S75="X",0,IF(S$2="L",VLOOKUP(S75,'H. VER.'!$F$10:$P$171,11,FALSE),IF(S$2="S",VLOOKUP(S75,'H. VER.'!$V$10:$AF$171,11,FALSE),IF(S$2="D",VLOOKUP(S75,'H. VER.'!$AL$10:$AV$171,11,FALSE),"")))))))</f>
        <v/>
      </c>
      <c r="GC75" s="148" t="str">
        <f>IF(T75="","",IF(T75="L",0,IF(T75="V",0,IF(T75="X",0,IF(T$2="L",VLOOKUP(T75,'H. VER.'!$F$10:$P$171,11,FALSE),IF(T$2="S",VLOOKUP(T75,'H. VER.'!$V$10:$AF$171,11,FALSE),IF(T$2="D",VLOOKUP(T75,'H. VER.'!$AL$10:$AV$171,11,FALSE),"")))))))</f>
        <v/>
      </c>
      <c r="GD75" s="148" t="str">
        <f>IF(U75="","",IF(U75="L",0,IF(U75="V",0,IF(U75="X",0,IF(U$2="L",VLOOKUP(U75,'H. VER.'!$F$10:$P$171,11,FALSE),IF(U$2="S",VLOOKUP(U75,'H. VER.'!$V$10:$AF$171,11,FALSE),IF(U$2="D",VLOOKUP(U75,'H. VER.'!$AL$10:$AV$171,11,FALSE),"")))))))</f>
        <v/>
      </c>
      <c r="GE75" s="148" t="str">
        <f>IF(V75="","",IF(V75="L",0,IF(V75="V",0,IF(V75="X",0,IF(V$2="L",VLOOKUP(V75,'H. VER.'!$F$10:$P$171,11,FALSE),IF(V$2="S",VLOOKUP(V75,'H. VER.'!$V$10:$AF$171,11,FALSE),IF(V$2="D",VLOOKUP(V75,'H. VER.'!$AL$10:$AV$171,11,FALSE),"")))))))</f>
        <v/>
      </c>
      <c r="GF75" s="148" t="str">
        <f>IF(W75="","",IF(W75="L",0,IF(W75="V",0,IF(W75="X",0,IF(W$2="L",VLOOKUP(W75,'H. VER.'!$F$10:$P$171,11,FALSE),IF(W$2="S",VLOOKUP(W75,'H. VER.'!$V$10:$AF$171,11,FALSE),IF(W$2="D",VLOOKUP(W75,'H. VER.'!$AL$10:$AV$171,11,FALSE),"")))))))</f>
        <v/>
      </c>
      <c r="GG75" s="148" t="str">
        <f>IF(X75="","",IF(X75="L",0,IF(X75="V",0,IF(X75="X",0,IF(X$2="L",VLOOKUP(X75,'H. VER.'!$F$10:$P$171,11,FALSE),IF(X$2="S",VLOOKUP(X75,'H. VER.'!$V$10:$AF$171,11,FALSE),IF(X$2="D",VLOOKUP(X75,'H. VER.'!$AL$10:$AV$171,11,FALSE),"")))))))</f>
        <v/>
      </c>
      <c r="GH75" s="148" t="str">
        <f>IF(Y75="","",IF(Y75="L",0,IF(Y75="V",0,IF(Y75="X",0,IF(Y$2="L",VLOOKUP(Y75,'H. VER.'!$F$10:$P$171,11,FALSE),IF(Y$2="S",VLOOKUP(Y75,'H. VER.'!$V$10:$AF$171,11,FALSE),IF(Y$2="D",VLOOKUP(Y75,'H. VER.'!$AL$10:$AV$171,11,FALSE),"")))))))</f>
        <v/>
      </c>
      <c r="GI75" s="148" t="str">
        <f>IF(Z75="","",IF(Z75="L",0,IF(Z75="V",0,IF(Z75="X",0,IF(Z$2="L",VLOOKUP(Z75,'H. VER.'!$F$10:$P$171,11,FALSE),IF(Z$2="S",VLOOKUP(Z75,'H. VER.'!$V$10:$AF$171,11,FALSE),IF(Z$2="D",VLOOKUP(Z75,'H. VER.'!$AL$10:$AV$171,11,FALSE),"")))))))</f>
        <v/>
      </c>
      <c r="GJ75" s="148" t="str">
        <f>IF(AA75="","",IF(AA75="L",0,IF(AA75="V",0,IF(AA75="X",0,IF(AA$2="L",VLOOKUP(AA75,'H. VER.'!$F$10:$P$171,11,FALSE),IF(AA$2="S",VLOOKUP(AA75,'H. VER.'!$V$10:$AF$171,11,FALSE),IF(AA$2="D",VLOOKUP(AA75,'H. VER.'!$AL$10:$AV$171,11,FALSE),"")))))))</f>
        <v/>
      </c>
      <c r="GK75" s="148" t="str">
        <f>IF(AB75="","",IF(AB75="L",0,IF(AB75="V",0,IF(AB75="X",0,IF(AB$2="L",VLOOKUP(AB75,'H. VER.'!$F$10:$P$171,11,FALSE),IF(AB$2="S",VLOOKUP(AB75,'H. VER.'!$V$10:$AF$171,11,FALSE),IF(AB$2="D",VLOOKUP(AB75,'H. VER.'!$AL$10:$AV$171,11,FALSE),"")))))))</f>
        <v/>
      </c>
      <c r="GL75" s="148" t="str">
        <f>IF(AC75="","",IF(AC75="L",0,IF(AC75="V",0,IF(AC75="X",0,IF(AC$2="L",VLOOKUP(AC75,'H. VER.'!$F$10:$P$171,11,FALSE),IF(AC$2="S",VLOOKUP(AC75,'H. VER.'!$V$10:$AF$171,11,FALSE),IF(AC$2="D",VLOOKUP(AC75,'H. VER.'!$AL$10:$AV$171,11,FALSE),"")))))))</f>
        <v/>
      </c>
      <c r="GM75" s="148" t="str">
        <f>IF(AD75="","",IF(AD75="L",0,IF(AD75="V",0,IF(AD75="X",0,IF(AD$2="L",VLOOKUP(AD75,'H. VER.'!$F$10:$P$171,11,FALSE),IF(AD$2="S",VLOOKUP(AD75,'H. VER.'!$V$10:$AF$171,11,FALSE),IF(AD$2="D",VLOOKUP(AD75,'H. VER.'!$AL$10:$AV$171,11,FALSE),"")))))))</f>
        <v/>
      </c>
      <c r="GN75" s="148" t="str">
        <f>IF(AE75="","",IF(AE75="L",0,IF(AE75="V",0,IF(AE75="X",0,IF(AE$2="L",VLOOKUP(AE75,'H. VER.'!$F$10:$P$171,11,FALSE),IF(AE$2="S",VLOOKUP(AE75,'H. VER.'!$V$10:$AF$171,11,FALSE),IF(AE$2="D",VLOOKUP(AE75,'H. VER.'!$AL$10:$AV$171,11,FALSE),"")))))))</f>
        <v/>
      </c>
      <c r="GO75" s="148" t="str">
        <f>IF(AF75="","",IF(AF75="L",0,IF(AF75="V",0,IF(AF75="X",0,IF(AF$2="L",VLOOKUP(AF75,'H. VER.'!$F$10:$P$171,11,FALSE),IF(AF$2="S",VLOOKUP(AF75,'H. VER.'!$V$10:$AF$171,11,FALSE),IF(AF$2="D",VLOOKUP(AF75,'H. VER.'!$AL$10:$AV$171,11,FALSE),"")))))))</f>
        <v/>
      </c>
      <c r="GP75" s="148" t="str">
        <f>IF(AG75="","",IF(AG75="L",0,IF(AG75="V",0,IF(AG75="X",0,IF(AG$2="L",VLOOKUP(AG75,'H. VER.'!$F$10:$P$171,11,FALSE),IF(AG$2="S",VLOOKUP(AG75,'H. VER.'!$V$10:$AF$171,11,FALSE),IF(AG$2="D",VLOOKUP(AG75,'H. VER.'!$AL$10:$AV$171,11,FALSE),"")))))))</f>
        <v/>
      </c>
      <c r="GQ75" s="148" t="str">
        <f>IF(AH75="","",IF(AH75="L",0,IF(AH75="V",0,IF(AH75="X",0,IF(AH$2="L",VLOOKUP(AH75,'H. VER.'!$F$10:$P$171,11,FALSE),IF(AH$2="S",VLOOKUP(AH75,'H. VER.'!$V$10:$AF$171,11,FALSE),IF(AH$2="D",VLOOKUP(AH75,'H. VER.'!$AL$10:$AV$171,11,FALSE),"")))))))</f>
        <v/>
      </c>
      <c r="GR75" s="148" t="str">
        <f>IF(AI75="","",IF(AI75="L",0,IF(AI75="V",0,IF(AI75="X",0,IF(AI$2="L",VLOOKUP(AI75,'H. VER.'!$F$10:$P$171,11,FALSE),IF(AI$2="S",VLOOKUP(AI75,'H. VER.'!$V$10:$AF$171,11,FALSE),IF(AI$2="D",VLOOKUP(AI75,'H. VER.'!$AL$10:$AV$171,11,FALSE),"")))))))</f>
        <v/>
      </c>
      <c r="GS75" s="148" t="str">
        <f>IF(AJ75="","",IF(AJ75="L",0,IF(AJ75="V",0,IF(AJ75="X",0,IF(AJ$2="L",VLOOKUP(AJ75,'H. VER.'!$F$10:$P$171,11,FALSE),IF(AJ$2="S",VLOOKUP(AJ75,'H. VER.'!$V$10:$AF$171,11,FALSE),IF(AJ$2="D",VLOOKUP(AJ75,'H. VER.'!$AL$10:$AV$171,11,FALSE),"")))))))</f>
        <v/>
      </c>
      <c r="GT75" s="148" t="str">
        <f>IF(AK75="","",IF(AK75="L",0,IF(AK75="V",0,IF(AK75="X",0,IF(AK$2="L",VLOOKUP(AK75,'H. VER.'!$F$10:$P$171,11,FALSE),IF(AK$2="S",VLOOKUP(AK75,'H. VER.'!$V$10:$AF$171,11,FALSE),IF(AK$2="D",VLOOKUP(AK75,'H. VER.'!$AL$10:$AV$171,11,FALSE),"")))))))</f>
        <v/>
      </c>
      <c r="GU75" s="19"/>
      <c r="GV75" s="417">
        <f t="shared" si="122"/>
        <v>73</v>
      </c>
      <c r="GW75" s="415"/>
    </row>
    <row r="76" spans="1:205" ht="15.75">
      <c r="A76" s="368"/>
      <c r="B76" s="367" t="str">
        <f>IFERROR(VLOOKUP(A492/7/2023+CONDUCTORES!C:V,20,FALSE),"")</f>
        <v/>
      </c>
      <c r="C76" s="544" t="str">
        <f>IF(CUADRO!A76="",IF(B76="","",B76),VLOOKUP(CUADRO!A76,CONDUCTORES!C:E,3,FALSE))</f>
        <v/>
      </c>
      <c r="D76" s="545" t="str">
        <f>IF(ISNA(IF(B76="",IF(A76="","",A76),VLOOKUP(B76,CONDUCTORES!B:F,5,FALSE))),"",(IF(B76="",IF(A76="","",A76),VLOOKUP(B76,CONDUCTORES!B:F,5,FALSE))))</f>
        <v/>
      </c>
      <c r="E76" s="546">
        <v>61</v>
      </c>
      <c r="F76" s="552"/>
      <c r="G76" s="547"/>
      <c r="H76" s="547"/>
      <c r="I76" s="519"/>
      <c r="J76" s="547"/>
      <c r="K76" s="519"/>
      <c r="L76" s="550"/>
      <c r="M76" s="547"/>
      <c r="N76" s="547"/>
      <c r="O76" s="547"/>
      <c r="P76" s="519"/>
      <c r="Q76" s="547"/>
      <c r="R76" s="519"/>
      <c r="S76" s="550"/>
      <c r="T76" s="519"/>
      <c r="U76" s="549"/>
      <c r="V76" s="550"/>
      <c r="W76" s="547"/>
      <c r="X76" s="547"/>
      <c r="Y76" s="519"/>
      <c r="Z76" s="519"/>
      <c r="AA76" s="547"/>
      <c r="AB76" s="547"/>
      <c r="AC76" s="547"/>
      <c r="AD76" s="547"/>
      <c r="AE76" s="547"/>
      <c r="AF76" s="547"/>
      <c r="AG76" s="550"/>
      <c r="AH76" s="547"/>
      <c r="AI76" s="547"/>
      <c r="AJ76" s="547"/>
      <c r="AK76" s="519"/>
      <c r="AL76" s="417">
        <f t="shared" si="120"/>
        <v>0</v>
      </c>
      <c r="AM76" s="417">
        <f t="shared" si="121"/>
        <v>31</v>
      </c>
      <c r="AN76" s="463">
        <f t="shared" si="112"/>
        <v>0</v>
      </c>
      <c r="AO76" s="463">
        <f t="shared" si="113"/>
        <v>0</v>
      </c>
      <c r="AP76" s="463">
        <f t="shared" si="114"/>
        <v>0</v>
      </c>
      <c r="AQ76" s="463">
        <f t="shared" si="115"/>
        <v>0</v>
      </c>
      <c r="AR76" s="463">
        <f t="shared" si="116"/>
        <v>0</v>
      </c>
      <c r="AS76" s="464">
        <f t="shared" si="117"/>
        <v>0</v>
      </c>
      <c r="AT76" s="464">
        <f t="shared" si="118"/>
        <v>0</v>
      </c>
      <c r="AU76" s="465">
        <f>EH76+(AO76*(CALCULADORA!$L$22/30))+(CUADRO!AP76*CALCULADORA!$J$22)+(CUADRO!AQ76*CALCULADORA!$J$22)+(CUADRO!AR76*CALCULADORA!$J$22)</f>
        <v>0</v>
      </c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97">
        <f t="shared" si="80"/>
        <v>1</v>
      </c>
      <c r="BW76" s="97">
        <f t="shared" si="81"/>
        <v>2</v>
      </c>
      <c r="BX76" s="97">
        <f t="shared" si="82"/>
        <v>3</v>
      </c>
      <c r="BY76" s="97">
        <f t="shared" si="83"/>
        <v>4</v>
      </c>
      <c r="BZ76" s="97">
        <f t="shared" si="84"/>
        <v>5</v>
      </c>
      <c r="CA76" s="97">
        <f t="shared" si="85"/>
        <v>6</v>
      </c>
      <c r="CB76" s="97">
        <f t="shared" si="86"/>
        <v>7</v>
      </c>
      <c r="CC76" s="97">
        <f t="shared" si="87"/>
        <v>8</v>
      </c>
      <c r="CD76" s="97">
        <f t="shared" si="88"/>
        <v>9</v>
      </c>
      <c r="CE76" s="97">
        <f t="shared" si="89"/>
        <v>10</v>
      </c>
      <c r="CF76" s="97">
        <f t="shared" si="90"/>
        <v>11</v>
      </c>
      <c r="CG76" s="97">
        <f t="shared" si="91"/>
        <v>12</v>
      </c>
      <c r="CH76" s="97">
        <f t="shared" si="92"/>
        <v>13</v>
      </c>
      <c r="CI76" s="97">
        <f t="shared" si="93"/>
        <v>14</v>
      </c>
      <c r="CJ76" s="97">
        <f t="shared" si="94"/>
        <v>15</v>
      </c>
      <c r="CK76" s="97">
        <f t="shared" si="95"/>
        <v>16</v>
      </c>
      <c r="CL76" s="97">
        <f t="shared" si="96"/>
        <v>17</v>
      </c>
      <c r="CM76" s="97">
        <f t="shared" si="97"/>
        <v>18</v>
      </c>
      <c r="CN76" s="97">
        <f t="shared" si="98"/>
        <v>19</v>
      </c>
      <c r="CO76" s="97">
        <f t="shared" si="99"/>
        <v>20</v>
      </c>
      <c r="CP76" s="97">
        <f t="shared" si="100"/>
        <v>21</v>
      </c>
      <c r="CQ76" s="97">
        <f t="shared" si="101"/>
        <v>22</v>
      </c>
      <c r="CR76" s="97">
        <f t="shared" si="102"/>
        <v>23</v>
      </c>
      <c r="CS76" s="97">
        <f t="shared" si="103"/>
        <v>24</v>
      </c>
      <c r="CT76" s="97">
        <f t="shared" si="104"/>
        <v>25</v>
      </c>
      <c r="CU76" s="97">
        <f t="shared" si="105"/>
        <v>26</v>
      </c>
      <c r="CV76" s="97">
        <f t="shared" si="106"/>
        <v>27</v>
      </c>
      <c r="CW76" s="97">
        <f t="shared" si="107"/>
        <v>28</v>
      </c>
      <c r="CX76" s="97">
        <f t="shared" si="108"/>
        <v>29</v>
      </c>
      <c r="CY76" s="97">
        <f t="shared" si="109"/>
        <v>30</v>
      </c>
      <c r="CZ76" s="97">
        <f t="shared" si="110"/>
        <v>31</v>
      </c>
      <c r="DA76" s="19"/>
      <c r="DB76" s="19"/>
      <c r="DC76" s="148" t="str">
        <f>IF(G76="X",CALCULADORA!$J$22,IF(CUADRO!G76="V",0,IF(CUADRO!G76="AP",0,IF(CUADRO!G76="HS",0,IF(CUADRO!G76="BA",0,IF(CALCULADORA!$M$2="INVIERNO",CUADRO!EJ76,CUADRO!FP76))))))</f>
        <v/>
      </c>
      <c r="DD76" s="148" t="str">
        <f>IF(H76="X",CALCULADORA!$J$22,IF(CUADRO!H76="V",0,IF(CUADRO!H76="AP",0,IF(CUADRO!H76="HS",0,IF(CUADRO!H76="BA",0,IF(CALCULADORA!$M$2="INVIERNO",CUADRO!EK76,CUADRO!FQ76))))))</f>
        <v/>
      </c>
      <c r="DE76" s="148" t="str">
        <f>IF(I76="X",CALCULADORA!$J$22,IF(CUADRO!I76="V",0,IF(CUADRO!I76="AP",0,IF(CUADRO!I76="HS",0,IF(CUADRO!I76="BA",0,IF(CALCULADORA!$M$2="INVIERNO",CUADRO!EL76,CUADRO!FR76))))))</f>
        <v/>
      </c>
      <c r="DF76" s="148" t="str">
        <f>IF(J76="X",CALCULADORA!$J$22,IF(CUADRO!J76="V",0,IF(CUADRO!J76="AP",0,IF(CUADRO!J76="HS",0,IF(CUADRO!J76="BA",0,IF(CALCULADORA!$M$2="INVIERNO",CUADRO!EM76,CUADRO!FS76))))))</f>
        <v/>
      </c>
      <c r="DG76" s="148" t="str">
        <f>IF(K76="X",CALCULADORA!$J$22,IF(CUADRO!K76="V",0,IF(CUADRO!K76="AP",0,IF(CUADRO!K76="HS",0,IF(CUADRO!K76="BA",0,IF(CALCULADORA!$M$2="INVIERNO",CUADRO!EN76,CUADRO!FT76))))))</f>
        <v/>
      </c>
      <c r="DH76" s="148" t="str">
        <f>IF(L76="X",CALCULADORA!$J$22,IF(CUADRO!L76="V",0,IF(CUADRO!L76="AP",0,IF(CUADRO!L76="HS",0,IF(CUADRO!L76="BA",0,IF(CALCULADORA!$M$2="INVIERNO",CUADRO!EO76,CUADRO!FU76))))))</f>
        <v/>
      </c>
      <c r="DI76" s="148" t="str">
        <f>IF(M76="X",CALCULADORA!$J$22,IF(CUADRO!M76="V",0,IF(CUADRO!M76="AP",0,IF(CUADRO!M76="HS",0,IF(CUADRO!M76="BA",0,IF(CALCULADORA!$M$2="INVIERNO",CUADRO!EP76,CUADRO!FV76))))))</f>
        <v/>
      </c>
      <c r="DJ76" s="148" t="str">
        <f>IF(N76="X",CALCULADORA!$J$22,IF(CUADRO!N76="V",0,IF(CUADRO!N76="AP",0,IF(CUADRO!N76="HS",0,IF(CUADRO!N76="BA",0,IF(CALCULADORA!$M$2="INVIERNO",CUADRO!EQ76,CUADRO!FW76))))))</f>
        <v/>
      </c>
      <c r="DK76" s="148" t="str">
        <f>IF(O76="X",CALCULADORA!$J$22,IF(CUADRO!O76="V",0,IF(CUADRO!O76="AP",0,IF(CUADRO!O76="HS",0,IF(CUADRO!O76="BA",0,IF(CALCULADORA!$M$2="INVIERNO",CUADRO!ER76,CUADRO!FX76))))))</f>
        <v/>
      </c>
      <c r="DL76" s="148" t="str">
        <f>IF(P76="X",CALCULADORA!$J$22,IF(CUADRO!P76="V",0,IF(CUADRO!P76="AP",0,IF(CUADRO!P76="HS",0,IF(CUADRO!P76="BA",0,IF(CALCULADORA!$M$2="INVIERNO",CUADRO!ES76,CUADRO!FY76))))))</f>
        <v/>
      </c>
      <c r="DM76" s="148" t="str">
        <f>IF(Q76="X",CALCULADORA!$J$22,IF(CUADRO!Q76="V",0,IF(CUADRO!Q76="AP",0,IF(CUADRO!Q76="HS",0,IF(CUADRO!Q76="BA",0,IF(CALCULADORA!$M$2="INVIERNO",CUADRO!ET76,CUADRO!FZ76))))))</f>
        <v/>
      </c>
      <c r="DN76" s="148" t="str">
        <f>IF(R76="X",CALCULADORA!$J$22,IF(CUADRO!R76="V",0,IF(CUADRO!R76="AP",0,IF(CUADRO!R76="HS",0,IF(CUADRO!R76="BA",0,IF(CALCULADORA!$M$2="INVIERNO",CUADRO!EU76,CUADRO!GA76))))))</f>
        <v/>
      </c>
      <c r="DO76" s="148" t="str">
        <f>IF(S76="X",CALCULADORA!$J$22,IF(CUADRO!S76="V",0,IF(CUADRO!S76="AP",0,IF(CUADRO!S76="HS",0,IF(CUADRO!S76="BA",0,IF(CALCULADORA!$M$2="INVIERNO",CUADRO!EV76,CUADRO!GB76))))))</f>
        <v/>
      </c>
      <c r="DP76" s="148" t="str">
        <f>IF(T76="X",CALCULADORA!$J$22,IF(CUADRO!T76="V",0,IF(CUADRO!T76="AP",0,IF(CUADRO!T76="HS",0,IF(CUADRO!T76="BA",0,IF(CALCULADORA!$M$2="INVIERNO",CUADRO!EW76,CUADRO!GC76))))))</f>
        <v/>
      </c>
      <c r="DQ76" s="148" t="str">
        <f>IF(U76="X",CALCULADORA!$J$22,IF(CUADRO!U76="V",0,IF(CUADRO!U76="AP",0,IF(CUADRO!U76="HS",0,IF(CUADRO!U76="BA",0,IF(CALCULADORA!$M$2="INVIERNO",CUADRO!EX76,CUADRO!GD76))))))</f>
        <v/>
      </c>
      <c r="DR76" s="148" t="str">
        <f>IF(V76="X",CALCULADORA!$J$22,IF(CUADRO!V76="V",0,IF(CUADRO!V76="AP",0,IF(CUADRO!V76="HS",0,IF(CUADRO!V76="BA",0,IF(CALCULADORA!$M$2="INVIERNO",CUADRO!EY76,CUADRO!GE76))))))</f>
        <v/>
      </c>
      <c r="DS76" s="148" t="str">
        <f>IF(W76="X",CALCULADORA!$J$22,IF(CUADRO!W76="V",0,IF(CUADRO!W76="AP",0,IF(CUADRO!W76="HS",0,IF(CUADRO!W76="BA",0,IF(CALCULADORA!$M$2="INVIERNO",CUADRO!EZ76,CUADRO!GF76))))))</f>
        <v/>
      </c>
      <c r="DT76" s="148" t="str">
        <f>IF(X76="X",CALCULADORA!$J$22,IF(CUADRO!X76="V",0,IF(CUADRO!X76="AP",0,IF(CUADRO!X76="HS",0,IF(CUADRO!X76="BA",0,IF(CALCULADORA!$M$2="INVIERNO",CUADRO!FA76,CUADRO!GG76))))))</f>
        <v/>
      </c>
      <c r="DU76" s="148" t="str">
        <f>IF(Y76="X",CALCULADORA!$J$22,IF(CUADRO!Y76="V",0,IF(CUADRO!Y76="AP",0,IF(CUADRO!Y76="HS",0,IF(CUADRO!Y76="BA",0,IF(CALCULADORA!$M$2="INVIERNO",CUADRO!FB76,CUADRO!GH76))))))</f>
        <v/>
      </c>
      <c r="DV76" s="148" t="str">
        <f>IF(Z76="X",CALCULADORA!$J$22,IF(CUADRO!Z76="V",0,IF(CUADRO!Z76="AP",0,IF(CUADRO!Z76="HS",0,IF(CUADRO!Z76="BA",0,IF(CALCULADORA!$M$2="INVIERNO",CUADRO!FC76,CUADRO!GI76))))))</f>
        <v/>
      </c>
      <c r="DW76" s="148" t="str">
        <f>IF(AA76="X",CALCULADORA!$J$22,IF(CUADRO!AA76="V",0,IF(CUADRO!AA76="AP",0,IF(CUADRO!AA76="HS",0,IF(CUADRO!AA76="BA",0,IF(CALCULADORA!$M$2="INVIERNO",CUADRO!FD76,CUADRO!GJ76))))))</f>
        <v/>
      </c>
      <c r="DX76" s="148" t="str">
        <f>IF(AB76="X",CALCULADORA!$J$22,IF(CUADRO!AB76="V",0,IF(CUADRO!AB76="AP",0,IF(CUADRO!AB76="HS",0,IF(CUADRO!AB76="BA",0,IF(CALCULADORA!$M$2="INVIERNO",CUADRO!FE76,CUADRO!GK76))))))</f>
        <v/>
      </c>
      <c r="DY76" s="148" t="str">
        <f>IF(AC76="X",CALCULADORA!$J$22,IF(CUADRO!AC76="V",0,IF(CUADRO!AC76="AP",0,IF(CUADRO!AC76="HS",0,IF(CUADRO!AC76="BA",0,IF(CALCULADORA!$M$2="INVIERNO",CUADRO!FF76,CUADRO!GL76))))))</f>
        <v/>
      </c>
      <c r="DZ76" s="148" t="str">
        <f>IF(AD76="X",CALCULADORA!$J$22,IF(CUADRO!AD76="V",0,IF(CUADRO!AD76="AP",0,IF(CUADRO!AD76="HS",0,IF(CUADRO!AD76="BA",0,IF(CALCULADORA!$M$2="INVIERNO",CUADRO!FG76,CUADRO!GM76))))))</f>
        <v/>
      </c>
      <c r="EA76" s="148" t="str">
        <f>IF(AE76="X",CALCULADORA!$J$22,IF(CUADRO!AE76="V",0,IF(CUADRO!AE76="AP",0,IF(CUADRO!AE76="HS",0,IF(CUADRO!AE76="BA",0,IF(CALCULADORA!$M$2="INVIERNO",CUADRO!FH76,CUADRO!GN76))))))</f>
        <v/>
      </c>
      <c r="EB76" s="148" t="str">
        <f>IF(AF76="X",CALCULADORA!$J$22,IF(CUADRO!AF76="V",0,IF(CUADRO!AF76="AP",0,IF(CUADRO!AF76="HS",0,IF(CUADRO!AF76="BA",0,IF(CALCULADORA!$M$2="INVIERNO",CUADRO!FI76,CUADRO!GO76))))))</f>
        <v/>
      </c>
      <c r="EC76" s="148" t="str">
        <f>IF(AG76="X",CALCULADORA!$J$22,IF(CUADRO!AG76="V",0,IF(CUADRO!AG76="AP",0,IF(CUADRO!AG76="HS",0,IF(CUADRO!AG76="BA",0,IF(CALCULADORA!$M$2="INVIERNO",CUADRO!FJ76,CUADRO!GP76))))))</f>
        <v/>
      </c>
      <c r="ED76" s="148" t="str">
        <f>IF(AH76="X",CALCULADORA!$J$22,IF(CUADRO!AH76="V",0,IF(CUADRO!AH76="AP",0,IF(CUADRO!AH76="HS",0,IF(CUADRO!AH76="BA",0,IF(CALCULADORA!$M$2="INVIERNO",CUADRO!FK76,CUADRO!GQ76))))))</f>
        <v/>
      </c>
      <c r="EE76" s="148" t="str">
        <f>IF(AI76="X",CALCULADORA!$J$22,IF(CUADRO!AI76="V",0,IF(CUADRO!AI76="AP",0,IF(CUADRO!AI76="HS",0,IF(CUADRO!AI76="BA",0,IF(CALCULADORA!$M$2="INVIERNO",CUADRO!FL76,CUADRO!GR76))))))</f>
        <v/>
      </c>
      <c r="EF76" s="148" t="str">
        <f>IF(AJ76="X",CALCULADORA!$J$22,IF(CUADRO!AJ76="V",0,IF(CUADRO!AJ76="AP",0,IF(CUADRO!AJ76="HS",0,IF(CUADRO!AJ76="BA",0,IF(CALCULADORA!$M$2="INVIERNO",CUADRO!FM76,CUADRO!GS76))))))</f>
        <v/>
      </c>
      <c r="EG76" s="148" t="str">
        <f>IF(AK76="X",CALCULADORA!$J$22,IF(CUADRO!AK76="V",0,IF(CUADRO!AK76="AP",0,IF(CUADRO!AK76="HS",0,IF(CUADRO!AK76="BA",0,IF(CALCULADORA!$M$2="INVIERNO",CUADRO!FN76,CUADRO!GT76))))))</f>
        <v/>
      </c>
      <c r="EH76" s="363">
        <f t="shared" si="119"/>
        <v>0</v>
      </c>
      <c r="EI76" s="19"/>
      <c r="EJ76" s="148" t="str">
        <f>IF(G76="","",IF(G76="L",0,IF(G76="V",0,IF(G76="X",0,IF(G$2="L",VLOOKUP(G76,'H. INV.'!$F$10:$P$171,11,FALSE),IF(G$2="S",VLOOKUP(G76,'H. INV.'!$V$10:$AF$171,11,FALSE),IF(G$2="D",VLOOKUP(G76,'H. INV.'!$AL$10:$AV$171,11,FALSE),"")))))))</f>
        <v/>
      </c>
      <c r="EK76" s="148" t="str">
        <f>IF(H76="","",IF(H76="L",0,IF(H76="V",0,IF(H76="X",0,IF(H$2="L",VLOOKUP(H76,'H. INV.'!$F$10:$P$171,11,FALSE),IF(H$2="S",VLOOKUP(H76,'H. INV.'!$V$10:$AF$171,11,FALSE),IF(H$2="D",VLOOKUP(H76,'H. INV.'!$AL$10:$AV$171,11,FALSE),"")))))))</f>
        <v/>
      </c>
      <c r="EL76" s="148" t="str">
        <f>IF(I76="","",IF(I76="L",0,IF(I76="V",0,IF(I76="X",0,IF(I$2="L",VLOOKUP(I76,'H. INV.'!$F$10:$P$171,11,FALSE),IF(I$2="S",VLOOKUP(I76,'H. INV.'!$V$10:$AF$171,11,FALSE),IF(I$2="D",VLOOKUP(I76,'H. INV.'!$AL$10:$AV$171,11,FALSE),"")))))))</f>
        <v/>
      </c>
      <c r="EM76" s="148" t="str">
        <f>IF(J76="","",IF(J76="L",0,IF(J76="V",0,IF(J76="X",0,IF(J$2="L",VLOOKUP(J76,'H. INV.'!$F$10:$P$171,11,FALSE),IF(J$2="S",VLOOKUP(J76,'H. INV.'!$V$10:$AF$171,11,FALSE),IF(J$2="D",VLOOKUP(J76,'H. INV.'!$AL$10:$AV$171,11,FALSE),"")))))))</f>
        <v/>
      </c>
      <c r="EN76" s="148" t="str">
        <f>IF(K76="","",IF(K76="L",0,IF(K76="V",0,IF(K76="X",0,IF(K$2="L",VLOOKUP(K76,'H. INV.'!$F$10:$P$171,11,FALSE),IF(K$2="S",VLOOKUP(K76,'H. INV.'!$V$10:$AF$171,11,FALSE),IF(K$2="D",VLOOKUP(K76,'H. INV.'!$AL$10:$AV$171,11,FALSE),"")))))))</f>
        <v/>
      </c>
      <c r="EO76" s="148" t="str">
        <f>IF(L76="","",IF(L76="L",0,IF(L76="V",0,IF(L76="X",0,IF(L$2="L",VLOOKUP(L76,'H. INV.'!$F$10:$P$171,11,FALSE),IF(L$2="S",VLOOKUP(L76,'H. INV.'!$V$10:$AF$171,11,FALSE),IF(L$2="D",VLOOKUP(L76,'H. INV.'!$AL$10:$AV$171,11,FALSE),"")))))))</f>
        <v/>
      </c>
      <c r="EP76" s="148" t="str">
        <f>IF(M76="","",IF(M76="L",0,IF(M76="V",0,IF(M76="X",0,IF(M$2="L",VLOOKUP(M76,'H. INV.'!$F$10:$P$171,11,FALSE),IF(M$2="S",VLOOKUP(M76,'H. INV.'!$V$10:$AF$171,11,FALSE),IF(M$2="D",VLOOKUP(M76,'H. INV.'!$AL$10:$AV$171,11,FALSE),"")))))))</f>
        <v/>
      </c>
      <c r="EQ76" s="148" t="str">
        <f>IF(N76="","",IF(N76="L",0,IF(N76="V",0,IF(N76="X",0,IF(N$2="L",VLOOKUP(N76,'H. INV.'!$F$10:$P$171,11,FALSE),IF(N$2="S",VLOOKUP(N76,'H. INV.'!$V$10:$AF$171,11,FALSE),IF(N$2="D",VLOOKUP(N76,'H. INV.'!$AL$10:$AV$171,11,FALSE),"")))))))</f>
        <v/>
      </c>
      <c r="ER76" s="148" t="str">
        <f>IF(O76="","",IF(O76="L",0,IF(O76="V",0,IF(O76="X",0,IF(O$2="L",VLOOKUP(O76,'H. INV.'!$F$10:$P$171,11,FALSE),IF(O$2="S",VLOOKUP(O76,'H. INV.'!$V$10:$AF$171,11,FALSE),IF(O$2="D",VLOOKUP(O76,'H. INV.'!$AL$10:$AV$171,11,FALSE),"")))))))</f>
        <v/>
      </c>
      <c r="ES76" s="148" t="str">
        <f>IF(P76="","",IF(P76="L",0,IF(P76="V",0,IF(P76="X",0,IF(P$2="L",VLOOKUP(P76,'H. INV.'!$F$10:$P$171,11,FALSE),IF(P$2="S",VLOOKUP(P76,'H. INV.'!$V$10:$AF$171,11,FALSE),IF(P$2="D",VLOOKUP(P76,'H. INV.'!$AL$10:$AV$171,11,FALSE),"")))))))</f>
        <v/>
      </c>
      <c r="ET76" s="148" t="str">
        <f>IF(Q76="","",IF(Q76="L",0,IF(Q76="V",0,IF(Q76="X",0,IF(Q$2="L",VLOOKUP(Q76,'H. INV.'!$F$10:$P$171,11,FALSE),IF(Q$2="S",VLOOKUP(Q76,'H. INV.'!$V$10:$AF$171,11,FALSE),IF(Q$2="D",VLOOKUP(Q76,'H. INV.'!$AL$10:$AV$171,11,FALSE),"")))))))</f>
        <v/>
      </c>
      <c r="EU76" s="148" t="str">
        <f>IF(R76="","",IF(R76="L",0,IF(R76="V",0,IF(R76="X",0,IF(R$2="L",VLOOKUP(R76,'H. INV.'!$F$10:$P$171,11,FALSE),IF(R$2="S",VLOOKUP(R76,'H. INV.'!$V$10:$AF$171,11,FALSE),IF(R$2="D",VLOOKUP(R76,'H. INV.'!$AL$10:$AV$171,11,FALSE),"")))))))</f>
        <v/>
      </c>
      <c r="EV76" s="148" t="str">
        <f>IF(S76="","",IF(S76="L",0,IF(S76="V",0,IF(S76="X",0,IF(S$2="L",VLOOKUP(S76,'H. INV.'!$F$10:$P$171,11,FALSE),IF(S$2="S",VLOOKUP(S76,'H. INV.'!$V$10:$AF$171,11,FALSE),IF(S$2="D",VLOOKUP(S76,'H. INV.'!$AL$10:$AV$171,11,FALSE),"")))))))</f>
        <v/>
      </c>
      <c r="EW76" s="148" t="str">
        <f>IF(T76="","",IF(T76="L",0,IF(T76="V",0,IF(T76="X",0,IF(T$2="L",VLOOKUP(T76,'H. INV.'!$F$10:$P$171,11,FALSE),IF(T$2="S",VLOOKUP(T76,'H. INV.'!$V$10:$AF$171,11,FALSE),IF(T$2="D",VLOOKUP(T76,'H. INV.'!$AL$10:$AV$171,11,FALSE),"")))))))</f>
        <v/>
      </c>
      <c r="EX76" s="148" t="str">
        <f>IF(U76="","",IF(U76="L",0,IF(U76="V",0,IF(U76="X",0,IF(U$2="L",VLOOKUP(U76,'H. INV.'!$F$10:$P$171,11,FALSE),IF(U$2="S",VLOOKUP(U76,'H. INV.'!$V$10:$AF$171,11,FALSE),IF(U$2="D",VLOOKUP(U76,'H. INV.'!$AL$10:$AV$171,11,FALSE),"")))))))</f>
        <v/>
      </c>
      <c r="EY76" s="148" t="str">
        <f>IF(V76="","",IF(V76="L",0,IF(V76="V",0,IF(V76="X",0,IF(V$2="L",VLOOKUP(V76,'H. INV.'!$F$10:$P$171,11,FALSE),IF(V$2="S",VLOOKUP(V76,'H. INV.'!$V$10:$AF$171,11,FALSE),IF(V$2="D",VLOOKUP(V76,'H. INV.'!$AL$10:$AV$171,11,FALSE),"")))))))</f>
        <v/>
      </c>
      <c r="EZ76" s="148" t="str">
        <f>IF(W76="","",IF(W76="L",0,IF(W76="V",0,IF(W76="X",0,IF(W$2="L",VLOOKUP(W76,'H. INV.'!$F$10:$P$171,11,FALSE),IF(W$2="S",VLOOKUP(W76,'H. INV.'!$V$10:$AF$171,11,FALSE),IF(W$2="D",VLOOKUP(W76,'H. INV.'!$AL$10:$AV$171,11,FALSE),"")))))))</f>
        <v/>
      </c>
      <c r="FA76" s="148" t="str">
        <f>IF(X76="","",IF(X76="L",0,IF(X76="V",0,IF(X76="X",0,IF(X$2="L",VLOOKUP(X76,'H. INV.'!$F$10:$P$171,11,FALSE),IF(X$2="S",VLOOKUP(X76,'H. INV.'!$V$10:$AF$171,11,FALSE),IF(X$2="D",VLOOKUP(X76,'H. INV.'!$AL$10:$AV$171,11,FALSE),"")))))))</f>
        <v/>
      </c>
      <c r="FB76" s="148" t="str">
        <f>IF(Y76="","",IF(Y76="L",0,IF(Y76="V",0,IF(Y76="X",0,IF(Y$2="L",VLOOKUP(Y76,'H. INV.'!$F$10:$P$171,11,FALSE),IF(Y$2="S",VLOOKUP(Y76,'H. INV.'!$V$10:$AF$171,11,FALSE),IF(Y$2="D",VLOOKUP(Y76,'H. INV.'!$AL$10:$AV$171,11,FALSE),"")))))))</f>
        <v/>
      </c>
      <c r="FC76" s="148" t="str">
        <f>IF(Z76="","",IF(Z76="L",0,IF(Z76="V",0,IF(Z76="X",0,IF(Z$2="L",VLOOKUP(Z76,'H. INV.'!$F$10:$P$171,11,FALSE),IF(Z$2="S",VLOOKUP(Z76,'H. INV.'!$V$10:$AF$171,11,FALSE),IF(Z$2="D",VLOOKUP(Z76,'H. INV.'!$AL$10:$AV$171,11,FALSE),"")))))))</f>
        <v/>
      </c>
      <c r="FD76" s="148" t="str">
        <f>IF(AA76="","",IF(AA76="L",0,IF(AA76="V",0,IF(AA76="X",0,IF(AA$2="L",VLOOKUP(AA76,'H. INV.'!$F$10:$P$171,11,FALSE),IF(AA$2="S",VLOOKUP(AA76,'H. INV.'!$V$10:$AF$171,11,FALSE),IF(AA$2="D",VLOOKUP(AA76,'H. INV.'!$AL$10:$AV$171,11,FALSE),"")))))))</f>
        <v/>
      </c>
      <c r="FE76" s="148" t="str">
        <f>IF(AB76="","",IF(AB76="L",0,IF(AB76="V",0,IF(AB76="X",0,IF(AB$2="L",VLOOKUP(AB76,'H. INV.'!$F$10:$P$171,11,FALSE),IF(AB$2="S",VLOOKUP(AB76,'H. INV.'!$V$10:$AF$171,11,FALSE),IF(AB$2="D",VLOOKUP(AB76,'H. INV.'!$AL$10:$AV$171,11,FALSE),"")))))))</f>
        <v/>
      </c>
      <c r="FF76" s="148" t="str">
        <f>IF(AC76="","",IF(AC76="L",0,IF(AC76="V",0,IF(AC76="X",0,IF(AC$2="L",VLOOKUP(AC76,'H. INV.'!$F$10:$P$171,11,FALSE),IF(AC$2="S",VLOOKUP(AC76,'H. INV.'!$V$10:$AF$171,11,FALSE),IF(AC$2="D",VLOOKUP(AC76,'H. INV.'!$AL$10:$AV$171,11,FALSE),"")))))))</f>
        <v/>
      </c>
      <c r="FG76" s="148" t="str">
        <f>IF(AD76="","",IF(AD76="L",0,IF(AD76="V",0,IF(AD76="X",0,IF(AD$2="L",VLOOKUP(AD76,'H. INV.'!$F$10:$P$171,11,FALSE),IF(AD$2="S",VLOOKUP(AD76,'H. INV.'!$V$10:$AF$171,11,FALSE),IF(AD$2="D",VLOOKUP(AD76,'H. INV.'!$AL$10:$AV$171,11,FALSE),"")))))))</f>
        <v/>
      </c>
      <c r="FH76" s="148" t="str">
        <f>IF(AE76="","",IF(AE76="L",0,IF(AE76="V",0,IF(AE76="X",0,IF(AE$2="L",VLOOKUP(AE76,'H. INV.'!$F$10:$P$171,11,FALSE),IF(AE$2="S",VLOOKUP(AE76,'H. INV.'!$V$10:$AF$171,11,FALSE),IF(AE$2="D",VLOOKUP(AE76,'H. INV.'!$AL$10:$AV$171,11,FALSE),"")))))))</f>
        <v/>
      </c>
      <c r="FI76" s="148" t="str">
        <f>IF(AF76="","",IF(AF76="L",0,IF(AF76="V",0,IF(AF76="X",0,IF(AF$2="L",VLOOKUP(AF76,'H. INV.'!$F$10:$P$171,11,FALSE),IF(AF$2="S",VLOOKUP(AF76,'H. INV.'!$V$10:$AF$171,11,FALSE),IF(AF$2="D",VLOOKUP(AF76,'H. INV.'!$AL$10:$AV$171,11,FALSE),"")))))))</f>
        <v/>
      </c>
      <c r="FJ76" s="148" t="str">
        <f>IF(AG76="","",IF(AG76="L",0,IF(AG76="V",0,IF(AG76="X",0,IF(AG$2="L",VLOOKUP(AG76,'H. INV.'!$F$10:$P$171,11,FALSE),IF(AG$2="S",VLOOKUP(AG76,'H. INV.'!$V$10:$AF$171,11,FALSE),IF(AG$2="D",VLOOKUP(AG76,'H. INV.'!$AL$10:$AV$171,11,FALSE),"")))))))</f>
        <v/>
      </c>
      <c r="FK76" s="148" t="str">
        <f>IF(AH76="","",IF(AH76="L",0,IF(AH76="V",0,IF(AH76="X",0,IF(AH$2="L",VLOOKUP(AH76,'H. INV.'!$F$10:$P$171,11,FALSE),IF(AH$2="S",VLOOKUP(AH76,'H. INV.'!$V$10:$AF$171,11,FALSE),IF(AH$2="D",VLOOKUP(AH76,'H. INV.'!$AL$10:$AV$171,11,FALSE),"")))))))</f>
        <v/>
      </c>
      <c r="FL76" s="148" t="str">
        <f>IF(AI76="","",IF(AI76="L",0,IF(AI76="V",0,IF(AI76="X",0,IF(AI$2="L",VLOOKUP(AI76,'H. INV.'!$F$10:$P$171,11,FALSE),IF(AI$2="S",VLOOKUP(AI76,'H. INV.'!$V$10:$AF$171,11,FALSE),IF(AI$2="D",VLOOKUP(AI76,'H. INV.'!$AL$10:$AV$171,11,FALSE),"")))))))</f>
        <v/>
      </c>
      <c r="FM76" s="148" t="str">
        <f>IF(AJ76="","",IF(AJ76="L",0,IF(AJ76="V",0,IF(AJ76="X",0,IF(AJ$2="L",VLOOKUP(AJ76,'H. INV.'!$F$10:$P$171,11,FALSE),IF(AJ$2="S",VLOOKUP(AJ76,'H. INV.'!$V$10:$AF$171,11,FALSE),IF(AJ$2="D",VLOOKUP(AJ76,'H. INV.'!$AL$10:$AV$171,11,FALSE),"")))))))</f>
        <v/>
      </c>
      <c r="FN76" s="148" t="str">
        <f>IF(AK76="","",IF(AK76="L",0,IF(AK76="V",0,IF(AK76="X",0,IF(AK$2="L",VLOOKUP(AK76,'H. INV.'!$F$10:$P$171,11,FALSE),IF(AK$2="S",VLOOKUP(AK76,'H. INV.'!$V$10:$AF$171,11,FALSE),IF(AK$2="D",VLOOKUP(AK76,'H. INV.'!$AL$10:$AV$171,11,FALSE),"")))))))</f>
        <v/>
      </c>
      <c r="FO76" s="19"/>
      <c r="FP76" s="148" t="str">
        <f>IF(G76="","",IF(G76="L",0,IF(G76="V",0,IF(G76="X",0,IF(G$2="L",VLOOKUP(G76,'H. VER.'!$F$10:$P$171,11,FALSE),IF(G$2="S",VLOOKUP(G76,'H. VER.'!$V$10:$AF$171,11,FALSE),IF(G$2="D",VLOOKUP(G76,'H. VER.'!$AL$10:$AV$171,11,FALSE),"")))))))</f>
        <v/>
      </c>
      <c r="FQ76" s="148" t="str">
        <f>IF(H76="","",IF(H76="L",0,IF(H76="V",0,IF(H76="X",0,IF(H$2="L",VLOOKUP(H76,'H. VER.'!$F$10:$P$171,11,FALSE),IF(H$2="S",VLOOKUP(H76,'H. VER.'!$V$10:$AF$171,11,FALSE),IF(H$2="D",VLOOKUP(H76,'H. VER.'!$AL$10:$AV$171,11,FALSE),"")))))))</f>
        <v/>
      </c>
      <c r="FR76" s="148" t="str">
        <f>IF(I76="","",IF(I76="L",0,IF(I76="V",0,IF(I76="X",0,IF(I$2="L",VLOOKUP(I76,'H. VER.'!$F$10:$P$171,11,FALSE),IF(I$2="S",VLOOKUP(I76,'H. VER.'!$V$10:$AF$171,11,FALSE),IF(I$2="D",VLOOKUP(I76,'H. VER.'!$AL$10:$AV$171,11,FALSE),"")))))))</f>
        <v/>
      </c>
      <c r="FS76" s="148" t="str">
        <f>IF(J76="","",IF(J76="L",0,IF(J76="V",0,IF(J76="X",0,IF(J$2="L",VLOOKUP(J76,'H. VER.'!$F$10:$P$171,11,FALSE),IF(J$2="S",VLOOKUP(J76,'H. VER.'!$V$10:$AF$171,11,FALSE),IF(J$2="D",VLOOKUP(J76,'H. VER.'!$AL$10:$AV$171,11,FALSE),"")))))))</f>
        <v/>
      </c>
      <c r="FT76" s="148" t="str">
        <f>IF(K76="","",IF(K76="L",0,IF(K76="V",0,IF(K76="X",0,IF(K$2="L",VLOOKUP(K76,'H. VER.'!$F$10:$P$171,11,FALSE),IF(K$2="S",VLOOKUP(K76,'H. VER.'!$V$10:$AF$171,11,FALSE),IF(K$2="D",VLOOKUP(K76,'H. VER.'!$AL$10:$AV$171,11,FALSE),"")))))))</f>
        <v/>
      </c>
      <c r="FU76" s="148" t="str">
        <f>IF(L76="","",IF(L76="L",0,IF(L76="V",0,IF(L76="X",0,IF(L$2="L",VLOOKUP(L76,'H. VER.'!$F$10:$P$171,11,FALSE),IF(L$2="S",VLOOKUP(L76,'H. VER.'!$V$10:$AF$171,11,FALSE),IF(L$2="D",VLOOKUP(L76,'H. VER.'!$AL$10:$AV$171,11,FALSE),"")))))))</f>
        <v/>
      </c>
      <c r="FV76" s="148" t="str">
        <f>IF(M76="","",IF(M76="L",0,IF(M76="V",0,IF(M76="X",0,IF(M$2="L",VLOOKUP(M76,'H. VER.'!$F$10:$P$171,11,FALSE),IF(M$2="S",VLOOKUP(M76,'H. VER.'!$V$10:$AF$171,11,FALSE),IF(M$2="D",VLOOKUP(M76,'H. VER.'!$AL$10:$AV$171,11,FALSE),"")))))))</f>
        <v/>
      </c>
      <c r="FW76" s="148" t="str">
        <f>IF(N76="","",IF(N76="L",0,IF(N76="V",0,IF(N76="X",0,IF(N$2="L",VLOOKUP(N76,'H. VER.'!$F$10:$P$171,11,FALSE),IF(N$2="S",VLOOKUP(N76,'H. VER.'!$V$10:$AF$171,11,FALSE),IF(N$2="D",VLOOKUP(N76,'H. VER.'!$AL$10:$AV$171,11,FALSE),"")))))))</f>
        <v/>
      </c>
      <c r="FX76" s="148" t="str">
        <f>IF(O76="","",IF(O76="L",0,IF(O76="V",0,IF(O76="X",0,IF(O$2="L",VLOOKUP(O76,'H. VER.'!$F$10:$P$171,11,FALSE),IF(O$2="S",VLOOKUP(O76,'H. VER.'!$V$10:$AF$171,11,FALSE),IF(O$2="D",VLOOKUP(O76,'H. VER.'!$AL$10:$AV$171,11,FALSE),"")))))))</f>
        <v/>
      </c>
      <c r="FY76" s="148" t="str">
        <f>IF(P76="","",IF(P76="L",0,IF(P76="V",0,IF(P76="X",0,IF(P$2="L",VLOOKUP(P76,'H. VER.'!$F$10:$P$171,11,FALSE),IF(P$2="S",VLOOKUP(P76,'H. VER.'!$V$10:$AF$171,11,FALSE),IF(P$2="D",VLOOKUP(P76,'H. VER.'!$AL$10:$AV$171,11,FALSE),"")))))))</f>
        <v/>
      </c>
      <c r="FZ76" s="148" t="str">
        <f>IF(Q76="","",IF(Q76="L",0,IF(Q76="V",0,IF(Q76="X",0,IF(Q$2="L",VLOOKUP(Q76,'H. VER.'!$F$10:$P$171,11,FALSE),IF(Q$2="S",VLOOKUP(Q76,'H. VER.'!$V$10:$AF$171,11,FALSE),IF(Q$2="D",VLOOKUP(Q76,'H. VER.'!$AL$10:$AV$171,11,FALSE),"")))))))</f>
        <v/>
      </c>
      <c r="GA76" s="148" t="str">
        <f>IF(R76="","",IF(R76="L",0,IF(R76="V",0,IF(R76="X",0,IF(R$2="L",VLOOKUP(R76,'H. VER.'!$F$10:$P$171,11,FALSE),IF(R$2="S",VLOOKUP(R76,'H. VER.'!$V$10:$AF$171,11,FALSE),IF(R$2="D",VLOOKUP(R76,'H. VER.'!$AL$10:$AV$171,11,FALSE),"")))))))</f>
        <v/>
      </c>
      <c r="GB76" s="148" t="str">
        <f>IF(S76="","",IF(S76="L",0,IF(S76="V",0,IF(S76="X",0,IF(S$2="L",VLOOKUP(S76,'H. VER.'!$F$10:$P$171,11,FALSE),IF(S$2="S",VLOOKUP(S76,'H. VER.'!$V$10:$AF$171,11,FALSE),IF(S$2="D",VLOOKUP(S76,'H. VER.'!$AL$10:$AV$171,11,FALSE),"")))))))</f>
        <v/>
      </c>
      <c r="GC76" s="148" t="str">
        <f>IF(T76="","",IF(T76="L",0,IF(T76="V",0,IF(T76="X",0,IF(T$2="L",VLOOKUP(T76,'H. VER.'!$F$10:$P$171,11,FALSE),IF(T$2="S",VLOOKUP(T76,'H. VER.'!$V$10:$AF$171,11,FALSE),IF(T$2="D",VLOOKUP(T76,'H. VER.'!$AL$10:$AV$171,11,FALSE),"")))))))</f>
        <v/>
      </c>
      <c r="GD76" s="148" t="str">
        <f>IF(U76="","",IF(U76="L",0,IF(U76="V",0,IF(U76="X",0,IF(U$2="L",VLOOKUP(U76,'H. VER.'!$F$10:$P$171,11,FALSE),IF(U$2="S",VLOOKUP(U76,'H. VER.'!$V$10:$AF$171,11,FALSE),IF(U$2="D",VLOOKUP(U76,'H. VER.'!$AL$10:$AV$171,11,FALSE),"")))))))</f>
        <v/>
      </c>
      <c r="GE76" s="148" t="str">
        <f>IF(V76="","",IF(V76="L",0,IF(V76="V",0,IF(V76="X",0,IF(V$2="L",VLOOKUP(V76,'H. VER.'!$F$10:$P$171,11,FALSE),IF(V$2="S",VLOOKUP(V76,'H. VER.'!$V$10:$AF$171,11,FALSE),IF(V$2="D",VLOOKUP(V76,'H. VER.'!$AL$10:$AV$171,11,FALSE),"")))))))</f>
        <v/>
      </c>
      <c r="GF76" s="148" t="str">
        <f>IF(W76="","",IF(W76="L",0,IF(W76="V",0,IF(W76="X",0,IF(W$2="L",VLOOKUP(W76,'H. VER.'!$F$10:$P$171,11,FALSE),IF(W$2="S",VLOOKUP(W76,'H. VER.'!$V$10:$AF$171,11,FALSE),IF(W$2="D",VLOOKUP(W76,'H. VER.'!$AL$10:$AV$171,11,FALSE),"")))))))</f>
        <v/>
      </c>
      <c r="GG76" s="148" t="str">
        <f>IF(X76="","",IF(X76="L",0,IF(X76="V",0,IF(X76="X",0,IF(X$2="L",VLOOKUP(X76,'H. VER.'!$F$10:$P$171,11,FALSE),IF(X$2="S",VLOOKUP(X76,'H. VER.'!$V$10:$AF$171,11,FALSE),IF(X$2="D",VLOOKUP(X76,'H. VER.'!$AL$10:$AV$171,11,FALSE),"")))))))</f>
        <v/>
      </c>
      <c r="GH76" s="148" t="str">
        <f>IF(Y76="","",IF(Y76="L",0,IF(Y76="V",0,IF(Y76="X",0,IF(Y$2="L",VLOOKUP(Y76,'H. VER.'!$F$10:$P$171,11,FALSE),IF(Y$2="S",VLOOKUP(Y76,'H. VER.'!$V$10:$AF$171,11,FALSE),IF(Y$2="D",VLOOKUP(Y76,'H. VER.'!$AL$10:$AV$171,11,FALSE),"")))))))</f>
        <v/>
      </c>
      <c r="GI76" s="148" t="str">
        <f>IF(Z76="","",IF(Z76="L",0,IF(Z76="V",0,IF(Z76="X",0,IF(Z$2="L",VLOOKUP(Z76,'H. VER.'!$F$10:$P$171,11,FALSE),IF(Z$2="S",VLOOKUP(Z76,'H. VER.'!$V$10:$AF$171,11,FALSE),IF(Z$2="D",VLOOKUP(Z76,'H. VER.'!$AL$10:$AV$171,11,FALSE),"")))))))</f>
        <v/>
      </c>
      <c r="GJ76" s="148" t="str">
        <f>IF(AA76="","",IF(AA76="L",0,IF(AA76="V",0,IF(AA76="X",0,IF(AA$2="L",VLOOKUP(AA76,'H. VER.'!$F$10:$P$171,11,FALSE),IF(AA$2="S",VLOOKUP(AA76,'H. VER.'!$V$10:$AF$171,11,FALSE),IF(AA$2="D",VLOOKUP(AA76,'H. VER.'!$AL$10:$AV$171,11,FALSE),"")))))))</f>
        <v/>
      </c>
      <c r="GK76" s="148" t="str">
        <f>IF(AB76="","",IF(AB76="L",0,IF(AB76="V",0,IF(AB76="X",0,IF(AB$2="L",VLOOKUP(AB76,'H. VER.'!$F$10:$P$171,11,FALSE),IF(AB$2="S",VLOOKUP(AB76,'H. VER.'!$V$10:$AF$171,11,FALSE),IF(AB$2="D",VLOOKUP(AB76,'H. VER.'!$AL$10:$AV$171,11,FALSE),"")))))))</f>
        <v/>
      </c>
      <c r="GL76" s="148" t="str">
        <f>IF(AC76="","",IF(AC76="L",0,IF(AC76="V",0,IF(AC76="X",0,IF(AC$2="L",VLOOKUP(AC76,'H. VER.'!$F$10:$P$171,11,FALSE),IF(AC$2="S",VLOOKUP(AC76,'H. VER.'!$V$10:$AF$171,11,FALSE),IF(AC$2="D",VLOOKUP(AC76,'H. VER.'!$AL$10:$AV$171,11,FALSE),"")))))))</f>
        <v/>
      </c>
      <c r="GM76" s="148" t="str">
        <f>IF(AD76="","",IF(AD76="L",0,IF(AD76="V",0,IF(AD76="X",0,IF(AD$2="L",VLOOKUP(AD76,'H. VER.'!$F$10:$P$171,11,FALSE),IF(AD$2="S",VLOOKUP(AD76,'H. VER.'!$V$10:$AF$171,11,FALSE),IF(AD$2="D",VLOOKUP(AD76,'H. VER.'!$AL$10:$AV$171,11,FALSE),"")))))))</f>
        <v/>
      </c>
      <c r="GN76" s="148" t="str">
        <f>IF(AE76="","",IF(AE76="L",0,IF(AE76="V",0,IF(AE76="X",0,IF(AE$2="L",VLOOKUP(AE76,'H. VER.'!$F$10:$P$171,11,FALSE),IF(AE$2="S",VLOOKUP(AE76,'H. VER.'!$V$10:$AF$171,11,FALSE),IF(AE$2="D",VLOOKUP(AE76,'H. VER.'!$AL$10:$AV$171,11,FALSE),"")))))))</f>
        <v/>
      </c>
      <c r="GO76" s="148" t="str">
        <f>IF(AF76="","",IF(AF76="L",0,IF(AF76="V",0,IF(AF76="X",0,IF(AF$2="L",VLOOKUP(AF76,'H. VER.'!$F$10:$P$171,11,FALSE),IF(AF$2="S",VLOOKUP(AF76,'H. VER.'!$V$10:$AF$171,11,FALSE),IF(AF$2="D",VLOOKUP(AF76,'H. VER.'!$AL$10:$AV$171,11,FALSE),"")))))))</f>
        <v/>
      </c>
      <c r="GP76" s="148" t="str">
        <f>IF(AG76="","",IF(AG76="L",0,IF(AG76="V",0,IF(AG76="X",0,IF(AG$2="L",VLOOKUP(AG76,'H. VER.'!$F$10:$P$171,11,FALSE),IF(AG$2="S",VLOOKUP(AG76,'H. VER.'!$V$10:$AF$171,11,FALSE),IF(AG$2="D",VLOOKUP(AG76,'H. VER.'!$AL$10:$AV$171,11,FALSE),"")))))))</f>
        <v/>
      </c>
      <c r="GQ76" s="148" t="str">
        <f>IF(AH76="","",IF(AH76="L",0,IF(AH76="V",0,IF(AH76="X",0,IF(AH$2="L",VLOOKUP(AH76,'H. VER.'!$F$10:$P$171,11,FALSE),IF(AH$2="S",VLOOKUP(AH76,'H. VER.'!$V$10:$AF$171,11,FALSE),IF(AH$2="D",VLOOKUP(AH76,'H. VER.'!$AL$10:$AV$171,11,FALSE),"")))))))</f>
        <v/>
      </c>
      <c r="GR76" s="148" t="str">
        <f>IF(AI76="","",IF(AI76="L",0,IF(AI76="V",0,IF(AI76="X",0,IF(AI$2="L",VLOOKUP(AI76,'H. VER.'!$F$10:$P$171,11,FALSE),IF(AI$2="S",VLOOKUP(AI76,'H. VER.'!$V$10:$AF$171,11,FALSE),IF(AI$2="D",VLOOKUP(AI76,'H. VER.'!$AL$10:$AV$171,11,FALSE),"")))))))</f>
        <v/>
      </c>
      <c r="GS76" s="148" t="str">
        <f>IF(AJ76="","",IF(AJ76="L",0,IF(AJ76="V",0,IF(AJ76="X",0,IF(AJ$2="L",VLOOKUP(AJ76,'H. VER.'!$F$10:$P$171,11,FALSE),IF(AJ$2="S",VLOOKUP(AJ76,'H. VER.'!$V$10:$AF$171,11,FALSE),IF(AJ$2="D",VLOOKUP(AJ76,'H. VER.'!$AL$10:$AV$171,11,FALSE),"")))))))</f>
        <v/>
      </c>
      <c r="GT76" s="148" t="str">
        <f>IF(AK76="","",IF(AK76="L",0,IF(AK76="V",0,IF(AK76="X",0,IF(AK$2="L",VLOOKUP(AK76,'H. VER.'!$F$10:$P$171,11,FALSE),IF(AK$2="S",VLOOKUP(AK76,'H. VER.'!$V$10:$AF$171,11,FALSE),IF(AK$2="D",VLOOKUP(AK76,'H. VER.'!$AL$10:$AV$171,11,FALSE),"")))))))</f>
        <v/>
      </c>
      <c r="GU76" s="19"/>
      <c r="GV76" s="417">
        <f t="shared" si="122"/>
        <v>75</v>
      </c>
      <c r="GW76" s="415"/>
    </row>
    <row r="77" spans="1:205" ht="15.75">
      <c r="A77" s="368"/>
      <c r="B77" s="367" t="str">
        <f>IFERROR(VLOOKUP(A493/7/2023+CONDUCTORES!C:V,20,FALSE),"")</f>
        <v/>
      </c>
      <c r="C77" s="544" t="str">
        <f>IF(CUADRO!A77="",IF(B77="","",B77),VLOOKUP(CUADRO!A77,CONDUCTORES!C:E,3,FALSE))</f>
        <v/>
      </c>
      <c r="D77" s="545" t="str">
        <f>IF(ISNA(IF(B77="",IF(A77="","",A77),VLOOKUP(B77,CONDUCTORES!B:F,5,FALSE))),"",(IF(B77="",IF(A77="","",A77),VLOOKUP(B77,CONDUCTORES!B:F,5,FALSE))))</f>
        <v/>
      </c>
      <c r="E77" s="546">
        <v>62</v>
      </c>
      <c r="F77" s="552"/>
      <c r="G77" s="547"/>
      <c r="H77" s="547"/>
      <c r="I77" s="519"/>
      <c r="J77" s="547"/>
      <c r="K77" s="519"/>
      <c r="L77" s="550"/>
      <c r="M77" s="547"/>
      <c r="N77" s="547"/>
      <c r="O77" s="547"/>
      <c r="P77" s="519"/>
      <c r="Q77" s="519"/>
      <c r="R77" s="519"/>
      <c r="S77" s="550"/>
      <c r="T77" s="519"/>
      <c r="U77" s="549"/>
      <c r="V77" s="555"/>
      <c r="W77" s="555"/>
      <c r="X77" s="555"/>
      <c r="Y77" s="555"/>
      <c r="Z77" s="555"/>
      <c r="AA77" s="555"/>
      <c r="AB77" s="555"/>
      <c r="AC77" s="555"/>
      <c r="AD77" s="555"/>
      <c r="AE77" s="555"/>
      <c r="AF77" s="555"/>
      <c r="AG77" s="555"/>
      <c r="AH77" s="555"/>
      <c r="AI77" s="555"/>
      <c r="AJ77" s="555"/>
      <c r="AK77" s="519"/>
      <c r="AL77" s="417">
        <f t="shared" si="120"/>
        <v>0</v>
      </c>
      <c r="AM77" s="417">
        <f t="shared" si="121"/>
        <v>31</v>
      </c>
      <c r="AN77" s="463">
        <f t="shared" si="112"/>
        <v>0</v>
      </c>
      <c r="AO77" s="463">
        <f t="shared" si="113"/>
        <v>0</v>
      </c>
      <c r="AP77" s="463">
        <f t="shared" si="114"/>
        <v>0</v>
      </c>
      <c r="AQ77" s="463">
        <f t="shared" si="115"/>
        <v>0</v>
      </c>
      <c r="AR77" s="463">
        <f t="shared" si="116"/>
        <v>0</v>
      </c>
      <c r="AS77" s="464">
        <f t="shared" si="117"/>
        <v>0</v>
      </c>
      <c r="AT77" s="464">
        <f t="shared" si="118"/>
        <v>0</v>
      </c>
      <c r="AU77" s="465">
        <f>EH77+(AO77*(CALCULADORA!$L$22/30))+(CUADRO!AP77*CALCULADORA!$J$22)+(CUADRO!AQ77*CALCULADORA!$J$22)+(CUADRO!AR77*CALCULADORA!$J$22)</f>
        <v>0</v>
      </c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97">
        <f t="shared" si="80"/>
        <v>1</v>
      </c>
      <c r="BW77" s="97">
        <f t="shared" si="81"/>
        <v>2</v>
      </c>
      <c r="BX77" s="97">
        <f t="shared" si="82"/>
        <v>3</v>
      </c>
      <c r="BY77" s="97">
        <f t="shared" si="83"/>
        <v>4</v>
      </c>
      <c r="BZ77" s="97">
        <f t="shared" si="84"/>
        <v>5</v>
      </c>
      <c r="CA77" s="97">
        <f t="shared" si="85"/>
        <v>6</v>
      </c>
      <c r="CB77" s="97">
        <f t="shared" si="86"/>
        <v>7</v>
      </c>
      <c r="CC77" s="97">
        <f t="shared" si="87"/>
        <v>8</v>
      </c>
      <c r="CD77" s="97">
        <f t="shared" si="88"/>
        <v>9</v>
      </c>
      <c r="CE77" s="97">
        <f t="shared" si="89"/>
        <v>10</v>
      </c>
      <c r="CF77" s="97">
        <f t="shared" si="90"/>
        <v>11</v>
      </c>
      <c r="CG77" s="97">
        <f t="shared" si="91"/>
        <v>12</v>
      </c>
      <c r="CH77" s="97">
        <f t="shared" si="92"/>
        <v>13</v>
      </c>
      <c r="CI77" s="97">
        <f t="shared" si="93"/>
        <v>14</v>
      </c>
      <c r="CJ77" s="97">
        <f t="shared" si="94"/>
        <v>15</v>
      </c>
      <c r="CK77" s="97">
        <f t="shared" si="95"/>
        <v>16</v>
      </c>
      <c r="CL77" s="97">
        <f t="shared" si="96"/>
        <v>17</v>
      </c>
      <c r="CM77" s="97">
        <f t="shared" si="97"/>
        <v>18</v>
      </c>
      <c r="CN77" s="97">
        <f t="shared" si="98"/>
        <v>19</v>
      </c>
      <c r="CO77" s="97">
        <f t="shared" si="99"/>
        <v>20</v>
      </c>
      <c r="CP77" s="97">
        <f t="shared" si="100"/>
        <v>21</v>
      </c>
      <c r="CQ77" s="97">
        <f t="shared" si="101"/>
        <v>22</v>
      </c>
      <c r="CR77" s="97">
        <f t="shared" si="102"/>
        <v>23</v>
      </c>
      <c r="CS77" s="97">
        <f t="shared" si="103"/>
        <v>24</v>
      </c>
      <c r="CT77" s="97">
        <f t="shared" si="104"/>
        <v>25</v>
      </c>
      <c r="CU77" s="97">
        <f t="shared" si="105"/>
        <v>26</v>
      </c>
      <c r="CV77" s="97">
        <f t="shared" si="106"/>
        <v>27</v>
      </c>
      <c r="CW77" s="97">
        <f t="shared" si="107"/>
        <v>28</v>
      </c>
      <c r="CX77" s="97">
        <f t="shared" si="108"/>
        <v>29</v>
      </c>
      <c r="CY77" s="97">
        <f t="shared" si="109"/>
        <v>30</v>
      </c>
      <c r="CZ77" s="97">
        <f t="shared" si="110"/>
        <v>31</v>
      </c>
      <c r="DA77" s="19"/>
      <c r="DB77" s="19"/>
      <c r="DC77" s="148" t="str">
        <f>IF(G77="X",CALCULADORA!$J$22,IF(CUADRO!G77="V",0,IF(CUADRO!G77="AP",0,IF(CUADRO!G77="HS",0,IF(CUADRO!G77="BA",0,IF(CALCULADORA!$M$2="INVIERNO",CUADRO!EJ77,CUADRO!FP77))))))</f>
        <v/>
      </c>
      <c r="DD77" s="148" t="str">
        <f>IF(H77="X",CALCULADORA!$J$22,IF(CUADRO!H77="V",0,IF(CUADRO!H77="AP",0,IF(CUADRO!H77="HS",0,IF(CUADRO!H77="BA",0,IF(CALCULADORA!$M$2="INVIERNO",CUADRO!EK77,CUADRO!FQ77))))))</f>
        <v/>
      </c>
      <c r="DE77" s="148" t="str">
        <f>IF(I77="X",CALCULADORA!$J$22,IF(CUADRO!I77="V",0,IF(CUADRO!I77="AP",0,IF(CUADRO!I77="HS",0,IF(CUADRO!I77="BA",0,IF(CALCULADORA!$M$2="INVIERNO",CUADRO!EL77,CUADRO!FR77))))))</f>
        <v/>
      </c>
      <c r="DF77" s="148" t="str">
        <f>IF(J77="X",CALCULADORA!$J$22,IF(CUADRO!J77="V",0,IF(CUADRO!J77="AP",0,IF(CUADRO!J77="HS",0,IF(CUADRO!J77="BA",0,IF(CALCULADORA!$M$2="INVIERNO",CUADRO!EM77,CUADRO!FS77))))))</f>
        <v/>
      </c>
      <c r="DG77" s="148" t="str">
        <f>IF(K77="X",CALCULADORA!$J$22,IF(CUADRO!K77="V",0,IF(CUADRO!K77="AP",0,IF(CUADRO!K77="HS",0,IF(CUADRO!K77="BA",0,IF(CALCULADORA!$M$2="INVIERNO",CUADRO!EN77,CUADRO!FT77))))))</f>
        <v/>
      </c>
      <c r="DH77" s="148" t="str">
        <f>IF(L77="X",CALCULADORA!$J$22,IF(CUADRO!L77="V",0,IF(CUADRO!L77="AP",0,IF(CUADRO!L77="HS",0,IF(CUADRO!L77="BA",0,IF(CALCULADORA!$M$2="INVIERNO",CUADRO!EO77,CUADRO!FU77))))))</f>
        <v/>
      </c>
      <c r="DI77" s="148" t="str">
        <f>IF(M77="X",CALCULADORA!$J$22,IF(CUADRO!M77="V",0,IF(CUADRO!M77="AP",0,IF(CUADRO!M77="HS",0,IF(CUADRO!M77="BA",0,IF(CALCULADORA!$M$2="INVIERNO",CUADRO!EP77,CUADRO!FV77))))))</f>
        <v/>
      </c>
      <c r="DJ77" s="148" t="str">
        <f>IF(N77="X",CALCULADORA!$J$22,IF(CUADRO!N77="V",0,IF(CUADRO!N77="AP",0,IF(CUADRO!N77="HS",0,IF(CUADRO!N77="BA",0,IF(CALCULADORA!$M$2="INVIERNO",CUADRO!EQ77,CUADRO!FW77))))))</f>
        <v/>
      </c>
      <c r="DK77" s="148" t="str">
        <f>IF(O77="X",CALCULADORA!$J$22,IF(CUADRO!O77="V",0,IF(CUADRO!O77="AP",0,IF(CUADRO!O77="HS",0,IF(CUADRO!O77="BA",0,IF(CALCULADORA!$M$2="INVIERNO",CUADRO!ER77,CUADRO!FX77))))))</f>
        <v/>
      </c>
      <c r="DL77" s="148" t="str">
        <f>IF(P77="X",CALCULADORA!$J$22,IF(CUADRO!P77="V",0,IF(CUADRO!P77="AP",0,IF(CUADRO!P77="HS",0,IF(CUADRO!P77="BA",0,IF(CALCULADORA!$M$2="INVIERNO",CUADRO!ES77,CUADRO!FY77))))))</f>
        <v/>
      </c>
      <c r="DM77" s="148" t="str">
        <f>IF(Q77="X",CALCULADORA!$J$22,IF(CUADRO!Q77="V",0,IF(CUADRO!Q77="AP",0,IF(CUADRO!Q77="HS",0,IF(CUADRO!Q77="BA",0,IF(CALCULADORA!$M$2="INVIERNO",CUADRO!ET77,CUADRO!FZ77))))))</f>
        <v/>
      </c>
      <c r="DN77" s="148" t="str">
        <f>IF(R77="X",CALCULADORA!$J$22,IF(CUADRO!R77="V",0,IF(CUADRO!R77="AP",0,IF(CUADRO!R77="HS",0,IF(CUADRO!R77="BA",0,IF(CALCULADORA!$M$2="INVIERNO",CUADRO!EU77,CUADRO!GA77))))))</f>
        <v/>
      </c>
      <c r="DO77" s="148" t="str">
        <f>IF(S77="X",CALCULADORA!$J$22,IF(CUADRO!S77="V",0,IF(CUADRO!S77="AP",0,IF(CUADRO!S77="HS",0,IF(CUADRO!S77="BA",0,IF(CALCULADORA!$M$2="INVIERNO",CUADRO!EV77,CUADRO!GB77))))))</f>
        <v/>
      </c>
      <c r="DP77" s="148" t="str">
        <f>IF(T77="X",CALCULADORA!$J$22,IF(CUADRO!T77="V",0,IF(CUADRO!T77="AP",0,IF(CUADRO!T77="HS",0,IF(CUADRO!T77="BA",0,IF(CALCULADORA!$M$2="INVIERNO",CUADRO!EW77,CUADRO!GC77))))))</f>
        <v/>
      </c>
      <c r="DQ77" s="148" t="str">
        <f>IF(U77="X",CALCULADORA!$J$22,IF(CUADRO!U77="V",0,IF(CUADRO!U77="AP",0,IF(CUADRO!U77="HS",0,IF(CUADRO!U77="BA",0,IF(CALCULADORA!$M$2="INVIERNO",CUADRO!EX77,CUADRO!GD77))))))</f>
        <v/>
      </c>
      <c r="DR77" s="148" t="str">
        <f>IF(V77="X",CALCULADORA!$J$22,IF(CUADRO!V77="V",0,IF(CUADRO!V77="AP",0,IF(CUADRO!V77="HS",0,IF(CUADRO!V77="BA",0,IF(CALCULADORA!$M$2="INVIERNO",CUADRO!EY77,CUADRO!GE77))))))</f>
        <v/>
      </c>
      <c r="DS77" s="148" t="str">
        <f>IF(W77="X",CALCULADORA!$J$22,IF(CUADRO!W77="V",0,IF(CUADRO!W77="AP",0,IF(CUADRO!W77="HS",0,IF(CUADRO!W77="BA",0,IF(CALCULADORA!$M$2="INVIERNO",CUADRO!EZ77,CUADRO!GF77))))))</f>
        <v/>
      </c>
      <c r="DT77" s="148" t="str">
        <f>IF(X77="X",CALCULADORA!$J$22,IF(CUADRO!X77="V",0,IF(CUADRO!X77="AP",0,IF(CUADRO!X77="HS",0,IF(CUADRO!X77="BA",0,IF(CALCULADORA!$M$2="INVIERNO",CUADRO!FA77,CUADRO!GG77))))))</f>
        <v/>
      </c>
      <c r="DU77" s="148" t="str">
        <f>IF(Y77="X",CALCULADORA!$J$22,IF(CUADRO!Y77="V",0,IF(CUADRO!Y77="AP",0,IF(CUADRO!Y77="HS",0,IF(CUADRO!Y77="BA",0,IF(CALCULADORA!$M$2="INVIERNO",CUADRO!FB77,CUADRO!GH77))))))</f>
        <v/>
      </c>
      <c r="DV77" s="148" t="str">
        <f>IF(Z77="X",CALCULADORA!$J$22,IF(CUADRO!Z77="V",0,IF(CUADRO!Z77="AP",0,IF(CUADRO!Z77="HS",0,IF(CUADRO!Z77="BA",0,IF(CALCULADORA!$M$2="INVIERNO",CUADRO!FC77,CUADRO!GI77))))))</f>
        <v/>
      </c>
      <c r="DW77" s="148" t="str">
        <f>IF(AA77="X",CALCULADORA!$J$22,IF(CUADRO!AA77="V",0,IF(CUADRO!AA77="AP",0,IF(CUADRO!AA77="HS",0,IF(CUADRO!AA77="BA",0,IF(CALCULADORA!$M$2="INVIERNO",CUADRO!FD77,CUADRO!GJ77))))))</f>
        <v/>
      </c>
      <c r="DX77" s="148" t="str">
        <f>IF(AB77="X",CALCULADORA!$J$22,IF(CUADRO!AB77="V",0,IF(CUADRO!AB77="AP",0,IF(CUADRO!AB77="HS",0,IF(CUADRO!AB77="BA",0,IF(CALCULADORA!$M$2="INVIERNO",CUADRO!FE77,CUADRO!GK77))))))</f>
        <v/>
      </c>
      <c r="DY77" s="148" t="str">
        <f>IF(AC77="X",CALCULADORA!$J$22,IF(CUADRO!AC77="V",0,IF(CUADRO!AC77="AP",0,IF(CUADRO!AC77="HS",0,IF(CUADRO!AC77="BA",0,IF(CALCULADORA!$M$2="INVIERNO",CUADRO!FF77,CUADRO!GL77))))))</f>
        <v/>
      </c>
      <c r="DZ77" s="148" t="str">
        <f>IF(AD77="X",CALCULADORA!$J$22,IF(CUADRO!AD77="V",0,IF(CUADRO!AD77="AP",0,IF(CUADRO!AD77="HS",0,IF(CUADRO!AD77="BA",0,IF(CALCULADORA!$M$2="INVIERNO",CUADRO!FG77,CUADRO!GM77))))))</f>
        <v/>
      </c>
      <c r="EA77" s="148" t="str">
        <f>IF(AE77="X",CALCULADORA!$J$22,IF(CUADRO!AE77="V",0,IF(CUADRO!AE77="AP",0,IF(CUADRO!AE77="HS",0,IF(CUADRO!AE77="BA",0,IF(CALCULADORA!$M$2="INVIERNO",CUADRO!FH77,CUADRO!GN77))))))</f>
        <v/>
      </c>
      <c r="EB77" s="148" t="str">
        <f>IF(AF77="X",CALCULADORA!$J$22,IF(CUADRO!AF77="V",0,IF(CUADRO!AF77="AP",0,IF(CUADRO!AF77="HS",0,IF(CUADRO!AF77="BA",0,IF(CALCULADORA!$M$2="INVIERNO",CUADRO!FI77,CUADRO!GO77))))))</f>
        <v/>
      </c>
      <c r="EC77" s="148" t="str">
        <f>IF(AG77="X",CALCULADORA!$J$22,IF(CUADRO!AG77="V",0,IF(CUADRO!AG77="AP",0,IF(CUADRO!AG77="HS",0,IF(CUADRO!AG77="BA",0,IF(CALCULADORA!$M$2="INVIERNO",CUADRO!FJ77,CUADRO!GP77))))))</f>
        <v/>
      </c>
      <c r="ED77" s="148" t="str">
        <f>IF(AH77="X",CALCULADORA!$J$22,IF(CUADRO!AH77="V",0,IF(CUADRO!AH77="AP",0,IF(CUADRO!AH77="HS",0,IF(CUADRO!AH77="BA",0,IF(CALCULADORA!$M$2="INVIERNO",CUADRO!FK77,CUADRO!GQ77))))))</f>
        <v/>
      </c>
      <c r="EE77" s="148" t="str">
        <f>IF(AI77="X",CALCULADORA!$J$22,IF(CUADRO!AI77="V",0,IF(CUADRO!AI77="AP",0,IF(CUADRO!AI77="HS",0,IF(CUADRO!AI77="BA",0,IF(CALCULADORA!$M$2="INVIERNO",CUADRO!FL77,CUADRO!GR77))))))</f>
        <v/>
      </c>
      <c r="EF77" s="148" t="str">
        <f>IF(AJ77="X",CALCULADORA!$J$22,IF(CUADRO!AJ77="V",0,IF(CUADRO!AJ77="AP",0,IF(CUADRO!AJ77="HS",0,IF(CUADRO!AJ77="BA",0,IF(CALCULADORA!$M$2="INVIERNO",CUADRO!FM77,CUADRO!GS77))))))</f>
        <v/>
      </c>
      <c r="EG77" s="148" t="str">
        <f>IF(AK77="X",CALCULADORA!$J$22,IF(CUADRO!AK77="V",0,IF(CUADRO!AK77="AP",0,IF(CUADRO!AK77="HS",0,IF(CUADRO!AK77="BA",0,IF(CALCULADORA!$M$2="INVIERNO",CUADRO!FN77,CUADRO!GT77))))))</f>
        <v/>
      </c>
      <c r="EH77" s="363">
        <f t="shared" si="119"/>
        <v>0</v>
      </c>
      <c r="EI77" s="19"/>
      <c r="EJ77" s="148" t="str">
        <f>IF(G77="","",IF(G77="L",0,IF(G77="V",0,IF(G77="X",0,IF(G$2="L",VLOOKUP(G77,'H. INV.'!$F$10:$P$171,11,FALSE),IF(G$2="S",VLOOKUP(G77,'H. INV.'!$V$10:$AF$171,11,FALSE),IF(G$2="D",VLOOKUP(G77,'H. INV.'!$AL$10:$AV$171,11,FALSE),"")))))))</f>
        <v/>
      </c>
      <c r="EK77" s="148" t="str">
        <f>IF(H77="","",IF(H77="L",0,IF(H77="V",0,IF(H77="X",0,IF(H$2="L",VLOOKUP(H77,'H. INV.'!$F$10:$P$171,11,FALSE),IF(H$2="S",VLOOKUP(H77,'H. INV.'!$V$10:$AF$171,11,FALSE),IF(H$2="D",VLOOKUP(H77,'H. INV.'!$AL$10:$AV$171,11,FALSE),"")))))))</f>
        <v/>
      </c>
      <c r="EL77" s="148" t="str">
        <f>IF(I77="","",IF(I77="L",0,IF(I77="V",0,IF(I77="X",0,IF(I$2="L",VLOOKUP(I77,'H. INV.'!$F$10:$P$171,11,FALSE),IF(I$2="S",VLOOKUP(I77,'H. INV.'!$V$10:$AF$171,11,FALSE),IF(I$2="D",VLOOKUP(I77,'H. INV.'!$AL$10:$AV$171,11,FALSE),"")))))))</f>
        <v/>
      </c>
      <c r="EM77" s="148" t="str">
        <f>IF(J77="","",IF(J77="L",0,IF(J77="V",0,IF(J77="X",0,IF(J$2="L",VLOOKUP(J77,'H. INV.'!$F$10:$P$171,11,FALSE),IF(J$2="S",VLOOKUP(J77,'H. INV.'!$V$10:$AF$171,11,FALSE),IF(J$2="D",VLOOKUP(J77,'H. INV.'!$AL$10:$AV$171,11,FALSE),"")))))))</f>
        <v/>
      </c>
      <c r="EN77" s="148" t="str">
        <f>IF(K77="","",IF(K77="L",0,IF(K77="V",0,IF(K77="X",0,IF(K$2="L",VLOOKUP(K77,'H. INV.'!$F$10:$P$171,11,FALSE),IF(K$2="S",VLOOKUP(K77,'H. INV.'!$V$10:$AF$171,11,FALSE),IF(K$2="D",VLOOKUP(K77,'H. INV.'!$AL$10:$AV$171,11,FALSE),"")))))))</f>
        <v/>
      </c>
      <c r="EO77" s="148" t="str">
        <f>IF(L77="","",IF(L77="L",0,IF(L77="V",0,IF(L77="X",0,IF(L$2="L",VLOOKUP(L77,'H. INV.'!$F$10:$P$171,11,FALSE),IF(L$2="S",VLOOKUP(L77,'H. INV.'!$V$10:$AF$171,11,FALSE),IF(L$2="D",VLOOKUP(L77,'H. INV.'!$AL$10:$AV$171,11,FALSE),"")))))))</f>
        <v/>
      </c>
      <c r="EP77" s="148" t="str">
        <f>IF(M77="","",IF(M77="L",0,IF(M77="V",0,IF(M77="X",0,IF(M$2="L",VLOOKUP(M77,'H. INV.'!$F$10:$P$171,11,FALSE),IF(M$2="S",VLOOKUP(M77,'H. INV.'!$V$10:$AF$171,11,FALSE),IF(M$2="D",VLOOKUP(M77,'H. INV.'!$AL$10:$AV$171,11,FALSE),"")))))))</f>
        <v/>
      </c>
      <c r="EQ77" s="148" t="str">
        <f>IF(N77="","",IF(N77="L",0,IF(N77="V",0,IF(N77="X",0,IF(N$2="L",VLOOKUP(N77,'H. INV.'!$F$10:$P$171,11,FALSE),IF(N$2="S",VLOOKUP(N77,'H. INV.'!$V$10:$AF$171,11,FALSE),IF(N$2="D",VLOOKUP(N77,'H. INV.'!$AL$10:$AV$171,11,FALSE),"")))))))</f>
        <v/>
      </c>
      <c r="ER77" s="148" t="str">
        <f>IF(O77="","",IF(O77="L",0,IF(O77="V",0,IF(O77="X",0,IF(O$2="L",VLOOKUP(O77,'H. INV.'!$F$10:$P$171,11,FALSE),IF(O$2="S",VLOOKUP(O77,'H. INV.'!$V$10:$AF$171,11,FALSE),IF(O$2="D",VLOOKUP(O77,'H. INV.'!$AL$10:$AV$171,11,FALSE),"")))))))</f>
        <v/>
      </c>
      <c r="ES77" s="148" t="str">
        <f>IF(P77="","",IF(P77="L",0,IF(P77="V",0,IF(P77="X",0,IF(P$2="L",VLOOKUP(P77,'H. INV.'!$F$10:$P$171,11,FALSE),IF(P$2="S",VLOOKUP(P77,'H. INV.'!$V$10:$AF$171,11,FALSE),IF(P$2="D",VLOOKUP(P77,'H. INV.'!$AL$10:$AV$171,11,FALSE),"")))))))</f>
        <v/>
      </c>
      <c r="ET77" s="148" t="str">
        <f>IF(Q77="","",IF(Q77="L",0,IF(Q77="V",0,IF(Q77="X",0,IF(Q$2="L",VLOOKUP(Q77,'H. INV.'!$F$10:$P$171,11,FALSE),IF(Q$2="S",VLOOKUP(Q77,'H. INV.'!$V$10:$AF$171,11,FALSE),IF(Q$2="D",VLOOKUP(Q77,'H. INV.'!$AL$10:$AV$171,11,FALSE),"")))))))</f>
        <v/>
      </c>
      <c r="EU77" s="148" t="str">
        <f>IF(R77="","",IF(R77="L",0,IF(R77="V",0,IF(R77="X",0,IF(R$2="L",VLOOKUP(R77,'H. INV.'!$F$10:$P$171,11,FALSE),IF(R$2="S",VLOOKUP(R77,'H. INV.'!$V$10:$AF$171,11,FALSE),IF(R$2="D",VLOOKUP(R77,'H. INV.'!$AL$10:$AV$171,11,FALSE),"")))))))</f>
        <v/>
      </c>
      <c r="EV77" s="148" t="str">
        <f>IF(S77="","",IF(S77="L",0,IF(S77="V",0,IF(S77="X",0,IF(S$2="L",VLOOKUP(S77,'H. INV.'!$F$10:$P$171,11,FALSE),IF(S$2="S",VLOOKUP(S77,'H. INV.'!$V$10:$AF$171,11,FALSE),IF(S$2="D",VLOOKUP(S77,'H. INV.'!$AL$10:$AV$171,11,FALSE),"")))))))</f>
        <v/>
      </c>
      <c r="EW77" s="148" t="str">
        <f>IF(T77="","",IF(T77="L",0,IF(T77="V",0,IF(T77="X",0,IF(T$2="L",VLOOKUP(T77,'H. INV.'!$F$10:$P$171,11,FALSE),IF(T$2="S",VLOOKUP(T77,'H. INV.'!$V$10:$AF$171,11,FALSE),IF(T$2="D",VLOOKUP(T77,'H. INV.'!$AL$10:$AV$171,11,FALSE),"")))))))</f>
        <v/>
      </c>
      <c r="EX77" s="148" t="str">
        <f>IF(U77="","",IF(U77="L",0,IF(U77="V",0,IF(U77="X",0,IF(U$2="L",VLOOKUP(U77,'H. INV.'!$F$10:$P$171,11,FALSE),IF(U$2="S",VLOOKUP(U77,'H. INV.'!$V$10:$AF$171,11,FALSE),IF(U$2="D",VLOOKUP(U77,'H. INV.'!$AL$10:$AV$171,11,FALSE),"")))))))</f>
        <v/>
      </c>
      <c r="EY77" s="148" t="str">
        <f>IF(V77="","",IF(V77="L",0,IF(V77="V",0,IF(V77="X",0,IF(V$2="L",VLOOKUP(V77,'H. INV.'!$F$10:$P$171,11,FALSE),IF(V$2="S",VLOOKUP(V77,'H. INV.'!$V$10:$AF$171,11,FALSE),IF(V$2="D",VLOOKUP(V77,'H. INV.'!$AL$10:$AV$171,11,FALSE),"")))))))</f>
        <v/>
      </c>
      <c r="EZ77" s="148" t="str">
        <f>IF(W77="","",IF(W77="L",0,IF(W77="V",0,IF(W77="X",0,IF(W$2="L",VLOOKUP(W77,'H. INV.'!$F$10:$P$171,11,FALSE),IF(W$2="S",VLOOKUP(W77,'H. INV.'!$V$10:$AF$171,11,FALSE),IF(W$2="D",VLOOKUP(W77,'H. INV.'!$AL$10:$AV$171,11,FALSE),"")))))))</f>
        <v/>
      </c>
      <c r="FA77" s="148" t="str">
        <f>IF(X77="","",IF(X77="L",0,IF(X77="V",0,IF(X77="X",0,IF(X$2="L",VLOOKUP(X77,'H. INV.'!$F$10:$P$171,11,FALSE),IF(X$2="S",VLOOKUP(X77,'H. INV.'!$V$10:$AF$171,11,FALSE),IF(X$2="D",VLOOKUP(X77,'H. INV.'!$AL$10:$AV$171,11,FALSE),"")))))))</f>
        <v/>
      </c>
      <c r="FB77" s="148" t="str">
        <f>IF(Y77="","",IF(Y77="L",0,IF(Y77="V",0,IF(Y77="X",0,IF(Y$2="L",VLOOKUP(Y77,'H. INV.'!$F$10:$P$171,11,FALSE),IF(Y$2="S",VLOOKUP(Y77,'H. INV.'!$V$10:$AF$171,11,FALSE),IF(Y$2="D",VLOOKUP(Y77,'H. INV.'!$AL$10:$AV$171,11,FALSE),"")))))))</f>
        <v/>
      </c>
      <c r="FC77" s="148" t="str">
        <f>IF(Z77="","",IF(Z77="L",0,IF(Z77="V",0,IF(Z77="X",0,IF(Z$2="L",VLOOKUP(Z77,'H. INV.'!$F$10:$P$171,11,FALSE),IF(Z$2="S",VLOOKUP(Z77,'H. INV.'!$V$10:$AF$171,11,FALSE),IF(Z$2="D",VLOOKUP(Z77,'H. INV.'!$AL$10:$AV$171,11,FALSE),"")))))))</f>
        <v/>
      </c>
      <c r="FD77" s="148" t="str">
        <f>IF(AA77="","",IF(AA77="L",0,IF(AA77="V",0,IF(AA77="X",0,IF(AA$2="L",VLOOKUP(AA77,'H. INV.'!$F$10:$P$171,11,FALSE),IF(AA$2="S",VLOOKUP(AA77,'H. INV.'!$V$10:$AF$171,11,FALSE),IF(AA$2="D",VLOOKUP(AA77,'H. INV.'!$AL$10:$AV$171,11,FALSE),"")))))))</f>
        <v/>
      </c>
      <c r="FE77" s="148" t="str">
        <f>IF(AB77="","",IF(AB77="L",0,IF(AB77="V",0,IF(AB77="X",0,IF(AB$2="L",VLOOKUP(AB77,'H. INV.'!$F$10:$P$171,11,FALSE),IF(AB$2="S",VLOOKUP(AB77,'H. INV.'!$V$10:$AF$171,11,FALSE),IF(AB$2="D",VLOOKUP(AB77,'H. INV.'!$AL$10:$AV$171,11,FALSE),"")))))))</f>
        <v/>
      </c>
      <c r="FF77" s="148" t="str">
        <f>IF(AC77="","",IF(AC77="L",0,IF(AC77="V",0,IF(AC77="X",0,IF(AC$2="L",VLOOKUP(AC77,'H. INV.'!$F$10:$P$171,11,FALSE),IF(AC$2="S",VLOOKUP(AC77,'H. INV.'!$V$10:$AF$171,11,FALSE),IF(AC$2="D",VLOOKUP(AC77,'H. INV.'!$AL$10:$AV$171,11,FALSE),"")))))))</f>
        <v/>
      </c>
      <c r="FG77" s="148" t="str">
        <f>IF(AD77="","",IF(AD77="L",0,IF(AD77="V",0,IF(AD77="X",0,IF(AD$2="L",VLOOKUP(AD77,'H. INV.'!$F$10:$P$171,11,FALSE),IF(AD$2="S",VLOOKUP(AD77,'H. INV.'!$V$10:$AF$171,11,FALSE),IF(AD$2="D",VLOOKUP(AD77,'H. INV.'!$AL$10:$AV$171,11,FALSE),"")))))))</f>
        <v/>
      </c>
      <c r="FH77" s="148" t="str">
        <f>IF(AE77="","",IF(AE77="L",0,IF(AE77="V",0,IF(AE77="X",0,IF(AE$2="L",VLOOKUP(AE77,'H. INV.'!$F$10:$P$171,11,FALSE),IF(AE$2="S",VLOOKUP(AE77,'H. INV.'!$V$10:$AF$171,11,FALSE),IF(AE$2="D",VLOOKUP(AE77,'H. INV.'!$AL$10:$AV$171,11,FALSE),"")))))))</f>
        <v/>
      </c>
      <c r="FI77" s="148" t="str">
        <f>IF(AF77="","",IF(AF77="L",0,IF(AF77="V",0,IF(AF77="X",0,IF(AF$2="L",VLOOKUP(AF77,'H. INV.'!$F$10:$P$171,11,FALSE),IF(AF$2="S",VLOOKUP(AF77,'H. INV.'!$V$10:$AF$171,11,FALSE),IF(AF$2="D",VLOOKUP(AF77,'H. INV.'!$AL$10:$AV$171,11,FALSE),"")))))))</f>
        <v/>
      </c>
      <c r="FJ77" s="148" t="str">
        <f>IF(AG77="","",IF(AG77="L",0,IF(AG77="V",0,IF(AG77="X",0,IF(AG$2="L",VLOOKUP(AG77,'H. INV.'!$F$10:$P$171,11,FALSE),IF(AG$2="S",VLOOKUP(AG77,'H. INV.'!$V$10:$AF$171,11,FALSE),IF(AG$2="D",VLOOKUP(AG77,'H. INV.'!$AL$10:$AV$171,11,FALSE),"")))))))</f>
        <v/>
      </c>
      <c r="FK77" s="148" t="str">
        <f>IF(AH77="","",IF(AH77="L",0,IF(AH77="V",0,IF(AH77="X",0,IF(AH$2="L",VLOOKUP(AH77,'H. INV.'!$F$10:$P$171,11,FALSE),IF(AH$2="S",VLOOKUP(AH77,'H. INV.'!$V$10:$AF$171,11,FALSE),IF(AH$2="D",VLOOKUP(AH77,'H. INV.'!$AL$10:$AV$171,11,FALSE),"")))))))</f>
        <v/>
      </c>
      <c r="FL77" s="148" t="str">
        <f>IF(AI77="","",IF(AI77="L",0,IF(AI77="V",0,IF(AI77="X",0,IF(AI$2="L",VLOOKUP(AI77,'H. INV.'!$F$10:$P$171,11,FALSE),IF(AI$2="S",VLOOKUP(AI77,'H. INV.'!$V$10:$AF$171,11,FALSE),IF(AI$2="D",VLOOKUP(AI77,'H. INV.'!$AL$10:$AV$171,11,FALSE),"")))))))</f>
        <v/>
      </c>
      <c r="FM77" s="148" t="str">
        <f>IF(AJ77="","",IF(AJ77="L",0,IF(AJ77="V",0,IF(AJ77="X",0,IF(AJ$2="L",VLOOKUP(AJ77,'H. INV.'!$F$10:$P$171,11,FALSE),IF(AJ$2="S",VLOOKUP(AJ77,'H. INV.'!$V$10:$AF$171,11,FALSE),IF(AJ$2="D",VLOOKUP(AJ77,'H. INV.'!$AL$10:$AV$171,11,FALSE),"")))))))</f>
        <v/>
      </c>
      <c r="FN77" s="148" t="str">
        <f>IF(AK77="","",IF(AK77="L",0,IF(AK77="V",0,IF(AK77="X",0,IF(AK$2="L",VLOOKUP(AK77,'H. INV.'!$F$10:$P$171,11,FALSE),IF(AK$2="S",VLOOKUP(AK77,'H. INV.'!$V$10:$AF$171,11,FALSE),IF(AK$2="D",VLOOKUP(AK77,'H. INV.'!$AL$10:$AV$171,11,FALSE),"")))))))</f>
        <v/>
      </c>
      <c r="FO77" s="19"/>
      <c r="FP77" s="148" t="str">
        <f>IF(G77="","",IF(G77="L",0,IF(G77="V",0,IF(G77="X",0,IF(G$2="L",VLOOKUP(G77,'H. VER.'!$F$10:$P$171,11,FALSE),IF(G$2="S",VLOOKUP(G77,'H. VER.'!$V$10:$AF$171,11,FALSE),IF(G$2="D",VLOOKUP(G77,'H. VER.'!$AL$10:$AV$171,11,FALSE),"")))))))</f>
        <v/>
      </c>
      <c r="FQ77" s="148" t="str">
        <f>IF(H77="","",IF(H77="L",0,IF(H77="V",0,IF(H77="X",0,IF(H$2="L",VLOOKUP(H77,'H. VER.'!$F$10:$P$171,11,FALSE),IF(H$2="S",VLOOKUP(H77,'H. VER.'!$V$10:$AF$171,11,FALSE),IF(H$2="D",VLOOKUP(H77,'H. VER.'!$AL$10:$AV$171,11,FALSE),"")))))))</f>
        <v/>
      </c>
      <c r="FR77" s="148" t="str">
        <f>IF(I77="","",IF(I77="L",0,IF(I77="V",0,IF(I77="X",0,IF(I$2="L",VLOOKUP(I77,'H. VER.'!$F$10:$P$171,11,FALSE),IF(I$2="S",VLOOKUP(I77,'H. VER.'!$V$10:$AF$171,11,FALSE),IF(I$2="D",VLOOKUP(I77,'H. VER.'!$AL$10:$AV$171,11,FALSE),"")))))))</f>
        <v/>
      </c>
      <c r="FS77" s="148" t="str">
        <f>IF(J77="","",IF(J77="L",0,IF(J77="V",0,IF(J77="X",0,IF(J$2="L",VLOOKUP(J77,'H. VER.'!$F$10:$P$171,11,FALSE),IF(J$2="S",VLOOKUP(J77,'H. VER.'!$V$10:$AF$171,11,FALSE),IF(J$2="D",VLOOKUP(J77,'H. VER.'!$AL$10:$AV$171,11,FALSE),"")))))))</f>
        <v/>
      </c>
      <c r="FT77" s="148" t="str">
        <f>IF(K77="","",IF(K77="L",0,IF(K77="V",0,IF(K77="X",0,IF(K$2="L",VLOOKUP(K77,'H. VER.'!$F$10:$P$171,11,FALSE),IF(K$2="S",VLOOKUP(K77,'H. VER.'!$V$10:$AF$171,11,FALSE),IF(K$2="D",VLOOKUP(K77,'H. VER.'!$AL$10:$AV$171,11,FALSE),"")))))))</f>
        <v/>
      </c>
      <c r="FU77" s="148" t="str">
        <f>IF(L77="","",IF(L77="L",0,IF(L77="V",0,IF(L77="X",0,IF(L$2="L",VLOOKUP(L77,'H. VER.'!$F$10:$P$171,11,FALSE),IF(L$2="S",VLOOKUP(L77,'H. VER.'!$V$10:$AF$171,11,FALSE),IF(L$2="D",VLOOKUP(L77,'H. VER.'!$AL$10:$AV$171,11,FALSE),"")))))))</f>
        <v/>
      </c>
      <c r="FV77" s="148" t="str">
        <f>IF(M77="","",IF(M77="L",0,IF(M77="V",0,IF(M77="X",0,IF(M$2="L",VLOOKUP(M77,'H. VER.'!$F$10:$P$171,11,FALSE),IF(M$2="S",VLOOKUP(M77,'H. VER.'!$V$10:$AF$171,11,FALSE),IF(M$2="D",VLOOKUP(M77,'H. VER.'!$AL$10:$AV$171,11,FALSE),"")))))))</f>
        <v/>
      </c>
      <c r="FW77" s="148" t="str">
        <f>IF(N77="","",IF(N77="L",0,IF(N77="V",0,IF(N77="X",0,IF(N$2="L",VLOOKUP(N77,'H. VER.'!$F$10:$P$171,11,FALSE),IF(N$2="S",VLOOKUP(N77,'H. VER.'!$V$10:$AF$171,11,FALSE),IF(N$2="D",VLOOKUP(N77,'H. VER.'!$AL$10:$AV$171,11,FALSE),"")))))))</f>
        <v/>
      </c>
      <c r="FX77" s="148" t="str">
        <f>IF(O77="","",IF(O77="L",0,IF(O77="V",0,IF(O77="X",0,IF(O$2="L",VLOOKUP(O77,'H. VER.'!$F$10:$P$171,11,FALSE),IF(O$2="S",VLOOKUP(O77,'H. VER.'!$V$10:$AF$171,11,FALSE),IF(O$2="D",VLOOKUP(O77,'H. VER.'!$AL$10:$AV$171,11,FALSE),"")))))))</f>
        <v/>
      </c>
      <c r="FY77" s="148" t="str">
        <f>IF(P77="","",IF(P77="L",0,IF(P77="V",0,IF(P77="X",0,IF(P$2="L",VLOOKUP(P77,'H. VER.'!$F$10:$P$171,11,FALSE),IF(P$2="S",VLOOKUP(P77,'H. VER.'!$V$10:$AF$171,11,FALSE),IF(P$2="D",VLOOKUP(P77,'H. VER.'!$AL$10:$AV$171,11,FALSE),"")))))))</f>
        <v/>
      </c>
      <c r="FZ77" s="148" t="str">
        <f>IF(Q77="","",IF(Q77="L",0,IF(Q77="V",0,IF(Q77="X",0,IF(Q$2="L",VLOOKUP(Q77,'H. VER.'!$F$10:$P$171,11,FALSE),IF(Q$2="S",VLOOKUP(Q77,'H. VER.'!$V$10:$AF$171,11,FALSE),IF(Q$2="D",VLOOKUP(Q77,'H. VER.'!$AL$10:$AV$171,11,FALSE),"")))))))</f>
        <v/>
      </c>
      <c r="GA77" s="148" t="str">
        <f>IF(R77="","",IF(R77="L",0,IF(R77="V",0,IF(R77="X",0,IF(R$2="L",VLOOKUP(R77,'H. VER.'!$F$10:$P$171,11,FALSE),IF(R$2="S",VLOOKUP(R77,'H. VER.'!$V$10:$AF$171,11,FALSE),IF(R$2="D",VLOOKUP(R77,'H. VER.'!$AL$10:$AV$171,11,FALSE),"")))))))</f>
        <v/>
      </c>
      <c r="GB77" s="148" t="str">
        <f>IF(S77="","",IF(S77="L",0,IF(S77="V",0,IF(S77="X",0,IF(S$2="L",VLOOKUP(S77,'H. VER.'!$F$10:$P$171,11,FALSE),IF(S$2="S",VLOOKUP(S77,'H. VER.'!$V$10:$AF$171,11,FALSE),IF(S$2="D",VLOOKUP(S77,'H. VER.'!$AL$10:$AV$171,11,FALSE),"")))))))</f>
        <v/>
      </c>
      <c r="GC77" s="148" t="str">
        <f>IF(T77="","",IF(T77="L",0,IF(T77="V",0,IF(T77="X",0,IF(T$2="L",VLOOKUP(T77,'H. VER.'!$F$10:$P$171,11,FALSE),IF(T$2="S",VLOOKUP(T77,'H. VER.'!$V$10:$AF$171,11,FALSE),IF(T$2="D",VLOOKUP(T77,'H. VER.'!$AL$10:$AV$171,11,FALSE),"")))))))</f>
        <v/>
      </c>
      <c r="GD77" s="148" t="str">
        <f>IF(U77="","",IF(U77="L",0,IF(U77="V",0,IF(U77="X",0,IF(U$2="L",VLOOKUP(U77,'H. VER.'!$F$10:$P$171,11,FALSE),IF(U$2="S",VLOOKUP(U77,'H. VER.'!$V$10:$AF$171,11,FALSE),IF(U$2="D",VLOOKUP(U77,'H. VER.'!$AL$10:$AV$171,11,FALSE),"")))))))</f>
        <v/>
      </c>
      <c r="GE77" s="148" t="str">
        <f>IF(V77="","",IF(V77="L",0,IF(V77="V",0,IF(V77="X",0,IF(V$2="L",VLOOKUP(V77,'H. VER.'!$F$10:$P$171,11,FALSE),IF(V$2="S",VLOOKUP(V77,'H. VER.'!$V$10:$AF$171,11,FALSE),IF(V$2="D",VLOOKUP(V77,'H. VER.'!$AL$10:$AV$171,11,FALSE),"")))))))</f>
        <v/>
      </c>
      <c r="GF77" s="148" t="str">
        <f>IF(W77="","",IF(W77="L",0,IF(W77="V",0,IF(W77="X",0,IF(W$2="L",VLOOKUP(W77,'H. VER.'!$F$10:$P$171,11,FALSE),IF(W$2="S",VLOOKUP(W77,'H. VER.'!$V$10:$AF$171,11,FALSE),IF(W$2="D",VLOOKUP(W77,'H. VER.'!$AL$10:$AV$171,11,FALSE),"")))))))</f>
        <v/>
      </c>
      <c r="GG77" s="148" t="str">
        <f>IF(X77="","",IF(X77="L",0,IF(X77="V",0,IF(X77="X",0,IF(X$2="L",VLOOKUP(X77,'H. VER.'!$F$10:$P$171,11,FALSE),IF(X$2="S",VLOOKUP(X77,'H. VER.'!$V$10:$AF$171,11,FALSE),IF(X$2="D",VLOOKUP(X77,'H. VER.'!$AL$10:$AV$171,11,FALSE),"")))))))</f>
        <v/>
      </c>
      <c r="GH77" s="148" t="str">
        <f>IF(Y77="","",IF(Y77="L",0,IF(Y77="V",0,IF(Y77="X",0,IF(Y$2="L",VLOOKUP(Y77,'H. VER.'!$F$10:$P$171,11,FALSE),IF(Y$2="S",VLOOKUP(Y77,'H. VER.'!$V$10:$AF$171,11,FALSE),IF(Y$2="D",VLOOKUP(Y77,'H. VER.'!$AL$10:$AV$171,11,FALSE),"")))))))</f>
        <v/>
      </c>
      <c r="GI77" s="148" t="str">
        <f>IF(Z77="","",IF(Z77="L",0,IF(Z77="V",0,IF(Z77="X",0,IF(Z$2="L",VLOOKUP(Z77,'H. VER.'!$F$10:$P$171,11,FALSE),IF(Z$2="S",VLOOKUP(Z77,'H. VER.'!$V$10:$AF$171,11,FALSE),IF(Z$2="D",VLOOKUP(Z77,'H. VER.'!$AL$10:$AV$171,11,FALSE),"")))))))</f>
        <v/>
      </c>
      <c r="GJ77" s="148" t="str">
        <f>IF(AA77="","",IF(AA77="L",0,IF(AA77="V",0,IF(AA77="X",0,IF(AA$2="L",VLOOKUP(AA77,'H. VER.'!$F$10:$P$171,11,FALSE),IF(AA$2="S",VLOOKUP(AA77,'H. VER.'!$V$10:$AF$171,11,FALSE),IF(AA$2="D",VLOOKUP(AA77,'H. VER.'!$AL$10:$AV$171,11,FALSE),"")))))))</f>
        <v/>
      </c>
      <c r="GK77" s="148" t="str">
        <f>IF(AB77="","",IF(AB77="L",0,IF(AB77="V",0,IF(AB77="X",0,IF(AB$2="L",VLOOKUP(AB77,'H. VER.'!$F$10:$P$171,11,FALSE),IF(AB$2="S",VLOOKUP(AB77,'H. VER.'!$V$10:$AF$171,11,FALSE),IF(AB$2="D",VLOOKUP(AB77,'H. VER.'!$AL$10:$AV$171,11,FALSE),"")))))))</f>
        <v/>
      </c>
      <c r="GL77" s="148" t="str">
        <f>IF(AC77="","",IF(AC77="L",0,IF(AC77="V",0,IF(AC77="X",0,IF(AC$2="L",VLOOKUP(AC77,'H. VER.'!$F$10:$P$171,11,FALSE),IF(AC$2="S",VLOOKUP(AC77,'H. VER.'!$V$10:$AF$171,11,FALSE),IF(AC$2="D",VLOOKUP(AC77,'H. VER.'!$AL$10:$AV$171,11,FALSE),"")))))))</f>
        <v/>
      </c>
      <c r="GM77" s="148" t="str">
        <f>IF(AD77="","",IF(AD77="L",0,IF(AD77="V",0,IF(AD77="X",0,IF(AD$2="L",VLOOKUP(AD77,'H. VER.'!$F$10:$P$171,11,FALSE),IF(AD$2="S",VLOOKUP(AD77,'H. VER.'!$V$10:$AF$171,11,FALSE),IF(AD$2="D",VLOOKUP(AD77,'H. VER.'!$AL$10:$AV$171,11,FALSE),"")))))))</f>
        <v/>
      </c>
      <c r="GN77" s="148" t="str">
        <f>IF(AE77="","",IF(AE77="L",0,IF(AE77="V",0,IF(AE77="X",0,IF(AE$2="L",VLOOKUP(AE77,'H. VER.'!$F$10:$P$171,11,FALSE),IF(AE$2="S",VLOOKUP(AE77,'H. VER.'!$V$10:$AF$171,11,FALSE),IF(AE$2="D",VLOOKUP(AE77,'H. VER.'!$AL$10:$AV$171,11,FALSE),"")))))))</f>
        <v/>
      </c>
      <c r="GO77" s="148" t="str">
        <f>IF(AF77="","",IF(AF77="L",0,IF(AF77="V",0,IF(AF77="X",0,IF(AF$2="L",VLOOKUP(AF77,'H. VER.'!$F$10:$P$171,11,FALSE),IF(AF$2="S",VLOOKUP(AF77,'H. VER.'!$V$10:$AF$171,11,FALSE),IF(AF$2="D",VLOOKUP(AF77,'H. VER.'!$AL$10:$AV$171,11,FALSE),"")))))))</f>
        <v/>
      </c>
      <c r="GP77" s="148" t="str">
        <f>IF(AG77="","",IF(AG77="L",0,IF(AG77="V",0,IF(AG77="X",0,IF(AG$2="L",VLOOKUP(AG77,'H. VER.'!$F$10:$P$171,11,FALSE),IF(AG$2="S",VLOOKUP(AG77,'H. VER.'!$V$10:$AF$171,11,FALSE),IF(AG$2="D",VLOOKUP(AG77,'H. VER.'!$AL$10:$AV$171,11,FALSE),"")))))))</f>
        <v/>
      </c>
      <c r="GQ77" s="148" t="str">
        <f>IF(AH77="","",IF(AH77="L",0,IF(AH77="V",0,IF(AH77="X",0,IF(AH$2="L",VLOOKUP(AH77,'H. VER.'!$F$10:$P$171,11,FALSE),IF(AH$2="S",VLOOKUP(AH77,'H. VER.'!$V$10:$AF$171,11,FALSE),IF(AH$2="D",VLOOKUP(AH77,'H. VER.'!$AL$10:$AV$171,11,FALSE),"")))))))</f>
        <v/>
      </c>
      <c r="GR77" s="148" t="str">
        <f>IF(AI77="","",IF(AI77="L",0,IF(AI77="V",0,IF(AI77="X",0,IF(AI$2="L",VLOOKUP(AI77,'H. VER.'!$F$10:$P$171,11,FALSE),IF(AI$2="S",VLOOKUP(AI77,'H. VER.'!$V$10:$AF$171,11,FALSE),IF(AI$2="D",VLOOKUP(AI77,'H. VER.'!$AL$10:$AV$171,11,FALSE),"")))))))</f>
        <v/>
      </c>
      <c r="GS77" s="148" t="str">
        <f>IF(AJ77="","",IF(AJ77="L",0,IF(AJ77="V",0,IF(AJ77="X",0,IF(AJ$2="L",VLOOKUP(AJ77,'H. VER.'!$F$10:$P$171,11,FALSE),IF(AJ$2="S",VLOOKUP(AJ77,'H. VER.'!$V$10:$AF$171,11,FALSE),IF(AJ$2="D",VLOOKUP(AJ77,'H. VER.'!$AL$10:$AV$171,11,FALSE),"")))))))</f>
        <v/>
      </c>
      <c r="GT77" s="148" t="str">
        <f>IF(AK77="","",IF(AK77="L",0,IF(AK77="V",0,IF(AK77="X",0,IF(AK$2="L",VLOOKUP(AK77,'H. VER.'!$F$10:$P$171,11,FALSE),IF(AK$2="S",VLOOKUP(AK77,'H. VER.'!$V$10:$AF$171,11,FALSE),IF(AK$2="D",VLOOKUP(AK77,'H. VER.'!$AL$10:$AV$171,11,FALSE),"")))))))</f>
        <v/>
      </c>
      <c r="GU77" s="19"/>
      <c r="GV77" s="417">
        <f t="shared" si="122"/>
        <v>77</v>
      </c>
      <c r="GW77" s="415"/>
    </row>
    <row r="78" spans="1:205" ht="15.75">
      <c r="A78" s="368"/>
      <c r="B78" s="367" t="str">
        <f>IFERROR(VLOOKUP(A494/7/2023+CONDUCTORES!C:V,20,FALSE),"")</f>
        <v/>
      </c>
      <c r="C78" s="544" t="str">
        <f>IF(CUADRO!A78="",IF(B78="","",B78),VLOOKUP(CUADRO!A78,CONDUCTORES!C:E,3,FALSE))</f>
        <v/>
      </c>
      <c r="D78" s="545" t="str">
        <f>IF(ISNA(IF(B78="",IF(A78="","",A78),VLOOKUP(B78,CONDUCTORES!B:F,5,FALSE))),"",(IF(B78="",IF(A78="","",A78),VLOOKUP(B78,CONDUCTORES!B:F,5,FALSE))))</f>
        <v/>
      </c>
      <c r="E78" s="546">
        <v>63</v>
      </c>
      <c r="F78" s="552"/>
      <c r="G78" s="547"/>
      <c r="H78" s="547"/>
      <c r="I78" s="519"/>
      <c r="J78" s="547"/>
      <c r="K78" s="519"/>
      <c r="L78" s="550"/>
      <c r="M78" s="547"/>
      <c r="N78" s="547"/>
      <c r="O78" s="547"/>
      <c r="P78" s="519"/>
      <c r="Q78" s="519"/>
      <c r="R78" s="519"/>
      <c r="S78" s="550"/>
      <c r="T78" s="519"/>
      <c r="U78" s="549"/>
      <c r="V78" s="550"/>
      <c r="W78" s="547"/>
      <c r="X78" s="547"/>
      <c r="Y78" s="519"/>
      <c r="Z78" s="519"/>
      <c r="AA78" s="547"/>
      <c r="AB78" s="547"/>
      <c r="AC78" s="547"/>
      <c r="AD78" s="547"/>
      <c r="AE78" s="547"/>
      <c r="AF78" s="547"/>
      <c r="AG78" s="550"/>
      <c r="AH78" s="547"/>
      <c r="AI78" s="547"/>
      <c r="AJ78" s="547"/>
      <c r="AK78" s="519"/>
      <c r="AL78" s="417">
        <f t="shared" si="120"/>
        <v>0</v>
      </c>
      <c r="AM78" s="417">
        <f t="shared" si="121"/>
        <v>31</v>
      </c>
      <c r="AN78" s="463">
        <f t="shared" si="112"/>
        <v>0</v>
      </c>
      <c r="AO78" s="463">
        <f t="shared" si="113"/>
        <v>0</v>
      </c>
      <c r="AP78" s="463">
        <f t="shared" si="114"/>
        <v>0</v>
      </c>
      <c r="AQ78" s="463">
        <f t="shared" si="115"/>
        <v>0</v>
      </c>
      <c r="AR78" s="463">
        <f t="shared" si="116"/>
        <v>0</v>
      </c>
      <c r="AS78" s="464">
        <f t="shared" si="117"/>
        <v>0</v>
      </c>
      <c r="AT78" s="464">
        <f t="shared" si="118"/>
        <v>0</v>
      </c>
      <c r="AU78" s="465">
        <f>EH78+(AO78*(CALCULADORA!$L$22/30))+(CUADRO!AP78*CALCULADORA!$J$22)+(CUADRO!AQ78*CALCULADORA!$J$22)+(CUADRO!AR78*CALCULADORA!$J$22)</f>
        <v>0</v>
      </c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97">
        <f t="shared" si="80"/>
        <v>1</v>
      </c>
      <c r="BW78" s="97">
        <f t="shared" si="81"/>
        <v>2</v>
      </c>
      <c r="BX78" s="97">
        <f t="shared" si="82"/>
        <v>3</v>
      </c>
      <c r="BY78" s="97">
        <f t="shared" si="83"/>
        <v>4</v>
      </c>
      <c r="BZ78" s="97">
        <f t="shared" si="84"/>
        <v>5</v>
      </c>
      <c r="CA78" s="97">
        <f t="shared" si="85"/>
        <v>6</v>
      </c>
      <c r="CB78" s="97">
        <f t="shared" si="86"/>
        <v>7</v>
      </c>
      <c r="CC78" s="97">
        <f t="shared" si="87"/>
        <v>8</v>
      </c>
      <c r="CD78" s="97">
        <f t="shared" si="88"/>
        <v>9</v>
      </c>
      <c r="CE78" s="97">
        <f t="shared" si="89"/>
        <v>10</v>
      </c>
      <c r="CF78" s="97">
        <f t="shared" si="90"/>
        <v>11</v>
      </c>
      <c r="CG78" s="97">
        <f t="shared" si="91"/>
        <v>12</v>
      </c>
      <c r="CH78" s="97">
        <f t="shared" si="92"/>
        <v>13</v>
      </c>
      <c r="CI78" s="97">
        <f t="shared" si="93"/>
        <v>14</v>
      </c>
      <c r="CJ78" s="97">
        <f t="shared" si="94"/>
        <v>15</v>
      </c>
      <c r="CK78" s="97">
        <f t="shared" si="95"/>
        <v>16</v>
      </c>
      <c r="CL78" s="97">
        <f t="shared" si="96"/>
        <v>17</v>
      </c>
      <c r="CM78" s="97">
        <f t="shared" si="97"/>
        <v>18</v>
      </c>
      <c r="CN78" s="97">
        <f t="shared" si="98"/>
        <v>19</v>
      </c>
      <c r="CO78" s="97">
        <f t="shared" si="99"/>
        <v>20</v>
      </c>
      <c r="CP78" s="97">
        <f t="shared" si="100"/>
        <v>21</v>
      </c>
      <c r="CQ78" s="97">
        <f t="shared" si="101"/>
        <v>22</v>
      </c>
      <c r="CR78" s="97">
        <f t="shared" si="102"/>
        <v>23</v>
      </c>
      <c r="CS78" s="97">
        <f t="shared" si="103"/>
        <v>24</v>
      </c>
      <c r="CT78" s="97">
        <f t="shared" si="104"/>
        <v>25</v>
      </c>
      <c r="CU78" s="97">
        <f t="shared" si="105"/>
        <v>26</v>
      </c>
      <c r="CV78" s="97">
        <f t="shared" si="106"/>
        <v>27</v>
      </c>
      <c r="CW78" s="97">
        <f t="shared" si="107"/>
        <v>28</v>
      </c>
      <c r="CX78" s="97">
        <f t="shared" si="108"/>
        <v>29</v>
      </c>
      <c r="CY78" s="97">
        <f t="shared" si="109"/>
        <v>30</v>
      </c>
      <c r="CZ78" s="97">
        <f t="shared" si="110"/>
        <v>31</v>
      </c>
      <c r="DA78" s="19"/>
      <c r="DB78" s="19"/>
      <c r="DC78" s="148" t="str">
        <f>IF(G78="X",CALCULADORA!$J$22,IF(CUADRO!G78="V",0,IF(CUADRO!G78="AP",0,IF(CUADRO!G78="HS",0,IF(CUADRO!G78="BA",0,IF(CALCULADORA!$M$2="INVIERNO",CUADRO!EJ78,CUADRO!FP78))))))</f>
        <v/>
      </c>
      <c r="DD78" s="148" t="str">
        <f>IF(H78="X",CALCULADORA!$J$22,IF(CUADRO!H78="V",0,IF(CUADRO!H78="AP",0,IF(CUADRO!H78="HS",0,IF(CUADRO!H78="BA",0,IF(CALCULADORA!$M$2="INVIERNO",CUADRO!EK78,CUADRO!FQ78))))))</f>
        <v/>
      </c>
      <c r="DE78" s="148" t="str">
        <f>IF(I78="X",CALCULADORA!$J$22,IF(CUADRO!I78="V",0,IF(CUADRO!I78="AP",0,IF(CUADRO!I78="HS",0,IF(CUADRO!I78="BA",0,IF(CALCULADORA!$M$2="INVIERNO",CUADRO!EL78,CUADRO!FR78))))))</f>
        <v/>
      </c>
      <c r="DF78" s="148" t="str">
        <f>IF(J78="X",CALCULADORA!$J$22,IF(CUADRO!J78="V",0,IF(CUADRO!J78="AP",0,IF(CUADRO!J78="HS",0,IF(CUADRO!J78="BA",0,IF(CALCULADORA!$M$2="INVIERNO",CUADRO!EM78,CUADRO!FS78))))))</f>
        <v/>
      </c>
      <c r="DG78" s="148" t="str">
        <f>IF(K78="X",CALCULADORA!$J$22,IF(CUADRO!K78="V",0,IF(CUADRO!K78="AP",0,IF(CUADRO!K78="HS",0,IF(CUADRO!K78="BA",0,IF(CALCULADORA!$M$2="INVIERNO",CUADRO!EN78,CUADRO!FT78))))))</f>
        <v/>
      </c>
      <c r="DH78" s="148" t="str">
        <f>IF(L78="X",CALCULADORA!$J$22,IF(CUADRO!L78="V",0,IF(CUADRO!L78="AP",0,IF(CUADRO!L78="HS",0,IF(CUADRO!L78="BA",0,IF(CALCULADORA!$M$2="INVIERNO",CUADRO!EO78,CUADRO!FU78))))))</f>
        <v/>
      </c>
      <c r="DI78" s="148" t="str">
        <f>IF(M78="X",CALCULADORA!$J$22,IF(CUADRO!M78="V",0,IF(CUADRO!M78="AP",0,IF(CUADRO!M78="HS",0,IF(CUADRO!M78="BA",0,IF(CALCULADORA!$M$2="INVIERNO",CUADRO!EP78,CUADRO!FV78))))))</f>
        <v/>
      </c>
      <c r="DJ78" s="148" t="str">
        <f>IF(N78="X",CALCULADORA!$J$22,IF(CUADRO!N78="V",0,IF(CUADRO!N78="AP",0,IF(CUADRO!N78="HS",0,IF(CUADRO!N78="BA",0,IF(CALCULADORA!$M$2="INVIERNO",CUADRO!EQ78,CUADRO!FW78))))))</f>
        <v/>
      </c>
      <c r="DK78" s="148" t="str">
        <f>IF(O78="X",CALCULADORA!$J$22,IF(CUADRO!O78="V",0,IF(CUADRO!O78="AP",0,IF(CUADRO!O78="HS",0,IF(CUADRO!O78="BA",0,IF(CALCULADORA!$M$2="INVIERNO",CUADRO!ER78,CUADRO!FX78))))))</f>
        <v/>
      </c>
      <c r="DL78" s="148" t="str">
        <f>IF(P78="X",CALCULADORA!$J$22,IF(CUADRO!P78="V",0,IF(CUADRO!P78="AP",0,IF(CUADRO!P78="HS",0,IF(CUADRO!P78="BA",0,IF(CALCULADORA!$M$2="INVIERNO",CUADRO!ES78,CUADRO!FY78))))))</f>
        <v/>
      </c>
      <c r="DM78" s="148" t="str">
        <f>IF(Q78="X",CALCULADORA!$J$22,IF(CUADRO!Q78="V",0,IF(CUADRO!Q78="AP",0,IF(CUADRO!Q78="HS",0,IF(CUADRO!Q78="BA",0,IF(CALCULADORA!$M$2="INVIERNO",CUADRO!ET78,CUADRO!FZ78))))))</f>
        <v/>
      </c>
      <c r="DN78" s="148" t="str">
        <f>IF(R78="X",CALCULADORA!$J$22,IF(CUADRO!R78="V",0,IF(CUADRO!R78="AP",0,IF(CUADRO!R78="HS",0,IF(CUADRO!R78="BA",0,IF(CALCULADORA!$M$2="INVIERNO",CUADRO!EU78,CUADRO!GA78))))))</f>
        <v/>
      </c>
      <c r="DO78" s="148" t="str">
        <f>IF(S78="X",CALCULADORA!$J$22,IF(CUADRO!S78="V",0,IF(CUADRO!S78="AP",0,IF(CUADRO!S78="HS",0,IF(CUADRO!S78="BA",0,IF(CALCULADORA!$M$2="INVIERNO",CUADRO!EV78,CUADRO!GB78))))))</f>
        <v/>
      </c>
      <c r="DP78" s="148" t="str">
        <f>IF(T78="X",CALCULADORA!$J$22,IF(CUADRO!T78="V",0,IF(CUADRO!T78="AP",0,IF(CUADRO!T78="HS",0,IF(CUADRO!T78="BA",0,IF(CALCULADORA!$M$2="INVIERNO",CUADRO!EW78,CUADRO!GC78))))))</f>
        <v/>
      </c>
      <c r="DQ78" s="148" t="str">
        <f>IF(U78="X",CALCULADORA!$J$22,IF(CUADRO!U78="V",0,IF(CUADRO!U78="AP",0,IF(CUADRO!U78="HS",0,IF(CUADRO!U78="BA",0,IF(CALCULADORA!$M$2="INVIERNO",CUADRO!EX78,CUADRO!GD78))))))</f>
        <v/>
      </c>
      <c r="DR78" s="148" t="str">
        <f>IF(V78="X",CALCULADORA!$J$22,IF(CUADRO!V78="V",0,IF(CUADRO!V78="AP",0,IF(CUADRO!V78="HS",0,IF(CUADRO!V78="BA",0,IF(CALCULADORA!$M$2="INVIERNO",CUADRO!EY78,CUADRO!GE78))))))</f>
        <v/>
      </c>
      <c r="DS78" s="148" t="str">
        <f>IF(W78="X",CALCULADORA!$J$22,IF(CUADRO!W78="V",0,IF(CUADRO!W78="AP",0,IF(CUADRO!W78="HS",0,IF(CUADRO!W78="BA",0,IF(CALCULADORA!$M$2="INVIERNO",CUADRO!EZ78,CUADRO!GF78))))))</f>
        <v/>
      </c>
      <c r="DT78" s="148" t="str">
        <f>IF(X78="X",CALCULADORA!$J$22,IF(CUADRO!X78="V",0,IF(CUADRO!X78="AP",0,IF(CUADRO!X78="HS",0,IF(CUADRO!X78="BA",0,IF(CALCULADORA!$M$2="INVIERNO",CUADRO!FA78,CUADRO!GG78))))))</f>
        <v/>
      </c>
      <c r="DU78" s="148" t="str">
        <f>IF(Y78="X",CALCULADORA!$J$22,IF(CUADRO!Y78="V",0,IF(CUADRO!Y78="AP",0,IF(CUADRO!Y78="HS",0,IF(CUADRO!Y78="BA",0,IF(CALCULADORA!$M$2="INVIERNO",CUADRO!FB78,CUADRO!GH78))))))</f>
        <v/>
      </c>
      <c r="DV78" s="148" t="str">
        <f>IF(Z78="X",CALCULADORA!$J$22,IF(CUADRO!Z78="V",0,IF(CUADRO!Z78="AP",0,IF(CUADRO!Z78="HS",0,IF(CUADRO!Z78="BA",0,IF(CALCULADORA!$M$2="INVIERNO",CUADRO!FC78,CUADRO!GI78))))))</f>
        <v/>
      </c>
      <c r="DW78" s="148" t="str">
        <f>IF(AA78="X",CALCULADORA!$J$22,IF(CUADRO!AA78="V",0,IF(CUADRO!AA78="AP",0,IF(CUADRO!AA78="HS",0,IF(CUADRO!AA78="BA",0,IF(CALCULADORA!$M$2="INVIERNO",CUADRO!FD78,CUADRO!GJ78))))))</f>
        <v/>
      </c>
      <c r="DX78" s="148" t="str">
        <f>IF(AB78="X",CALCULADORA!$J$22,IF(CUADRO!AB78="V",0,IF(CUADRO!AB78="AP",0,IF(CUADRO!AB78="HS",0,IF(CUADRO!AB78="BA",0,IF(CALCULADORA!$M$2="INVIERNO",CUADRO!FE78,CUADRO!GK78))))))</f>
        <v/>
      </c>
      <c r="DY78" s="148" t="str">
        <f>IF(AC78="X",CALCULADORA!$J$22,IF(CUADRO!AC78="V",0,IF(CUADRO!AC78="AP",0,IF(CUADRO!AC78="HS",0,IF(CUADRO!AC78="BA",0,IF(CALCULADORA!$M$2="INVIERNO",CUADRO!FF78,CUADRO!GL78))))))</f>
        <v/>
      </c>
      <c r="DZ78" s="148" t="str">
        <f>IF(AD78="X",CALCULADORA!$J$22,IF(CUADRO!AD78="V",0,IF(CUADRO!AD78="AP",0,IF(CUADRO!AD78="HS",0,IF(CUADRO!AD78="BA",0,IF(CALCULADORA!$M$2="INVIERNO",CUADRO!FG78,CUADRO!GM78))))))</f>
        <v/>
      </c>
      <c r="EA78" s="148" t="str">
        <f>IF(AE78="X",CALCULADORA!$J$22,IF(CUADRO!AE78="V",0,IF(CUADRO!AE78="AP",0,IF(CUADRO!AE78="HS",0,IF(CUADRO!AE78="BA",0,IF(CALCULADORA!$M$2="INVIERNO",CUADRO!FH78,CUADRO!GN78))))))</f>
        <v/>
      </c>
      <c r="EB78" s="148" t="str">
        <f>IF(AF78="X",CALCULADORA!$J$22,IF(CUADRO!AF78="V",0,IF(CUADRO!AF78="AP",0,IF(CUADRO!AF78="HS",0,IF(CUADRO!AF78="BA",0,IF(CALCULADORA!$M$2="INVIERNO",CUADRO!FI78,CUADRO!GO78))))))</f>
        <v/>
      </c>
      <c r="EC78" s="148" t="str">
        <f>IF(AG78="X",CALCULADORA!$J$22,IF(CUADRO!AG78="V",0,IF(CUADRO!AG78="AP",0,IF(CUADRO!AG78="HS",0,IF(CUADRO!AG78="BA",0,IF(CALCULADORA!$M$2="INVIERNO",CUADRO!FJ78,CUADRO!GP78))))))</f>
        <v/>
      </c>
      <c r="ED78" s="148" t="str">
        <f>IF(AH78="X",CALCULADORA!$J$22,IF(CUADRO!AH78="V",0,IF(CUADRO!AH78="AP",0,IF(CUADRO!AH78="HS",0,IF(CUADRO!AH78="BA",0,IF(CALCULADORA!$M$2="INVIERNO",CUADRO!FK78,CUADRO!GQ78))))))</f>
        <v/>
      </c>
      <c r="EE78" s="148" t="str">
        <f>IF(AI78="X",CALCULADORA!$J$22,IF(CUADRO!AI78="V",0,IF(CUADRO!AI78="AP",0,IF(CUADRO!AI78="HS",0,IF(CUADRO!AI78="BA",0,IF(CALCULADORA!$M$2="INVIERNO",CUADRO!FL78,CUADRO!GR78))))))</f>
        <v/>
      </c>
      <c r="EF78" s="148" t="str">
        <f>IF(AJ78="X",CALCULADORA!$J$22,IF(CUADRO!AJ78="V",0,IF(CUADRO!AJ78="AP",0,IF(CUADRO!AJ78="HS",0,IF(CUADRO!AJ78="BA",0,IF(CALCULADORA!$M$2="INVIERNO",CUADRO!FM78,CUADRO!GS78))))))</f>
        <v/>
      </c>
      <c r="EG78" s="148" t="str">
        <f>IF(AK78="X",CALCULADORA!$J$22,IF(CUADRO!AK78="V",0,IF(CUADRO!AK78="AP",0,IF(CUADRO!AK78="HS",0,IF(CUADRO!AK78="BA",0,IF(CALCULADORA!$M$2="INVIERNO",CUADRO!FN78,CUADRO!GT78))))))</f>
        <v/>
      </c>
      <c r="EH78" s="363">
        <f t="shared" si="119"/>
        <v>0</v>
      </c>
      <c r="EI78" s="19"/>
      <c r="EJ78" s="148" t="str">
        <f>IF(G78="","",IF(G78="L",0,IF(G78="V",0,IF(G78="X",0,IF(G$2="L",VLOOKUP(G78,'H. INV.'!$F$10:$P$171,11,FALSE),IF(G$2="S",VLOOKUP(G78,'H. INV.'!$V$10:$AF$171,11,FALSE),IF(G$2="D",VLOOKUP(G78,'H. INV.'!$AL$10:$AV$171,11,FALSE),"")))))))</f>
        <v/>
      </c>
      <c r="EK78" s="148" t="str">
        <f>IF(H78="","",IF(H78="L",0,IF(H78="V",0,IF(H78="X",0,IF(H$2="L",VLOOKUP(H78,'H. INV.'!$F$10:$P$171,11,FALSE),IF(H$2="S",VLOOKUP(H78,'H. INV.'!$V$10:$AF$171,11,FALSE),IF(H$2="D",VLOOKUP(H78,'H. INV.'!$AL$10:$AV$171,11,FALSE),"")))))))</f>
        <v/>
      </c>
      <c r="EL78" s="148" t="str">
        <f>IF(I78="","",IF(I78="L",0,IF(I78="V",0,IF(I78="X",0,IF(I$2="L",VLOOKUP(I78,'H. INV.'!$F$10:$P$171,11,FALSE),IF(I$2="S",VLOOKUP(I78,'H. INV.'!$V$10:$AF$171,11,FALSE),IF(I$2="D",VLOOKUP(I78,'H. INV.'!$AL$10:$AV$171,11,FALSE),"")))))))</f>
        <v/>
      </c>
      <c r="EM78" s="148" t="str">
        <f>IF(J78="","",IF(J78="L",0,IF(J78="V",0,IF(J78="X",0,IF(J$2="L",VLOOKUP(J78,'H. INV.'!$F$10:$P$171,11,FALSE),IF(J$2="S",VLOOKUP(J78,'H. INV.'!$V$10:$AF$171,11,FALSE),IF(J$2="D",VLOOKUP(J78,'H. INV.'!$AL$10:$AV$171,11,FALSE),"")))))))</f>
        <v/>
      </c>
      <c r="EN78" s="148" t="str">
        <f>IF(K78="","",IF(K78="L",0,IF(K78="V",0,IF(K78="X",0,IF(K$2="L",VLOOKUP(K78,'H. INV.'!$F$10:$P$171,11,FALSE),IF(K$2="S",VLOOKUP(K78,'H. INV.'!$V$10:$AF$171,11,FALSE),IF(K$2="D",VLOOKUP(K78,'H. INV.'!$AL$10:$AV$171,11,FALSE),"")))))))</f>
        <v/>
      </c>
      <c r="EO78" s="148" t="str">
        <f>IF(L78="","",IF(L78="L",0,IF(L78="V",0,IF(L78="X",0,IF(L$2="L",VLOOKUP(L78,'H. INV.'!$F$10:$P$171,11,FALSE),IF(L$2="S",VLOOKUP(L78,'H. INV.'!$V$10:$AF$171,11,FALSE),IF(L$2="D",VLOOKUP(L78,'H. INV.'!$AL$10:$AV$171,11,FALSE),"")))))))</f>
        <v/>
      </c>
      <c r="EP78" s="148" t="str">
        <f>IF(M78="","",IF(M78="L",0,IF(M78="V",0,IF(M78="X",0,IF(M$2="L",VLOOKUP(M78,'H. INV.'!$F$10:$P$171,11,FALSE),IF(M$2="S",VLOOKUP(M78,'H. INV.'!$V$10:$AF$171,11,FALSE),IF(M$2="D",VLOOKUP(M78,'H. INV.'!$AL$10:$AV$171,11,FALSE),"")))))))</f>
        <v/>
      </c>
      <c r="EQ78" s="148" t="str">
        <f>IF(N78="","",IF(N78="L",0,IF(N78="V",0,IF(N78="X",0,IF(N$2="L",VLOOKUP(N78,'H. INV.'!$F$10:$P$171,11,FALSE),IF(N$2="S",VLOOKUP(N78,'H. INV.'!$V$10:$AF$171,11,FALSE),IF(N$2="D",VLOOKUP(N78,'H. INV.'!$AL$10:$AV$171,11,FALSE),"")))))))</f>
        <v/>
      </c>
      <c r="ER78" s="148" t="str">
        <f>IF(O78="","",IF(O78="L",0,IF(O78="V",0,IF(O78="X",0,IF(O$2="L",VLOOKUP(O78,'H. INV.'!$F$10:$P$171,11,FALSE),IF(O$2="S",VLOOKUP(O78,'H. INV.'!$V$10:$AF$171,11,FALSE),IF(O$2="D",VLOOKUP(O78,'H. INV.'!$AL$10:$AV$171,11,FALSE),"")))))))</f>
        <v/>
      </c>
      <c r="ES78" s="148" t="str">
        <f>IF(P78="","",IF(P78="L",0,IF(P78="V",0,IF(P78="X",0,IF(P$2="L",VLOOKUP(P78,'H. INV.'!$F$10:$P$171,11,FALSE),IF(P$2="S",VLOOKUP(P78,'H. INV.'!$V$10:$AF$171,11,FALSE),IF(P$2="D",VLOOKUP(P78,'H. INV.'!$AL$10:$AV$171,11,FALSE),"")))))))</f>
        <v/>
      </c>
      <c r="ET78" s="148" t="str">
        <f>IF(Q78="","",IF(Q78="L",0,IF(Q78="V",0,IF(Q78="X",0,IF(Q$2="L",VLOOKUP(Q78,'H. INV.'!$F$10:$P$171,11,FALSE),IF(Q$2="S",VLOOKUP(Q78,'H. INV.'!$V$10:$AF$171,11,FALSE),IF(Q$2="D",VLOOKUP(Q78,'H. INV.'!$AL$10:$AV$171,11,FALSE),"")))))))</f>
        <v/>
      </c>
      <c r="EU78" s="148" t="str">
        <f>IF(R78="","",IF(R78="L",0,IF(R78="V",0,IF(R78="X",0,IF(R$2="L",VLOOKUP(R78,'H. INV.'!$F$10:$P$171,11,FALSE),IF(R$2="S",VLOOKUP(R78,'H. INV.'!$V$10:$AF$171,11,FALSE),IF(R$2="D",VLOOKUP(R78,'H. INV.'!$AL$10:$AV$171,11,FALSE),"")))))))</f>
        <v/>
      </c>
      <c r="EV78" s="148" t="str">
        <f>IF(S78="","",IF(S78="L",0,IF(S78="V",0,IF(S78="X",0,IF(S$2="L",VLOOKUP(S78,'H. INV.'!$F$10:$P$171,11,FALSE),IF(S$2="S",VLOOKUP(S78,'H. INV.'!$V$10:$AF$171,11,FALSE),IF(S$2="D",VLOOKUP(S78,'H. INV.'!$AL$10:$AV$171,11,FALSE),"")))))))</f>
        <v/>
      </c>
      <c r="EW78" s="148" t="str">
        <f>IF(T78="","",IF(T78="L",0,IF(T78="V",0,IF(T78="X",0,IF(T$2="L",VLOOKUP(T78,'H. INV.'!$F$10:$P$171,11,FALSE),IF(T$2="S",VLOOKUP(T78,'H. INV.'!$V$10:$AF$171,11,FALSE),IF(T$2="D",VLOOKUP(T78,'H. INV.'!$AL$10:$AV$171,11,FALSE),"")))))))</f>
        <v/>
      </c>
      <c r="EX78" s="148" t="str">
        <f>IF(U78="","",IF(U78="L",0,IF(U78="V",0,IF(U78="X",0,IF(U$2="L",VLOOKUP(U78,'H. INV.'!$F$10:$P$171,11,FALSE),IF(U$2="S",VLOOKUP(U78,'H. INV.'!$V$10:$AF$171,11,FALSE),IF(U$2="D",VLOOKUP(U78,'H. INV.'!$AL$10:$AV$171,11,FALSE),"")))))))</f>
        <v/>
      </c>
      <c r="EY78" s="148" t="str">
        <f>IF(V78="","",IF(V78="L",0,IF(V78="V",0,IF(V78="X",0,IF(V$2="L",VLOOKUP(V78,'H. INV.'!$F$10:$P$171,11,FALSE),IF(V$2="S",VLOOKUP(V78,'H. INV.'!$V$10:$AF$171,11,FALSE),IF(V$2="D",VLOOKUP(V78,'H. INV.'!$AL$10:$AV$171,11,FALSE),"")))))))</f>
        <v/>
      </c>
      <c r="EZ78" s="148" t="str">
        <f>IF(W78="","",IF(W78="L",0,IF(W78="V",0,IF(W78="X",0,IF(W$2="L",VLOOKUP(W78,'H. INV.'!$F$10:$P$171,11,FALSE),IF(W$2="S",VLOOKUP(W78,'H. INV.'!$V$10:$AF$171,11,FALSE),IF(W$2="D",VLOOKUP(W78,'H. INV.'!$AL$10:$AV$171,11,FALSE),"")))))))</f>
        <v/>
      </c>
      <c r="FA78" s="148" t="str">
        <f>IF(X78="","",IF(X78="L",0,IF(X78="V",0,IF(X78="X",0,IF(X$2="L",VLOOKUP(X78,'H. INV.'!$F$10:$P$171,11,FALSE),IF(X$2="S",VLOOKUP(X78,'H. INV.'!$V$10:$AF$171,11,FALSE),IF(X$2="D",VLOOKUP(X78,'H. INV.'!$AL$10:$AV$171,11,FALSE),"")))))))</f>
        <v/>
      </c>
      <c r="FB78" s="148" t="str">
        <f>IF(Y78="","",IF(Y78="L",0,IF(Y78="V",0,IF(Y78="X",0,IF(Y$2="L",VLOOKUP(Y78,'H. INV.'!$F$10:$P$171,11,FALSE),IF(Y$2="S",VLOOKUP(Y78,'H. INV.'!$V$10:$AF$171,11,FALSE),IF(Y$2="D",VLOOKUP(Y78,'H. INV.'!$AL$10:$AV$171,11,FALSE),"")))))))</f>
        <v/>
      </c>
      <c r="FC78" s="148" t="str">
        <f>IF(Z78="","",IF(Z78="L",0,IF(Z78="V",0,IF(Z78="X",0,IF(Z$2="L",VLOOKUP(Z78,'H. INV.'!$F$10:$P$171,11,FALSE),IF(Z$2="S",VLOOKUP(Z78,'H. INV.'!$V$10:$AF$171,11,FALSE),IF(Z$2="D",VLOOKUP(Z78,'H. INV.'!$AL$10:$AV$171,11,FALSE),"")))))))</f>
        <v/>
      </c>
      <c r="FD78" s="148" t="str">
        <f>IF(AA78="","",IF(AA78="L",0,IF(AA78="V",0,IF(AA78="X",0,IF(AA$2="L",VLOOKUP(AA78,'H. INV.'!$F$10:$P$171,11,FALSE),IF(AA$2="S",VLOOKUP(AA78,'H. INV.'!$V$10:$AF$171,11,FALSE),IF(AA$2="D",VLOOKUP(AA78,'H. INV.'!$AL$10:$AV$171,11,FALSE),"")))))))</f>
        <v/>
      </c>
      <c r="FE78" s="148" t="str">
        <f>IF(AB78="","",IF(AB78="L",0,IF(AB78="V",0,IF(AB78="X",0,IF(AB$2="L",VLOOKUP(AB78,'H. INV.'!$F$10:$P$171,11,FALSE),IF(AB$2="S",VLOOKUP(AB78,'H. INV.'!$V$10:$AF$171,11,FALSE),IF(AB$2="D",VLOOKUP(AB78,'H. INV.'!$AL$10:$AV$171,11,FALSE),"")))))))</f>
        <v/>
      </c>
      <c r="FF78" s="148" t="str">
        <f>IF(AC78="","",IF(AC78="L",0,IF(AC78="V",0,IF(AC78="X",0,IF(AC$2="L",VLOOKUP(AC78,'H. INV.'!$F$10:$P$171,11,FALSE),IF(AC$2="S",VLOOKUP(AC78,'H. INV.'!$V$10:$AF$171,11,FALSE),IF(AC$2="D",VLOOKUP(AC78,'H. INV.'!$AL$10:$AV$171,11,FALSE),"")))))))</f>
        <v/>
      </c>
      <c r="FG78" s="148" t="str">
        <f>IF(AD78="","",IF(AD78="L",0,IF(AD78="V",0,IF(AD78="X",0,IF(AD$2="L",VLOOKUP(AD78,'H. INV.'!$F$10:$P$171,11,FALSE),IF(AD$2="S",VLOOKUP(AD78,'H. INV.'!$V$10:$AF$171,11,FALSE),IF(AD$2="D",VLOOKUP(AD78,'H. INV.'!$AL$10:$AV$171,11,FALSE),"")))))))</f>
        <v/>
      </c>
      <c r="FH78" s="148" t="str">
        <f>IF(AE78="","",IF(AE78="L",0,IF(AE78="V",0,IF(AE78="X",0,IF(AE$2="L",VLOOKUP(AE78,'H. INV.'!$F$10:$P$171,11,FALSE),IF(AE$2="S",VLOOKUP(AE78,'H. INV.'!$V$10:$AF$171,11,FALSE),IF(AE$2="D",VLOOKUP(AE78,'H. INV.'!$AL$10:$AV$171,11,FALSE),"")))))))</f>
        <v/>
      </c>
      <c r="FI78" s="148" t="str">
        <f>IF(AF78="","",IF(AF78="L",0,IF(AF78="V",0,IF(AF78="X",0,IF(AF$2="L",VLOOKUP(AF78,'H. INV.'!$F$10:$P$171,11,FALSE),IF(AF$2="S",VLOOKUP(AF78,'H. INV.'!$V$10:$AF$171,11,FALSE),IF(AF$2="D",VLOOKUP(AF78,'H. INV.'!$AL$10:$AV$171,11,FALSE),"")))))))</f>
        <v/>
      </c>
      <c r="FJ78" s="148" t="str">
        <f>IF(AG78="","",IF(AG78="L",0,IF(AG78="V",0,IF(AG78="X",0,IF(AG$2="L",VLOOKUP(AG78,'H. INV.'!$F$10:$P$171,11,FALSE),IF(AG$2="S",VLOOKUP(AG78,'H. INV.'!$V$10:$AF$171,11,FALSE),IF(AG$2="D",VLOOKUP(AG78,'H. INV.'!$AL$10:$AV$171,11,FALSE),"")))))))</f>
        <v/>
      </c>
      <c r="FK78" s="148" t="str">
        <f>IF(AH78="","",IF(AH78="L",0,IF(AH78="V",0,IF(AH78="X",0,IF(AH$2="L",VLOOKUP(AH78,'H. INV.'!$F$10:$P$171,11,FALSE),IF(AH$2="S",VLOOKUP(AH78,'H. INV.'!$V$10:$AF$171,11,FALSE),IF(AH$2="D",VLOOKUP(AH78,'H. INV.'!$AL$10:$AV$171,11,FALSE),"")))))))</f>
        <v/>
      </c>
      <c r="FL78" s="148" t="str">
        <f>IF(AI78="","",IF(AI78="L",0,IF(AI78="V",0,IF(AI78="X",0,IF(AI$2="L",VLOOKUP(AI78,'H. INV.'!$F$10:$P$171,11,FALSE),IF(AI$2="S",VLOOKUP(AI78,'H. INV.'!$V$10:$AF$171,11,FALSE),IF(AI$2="D",VLOOKUP(AI78,'H. INV.'!$AL$10:$AV$171,11,FALSE),"")))))))</f>
        <v/>
      </c>
      <c r="FM78" s="148" t="str">
        <f>IF(AJ78="","",IF(AJ78="L",0,IF(AJ78="V",0,IF(AJ78="X",0,IF(AJ$2="L",VLOOKUP(AJ78,'H. INV.'!$F$10:$P$171,11,FALSE),IF(AJ$2="S",VLOOKUP(AJ78,'H. INV.'!$V$10:$AF$171,11,FALSE),IF(AJ$2="D",VLOOKUP(AJ78,'H. INV.'!$AL$10:$AV$171,11,FALSE),"")))))))</f>
        <v/>
      </c>
      <c r="FN78" s="148" t="str">
        <f>IF(AK78="","",IF(AK78="L",0,IF(AK78="V",0,IF(AK78="X",0,IF(AK$2="L",VLOOKUP(AK78,'H. INV.'!$F$10:$P$171,11,FALSE),IF(AK$2="S",VLOOKUP(AK78,'H. INV.'!$V$10:$AF$171,11,FALSE),IF(AK$2="D",VLOOKUP(AK78,'H. INV.'!$AL$10:$AV$171,11,FALSE),"")))))))</f>
        <v/>
      </c>
      <c r="FO78" s="19"/>
      <c r="FP78" s="148" t="str">
        <f>IF(G78="","",IF(G78="L",0,IF(G78="V",0,IF(G78="X",0,IF(G$2="L",VLOOKUP(G78,'H. VER.'!$F$10:$P$171,11,FALSE),IF(G$2="S",VLOOKUP(G78,'H. VER.'!$V$10:$AF$171,11,FALSE),IF(G$2="D",VLOOKUP(G78,'H. VER.'!$AL$10:$AV$171,11,FALSE),"")))))))</f>
        <v/>
      </c>
      <c r="FQ78" s="148" t="str">
        <f>IF(H78="","",IF(H78="L",0,IF(H78="V",0,IF(H78="X",0,IF(H$2="L",VLOOKUP(H78,'H. VER.'!$F$10:$P$171,11,FALSE),IF(H$2="S",VLOOKUP(H78,'H. VER.'!$V$10:$AF$171,11,FALSE),IF(H$2="D",VLOOKUP(H78,'H. VER.'!$AL$10:$AV$171,11,FALSE),"")))))))</f>
        <v/>
      </c>
      <c r="FR78" s="148" t="str">
        <f>IF(I78="","",IF(I78="L",0,IF(I78="V",0,IF(I78="X",0,IF(I$2="L",VLOOKUP(I78,'H. VER.'!$F$10:$P$171,11,FALSE),IF(I$2="S",VLOOKUP(I78,'H. VER.'!$V$10:$AF$171,11,FALSE),IF(I$2="D",VLOOKUP(I78,'H. VER.'!$AL$10:$AV$171,11,FALSE),"")))))))</f>
        <v/>
      </c>
      <c r="FS78" s="148" t="str">
        <f>IF(J78="","",IF(J78="L",0,IF(J78="V",0,IF(J78="X",0,IF(J$2="L",VLOOKUP(J78,'H. VER.'!$F$10:$P$171,11,FALSE),IF(J$2="S",VLOOKUP(J78,'H. VER.'!$V$10:$AF$171,11,FALSE),IF(J$2="D",VLOOKUP(J78,'H. VER.'!$AL$10:$AV$171,11,FALSE),"")))))))</f>
        <v/>
      </c>
      <c r="FT78" s="148" t="str">
        <f>IF(K78="","",IF(K78="L",0,IF(K78="V",0,IF(K78="X",0,IF(K$2="L",VLOOKUP(K78,'H. VER.'!$F$10:$P$171,11,FALSE),IF(K$2="S",VLOOKUP(K78,'H. VER.'!$V$10:$AF$171,11,FALSE),IF(K$2="D",VLOOKUP(K78,'H. VER.'!$AL$10:$AV$171,11,FALSE),"")))))))</f>
        <v/>
      </c>
      <c r="FU78" s="148" t="str">
        <f>IF(L78="","",IF(L78="L",0,IF(L78="V",0,IF(L78="X",0,IF(L$2="L",VLOOKUP(L78,'H. VER.'!$F$10:$P$171,11,FALSE),IF(L$2="S",VLOOKUP(L78,'H. VER.'!$V$10:$AF$171,11,FALSE),IF(L$2="D",VLOOKUP(L78,'H. VER.'!$AL$10:$AV$171,11,FALSE),"")))))))</f>
        <v/>
      </c>
      <c r="FV78" s="148" t="str">
        <f>IF(M78="","",IF(M78="L",0,IF(M78="V",0,IF(M78="X",0,IF(M$2="L",VLOOKUP(M78,'H. VER.'!$F$10:$P$171,11,FALSE),IF(M$2="S",VLOOKUP(M78,'H. VER.'!$V$10:$AF$171,11,FALSE),IF(M$2="D",VLOOKUP(M78,'H. VER.'!$AL$10:$AV$171,11,FALSE),"")))))))</f>
        <v/>
      </c>
      <c r="FW78" s="148" t="str">
        <f>IF(N78="","",IF(N78="L",0,IF(N78="V",0,IF(N78="X",0,IF(N$2="L",VLOOKUP(N78,'H. VER.'!$F$10:$P$171,11,FALSE),IF(N$2="S",VLOOKUP(N78,'H. VER.'!$V$10:$AF$171,11,FALSE),IF(N$2="D",VLOOKUP(N78,'H. VER.'!$AL$10:$AV$171,11,FALSE),"")))))))</f>
        <v/>
      </c>
      <c r="FX78" s="148" t="str">
        <f>IF(O78="","",IF(O78="L",0,IF(O78="V",0,IF(O78="X",0,IF(O$2="L",VLOOKUP(O78,'H. VER.'!$F$10:$P$171,11,FALSE),IF(O$2="S",VLOOKUP(O78,'H. VER.'!$V$10:$AF$171,11,FALSE),IF(O$2="D",VLOOKUP(O78,'H. VER.'!$AL$10:$AV$171,11,FALSE),"")))))))</f>
        <v/>
      </c>
      <c r="FY78" s="148" t="str">
        <f>IF(P78="","",IF(P78="L",0,IF(P78="V",0,IF(P78="X",0,IF(P$2="L",VLOOKUP(P78,'H. VER.'!$F$10:$P$171,11,FALSE),IF(P$2="S",VLOOKUP(P78,'H. VER.'!$V$10:$AF$171,11,FALSE),IF(P$2="D",VLOOKUP(P78,'H. VER.'!$AL$10:$AV$171,11,FALSE),"")))))))</f>
        <v/>
      </c>
      <c r="FZ78" s="148" t="str">
        <f>IF(Q78="","",IF(Q78="L",0,IF(Q78="V",0,IF(Q78="X",0,IF(Q$2="L",VLOOKUP(Q78,'H. VER.'!$F$10:$P$171,11,FALSE),IF(Q$2="S",VLOOKUP(Q78,'H. VER.'!$V$10:$AF$171,11,FALSE),IF(Q$2="D",VLOOKUP(Q78,'H. VER.'!$AL$10:$AV$171,11,FALSE),"")))))))</f>
        <v/>
      </c>
      <c r="GA78" s="148" t="str">
        <f>IF(R78="","",IF(R78="L",0,IF(R78="V",0,IF(R78="X",0,IF(R$2="L",VLOOKUP(R78,'H. VER.'!$F$10:$P$171,11,FALSE),IF(R$2="S",VLOOKUP(R78,'H. VER.'!$V$10:$AF$171,11,FALSE),IF(R$2="D",VLOOKUP(R78,'H. VER.'!$AL$10:$AV$171,11,FALSE),"")))))))</f>
        <v/>
      </c>
      <c r="GB78" s="148" t="str">
        <f>IF(S78="","",IF(S78="L",0,IF(S78="V",0,IF(S78="X",0,IF(S$2="L",VLOOKUP(S78,'H. VER.'!$F$10:$P$171,11,FALSE),IF(S$2="S",VLOOKUP(S78,'H. VER.'!$V$10:$AF$171,11,FALSE),IF(S$2="D",VLOOKUP(S78,'H. VER.'!$AL$10:$AV$171,11,FALSE),"")))))))</f>
        <v/>
      </c>
      <c r="GC78" s="148" t="str">
        <f>IF(T78="","",IF(T78="L",0,IF(T78="V",0,IF(T78="X",0,IF(T$2="L",VLOOKUP(T78,'H. VER.'!$F$10:$P$171,11,FALSE),IF(T$2="S",VLOOKUP(T78,'H. VER.'!$V$10:$AF$171,11,FALSE),IF(T$2="D",VLOOKUP(T78,'H. VER.'!$AL$10:$AV$171,11,FALSE),"")))))))</f>
        <v/>
      </c>
      <c r="GD78" s="148" t="str">
        <f>IF(U78="","",IF(U78="L",0,IF(U78="V",0,IF(U78="X",0,IF(U$2="L",VLOOKUP(U78,'H. VER.'!$F$10:$P$171,11,FALSE),IF(U$2="S",VLOOKUP(U78,'H. VER.'!$V$10:$AF$171,11,FALSE),IF(U$2="D",VLOOKUP(U78,'H. VER.'!$AL$10:$AV$171,11,FALSE),"")))))))</f>
        <v/>
      </c>
      <c r="GE78" s="148" t="str">
        <f>IF(V78="","",IF(V78="L",0,IF(V78="V",0,IF(V78="X",0,IF(V$2="L",VLOOKUP(V78,'H. VER.'!$F$10:$P$171,11,FALSE),IF(V$2="S",VLOOKUP(V78,'H. VER.'!$V$10:$AF$171,11,FALSE),IF(V$2="D",VLOOKUP(V78,'H. VER.'!$AL$10:$AV$171,11,FALSE),"")))))))</f>
        <v/>
      </c>
      <c r="GF78" s="148" t="str">
        <f>IF(W78="","",IF(W78="L",0,IF(W78="V",0,IF(W78="X",0,IF(W$2="L",VLOOKUP(W78,'H. VER.'!$F$10:$P$171,11,FALSE),IF(W$2="S",VLOOKUP(W78,'H. VER.'!$V$10:$AF$171,11,FALSE),IF(W$2="D",VLOOKUP(W78,'H. VER.'!$AL$10:$AV$171,11,FALSE),"")))))))</f>
        <v/>
      </c>
      <c r="GG78" s="148" t="str">
        <f>IF(X78="","",IF(X78="L",0,IF(X78="V",0,IF(X78="X",0,IF(X$2="L",VLOOKUP(X78,'H. VER.'!$F$10:$P$171,11,FALSE),IF(X$2="S",VLOOKUP(X78,'H. VER.'!$V$10:$AF$171,11,FALSE),IF(X$2="D",VLOOKUP(X78,'H. VER.'!$AL$10:$AV$171,11,FALSE),"")))))))</f>
        <v/>
      </c>
      <c r="GH78" s="148" t="str">
        <f>IF(Y78="","",IF(Y78="L",0,IF(Y78="V",0,IF(Y78="X",0,IF(Y$2="L",VLOOKUP(Y78,'H. VER.'!$F$10:$P$171,11,FALSE),IF(Y$2="S",VLOOKUP(Y78,'H. VER.'!$V$10:$AF$171,11,FALSE),IF(Y$2="D",VLOOKUP(Y78,'H. VER.'!$AL$10:$AV$171,11,FALSE),"")))))))</f>
        <v/>
      </c>
      <c r="GI78" s="148" t="str">
        <f>IF(Z78="","",IF(Z78="L",0,IF(Z78="V",0,IF(Z78="X",0,IF(Z$2="L",VLOOKUP(Z78,'H. VER.'!$F$10:$P$171,11,FALSE),IF(Z$2="S",VLOOKUP(Z78,'H. VER.'!$V$10:$AF$171,11,FALSE),IF(Z$2="D",VLOOKUP(Z78,'H. VER.'!$AL$10:$AV$171,11,FALSE),"")))))))</f>
        <v/>
      </c>
      <c r="GJ78" s="148" t="str">
        <f>IF(AA78="","",IF(AA78="L",0,IF(AA78="V",0,IF(AA78="X",0,IF(AA$2="L",VLOOKUP(AA78,'H. VER.'!$F$10:$P$171,11,FALSE),IF(AA$2="S",VLOOKUP(AA78,'H. VER.'!$V$10:$AF$171,11,FALSE),IF(AA$2="D",VLOOKUP(AA78,'H. VER.'!$AL$10:$AV$171,11,FALSE),"")))))))</f>
        <v/>
      </c>
      <c r="GK78" s="148" t="str">
        <f>IF(AB78="","",IF(AB78="L",0,IF(AB78="V",0,IF(AB78="X",0,IF(AB$2="L",VLOOKUP(AB78,'H. VER.'!$F$10:$P$171,11,FALSE),IF(AB$2="S",VLOOKUP(AB78,'H. VER.'!$V$10:$AF$171,11,FALSE),IF(AB$2="D",VLOOKUP(AB78,'H. VER.'!$AL$10:$AV$171,11,FALSE),"")))))))</f>
        <v/>
      </c>
      <c r="GL78" s="148" t="str">
        <f>IF(AC78="","",IF(AC78="L",0,IF(AC78="V",0,IF(AC78="X",0,IF(AC$2="L",VLOOKUP(AC78,'H. VER.'!$F$10:$P$171,11,FALSE),IF(AC$2="S",VLOOKUP(AC78,'H. VER.'!$V$10:$AF$171,11,FALSE),IF(AC$2="D",VLOOKUP(AC78,'H. VER.'!$AL$10:$AV$171,11,FALSE),"")))))))</f>
        <v/>
      </c>
      <c r="GM78" s="148" t="str">
        <f>IF(AD78="","",IF(AD78="L",0,IF(AD78="V",0,IF(AD78="X",0,IF(AD$2="L",VLOOKUP(AD78,'H. VER.'!$F$10:$P$171,11,FALSE),IF(AD$2="S",VLOOKUP(AD78,'H. VER.'!$V$10:$AF$171,11,FALSE),IF(AD$2="D",VLOOKUP(AD78,'H. VER.'!$AL$10:$AV$171,11,FALSE),"")))))))</f>
        <v/>
      </c>
      <c r="GN78" s="148" t="str">
        <f>IF(AE78="","",IF(AE78="L",0,IF(AE78="V",0,IF(AE78="X",0,IF(AE$2="L",VLOOKUP(AE78,'H. VER.'!$F$10:$P$171,11,FALSE),IF(AE$2="S",VLOOKUP(AE78,'H. VER.'!$V$10:$AF$171,11,FALSE),IF(AE$2="D",VLOOKUP(AE78,'H. VER.'!$AL$10:$AV$171,11,FALSE),"")))))))</f>
        <v/>
      </c>
      <c r="GO78" s="148" t="str">
        <f>IF(AF78="","",IF(AF78="L",0,IF(AF78="V",0,IF(AF78="X",0,IF(AF$2="L",VLOOKUP(AF78,'H. VER.'!$F$10:$P$171,11,FALSE),IF(AF$2="S",VLOOKUP(AF78,'H. VER.'!$V$10:$AF$171,11,FALSE),IF(AF$2="D",VLOOKUP(AF78,'H. VER.'!$AL$10:$AV$171,11,FALSE),"")))))))</f>
        <v/>
      </c>
      <c r="GP78" s="148" t="str">
        <f>IF(AG78="","",IF(AG78="L",0,IF(AG78="V",0,IF(AG78="X",0,IF(AG$2="L",VLOOKUP(AG78,'H. VER.'!$F$10:$P$171,11,FALSE),IF(AG$2="S",VLOOKUP(AG78,'H. VER.'!$V$10:$AF$171,11,FALSE),IF(AG$2="D",VLOOKUP(AG78,'H. VER.'!$AL$10:$AV$171,11,FALSE),"")))))))</f>
        <v/>
      </c>
      <c r="GQ78" s="148" t="str">
        <f>IF(AH78="","",IF(AH78="L",0,IF(AH78="V",0,IF(AH78="X",0,IF(AH$2="L",VLOOKUP(AH78,'H. VER.'!$F$10:$P$171,11,FALSE),IF(AH$2="S",VLOOKUP(AH78,'H. VER.'!$V$10:$AF$171,11,FALSE),IF(AH$2="D",VLOOKUP(AH78,'H. VER.'!$AL$10:$AV$171,11,FALSE),"")))))))</f>
        <v/>
      </c>
      <c r="GR78" s="148" t="str">
        <f>IF(AI78="","",IF(AI78="L",0,IF(AI78="V",0,IF(AI78="X",0,IF(AI$2="L",VLOOKUP(AI78,'H. VER.'!$F$10:$P$171,11,FALSE),IF(AI$2="S",VLOOKUP(AI78,'H. VER.'!$V$10:$AF$171,11,FALSE),IF(AI$2="D",VLOOKUP(AI78,'H. VER.'!$AL$10:$AV$171,11,FALSE),"")))))))</f>
        <v/>
      </c>
      <c r="GS78" s="148" t="str">
        <f>IF(AJ78="","",IF(AJ78="L",0,IF(AJ78="V",0,IF(AJ78="X",0,IF(AJ$2="L",VLOOKUP(AJ78,'H. VER.'!$F$10:$P$171,11,FALSE),IF(AJ$2="S",VLOOKUP(AJ78,'H. VER.'!$V$10:$AF$171,11,FALSE),IF(AJ$2="D",VLOOKUP(AJ78,'H. VER.'!$AL$10:$AV$171,11,FALSE),"")))))))</f>
        <v/>
      </c>
      <c r="GT78" s="148" t="str">
        <f>IF(AK78="","",IF(AK78="L",0,IF(AK78="V",0,IF(AK78="X",0,IF(AK$2="L",VLOOKUP(AK78,'H. VER.'!$F$10:$P$171,11,FALSE),IF(AK$2="S",VLOOKUP(AK78,'H. VER.'!$V$10:$AF$171,11,FALSE),IF(AK$2="D",VLOOKUP(AK78,'H. VER.'!$AL$10:$AV$171,11,FALSE),"")))))))</f>
        <v/>
      </c>
      <c r="GU78" s="19"/>
      <c r="GV78" s="417">
        <f t="shared" si="122"/>
        <v>79</v>
      </c>
      <c r="GW78" s="415"/>
    </row>
    <row r="79" spans="1:205" ht="15.75">
      <c r="A79" s="368"/>
      <c r="B79" s="367" t="str">
        <f>IFERROR(VLOOKUP(A495/7/2023+CONDUCTORES!C:V,20,FALSE),"")</f>
        <v/>
      </c>
      <c r="C79" s="544" t="str">
        <f>IF(CUADRO!A79="",IF(B79="","",B79),VLOOKUP(CUADRO!A79,CONDUCTORES!C:E,3,FALSE))</f>
        <v/>
      </c>
      <c r="D79" s="545" t="str">
        <f>IF(ISNA(IF(B79="",IF(A79="","",A79),VLOOKUP(B79,CONDUCTORES!B:F,5,FALSE))),"",(IF(B79="",IF(A79="","",A79),VLOOKUP(B79,CONDUCTORES!B:F,5,FALSE))))</f>
        <v/>
      </c>
      <c r="E79" s="546">
        <v>64</v>
      </c>
      <c r="F79" s="552"/>
      <c r="G79" s="547"/>
      <c r="H79" s="547"/>
      <c r="I79" s="519"/>
      <c r="J79" s="547"/>
      <c r="K79" s="519"/>
      <c r="L79" s="550"/>
      <c r="M79" s="547"/>
      <c r="N79" s="547"/>
      <c r="O79" s="547"/>
      <c r="P79" s="519"/>
      <c r="Q79" s="519"/>
      <c r="R79" s="519"/>
      <c r="S79" s="550"/>
      <c r="T79" s="519"/>
      <c r="U79" s="549"/>
      <c r="V79" s="550"/>
      <c r="W79" s="547"/>
      <c r="X79" s="547"/>
      <c r="Y79" s="519"/>
      <c r="Z79" s="519"/>
      <c r="AA79" s="547"/>
      <c r="AB79" s="547"/>
      <c r="AC79" s="547"/>
      <c r="AD79" s="547"/>
      <c r="AE79" s="547"/>
      <c r="AF79" s="547"/>
      <c r="AG79" s="550"/>
      <c r="AH79" s="547"/>
      <c r="AI79" s="547"/>
      <c r="AJ79" s="547"/>
      <c r="AK79" s="519"/>
      <c r="AL79" s="417">
        <f t="shared" si="120"/>
        <v>0</v>
      </c>
      <c r="AM79" s="417">
        <f t="shared" si="121"/>
        <v>31</v>
      </c>
      <c r="AN79" s="463">
        <f t="shared" si="112"/>
        <v>0</v>
      </c>
      <c r="AO79" s="463">
        <f t="shared" si="113"/>
        <v>0</v>
      </c>
      <c r="AP79" s="463">
        <f t="shared" si="114"/>
        <v>0</v>
      </c>
      <c r="AQ79" s="463">
        <f t="shared" si="115"/>
        <v>0</v>
      </c>
      <c r="AR79" s="463">
        <f t="shared" si="116"/>
        <v>0</v>
      </c>
      <c r="AS79" s="464">
        <f t="shared" si="117"/>
        <v>0</v>
      </c>
      <c r="AT79" s="464">
        <f t="shared" si="118"/>
        <v>0</v>
      </c>
      <c r="AU79" s="465">
        <f>EH79+(AO79*(CALCULADORA!$L$22/30))+(CUADRO!AP79*CALCULADORA!$J$22)+(CUADRO!AQ79*CALCULADORA!$J$22)+(CUADRO!AR79*CALCULADORA!$J$22)</f>
        <v>0</v>
      </c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97">
        <f t="shared" si="80"/>
        <v>1</v>
      </c>
      <c r="BW79" s="97">
        <f t="shared" si="81"/>
        <v>2</v>
      </c>
      <c r="BX79" s="97">
        <f t="shared" si="82"/>
        <v>3</v>
      </c>
      <c r="BY79" s="97">
        <f t="shared" si="83"/>
        <v>4</v>
      </c>
      <c r="BZ79" s="97">
        <f t="shared" si="84"/>
        <v>5</v>
      </c>
      <c r="CA79" s="97">
        <f t="shared" si="85"/>
        <v>6</v>
      </c>
      <c r="CB79" s="97">
        <f t="shared" si="86"/>
        <v>7</v>
      </c>
      <c r="CC79" s="97">
        <f t="shared" si="87"/>
        <v>8</v>
      </c>
      <c r="CD79" s="97">
        <f t="shared" si="88"/>
        <v>9</v>
      </c>
      <c r="CE79" s="97">
        <f t="shared" si="89"/>
        <v>10</v>
      </c>
      <c r="CF79" s="97">
        <f t="shared" si="90"/>
        <v>11</v>
      </c>
      <c r="CG79" s="97">
        <f t="shared" si="91"/>
        <v>12</v>
      </c>
      <c r="CH79" s="97">
        <f t="shared" si="92"/>
        <v>13</v>
      </c>
      <c r="CI79" s="97">
        <f t="shared" si="93"/>
        <v>14</v>
      </c>
      <c r="CJ79" s="97">
        <f t="shared" si="94"/>
        <v>15</v>
      </c>
      <c r="CK79" s="97">
        <f t="shared" si="95"/>
        <v>16</v>
      </c>
      <c r="CL79" s="97">
        <f t="shared" si="96"/>
        <v>17</v>
      </c>
      <c r="CM79" s="97">
        <f t="shared" si="97"/>
        <v>18</v>
      </c>
      <c r="CN79" s="97">
        <f t="shared" si="98"/>
        <v>19</v>
      </c>
      <c r="CO79" s="97">
        <f t="shared" si="99"/>
        <v>20</v>
      </c>
      <c r="CP79" s="97">
        <f t="shared" si="100"/>
        <v>21</v>
      </c>
      <c r="CQ79" s="97">
        <f t="shared" si="101"/>
        <v>22</v>
      </c>
      <c r="CR79" s="97">
        <f t="shared" si="102"/>
        <v>23</v>
      </c>
      <c r="CS79" s="97">
        <f t="shared" si="103"/>
        <v>24</v>
      </c>
      <c r="CT79" s="97">
        <f t="shared" si="104"/>
        <v>25</v>
      </c>
      <c r="CU79" s="97">
        <f t="shared" si="105"/>
        <v>26</v>
      </c>
      <c r="CV79" s="97">
        <f t="shared" si="106"/>
        <v>27</v>
      </c>
      <c r="CW79" s="97">
        <f t="shared" si="107"/>
        <v>28</v>
      </c>
      <c r="CX79" s="97">
        <f t="shared" si="108"/>
        <v>29</v>
      </c>
      <c r="CY79" s="97">
        <f t="shared" si="109"/>
        <v>30</v>
      </c>
      <c r="CZ79" s="97">
        <f t="shared" si="110"/>
        <v>31</v>
      </c>
      <c r="DA79" s="19"/>
      <c r="DB79" s="19"/>
      <c r="DC79" s="148" t="str">
        <f>IF(G79="X",CALCULADORA!$J$22,IF(CUADRO!G79="V",0,IF(CUADRO!G79="AP",0,IF(CUADRO!G79="HS",0,IF(CUADRO!G79="BA",0,IF(CALCULADORA!$M$2="INVIERNO",CUADRO!EJ79,CUADRO!FP79))))))</f>
        <v/>
      </c>
      <c r="DD79" s="148" t="str">
        <f>IF(H79="X",CALCULADORA!$J$22,IF(CUADRO!H79="V",0,IF(CUADRO!H79="AP",0,IF(CUADRO!H79="HS",0,IF(CUADRO!H79="BA",0,IF(CALCULADORA!$M$2="INVIERNO",CUADRO!EK79,CUADRO!FQ79))))))</f>
        <v/>
      </c>
      <c r="DE79" s="148" t="str">
        <f>IF(I79="X",CALCULADORA!$J$22,IF(CUADRO!I79="V",0,IF(CUADRO!I79="AP",0,IF(CUADRO!I79="HS",0,IF(CUADRO!I79="BA",0,IF(CALCULADORA!$M$2="INVIERNO",CUADRO!EL79,CUADRO!FR79))))))</f>
        <v/>
      </c>
      <c r="DF79" s="148" t="str">
        <f>IF(J79="X",CALCULADORA!$J$22,IF(CUADRO!J79="V",0,IF(CUADRO!J79="AP",0,IF(CUADRO!J79="HS",0,IF(CUADRO!J79="BA",0,IF(CALCULADORA!$M$2="INVIERNO",CUADRO!EM79,CUADRO!FS79))))))</f>
        <v/>
      </c>
      <c r="DG79" s="148" t="str">
        <f>IF(K79="X",CALCULADORA!$J$22,IF(CUADRO!K79="V",0,IF(CUADRO!K79="AP",0,IF(CUADRO!K79="HS",0,IF(CUADRO!K79="BA",0,IF(CALCULADORA!$M$2="INVIERNO",CUADRO!EN79,CUADRO!FT79))))))</f>
        <v/>
      </c>
      <c r="DH79" s="148" t="str">
        <f>IF(L79="X",CALCULADORA!$J$22,IF(CUADRO!L79="V",0,IF(CUADRO!L79="AP",0,IF(CUADRO!L79="HS",0,IF(CUADRO!L79="BA",0,IF(CALCULADORA!$M$2="INVIERNO",CUADRO!EO79,CUADRO!FU79))))))</f>
        <v/>
      </c>
      <c r="DI79" s="148" t="str">
        <f>IF(M79="X",CALCULADORA!$J$22,IF(CUADRO!M79="V",0,IF(CUADRO!M79="AP",0,IF(CUADRO!M79="HS",0,IF(CUADRO!M79="BA",0,IF(CALCULADORA!$M$2="INVIERNO",CUADRO!EP79,CUADRO!FV79))))))</f>
        <v/>
      </c>
      <c r="DJ79" s="148" t="str">
        <f>IF(N79="X",CALCULADORA!$J$22,IF(CUADRO!N79="V",0,IF(CUADRO!N79="AP",0,IF(CUADRO!N79="HS",0,IF(CUADRO!N79="BA",0,IF(CALCULADORA!$M$2="INVIERNO",CUADRO!EQ79,CUADRO!FW79))))))</f>
        <v/>
      </c>
      <c r="DK79" s="148" t="str">
        <f>IF(O79="X",CALCULADORA!$J$22,IF(CUADRO!O79="V",0,IF(CUADRO!O79="AP",0,IF(CUADRO!O79="HS",0,IF(CUADRO!O79="BA",0,IF(CALCULADORA!$M$2="INVIERNO",CUADRO!ER79,CUADRO!FX79))))))</f>
        <v/>
      </c>
      <c r="DL79" s="148" t="str">
        <f>IF(P79="X",CALCULADORA!$J$22,IF(CUADRO!P79="V",0,IF(CUADRO!P79="AP",0,IF(CUADRO!P79="HS",0,IF(CUADRO!P79="BA",0,IF(CALCULADORA!$M$2="INVIERNO",CUADRO!ES79,CUADRO!FY79))))))</f>
        <v/>
      </c>
      <c r="DM79" s="148" t="str">
        <f>IF(Q79="X",CALCULADORA!$J$22,IF(CUADRO!Q79="V",0,IF(CUADRO!Q79="AP",0,IF(CUADRO!Q79="HS",0,IF(CUADRO!Q79="BA",0,IF(CALCULADORA!$M$2="INVIERNO",CUADRO!ET79,CUADRO!FZ79))))))</f>
        <v/>
      </c>
      <c r="DN79" s="148" t="str">
        <f>IF(R79="X",CALCULADORA!$J$22,IF(CUADRO!R79="V",0,IF(CUADRO!R79="AP",0,IF(CUADRO!R79="HS",0,IF(CUADRO!R79="BA",0,IF(CALCULADORA!$M$2="INVIERNO",CUADRO!EU79,CUADRO!GA79))))))</f>
        <v/>
      </c>
      <c r="DO79" s="148" t="str">
        <f>IF(S79="X",CALCULADORA!$J$22,IF(CUADRO!S79="V",0,IF(CUADRO!S79="AP",0,IF(CUADRO!S79="HS",0,IF(CUADRO!S79="BA",0,IF(CALCULADORA!$M$2="INVIERNO",CUADRO!EV79,CUADRO!GB79))))))</f>
        <v/>
      </c>
      <c r="DP79" s="148" t="str">
        <f>IF(T79="X",CALCULADORA!$J$22,IF(CUADRO!T79="V",0,IF(CUADRO!T79="AP",0,IF(CUADRO!T79="HS",0,IF(CUADRO!T79="BA",0,IF(CALCULADORA!$M$2="INVIERNO",CUADRO!EW79,CUADRO!GC79))))))</f>
        <v/>
      </c>
      <c r="DQ79" s="148" t="str">
        <f>IF(U79="X",CALCULADORA!$J$22,IF(CUADRO!U79="V",0,IF(CUADRO!U79="AP",0,IF(CUADRO!U79="HS",0,IF(CUADRO!U79="BA",0,IF(CALCULADORA!$M$2="INVIERNO",CUADRO!EX79,CUADRO!GD79))))))</f>
        <v/>
      </c>
      <c r="DR79" s="148" t="str">
        <f>IF(V79="X",CALCULADORA!$J$22,IF(CUADRO!V79="V",0,IF(CUADRO!V79="AP",0,IF(CUADRO!V79="HS",0,IF(CUADRO!V79="BA",0,IF(CALCULADORA!$M$2="INVIERNO",CUADRO!EY79,CUADRO!GE79))))))</f>
        <v/>
      </c>
      <c r="DS79" s="148" t="str">
        <f>IF(W79="X",CALCULADORA!$J$22,IF(CUADRO!W79="V",0,IF(CUADRO!W79="AP",0,IF(CUADRO!W79="HS",0,IF(CUADRO!W79="BA",0,IF(CALCULADORA!$M$2="INVIERNO",CUADRO!EZ79,CUADRO!GF79))))))</f>
        <v/>
      </c>
      <c r="DT79" s="148" t="str">
        <f>IF(X79="X",CALCULADORA!$J$22,IF(CUADRO!X79="V",0,IF(CUADRO!X79="AP",0,IF(CUADRO!X79="HS",0,IF(CUADRO!X79="BA",0,IF(CALCULADORA!$M$2="INVIERNO",CUADRO!FA79,CUADRO!GG79))))))</f>
        <v/>
      </c>
      <c r="DU79" s="148" t="str">
        <f>IF(Y79="X",CALCULADORA!$J$22,IF(CUADRO!Y79="V",0,IF(CUADRO!Y79="AP",0,IF(CUADRO!Y79="HS",0,IF(CUADRO!Y79="BA",0,IF(CALCULADORA!$M$2="INVIERNO",CUADRO!FB79,CUADRO!GH79))))))</f>
        <v/>
      </c>
      <c r="DV79" s="148" t="str">
        <f>IF(Z79="X",CALCULADORA!$J$22,IF(CUADRO!Z79="V",0,IF(CUADRO!Z79="AP",0,IF(CUADRO!Z79="HS",0,IF(CUADRO!Z79="BA",0,IF(CALCULADORA!$M$2="INVIERNO",CUADRO!FC79,CUADRO!GI79))))))</f>
        <v/>
      </c>
      <c r="DW79" s="148" t="str">
        <f>IF(AA79="X",CALCULADORA!$J$22,IF(CUADRO!AA79="V",0,IF(CUADRO!AA79="AP",0,IF(CUADRO!AA79="HS",0,IF(CUADRO!AA79="BA",0,IF(CALCULADORA!$M$2="INVIERNO",CUADRO!FD79,CUADRO!GJ79))))))</f>
        <v/>
      </c>
      <c r="DX79" s="148" t="str">
        <f>IF(AB79="X",CALCULADORA!$J$22,IF(CUADRO!AB79="V",0,IF(CUADRO!AB79="AP",0,IF(CUADRO!AB79="HS",0,IF(CUADRO!AB79="BA",0,IF(CALCULADORA!$M$2="INVIERNO",CUADRO!FE79,CUADRO!GK79))))))</f>
        <v/>
      </c>
      <c r="DY79" s="148" t="str">
        <f>IF(AC79="X",CALCULADORA!$J$22,IF(CUADRO!AC79="V",0,IF(CUADRO!AC79="AP",0,IF(CUADRO!AC79="HS",0,IF(CUADRO!AC79="BA",0,IF(CALCULADORA!$M$2="INVIERNO",CUADRO!FF79,CUADRO!GL79))))))</f>
        <v/>
      </c>
      <c r="DZ79" s="148" t="str">
        <f>IF(AD79="X",CALCULADORA!$J$22,IF(CUADRO!AD79="V",0,IF(CUADRO!AD79="AP",0,IF(CUADRO!AD79="HS",0,IF(CUADRO!AD79="BA",0,IF(CALCULADORA!$M$2="INVIERNO",CUADRO!FG79,CUADRO!GM79))))))</f>
        <v/>
      </c>
      <c r="EA79" s="148" t="str">
        <f>IF(AE79="X",CALCULADORA!$J$22,IF(CUADRO!AE79="V",0,IF(CUADRO!AE79="AP",0,IF(CUADRO!AE79="HS",0,IF(CUADRO!AE79="BA",0,IF(CALCULADORA!$M$2="INVIERNO",CUADRO!FH79,CUADRO!GN79))))))</f>
        <v/>
      </c>
      <c r="EB79" s="148" t="str">
        <f>IF(AF79="X",CALCULADORA!$J$22,IF(CUADRO!AF79="V",0,IF(CUADRO!AF79="AP",0,IF(CUADRO!AF79="HS",0,IF(CUADRO!AF79="BA",0,IF(CALCULADORA!$M$2="INVIERNO",CUADRO!FI79,CUADRO!GO79))))))</f>
        <v/>
      </c>
      <c r="EC79" s="148" t="str">
        <f>IF(AG79="X",CALCULADORA!$J$22,IF(CUADRO!AG79="V",0,IF(CUADRO!AG79="AP",0,IF(CUADRO!AG79="HS",0,IF(CUADRO!AG79="BA",0,IF(CALCULADORA!$M$2="INVIERNO",CUADRO!FJ79,CUADRO!GP79))))))</f>
        <v/>
      </c>
      <c r="ED79" s="148" t="str">
        <f>IF(AH79="X",CALCULADORA!$J$22,IF(CUADRO!AH79="V",0,IF(CUADRO!AH79="AP",0,IF(CUADRO!AH79="HS",0,IF(CUADRO!AH79="BA",0,IF(CALCULADORA!$M$2="INVIERNO",CUADRO!FK79,CUADRO!GQ79))))))</f>
        <v/>
      </c>
      <c r="EE79" s="148" t="str">
        <f>IF(AI79="X",CALCULADORA!$J$22,IF(CUADRO!AI79="V",0,IF(CUADRO!AI79="AP",0,IF(CUADRO!AI79="HS",0,IF(CUADRO!AI79="BA",0,IF(CALCULADORA!$M$2="INVIERNO",CUADRO!FL79,CUADRO!GR79))))))</f>
        <v/>
      </c>
      <c r="EF79" s="148" t="str">
        <f>IF(AJ79="X",CALCULADORA!$J$22,IF(CUADRO!AJ79="V",0,IF(CUADRO!AJ79="AP",0,IF(CUADRO!AJ79="HS",0,IF(CUADRO!AJ79="BA",0,IF(CALCULADORA!$M$2="INVIERNO",CUADRO!FM79,CUADRO!GS79))))))</f>
        <v/>
      </c>
      <c r="EG79" s="148" t="str">
        <f>IF(AK79="X",CALCULADORA!$J$22,IF(CUADRO!AK79="V",0,IF(CUADRO!AK79="AP",0,IF(CUADRO!AK79="HS",0,IF(CUADRO!AK79="BA",0,IF(CALCULADORA!$M$2="INVIERNO",CUADRO!FN79,CUADRO!GT79))))))</f>
        <v/>
      </c>
      <c r="EH79" s="363">
        <f t="shared" si="119"/>
        <v>0</v>
      </c>
      <c r="EI79" s="19"/>
      <c r="EJ79" s="148" t="str">
        <f>IF(G79="","",IF(G79="L",0,IF(G79="V",0,IF(G79="X",0,IF(G$2="L",VLOOKUP(G79,'H. INV.'!$F$10:$P$171,11,FALSE),IF(G$2="S",VLOOKUP(G79,'H. INV.'!$V$10:$AF$171,11,FALSE),IF(G$2="D",VLOOKUP(G79,'H. INV.'!$AL$10:$AV$171,11,FALSE),"")))))))</f>
        <v/>
      </c>
      <c r="EK79" s="148" t="str">
        <f>IF(H79="","",IF(H79="L",0,IF(H79="V",0,IF(H79="X",0,IF(H$2="L",VLOOKUP(H79,'H. INV.'!$F$10:$P$171,11,FALSE),IF(H$2="S",VLOOKUP(H79,'H. INV.'!$V$10:$AF$171,11,FALSE),IF(H$2="D",VLOOKUP(H79,'H. INV.'!$AL$10:$AV$171,11,FALSE),"")))))))</f>
        <v/>
      </c>
      <c r="EL79" s="148" t="str">
        <f>IF(I79="","",IF(I79="L",0,IF(I79="V",0,IF(I79="X",0,IF(I$2="L",VLOOKUP(I79,'H. INV.'!$F$10:$P$171,11,FALSE),IF(I$2="S",VLOOKUP(I79,'H. INV.'!$V$10:$AF$171,11,FALSE),IF(I$2="D",VLOOKUP(I79,'H. INV.'!$AL$10:$AV$171,11,FALSE),"")))))))</f>
        <v/>
      </c>
      <c r="EM79" s="148" t="str">
        <f>IF(J79="","",IF(J79="L",0,IF(J79="V",0,IF(J79="X",0,IF(J$2="L",VLOOKUP(J79,'H. INV.'!$F$10:$P$171,11,FALSE),IF(J$2="S",VLOOKUP(J79,'H. INV.'!$V$10:$AF$171,11,FALSE),IF(J$2="D",VLOOKUP(J79,'H. INV.'!$AL$10:$AV$171,11,FALSE),"")))))))</f>
        <v/>
      </c>
      <c r="EN79" s="148" t="str">
        <f>IF(K79="","",IF(K79="L",0,IF(K79="V",0,IF(K79="X",0,IF(K$2="L",VLOOKUP(K79,'H. INV.'!$F$10:$P$171,11,FALSE),IF(K$2="S",VLOOKUP(K79,'H. INV.'!$V$10:$AF$171,11,FALSE),IF(K$2="D",VLOOKUP(K79,'H. INV.'!$AL$10:$AV$171,11,FALSE),"")))))))</f>
        <v/>
      </c>
      <c r="EO79" s="148" t="str">
        <f>IF(L79="","",IF(L79="L",0,IF(L79="V",0,IF(L79="X",0,IF(L$2="L",VLOOKUP(L79,'H. INV.'!$F$10:$P$171,11,FALSE),IF(L$2="S",VLOOKUP(L79,'H. INV.'!$V$10:$AF$171,11,FALSE),IF(L$2="D",VLOOKUP(L79,'H. INV.'!$AL$10:$AV$171,11,FALSE),"")))))))</f>
        <v/>
      </c>
      <c r="EP79" s="148" t="str">
        <f>IF(M79="","",IF(M79="L",0,IF(M79="V",0,IF(M79="X",0,IF(M$2="L",VLOOKUP(M79,'H. INV.'!$F$10:$P$171,11,FALSE),IF(M$2="S",VLOOKUP(M79,'H. INV.'!$V$10:$AF$171,11,FALSE),IF(M$2="D",VLOOKUP(M79,'H. INV.'!$AL$10:$AV$171,11,FALSE),"")))))))</f>
        <v/>
      </c>
      <c r="EQ79" s="148" t="str">
        <f>IF(N79="","",IF(N79="L",0,IF(N79="V",0,IF(N79="X",0,IF(N$2="L",VLOOKUP(N79,'H. INV.'!$F$10:$P$171,11,FALSE),IF(N$2="S",VLOOKUP(N79,'H. INV.'!$V$10:$AF$171,11,FALSE),IF(N$2="D",VLOOKUP(N79,'H. INV.'!$AL$10:$AV$171,11,FALSE),"")))))))</f>
        <v/>
      </c>
      <c r="ER79" s="148" t="str">
        <f>IF(O79="","",IF(O79="L",0,IF(O79="V",0,IF(O79="X",0,IF(O$2="L",VLOOKUP(O79,'H. INV.'!$F$10:$P$171,11,FALSE),IF(O$2="S",VLOOKUP(O79,'H. INV.'!$V$10:$AF$171,11,FALSE),IF(O$2="D",VLOOKUP(O79,'H. INV.'!$AL$10:$AV$171,11,FALSE),"")))))))</f>
        <v/>
      </c>
      <c r="ES79" s="148" t="str">
        <f>IF(P79="","",IF(P79="L",0,IF(P79="V",0,IF(P79="X",0,IF(P$2="L",VLOOKUP(P79,'H. INV.'!$F$10:$P$171,11,FALSE),IF(P$2="S",VLOOKUP(P79,'H. INV.'!$V$10:$AF$171,11,FALSE),IF(P$2="D",VLOOKUP(P79,'H. INV.'!$AL$10:$AV$171,11,FALSE),"")))))))</f>
        <v/>
      </c>
      <c r="ET79" s="148" t="str">
        <f>IF(Q79="","",IF(Q79="L",0,IF(Q79="V",0,IF(Q79="X",0,IF(Q$2="L",VLOOKUP(Q79,'H. INV.'!$F$10:$P$171,11,FALSE),IF(Q$2="S",VLOOKUP(Q79,'H. INV.'!$V$10:$AF$171,11,FALSE),IF(Q$2="D",VLOOKUP(Q79,'H. INV.'!$AL$10:$AV$171,11,FALSE),"")))))))</f>
        <v/>
      </c>
      <c r="EU79" s="148" t="str">
        <f>IF(R79="","",IF(R79="L",0,IF(R79="V",0,IF(R79="X",0,IF(R$2="L",VLOOKUP(R79,'H. INV.'!$F$10:$P$171,11,FALSE),IF(R$2="S",VLOOKUP(R79,'H. INV.'!$V$10:$AF$171,11,FALSE),IF(R$2="D",VLOOKUP(R79,'H. INV.'!$AL$10:$AV$171,11,FALSE),"")))))))</f>
        <v/>
      </c>
      <c r="EV79" s="148" t="str">
        <f>IF(S79="","",IF(S79="L",0,IF(S79="V",0,IF(S79="X",0,IF(S$2="L",VLOOKUP(S79,'H. INV.'!$F$10:$P$171,11,FALSE),IF(S$2="S",VLOOKUP(S79,'H. INV.'!$V$10:$AF$171,11,FALSE),IF(S$2="D",VLOOKUP(S79,'H. INV.'!$AL$10:$AV$171,11,FALSE),"")))))))</f>
        <v/>
      </c>
      <c r="EW79" s="148" t="str">
        <f>IF(T79="","",IF(T79="L",0,IF(T79="V",0,IF(T79="X",0,IF(T$2="L",VLOOKUP(T79,'H. INV.'!$F$10:$P$171,11,FALSE),IF(T$2="S",VLOOKUP(T79,'H. INV.'!$V$10:$AF$171,11,FALSE),IF(T$2="D",VLOOKUP(T79,'H. INV.'!$AL$10:$AV$171,11,FALSE),"")))))))</f>
        <v/>
      </c>
      <c r="EX79" s="148" t="str">
        <f>IF(U79="","",IF(U79="L",0,IF(U79="V",0,IF(U79="X",0,IF(U$2="L",VLOOKUP(U79,'H. INV.'!$F$10:$P$171,11,FALSE),IF(U$2="S",VLOOKUP(U79,'H. INV.'!$V$10:$AF$171,11,FALSE),IF(U$2="D",VLOOKUP(U79,'H. INV.'!$AL$10:$AV$171,11,FALSE),"")))))))</f>
        <v/>
      </c>
      <c r="EY79" s="148" t="str">
        <f>IF(V79="","",IF(V79="L",0,IF(V79="V",0,IF(V79="X",0,IF(V$2="L",VLOOKUP(V79,'H. INV.'!$F$10:$P$171,11,FALSE),IF(V$2="S",VLOOKUP(V79,'H. INV.'!$V$10:$AF$171,11,FALSE),IF(V$2="D",VLOOKUP(V79,'H. INV.'!$AL$10:$AV$171,11,FALSE),"")))))))</f>
        <v/>
      </c>
      <c r="EZ79" s="148" t="str">
        <f>IF(W79="","",IF(W79="L",0,IF(W79="V",0,IF(W79="X",0,IF(W$2="L",VLOOKUP(W79,'H. INV.'!$F$10:$P$171,11,FALSE),IF(W$2="S",VLOOKUP(W79,'H. INV.'!$V$10:$AF$171,11,FALSE),IF(W$2="D",VLOOKUP(W79,'H. INV.'!$AL$10:$AV$171,11,FALSE),"")))))))</f>
        <v/>
      </c>
      <c r="FA79" s="148" t="str">
        <f>IF(X79="","",IF(X79="L",0,IF(X79="V",0,IF(X79="X",0,IF(X$2="L",VLOOKUP(X79,'H. INV.'!$F$10:$P$171,11,FALSE),IF(X$2="S",VLOOKUP(X79,'H. INV.'!$V$10:$AF$171,11,FALSE),IF(X$2="D",VLOOKUP(X79,'H. INV.'!$AL$10:$AV$171,11,FALSE),"")))))))</f>
        <v/>
      </c>
      <c r="FB79" s="148" t="str">
        <f>IF(Y79="","",IF(Y79="L",0,IF(Y79="V",0,IF(Y79="X",0,IF(Y$2="L",VLOOKUP(Y79,'H. INV.'!$F$10:$P$171,11,FALSE),IF(Y$2="S",VLOOKUP(Y79,'H. INV.'!$V$10:$AF$171,11,FALSE),IF(Y$2="D",VLOOKUP(Y79,'H. INV.'!$AL$10:$AV$171,11,FALSE),"")))))))</f>
        <v/>
      </c>
      <c r="FC79" s="148" t="str">
        <f>IF(Z79="","",IF(Z79="L",0,IF(Z79="V",0,IF(Z79="X",0,IF(Z$2="L",VLOOKUP(Z79,'H. INV.'!$F$10:$P$171,11,FALSE),IF(Z$2="S",VLOOKUP(Z79,'H. INV.'!$V$10:$AF$171,11,FALSE),IF(Z$2="D",VLOOKUP(Z79,'H. INV.'!$AL$10:$AV$171,11,FALSE),"")))))))</f>
        <v/>
      </c>
      <c r="FD79" s="148" t="str">
        <f>IF(AA79="","",IF(AA79="L",0,IF(AA79="V",0,IF(AA79="X",0,IF(AA$2="L",VLOOKUP(AA79,'H. INV.'!$F$10:$P$171,11,FALSE),IF(AA$2="S",VLOOKUP(AA79,'H. INV.'!$V$10:$AF$171,11,FALSE),IF(AA$2="D",VLOOKUP(AA79,'H. INV.'!$AL$10:$AV$171,11,FALSE),"")))))))</f>
        <v/>
      </c>
      <c r="FE79" s="148" t="str">
        <f>IF(AB79="","",IF(AB79="L",0,IF(AB79="V",0,IF(AB79="X",0,IF(AB$2="L",VLOOKUP(AB79,'H. INV.'!$F$10:$P$171,11,FALSE),IF(AB$2="S",VLOOKUP(AB79,'H. INV.'!$V$10:$AF$171,11,FALSE),IF(AB$2="D",VLOOKUP(AB79,'H. INV.'!$AL$10:$AV$171,11,FALSE),"")))))))</f>
        <v/>
      </c>
      <c r="FF79" s="148" t="str">
        <f>IF(AC79="","",IF(AC79="L",0,IF(AC79="V",0,IF(AC79="X",0,IF(AC$2="L",VLOOKUP(AC79,'H. INV.'!$F$10:$P$171,11,FALSE),IF(AC$2="S",VLOOKUP(AC79,'H. INV.'!$V$10:$AF$171,11,FALSE),IF(AC$2="D",VLOOKUP(AC79,'H. INV.'!$AL$10:$AV$171,11,FALSE),"")))))))</f>
        <v/>
      </c>
      <c r="FG79" s="148" t="str">
        <f>IF(AD79="","",IF(AD79="L",0,IF(AD79="V",0,IF(AD79="X",0,IF(AD$2="L",VLOOKUP(AD79,'H. INV.'!$F$10:$P$171,11,FALSE),IF(AD$2="S",VLOOKUP(AD79,'H. INV.'!$V$10:$AF$171,11,FALSE),IF(AD$2="D",VLOOKUP(AD79,'H. INV.'!$AL$10:$AV$171,11,FALSE),"")))))))</f>
        <v/>
      </c>
      <c r="FH79" s="148" t="str">
        <f>IF(AE79="","",IF(AE79="L",0,IF(AE79="V",0,IF(AE79="X",0,IF(AE$2="L",VLOOKUP(AE79,'H. INV.'!$F$10:$P$171,11,FALSE),IF(AE$2="S",VLOOKUP(AE79,'H. INV.'!$V$10:$AF$171,11,FALSE),IF(AE$2="D",VLOOKUP(AE79,'H. INV.'!$AL$10:$AV$171,11,FALSE),"")))))))</f>
        <v/>
      </c>
      <c r="FI79" s="148" t="str">
        <f>IF(AF79="","",IF(AF79="L",0,IF(AF79="V",0,IF(AF79="X",0,IF(AF$2="L",VLOOKUP(AF79,'H. INV.'!$F$10:$P$171,11,FALSE),IF(AF$2="S",VLOOKUP(AF79,'H. INV.'!$V$10:$AF$171,11,FALSE),IF(AF$2="D",VLOOKUP(AF79,'H. INV.'!$AL$10:$AV$171,11,FALSE),"")))))))</f>
        <v/>
      </c>
      <c r="FJ79" s="148" t="str">
        <f>IF(AG79="","",IF(AG79="L",0,IF(AG79="V",0,IF(AG79="X",0,IF(AG$2="L",VLOOKUP(AG79,'H. INV.'!$F$10:$P$171,11,FALSE),IF(AG$2="S",VLOOKUP(AG79,'H. INV.'!$V$10:$AF$171,11,FALSE),IF(AG$2="D",VLOOKUP(AG79,'H. INV.'!$AL$10:$AV$171,11,FALSE),"")))))))</f>
        <v/>
      </c>
      <c r="FK79" s="148" t="str">
        <f>IF(AH79="","",IF(AH79="L",0,IF(AH79="V",0,IF(AH79="X",0,IF(AH$2="L",VLOOKUP(AH79,'H. INV.'!$F$10:$P$171,11,FALSE),IF(AH$2="S",VLOOKUP(AH79,'H. INV.'!$V$10:$AF$171,11,FALSE),IF(AH$2="D",VLOOKUP(AH79,'H. INV.'!$AL$10:$AV$171,11,FALSE),"")))))))</f>
        <v/>
      </c>
      <c r="FL79" s="148" t="str">
        <f>IF(AI79="","",IF(AI79="L",0,IF(AI79="V",0,IF(AI79="X",0,IF(AI$2="L",VLOOKUP(AI79,'H. INV.'!$F$10:$P$171,11,FALSE),IF(AI$2="S",VLOOKUP(AI79,'H. INV.'!$V$10:$AF$171,11,FALSE),IF(AI$2="D",VLOOKUP(AI79,'H. INV.'!$AL$10:$AV$171,11,FALSE),"")))))))</f>
        <v/>
      </c>
      <c r="FM79" s="148" t="str">
        <f>IF(AJ79="","",IF(AJ79="L",0,IF(AJ79="V",0,IF(AJ79="X",0,IF(AJ$2="L",VLOOKUP(AJ79,'H. INV.'!$F$10:$P$171,11,FALSE),IF(AJ$2="S",VLOOKUP(AJ79,'H. INV.'!$V$10:$AF$171,11,FALSE),IF(AJ$2="D",VLOOKUP(AJ79,'H. INV.'!$AL$10:$AV$171,11,FALSE),"")))))))</f>
        <v/>
      </c>
      <c r="FN79" s="148" t="str">
        <f>IF(AK79="","",IF(AK79="L",0,IF(AK79="V",0,IF(AK79="X",0,IF(AK$2="L",VLOOKUP(AK79,'H. INV.'!$F$10:$P$171,11,FALSE),IF(AK$2="S",VLOOKUP(AK79,'H. INV.'!$V$10:$AF$171,11,FALSE),IF(AK$2="D",VLOOKUP(AK79,'H. INV.'!$AL$10:$AV$171,11,FALSE),"")))))))</f>
        <v/>
      </c>
      <c r="FO79" s="19"/>
      <c r="FP79" s="148" t="str">
        <f>IF(G79="","",IF(G79="L",0,IF(G79="V",0,IF(G79="X",0,IF(G$2="L",VLOOKUP(G79,'H. VER.'!$F$10:$P$171,11,FALSE),IF(G$2="S",VLOOKUP(G79,'H. VER.'!$V$10:$AF$171,11,FALSE),IF(G$2="D",VLOOKUP(G79,'H. VER.'!$AL$10:$AV$171,11,FALSE),"")))))))</f>
        <v/>
      </c>
      <c r="FQ79" s="148" t="str">
        <f>IF(H79="","",IF(H79="L",0,IF(H79="V",0,IF(H79="X",0,IF(H$2="L",VLOOKUP(H79,'H. VER.'!$F$10:$P$171,11,FALSE),IF(H$2="S",VLOOKUP(H79,'H. VER.'!$V$10:$AF$171,11,FALSE),IF(H$2="D",VLOOKUP(H79,'H. VER.'!$AL$10:$AV$171,11,FALSE),"")))))))</f>
        <v/>
      </c>
      <c r="FR79" s="148" t="str">
        <f>IF(I79="","",IF(I79="L",0,IF(I79="V",0,IF(I79="X",0,IF(I$2="L",VLOOKUP(I79,'H. VER.'!$F$10:$P$171,11,FALSE),IF(I$2="S",VLOOKUP(I79,'H. VER.'!$V$10:$AF$171,11,FALSE),IF(I$2="D",VLOOKUP(I79,'H. VER.'!$AL$10:$AV$171,11,FALSE),"")))))))</f>
        <v/>
      </c>
      <c r="FS79" s="148" t="str">
        <f>IF(J79="","",IF(J79="L",0,IF(J79="V",0,IF(J79="X",0,IF(J$2="L",VLOOKUP(J79,'H. VER.'!$F$10:$P$171,11,FALSE),IF(J$2="S",VLOOKUP(J79,'H. VER.'!$V$10:$AF$171,11,FALSE),IF(J$2="D",VLOOKUP(J79,'H. VER.'!$AL$10:$AV$171,11,FALSE),"")))))))</f>
        <v/>
      </c>
      <c r="FT79" s="148" t="str">
        <f>IF(K79="","",IF(K79="L",0,IF(K79="V",0,IF(K79="X",0,IF(K$2="L",VLOOKUP(K79,'H. VER.'!$F$10:$P$171,11,FALSE),IF(K$2="S",VLOOKUP(K79,'H. VER.'!$V$10:$AF$171,11,FALSE),IF(K$2="D",VLOOKUP(K79,'H. VER.'!$AL$10:$AV$171,11,FALSE),"")))))))</f>
        <v/>
      </c>
      <c r="FU79" s="148" t="str">
        <f>IF(L79="","",IF(L79="L",0,IF(L79="V",0,IF(L79="X",0,IF(L$2="L",VLOOKUP(L79,'H. VER.'!$F$10:$P$171,11,FALSE),IF(L$2="S",VLOOKUP(L79,'H. VER.'!$V$10:$AF$171,11,FALSE),IF(L$2="D",VLOOKUP(L79,'H. VER.'!$AL$10:$AV$171,11,FALSE),"")))))))</f>
        <v/>
      </c>
      <c r="FV79" s="148" t="str">
        <f>IF(M79="","",IF(M79="L",0,IF(M79="V",0,IF(M79="X",0,IF(M$2="L",VLOOKUP(M79,'H. VER.'!$F$10:$P$171,11,FALSE),IF(M$2="S",VLOOKUP(M79,'H. VER.'!$V$10:$AF$171,11,FALSE),IF(M$2="D",VLOOKUP(M79,'H. VER.'!$AL$10:$AV$171,11,FALSE),"")))))))</f>
        <v/>
      </c>
      <c r="FW79" s="148" t="str">
        <f>IF(N79="","",IF(N79="L",0,IF(N79="V",0,IF(N79="X",0,IF(N$2="L",VLOOKUP(N79,'H. VER.'!$F$10:$P$171,11,FALSE),IF(N$2="S",VLOOKUP(N79,'H. VER.'!$V$10:$AF$171,11,FALSE),IF(N$2="D",VLOOKUP(N79,'H. VER.'!$AL$10:$AV$171,11,FALSE),"")))))))</f>
        <v/>
      </c>
      <c r="FX79" s="148" t="str">
        <f>IF(O79="","",IF(O79="L",0,IF(O79="V",0,IF(O79="X",0,IF(O$2="L",VLOOKUP(O79,'H. VER.'!$F$10:$P$171,11,FALSE),IF(O$2="S",VLOOKUP(O79,'H. VER.'!$V$10:$AF$171,11,FALSE),IF(O$2="D",VLOOKUP(O79,'H. VER.'!$AL$10:$AV$171,11,FALSE),"")))))))</f>
        <v/>
      </c>
      <c r="FY79" s="148" t="str">
        <f>IF(P79="","",IF(P79="L",0,IF(P79="V",0,IF(P79="X",0,IF(P$2="L",VLOOKUP(P79,'H. VER.'!$F$10:$P$171,11,FALSE),IF(P$2="S",VLOOKUP(P79,'H. VER.'!$V$10:$AF$171,11,FALSE),IF(P$2="D",VLOOKUP(P79,'H. VER.'!$AL$10:$AV$171,11,FALSE),"")))))))</f>
        <v/>
      </c>
      <c r="FZ79" s="148" t="str">
        <f>IF(Q79="","",IF(Q79="L",0,IF(Q79="V",0,IF(Q79="X",0,IF(Q$2="L",VLOOKUP(Q79,'H. VER.'!$F$10:$P$171,11,FALSE),IF(Q$2="S",VLOOKUP(Q79,'H. VER.'!$V$10:$AF$171,11,FALSE),IF(Q$2="D",VLOOKUP(Q79,'H. VER.'!$AL$10:$AV$171,11,FALSE),"")))))))</f>
        <v/>
      </c>
      <c r="GA79" s="148" t="str">
        <f>IF(R79="","",IF(R79="L",0,IF(R79="V",0,IF(R79="X",0,IF(R$2="L",VLOOKUP(R79,'H. VER.'!$F$10:$P$171,11,FALSE),IF(R$2="S",VLOOKUP(R79,'H. VER.'!$V$10:$AF$171,11,FALSE),IF(R$2="D",VLOOKUP(R79,'H. VER.'!$AL$10:$AV$171,11,FALSE),"")))))))</f>
        <v/>
      </c>
      <c r="GB79" s="148" t="str">
        <f>IF(S79="","",IF(S79="L",0,IF(S79="V",0,IF(S79="X",0,IF(S$2="L",VLOOKUP(S79,'H. VER.'!$F$10:$P$171,11,FALSE),IF(S$2="S",VLOOKUP(S79,'H. VER.'!$V$10:$AF$171,11,FALSE),IF(S$2="D",VLOOKUP(S79,'H. VER.'!$AL$10:$AV$171,11,FALSE),"")))))))</f>
        <v/>
      </c>
      <c r="GC79" s="148" t="str">
        <f>IF(T79="","",IF(T79="L",0,IF(T79="V",0,IF(T79="X",0,IF(T$2="L",VLOOKUP(T79,'H. VER.'!$F$10:$P$171,11,FALSE),IF(T$2="S",VLOOKUP(T79,'H. VER.'!$V$10:$AF$171,11,FALSE),IF(T$2="D",VLOOKUP(T79,'H. VER.'!$AL$10:$AV$171,11,FALSE),"")))))))</f>
        <v/>
      </c>
      <c r="GD79" s="148" t="str">
        <f>IF(U79="","",IF(U79="L",0,IF(U79="V",0,IF(U79="X",0,IF(U$2="L",VLOOKUP(U79,'H. VER.'!$F$10:$P$171,11,FALSE),IF(U$2="S",VLOOKUP(U79,'H. VER.'!$V$10:$AF$171,11,FALSE),IF(U$2="D",VLOOKUP(U79,'H. VER.'!$AL$10:$AV$171,11,FALSE),"")))))))</f>
        <v/>
      </c>
      <c r="GE79" s="148" t="str">
        <f>IF(V79="","",IF(V79="L",0,IF(V79="V",0,IF(V79="X",0,IF(V$2="L",VLOOKUP(V79,'H. VER.'!$F$10:$P$171,11,FALSE),IF(V$2="S",VLOOKUP(V79,'H. VER.'!$V$10:$AF$171,11,FALSE),IF(V$2="D",VLOOKUP(V79,'H. VER.'!$AL$10:$AV$171,11,FALSE),"")))))))</f>
        <v/>
      </c>
      <c r="GF79" s="148" t="str">
        <f>IF(W79="","",IF(W79="L",0,IF(W79="V",0,IF(W79="X",0,IF(W$2="L",VLOOKUP(W79,'H. VER.'!$F$10:$P$171,11,FALSE),IF(W$2="S",VLOOKUP(W79,'H. VER.'!$V$10:$AF$171,11,FALSE),IF(W$2="D",VLOOKUP(W79,'H. VER.'!$AL$10:$AV$171,11,FALSE),"")))))))</f>
        <v/>
      </c>
      <c r="GG79" s="148" t="str">
        <f>IF(X79="","",IF(X79="L",0,IF(X79="V",0,IF(X79="X",0,IF(X$2="L",VLOOKUP(X79,'H. VER.'!$F$10:$P$171,11,FALSE),IF(X$2="S",VLOOKUP(X79,'H. VER.'!$V$10:$AF$171,11,FALSE),IF(X$2="D",VLOOKUP(X79,'H. VER.'!$AL$10:$AV$171,11,FALSE),"")))))))</f>
        <v/>
      </c>
      <c r="GH79" s="148" t="str">
        <f>IF(Y79="","",IF(Y79="L",0,IF(Y79="V",0,IF(Y79="X",0,IF(Y$2="L",VLOOKUP(Y79,'H. VER.'!$F$10:$P$171,11,FALSE),IF(Y$2="S",VLOOKUP(Y79,'H. VER.'!$V$10:$AF$171,11,FALSE),IF(Y$2="D",VLOOKUP(Y79,'H. VER.'!$AL$10:$AV$171,11,FALSE),"")))))))</f>
        <v/>
      </c>
      <c r="GI79" s="148" t="str">
        <f>IF(Z79="","",IF(Z79="L",0,IF(Z79="V",0,IF(Z79="X",0,IF(Z$2="L",VLOOKUP(Z79,'H. VER.'!$F$10:$P$171,11,FALSE),IF(Z$2="S",VLOOKUP(Z79,'H. VER.'!$V$10:$AF$171,11,FALSE),IF(Z$2="D",VLOOKUP(Z79,'H. VER.'!$AL$10:$AV$171,11,FALSE),"")))))))</f>
        <v/>
      </c>
      <c r="GJ79" s="148" t="str">
        <f>IF(AA79="","",IF(AA79="L",0,IF(AA79="V",0,IF(AA79="X",0,IF(AA$2="L",VLOOKUP(AA79,'H. VER.'!$F$10:$P$171,11,FALSE),IF(AA$2="S",VLOOKUP(AA79,'H. VER.'!$V$10:$AF$171,11,FALSE),IF(AA$2="D",VLOOKUP(AA79,'H. VER.'!$AL$10:$AV$171,11,FALSE),"")))))))</f>
        <v/>
      </c>
      <c r="GK79" s="148" t="str">
        <f>IF(AB79="","",IF(AB79="L",0,IF(AB79="V",0,IF(AB79="X",0,IF(AB$2="L",VLOOKUP(AB79,'H. VER.'!$F$10:$P$171,11,FALSE),IF(AB$2="S",VLOOKUP(AB79,'H. VER.'!$V$10:$AF$171,11,FALSE),IF(AB$2="D",VLOOKUP(AB79,'H. VER.'!$AL$10:$AV$171,11,FALSE),"")))))))</f>
        <v/>
      </c>
      <c r="GL79" s="148" t="str">
        <f>IF(AC79="","",IF(AC79="L",0,IF(AC79="V",0,IF(AC79="X",0,IF(AC$2="L",VLOOKUP(AC79,'H. VER.'!$F$10:$P$171,11,FALSE),IF(AC$2="S",VLOOKUP(AC79,'H. VER.'!$V$10:$AF$171,11,FALSE),IF(AC$2="D",VLOOKUP(AC79,'H. VER.'!$AL$10:$AV$171,11,FALSE),"")))))))</f>
        <v/>
      </c>
      <c r="GM79" s="148" t="str">
        <f>IF(AD79="","",IF(AD79="L",0,IF(AD79="V",0,IF(AD79="X",0,IF(AD$2="L",VLOOKUP(AD79,'H. VER.'!$F$10:$P$171,11,FALSE),IF(AD$2="S",VLOOKUP(AD79,'H. VER.'!$V$10:$AF$171,11,FALSE),IF(AD$2="D",VLOOKUP(AD79,'H. VER.'!$AL$10:$AV$171,11,FALSE),"")))))))</f>
        <v/>
      </c>
      <c r="GN79" s="148" t="str">
        <f>IF(AE79="","",IF(AE79="L",0,IF(AE79="V",0,IF(AE79="X",0,IF(AE$2="L",VLOOKUP(AE79,'H. VER.'!$F$10:$P$171,11,FALSE),IF(AE$2="S",VLOOKUP(AE79,'H. VER.'!$V$10:$AF$171,11,FALSE),IF(AE$2="D",VLOOKUP(AE79,'H. VER.'!$AL$10:$AV$171,11,FALSE),"")))))))</f>
        <v/>
      </c>
      <c r="GO79" s="148" t="str">
        <f>IF(AF79="","",IF(AF79="L",0,IF(AF79="V",0,IF(AF79="X",0,IF(AF$2="L",VLOOKUP(AF79,'H. VER.'!$F$10:$P$171,11,FALSE),IF(AF$2="S",VLOOKUP(AF79,'H. VER.'!$V$10:$AF$171,11,FALSE),IF(AF$2="D",VLOOKUP(AF79,'H. VER.'!$AL$10:$AV$171,11,FALSE),"")))))))</f>
        <v/>
      </c>
      <c r="GP79" s="148" t="str">
        <f>IF(AG79="","",IF(AG79="L",0,IF(AG79="V",0,IF(AG79="X",0,IF(AG$2="L",VLOOKUP(AG79,'H. VER.'!$F$10:$P$171,11,FALSE),IF(AG$2="S",VLOOKUP(AG79,'H. VER.'!$V$10:$AF$171,11,FALSE),IF(AG$2="D",VLOOKUP(AG79,'H. VER.'!$AL$10:$AV$171,11,FALSE),"")))))))</f>
        <v/>
      </c>
      <c r="GQ79" s="148" t="str">
        <f>IF(AH79="","",IF(AH79="L",0,IF(AH79="V",0,IF(AH79="X",0,IF(AH$2="L",VLOOKUP(AH79,'H. VER.'!$F$10:$P$171,11,FALSE),IF(AH$2="S",VLOOKUP(AH79,'H. VER.'!$V$10:$AF$171,11,FALSE),IF(AH$2="D",VLOOKUP(AH79,'H. VER.'!$AL$10:$AV$171,11,FALSE),"")))))))</f>
        <v/>
      </c>
      <c r="GR79" s="148" t="str">
        <f>IF(AI79="","",IF(AI79="L",0,IF(AI79="V",0,IF(AI79="X",0,IF(AI$2="L",VLOOKUP(AI79,'H. VER.'!$F$10:$P$171,11,FALSE),IF(AI$2="S",VLOOKUP(AI79,'H. VER.'!$V$10:$AF$171,11,FALSE),IF(AI$2="D",VLOOKUP(AI79,'H. VER.'!$AL$10:$AV$171,11,FALSE),"")))))))</f>
        <v/>
      </c>
      <c r="GS79" s="148" t="str">
        <f>IF(AJ79="","",IF(AJ79="L",0,IF(AJ79="V",0,IF(AJ79="X",0,IF(AJ$2="L",VLOOKUP(AJ79,'H. VER.'!$F$10:$P$171,11,FALSE),IF(AJ$2="S",VLOOKUP(AJ79,'H. VER.'!$V$10:$AF$171,11,FALSE),IF(AJ$2="D",VLOOKUP(AJ79,'H. VER.'!$AL$10:$AV$171,11,FALSE),"")))))))</f>
        <v/>
      </c>
      <c r="GT79" s="148" t="str">
        <f>IF(AK79="","",IF(AK79="L",0,IF(AK79="V",0,IF(AK79="X",0,IF(AK$2="L",VLOOKUP(AK79,'H. VER.'!$F$10:$P$171,11,FALSE),IF(AK$2="S",VLOOKUP(AK79,'H. VER.'!$V$10:$AF$171,11,FALSE),IF(AK$2="D",VLOOKUP(AK79,'H. VER.'!$AL$10:$AV$171,11,FALSE),"")))))))</f>
        <v/>
      </c>
      <c r="GU79" s="19"/>
      <c r="GV79" s="417">
        <f t="shared" si="122"/>
        <v>81</v>
      </c>
      <c r="GW79" s="415"/>
    </row>
    <row r="80" spans="1:205" ht="15.75">
      <c r="A80" s="368"/>
      <c r="B80" s="367" t="str">
        <f>IFERROR(VLOOKUP(A496/7/2023+CONDUCTORES!C:V,20,FALSE),"")</f>
        <v/>
      </c>
      <c r="C80" s="544" t="str">
        <f>IF(CUADRO!A80="",IF(B80="","",B80),VLOOKUP(CUADRO!A80,CONDUCTORES!C:E,3,FALSE))</f>
        <v/>
      </c>
      <c r="D80" s="545" t="str">
        <f>IF(ISNA(IF(B80="",IF(A80="","",A80),VLOOKUP(B80,CONDUCTORES!B:F,5,FALSE))),"",(IF(B80="",IF(A80="","",A80),VLOOKUP(B80,CONDUCTORES!B:F,5,FALSE))))</f>
        <v/>
      </c>
      <c r="E80" s="546">
        <v>65</v>
      </c>
      <c r="F80" s="552"/>
      <c r="G80" s="555"/>
      <c r="H80" s="555"/>
      <c r="I80" s="555"/>
      <c r="J80" s="555"/>
      <c r="K80" s="555"/>
      <c r="L80" s="555"/>
      <c r="M80" s="555"/>
      <c r="N80" s="555"/>
      <c r="O80" s="555"/>
      <c r="P80" s="555"/>
      <c r="Q80" s="555"/>
      <c r="R80" s="555"/>
      <c r="S80" s="555"/>
      <c r="T80" s="555"/>
      <c r="U80" s="555"/>
      <c r="V80" s="547"/>
      <c r="W80" s="547"/>
      <c r="X80" s="547"/>
      <c r="Y80" s="519"/>
      <c r="Z80" s="519"/>
      <c r="AA80" s="547"/>
      <c r="AB80" s="547"/>
      <c r="AC80" s="547"/>
      <c r="AD80" s="547"/>
      <c r="AE80" s="547"/>
      <c r="AF80" s="547"/>
      <c r="AG80" s="550"/>
      <c r="AH80" s="547"/>
      <c r="AI80" s="547"/>
      <c r="AJ80" s="547"/>
      <c r="AK80" s="519"/>
      <c r="AL80" s="417">
        <f t="shared" si="120"/>
        <v>0</v>
      </c>
      <c r="AM80" s="417">
        <f t="shared" si="121"/>
        <v>31</v>
      </c>
      <c r="AN80" s="463">
        <f t="shared" si="112"/>
        <v>0</v>
      </c>
      <c r="AO80" s="463">
        <f t="shared" si="113"/>
        <v>0</v>
      </c>
      <c r="AP80" s="463">
        <f t="shared" si="114"/>
        <v>0</v>
      </c>
      <c r="AQ80" s="463">
        <f t="shared" si="115"/>
        <v>0</v>
      </c>
      <c r="AR80" s="463">
        <f t="shared" si="116"/>
        <v>0</v>
      </c>
      <c r="AS80" s="464">
        <f t="shared" si="117"/>
        <v>0</v>
      </c>
      <c r="AT80" s="464">
        <f t="shared" si="118"/>
        <v>0</v>
      </c>
      <c r="AU80" s="465">
        <f>EH80+(AO80*(CALCULADORA!$L$22/30))+(CUADRO!AP80*CALCULADORA!$J$22)+(CUADRO!AQ80*CALCULADORA!$J$22)+(CUADRO!AR80*CALCULADORA!$J$22)</f>
        <v>0</v>
      </c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97">
        <f t="shared" si="80"/>
        <v>1</v>
      </c>
      <c r="BW80" s="97">
        <f t="shared" si="81"/>
        <v>2</v>
      </c>
      <c r="BX80" s="97">
        <f t="shared" si="82"/>
        <v>3</v>
      </c>
      <c r="BY80" s="97">
        <f t="shared" si="83"/>
        <v>4</v>
      </c>
      <c r="BZ80" s="97">
        <f t="shared" si="84"/>
        <v>5</v>
      </c>
      <c r="CA80" s="97">
        <f t="shared" si="85"/>
        <v>6</v>
      </c>
      <c r="CB80" s="97">
        <f t="shared" si="86"/>
        <v>7</v>
      </c>
      <c r="CC80" s="97">
        <f t="shared" si="87"/>
        <v>8</v>
      </c>
      <c r="CD80" s="97">
        <f t="shared" si="88"/>
        <v>9</v>
      </c>
      <c r="CE80" s="97">
        <f t="shared" si="89"/>
        <v>10</v>
      </c>
      <c r="CF80" s="97">
        <f t="shared" si="90"/>
        <v>11</v>
      </c>
      <c r="CG80" s="97">
        <f t="shared" si="91"/>
        <v>12</v>
      </c>
      <c r="CH80" s="97">
        <f t="shared" si="92"/>
        <v>13</v>
      </c>
      <c r="CI80" s="97">
        <f t="shared" si="93"/>
        <v>14</v>
      </c>
      <c r="CJ80" s="97">
        <f t="shared" si="94"/>
        <v>15</v>
      </c>
      <c r="CK80" s="97">
        <f t="shared" si="95"/>
        <v>16</v>
      </c>
      <c r="CL80" s="97">
        <f t="shared" si="96"/>
        <v>17</v>
      </c>
      <c r="CM80" s="97">
        <f t="shared" si="97"/>
        <v>18</v>
      </c>
      <c r="CN80" s="97">
        <f t="shared" si="98"/>
        <v>19</v>
      </c>
      <c r="CO80" s="97">
        <f t="shared" si="99"/>
        <v>20</v>
      </c>
      <c r="CP80" s="97">
        <f t="shared" si="100"/>
        <v>21</v>
      </c>
      <c r="CQ80" s="97">
        <f t="shared" si="101"/>
        <v>22</v>
      </c>
      <c r="CR80" s="97">
        <f t="shared" si="102"/>
        <v>23</v>
      </c>
      <c r="CS80" s="97">
        <f t="shared" si="103"/>
        <v>24</v>
      </c>
      <c r="CT80" s="97">
        <f t="shared" si="104"/>
        <v>25</v>
      </c>
      <c r="CU80" s="97">
        <f t="shared" si="105"/>
        <v>26</v>
      </c>
      <c r="CV80" s="97">
        <f t="shared" si="106"/>
        <v>27</v>
      </c>
      <c r="CW80" s="97">
        <f t="shared" si="107"/>
        <v>28</v>
      </c>
      <c r="CX80" s="97">
        <f t="shared" si="108"/>
        <v>29</v>
      </c>
      <c r="CY80" s="97">
        <f t="shared" si="109"/>
        <v>30</v>
      </c>
      <c r="CZ80" s="97">
        <f t="shared" si="110"/>
        <v>31</v>
      </c>
      <c r="DA80" s="19"/>
      <c r="DB80" s="19"/>
      <c r="DC80" s="148" t="str">
        <f>IF(G80="X",CALCULADORA!$J$22,IF(CUADRO!G80="V",0,IF(CUADRO!G80="AP",0,IF(CUADRO!G80="HS",0,IF(CUADRO!G80="BA",0,IF(CALCULADORA!$M$2="INVIERNO",CUADRO!EJ80,CUADRO!FP80))))))</f>
        <v/>
      </c>
      <c r="DD80" s="148" t="str">
        <f>IF(H80="X",CALCULADORA!$J$22,IF(CUADRO!H80="V",0,IF(CUADRO!H80="AP",0,IF(CUADRO!H80="HS",0,IF(CUADRO!H80="BA",0,IF(CALCULADORA!$M$2="INVIERNO",CUADRO!EK80,CUADRO!FQ80))))))</f>
        <v/>
      </c>
      <c r="DE80" s="148" t="str">
        <f>IF(I80="X",CALCULADORA!$J$22,IF(CUADRO!I80="V",0,IF(CUADRO!I80="AP",0,IF(CUADRO!I80="HS",0,IF(CUADRO!I80="BA",0,IF(CALCULADORA!$M$2="INVIERNO",CUADRO!EL80,CUADRO!FR80))))))</f>
        <v/>
      </c>
      <c r="DF80" s="148" t="str">
        <f>IF(J80="X",CALCULADORA!$J$22,IF(CUADRO!J80="V",0,IF(CUADRO!J80="AP",0,IF(CUADRO!J80="HS",0,IF(CUADRO!J80="BA",0,IF(CALCULADORA!$M$2="INVIERNO",CUADRO!EM80,CUADRO!FS80))))))</f>
        <v/>
      </c>
      <c r="DG80" s="148" t="str">
        <f>IF(K80="X",CALCULADORA!$J$22,IF(CUADRO!K80="V",0,IF(CUADRO!K80="AP",0,IF(CUADRO!K80="HS",0,IF(CUADRO!K80="BA",0,IF(CALCULADORA!$M$2="INVIERNO",CUADRO!EN80,CUADRO!FT80))))))</f>
        <v/>
      </c>
      <c r="DH80" s="148" t="str">
        <f>IF(L80="X",CALCULADORA!$J$22,IF(CUADRO!L80="V",0,IF(CUADRO!L80="AP",0,IF(CUADRO!L80="HS",0,IF(CUADRO!L80="BA",0,IF(CALCULADORA!$M$2="INVIERNO",CUADRO!EO80,CUADRO!FU80))))))</f>
        <v/>
      </c>
      <c r="DI80" s="148" t="str">
        <f>IF(M80="X",CALCULADORA!$J$22,IF(CUADRO!M80="V",0,IF(CUADRO!M80="AP",0,IF(CUADRO!M80="HS",0,IF(CUADRO!M80="BA",0,IF(CALCULADORA!$M$2="INVIERNO",CUADRO!EP80,CUADRO!FV80))))))</f>
        <v/>
      </c>
      <c r="DJ80" s="148" t="str">
        <f>IF(N80="X",CALCULADORA!$J$22,IF(CUADRO!N80="V",0,IF(CUADRO!N80="AP",0,IF(CUADRO!N80="HS",0,IF(CUADRO!N80="BA",0,IF(CALCULADORA!$M$2="INVIERNO",CUADRO!EQ80,CUADRO!FW80))))))</f>
        <v/>
      </c>
      <c r="DK80" s="148" t="str">
        <f>IF(O80="X",CALCULADORA!$J$22,IF(CUADRO!O80="V",0,IF(CUADRO!O80="AP",0,IF(CUADRO!O80="HS",0,IF(CUADRO!O80="BA",0,IF(CALCULADORA!$M$2="INVIERNO",CUADRO!ER80,CUADRO!FX80))))))</f>
        <v/>
      </c>
      <c r="DL80" s="148" t="str">
        <f>IF(P80="X",CALCULADORA!$J$22,IF(CUADRO!P80="V",0,IF(CUADRO!P80="AP",0,IF(CUADRO!P80="HS",0,IF(CUADRO!P80="BA",0,IF(CALCULADORA!$M$2="INVIERNO",CUADRO!ES80,CUADRO!FY80))))))</f>
        <v/>
      </c>
      <c r="DM80" s="148" t="str">
        <f>IF(Q80="X",CALCULADORA!$J$22,IF(CUADRO!Q80="V",0,IF(CUADRO!Q80="AP",0,IF(CUADRO!Q80="HS",0,IF(CUADRO!Q80="BA",0,IF(CALCULADORA!$M$2="INVIERNO",CUADRO!ET80,CUADRO!FZ80))))))</f>
        <v/>
      </c>
      <c r="DN80" s="148" t="str">
        <f>IF(R80="X",CALCULADORA!$J$22,IF(CUADRO!R80="V",0,IF(CUADRO!R80="AP",0,IF(CUADRO!R80="HS",0,IF(CUADRO!R80="BA",0,IF(CALCULADORA!$M$2="INVIERNO",CUADRO!EU80,CUADRO!GA80))))))</f>
        <v/>
      </c>
      <c r="DO80" s="148" t="str">
        <f>IF(S80="X",CALCULADORA!$J$22,IF(CUADRO!S80="V",0,IF(CUADRO!S80="AP",0,IF(CUADRO!S80="HS",0,IF(CUADRO!S80="BA",0,IF(CALCULADORA!$M$2="INVIERNO",CUADRO!EV80,CUADRO!GB80))))))</f>
        <v/>
      </c>
      <c r="DP80" s="148" t="str">
        <f>IF(T80="X",CALCULADORA!$J$22,IF(CUADRO!T80="V",0,IF(CUADRO!T80="AP",0,IF(CUADRO!T80="HS",0,IF(CUADRO!T80="BA",0,IF(CALCULADORA!$M$2="INVIERNO",CUADRO!EW80,CUADRO!GC80))))))</f>
        <v/>
      </c>
      <c r="DQ80" s="148" t="str">
        <f>IF(U80="X",CALCULADORA!$J$22,IF(CUADRO!U80="V",0,IF(CUADRO!U80="AP",0,IF(CUADRO!U80="HS",0,IF(CUADRO!U80="BA",0,IF(CALCULADORA!$M$2="INVIERNO",CUADRO!EX80,CUADRO!GD80))))))</f>
        <v/>
      </c>
      <c r="DR80" s="148" t="str">
        <f>IF(V80="X",CALCULADORA!$J$22,IF(CUADRO!V80="V",0,IF(CUADRO!V80="AP",0,IF(CUADRO!V80="HS",0,IF(CUADRO!V80="BA",0,IF(CALCULADORA!$M$2="INVIERNO",CUADRO!EY80,CUADRO!GE80))))))</f>
        <v/>
      </c>
      <c r="DS80" s="148" t="str">
        <f>IF(W80="X",CALCULADORA!$J$22,IF(CUADRO!W80="V",0,IF(CUADRO!W80="AP",0,IF(CUADRO!W80="HS",0,IF(CUADRO!W80="BA",0,IF(CALCULADORA!$M$2="INVIERNO",CUADRO!EZ80,CUADRO!GF80))))))</f>
        <v/>
      </c>
      <c r="DT80" s="148" t="str">
        <f>IF(X80="X",CALCULADORA!$J$22,IF(CUADRO!X80="V",0,IF(CUADRO!X80="AP",0,IF(CUADRO!X80="HS",0,IF(CUADRO!X80="BA",0,IF(CALCULADORA!$M$2="INVIERNO",CUADRO!FA80,CUADRO!GG80))))))</f>
        <v/>
      </c>
      <c r="DU80" s="148" t="str">
        <f>IF(Y80="X",CALCULADORA!$J$22,IF(CUADRO!Y80="V",0,IF(CUADRO!Y80="AP",0,IF(CUADRO!Y80="HS",0,IF(CUADRO!Y80="BA",0,IF(CALCULADORA!$M$2="INVIERNO",CUADRO!FB80,CUADRO!GH80))))))</f>
        <v/>
      </c>
      <c r="DV80" s="148" t="str">
        <f>IF(Z80="X",CALCULADORA!$J$22,IF(CUADRO!Z80="V",0,IF(CUADRO!Z80="AP",0,IF(CUADRO!Z80="HS",0,IF(CUADRO!Z80="BA",0,IF(CALCULADORA!$M$2="INVIERNO",CUADRO!FC80,CUADRO!GI80))))))</f>
        <v/>
      </c>
      <c r="DW80" s="148" t="str">
        <f>IF(AA80="X",CALCULADORA!$J$22,IF(CUADRO!AA80="V",0,IF(CUADRO!AA80="AP",0,IF(CUADRO!AA80="HS",0,IF(CUADRO!AA80="BA",0,IF(CALCULADORA!$M$2="INVIERNO",CUADRO!FD80,CUADRO!GJ80))))))</f>
        <v/>
      </c>
      <c r="DX80" s="148" t="str">
        <f>IF(AB80="X",CALCULADORA!$J$22,IF(CUADRO!AB80="V",0,IF(CUADRO!AB80="AP",0,IF(CUADRO!AB80="HS",0,IF(CUADRO!AB80="BA",0,IF(CALCULADORA!$M$2="INVIERNO",CUADRO!FE80,CUADRO!GK80))))))</f>
        <v/>
      </c>
      <c r="DY80" s="148" t="str">
        <f>IF(AC80="X",CALCULADORA!$J$22,IF(CUADRO!AC80="V",0,IF(CUADRO!AC80="AP",0,IF(CUADRO!AC80="HS",0,IF(CUADRO!AC80="BA",0,IF(CALCULADORA!$M$2="INVIERNO",CUADRO!FF80,CUADRO!GL80))))))</f>
        <v/>
      </c>
      <c r="DZ80" s="148" t="str">
        <f>IF(AD80="X",CALCULADORA!$J$22,IF(CUADRO!AD80="V",0,IF(CUADRO!AD80="AP",0,IF(CUADRO!AD80="HS",0,IF(CUADRO!AD80="BA",0,IF(CALCULADORA!$M$2="INVIERNO",CUADRO!FG80,CUADRO!GM80))))))</f>
        <v/>
      </c>
      <c r="EA80" s="148" t="str">
        <f>IF(AE80="X",CALCULADORA!$J$22,IF(CUADRO!AE80="V",0,IF(CUADRO!AE80="AP",0,IF(CUADRO!AE80="HS",0,IF(CUADRO!AE80="BA",0,IF(CALCULADORA!$M$2="INVIERNO",CUADRO!FH80,CUADRO!GN80))))))</f>
        <v/>
      </c>
      <c r="EB80" s="148" t="str">
        <f>IF(AF80="X",CALCULADORA!$J$22,IF(CUADRO!AF80="V",0,IF(CUADRO!AF80="AP",0,IF(CUADRO!AF80="HS",0,IF(CUADRO!AF80="BA",0,IF(CALCULADORA!$M$2="INVIERNO",CUADRO!FI80,CUADRO!GO80))))))</f>
        <v/>
      </c>
      <c r="EC80" s="148" t="str">
        <f>IF(AG80="X",CALCULADORA!$J$22,IF(CUADRO!AG80="V",0,IF(CUADRO!AG80="AP",0,IF(CUADRO!AG80="HS",0,IF(CUADRO!AG80="BA",0,IF(CALCULADORA!$M$2="INVIERNO",CUADRO!FJ80,CUADRO!GP80))))))</f>
        <v/>
      </c>
      <c r="ED80" s="148" t="str">
        <f>IF(AH80="X",CALCULADORA!$J$22,IF(CUADRO!AH80="V",0,IF(CUADRO!AH80="AP",0,IF(CUADRO!AH80="HS",0,IF(CUADRO!AH80="BA",0,IF(CALCULADORA!$M$2="INVIERNO",CUADRO!FK80,CUADRO!GQ80))))))</f>
        <v/>
      </c>
      <c r="EE80" s="148" t="str">
        <f>IF(AI80="X",CALCULADORA!$J$22,IF(CUADRO!AI80="V",0,IF(CUADRO!AI80="AP",0,IF(CUADRO!AI80="HS",0,IF(CUADRO!AI80="BA",0,IF(CALCULADORA!$M$2="INVIERNO",CUADRO!FL80,CUADRO!GR80))))))</f>
        <v/>
      </c>
      <c r="EF80" s="148" t="str">
        <f>IF(AJ80="X",CALCULADORA!$J$22,IF(CUADRO!AJ80="V",0,IF(CUADRO!AJ80="AP",0,IF(CUADRO!AJ80="HS",0,IF(CUADRO!AJ80="BA",0,IF(CALCULADORA!$M$2="INVIERNO",CUADRO!FM80,CUADRO!GS80))))))</f>
        <v/>
      </c>
      <c r="EG80" s="148" t="str">
        <f>IF(AK80="X",CALCULADORA!$J$22,IF(CUADRO!AK80="V",0,IF(CUADRO!AK80="AP",0,IF(CUADRO!AK80="HS",0,IF(CUADRO!AK80="BA",0,IF(CALCULADORA!$M$2="INVIERNO",CUADRO!FN80,CUADRO!GT80))))))</f>
        <v/>
      </c>
      <c r="EH80" s="363">
        <f t="shared" si="119"/>
        <v>0</v>
      </c>
      <c r="EI80" s="19"/>
      <c r="EJ80" s="148" t="str">
        <f>IF(G80="","",IF(G80="L",0,IF(G80="V",0,IF(G80="X",0,IF(G$2="L",VLOOKUP(G80,'H. INV.'!$F$10:$P$171,11,FALSE),IF(G$2="S",VLOOKUP(G80,'H. INV.'!$V$10:$AF$171,11,FALSE),IF(G$2="D",VLOOKUP(G80,'H. INV.'!$AL$10:$AV$171,11,FALSE),"")))))))</f>
        <v/>
      </c>
      <c r="EK80" s="148" t="str">
        <f>IF(H80="","",IF(H80="L",0,IF(H80="V",0,IF(H80="X",0,IF(H$2="L",VLOOKUP(H80,'H. INV.'!$F$10:$P$171,11,FALSE),IF(H$2="S",VLOOKUP(H80,'H. INV.'!$V$10:$AF$171,11,FALSE),IF(H$2="D",VLOOKUP(H80,'H. INV.'!$AL$10:$AV$171,11,FALSE),"")))))))</f>
        <v/>
      </c>
      <c r="EL80" s="148" t="str">
        <f>IF(I80="","",IF(I80="L",0,IF(I80="V",0,IF(I80="X",0,IF(I$2="L",VLOOKUP(I80,'H. INV.'!$F$10:$P$171,11,FALSE),IF(I$2="S",VLOOKUP(I80,'H. INV.'!$V$10:$AF$171,11,FALSE),IF(I$2="D",VLOOKUP(I80,'H. INV.'!$AL$10:$AV$171,11,FALSE),"")))))))</f>
        <v/>
      </c>
      <c r="EM80" s="148" t="str">
        <f>IF(J80="","",IF(J80="L",0,IF(J80="V",0,IF(J80="X",0,IF(J$2="L",VLOOKUP(J80,'H. INV.'!$F$10:$P$171,11,FALSE),IF(J$2="S",VLOOKUP(J80,'H. INV.'!$V$10:$AF$171,11,FALSE),IF(J$2="D",VLOOKUP(J80,'H. INV.'!$AL$10:$AV$171,11,FALSE),"")))))))</f>
        <v/>
      </c>
      <c r="EN80" s="148" t="str">
        <f>IF(K80="","",IF(K80="L",0,IF(K80="V",0,IF(K80="X",0,IF(K$2="L",VLOOKUP(K80,'H. INV.'!$F$10:$P$171,11,FALSE),IF(K$2="S",VLOOKUP(K80,'H. INV.'!$V$10:$AF$171,11,FALSE),IF(K$2="D",VLOOKUP(K80,'H. INV.'!$AL$10:$AV$171,11,FALSE),"")))))))</f>
        <v/>
      </c>
      <c r="EO80" s="148" t="str">
        <f>IF(L80="","",IF(L80="L",0,IF(L80="V",0,IF(L80="X",0,IF(L$2="L",VLOOKUP(L80,'H. INV.'!$F$10:$P$171,11,FALSE),IF(L$2="S",VLOOKUP(L80,'H. INV.'!$V$10:$AF$171,11,FALSE),IF(L$2="D",VLOOKUP(L80,'H. INV.'!$AL$10:$AV$171,11,FALSE),"")))))))</f>
        <v/>
      </c>
      <c r="EP80" s="148" t="str">
        <f>IF(M80="","",IF(M80="L",0,IF(M80="V",0,IF(M80="X",0,IF(M$2="L",VLOOKUP(M80,'H. INV.'!$F$10:$P$171,11,FALSE),IF(M$2="S",VLOOKUP(M80,'H. INV.'!$V$10:$AF$171,11,FALSE),IF(M$2="D",VLOOKUP(M80,'H. INV.'!$AL$10:$AV$171,11,FALSE),"")))))))</f>
        <v/>
      </c>
      <c r="EQ80" s="148" t="str">
        <f>IF(N80="","",IF(N80="L",0,IF(N80="V",0,IF(N80="X",0,IF(N$2="L",VLOOKUP(N80,'H. INV.'!$F$10:$P$171,11,FALSE),IF(N$2="S",VLOOKUP(N80,'H. INV.'!$V$10:$AF$171,11,FALSE),IF(N$2="D",VLOOKUP(N80,'H. INV.'!$AL$10:$AV$171,11,FALSE),"")))))))</f>
        <v/>
      </c>
      <c r="ER80" s="148" t="str">
        <f>IF(O80="","",IF(O80="L",0,IF(O80="V",0,IF(O80="X",0,IF(O$2="L",VLOOKUP(O80,'H. INV.'!$F$10:$P$171,11,FALSE),IF(O$2="S",VLOOKUP(O80,'H. INV.'!$V$10:$AF$171,11,FALSE),IF(O$2="D",VLOOKUP(O80,'H. INV.'!$AL$10:$AV$171,11,FALSE),"")))))))</f>
        <v/>
      </c>
      <c r="ES80" s="148" t="str">
        <f>IF(P80="","",IF(P80="L",0,IF(P80="V",0,IF(P80="X",0,IF(P$2="L",VLOOKUP(P80,'H. INV.'!$F$10:$P$171,11,FALSE),IF(P$2="S",VLOOKUP(P80,'H. INV.'!$V$10:$AF$171,11,FALSE),IF(P$2="D",VLOOKUP(P80,'H. INV.'!$AL$10:$AV$171,11,FALSE),"")))))))</f>
        <v/>
      </c>
      <c r="ET80" s="148" t="str">
        <f>IF(Q80="","",IF(Q80="L",0,IF(Q80="V",0,IF(Q80="X",0,IF(Q$2="L",VLOOKUP(Q80,'H. INV.'!$F$10:$P$171,11,FALSE),IF(Q$2="S",VLOOKUP(Q80,'H. INV.'!$V$10:$AF$171,11,FALSE),IF(Q$2="D",VLOOKUP(Q80,'H. INV.'!$AL$10:$AV$171,11,FALSE),"")))))))</f>
        <v/>
      </c>
      <c r="EU80" s="148" t="str">
        <f>IF(R80="","",IF(R80="L",0,IF(R80="V",0,IF(R80="X",0,IF(R$2="L",VLOOKUP(R80,'H. INV.'!$F$10:$P$171,11,FALSE),IF(R$2="S",VLOOKUP(R80,'H. INV.'!$V$10:$AF$171,11,FALSE),IF(R$2="D",VLOOKUP(R80,'H. INV.'!$AL$10:$AV$171,11,FALSE),"")))))))</f>
        <v/>
      </c>
      <c r="EV80" s="148" t="str">
        <f>IF(S80="","",IF(S80="L",0,IF(S80="V",0,IF(S80="X",0,IF(S$2="L",VLOOKUP(S80,'H. INV.'!$F$10:$P$171,11,FALSE),IF(S$2="S",VLOOKUP(S80,'H. INV.'!$V$10:$AF$171,11,FALSE),IF(S$2="D",VLOOKUP(S80,'H. INV.'!$AL$10:$AV$171,11,FALSE),"")))))))</f>
        <v/>
      </c>
      <c r="EW80" s="148" t="str">
        <f>IF(T80="","",IF(T80="L",0,IF(T80="V",0,IF(T80="X",0,IF(T$2="L",VLOOKUP(T80,'H. INV.'!$F$10:$P$171,11,FALSE),IF(T$2="S",VLOOKUP(T80,'H. INV.'!$V$10:$AF$171,11,FALSE),IF(T$2="D",VLOOKUP(T80,'H. INV.'!$AL$10:$AV$171,11,FALSE),"")))))))</f>
        <v/>
      </c>
      <c r="EX80" s="148" t="str">
        <f>IF(U80="","",IF(U80="L",0,IF(U80="V",0,IF(U80="X",0,IF(U$2="L",VLOOKUP(U80,'H. INV.'!$F$10:$P$171,11,FALSE),IF(U$2="S",VLOOKUP(U80,'H. INV.'!$V$10:$AF$171,11,FALSE),IF(U$2="D",VLOOKUP(U80,'H. INV.'!$AL$10:$AV$171,11,FALSE),"")))))))</f>
        <v/>
      </c>
      <c r="EY80" s="148" t="str">
        <f>IF(V80="","",IF(V80="L",0,IF(V80="V",0,IF(V80="X",0,IF(V$2="L",VLOOKUP(V80,'H. INV.'!$F$10:$P$171,11,FALSE),IF(V$2="S",VLOOKUP(V80,'H. INV.'!$V$10:$AF$171,11,FALSE),IF(V$2="D",VLOOKUP(V80,'H. INV.'!$AL$10:$AV$171,11,FALSE),"")))))))</f>
        <v/>
      </c>
      <c r="EZ80" s="148" t="str">
        <f>IF(W80="","",IF(W80="L",0,IF(W80="V",0,IF(W80="X",0,IF(W$2="L",VLOOKUP(W80,'H. INV.'!$F$10:$P$171,11,FALSE),IF(W$2="S",VLOOKUP(W80,'H. INV.'!$V$10:$AF$171,11,FALSE),IF(W$2="D",VLOOKUP(W80,'H. INV.'!$AL$10:$AV$171,11,FALSE),"")))))))</f>
        <v/>
      </c>
      <c r="FA80" s="148" t="str">
        <f>IF(X80="","",IF(X80="L",0,IF(X80="V",0,IF(X80="X",0,IF(X$2="L",VLOOKUP(X80,'H. INV.'!$F$10:$P$171,11,FALSE),IF(X$2="S",VLOOKUP(X80,'H. INV.'!$V$10:$AF$171,11,FALSE),IF(X$2="D",VLOOKUP(X80,'H. INV.'!$AL$10:$AV$171,11,FALSE),"")))))))</f>
        <v/>
      </c>
      <c r="FB80" s="148" t="str">
        <f>IF(Y80="","",IF(Y80="L",0,IF(Y80="V",0,IF(Y80="X",0,IF(Y$2="L",VLOOKUP(Y80,'H. INV.'!$F$10:$P$171,11,FALSE),IF(Y$2="S",VLOOKUP(Y80,'H. INV.'!$V$10:$AF$171,11,FALSE),IF(Y$2="D",VLOOKUP(Y80,'H. INV.'!$AL$10:$AV$171,11,FALSE),"")))))))</f>
        <v/>
      </c>
      <c r="FC80" s="148" t="str">
        <f>IF(Z80="","",IF(Z80="L",0,IF(Z80="V",0,IF(Z80="X",0,IF(Z$2="L",VLOOKUP(Z80,'H. INV.'!$F$10:$P$171,11,FALSE),IF(Z$2="S",VLOOKUP(Z80,'H. INV.'!$V$10:$AF$171,11,FALSE),IF(Z$2="D",VLOOKUP(Z80,'H. INV.'!$AL$10:$AV$171,11,FALSE),"")))))))</f>
        <v/>
      </c>
      <c r="FD80" s="148" t="str">
        <f>IF(AA80="","",IF(AA80="L",0,IF(AA80="V",0,IF(AA80="X",0,IF(AA$2="L",VLOOKUP(AA80,'H. INV.'!$F$10:$P$171,11,FALSE),IF(AA$2="S",VLOOKUP(AA80,'H. INV.'!$V$10:$AF$171,11,FALSE),IF(AA$2="D",VLOOKUP(AA80,'H. INV.'!$AL$10:$AV$171,11,FALSE),"")))))))</f>
        <v/>
      </c>
      <c r="FE80" s="148" t="str">
        <f>IF(AB80="","",IF(AB80="L",0,IF(AB80="V",0,IF(AB80="X",0,IF(AB$2="L",VLOOKUP(AB80,'H. INV.'!$F$10:$P$171,11,FALSE),IF(AB$2="S",VLOOKUP(AB80,'H. INV.'!$V$10:$AF$171,11,FALSE),IF(AB$2="D",VLOOKUP(AB80,'H. INV.'!$AL$10:$AV$171,11,FALSE),"")))))))</f>
        <v/>
      </c>
      <c r="FF80" s="148" t="str">
        <f>IF(AC80="","",IF(AC80="L",0,IF(AC80="V",0,IF(AC80="X",0,IF(AC$2="L",VLOOKUP(AC80,'H. INV.'!$F$10:$P$171,11,FALSE),IF(AC$2="S",VLOOKUP(AC80,'H. INV.'!$V$10:$AF$171,11,FALSE),IF(AC$2="D",VLOOKUP(AC80,'H. INV.'!$AL$10:$AV$171,11,FALSE),"")))))))</f>
        <v/>
      </c>
      <c r="FG80" s="148" t="str">
        <f>IF(AD80="","",IF(AD80="L",0,IF(AD80="V",0,IF(AD80="X",0,IF(AD$2="L",VLOOKUP(AD80,'H. INV.'!$F$10:$P$171,11,FALSE),IF(AD$2="S",VLOOKUP(AD80,'H. INV.'!$V$10:$AF$171,11,FALSE),IF(AD$2="D",VLOOKUP(AD80,'H. INV.'!$AL$10:$AV$171,11,FALSE),"")))))))</f>
        <v/>
      </c>
      <c r="FH80" s="148" t="str">
        <f>IF(AE80="","",IF(AE80="L",0,IF(AE80="V",0,IF(AE80="X",0,IF(AE$2="L",VLOOKUP(AE80,'H. INV.'!$F$10:$P$171,11,FALSE),IF(AE$2="S",VLOOKUP(AE80,'H. INV.'!$V$10:$AF$171,11,FALSE),IF(AE$2="D",VLOOKUP(AE80,'H. INV.'!$AL$10:$AV$171,11,FALSE),"")))))))</f>
        <v/>
      </c>
      <c r="FI80" s="148" t="str">
        <f>IF(AF80="","",IF(AF80="L",0,IF(AF80="V",0,IF(AF80="X",0,IF(AF$2="L",VLOOKUP(AF80,'H. INV.'!$F$10:$P$171,11,FALSE),IF(AF$2="S",VLOOKUP(AF80,'H. INV.'!$V$10:$AF$171,11,FALSE),IF(AF$2="D",VLOOKUP(AF80,'H. INV.'!$AL$10:$AV$171,11,FALSE),"")))))))</f>
        <v/>
      </c>
      <c r="FJ80" s="148" t="str">
        <f>IF(AG80="","",IF(AG80="L",0,IF(AG80="V",0,IF(AG80="X",0,IF(AG$2="L",VLOOKUP(AG80,'H. INV.'!$F$10:$P$171,11,FALSE),IF(AG$2="S",VLOOKUP(AG80,'H. INV.'!$V$10:$AF$171,11,FALSE),IF(AG$2="D",VLOOKUP(AG80,'H. INV.'!$AL$10:$AV$171,11,FALSE),"")))))))</f>
        <v/>
      </c>
      <c r="FK80" s="148" t="str">
        <f>IF(AH80="","",IF(AH80="L",0,IF(AH80="V",0,IF(AH80="X",0,IF(AH$2="L",VLOOKUP(AH80,'H. INV.'!$F$10:$P$171,11,FALSE),IF(AH$2="S",VLOOKUP(AH80,'H. INV.'!$V$10:$AF$171,11,FALSE),IF(AH$2="D",VLOOKUP(AH80,'H. INV.'!$AL$10:$AV$171,11,FALSE),"")))))))</f>
        <v/>
      </c>
      <c r="FL80" s="148" t="str">
        <f>IF(AI80="","",IF(AI80="L",0,IF(AI80="V",0,IF(AI80="X",0,IF(AI$2="L",VLOOKUP(AI80,'H. INV.'!$F$10:$P$171,11,FALSE),IF(AI$2="S",VLOOKUP(AI80,'H. INV.'!$V$10:$AF$171,11,FALSE),IF(AI$2="D",VLOOKUP(AI80,'H. INV.'!$AL$10:$AV$171,11,FALSE),"")))))))</f>
        <v/>
      </c>
      <c r="FM80" s="148" t="str">
        <f>IF(AJ80="","",IF(AJ80="L",0,IF(AJ80="V",0,IF(AJ80="X",0,IF(AJ$2="L",VLOOKUP(AJ80,'H. INV.'!$F$10:$P$171,11,FALSE),IF(AJ$2="S",VLOOKUP(AJ80,'H. INV.'!$V$10:$AF$171,11,FALSE),IF(AJ$2="D",VLOOKUP(AJ80,'H. INV.'!$AL$10:$AV$171,11,FALSE),"")))))))</f>
        <v/>
      </c>
      <c r="FN80" s="148" t="str">
        <f>IF(AK80="","",IF(AK80="L",0,IF(AK80="V",0,IF(AK80="X",0,IF(AK$2="L",VLOOKUP(AK80,'H. INV.'!$F$10:$P$171,11,FALSE),IF(AK$2="S",VLOOKUP(AK80,'H. INV.'!$V$10:$AF$171,11,FALSE),IF(AK$2="D",VLOOKUP(AK80,'H. INV.'!$AL$10:$AV$171,11,FALSE),"")))))))</f>
        <v/>
      </c>
      <c r="FO80" s="19"/>
      <c r="FP80" s="148" t="str">
        <f>IF(G80="","",IF(G80="L",0,IF(G80="V",0,IF(G80="X",0,IF(G$2="L",VLOOKUP(G80,'H. VER.'!$F$10:$P$171,11,FALSE),IF(G$2="S",VLOOKUP(G80,'H. VER.'!$V$10:$AF$171,11,FALSE),IF(G$2="D",VLOOKUP(G80,'H. VER.'!$AL$10:$AV$171,11,FALSE),"")))))))</f>
        <v/>
      </c>
      <c r="FQ80" s="148" t="str">
        <f>IF(H80="","",IF(H80="L",0,IF(H80="V",0,IF(H80="X",0,IF(H$2="L",VLOOKUP(H80,'H. VER.'!$F$10:$P$171,11,FALSE),IF(H$2="S",VLOOKUP(H80,'H. VER.'!$V$10:$AF$171,11,FALSE),IF(H$2="D",VLOOKUP(H80,'H. VER.'!$AL$10:$AV$171,11,FALSE),"")))))))</f>
        <v/>
      </c>
      <c r="FR80" s="148" t="str">
        <f>IF(I80="","",IF(I80="L",0,IF(I80="V",0,IF(I80="X",0,IF(I$2="L",VLOOKUP(I80,'H. VER.'!$F$10:$P$171,11,FALSE),IF(I$2="S",VLOOKUP(I80,'H. VER.'!$V$10:$AF$171,11,FALSE),IF(I$2="D",VLOOKUP(I80,'H. VER.'!$AL$10:$AV$171,11,FALSE),"")))))))</f>
        <v/>
      </c>
      <c r="FS80" s="148" t="str">
        <f>IF(J80="","",IF(J80="L",0,IF(J80="V",0,IF(J80="X",0,IF(J$2="L",VLOOKUP(J80,'H. VER.'!$F$10:$P$171,11,FALSE),IF(J$2="S",VLOOKUP(J80,'H. VER.'!$V$10:$AF$171,11,FALSE),IF(J$2="D",VLOOKUP(J80,'H. VER.'!$AL$10:$AV$171,11,FALSE),"")))))))</f>
        <v/>
      </c>
      <c r="FT80" s="148" t="str">
        <f>IF(K80="","",IF(K80="L",0,IF(K80="V",0,IF(K80="X",0,IF(K$2="L",VLOOKUP(K80,'H. VER.'!$F$10:$P$171,11,FALSE),IF(K$2="S",VLOOKUP(K80,'H. VER.'!$V$10:$AF$171,11,FALSE),IF(K$2="D",VLOOKUP(K80,'H. VER.'!$AL$10:$AV$171,11,FALSE),"")))))))</f>
        <v/>
      </c>
      <c r="FU80" s="148" t="str">
        <f>IF(L80="","",IF(L80="L",0,IF(L80="V",0,IF(L80="X",0,IF(L$2="L",VLOOKUP(L80,'H. VER.'!$F$10:$P$171,11,FALSE),IF(L$2="S",VLOOKUP(L80,'H. VER.'!$V$10:$AF$171,11,FALSE),IF(L$2="D",VLOOKUP(L80,'H. VER.'!$AL$10:$AV$171,11,FALSE),"")))))))</f>
        <v/>
      </c>
      <c r="FV80" s="148" t="str">
        <f>IF(M80="","",IF(M80="L",0,IF(M80="V",0,IF(M80="X",0,IF(M$2="L",VLOOKUP(M80,'H. VER.'!$F$10:$P$171,11,FALSE),IF(M$2="S",VLOOKUP(M80,'H. VER.'!$V$10:$AF$171,11,FALSE),IF(M$2="D",VLOOKUP(M80,'H. VER.'!$AL$10:$AV$171,11,FALSE),"")))))))</f>
        <v/>
      </c>
      <c r="FW80" s="148" t="str">
        <f>IF(N80="","",IF(N80="L",0,IF(N80="V",0,IF(N80="X",0,IF(N$2="L",VLOOKUP(N80,'H. VER.'!$F$10:$P$171,11,FALSE),IF(N$2="S",VLOOKUP(N80,'H. VER.'!$V$10:$AF$171,11,FALSE),IF(N$2="D",VLOOKUP(N80,'H. VER.'!$AL$10:$AV$171,11,FALSE),"")))))))</f>
        <v/>
      </c>
      <c r="FX80" s="148" t="str">
        <f>IF(O80="","",IF(O80="L",0,IF(O80="V",0,IF(O80="X",0,IF(O$2="L",VLOOKUP(O80,'H. VER.'!$F$10:$P$171,11,FALSE),IF(O$2="S",VLOOKUP(O80,'H. VER.'!$V$10:$AF$171,11,FALSE),IF(O$2="D",VLOOKUP(O80,'H. VER.'!$AL$10:$AV$171,11,FALSE),"")))))))</f>
        <v/>
      </c>
      <c r="FY80" s="148" t="str">
        <f>IF(P80="","",IF(P80="L",0,IF(P80="V",0,IF(P80="X",0,IF(P$2="L",VLOOKUP(P80,'H. VER.'!$F$10:$P$171,11,FALSE),IF(P$2="S",VLOOKUP(P80,'H. VER.'!$V$10:$AF$171,11,FALSE),IF(P$2="D",VLOOKUP(P80,'H. VER.'!$AL$10:$AV$171,11,FALSE),"")))))))</f>
        <v/>
      </c>
      <c r="FZ80" s="148" t="str">
        <f>IF(Q80="","",IF(Q80="L",0,IF(Q80="V",0,IF(Q80="X",0,IF(Q$2="L",VLOOKUP(Q80,'H. VER.'!$F$10:$P$171,11,FALSE),IF(Q$2="S",VLOOKUP(Q80,'H. VER.'!$V$10:$AF$171,11,FALSE),IF(Q$2="D",VLOOKUP(Q80,'H. VER.'!$AL$10:$AV$171,11,FALSE),"")))))))</f>
        <v/>
      </c>
      <c r="GA80" s="148" t="str">
        <f>IF(R80="","",IF(R80="L",0,IF(R80="V",0,IF(R80="X",0,IF(R$2="L",VLOOKUP(R80,'H. VER.'!$F$10:$P$171,11,FALSE),IF(R$2="S",VLOOKUP(R80,'H. VER.'!$V$10:$AF$171,11,FALSE),IF(R$2="D",VLOOKUP(R80,'H. VER.'!$AL$10:$AV$171,11,FALSE),"")))))))</f>
        <v/>
      </c>
      <c r="GB80" s="148" t="str">
        <f>IF(S80="","",IF(S80="L",0,IF(S80="V",0,IF(S80="X",0,IF(S$2="L",VLOOKUP(S80,'H. VER.'!$F$10:$P$171,11,FALSE),IF(S$2="S",VLOOKUP(S80,'H. VER.'!$V$10:$AF$171,11,FALSE),IF(S$2="D",VLOOKUP(S80,'H. VER.'!$AL$10:$AV$171,11,FALSE),"")))))))</f>
        <v/>
      </c>
      <c r="GC80" s="148" t="str">
        <f>IF(T80="","",IF(T80="L",0,IF(T80="V",0,IF(T80="X",0,IF(T$2="L",VLOOKUP(T80,'H. VER.'!$F$10:$P$171,11,FALSE),IF(T$2="S",VLOOKUP(T80,'H. VER.'!$V$10:$AF$171,11,FALSE),IF(T$2="D",VLOOKUP(T80,'H. VER.'!$AL$10:$AV$171,11,FALSE),"")))))))</f>
        <v/>
      </c>
      <c r="GD80" s="148" t="str">
        <f>IF(U80="","",IF(U80="L",0,IF(U80="V",0,IF(U80="X",0,IF(U$2="L",VLOOKUP(U80,'H. VER.'!$F$10:$P$171,11,FALSE),IF(U$2="S",VLOOKUP(U80,'H. VER.'!$V$10:$AF$171,11,FALSE),IF(U$2="D",VLOOKUP(U80,'H. VER.'!$AL$10:$AV$171,11,FALSE),"")))))))</f>
        <v/>
      </c>
      <c r="GE80" s="148" t="str">
        <f>IF(V80="","",IF(V80="L",0,IF(V80="V",0,IF(V80="X",0,IF(V$2="L",VLOOKUP(V80,'H. VER.'!$F$10:$P$171,11,FALSE),IF(V$2="S",VLOOKUP(V80,'H. VER.'!$V$10:$AF$171,11,FALSE),IF(V$2="D",VLOOKUP(V80,'H. VER.'!$AL$10:$AV$171,11,FALSE),"")))))))</f>
        <v/>
      </c>
      <c r="GF80" s="148" t="str">
        <f>IF(W80="","",IF(W80="L",0,IF(W80="V",0,IF(W80="X",0,IF(W$2="L",VLOOKUP(W80,'H. VER.'!$F$10:$P$171,11,FALSE),IF(W$2="S",VLOOKUP(W80,'H. VER.'!$V$10:$AF$171,11,FALSE),IF(W$2="D",VLOOKUP(W80,'H. VER.'!$AL$10:$AV$171,11,FALSE),"")))))))</f>
        <v/>
      </c>
      <c r="GG80" s="148" t="str">
        <f>IF(X80="","",IF(X80="L",0,IF(X80="V",0,IF(X80="X",0,IF(X$2="L",VLOOKUP(X80,'H. VER.'!$F$10:$P$171,11,FALSE),IF(X$2="S",VLOOKUP(X80,'H. VER.'!$V$10:$AF$171,11,FALSE),IF(X$2="D",VLOOKUP(X80,'H. VER.'!$AL$10:$AV$171,11,FALSE),"")))))))</f>
        <v/>
      </c>
      <c r="GH80" s="148" t="str">
        <f>IF(Y80="","",IF(Y80="L",0,IF(Y80="V",0,IF(Y80="X",0,IF(Y$2="L",VLOOKUP(Y80,'H. VER.'!$F$10:$P$171,11,FALSE),IF(Y$2="S",VLOOKUP(Y80,'H. VER.'!$V$10:$AF$171,11,FALSE),IF(Y$2="D",VLOOKUP(Y80,'H. VER.'!$AL$10:$AV$171,11,FALSE),"")))))))</f>
        <v/>
      </c>
      <c r="GI80" s="148" t="str">
        <f>IF(Z80="","",IF(Z80="L",0,IF(Z80="V",0,IF(Z80="X",0,IF(Z$2="L",VLOOKUP(Z80,'H. VER.'!$F$10:$P$171,11,FALSE),IF(Z$2="S",VLOOKUP(Z80,'H. VER.'!$V$10:$AF$171,11,FALSE),IF(Z$2="D",VLOOKUP(Z80,'H. VER.'!$AL$10:$AV$171,11,FALSE),"")))))))</f>
        <v/>
      </c>
      <c r="GJ80" s="148" t="str">
        <f>IF(AA80="","",IF(AA80="L",0,IF(AA80="V",0,IF(AA80="X",0,IF(AA$2="L",VLOOKUP(AA80,'H. VER.'!$F$10:$P$171,11,FALSE),IF(AA$2="S",VLOOKUP(AA80,'H. VER.'!$V$10:$AF$171,11,FALSE),IF(AA$2="D",VLOOKUP(AA80,'H. VER.'!$AL$10:$AV$171,11,FALSE),"")))))))</f>
        <v/>
      </c>
      <c r="GK80" s="148" t="str">
        <f>IF(AB80="","",IF(AB80="L",0,IF(AB80="V",0,IF(AB80="X",0,IF(AB$2="L",VLOOKUP(AB80,'H. VER.'!$F$10:$P$171,11,FALSE),IF(AB$2="S",VLOOKUP(AB80,'H. VER.'!$V$10:$AF$171,11,FALSE),IF(AB$2="D",VLOOKUP(AB80,'H. VER.'!$AL$10:$AV$171,11,FALSE),"")))))))</f>
        <v/>
      </c>
      <c r="GL80" s="148" t="str">
        <f>IF(AC80="","",IF(AC80="L",0,IF(AC80="V",0,IF(AC80="X",0,IF(AC$2="L",VLOOKUP(AC80,'H. VER.'!$F$10:$P$171,11,FALSE),IF(AC$2="S",VLOOKUP(AC80,'H. VER.'!$V$10:$AF$171,11,FALSE),IF(AC$2="D",VLOOKUP(AC80,'H. VER.'!$AL$10:$AV$171,11,FALSE),"")))))))</f>
        <v/>
      </c>
      <c r="GM80" s="148" t="str">
        <f>IF(AD80="","",IF(AD80="L",0,IF(AD80="V",0,IF(AD80="X",0,IF(AD$2="L",VLOOKUP(AD80,'H. VER.'!$F$10:$P$171,11,FALSE),IF(AD$2="S",VLOOKUP(AD80,'H. VER.'!$V$10:$AF$171,11,FALSE),IF(AD$2="D",VLOOKUP(AD80,'H. VER.'!$AL$10:$AV$171,11,FALSE),"")))))))</f>
        <v/>
      </c>
      <c r="GN80" s="148" t="str">
        <f>IF(AE80="","",IF(AE80="L",0,IF(AE80="V",0,IF(AE80="X",0,IF(AE$2="L",VLOOKUP(AE80,'H. VER.'!$F$10:$P$171,11,FALSE),IF(AE$2="S",VLOOKUP(AE80,'H. VER.'!$V$10:$AF$171,11,FALSE),IF(AE$2="D",VLOOKUP(AE80,'H. VER.'!$AL$10:$AV$171,11,FALSE),"")))))))</f>
        <v/>
      </c>
      <c r="GO80" s="148" t="str">
        <f>IF(AF80="","",IF(AF80="L",0,IF(AF80="V",0,IF(AF80="X",0,IF(AF$2="L",VLOOKUP(AF80,'H. VER.'!$F$10:$P$171,11,FALSE),IF(AF$2="S",VLOOKUP(AF80,'H. VER.'!$V$10:$AF$171,11,FALSE),IF(AF$2="D",VLOOKUP(AF80,'H. VER.'!$AL$10:$AV$171,11,FALSE),"")))))))</f>
        <v/>
      </c>
      <c r="GP80" s="148" t="str">
        <f>IF(AG80="","",IF(AG80="L",0,IF(AG80="V",0,IF(AG80="X",0,IF(AG$2="L",VLOOKUP(AG80,'H. VER.'!$F$10:$P$171,11,FALSE),IF(AG$2="S",VLOOKUP(AG80,'H. VER.'!$V$10:$AF$171,11,FALSE),IF(AG$2="D",VLOOKUP(AG80,'H. VER.'!$AL$10:$AV$171,11,FALSE),"")))))))</f>
        <v/>
      </c>
      <c r="GQ80" s="148" t="str">
        <f>IF(AH80="","",IF(AH80="L",0,IF(AH80="V",0,IF(AH80="X",0,IF(AH$2="L",VLOOKUP(AH80,'H. VER.'!$F$10:$P$171,11,FALSE),IF(AH$2="S",VLOOKUP(AH80,'H. VER.'!$V$10:$AF$171,11,FALSE),IF(AH$2="D",VLOOKUP(AH80,'H. VER.'!$AL$10:$AV$171,11,FALSE),"")))))))</f>
        <v/>
      </c>
      <c r="GR80" s="148" t="str">
        <f>IF(AI80="","",IF(AI80="L",0,IF(AI80="V",0,IF(AI80="X",0,IF(AI$2="L",VLOOKUP(AI80,'H. VER.'!$F$10:$P$171,11,FALSE),IF(AI$2="S",VLOOKUP(AI80,'H. VER.'!$V$10:$AF$171,11,FALSE),IF(AI$2="D",VLOOKUP(AI80,'H. VER.'!$AL$10:$AV$171,11,FALSE),"")))))))</f>
        <v/>
      </c>
      <c r="GS80" s="148" t="str">
        <f>IF(AJ80="","",IF(AJ80="L",0,IF(AJ80="V",0,IF(AJ80="X",0,IF(AJ$2="L",VLOOKUP(AJ80,'H. VER.'!$F$10:$P$171,11,FALSE),IF(AJ$2="S",VLOOKUP(AJ80,'H. VER.'!$V$10:$AF$171,11,FALSE),IF(AJ$2="D",VLOOKUP(AJ80,'H. VER.'!$AL$10:$AV$171,11,FALSE),"")))))))</f>
        <v/>
      </c>
      <c r="GT80" s="148" t="str">
        <f>IF(AK80="","",IF(AK80="L",0,IF(AK80="V",0,IF(AK80="X",0,IF(AK$2="L",VLOOKUP(AK80,'H. VER.'!$F$10:$P$171,11,FALSE),IF(AK$2="S",VLOOKUP(AK80,'H. VER.'!$V$10:$AF$171,11,FALSE),IF(AK$2="D",VLOOKUP(AK80,'H. VER.'!$AL$10:$AV$171,11,FALSE),"")))))))</f>
        <v/>
      </c>
      <c r="GU80" s="19"/>
      <c r="GV80" s="417">
        <f t="shared" si="122"/>
        <v>83</v>
      </c>
      <c r="GW80" s="415"/>
    </row>
    <row r="81" spans="1:205" ht="15.75">
      <c r="A81" s="368"/>
      <c r="B81" s="367" t="str">
        <f>IFERROR(VLOOKUP(A497/7/2023+CONDUCTORES!C:V,20,FALSE),"")</f>
        <v/>
      </c>
      <c r="C81" s="544" t="str">
        <f>IF(CUADRO!A81="",IF(B81="","",B81),VLOOKUP(CUADRO!A81,CONDUCTORES!C:E,3,FALSE))</f>
        <v/>
      </c>
      <c r="D81" s="545" t="str">
        <f>IF(ISNA(IF(B81="",IF(A81="","",A81),VLOOKUP(B81,CONDUCTORES!B:F,5,FALSE))),"",(IF(B81="",IF(A81="","",A81),VLOOKUP(B81,CONDUCTORES!B:F,5,FALSE))))</f>
        <v/>
      </c>
      <c r="E81" s="546">
        <v>66</v>
      </c>
      <c r="F81" s="552"/>
      <c r="G81" s="547"/>
      <c r="H81" s="547"/>
      <c r="I81" s="519"/>
      <c r="J81" s="547"/>
      <c r="K81" s="519"/>
      <c r="L81" s="550"/>
      <c r="M81" s="547"/>
      <c r="N81" s="547"/>
      <c r="O81" s="547"/>
      <c r="P81" s="519"/>
      <c r="Q81" s="519"/>
      <c r="R81" s="519"/>
      <c r="S81" s="550"/>
      <c r="T81" s="519"/>
      <c r="U81" s="549"/>
      <c r="V81" s="547"/>
      <c r="W81" s="547"/>
      <c r="X81" s="547"/>
      <c r="Y81" s="519"/>
      <c r="Z81" s="519"/>
      <c r="AA81" s="547"/>
      <c r="AB81" s="547"/>
      <c r="AC81" s="547"/>
      <c r="AD81" s="547"/>
      <c r="AE81" s="547"/>
      <c r="AF81" s="547"/>
      <c r="AG81" s="550"/>
      <c r="AH81" s="547"/>
      <c r="AI81" s="547"/>
      <c r="AJ81" s="547"/>
      <c r="AK81" s="519"/>
      <c r="AL81" s="417">
        <f t="shared" si="120"/>
        <v>0</v>
      </c>
      <c r="AM81" s="417">
        <f t="shared" si="121"/>
        <v>31</v>
      </c>
      <c r="AN81" s="463">
        <f t="shared" si="112"/>
        <v>0</v>
      </c>
      <c r="AO81" s="463">
        <f t="shared" si="113"/>
        <v>0</v>
      </c>
      <c r="AP81" s="463">
        <f t="shared" si="114"/>
        <v>0</v>
      </c>
      <c r="AQ81" s="463">
        <f t="shared" si="115"/>
        <v>0</v>
      </c>
      <c r="AR81" s="463">
        <f t="shared" si="116"/>
        <v>0</v>
      </c>
      <c r="AS81" s="464">
        <f t="shared" si="117"/>
        <v>0</v>
      </c>
      <c r="AT81" s="464">
        <f t="shared" si="118"/>
        <v>0</v>
      </c>
      <c r="AU81" s="465">
        <f>EH81+(AO81*(CALCULADORA!$L$22/30))+(CUADRO!AP81*CALCULADORA!$J$22)+(CUADRO!AQ81*CALCULADORA!$J$22)+(CUADRO!AR81*CALCULADORA!$J$22)</f>
        <v>0</v>
      </c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97">
        <f t="shared" si="80"/>
        <v>1</v>
      </c>
      <c r="BW81" s="97">
        <f t="shared" si="81"/>
        <v>2</v>
      </c>
      <c r="BX81" s="97">
        <f t="shared" si="82"/>
        <v>3</v>
      </c>
      <c r="BY81" s="97">
        <f t="shared" si="83"/>
        <v>4</v>
      </c>
      <c r="BZ81" s="97">
        <f t="shared" si="84"/>
        <v>5</v>
      </c>
      <c r="CA81" s="97">
        <f t="shared" si="85"/>
        <v>6</v>
      </c>
      <c r="CB81" s="97">
        <f t="shared" si="86"/>
        <v>7</v>
      </c>
      <c r="CC81" s="97">
        <f t="shared" si="87"/>
        <v>8</v>
      </c>
      <c r="CD81" s="97">
        <f t="shared" si="88"/>
        <v>9</v>
      </c>
      <c r="CE81" s="97">
        <f t="shared" si="89"/>
        <v>10</v>
      </c>
      <c r="CF81" s="97">
        <f t="shared" si="90"/>
        <v>11</v>
      </c>
      <c r="CG81" s="97">
        <f t="shared" si="91"/>
        <v>12</v>
      </c>
      <c r="CH81" s="97">
        <f t="shared" si="92"/>
        <v>13</v>
      </c>
      <c r="CI81" s="97">
        <f t="shared" si="93"/>
        <v>14</v>
      </c>
      <c r="CJ81" s="97">
        <f t="shared" si="94"/>
        <v>15</v>
      </c>
      <c r="CK81" s="97">
        <f t="shared" si="95"/>
        <v>16</v>
      </c>
      <c r="CL81" s="97">
        <f t="shared" si="96"/>
        <v>17</v>
      </c>
      <c r="CM81" s="97">
        <f t="shared" si="97"/>
        <v>18</v>
      </c>
      <c r="CN81" s="97">
        <f t="shared" si="98"/>
        <v>19</v>
      </c>
      <c r="CO81" s="97">
        <f t="shared" si="99"/>
        <v>20</v>
      </c>
      <c r="CP81" s="97">
        <f t="shared" si="100"/>
        <v>21</v>
      </c>
      <c r="CQ81" s="97">
        <f t="shared" si="101"/>
        <v>22</v>
      </c>
      <c r="CR81" s="97">
        <f t="shared" si="102"/>
        <v>23</v>
      </c>
      <c r="CS81" s="97">
        <f t="shared" si="103"/>
        <v>24</v>
      </c>
      <c r="CT81" s="97">
        <f t="shared" si="104"/>
        <v>25</v>
      </c>
      <c r="CU81" s="97">
        <f t="shared" si="105"/>
        <v>26</v>
      </c>
      <c r="CV81" s="97">
        <f t="shared" si="106"/>
        <v>27</v>
      </c>
      <c r="CW81" s="97">
        <f t="shared" si="107"/>
        <v>28</v>
      </c>
      <c r="CX81" s="97">
        <f t="shared" si="108"/>
        <v>29</v>
      </c>
      <c r="CY81" s="97">
        <f t="shared" si="109"/>
        <v>30</v>
      </c>
      <c r="CZ81" s="97">
        <f t="shared" si="110"/>
        <v>31</v>
      </c>
      <c r="DA81" s="19"/>
      <c r="DB81" s="19"/>
      <c r="DC81" s="148" t="str">
        <f>IF(G81="X",CALCULADORA!$J$22,IF(CUADRO!G81="V",0,IF(CUADRO!G81="AP",0,IF(CUADRO!G81="HS",0,IF(CUADRO!G81="BA",0,IF(CALCULADORA!$M$2="INVIERNO",CUADRO!EJ81,CUADRO!FP81))))))</f>
        <v/>
      </c>
      <c r="DD81" s="148" t="str">
        <f>IF(H81="X",CALCULADORA!$J$22,IF(CUADRO!H81="V",0,IF(CUADRO!H81="AP",0,IF(CUADRO!H81="HS",0,IF(CUADRO!H81="BA",0,IF(CALCULADORA!$M$2="INVIERNO",CUADRO!EK81,CUADRO!FQ81))))))</f>
        <v/>
      </c>
      <c r="DE81" s="148" t="str">
        <f>IF(I81="X",CALCULADORA!$J$22,IF(CUADRO!I81="V",0,IF(CUADRO!I81="AP",0,IF(CUADRO!I81="HS",0,IF(CUADRO!I81="BA",0,IF(CALCULADORA!$M$2="INVIERNO",CUADRO!EL81,CUADRO!FR81))))))</f>
        <v/>
      </c>
      <c r="DF81" s="148" t="str">
        <f>IF(J81="X",CALCULADORA!$J$22,IF(CUADRO!J81="V",0,IF(CUADRO!J81="AP",0,IF(CUADRO!J81="HS",0,IF(CUADRO!J81="BA",0,IF(CALCULADORA!$M$2="INVIERNO",CUADRO!EM81,CUADRO!FS81))))))</f>
        <v/>
      </c>
      <c r="DG81" s="148" t="str">
        <f>IF(K81="X",CALCULADORA!$J$22,IF(CUADRO!K81="V",0,IF(CUADRO!K81="AP",0,IF(CUADRO!K81="HS",0,IF(CUADRO!K81="BA",0,IF(CALCULADORA!$M$2="INVIERNO",CUADRO!EN81,CUADRO!FT81))))))</f>
        <v/>
      </c>
      <c r="DH81" s="148" t="str">
        <f>IF(L81="X",CALCULADORA!$J$22,IF(CUADRO!L81="V",0,IF(CUADRO!L81="AP",0,IF(CUADRO!L81="HS",0,IF(CUADRO!L81="BA",0,IF(CALCULADORA!$M$2="INVIERNO",CUADRO!EO81,CUADRO!FU81))))))</f>
        <v/>
      </c>
      <c r="DI81" s="148" t="str">
        <f>IF(M81="X",CALCULADORA!$J$22,IF(CUADRO!M81="V",0,IF(CUADRO!M81="AP",0,IF(CUADRO!M81="HS",0,IF(CUADRO!M81="BA",0,IF(CALCULADORA!$M$2="INVIERNO",CUADRO!EP81,CUADRO!FV81))))))</f>
        <v/>
      </c>
      <c r="DJ81" s="148" t="str">
        <f>IF(N81="X",CALCULADORA!$J$22,IF(CUADRO!N81="V",0,IF(CUADRO!N81="AP",0,IF(CUADRO!N81="HS",0,IF(CUADRO!N81="BA",0,IF(CALCULADORA!$M$2="INVIERNO",CUADRO!EQ81,CUADRO!FW81))))))</f>
        <v/>
      </c>
      <c r="DK81" s="148" t="str">
        <f>IF(O81="X",CALCULADORA!$J$22,IF(CUADRO!O81="V",0,IF(CUADRO!O81="AP",0,IF(CUADRO!O81="HS",0,IF(CUADRO!O81="BA",0,IF(CALCULADORA!$M$2="INVIERNO",CUADRO!ER81,CUADRO!FX81))))))</f>
        <v/>
      </c>
      <c r="DL81" s="148" t="str">
        <f>IF(P81="X",CALCULADORA!$J$22,IF(CUADRO!P81="V",0,IF(CUADRO!P81="AP",0,IF(CUADRO!P81="HS",0,IF(CUADRO!P81="BA",0,IF(CALCULADORA!$M$2="INVIERNO",CUADRO!ES81,CUADRO!FY81))))))</f>
        <v/>
      </c>
      <c r="DM81" s="148" t="str">
        <f>IF(Q81="X",CALCULADORA!$J$22,IF(CUADRO!Q81="V",0,IF(CUADRO!Q81="AP",0,IF(CUADRO!Q81="HS",0,IF(CUADRO!Q81="BA",0,IF(CALCULADORA!$M$2="INVIERNO",CUADRO!ET81,CUADRO!FZ81))))))</f>
        <v/>
      </c>
      <c r="DN81" s="148" t="str">
        <f>IF(R81="X",CALCULADORA!$J$22,IF(CUADRO!R81="V",0,IF(CUADRO!R81="AP",0,IF(CUADRO!R81="HS",0,IF(CUADRO!R81="BA",0,IF(CALCULADORA!$M$2="INVIERNO",CUADRO!EU81,CUADRO!GA81))))))</f>
        <v/>
      </c>
      <c r="DO81" s="148" t="str">
        <f>IF(S81="X",CALCULADORA!$J$22,IF(CUADRO!S81="V",0,IF(CUADRO!S81="AP",0,IF(CUADRO!S81="HS",0,IF(CUADRO!S81="BA",0,IF(CALCULADORA!$M$2="INVIERNO",CUADRO!EV81,CUADRO!GB81))))))</f>
        <v/>
      </c>
      <c r="DP81" s="148" t="str">
        <f>IF(T81="X",CALCULADORA!$J$22,IF(CUADRO!T81="V",0,IF(CUADRO!T81="AP",0,IF(CUADRO!T81="HS",0,IF(CUADRO!T81="BA",0,IF(CALCULADORA!$M$2="INVIERNO",CUADRO!EW81,CUADRO!GC81))))))</f>
        <v/>
      </c>
      <c r="DQ81" s="148" t="str">
        <f>IF(U81="X",CALCULADORA!$J$22,IF(CUADRO!U81="V",0,IF(CUADRO!U81="AP",0,IF(CUADRO!U81="HS",0,IF(CUADRO!U81="BA",0,IF(CALCULADORA!$M$2="INVIERNO",CUADRO!EX81,CUADRO!GD81))))))</f>
        <v/>
      </c>
      <c r="DR81" s="148" t="str">
        <f>IF(V81="X",CALCULADORA!$J$22,IF(CUADRO!V81="V",0,IF(CUADRO!V81="AP",0,IF(CUADRO!V81="HS",0,IF(CUADRO!V81="BA",0,IF(CALCULADORA!$M$2="INVIERNO",CUADRO!EY81,CUADRO!GE81))))))</f>
        <v/>
      </c>
      <c r="DS81" s="148" t="str">
        <f>IF(W81="X",CALCULADORA!$J$22,IF(CUADRO!W81="V",0,IF(CUADRO!W81="AP",0,IF(CUADRO!W81="HS",0,IF(CUADRO!W81="BA",0,IF(CALCULADORA!$M$2="INVIERNO",CUADRO!EZ81,CUADRO!GF81))))))</f>
        <v/>
      </c>
      <c r="DT81" s="148" t="str">
        <f>IF(X81="X",CALCULADORA!$J$22,IF(CUADRO!X81="V",0,IF(CUADRO!X81="AP",0,IF(CUADRO!X81="HS",0,IF(CUADRO!X81="BA",0,IF(CALCULADORA!$M$2="INVIERNO",CUADRO!FA81,CUADRO!GG81))))))</f>
        <v/>
      </c>
      <c r="DU81" s="148" t="str">
        <f>IF(Y81="X",CALCULADORA!$J$22,IF(CUADRO!Y81="V",0,IF(CUADRO!Y81="AP",0,IF(CUADRO!Y81="HS",0,IF(CUADRO!Y81="BA",0,IF(CALCULADORA!$M$2="INVIERNO",CUADRO!FB81,CUADRO!GH81))))))</f>
        <v/>
      </c>
      <c r="DV81" s="148" t="str">
        <f>IF(Z81="X",CALCULADORA!$J$22,IF(CUADRO!Z81="V",0,IF(CUADRO!Z81="AP",0,IF(CUADRO!Z81="HS",0,IF(CUADRO!Z81="BA",0,IF(CALCULADORA!$M$2="INVIERNO",CUADRO!FC81,CUADRO!GI81))))))</f>
        <v/>
      </c>
      <c r="DW81" s="148" t="str">
        <f>IF(AA81="X",CALCULADORA!$J$22,IF(CUADRO!AA81="V",0,IF(CUADRO!AA81="AP",0,IF(CUADRO!AA81="HS",0,IF(CUADRO!AA81="BA",0,IF(CALCULADORA!$M$2="INVIERNO",CUADRO!FD81,CUADRO!GJ81))))))</f>
        <v/>
      </c>
      <c r="DX81" s="148" t="str">
        <f>IF(AB81="X",CALCULADORA!$J$22,IF(CUADRO!AB81="V",0,IF(CUADRO!AB81="AP",0,IF(CUADRO!AB81="HS",0,IF(CUADRO!AB81="BA",0,IF(CALCULADORA!$M$2="INVIERNO",CUADRO!FE81,CUADRO!GK81))))))</f>
        <v/>
      </c>
      <c r="DY81" s="148" t="str">
        <f>IF(AC81="X",CALCULADORA!$J$22,IF(CUADRO!AC81="V",0,IF(CUADRO!AC81="AP",0,IF(CUADRO!AC81="HS",0,IF(CUADRO!AC81="BA",0,IF(CALCULADORA!$M$2="INVIERNO",CUADRO!FF81,CUADRO!GL81))))))</f>
        <v/>
      </c>
      <c r="DZ81" s="148" t="str">
        <f>IF(AD81="X",CALCULADORA!$J$22,IF(CUADRO!AD81="V",0,IF(CUADRO!AD81="AP",0,IF(CUADRO!AD81="HS",0,IF(CUADRO!AD81="BA",0,IF(CALCULADORA!$M$2="INVIERNO",CUADRO!FG81,CUADRO!GM81))))))</f>
        <v/>
      </c>
      <c r="EA81" s="148" t="str">
        <f>IF(AE81="X",CALCULADORA!$J$22,IF(CUADRO!AE81="V",0,IF(CUADRO!AE81="AP",0,IF(CUADRO!AE81="HS",0,IF(CUADRO!AE81="BA",0,IF(CALCULADORA!$M$2="INVIERNO",CUADRO!FH81,CUADRO!GN81))))))</f>
        <v/>
      </c>
      <c r="EB81" s="148" t="str">
        <f>IF(AF81="X",CALCULADORA!$J$22,IF(CUADRO!AF81="V",0,IF(CUADRO!AF81="AP",0,IF(CUADRO!AF81="HS",0,IF(CUADRO!AF81="BA",0,IF(CALCULADORA!$M$2="INVIERNO",CUADRO!FI81,CUADRO!GO81))))))</f>
        <v/>
      </c>
      <c r="EC81" s="148" t="str">
        <f>IF(AG81="X",CALCULADORA!$J$22,IF(CUADRO!AG81="V",0,IF(CUADRO!AG81="AP",0,IF(CUADRO!AG81="HS",0,IF(CUADRO!AG81="BA",0,IF(CALCULADORA!$M$2="INVIERNO",CUADRO!FJ81,CUADRO!GP81))))))</f>
        <v/>
      </c>
      <c r="ED81" s="148" t="str">
        <f>IF(AH81="X",CALCULADORA!$J$22,IF(CUADRO!AH81="V",0,IF(CUADRO!AH81="AP",0,IF(CUADRO!AH81="HS",0,IF(CUADRO!AH81="BA",0,IF(CALCULADORA!$M$2="INVIERNO",CUADRO!FK81,CUADRO!GQ81))))))</f>
        <v/>
      </c>
      <c r="EE81" s="148" t="str">
        <f>IF(AI81="X",CALCULADORA!$J$22,IF(CUADRO!AI81="V",0,IF(CUADRO!AI81="AP",0,IF(CUADRO!AI81="HS",0,IF(CUADRO!AI81="BA",0,IF(CALCULADORA!$M$2="INVIERNO",CUADRO!FL81,CUADRO!GR81))))))</f>
        <v/>
      </c>
      <c r="EF81" s="148" t="str">
        <f>IF(AJ81="X",CALCULADORA!$J$22,IF(CUADRO!AJ81="V",0,IF(CUADRO!AJ81="AP",0,IF(CUADRO!AJ81="HS",0,IF(CUADRO!AJ81="BA",0,IF(CALCULADORA!$M$2="INVIERNO",CUADRO!FM81,CUADRO!GS81))))))</f>
        <v/>
      </c>
      <c r="EG81" s="148" t="str">
        <f>IF(AK81="X",CALCULADORA!$J$22,IF(CUADRO!AK81="V",0,IF(CUADRO!AK81="AP",0,IF(CUADRO!AK81="HS",0,IF(CUADRO!AK81="BA",0,IF(CALCULADORA!$M$2="INVIERNO",CUADRO!FN81,CUADRO!GT81))))))</f>
        <v/>
      </c>
      <c r="EH81" s="363">
        <f t="shared" si="119"/>
        <v>0</v>
      </c>
      <c r="EI81" s="19"/>
      <c r="EJ81" s="148" t="str">
        <f>IF(G81="","",IF(G81="L",0,IF(G81="V",0,IF(G81="X",0,IF(G$2="L",VLOOKUP(G81,'H. INV.'!$F$10:$P$171,11,FALSE),IF(G$2="S",VLOOKUP(G81,'H. INV.'!$V$10:$AF$171,11,FALSE),IF(G$2="D",VLOOKUP(G81,'H. INV.'!$AL$10:$AV$171,11,FALSE),"")))))))</f>
        <v/>
      </c>
      <c r="EK81" s="148" t="str">
        <f>IF(H81="","",IF(H81="L",0,IF(H81="V",0,IF(H81="X",0,IF(H$2="L",VLOOKUP(H81,'H. INV.'!$F$10:$P$171,11,FALSE),IF(H$2="S",VLOOKUP(H81,'H. INV.'!$V$10:$AF$171,11,FALSE),IF(H$2="D",VLOOKUP(H81,'H. INV.'!$AL$10:$AV$171,11,FALSE),"")))))))</f>
        <v/>
      </c>
      <c r="EL81" s="148" t="str">
        <f>IF(I81="","",IF(I81="L",0,IF(I81="V",0,IF(I81="X",0,IF(I$2="L",VLOOKUP(I81,'H. INV.'!$F$10:$P$171,11,FALSE),IF(I$2="S",VLOOKUP(I81,'H. INV.'!$V$10:$AF$171,11,FALSE),IF(I$2="D",VLOOKUP(I81,'H. INV.'!$AL$10:$AV$171,11,FALSE),"")))))))</f>
        <v/>
      </c>
      <c r="EM81" s="148" t="str">
        <f>IF(J81="","",IF(J81="L",0,IF(J81="V",0,IF(J81="X",0,IF(J$2="L",VLOOKUP(J81,'H. INV.'!$F$10:$P$171,11,FALSE),IF(J$2="S",VLOOKUP(J81,'H. INV.'!$V$10:$AF$171,11,FALSE),IF(J$2="D",VLOOKUP(J81,'H. INV.'!$AL$10:$AV$171,11,FALSE),"")))))))</f>
        <v/>
      </c>
      <c r="EN81" s="148" t="str">
        <f>IF(K81="","",IF(K81="L",0,IF(K81="V",0,IF(K81="X",0,IF(K$2="L",VLOOKUP(K81,'H. INV.'!$F$10:$P$171,11,FALSE),IF(K$2="S",VLOOKUP(K81,'H. INV.'!$V$10:$AF$171,11,FALSE),IF(K$2="D",VLOOKUP(K81,'H. INV.'!$AL$10:$AV$171,11,FALSE),"")))))))</f>
        <v/>
      </c>
      <c r="EO81" s="148" t="str">
        <f>IF(L81="","",IF(L81="L",0,IF(L81="V",0,IF(L81="X",0,IF(L$2="L",VLOOKUP(L81,'H. INV.'!$F$10:$P$171,11,FALSE),IF(L$2="S",VLOOKUP(L81,'H. INV.'!$V$10:$AF$171,11,FALSE),IF(L$2="D",VLOOKUP(L81,'H. INV.'!$AL$10:$AV$171,11,FALSE),"")))))))</f>
        <v/>
      </c>
      <c r="EP81" s="148" t="str">
        <f>IF(M81="","",IF(M81="L",0,IF(M81="V",0,IF(M81="X",0,IF(M$2="L",VLOOKUP(M81,'H. INV.'!$F$10:$P$171,11,FALSE),IF(M$2="S",VLOOKUP(M81,'H. INV.'!$V$10:$AF$171,11,FALSE),IF(M$2="D",VLOOKUP(M81,'H. INV.'!$AL$10:$AV$171,11,FALSE),"")))))))</f>
        <v/>
      </c>
      <c r="EQ81" s="148" t="str">
        <f>IF(N81="","",IF(N81="L",0,IF(N81="V",0,IF(N81="X",0,IF(N$2="L",VLOOKUP(N81,'H. INV.'!$F$10:$P$171,11,FALSE),IF(N$2="S",VLOOKUP(N81,'H. INV.'!$V$10:$AF$171,11,FALSE),IF(N$2="D",VLOOKUP(N81,'H. INV.'!$AL$10:$AV$171,11,FALSE),"")))))))</f>
        <v/>
      </c>
      <c r="ER81" s="148" t="str">
        <f>IF(O81="","",IF(O81="L",0,IF(O81="V",0,IF(O81="X",0,IF(O$2="L",VLOOKUP(O81,'H. INV.'!$F$10:$P$171,11,FALSE),IF(O$2="S",VLOOKUP(O81,'H. INV.'!$V$10:$AF$171,11,FALSE),IF(O$2="D",VLOOKUP(O81,'H. INV.'!$AL$10:$AV$171,11,FALSE),"")))))))</f>
        <v/>
      </c>
      <c r="ES81" s="148" t="str">
        <f>IF(P81="","",IF(P81="L",0,IF(P81="V",0,IF(P81="X",0,IF(P$2="L",VLOOKUP(P81,'H. INV.'!$F$10:$P$171,11,FALSE),IF(P$2="S",VLOOKUP(P81,'H. INV.'!$V$10:$AF$171,11,FALSE),IF(P$2="D",VLOOKUP(P81,'H. INV.'!$AL$10:$AV$171,11,FALSE),"")))))))</f>
        <v/>
      </c>
      <c r="ET81" s="148" t="str">
        <f>IF(Q81="","",IF(Q81="L",0,IF(Q81="V",0,IF(Q81="X",0,IF(Q$2="L",VLOOKUP(Q81,'H. INV.'!$F$10:$P$171,11,FALSE),IF(Q$2="S",VLOOKUP(Q81,'H. INV.'!$V$10:$AF$171,11,FALSE),IF(Q$2="D",VLOOKUP(Q81,'H. INV.'!$AL$10:$AV$171,11,FALSE),"")))))))</f>
        <v/>
      </c>
      <c r="EU81" s="148" t="str">
        <f>IF(R81="","",IF(R81="L",0,IF(R81="V",0,IF(R81="X",0,IF(R$2="L",VLOOKUP(R81,'H. INV.'!$F$10:$P$171,11,FALSE),IF(R$2="S",VLOOKUP(R81,'H. INV.'!$V$10:$AF$171,11,FALSE),IF(R$2="D",VLOOKUP(R81,'H. INV.'!$AL$10:$AV$171,11,FALSE),"")))))))</f>
        <v/>
      </c>
      <c r="EV81" s="148" t="str">
        <f>IF(S81="","",IF(S81="L",0,IF(S81="V",0,IF(S81="X",0,IF(S$2="L",VLOOKUP(S81,'H. INV.'!$F$10:$P$171,11,FALSE),IF(S$2="S",VLOOKUP(S81,'H. INV.'!$V$10:$AF$171,11,FALSE),IF(S$2="D",VLOOKUP(S81,'H. INV.'!$AL$10:$AV$171,11,FALSE),"")))))))</f>
        <v/>
      </c>
      <c r="EW81" s="148" t="str">
        <f>IF(T81="","",IF(T81="L",0,IF(T81="V",0,IF(T81="X",0,IF(T$2="L",VLOOKUP(T81,'H. INV.'!$F$10:$P$171,11,FALSE),IF(T$2="S",VLOOKUP(T81,'H. INV.'!$V$10:$AF$171,11,FALSE),IF(T$2="D",VLOOKUP(T81,'H. INV.'!$AL$10:$AV$171,11,FALSE),"")))))))</f>
        <v/>
      </c>
      <c r="EX81" s="148" t="str">
        <f>IF(U81="","",IF(U81="L",0,IF(U81="V",0,IF(U81="X",0,IF(U$2="L",VLOOKUP(U81,'H. INV.'!$F$10:$P$171,11,FALSE),IF(U$2="S",VLOOKUP(U81,'H. INV.'!$V$10:$AF$171,11,FALSE),IF(U$2="D",VLOOKUP(U81,'H. INV.'!$AL$10:$AV$171,11,FALSE),"")))))))</f>
        <v/>
      </c>
      <c r="EY81" s="148" t="str">
        <f>IF(V81="","",IF(V81="L",0,IF(V81="V",0,IF(V81="X",0,IF(V$2="L",VLOOKUP(V81,'H. INV.'!$F$10:$P$171,11,FALSE),IF(V$2="S",VLOOKUP(V81,'H. INV.'!$V$10:$AF$171,11,FALSE),IF(V$2="D",VLOOKUP(V81,'H. INV.'!$AL$10:$AV$171,11,FALSE),"")))))))</f>
        <v/>
      </c>
      <c r="EZ81" s="148" t="str">
        <f>IF(W81="","",IF(W81="L",0,IF(W81="V",0,IF(W81="X",0,IF(W$2="L",VLOOKUP(W81,'H. INV.'!$F$10:$P$171,11,FALSE),IF(W$2="S",VLOOKUP(W81,'H. INV.'!$V$10:$AF$171,11,FALSE),IF(W$2="D",VLOOKUP(W81,'H. INV.'!$AL$10:$AV$171,11,FALSE),"")))))))</f>
        <v/>
      </c>
      <c r="FA81" s="148" t="str">
        <f>IF(X81="","",IF(X81="L",0,IF(X81="V",0,IF(X81="X",0,IF(X$2="L",VLOOKUP(X81,'H. INV.'!$F$10:$P$171,11,FALSE),IF(X$2="S",VLOOKUP(X81,'H. INV.'!$V$10:$AF$171,11,FALSE),IF(X$2="D",VLOOKUP(X81,'H. INV.'!$AL$10:$AV$171,11,FALSE),"")))))))</f>
        <v/>
      </c>
      <c r="FB81" s="148" t="str">
        <f>IF(Y81="","",IF(Y81="L",0,IF(Y81="V",0,IF(Y81="X",0,IF(Y$2="L",VLOOKUP(Y81,'H. INV.'!$F$10:$P$171,11,FALSE),IF(Y$2="S",VLOOKUP(Y81,'H. INV.'!$V$10:$AF$171,11,FALSE),IF(Y$2="D",VLOOKUP(Y81,'H. INV.'!$AL$10:$AV$171,11,FALSE),"")))))))</f>
        <v/>
      </c>
      <c r="FC81" s="148" t="str">
        <f>IF(Z81="","",IF(Z81="L",0,IF(Z81="V",0,IF(Z81="X",0,IF(Z$2="L",VLOOKUP(Z81,'H. INV.'!$F$10:$P$171,11,FALSE),IF(Z$2="S",VLOOKUP(Z81,'H. INV.'!$V$10:$AF$171,11,FALSE),IF(Z$2="D",VLOOKUP(Z81,'H. INV.'!$AL$10:$AV$171,11,FALSE),"")))))))</f>
        <v/>
      </c>
      <c r="FD81" s="148" t="str">
        <f>IF(AA81="","",IF(AA81="L",0,IF(AA81="V",0,IF(AA81="X",0,IF(AA$2="L",VLOOKUP(AA81,'H. INV.'!$F$10:$P$171,11,FALSE),IF(AA$2="S",VLOOKUP(AA81,'H. INV.'!$V$10:$AF$171,11,FALSE),IF(AA$2="D",VLOOKUP(AA81,'H. INV.'!$AL$10:$AV$171,11,FALSE),"")))))))</f>
        <v/>
      </c>
      <c r="FE81" s="148" t="str">
        <f>IF(AB81="","",IF(AB81="L",0,IF(AB81="V",0,IF(AB81="X",0,IF(AB$2="L",VLOOKUP(AB81,'H. INV.'!$F$10:$P$171,11,FALSE),IF(AB$2="S",VLOOKUP(AB81,'H. INV.'!$V$10:$AF$171,11,FALSE),IF(AB$2="D",VLOOKUP(AB81,'H. INV.'!$AL$10:$AV$171,11,FALSE),"")))))))</f>
        <v/>
      </c>
      <c r="FF81" s="148" t="str">
        <f>IF(AC81="","",IF(AC81="L",0,IF(AC81="V",0,IF(AC81="X",0,IF(AC$2="L",VLOOKUP(AC81,'H. INV.'!$F$10:$P$171,11,FALSE),IF(AC$2="S",VLOOKUP(AC81,'H. INV.'!$V$10:$AF$171,11,FALSE),IF(AC$2="D",VLOOKUP(AC81,'H. INV.'!$AL$10:$AV$171,11,FALSE),"")))))))</f>
        <v/>
      </c>
      <c r="FG81" s="148" t="str">
        <f>IF(AD81="","",IF(AD81="L",0,IF(AD81="V",0,IF(AD81="X",0,IF(AD$2="L",VLOOKUP(AD81,'H. INV.'!$F$10:$P$171,11,FALSE),IF(AD$2="S",VLOOKUP(AD81,'H. INV.'!$V$10:$AF$171,11,FALSE),IF(AD$2="D",VLOOKUP(AD81,'H. INV.'!$AL$10:$AV$171,11,FALSE),"")))))))</f>
        <v/>
      </c>
      <c r="FH81" s="148" t="str">
        <f>IF(AE81="","",IF(AE81="L",0,IF(AE81="V",0,IF(AE81="X",0,IF(AE$2="L",VLOOKUP(AE81,'H. INV.'!$F$10:$P$171,11,FALSE),IF(AE$2="S",VLOOKUP(AE81,'H. INV.'!$V$10:$AF$171,11,FALSE),IF(AE$2="D",VLOOKUP(AE81,'H. INV.'!$AL$10:$AV$171,11,FALSE),"")))))))</f>
        <v/>
      </c>
      <c r="FI81" s="148" t="str">
        <f>IF(AF81="","",IF(AF81="L",0,IF(AF81="V",0,IF(AF81="X",0,IF(AF$2="L",VLOOKUP(AF81,'H. INV.'!$F$10:$P$171,11,FALSE),IF(AF$2="S",VLOOKUP(AF81,'H. INV.'!$V$10:$AF$171,11,FALSE),IF(AF$2="D",VLOOKUP(AF81,'H. INV.'!$AL$10:$AV$171,11,FALSE),"")))))))</f>
        <v/>
      </c>
      <c r="FJ81" s="148" t="str">
        <f>IF(AG81="","",IF(AG81="L",0,IF(AG81="V",0,IF(AG81="X",0,IF(AG$2="L",VLOOKUP(AG81,'H. INV.'!$F$10:$P$171,11,FALSE),IF(AG$2="S",VLOOKUP(AG81,'H. INV.'!$V$10:$AF$171,11,FALSE),IF(AG$2="D",VLOOKUP(AG81,'H. INV.'!$AL$10:$AV$171,11,FALSE),"")))))))</f>
        <v/>
      </c>
      <c r="FK81" s="148" t="str">
        <f>IF(AH81="","",IF(AH81="L",0,IF(AH81="V",0,IF(AH81="X",0,IF(AH$2="L",VLOOKUP(AH81,'H. INV.'!$F$10:$P$171,11,FALSE),IF(AH$2="S",VLOOKUP(AH81,'H. INV.'!$V$10:$AF$171,11,FALSE),IF(AH$2="D",VLOOKUP(AH81,'H. INV.'!$AL$10:$AV$171,11,FALSE),"")))))))</f>
        <v/>
      </c>
      <c r="FL81" s="148" t="str">
        <f>IF(AI81="","",IF(AI81="L",0,IF(AI81="V",0,IF(AI81="X",0,IF(AI$2="L",VLOOKUP(AI81,'H. INV.'!$F$10:$P$171,11,FALSE),IF(AI$2="S",VLOOKUP(AI81,'H. INV.'!$V$10:$AF$171,11,FALSE),IF(AI$2="D",VLOOKUP(AI81,'H. INV.'!$AL$10:$AV$171,11,FALSE),"")))))))</f>
        <v/>
      </c>
      <c r="FM81" s="148" t="str">
        <f>IF(AJ81="","",IF(AJ81="L",0,IF(AJ81="V",0,IF(AJ81="X",0,IF(AJ$2="L",VLOOKUP(AJ81,'H. INV.'!$F$10:$P$171,11,FALSE),IF(AJ$2="S",VLOOKUP(AJ81,'H. INV.'!$V$10:$AF$171,11,FALSE),IF(AJ$2="D",VLOOKUP(AJ81,'H. INV.'!$AL$10:$AV$171,11,FALSE),"")))))))</f>
        <v/>
      </c>
      <c r="FN81" s="148" t="str">
        <f>IF(AK81="","",IF(AK81="L",0,IF(AK81="V",0,IF(AK81="X",0,IF(AK$2="L",VLOOKUP(AK81,'H. INV.'!$F$10:$P$171,11,FALSE),IF(AK$2="S",VLOOKUP(AK81,'H. INV.'!$V$10:$AF$171,11,FALSE),IF(AK$2="D",VLOOKUP(AK81,'H. INV.'!$AL$10:$AV$171,11,FALSE),"")))))))</f>
        <v/>
      </c>
      <c r="FO81" s="19"/>
      <c r="FP81" s="148" t="str">
        <f>IF(G81="","",IF(G81="L",0,IF(G81="V",0,IF(G81="X",0,IF(G$2="L",VLOOKUP(G81,'H. VER.'!$F$10:$P$171,11,FALSE),IF(G$2="S",VLOOKUP(G81,'H. VER.'!$V$10:$AF$171,11,FALSE),IF(G$2="D",VLOOKUP(G81,'H. VER.'!$AL$10:$AV$171,11,FALSE),"")))))))</f>
        <v/>
      </c>
      <c r="FQ81" s="148" t="str">
        <f>IF(H81="","",IF(H81="L",0,IF(H81="V",0,IF(H81="X",0,IF(H$2="L",VLOOKUP(H81,'H. VER.'!$F$10:$P$171,11,FALSE),IF(H$2="S",VLOOKUP(H81,'H. VER.'!$V$10:$AF$171,11,FALSE),IF(H$2="D",VLOOKUP(H81,'H. VER.'!$AL$10:$AV$171,11,FALSE),"")))))))</f>
        <v/>
      </c>
      <c r="FR81" s="148" t="str">
        <f>IF(I81="","",IF(I81="L",0,IF(I81="V",0,IF(I81="X",0,IF(I$2="L",VLOOKUP(I81,'H. VER.'!$F$10:$P$171,11,FALSE),IF(I$2="S",VLOOKUP(I81,'H. VER.'!$V$10:$AF$171,11,FALSE),IF(I$2="D",VLOOKUP(I81,'H. VER.'!$AL$10:$AV$171,11,FALSE),"")))))))</f>
        <v/>
      </c>
      <c r="FS81" s="148" t="str">
        <f>IF(J81="","",IF(J81="L",0,IF(J81="V",0,IF(J81="X",0,IF(J$2="L",VLOOKUP(J81,'H. VER.'!$F$10:$P$171,11,FALSE),IF(J$2="S",VLOOKUP(J81,'H. VER.'!$V$10:$AF$171,11,FALSE),IF(J$2="D",VLOOKUP(J81,'H. VER.'!$AL$10:$AV$171,11,FALSE),"")))))))</f>
        <v/>
      </c>
      <c r="FT81" s="148" t="str">
        <f>IF(K81="","",IF(K81="L",0,IF(K81="V",0,IF(K81="X",0,IF(K$2="L",VLOOKUP(K81,'H. VER.'!$F$10:$P$171,11,FALSE),IF(K$2="S",VLOOKUP(K81,'H. VER.'!$V$10:$AF$171,11,FALSE),IF(K$2="D",VLOOKUP(K81,'H. VER.'!$AL$10:$AV$171,11,FALSE),"")))))))</f>
        <v/>
      </c>
      <c r="FU81" s="148" t="str">
        <f>IF(L81="","",IF(L81="L",0,IF(L81="V",0,IF(L81="X",0,IF(L$2="L",VLOOKUP(L81,'H. VER.'!$F$10:$P$171,11,FALSE),IF(L$2="S",VLOOKUP(L81,'H. VER.'!$V$10:$AF$171,11,FALSE),IF(L$2="D",VLOOKUP(L81,'H. VER.'!$AL$10:$AV$171,11,FALSE),"")))))))</f>
        <v/>
      </c>
      <c r="FV81" s="148" t="str">
        <f>IF(M81="","",IF(M81="L",0,IF(M81="V",0,IF(M81="X",0,IF(M$2="L",VLOOKUP(M81,'H. VER.'!$F$10:$P$171,11,FALSE),IF(M$2="S",VLOOKUP(M81,'H. VER.'!$V$10:$AF$171,11,FALSE),IF(M$2="D",VLOOKUP(M81,'H. VER.'!$AL$10:$AV$171,11,FALSE),"")))))))</f>
        <v/>
      </c>
      <c r="FW81" s="148" t="str">
        <f>IF(N81="","",IF(N81="L",0,IF(N81="V",0,IF(N81="X",0,IF(N$2="L",VLOOKUP(N81,'H. VER.'!$F$10:$P$171,11,FALSE),IF(N$2="S",VLOOKUP(N81,'H. VER.'!$V$10:$AF$171,11,FALSE),IF(N$2="D",VLOOKUP(N81,'H. VER.'!$AL$10:$AV$171,11,FALSE),"")))))))</f>
        <v/>
      </c>
      <c r="FX81" s="148" t="str">
        <f>IF(O81="","",IF(O81="L",0,IF(O81="V",0,IF(O81="X",0,IF(O$2="L",VLOOKUP(O81,'H. VER.'!$F$10:$P$171,11,FALSE),IF(O$2="S",VLOOKUP(O81,'H. VER.'!$V$10:$AF$171,11,FALSE),IF(O$2="D",VLOOKUP(O81,'H. VER.'!$AL$10:$AV$171,11,FALSE),"")))))))</f>
        <v/>
      </c>
      <c r="FY81" s="148" t="str">
        <f>IF(P81="","",IF(P81="L",0,IF(P81="V",0,IF(P81="X",0,IF(P$2="L",VLOOKUP(P81,'H. VER.'!$F$10:$P$171,11,FALSE),IF(P$2="S",VLOOKUP(P81,'H. VER.'!$V$10:$AF$171,11,FALSE),IF(P$2="D",VLOOKUP(P81,'H. VER.'!$AL$10:$AV$171,11,FALSE),"")))))))</f>
        <v/>
      </c>
      <c r="FZ81" s="148" t="str">
        <f>IF(Q81="","",IF(Q81="L",0,IF(Q81="V",0,IF(Q81="X",0,IF(Q$2="L",VLOOKUP(Q81,'H. VER.'!$F$10:$P$171,11,FALSE),IF(Q$2="S",VLOOKUP(Q81,'H. VER.'!$V$10:$AF$171,11,FALSE),IF(Q$2="D",VLOOKUP(Q81,'H. VER.'!$AL$10:$AV$171,11,FALSE),"")))))))</f>
        <v/>
      </c>
      <c r="GA81" s="148" t="str">
        <f>IF(R81="","",IF(R81="L",0,IF(R81="V",0,IF(R81="X",0,IF(R$2="L",VLOOKUP(R81,'H. VER.'!$F$10:$P$171,11,FALSE),IF(R$2="S",VLOOKUP(R81,'H. VER.'!$V$10:$AF$171,11,FALSE),IF(R$2="D",VLOOKUP(R81,'H. VER.'!$AL$10:$AV$171,11,FALSE),"")))))))</f>
        <v/>
      </c>
      <c r="GB81" s="148" t="str">
        <f>IF(S81="","",IF(S81="L",0,IF(S81="V",0,IF(S81="X",0,IF(S$2="L",VLOOKUP(S81,'H. VER.'!$F$10:$P$171,11,FALSE),IF(S$2="S",VLOOKUP(S81,'H. VER.'!$V$10:$AF$171,11,FALSE),IF(S$2="D",VLOOKUP(S81,'H. VER.'!$AL$10:$AV$171,11,FALSE),"")))))))</f>
        <v/>
      </c>
      <c r="GC81" s="148" t="str">
        <f>IF(T81="","",IF(T81="L",0,IF(T81="V",0,IF(T81="X",0,IF(T$2="L",VLOOKUP(T81,'H. VER.'!$F$10:$P$171,11,FALSE),IF(T$2="S",VLOOKUP(T81,'H. VER.'!$V$10:$AF$171,11,FALSE),IF(T$2="D",VLOOKUP(T81,'H. VER.'!$AL$10:$AV$171,11,FALSE),"")))))))</f>
        <v/>
      </c>
      <c r="GD81" s="148" t="str">
        <f>IF(U81="","",IF(U81="L",0,IF(U81="V",0,IF(U81="X",0,IF(U$2="L",VLOOKUP(U81,'H. VER.'!$F$10:$P$171,11,FALSE),IF(U$2="S",VLOOKUP(U81,'H. VER.'!$V$10:$AF$171,11,FALSE),IF(U$2="D",VLOOKUP(U81,'H. VER.'!$AL$10:$AV$171,11,FALSE),"")))))))</f>
        <v/>
      </c>
      <c r="GE81" s="148" t="str">
        <f>IF(V81="","",IF(V81="L",0,IF(V81="V",0,IF(V81="X",0,IF(V$2="L",VLOOKUP(V81,'H. VER.'!$F$10:$P$171,11,FALSE),IF(V$2="S",VLOOKUP(V81,'H. VER.'!$V$10:$AF$171,11,FALSE),IF(V$2="D",VLOOKUP(V81,'H. VER.'!$AL$10:$AV$171,11,FALSE),"")))))))</f>
        <v/>
      </c>
      <c r="GF81" s="148" t="str">
        <f>IF(W81="","",IF(W81="L",0,IF(W81="V",0,IF(W81="X",0,IF(W$2="L",VLOOKUP(W81,'H. VER.'!$F$10:$P$171,11,FALSE),IF(W$2="S",VLOOKUP(W81,'H. VER.'!$V$10:$AF$171,11,FALSE),IF(W$2="D",VLOOKUP(W81,'H. VER.'!$AL$10:$AV$171,11,FALSE),"")))))))</f>
        <v/>
      </c>
      <c r="GG81" s="148" t="str">
        <f>IF(X81="","",IF(X81="L",0,IF(X81="V",0,IF(X81="X",0,IF(X$2="L",VLOOKUP(X81,'H. VER.'!$F$10:$P$171,11,FALSE),IF(X$2="S",VLOOKUP(X81,'H. VER.'!$V$10:$AF$171,11,FALSE),IF(X$2="D",VLOOKUP(X81,'H. VER.'!$AL$10:$AV$171,11,FALSE),"")))))))</f>
        <v/>
      </c>
      <c r="GH81" s="148" t="str">
        <f>IF(Y81="","",IF(Y81="L",0,IF(Y81="V",0,IF(Y81="X",0,IF(Y$2="L",VLOOKUP(Y81,'H. VER.'!$F$10:$P$171,11,FALSE),IF(Y$2="S",VLOOKUP(Y81,'H. VER.'!$V$10:$AF$171,11,FALSE),IF(Y$2="D",VLOOKUP(Y81,'H. VER.'!$AL$10:$AV$171,11,FALSE),"")))))))</f>
        <v/>
      </c>
      <c r="GI81" s="148" t="str">
        <f>IF(Z81="","",IF(Z81="L",0,IF(Z81="V",0,IF(Z81="X",0,IF(Z$2="L",VLOOKUP(Z81,'H. VER.'!$F$10:$P$171,11,FALSE),IF(Z$2="S",VLOOKUP(Z81,'H. VER.'!$V$10:$AF$171,11,FALSE),IF(Z$2="D",VLOOKUP(Z81,'H. VER.'!$AL$10:$AV$171,11,FALSE),"")))))))</f>
        <v/>
      </c>
      <c r="GJ81" s="148" t="str">
        <f>IF(AA81="","",IF(AA81="L",0,IF(AA81="V",0,IF(AA81="X",0,IF(AA$2="L",VLOOKUP(AA81,'H. VER.'!$F$10:$P$171,11,FALSE),IF(AA$2="S",VLOOKUP(AA81,'H. VER.'!$V$10:$AF$171,11,FALSE),IF(AA$2="D",VLOOKUP(AA81,'H. VER.'!$AL$10:$AV$171,11,FALSE),"")))))))</f>
        <v/>
      </c>
      <c r="GK81" s="148" t="str">
        <f>IF(AB81="","",IF(AB81="L",0,IF(AB81="V",0,IF(AB81="X",0,IF(AB$2="L",VLOOKUP(AB81,'H. VER.'!$F$10:$P$171,11,FALSE),IF(AB$2="S",VLOOKUP(AB81,'H. VER.'!$V$10:$AF$171,11,FALSE),IF(AB$2="D",VLOOKUP(AB81,'H. VER.'!$AL$10:$AV$171,11,FALSE),"")))))))</f>
        <v/>
      </c>
      <c r="GL81" s="148" t="str">
        <f>IF(AC81="","",IF(AC81="L",0,IF(AC81="V",0,IF(AC81="X",0,IF(AC$2="L",VLOOKUP(AC81,'H. VER.'!$F$10:$P$171,11,FALSE),IF(AC$2="S",VLOOKUP(AC81,'H. VER.'!$V$10:$AF$171,11,FALSE),IF(AC$2="D",VLOOKUP(AC81,'H. VER.'!$AL$10:$AV$171,11,FALSE),"")))))))</f>
        <v/>
      </c>
      <c r="GM81" s="148" t="str">
        <f>IF(AD81="","",IF(AD81="L",0,IF(AD81="V",0,IF(AD81="X",0,IF(AD$2="L",VLOOKUP(AD81,'H. VER.'!$F$10:$P$171,11,FALSE),IF(AD$2="S",VLOOKUP(AD81,'H. VER.'!$V$10:$AF$171,11,FALSE),IF(AD$2="D",VLOOKUP(AD81,'H. VER.'!$AL$10:$AV$171,11,FALSE),"")))))))</f>
        <v/>
      </c>
      <c r="GN81" s="148" t="str">
        <f>IF(AE81="","",IF(AE81="L",0,IF(AE81="V",0,IF(AE81="X",0,IF(AE$2="L",VLOOKUP(AE81,'H. VER.'!$F$10:$P$171,11,FALSE),IF(AE$2="S",VLOOKUP(AE81,'H. VER.'!$V$10:$AF$171,11,FALSE),IF(AE$2="D",VLOOKUP(AE81,'H. VER.'!$AL$10:$AV$171,11,FALSE),"")))))))</f>
        <v/>
      </c>
      <c r="GO81" s="148" t="str">
        <f>IF(AF81="","",IF(AF81="L",0,IF(AF81="V",0,IF(AF81="X",0,IF(AF$2="L",VLOOKUP(AF81,'H. VER.'!$F$10:$P$171,11,FALSE),IF(AF$2="S",VLOOKUP(AF81,'H. VER.'!$V$10:$AF$171,11,FALSE),IF(AF$2="D",VLOOKUP(AF81,'H. VER.'!$AL$10:$AV$171,11,FALSE),"")))))))</f>
        <v/>
      </c>
      <c r="GP81" s="148" t="str">
        <f>IF(AG81="","",IF(AG81="L",0,IF(AG81="V",0,IF(AG81="X",0,IF(AG$2="L",VLOOKUP(AG81,'H. VER.'!$F$10:$P$171,11,FALSE),IF(AG$2="S",VLOOKUP(AG81,'H. VER.'!$V$10:$AF$171,11,FALSE),IF(AG$2="D",VLOOKUP(AG81,'H. VER.'!$AL$10:$AV$171,11,FALSE),"")))))))</f>
        <v/>
      </c>
      <c r="GQ81" s="148" t="str">
        <f>IF(AH81="","",IF(AH81="L",0,IF(AH81="V",0,IF(AH81="X",0,IF(AH$2="L",VLOOKUP(AH81,'H. VER.'!$F$10:$P$171,11,FALSE),IF(AH$2="S",VLOOKUP(AH81,'H. VER.'!$V$10:$AF$171,11,FALSE),IF(AH$2="D",VLOOKUP(AH81,'H. VER.'!$AL$10:$AV$171,11,FALSE),"")))))))</f>
        <v/>
      </c>
      <c r="GR81" s="148" t="str">
        <f>IF(AI81="","",IF(AI81="L",0,IF(AI81="V",0,IF(AI81="X",0,IF(AI$2="L",VLOOKUP(AI81,'H. VER.'!$F$10:$P$171,11,FALSE),IF(AI$2="S",VLOOKUP(AI81,'H. VER.'!$V$10:$AF$171,11,FALSE),IF(AI$2="D",VLOOKUP(AI81,'H. VER.'!$AL$10:$AV$171,11,FALSE),"")))))))</f>
        <v/>
      </c>
      <c r="GS81" s="148" t="str">
        <f>IF(AJ81="","",IF(AJ81="L",0,IF(AJ81="V",0,IF(AJ81="X",0,IF(AJ$2="L",VLOOKUP(AJ81,'H. VER.'!$F$10:$P$171,11,FALSE),IF(AJ$2="S",VLOOKUP(AJ81,'H. VER.'!$V$10:$AF$171,11,FALSE),IF(AJ$2="D",VLOOKUP(AJ81,'H. VER.'!$AL$10:$AV$171,11,FALSE),"")))))))</f>
        <v/>
      </c>
      <c r="GT81" s="148" t="str">
        <f>IF(AK81="","",IF(AK81="L",0,IF(AK81="V",0,IF(AK81="X",0,IF(AK$2="L",VLOOKUP(AK81,'H. VER.'!$F$10:$P$171,11,FALSE),IF(AK$2="S",VLOOKUP(AK81,'H. VER.'!$V$10:$AF$171,11,FALSE),IF(AK$2="D",VLOOKUP(AK81,'H. VER.'!$AL$10:$AV$171,11,FALSE),"")))))))</f>
        <v/>
      </c>
      <c r="GU81" s="19"/>
      <c r="GV81" s="417">
        <f t="shared" si="122"/>
        <v>66</v>
      </c>
      <c r="GW81" s="415"/>
    </row>
    <row r="82" spans="1:205" ht="15.75">
      <c r="A82" s="368"/>
      <c r="B82" s="367" t="str">
        <f>IFERROR(VLOOKUP(A498/7/2023+CONDUCTORES!C:V,20,FALSE),"")</f>
        <v/>
      </c>
      <c r="C82" s="544" t="str">
        <f>IF(CUADRO!A82="",IF(B82="","",B82),VLOOKUP(CUADRO!A82,CONDUCTORES!C:E,3,FALSE))</f>
        <v/>
      </c>
      <c r="D82" s="545" t="str">
        <f>IF(ISNA(IF(B82="",IF(A82="","",A82),VLOOKUP(B82,CONDUCTORES!B:F,5,FALSE))),"",(IF(B82="",IF(A82="","",A82),VLOOKUP(B82,CONDUCTORES!B:F,5,FALSE))))</f>
        <v/>
      </c>
      <c r="E82" s="546">
        <v>67</v>
      </c>
      <c r="F82" s="552"/>
      <c r="G82" s="547"/>
      <c r="H82" s="547"/>
      <c r="I82" s="519"/>
      <c r="J82" s="547"/>
      <c r="K82" s="519"/>
      <c r="L82" s="550"/>
      <c r="M82" s="547"/>
      <c r="N82" s="547"/>
      <c r="O82" s="547"/>
      <c r="P82" s="519"/>
      <c r="Q82" s="519"/>
      <c r="R82" s="519"/>
      <c r="S82" s="550"/>
      <c r="T82" s="519"/>
      <c r="U82" s="549"/>
      <c r="V82" s="547"/>
      <c r="W82" s="547"/>
      <c r="X82" s="547"/>
      <c r="Y82" s="519"/>
      <c r="Z82" s="519"/>
      <c r="AA82" s="547"/>
      <c r="AB82" s="547"/>
      <c r="AC82" s="547"/>
      <c r="AD82" s="547"/>
      <c r="AE82" s="547"/>
      <c r="AF82" s="547"/>
      <c r="AG82" s="550"/>
      <c r="AH82" s="547"/>
      <c r="AI82" s="547"/>
      <c r="AJ82" s="547"/>
      <c r="AK82" s="519"/>
      <c r="AL82" s="417">
        <f t="shared" si="120"/>
        <v>0</v>
      </c>
      <c r="AM82" s="417">
        <f t="shared" si="121"/>
        <v>31</v>
      </c>
      <c r="AN82" s="463">
        <f t="shared" si="112"/>
        <v>0</v>
      </c>
      <c r="AO82" s="463">
        <f t="shared" si="113"/>
        <v>0</v>
      </c>
      <c r="AP82" s="463">
        <f t="shared" si="114"/>
        <v>0</v>
      </c>
      <c r="AQ82" s="463">
        <f t="shared" si="115"/>
        <v>0</v>
      </c>
      <c r="AR82" s="463">
        <f t="shared" si="116"/>
        <v>0</v>
      </c>
      <c r="AS82" s="464">
        <f t="shared" si="117"/>
        <v>0</v>
      </c>
      <c r="AT82" s="464">
        <f t="shared" si="118"/>
        <v>0</v>
      </c>
      <c r="AU82" s="465">
        <f>EH82+(AO82*(CALCULADORA!$L$22/30))+(CUADRO!AP82*CALCULADORA!$J$22)+(CUADRO!AQ82*CALCULADORA!$J$22)+(CUADRO!AR82*CALCULADORA!$J$22)</f>
        <v>0</v>
      </c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97">
        <f t="shared" si="80"/>
        <v>1</v>
      </c>
      <c r="BW82" s="97">
        <f t="shared" si="81"/>
        <v>2</v>
      </c>
      <c r="BX82" s="97">
        <f t="shared" si="82"/>
        <v>3</v>
      </c>
      <c r="BY82" s="97">
        <f t="shared" si="83"/>
        <v>4</v>
      </c>
      <c r="BZ82" s="97">
        <f t="shared" si="84"/>
        <v>5</v>
      </c>
      <c r="CA82" s="97">
        <f t="shared" si="85"/>
        <v>6</v>
      </c>
      <c r="CB82" s="97">
        <f t="shared" si="86"/>
        <v>7</v>
      </c>
      <c r="CC82" s="97">
        <f t="shared" si="87"/>
        <v>8</v>
      </c>
      <c r="CD82" s="97">
        <f t="shared" si="88"/>
        <v>9</v>
      </c>
      <c r="CE82" s="97">
        <f t="shared" si="89"/>
        <v>10</v>
      </c>
      <c r="CF82" s="97">
        <f t="shared" si="90"/>
        <v>11</v>
      </c>
      <c r="CG82" s="97">
        <f t="shared" si="91"/>
        <v>12</v>
      </c>
      <c r="CH82" s="97">
        <f t="shared" si="92"/>
        <v>13</v>
      </c>
      <c r="CI82" s="97">
        <f t="shared" si="93"/>
        <v>14</v>
      </c>
      <c r="CJ82" s="97">
        <f t="shared" si="94"/>
        <v>15</v>
      </c>
      <c r="CK82" s="97">
        <f t="shared" si="95"/>
        <v>16</v>
      </c>
      <c r="CL82" s="97">
        <f t="shared" si="96"/>
        <v>17</v>
      </c>
      <c r="CM82" s="97">
        <f t="shared" si="97"/>
        <v>18</v>
      </c>
      <c r="CN82" s="97">
        <f t="shared" si="98"/>
        <v>19</v>
      </c>
      <c r="CO82" s="97">
        <f t="shared" si="99"/>
        <v>20</v>
      </c>
      <c r="CP82" s="97">
        <f t="shared" si="100"/>
        <v>21</v>
      </c>
      <c r="CQ82" s="97">
        <f t="shared" si="101"/>
        <v>22</v>
      </c>
      <c r="CR82" s="97">
        <f t="shared" si="102"/>
        <v>23</v>
      </c>
      <c r="CS82" s="97">
        <f t="shared" si="103"/>
        <v>24</v>
      </c>
      <c r="CT82" s="97">
        <f t="shared" si="104"/>
        <v>25</v>
      </c>
      <c r="CU82" s="97">
        <f t="shared" si="105"/>
        <v>26</v>
      </c>
      <c r="CV82" s="97">
        <f t="shared" si="106"/>
        <v>27</v>
      </c>
      <c r="CW82" s="97">
        <f t="shared" si="107"/>
        <v>28</v>
      </c>
      <c r="CX82" s="97">
        <f t="shared" si="108"/>
        <v>29</v>
      </c>
      <c r="CY82" s="97">
        <f t="shared" si="109"/>
        <v>30</v>
      </c>
      <c r="CZ82" s="97">
        <f t="shared" si="110"/>
        <v>31</v>
      </c>
      <c r="DA82" s="19"/>
      <c r="DB82" s="19"/>
      <c r="DC82" s="148" t="str">
        <f>IF(G82="X",CALCULADORA!$J$22,IF(CUADRO!G82="V",0,IF(CUADRO!G82="AP",0,IF(CUADRO!G82="HS",0,IF(CUADRO!G82="BA",0,IF(CALCULADORA!$M$2="INVIERNO",CUADRO!EJ82,CUADRO!FP82))))))</f>
        <v/>
      </c>
      <c r="DD82" s="148" t="str">
        <f>IF(H82="X",CALCULADORA!$J$22,IF(CUADRO!H82="V",0,IF(CUADRO!H82="AP",0,IF(CUADRO!H82="HS",0,IF(CUADRO!H82="BA",0,IF(CALCULADORA!$M$2="INVIERNO",CUADRO!EK82,CUADRO!FQ82))))))</f>
        <v/>
      </c>
      <c r="DE82" s="148" t="str">
        <f>IF(I82="X",CALCULADORA!$J$22,IF(CUADRO!I82="V",0,IF(CUADRO!I82="AP",0,IF(CUADRO!I82="HS",0,IF(CUADRO!I82="BA",0,IF(CALCULADORA!$M$2="INVIERNO",CUADRO!EL82,CUADRO!FR82))))))</f>
        <v/>
      </c>
      <c r="DF82" s="148" t="str">
        <f>IF(J82="X",CALCULADORA!$J$22,IF(CUADRO!J82="V",0,IF(CUADRO!J82="AP",0,IF(CUADRO!J82="HS",0,IF(CUADRO!J82="BA",0,IF(CALCULADORA!$M$2="INVIERNO",CUADRO!EM82,CUADRO!FS82))))))</f>
        <v/>
      </c>
      <c r="DG82" s="148" t="str">
        <f>IF(K82="X",CALCULADORA!$J$22,IF(CUADRO!K82="V",0,IF(CUADRO!K82="AP",0,IF(CUADRO!K82="HS",0,IF(CUADRO!K82="BA",0,IF(CALCULADORA!$M$2="INVIERNO",CUADRO!EN82,CUADRO!FT82))))))</f>
        <v/>
      </c>
      <c r="DH82" s="148" t="str">
        <f>IF(L82="X",CALCULADORA!$J$22,IF(CUADRO!L82="V",0,IF(CUADRO!L82="AP",0,IF(CUADRO!L82="HS",0,IF(CUADRO!L82="BA",0,IF(CALCULADORA!$M$2="INVIERNO",CUADRO!EO82,CUADRO!FU82))))))</f>
        <v/>
      </c>
      <c r="DI82" s="148" t="str">
        <f>IF(M82="X",CALCULADORA!$J$22,IF(CUADRO!M82="V",0,IF(CUADRO!M82="AP",0,IF(CUADRO!M82="HS",0,IF(CUADRO!M82="BA",0,IF(CALCULADORA!$M$2="INVIERNO",CUADRO!EP82,CUADRO!FV82))))))</f>
        <v/>
      </c>
      <c r="DJ82" s="148" t="str">
        <f>IF(N82="X",CALCULADORA!$J$22,IF(CUADRO!N82="V",0,IF(CUADRO!N82="AP",0,IF(CUADRO!N82="HS",0,IF(CUADRO!N82="BA",0,IF(CALCULADORA!$M$2="INVIERNO",CUADRO!EQ82,CUADRO!FW82))))))</f>
        <v/>
      </c>
      <c r="DK82" s="148" t="str">
        <f>IF(O82="X",CALCULADORA!$J$22,IF(CUADRO!O82="V",0,IF(CUADRO!O82="AP",0,IF(CUADRO!O82="HS",0,IF(CUADRO!O82="BA",0,IF(CALCULADORA!$M$2="INVIERNO",CUADRO!ER82,CUADRO!FX82))))))</f>
        <v/>
      </c>
      <c r="DL82" s="148" t="str">
        <f>IF(P82="X",CALCULADORA!$J$22,IF(CUADRO!P82="V",0,IF(CUADRO!P82="AP",0,IF(CUADRO!P82="HS",0,IF(CUADRO!P82="BA",0,IF(CALCULADORA!$M$2="INVIERNO",CUADRO!ES82,CUADRO!FY82))))))</f>
        <v/>
      </c>
      <c r="DM82" s="148" t="str">
        <f>IF(Q82="X",CALCULADORA!$J$22,IF(CUADRO!Q82="V",0,IF(CUADRO!Q82="AP",0,IF(CUADRO!Q82="HS",0,IF(CUADRO!Q82="BA",0,IF(CALCULADORA!$M$2="INVIERNO",CUADRO!ET82,CUADRO!FZ82))))))</f>
        <v/>
      </c>
      <c r="DN82" s="148" t="str">
        <f>IF(R82="X",CALCULADORA!$J$22,IF(CUADRO!R82="V",0,IF(CUADRO!R82="AP",0,IF(CUADRO!R82="HS",0,IF(CUADRO!R82="BA",0,IF(CALCULADORA!$M$2="INVIERNO",CUADRO!EU82,CUADRO!GA82))))))</f>
        <v/>
      </c>
      <c r="DO82" s="148" t="str">
        <f>IF(S82="X",CALCULADORA!$J$22,IF(CUADRO!S82="V",0,IF(CUADRO!S82="AP",0,IF(CUADRO!S82="HS",0,IF(CUADRO!S82="BA",0,IF(CALCULADORA!$M$2="INVIERNO",CUADRO!EV82,CUADRO!GB82))))))</f>
        <v/>
      </c>
      <c r="DP82" s="148" t="str">
        <f>IF(T82="X",CALCULADORA!$J$22,IF(CUADRO!T82="V",0,IF(CUADRO!T82="AP",0,IF(CUADRO!T82="HS",0,IF(CUADRO!T82="BA",0,IF(CALCULADORA!$M$2="INVIERNO",CUADRO!EW82,CUADRO!GC82))))))</f>
        <v/>
      </c>
      <c r="DQ82" s="148" t="str">
        <f>IF(U82="X",CALCULADORA!$J$22,IF(CUADRO!U82="V",0,IF(CUADRO!U82="AP",0,IF(CUADRO!U82="HS",0,IF(CUADRO!U82="BA",0,IF(CALCULADORA!$M$2="INVIERNO",CUADRO!EX82,CUADRO!GD82))))))</f>
        <v/>
      </c>
      <c r="DR82" s="148" t="str">
        <f>IF(V82="X",CALCULADORA!$J$22,IF(CUADRO!V82="V",0,IF(CUADRO!V82="AP",0,IF(CUADRO!V82="HS",0,IF(CUADRO!V82="BA",0,IF(CALCULADORA!$M$2="INVIERNO",CUADRO!EY82,CUADRO!GE82))))))</f>
        <v/>
      </c>
      <c r="DS82" s="148" t="str">
        <f>IF(W82="X",CALCULADORA!$J$22,IF(CUADRO!W82="V",0,IF(CUADRO!W82="AP",0,IF(CUADRO!W82="HS",0,IF(CUADRO!W82="BA",0,IF(CALCULADORA!$M$2="INVIERNO",CUADRO!EZ82,CUADRO!GF82))))))</f>
        <v/>
      </c>
      <c r="DT82" s="148" t="str">
        <f>IF(X82="X",CALCULADORA!$J$22,IF(CUADRO!X82="V",0,IF(CUADRO!X82="AP",0,IF(CUADRO!X82="HS",0,IF(CUADRO!X82="BA",0,IF(CALCULADORA!$M$2="INVIERNO",CUADRO!FA82,CUADRO!GG82))))))</f>
        <v/>
      </c>
      <c r="DU82" s="148" t="str">
        <f>IF(Y82="X",CALCULADORA!$J$22,IF(CUADRO!Y82="V",0,IF(CUADRO!Y82="AP",0,IF(CUADRO!Y82="HS",0,IF(CUADRO!Y82="BA",0,IF(CALCULADORA!$M$2="INVIERNO",CUADRO!FB82,CUADRO!GH82))))))</f>
        <v/>
      </c>
      <c r="DV82" s="148" t="str">
        <f>IF(Z82="X",CALCULADORA!$J$22,IF(CUADRO!Z82="V",0,IF(CUADRO!Z82="AP",0,IF(CUADRO!Z82="HS",0,IF(CUADRO!Z82="BA",0,IF(CALCULADORA!$M$2="INVIERNO",CUADRO!FC82,CUADRO!GI82))))))</f>
        <v/>
      </c>
      <c r="DW82" s="148" t="str">
        <f>IF(AA82="X",CALCULADORA!$J$22,IF(CUADRO!AA82="V",0,IF(CUADRO!AA82="AP",0,IF(CUADRO!AA82="HS",0,IF(CUADRO!AA82="BA",0,IF(CALCULADORA!$M$2="INVIERNO",CUADRO!FD82,CUADRO!GJ82))))))</f>
        <v/>
      </c>
      <c r="DX82" s="148" t="str">
        <f>IF(AB82="X",CALCULADORA!$J$22,IF(CUADRO!AB82="V",0,IF(CUADRO!AB82="AP",0,IF(CUADRO!AB82="HS",0,IF(CUADRO!AB82="BA",0,IF(CALCULADORA!$M$2="INVIERNO",CUADRO!FE82,CUADRO!GK82))))))</f>
        <v/>
      </c>
      <c r="DY82" s="148" t="str">
        <f>IF(AC82="X",CALCULADORA!$J$22,IF(CUADRO!AC82="V",0,IF(CUADRO!AC82="AP",0,IF(CUADRO!AC82="HS",0,IF(CUADRO!AC82="BA",0,IF(CALCULADORA!$M$2="INVIERNO",CUADRO!FF82,CUADRO!GL82))))))</f>
        <v/>
      </c>
      <c r="DZ82" s="148" t="str">
        <f>IF(AD82="X",CALCULADORA!$J$22,IF(CUADRO!AD82="V",0,IF(CUADRO!AD82="AP",0,IF(CUADRO!AD82="HS",0,IF(CUADRO!AD82="BA",0,IF(CALCULADORA!$M$2="INVIERNO",CUADRO!FG82,CUADRO!GM82))))))</f>
        <v/>
      </c>
      <c r="EA82" s="148" t="str">
        <f>IF(AE82="X",CALCULADORA!$J$22,IF(CUADRO!AE82="V",0,IF(CUADRO!AE82="AP",0,IF(CUADRO!AE82="HS",0,IF(CUADRO!AE82="BA",0,IF(CALCULADORA!$M$2="INVIERNO",CUADRO!FH82,CUADRO!GN82))))))</f>
        <v/>
      </c>
      <c r="EB82" s="148" t="str">
        <f>IF(AF82="X",CALCULADORA!$J$22,IF(CUADRO!AF82="V",0,IF(CUADRO!AF82="AP",0,IF(CUADRO!AF82="HS",0,IF(CUADRO!AF82="BA",0,IF(CALCULADORA!$M$2="INVIERNO",CUADRO!FI82,CUADRO!GO82))))))</f>
        <v/>
      </c>
      <c r="EC82" s="148" t="str">
        <f>IF(AG82="X",CALCULADORA!$J$22,IF(CUADRO!AG82="V",0,IF(CUADRO!AG82="AP",0,IF(CUADRO!AG82="HS",0,IF(CUADRO!AG82="BA",0,IF(CALCULADORA!$M$2="INVIERNO",CUADRO!FJ82,CUADRO!GP82))))))</f>
        <v/>
      </c>
      <c r="ED82" s="148" t="str">
        <f>IF(AH82="X",CALCULADORA!$J$22,IF(CUADRO!AH82="V",0,IF(CUADRO!AH82="AP",0,IF(CUADRO!AH82="HS",0,IF(CUADRO!AH82="BA",0,IF(CALCULADORA!$M$2="INVIERNO",CUADRO!FK82,CUADRO!GQ82))))))</f>
        <v/>
      </c>
      <c r="EE82" s="148" t="str">
        <f>IF(AI82="X",CALCULADORA!$J$22,IF(CUADRO!AI82="V",0,IF(CUADRO!AI82="AP",0,IF(CUADRO!AI82="HS",0,IF(CUADRO!AI82="BA",0,IF(CALCULADORA!$M$2="INVIERNO",CUADRO!FL82,CUADRO!GR82))))))</f>
        <v/>
      </c>
      <c r="EF82" s="148" t="str">
        <f>IF(AJ82="X",CALCULADORA!$J$22,IF(CUADRO!AJ82="V",0,IF(CUADRO!AJ82="AP",0,IF(CUADRO!AJ82="HS",0,IF(CUADRO!AJ82="BA",0,IF(CALCULADORA!$M$2="INVIERNO",CUADRO!FM82,CUADRO!GS82))))))</f>
        <v/>
      </c>
      <c r="EG82" s="148" t="str">
        <f>IF(AK82="X",CALCULADORA!$J$22,IF(CUADRO!AK82="V",0,IF(CUADRO!AK82="AP",0,IF(CUADRO!AK82="HS",0,IF(CUADRO!AK82="BA",0,IF(CALCULADORA!$M$2="INVIERNO",CUADRO!FN82,CUADRO!GT82))))))</f>
        <v/>
      </c>
      <c r="EH82" s="363">
        <f t="shared" si="119"/>
        <v>0</v>
      </c>
      <c r="EI82" s="19"/>
      <c r="EJ82" s="148" t="str">
        <f>IF(G82="","",IF(G82="L",0,IF(G82="V",0,IF(G82="X",0,IF(G$2="L",VLOOKUP(G82,'H. INV.'!$F$10:$P$171,11,FALSE),IF(G$2="S",VLOOKUP(G82,'H. INV.'!$V$10:$AF$171,11,FALSE),IF(G$2="D",VLOOKUP(G82,'H. INV.'!$AL$10:$AV$171,11,FALSE),"")))))))</f>
        <v/>
      </c>
      <c r="EK82" s="148" t="str">
        <f>IF(H82="","",IF(H82="L",0,IF(H82="V",0,IF(H82="X",0,IF(H$2="L",VLOOKUP(H82,'H. INV.'!$F$10:$P$171,11,FALSE),IF(H$2="S",VLOOKUP(H82,'H. INV.'!$V$10:$AF$171,11,FALSE),IF(H$2="D",VLOOKUP(H82,'H. INV.'!$AL$10:$AV$171,11,FALSE),"")))))))</f>
        <v/>
      </c>
      <c r="EL82" s="148" t="str">
        <f>IF(I82="","",IF(I82="L",0,IF(I82="V",0,IF(I82="X",0,IF(I$2="L",VLOOKUP(I82,'H. INV.'!$F$10:$P$171,11,FALSE),IF(I$2="S",VLOOKUP(I82,'H. INV.'!$V$10:$AF$171,11,FALSE),IF(I$2="D",VLOOKUP(I82,'H. INV.'!$AL$10:$AV$171,11,FALSE),"")))))))</f>
        <v/>
      </c>
      <c r="EM82" s="148" t="str">
        <f>IF(J82="","",IF(J82="L",0,IF(J82="V",0,IF(J82="X",0,IF(J$2="L",VLOOKUP(J82,'H. INV.'!$F$10:$P$171,11,FALSE),IF(J$2="S",VLOOKUP(J82,'H. INV.'!$V$10:$AF$171,11,FALSE),IF(J$2="D",VLOOKUP(J82,'H. INV.'!$AL$10:$AV$171,11,FALSE),"")))))))</f>
        <v/>
      </c>
      <c r="EN82" s="148" t="str">
        <f>IF(K82="","",IF(K82="L",0,IF(K82="V",0,IF(K82="X",0,IF(K$2="L",VLOOKUP(K82,'H. INV.'!$F$10:$P$171,11,FALSE),IF(K$2="S",VLOOKUP(K82,'H. INV.'!$V$10:$AF$171,11,FALSE),IF(K$2="D",VLOOKUP(K82,'H. INV.'!$AL$10:$AV$171,11,FALSE),"")))))))</f>
        <v/>
      </c>
      <c r="EO82" s="148" t="str">
        <f>IF(L82="","",IF(L82="L",0,IF(L82="V",0,IF(L82="X",0,IF(L$2="L",VLOOKUP(L82,'H. INV.'!$F$10:$P$171,11,FALSE),IF(L$2="S",VLOOKUP(L82,'H. INV.'!$V$10:$AF$171,11,FALSE),IF(L$2="D",VLOOKUP(L82,'H. INV.'!$AL$10:$AV$171,11,FALSE),"")))))))</f>
        <v/>
      </c>
      <c r="EP82" s="148" t="str">
        <f>IF(M82="","",IF(M82="L",0,IF(M82="V",0,IF(M82="X",0,IF(M$2="L",VLOOKUP(M82,'H. INV.'!$F$10:$P$171,11,FALSE),IF(M$2="S",VLOOKUP(M82,'H. INV.'!$V$10:$AF$171,11,FALSE),IF(M$2="D",VLOOKUP(M82,'H. INV.'!$AL$10:$AV$171,11,FALSE),"")))))))</f>
        <v/>
      </c>
      <c r="EQ82" s="148" t="str">
        <f>IF(N82="","",IF(N82="L",0,IF(N82="V",0,IF(N82="X",0,IF(N$2="L",VLOOKUP(N82,'H. INV.'!$F$10:$P$171,11,FALSE),IF(N$2="S",VLOOKUP(N82,'H. INV.'!$V$10:$AF$171,11,FALSE),IF(N$2="D",VLOOKUP(N82,'H. INV.'!$AL$10:$AV$171,11,FALSE),"")))))))</f>
        <v/>
      </c>
      <c r="ER82" s="148" t="str">
        <f>IF(O82="","",IF(O82="L",0,IF(O82="V",0,IF(O82="X",0,IF(O$2="L",VLOOKUP(O82,'H. INV.'!$F$10:$P$171,11,FALSE),IF(O$2="S",VLOOKUP(O82,'H. INV.'!$V$10:$AF$171,11,FALSE),IF(O$2="D",VLOOKUP(O82,'H. INV.'!$AL$10:$AV$171,11,FALSE),"")))))))</f>
        <v/>
      </c>
      <c r="ES82" s="148" t="str">
        <f>IF(P82="","",IF(P82="L",0,IF(P82="V",0,IF(P82="X",0,IF(P$2="L",VLOOKUP(P82,'H. INV.'!$F$10:$P$171,11,FALSE),IF(P$2="S",VLOOKUP(P82,'H. INV.'!$V$10:$AF$171,11,FALSE),IF(P$2="D",VLOOKUP(P82,'H. INV.'!$AL$10:$AV$171,11,FALSE),"")))))))</f>
        <v/>
      </c>
      <c r="ET82" s="148" t="str">
        <f>IF(Q82="","",IF(Q82="L",0,IF(Q82="V",0,IF(Q82="X",0,IF(Q$2="L",VLOOKUP(Q82,'H. INV.'!$F$10:$P$171,11,FALSE),IF(Q$2="S",VLOOKUP(Q82,'H. INV.'!$V$10:$AF$171,11,FALSE),IF(Q$2="D",VLOOKUP(Q82,'H. INV.'!$AL$10:$AV$171,11,FALSE),"")))))))</f>
        <v/>
      </c>
      <c r="EU82" s="148" t="str">
        <f>IF(R82="","",IF(R82="L",0,IF(R82="V",0,IF(R82="X",0,IF(R$2="L",VLOOKUP(R82,'H. INV.'!$F$10:$P$171,11,FALSE),IF(R$2="S",VLOOKUP(R82,'H. INV.'!$V$10:$AF$171,11,FALSE),IF(R$2="D",VLOOKUP(R82,'H. INV.'!$AL$10:$AV$171,11,FALSE),"")))))))</f>
        <v/>
      </c>
      <c r="EV82" s="148" t="str">
        <f>IF(S82="","",IF(S82="L",0,IF(S82="V",0,IF(S82="X",0,IF(S$2="L",VLOOKUP(S82,'H. INV.'!$F$10:$P$171,11,FALSE),IF(S$2="S",VLOOKUP(S82,'H. INV.'!$V$10:$AF$171,11,FALSE),IF(S$2="D",VLOOKUP(S82,'H. INV.'!$AL$10:$AV$171,11,FALSE),"")))))))</f>
        <v/>
      </c>
      <c r="EW82" s="148" t="str">
        <f>IF(T82="","",IF(T82="L",0,IF(T82="V",0,IF(T82="X",0,IF(T$2="L",VLOOKUP(T82,'H. INV.'!$F$10:$P$171,11,FALSE),IF(T$2="S",VLOOKUP(T82,'H. INV.'!$V$10:$AF$171,11,FALSE),IF(T$2="D",VLOOKUP(T82,'H. INV.'!$AL$10:$AV$171,11,FALSE),"")))))))</f>
        <v/>
      </c>
      <c r="EX82" s="148" t="str">
        <f>IF(U82="","",IF(U82="L",0,IF(U82="V",0,IF(U82="X",0,IF(U$2="L",VLOOKUP(U82,'H. INV.'!$F$10:$P$171,11,FALSE),IF(U$2="S",VLOOKUP(U82,'H. INV.'!$V$10:$AF$171,11,FALSE),IF(U$2="D",VLOOKUP(U82,'H. INV.'!$AL$10:$AV$171,11,FALSE),"")))))))</f>
        <v/>
      </c>
      <c r="EY82" s="148" t="str">
        <f>IF(V82="","",IF(V82="L",0,IF(V82="V",0,IF(V82="X",0,IF(V$2="L",VLOOKUP(V82,'H. INV.'!$F$10:$P$171,11,FALSE),IF(V$2="S",VLOOKUP(V82,'H. INV.'!$V$10:$AF$171,11,FALSE),IF(V$2="D",VLOOKUP(V82,'H. INV.'!$AL$10:$AV$171,11,FALSE),"")))))))</f>
        <v/>
      </c>
      <c r="EZ82" s="148" t="str">
        <f>IF(W82="","",IF(W82="L",0,IF(W82="V",0,IF(W82="X",0,IF(W$2="L",VLOOKUP(W82,'H. INV.'!$F$10:$P$171,11,FALSE),IF(W$2="S",VLOOKUP(W82,'H. INV.'!$V$10:$AF$171,11,FALSE),IF(W$2="D",VLOOKUP(W82,'H. INV.'!$AL$10:$AV$171,11,FALSE),"")))))))</f>
        <v/>
      </c>
      <c r="FA82" s="148" t="str">
        <f>IF(X82="","",IF(X82="L",0,IF(X82="V",0,IF(X82="X",0,IF(X$2="L",VLOOKUP(X82,'H. INV.'!$F$10:$P$171,11,FALSE),IF(X$2="S",VLOOKUP(X82,'H. INV.'!$V$10:$AF$171,11,FALSE),IF(X$2="D",VLOOKUP(X82,'H. INV.'!$AL$10:$AV$171,11,FALSE),"")))))))</f>
        <v/>
      </c>
      <c r="FB82" s="148" t="str">
        <f>IF(Y82="","",IF(Y82="L",0,IF(Y82="V",0,IF(Y82="X",0,IF(Y$2="L",VLOOKUP(Y82,'H. INV.'!$F$10:$P$171,11,FALSE),IF(Y$2="S",VLOOKUP(Y82,'H. INV.'!$V$10:$AF$171,11,FALSE),IF(Y$2="D",VLOOKUP(Y82,'H. INV.'!$AL$10:$AV$171,11,FALSE),"")))))))</f>
        <v/>
      </c>
      <c r="FC82" s="148" t="str">
        <f>IF(Z82="","",IF(Z82="L",0,IF(Z82="V",0,IF(Z82="X",0,IF(Z$2="L",VLOOKUP(Z82,'H. INV.'!$F$10:$P$171,11,FALSE),IF(Z$2="S",VLOOKUP(Z82,'H. INV.'!$V$10:$AF$171,11,FALSE),IF(Z$2="D",VLOOKUP(Z82,'H. INV.'!$AL$10:$AV$171,11,FALSE),"")))))))</f>
        <v/>
      </c>
      <c r="FD82" s="148" t="str">
        <f>IF(AA82="","",IF(AA82="L",0,IF(AA82="V",0,IF(AA82="X",0,IF(AA$2="L",VLOOKUP(AA82,'H. INV.'!$F$10:$P$171,11,FALSE),IF(AA$2="S",VLOOKUP(AA82,'H. INV.'!$V$10:$AF$171,11,FALSE),IF(AA$2="D",VLOOKUP(AA82,'H. INV.'!$AL$10:$AV$171,11,FALSE),"")))))))</f>
        <v/>
      </c>
      <c r="FE82" s="148" t="str">
        <f>IF(AB82="","",IF(AB82="L",0,IF(AB82="V",0,IF(AB82="X",0,IF(AB$2="L",VLOOKUP(AB82,'H. INV.'!$F$10:$P$171,11,FALSE),IF(AB$2="S",VLOOKUP(AB82,'H. INV.'!$V$10:$AF$171,11,FALSE),IF(AB$2="D",VLOOKUP(AB82,'H. INV.'!$AL$10:$AV$171,11,FALSE),"")))))))</f>
        <v/>
      </c>
      <c r="FF82" s="148" t="str">
        <f>IF(AC82="","",IF(AC82="L",0,IF(AC82="V",0,IF(AC82="X",0,IF(AC$2="L",VLOOKUP(AC82,'H. INV.'!$F$10:$P$171,11,FALSE),IF(AC$2="S",VLOOKUP(AC82,'H. INV.'!$V$10:$AF$171,11,FALSE),IF(AC$2="D",VLOOKUP(AC82,'H. INV.'!$AL$10:$AV$171,11,FALSE),"")))))))</f>
        <v/>
      </c>
      <c r="FG82" s="148" t="str">
        <f>IF(AD82="","",IF(AD82="L",0,IF(AD82="V",0,IF(AD82="X",0,IF(AD$2="L",VLOOKUP(AD82,'H. INV.'!$F$10:$P$171,11,FALSE),IF(AD$2="S",VLOOKUP(AD82,'H. INV.'!$V$10:$AF$171,11,FALSE),IF(AD$2="D",VLOOKUP(AD82,'H. INV.'!$AL$10:$AV$171,11,FALSE),"")))))))</f>
        <v/>
      </c>
      <c r="FH82" s="148" t="str">
        <f>IF(AE82="","",IF(AE82="L",0,IF(AE82="V",0,IF(AE82="X",0,IF(AE$2="L",VLOOKUP(AE82,'H. INV.'!$F$10:$P$171,11,FALSE),IF(AE$2="S",VLOOKUP(AE82,'H. INV.'!$V$10:$AF$171,11,FALSE),IF(AE$2="D",VLOOKUP(AE82,'H. INV.'!$AL$10:$AV$171,11,FALSE),"")))))))</f>
        <v/>
      </c>
      <c r="FI82" s="148" t="str">
        <f>IF(AF82="","",IF(AF82="L",0,IF(AF82="V",0,IF(AF82="X",0,IF(AF$2="L",VLOOKUP(AF82,'H. INV.'!$F$10:$P$171,11,FALSE),IF(AF$2="S",VLOOKUP(AF82,'H. INV.'!$V$10:$AF$171,11,FALSE),IF(AF$2="D",VLOOKUP(AF82,'H. INV.'!$AL$10:$AV$171,11,FALSE),"")))))))</f>
        <v/>
      </c>
      <c r="FJ82" s="148" t="str">
        <f>IF(AG82="","",IF(AG82="L",0,IF(AG82="V",0,IF(AG82="X",0,IF(AG$2="L",VLOOKUP(AG82,'H. INV.'!$F$10:$P$171,11,FALSE),IF(AG$2="S",VLOOKUP(AG82,'H. INV.'!$V$10:$AF$171,11,FALSE),IF(AG$2="D",VLOOKUP(AG82,'H. INV.'!$AL$10:$AV$171,11,FALSE),"")))))))</f>
        <v/>
      </c>
      <c r="FK82" s="148" t="str">
        <f>IF(AH82="","",IF(AH82="L",0,IF(AH82="V",0,IF(AH82="X",0,IF(AH$2="L",VLOOKUP(AH82,'H. INV.'!$F$10:$P$171,11,FALSE),IF(AH$2="S",VLOOKUP(AH82,'H. INV.'!$V$10:$AF$171,11,FALSE),IF(AH$2="D",VLOOKUP(AH82,'H. INV.'!$AL$10:$AV$171,11,FALSE),"")))))))</f>
        <v/>
      </c>
      <c r="FL82" s="148" t="str">
        <f>IF(AI82="","",IF(AI82="L",0,IF(AI82="V",0,IF(AI82="X",0,IF(AI$2="L",VLOOKUP(AI82,'H. INV.'!$F$10:$P$171,11,FALSE),IF(AI$2="S",VLOOKUP(AI82,'H. INV.'!$V$10:$AF$171,11,FALSE),IF(AI$2="D",VLOOKUP(AI82,'H. INV.'!$AL$10:$AV$171,11,FALSE),"")))))))</f>
        <v/>
      </c>
      <c r="FM82" s="148" t="str">
        <f>IF(AJ82="","",IF(AJ82="L",0,IF(AJ82="V",0,IF(AJ82="X",0,IF(AJ$2="L",VLOOKUP(AJ82,'H. INV.'!$F$10:$P$171,11,FALSE),IF(AJ$2="S",VLOOKUP(AJ82,'H. INV.'!$V$10:$AF$171,11,FALSE),IF(AJ$2="D",VLOOKUP(AJ82,'H. INV.'!$AL$10:$AV$171,11,FALSE),"")))))))</f>
        <v/>
      </c>
      <c r="FN82" s="148" t="str">
        <f>IF(AK82="","",IF(AK82="L",0,IF(AK82="V",0,IF(AK82="X",0,IF(AK$2="L",VLOOKUP(AK82,'H. INV.'!$F$10:$P$171,11,FALSE),IF(AK$2="S",VLOOKUP(AK82,'H. INV.'!$V$10:$AF$171,11,FALSE),IF(AK$2="D",VLOOKUP(AK82,'H. INV.'!$AL$10:$AV$171,11,FALSE),"")))))))</f>
        <v/>
      </c>
      <c r="FO82" s="19"/>
      <c r="FP82" s="148" t="str">
        <f>IF(G82="","",IF(G82="L",0,IF(G82="V",0,IF(G82="X",0,IF(G$2="L",VLOOKUP(G82,'H. VER.'!$F$10:$P$171,11,FALSE),IF(G$2="S",VLOOKUP(G82,'H. VER.'!$V$10:$AF$171,11,FALSE),IF(G$2="D",VLOOKUP(G82,'H. VER.'!$AL$10:$AV$171,11,FALSE),"")))))))</f>
        <v/>
      </c>
      <c r="FQ82" s="148" t="str">
        <f>IF(H82="","",IF(H82="L",0,IF(H82="V",0,IF(H82="X",0,IF(H$2="L",VLOOKUP(H82,'H. VER.'!$F$10:$P$171,11,FALSE),IF(H$2="S",VLOOKUP(H82,'H. VER.'!$V$10:$AF$171,11,FALSE),IF(H$2="D",VLOOKUP(H82,'H. VER.'!$AL$10:$AV$171,11,FALSE),"")))))))</f>
        <v/>
      </c>
      <c r="FR82" s="148" t="str">
        <f>IF(I82="","",IF(I82="L",0,IF(I82="V",0,IF(I82="X",0,IF(I$2="L",VLOOKUP(I82,'H. VER.'!$F$10:$P$171,11,FALSE),IF(I$2="S",VLOOKUP(I82,'H. VER.'!$V$10:$AF$171,11,FALSE),IF(I$2="D",VLOOKUP(I82,'H. VER.'!$AL$10:$AV$171,11,FALSE),"")))))))</f>
        <v/>
      </c>
      <c r="FS82" s="148" t="str">
        <f>IF(J82="","",IF(J82="L",0,IF(J82="V",0,IF(J82="X",0,IF(J$2="L",VLOOKUP(J82,'H. VER.'!$F$10:$P$171,11,FALSE),IF(J$2="S",VLOOKUP(J82,'H. VER.'!$V$10:$AF$171,11,FALSE),IF(J$2="D",VLOOKUP(J82,'H. VER.'!$AL$10:$AV$171,11,FALSE),"")))))))</f>
        <v/>
      </c>
      <c r="FT82" s="148" t="str">
        <f>IF(K82="","",IF(K82="L",0,IF(K82="V",0,IF(K82="X",0,IF(K$2="L",VLOOKUP(K82,'H. VER.'!$F$10:$P$171,11,FALSE),IF(K$2="S",VLOOKUP(K82,'H. VER.'!$V$10:$AF$171,11,FALSE),IF(K$2="D",VLOOKUP(K82,'H. VER.'!$AL$10:$AV$171,11,FALSE),"")))))))</f>
        <v/>
      </c>
      <c r="FU82" s="148" t="str">
        <f>IF(L82="","",IF(L82="L",0,IF(L82="V",0,IF(L82="X",0,IF(L$2="L",VLOOKUP(L82,'H. VER.'!$F$10:$P$171,11,FALSE),IF(L$2="S",VLOOKUP(L82,'H. VER.'!$V$10:$AF$171,11,FALSE),IF(L$2="D",VLOOKUP(L82,'H. VER.'!$AL$10:$AV$171,11,FALSE),"")))))))</f>
        <v/>
      </c>
      <c r="FV82" s="148" t="str">
        <f>IF(M82="","",IF(M82="L",0,IF(M82="V",0,IF(M82="X",0,IF(M$2="L",VLOOKUP(M82,'H. VER.'!$F$10:$P$171,11,FALSE),IF(M$2="S",VLOOKUP(M82,'H. VER.'!$V$10:$AF$171,11,FALSE),IF(M$2="D",VLOOKUP(M82,'H. VER.'!$AL$10:$AV$171,11,FALSE),"")))))))</f>
        <v/>
      </c>
      <c r="FW82" s="148" t="str">
        <f>IF(N82="","",IF(N82="L",0,IF(N82="V",0,IF(N82="X",0,IF(N$2="L",VLOOKUP(N82,'H. VER.'!$F$10:$P$171,11,FALSE),IF(N$2="S",VLOOKUP(N82,'H. VER.'!$V$10:$AF$171,11,FALSE),IF(N$2="D",VLOOKUP(N82,'H. VER.'!$AL$10:$AV$171,11,FALSE),"")))))))</f>
        <v/>
      </c>
      <c r="FX82" s="148" t="str">
        <f>IF(O82="","",IF(O82="L",0,IF(O82="V",0,IF(O82="X",0,IF(O$2="L",VLOOKUP(O82,'H. VER.'!$F$10:$P$171,11,FALSE),IF(O$2="S",VLOOKUP(O82,'H. VER.'!$V$10:$AF$171,11,FALSE),IF(O$2="D",VLOOKUP(O82,'H. VER.'!$AL$10:$AV$171,11,FALSE),"")))))))</f>
        <v/>
      </c>
      <c r="FY82" s="148" t="str">
        <f>IF(P82="","",IF(P82="L",0,IF(P82="V",0,IF(P82="X",0,IF(P$2="L",VLOOKUP(P82,'H. VER.'!$F$10:$P$171,11,FALSE),IF(P$2="S",VLOOKUP(P82,'H. VER.'!$V$10:$AF$171,11,FALSE),IF(P$2="D",VLOOKUP(P82,'H. VER.'!$AL$10:$AV$171,11,FALSE),"")))))))</f>
        <v/>
      </c>
      <c r="FZ82" s="148" t="str">
        <f>IF(Q82="","",IF(Q82="L",0,IF(Q82="V",0,IF(Q82="X",0,IF(Q$2="L",VLOOKUP(Q82,'H. VER.'!$F$10:$P$171,11,FALSE),IF(Q$2="S",VLOOKUP(Q82,'H. VER.'!$V$10:$AF$171,11,FALSE),IF(Q$2="D",VLOOKUP(Q82,'H. VER.'!$AL$10:$AV$171,11,FALSE),"")))))))</f>
        <v/>
      </c>
      <c r="GA82" s="148" t="str">
        <f>IF(R82="","",IF(R82="L",0,IF(R82="V",0,IF(R82="X",0,IF(R$2="L",VLOOKUP(R82,'H. VER.'!$F$10:$P$171,11,FALSE),IF(R$2="S",VLOOKUP(R82,'H. VER.'!$V$10:$AF$171,11,FALSE),IF(R$2="D",VLOOKUP(R82,'H. VER.'!$AL$10:$AV$171,11,FALSE),"")))))))</f>
        <v/>
      </c>
      <c r="GB82" s="148" t="str">
        <f>IF(S82="","",IF(S82="L",0,IF(S82="V",0,IF(S82="X",0,IF(S$2="L",VLOOKUP(S82,'H. VER.'!$F$10:$P$171,11,FALSE),IF(S$2="S",VLOOKUP(S82,'H. VER.'!$V$10:$AF$171,11,FALSE),IF(S$2="D",VLOOKUP(S82,'H. VER.'!$AL$10:$AV$171,11,FALSE),"")))))))</f>
        <v/>
      </c>
      <c r="GC82" s="148" t="str">
        <f>IF(T82="","",IF(T82="L",0,IF(T82="V",0,IF(T82="X",0,IF(T$2="L",VLOOKUP(T82,'H. VER.'!$F$10:$P$171,11,FALSE),IF(T$2="S",VLOOKUP(T82,'H. VER.'!$V$10:$AF$171,11,FALSE),IF(T$2="D",VLOOKUP(T82,'H. VER.'!$AL$10:$AV$171,11,FALSE),"")))))))</f>
        <v/>
      </c>
      <c r="GD82" s="148" t="str">
        <f>IF(U82="","",IF(U82="L",0,IF(U82="V",0,IF(U82="X",0,IF(U$2="L",VLOOKUP(U82,'H. VER.'!$F$10:$P$171,11,FALSE),IF(U$2="S",VLOOKUP(U82,'H. VER.'!$V$10:$AF$171,11,FALSE),IF(U$2="D",VLOOKUP(U82,'H. VER.'!$AL$10:$AV$171,11,FALSE),"")))))))</f>
        <v/>
      </c>
      <c r="GE82" s="148" t="str">
        <f>IF(V82="","",IF(V82="L",0,IF(V82="V",0,IF(V82="X",0,IF(V$2="L",VLOOKUP(V82,'H. VER.'!$F$10:$P$171,11,FALSE),IF(V$2="S",VLOOKUP(V82,'H. VER.'!$V$10:$AF$171,11,FALSE),IF(V$2="D",VLOOKUP(V82,'H. VER.'!$AL$10:$AV$171,11,FALSE),"")))))))</f>
        <v/>
      </c>
      <c r="GF82" s="148" t="str">
        <f>IF(W82="","",IF(W82="L",0,IF(W82="V",0,IF(W82="X",0,IF(W$2="L",VLOOKUP(W82,'H. VER.'!$F$10:$P$171,11,FALSE),IF(W$2="S",VLOOKUP(W82,'H. VER.'!$V$10:$AF$171,11,FALSE),IF(W$2="D",VLOOKUP(W82,'H. VER.'!$AL$10:$AV$171,11,FALSE),"")))))))</f>
        <v/>
      </c>
      <c r="GG82" s="148" t="str">
        <f>IF(X82="","",IF(X82="L",0,IF(X82="V",0,IF(X82="X",0,IF(X$2="L",VLOOKUP(X82,'H. VER.'!$F$10:$P$171,11,FALSE),IF(X$2="S",VLOOKUP(X82,'H. VER.'!$V$10:$AF$171,11,FALSE),IF(X$2="D",VLOOKUP(X82,'H. VER.'!$AL$10:$AV$171,11,FALSE),"")))))))</f>
        <v/>
      </c>
      <c r="GH82" s="148" t="str">
        <f>IF(Y82="","",IF(Y82="L",0,IF(Y82="V",0,IF(Y82="X",0,IF(Y$2="L",VLOOKUP(Y82,'H. VER.'!$F$10:$P$171,11,FALSE),IF(Y$2="S",VLOOKUP(Y82,'H. VER.'!$V$10:$AF$171,11,FALSE),IF(Y$2="D",VLOOKUP(Y82,'H. VER.'!$AL$10:$AV$171,11,FALSE),"")))))))</f>
        <v/>
      </c>
      <c r="GI82" s="148" t="str">
        <f>IF(Z82="","",IF(Z82="L",0,IF(Z82="V",0,IF(Z82="X",0,IF(Z$2="L",VLOOKUP(Z82,'H. VER.'!$F$10:$P$171,11,FALSE),IF(Z$2="S",VLOOKUP(Z82,'H. VER.'!$V$10:$AF$171,11,FALSE),IF(Z$2="D",VLOOKUP(Z82,'H. VER.'!$AL$10:$AV$171,11,FALSE),"")))))))</f>
        <v/>
      </c>
      <c r="GJ82" s="148" t="str">
        <f>IF(AA82="","",IF(AA82="L",0,IF(AA82="V",0,IF(AA82="X",0,IF(AA$2="L",VLOOKUP(AA82,'H. VER.'!$F$10:$P$171,11,FALSE),IF(AA$2="S",VLOOKUP(AA82,'H. VER.'!$V$10:$AF$171,11,FALSE),IF(AA$2="D",VLOOKUP(AA82,'H. VER.'!$AL$10:$AV$171,11,FALSE),"")))))))</f>
        <v/>
      </c>
      <c r="GK82" s="148" t="str">
        <f>IF(AB82="","",IF(AB82="L",0,IF(AB82="V",0,IF(AB82="X",0,IF(AB$2="L",VLOOKUP(AB82,'H. VER.'!$F$10:$P$171,11,FALSE),IF(AB$2="S",VLOOKUP(AB82,'H. VER.'!$V$10:$AF$171,11,FALSE),IF(AB$2="D",VLOOKUP(AB82,'H. VER.'!$AL$10:$AV$171,11,FALSE),"")))))))</f>
        <v/>
      </c>
      <c r="GL82" s="148" t="str">
        <f>IF(AC82="","",IF(AC82="L",0,IF(AC82="V",0,IF(AC82="X",0,IF(AC$2="L",VLOOKUP(AC82,'H. VER.'!$F$10:$P$171,11,FALSE),IF(AC$2="S",VLOOKUP(AC82,'H. VER.'!$V$10:$AF$171,11,FALSE),IF(AC$2="D",VLOOKUP(AC82,'H. VER.'!$AL$10:$AV$171,11,FALSE),"")))))))</f>
        <v/>
      </c>
      <c r="GM82" s="148" t="str">
        <f>IF(AD82="","",IF(AD82="L",0,IF(AD82="V",0,IF(AD82="X",0,IF(AD$2="L",VLOOKUP(AD82,'H. VER.'!$F$10:$P$171,11,FALSE),IF(AD$2="S",VLOOKUP(AD82,'H. VER.'!$V$10:$AF$171,11,FALSE),IF(AD$2="D",VLOOKUP(AD82,'H. VER.'!$AL$10:$AV$171,11,FALSE),"")))))))</f>
        <v/>
      </c>
      <c r="GN82" s="148" t="str">
        <f>IF(AE82="","",IF(AE82="L",0,IF(AE82="V",0,IF(AE82="X",0,IF(AE$2="L",VLOOKUP(AE82,'H. VER.'!$F$10:$P$171,11,FALSE),IF(AE$2="S",VLOOKUP(AE82,'H. VER.'!$V$10:$AF$171,11,FALSE),IF(AE$2="D",VLOOKUP(AE82,'H. VER.'!$AL$10:$AV$171,11,FALSE),"")))))))</f>
        <v/>
      </c>
      <c r="GO82" s="148" t="str">
        <f>IF(AF82="","",IF(AF82="L",0,IF(AF82="V",0,IF(AF82="X",0,IF(AF$2="L",VLOOKUP(AF82,'H. VER.'!$F$10:$P$171,11,FALSE),IF(AF$2="S",VLOOKUP(AF82,'H. VER.'!$V$10:$AF$171,11,FALSE),IF(AF$2="D",VLOOKUP(AF82,'H. VER.'!$AL$10:$AV$171,11,FALSE),"")))))))</f>
        <v/>
      </c>
      <c r="GP82" s="148" t="str">
        <f>IF(AG82="","",IF(AG82="L",0,IF(AG82="V",0,IF(AG82="X",0,IF(AG$2="L",VLOOKUP(AG82,'H. VER.'!$F$10:$P$171,11,FALSE),IF(AG$2="S",VLOOKUP(AG82,'H. VER.'!$V$10:$AF$171,11,FALSE),IF(AG$2="D",VLOOKUP(AG82,'H. VER.'!$AL$10:$AV$171,11,FALSE),"")))))))</f>
        <v/>
      </c>
      <c r="GQ82" s="148" t="str">
        <f>IF(AH82="","",IF(AH82="L",0,IF(AH82="V",0,IF(AH82="X",0,IF(AH$2="L",VLOOKUP(AH82,'H. VER.'!$F$10:$P$171,11,FALSE),IF(AH$2="S",VLOOKUP(AH82,'H. VER.'!$V$10:$AF$171,11,FALSE),IF(AH$2="D",VLOOKUP(AH82,'H. VER.'!$AL$10:$AV$171,11,FALSE),"")))))))</f>
        <v/>
      </c>
      <c r="GR82" s="148" t="str">
        <f>IF(AI82="","",IF(AI82="L",0,IF(AI82="V",0,IF(AI82="X",0,IF(AI$2="L",VLOOKUP(AI82,'H. VER.'!$F$10:$P$171,11,FALSE),IF(AI$2="S",VLOOKUP(AI82,'H. VER.'!$V$10:$AF$171,11,FALSE),IF(AI$2="D",VLOOKUP(AI82,'H. VER.'!$AL$10:$AV$171,11,FALSE),"")))))))</f>
        <v/>
      </c>
      <c r="GS82" s="148" t="str">
        <f>IF(AJ82="","",IF(AJ82="L",0,IF(AJ82="V",0,IF(AJ82="X",0,IF(AJ$2="L",VLOOKUP(AJ82,'H. VER.'!$F$10:$P$171,11,FALSE),IF(AJ$2="S",VLOOKUP(AJ82,'H. VER.'!$V$10:$AF$171,11,FALSE),IF(AJ$2="D",VLOOKUP(AJ82,'H. VER.'!$AL$10:$AV$171,11,FALSE),"")))))))</f>
        <v/>
      </c>
      <c r="GT82" s="148" t="str">
        <f>IF(AK82="","",IF(AK82="L",0,IF(AK82="V",0,IF(AK82="X",0,IF(AK$2="L",VLOOKUP(AK82,'H. VER.'!$F$10:$P$171,11,FALSE),IF(AK$2="S",VLOOKUP(AK82,'H. VER.'!$V$10:$AF$171,11,FALSE),IF(AK$2="D",VLOOKUP(AK82,'H. VER.'!$AL$10:$AV$171,11,FALSE),"")))))))</f>
        <v/>
      </c>
      <c r="GU82" s="19"/>
      <c r="GV82" s="417">
        <f t="shared" si="122"/>
        <v>68</v>
      </c>
      <c r="GW82" s="415"/>
    </row>
    <row r="83" spans="1:205" ht="15.75">
      <c r="A83" s="368"/>
      <c r="B83" s="367" t="str">
        <f>IFERROR(VLOOKUP(A499/7/2023+CONDUCTORES!C:V,20,FALSE),"")</f>
        <v/>
      </c>
      <c r="C83" s="544" t="str">
        <f>IF(CUADRO!A83="",IF(B83="","",B83),VLOOKUP(CUADRO!A83,CONDUCTORES!C:E,3,FALSE))</f>
        <v/>
      </c>
      <c r="D83" s="545" t="str">
        <f>IF(ISNA(IF(B83="",IF(A83="","",A83),VLOOKUP(B83,CONDUCTORES!B:F,5,FALSE))),"",(IF(B83="",IF(A83="","",A83),VLOOKUP(B83,CONDUCTORES!B:F,5,FALSE))))</f>
        <v/>
      </c>
      <c r="E83" s="546">
        <v>68</v>
      </c>
      <c r="F83" s="552"/>
      <c r="G83" s="555"/>
      <c r="H83" s="555"/>
      <c r="I83" s="556"/>
      <c r="J83" s="555"/>
      <c r="K83" s="556"/>
      <c r="L83" s="555"/>
      <c r="M83" s="555"/>
      <c r="N83" s="555"/>
      <c r="O83" s="555"/>
      <c r="P83" s="556"/>
      <c r="Q83" s="555"/>
      <c r="R83" s="556"/>
      <c r="S83" s="556"/>
      <c r="T83" s="555"/>
      <c r="U83" s="555"/>
      <c r="V83" s="550"/>
      <c r="W83" s="547"/>
      <c r="X83" s="547"/>
      <c r="Y83" s="519"/>
      <c r="Z83" s="519"/>
      <c r="AA83" s="547"/>
      <c r="AB83" s="547"/>
      <c r="AC83" s="547"/>
      <c r="AD83" s="547"/>
      <c r="AE83" s="547"/>
      <c r="AF83" s="547"/>
      <c r="AG83" s="550"/>
      <c r="AH83" s="547"/>
      <c r="AI83" s="547"/>
      <c r="AJ83" s="547"/>
      <c r="AK83" s="519"/>
      <c r="AL83" s="417">
        <f t="shared" si="120"/>
        <v>0</v>
      </c>
      <c r="AM83" s="417">
        <f t="shared" si="121"/>
        <v>31</v>
      </c>
      <c r="AN83" s="463">
        <f t="shared" si="112"/>
        <v>0</v>
      </c>
      <c r="AO83" s="463">
        <f t="shared" si="113"/>
        <v>0</v>
      </c>
      <c r="AP83" s="463">
        <f t="shared" si="114"/>
        <v>0</v>
      </c>
      <c r="AQ83" s="463">
        <f t="shared" si="115"/>
        <v>0</v>
      </c>
      <c r="AR83" s="463">
        <f t="shared" si="116"/>
        <v>0</v>
      </c>
      <c r="AS83" s="464">
        <f t="shared" si="117"/>
        <v>0</v>
      </c>
      <c r="AT83" s="464">
        <f t="shared" si="118"/>
        <v>0</v>
      </c>
      <c r="AU83" s="465">
        <f>EH83+(AO83*(CALCULADORA!$L$22/30))+(CUADRO!AP83*CALCULADORA!$J$22)+(CUADRO!AQ83*CALCULADORA!$J$22)+(CUADRO!AR83*CALCULADORA!$J$22)</f>
        <v>0</v>
      </c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97">
        <f t="shared" si="80"/>
        <v>1</v>
      </c>
      <c r="BW83" s="97">
        <f t="shared" si="81"/>
        <v>2</v>
      </c>
      <c r="BX83" s="97">
        <f t="shared" si="82"/>
        <v>3</v>
      </c>
      <c r="BY83" s="97">
        <f t="shared" si="83"/>
        <v>4</v>
      </c>
      <c r="BZ83" s="97">
        <f t="shared" si="84"/>
        <v>5</v>
      </c>
      <c r="CA83" s="97">
        <f t="shared" si="85"/>
        <v>6</v>
      </c>
      <c r="CB83" s="97">
        <f t="shared" si="86"/>
        <v>7</v>
      </c>
      <c r="CC83" s="97">
        <f t="shared" si="87"/>
        <v>8</v>
      </c>
      <c r="CD83" s="97">
        <f t="shared" si="88"/>
        <v>9</v>
      </c>
      <c r="CE83" s="97">
        <f t="shared" si="89"/>
        <v>10</v>
      </c>
      <c r="CF83" s="97">
        <f t="shared" si="90"/>
        <v>11</v>
      </c>
      <c r="CG83" s="97">
        <f t="shared" si="91"/>
        <v>12</v>
      </c>
      <c r="CH83" s="97">
        <f t="shared" si="92"/>
        <v>13</v>
      </c>
      <c r="CI83" s="97">
        <f t="shared" si="93"/>
        <v>14</v>
      </c>
      <c r="CJ83" s="97">
        <f t="shared" si="94"/>
        <v>15</v>
      </c>
      <c r="CK83" s="97">
        <f t="shared" si="95"/>
        <v>16</v>
      </c>
      <c r="CL83" s="97">
        <f t="shared" si="96"/>
        <v>17</v>
      </c>
      <c r="CM83" s="97">
        <f t="shared" si="97"/>
        <v>18</v>
      </c>
      <c r="CN83" s="97">
        <f t="shared" si="98"/>
        <v>19</v>
      </c>
      <c r="CO83" s="97">
        <f t="shared" si="99"/>
        <v>20</v>
      </c>
      <c r="CP83" s="97">
        <f t="shared" si="100"/>
        <v>21</v>
      </c>
      <c r="CQ83" s="97">
        <f t="shared" si="101"/>
        <v>22</v>
      </c>
      <c r="CR83" s="97">
        <f t="shared" si="102"/>
        <v>23</v>
      </c>
      <c r="CS83" s="97">
        <f t="shared" si="103"/>
        <v>24</v>
      </c>
      <c r="CT83" s="97">
        <f t="shared" si="104"/>
        <v>25</v>
      </c>
      <c r="CU83" s="97">
        <f t="shared" si="105"/>
        <v>26</v>
      </c>
      <c r="CV83" s="97">
        <f t="shared" si="106"/>
        <v>27</v>
      </c>
      <c r="CW83" s="97">
        <f t="shared" si="107"/>
        <v>28</v>
      </c>
      <c r="CX83" s="97">
        <f t="shared" si="108"/>
        <v>29</v>
      </c>
      <c r="CY83" s="97">
        <f t="shared" si="109"/>
        <v>30</v>
      </c>
      <c r="CZ83" s="97">
        <f t="shared" si="110"/>
        <v>31</v>
      </c>
      <c r="DA83" s="19"/>
      <c r="DB83" s="19"/>
      <c r="DC83" s="148" t="str">
        <f>IF(G83="X",CALCULADORA!$J$22,IF(CUADRO!G83="V",0,IF(CUADRO!G83="AP",0,IF(CUADRO!G83="HS",0,IF(CUADRO!G83="BA",0,IF(CALCULADORA!$M$2="INVIERNO",CUADRO!EJ83,CUADRO!FP83))))))</f>
        <v/>
      </c>
      <c r="DD83" s="148" t="str">
        <f>IF(H83="X",CALCULADORA!$J$22,IF(CUADRO!H83="V",0,IF(CUADRO!H83="AP",0,IF(CUADRO!H83="HS",0,IF(CUADRO!H83="BA",0,IF(CALCULADORA!$M$2="INVIERNO",CUADRO!EK83,CUADRO!FQ83))))))</f>
        <v/>
      </c>
      <c r="DE83" s="148" t="str">
        <f>IF(I83="X",CALCULADORA!$J$22,IF(CUADRO!I83="V",0,IF(CUADRO!I83="AP",0,IF(CUADRO!I83="HS",0,IF(CUADRO!I83="BA",0,IF(CALCULADORA!$M$2="INVIERNO",CUADRO!EL83,CUADRO!FR83))))))</f>
        <v/>
      </c>
      <c r="DF83" s="148" t="str">
        <f>IF(J83="X",CALCULADORA!$J$22,IF(CUADRO!J83="V",0,IF(CUADRO!J83="AP",0,IF(CUADRO!J83="HS",0,IF(CUADRO!J83="BA",0,IF(CALCULADORA!$M$2="INVIERNO",CUADRO!EM83,CUADRO!FS83))))))</f>
        <v/>
      </c>
      <c r="DG83" s="148" t="str">
        <f>IF(K83="X",CALCULADORA!$J$22,IF(CUADRO!K83="V",0,IF(CUADRO!K83="AP",0,IF(CUADRO!K83="HS",0,IF(CUADRO!K83="BA",0,IF(CALCULADORA!$M$2="INVIERNO",CUADRO!EN83,CUADRO!FT83))))))</f>
        <v/>
      </c>
      <c r="DH83" s="148" t="str">
        <f>IF(L83="X",CALCULADORA!$J$22,IF(CUADRO!L83="V",0,IF(CUADRO!L83="AP",0,IF(CUADRO!L83="HS",0,IF(CUADRO!L83="BA",0,IF(CALCULADORA!$M$2="INVIERNO",CUADRO!EO83,CUADRO!FU83))))))</f>
        <v/>
      </c>
      <c r="DI83" s="148" t="str">
        <f>IF(M83="X",CALCULADORA!$J$22,IF(CUADRO!M83="V",0,IF(CUADRO!M83="AP",0,IF(CUADRO!M83="HS",0,IF(CUADRO!M83="BA",0,IF(CALCULADORA!$M$2="INVIERNO",CUADRO!EP83,CUADRO!FV83))))))</f>
        <v/>
      </c>
      <c r="DJ83" s="148" t="str">
        <f>IF(N83="X",CALCULADORA!$J$22,IF(CUADRO!N83="V",0,IF(CUADRO!N83="AP",0,IF(CUADRO!N83="HS",0,IF(CUADRO!N83="BA",0,IF(CALCULADORA!$M$2="INVIERNO",CUADRO!EQ83,CUADRO!FW83))))))</f>
        <v/>
      </c>
      <c r="DK83" s="148" t="str">
        <f>IF(O83="X",CALCULADORA!$J$22,IF(CUADRO!O83="V",0,IF(CUADRO!O83="AP",0,IF(CUADRO!O83="HS",0,IF(CUADRO!O83="BA",0,IF(CALCULADORA!$M$2="INVIERNO",CUADRO!ER83,CUADRO!FX83))))))</f>
        <v/>
      </c>
      <c r="DL83" s="148" t="str">
        <f>IF(P83="X",CALCULADORA!$J$22,IF(CUADRO!P83="V",0,IF(CUADRO!P83="AP",0,IF(CUADRO!P83="HS",0,IF(CUADRO!P83="BA",0,IF(CALCULADORA!$M$2="INVIERNO",CUADRO!ES83,CUADRO!FY83))))))</f>
        <v/>
      </c>
      <c r="DM83" s="148" t="str">
        <f>IF(Q83="X",CALCULADORA!$J$22,IF(CUADRO!Q83="V",0,IF(CUADRO!Q83="AP",0,IF(CUADRO!Q83="HS",0,IF(CUADRO!Q83="BA",0,IF(CALCULADORA!$M$2="INVIERNO",CUADRO!ET83,CUADRO!FZ83))))))</f>
        <v/>
      </c>
      <c r="DN83" s="148" t="str">
        <f>IF(R83="X",CALCULADORA!$J$22,IF(CUADRO!R83="V",0,IF(CUADRO!R83="AP",0,IF(CUADRO!R83="HS",0,IF(CUADRO!R83="BA",0,IF(CALCULADORA!$M$2="INVIERNO",CUADRO!EU83,CUADRO!GA83))))))</f>
        <v/>
      </c>
      <c r="DO83" s="148" t="str">
        <f>IF(S83="X",CALCULADORA!$J$22,IF(CUADRO!S83="V",0,IF(CUADRO!S83="AP",0,IF(CUADRO!S83="HS",0,IF(CUADRO!S83="BA",0,IF(CALCULADORA!$M$2="INVIERNO",CUADRO!EV83,CUADRO!GB83))))))</f>
        <v/>
      </c>
      <c r="DP83" s="148" t="str">
        <f>IF(T83="X",CALCULADORA!$J$22,IF(CUADRO!T83="V",0,IF(CUADRO!T83="AP",0,IF(CUADRO!T83="HS",0,IF(CUADRO!T83="BA",0,IF(CALCULADORA!$M$2="INVIERNO",CUADRO!EW83,CUADRO!GC83))))))</f>
        <v/>
      </c>
      <c r="DQ83" s="148" t="str">
        <f>IF(U83="X",CALCULADORA!$J$22,IF(CUADRO!U83="V",0,IF(CUADRO!U83="AP",0,IF(CUADRO!U83="HS",0,IF(CUADRO!U83="BA",0,IF(CALCULADORA!$M$2="INVIERNO",CUADRO!EX83,CUADRO!GD83))))))</f>
        <v/>
      </c>
      <c r="DR83" s="148" t="str">
        <f>IF(V83="X",CALCULADORA!$J$22,IF(CUADRO!V83="V",0,IF(CUADRO!V83="AP",0,IF(CUADRO!V83="HS",0,IF(CUADRO!V83="BA",0,IF(CALCULADORA!$M$2="INVIERNO",CUADRO!EY83,CUADRO!GE83))))))</f>
        <v/>
      </c>
      <c r="DS83" s="148" t="str">
        <f>IF(W83="X",CALCULADORA!$J$22,IF(CUADRO!W83="V",0,IF(CUADRO!W83="AP",0,IF(CUADRO!W83="HS",0,IF(CUADRO!W83="BA",0,IF(CALCULADORA!$M$2="INVIERNO",CUADRO!EZ83,CUADRO!GF83))))))</f>
        <v/>
      </c>
      <c r="DT83" s="148" t="str">
        <f>IF(X83="X",CALCULADORA!$J$22,IF(CUADRO!X83="V",0,IF(CUADRO!X83="AP",0,IF(CUADRO!X83="HS",0,IF(CUADRO!X83="BA",0,IF(CALCULADORA!$M$2="INVIERNO",CUADRO!FA83,CUADRO!GG83))))))</f>
        <v/>
      </c>
      <c r="DU83" s="148" t="str">
        <f>IF(Y83="X",CALCULADORA!$J$22,IF(CUADRO!Y83="V",0,IF(CUADRO!Y83="AP",0,IF(CUADRO!Y83="HS",0,IF(CUADRO!Y83="BA",0,IF(CALCULADORA!$M$2="INVIERNO",CUADRO!FB83,CUADRO!GH83))))))</f>
        <v/>
      </c>
      <c r="DV83" s="148" t="str">
        <f>IF(Z83="X",CALCULADORA!$J$22,IF(CUADRO!Z83="V",0,IF(CUADRO!Z83="AP",0,IF(CUADRO!Z83="HS",0,IF(CUADRO!Z83="BA",0,IF(CALCULADORA!$M$2="INVIERNO",CUADRO!FC83,CUADRO!GI83))))))</f>
        <v/>
      </c>
      <c r="DW83" s="148" t="str">
        <f>IF(AA83="X",CALCULADORA!$J$22,IF(CUADRO!AA83="V",0,IF(CUADRO!AA83="AP",0,IF(CUADRO!AA83="HS",0,IF(CUADRO!AA83="BA",0,IF(CALCULADORA!$M$2="INVIERNO",CUADRO!FD83,CUADRO!GJ83))))))</f>
        <v/>
      </c>
      <c r="DX83" s="148" t="str">
        <f>IF(AB83="X",CALCULADORA!$J$22,IF(CUADRO!AB83="V",0,IF(CUADRO!AB83="AP",0,IF(CUADRO!AB83="HS",0,IF(CUADRO!AB83="BA",0,IF(CALCULADORA!$M$2="INVIERNO",CUADRO!FE83,CUADRO!GK83))))))</f>
        <v/>
      </c>
      <c r="DY83" s="148" t="str">
        <f>IF(AC83="X",CALCULADORA!$J$22,IF(CUADRO!AC83="V",0,IF(CUADRO!AC83="AP",0,IF(CUADRO!AC83="HS",0,IF(CUADRO!AC83="BA",0,IF(CALCULADORA!$M$2="INVIERNO",CUADRO!FF83,CUADRO!GL83))))))</f>
        <v/>
      </c>
      <c r="DZ83" s="148" t="str">
        <f>IF(AD83="X",CALCULADORA!$J$22,IF(CUADRO!AD83="V",0,IF(CUADRO!AD83="AP",0,IF(CUADRO!AD83="HS",0,IF(CUADRO!AD83="BA",0,IF(CALCULADORA!$M$2="INVIERNO",CUADRO!FG83,CUADRO!GM83))))))</f>
        <v/>
      </c>
      <c r="EA83" s="148" t="str">
        <f>IF(AE83="X",CALCULADORA!$J$22,IF(CUADRO!AE83="V",0,IF(CUADRO!AE83="AP",0,IF(CUADRO!AE83="HS",0,IF(CUADRO!AE83="BA",0,IF(CALCULADORA!$M$2="INVIERNO",CUADRO!FH83,CUADRO!GN83))))))</f>
        <v/>
      </c>
      <c r="EB83" s="148" t="str">
        <f>IF(AF83="X",CALCULADORA!$J$22,IF(CUADRO!AF83="V",0,IF(CUADRO!AF83="AP",0,IF(CUADRO!AF83="HS",0,IF(CUADRO!AF83="BA",0,IF(CALCULADORA!$M$2="INVIERNO",CUADRO!FI83,CUADRO!GO83))))))</f>
        <v/>
      </c>
      <c r="EC83" s="148" t="str">
        <f>IF(AG83="X",CALCULADORA!$J$22,IF(CUADRO!AG83="V",0,IF(CUADRO!AG83="AP",0,IF(CUADRO!AG83="HS",0,IF(CUADRO!AG83="BA",0,IF(CALCULADORA!$M$2="INVIERNO",CUADRO!FJ83,CUADRO!GP83))))))</f>
        <v/>
      </c>
      <c r="ED83" s="148" t="str">
        <f>IF(AH83="X",CALCULADORA!$J$22,IF(CUADRO!AH83="V",0,IF(CUADRO!AH83="AP",0,IF(CUADRO!AH83="HS",0,IF(CUADRO!AH83="BA",0,IF(CALCULADORA!$M$2="INVIERNO",CUADRO!FK83,CUADRO!GQ83))))))</f>
        <v/>
      </c>
      <c r="EE83" s="148" t="str">
        <f>IF(AI83="X",CALCULADORA!$J$22,IF(CUADRO!AI83="V",0,IF(CUADRO!AI83="AP",0,IF(CUADRO!AI83="HS",0,IF(CUADRO!AI83="BA",0,IF(CALCULADORA!$M$2="INVIERNO",CUADRO!FL83,CUADRO!GR83))))))</f>
        <v/>
      </c>
      <c r="EF83" s="148" t="str">
        <f>IF(AJ83="X",CALCULADORA!$J$22,IF(CUADRO!AJ83="V",0,IF(CUADRO!AJ83="AP",0,IF(CUADRO!AJ83="HS",0,IF(CUADRO!AJ83="BA",0,IF(CALCULADORA!$M$2="INVIERNO",CUADRO!FM83,CUADRO!GS83))))))</f>
        <v/>
      </c>
      <c r="EG83" s="148" t="str">
        <f>IF(AK83="X",CALCULADORA!$J$22,IF(CUADRO!AK83="V",0,IF(CUADRO!AK83="AP",0,IF(CUADRO!AK83="HS",0,IF(CUADRO!AK83="BA",0,IF(CALCULADORA!$M$2="INVIERNO",CUADRO!FN83,CUADRO!GT83))))))</f>
        <v/>
      </c>
      <c r="EH83" s="363">
        <f t="shared" si="119"/>
        <v>0</v>
      </c>
      <c r="EI83" s="19"/>
      <c r="EJ83" s="148" t="str">
        <f>IF(G83="","",IF(G83="L",0,IF(G83="V",0,IF(G83="X",0,IF(G$2="L",VLOOKUP(G83,'H. INV.'!$F$10:$P$171,11,FALSE),IF(G$2="S",VLOOKUP(G83,'H. INV.'!$V$10:$AF$171,11,FALSE),IF(G$2="D",VLOOKUP(G83,'H. INV.'!$AL$10:$AV$171,11,FALSE),"")))))))</f>
        <v/>
      </c>
      <c r="EK83" s="148" t="str">
        <f>IF(H83="","",IF(H83="L",0,IF(H83="V",0,IF(H83="X",0,IF(H$2="L",VLOOKUP(H83,'H. INV.'!$F$10:$P$171,11,FALSE),IF(H$2="S",VLOOKUP(H83,'H. INV.'!$V$10:$AF$171,11,FALSE),IF(H$2="D",VLOOKUP(H83,'H. INV.'!$AL$10:$AV$171,11,FALSE),"")))))))</f>
        <v/>
      </c>
      <c r="EL83" s="148" t="str">
        <f>IF(I83="","",IF(I83="L",0,IF(I83="V",0,IF(I83="X",0,IF(I$2="L",VLOOKUP(I83,'H. INV.'!$F$10:$P$171,11,FALSE),IF(I$2="S",VLOOKUP(I83,'H. INV.'!$V$10:$AF$171,11,FALSE),IF(I$2="D",VLOOKUP(I83,'H. INV.'!$AL$10:$AV$171,11,FALSE),"")))))))</f>
        <v/>
      </c>
      <c r="EM83" s="148" t="str">
        <f>IF(J83="","",IF(J83="L",0,IF(J83="V",0,IF(J83="X",0,IF(J$2="L",VLOOKUP(J83,'H. INV.'!$F$10:$P$171,11,FALSE),IF(J$2="S",VLOOKUP(J83,'H. INV.'!$V$10:$AF$171,11,FALSE),IF(J$2="D",VLOOKUP(J83,'H. INV.'!$AL$10:$AV$171,11,FALSE),"")))))))</f>
        <v/>
      </c>
      <c r="EN83" s="148" t="str">
        <f>IF(K83="","",IF(K83="L",0,IF(K83="V",0,IF(K83="X",0,IF(K$2="L",VLOOKUP(K83,'H. INV.'!$F$10:$P$171,11,FALSE),IF(K$2="S",VLOOKUP(K83,'H. INV.'!$V$10:$AF$171,11,FALSE),IF(K$2="D",VLOOKUP(K83,'H. INV.'!$AL$10:$AV$171,11,FALSE),"")))))))</f>
        <v/>
      </c>
      <c r="EO83" s="148" t="str">
        <f>IF(L83="","",IF(L83="L",0,IF(L83="V",0,IF(L83="X",0,IF(L$2="L",VLOOKUP(L83,'H. INV.'!$F$10:$P$171,11,FALSE),IF(L$2="S",VLOOKUP(L83,'H. INV.'!$V$10:$AF$171,11,FALSE),IF(L$2="D",VLOOKUP(L83,'H. INV.'!$AL$10:$AV$171,11,FALSE),"")))))))</f>
        <v/>
      </c>
      <c r="EP83" s="148" t="str">
        <f>IF(M83="","",IF(M83="L",0,IF(M83="V",0,IF(M83="X",0,IF(M$2="L",VLOOKUP(M83,'H. INV.'!$F$10:$P$171,11,FALSE),IF(M$2="S",VLOOKUP(M83,'H. INV.'!$V$10:$AF$171,11,FALSE),IF(M$2="D",VLOOKUP(M83,'H. INV.'!$AL$10:$AV$171,11,FALSE),"")))))))</f>
        <v/>
      </c>
      <c r="EQ83" s="148" t="str">
        <f>IF(N83="","",IF(N83="L",0,IF(N83="V",0,IF(N83="X",0,IF(N$2="L",VLOOKUP(N83,'H. INV.'!$F$10:$P$171,11,FALSE),IF(N$2="S",VLOOKUP(N83,'H. INV.'!$V$10:$AF$171,11,FALSE),IF(N$2="D",VLOOKUP(N83,'H. INV.'!$AL$10:$AV$171,11,FALSE),"")))))))</f>
        <v/>
      </c>
      <c r="ER83" s="148" t="str">
        <f>IF(O83="","",IF(O83="L",0,IF(O83="V",0,IF(O83="X",0,IF(O$2="L",VLOOKUP(O83,'H. INV.'!$F$10:$P$171,11,FALSE),IF(O$2="S",VLOOKUP(O83,'H. INV.'!$V$10:$AF$171,11,FALSE),IF(O$2="D",VLOOKUP(O83,'H. INV.'!$AL$10:$AV$171,11,FALSE),"")))))))</f>
        <v/>
      </c>
      <c r="ES83" s="148" t="str">
        <f>IF(P83="","",IF(P83="L",0,IF(P83="V",0,IF(P83="X",0,IF(P$2="L",VLOOKUP(P83,'H. INV.'!$F$10:$P$171,11,FALSE),IF(P$2="S",VLOOKUP(P83,'H. INV.'!$V$10:$AF$171,11,FALSE),IF(P$2="D",VLOOKUP(P83,'H. INV.'!$AL$10:$AV$171,11,FALSE),"")))))))</f>
        <v/>
      </c>
      <c r="ET83" s="148" t="str">
        <f>IF(Q83="","",IF(Q83="L",0,IF(Q83="V",0,IF(Q83="X",0,IF(Q$2="L",VLOOKUP(Q83,'H. INV.'!$F$10:$P$171,11,FALSE),IF(Q$2="S",VLOOKUP(Q83,'H. INV.'!$V$10:$AF$171,11,FALSE),IF(Q$2="D",VLOOKUP(Q83,'H. INV.'!$AL$10:$AV$171,11,FALSE),"")))))))</f>
        <v/>
      </c>
      <c r="EU83" s="148" t="str">
        <f>IF(R83="","",IF(R83="L",0,IF(R83="V",0,IF(R83="X",0,IF(R$2="L",VLOOKUP(R83,'H. INV.'!$F$10:$P$171,11,FALSE),IF(R$2="S",VLOOKUP(R83,'H. INV.'!$V$10:$AF$171,11,FALSE),IF(R$2="D",VLOOKUP(R83,'H. INV.'!$AL$10:$AV$171,11,FALSE),"")))))))</f>
        <v/>
      </c>
      <c r="EV83" s="148" t="str">
        <f>IF(S83="","",IF(S83="L",0,IF(S83="V",0,IF(S83="X",0,IF(S$2="L",VLOOKUP(S83,'H. INV.'!$F$10:$P$171,11,FALSE),IF(S$2="S",VLOOKUP(S83,'H. INV.'!$V$10:$AF$171,11,FALSE),IF(S$2="D",VLOOKUP(S83,'H. INV.'!$AL$10:$AV$171,11,FALSE),"")))))))</f>
        <v/>
      </c>
      <c r="EW83" s="148" t="str">
        <f>IF(T83="","",IF(T83="L",0,IF(T83="V",0,IF(T83="X",0,IF(T$2="L",VLOOKUP(T83,'H. INV.'!$F$10:$P$171,11,FALSE),IF(T$2="S",VLOOKUP(T83,'H. INV.'!$V$10:$AF$171,11,FALSE),IF(T$2="D",VLOOKUP(T83,'H. INV.'!$AL$10:$AV$171,11,FALSE),"")))))))</f>
        <v/>
      </c>
      <c r="EX83" s="148" t="str">
        <f>IF(U83="","",IF(U83="L",0,IF(U83="V",0,IF(U83="X",0,IF(U$2="L",VLOOKUP(U83,'H. INV.'!$F$10:$P$171,11,FALSE),IF(U$2="S",VLOOKUP(U83,'H. INV.'!$V$10:$AF$171,11,FALSE),IF(U$2="D",VLOOKUP(U83,'H. INV.'!$AL$10:$AV$171,11,FALSE),"")))))))</f>
        <v/>
      </c>
      <c r="EY83" s="148" t="str">
        <f>IF(V83="","",IF(V83="L",0,IF(V83="V",0,IF(V83="X",0,IF(V$2="L",VLOOKUP(V83,'H. INV.'!$F$10:$P$171,11,FALSE),IF(V$2="S",VLOOKUP(V83,'H. INV.'!$V$10:$AF$171,11,FALSE),IF(V$2="D",VLOOKUP(V83,'H. INV.'!$AL$10:$AV$171,11,FALSE),"")))))))</f>
        <v/>
      </c>
      <c r="EZ83" s="148" t="str">
        <f>IF(W83="","",IF(W83="L",0,IF(W83="V",0,IF(W83="X",0,IF(W$2="L",VLOOKUP(W83,'H. INV.'!$F$10:$P$171,11,FALSE),IF(W$2="S",VLOOKUP(W83,'H. INV.'!$V$10:$AF$171,11,FALSE),IF(W$2="D",VLOOKUP(W83,'H. INV.'!$AL$10:$AV$171,11,FALSE),"")))))))</f>
        <v/>
      </c>
      <c r="FA83" s="148" t="str">
        <f>IF(X83="","",IF(X83="L",0,IF(X83="V",0,IF(X83="X",0,IF(X$2="L",VLOOKUP(X83,'H. INV.'!$F$10:$P$171,11,FALSE),IF(X$2="S",VLOOKUP(X83,'H. INV.'!$V$10:$AF$171,11,FALSE),IF(X$2="D",VLOOKUP(X83,'H. INV.'!$AL$10:$AV$171,11,FALSE),"")))))))</f>
        <v/>
      </c>
      <c r="FB83" s="148" t="str">
        <f>IF(Y83="","",IF(Y83="L",0,IF(Y83="V",0,IF(Y83="X",0,IF(Y$2="L",VLOOKUP(Y83,'H. INV.'!$F$10:$P$171,11,FALSE),IF(Y$2="S",VLOOKUP(Y83,'H. INV.'!$V$10:$AF$171,11,FALSE),IF(Y$2="D",VLOOKUP(Y83,'H. INV.'!$AL$10:$AV$171,11,FALSE),"")))))))</f>
        <v/>
      </c>
      <c r="FC83" s="148" t="str">
        <f>IF(Z83="","",IF(Z83="L",0,IF(Z83="V",0,IF(Z83="X",0,IF(Z$2="L",VLOOKUP(Z83,'H. INV.'!$F$10:$P$171,11,FALSE),IF(Z$2="S",VLOOKUP(Z83,'H. INV.'!$V$10:$AF$171,11,FALSE),IF(Z$2="D",VLOOKUP(Z83,'H. INV.'!$AL$10:$AV$171,11,FALSE),"")))))))</f>
        <v/>
      </c>
      <c r="FD83" s="148" t="str">
        <f>IF(AA83="","",IF(AA83="L",0,IF(AA83="V",0,IF(AA83="X",0,IF(AA$2="L",VLOOKUP(AA83,'H. INV.'!$F$10:$P$171,11,FALSE),IF(AA$2="S",VLOOKUP(AA83,'H. INV.'!$V$10:$AF$171,11,FALSE),IF(AA$2="D",VLOOKUP(AA83,'H. INV.'!$AL$10:$AV$171,11,FALSE),"")))))))</f>
        <v/>
      </c>
      <c r="FE83" s="148" t="str">
        <f>IF(AB83="","",IF(AB83="L",0,IF(AB83="V",0,IF(AB83="X",0,IF(AB$2="L",VLOOKUP(AB83,'H. INV.'!$F$10:$P$171,11,FALSE),IF(AB$2="S",VLOOKUP(AB83,'H. INV.'!$V$10:$AF$171,11,FALSE),IF(AB$2="D",VLOOKUP(AB83,'H. INV.'!$AL$10:$AV$171,11,FALSE),"")))))))</f>
        <v/>
      </c>
      <c r="FF83" s="148" t="str">
        <f>IF(AC83="","",IF(AC83="L",0,IF(AC83="V",0,IF(AC83="X",0,IF(AC$2="L",VLOOKUP(AC83,'H. INV.'!$F$10:$P$171,11,FALSE),IF(AC$2="S",VLOOKUP(AC83,'H. INV.'!$V$10:$AF$171,11,FALSE),IF(AC$2="D",VLOOKUP(AC83,'H. INV.'!$AL$10:$AV$171,11,FALSE),"")))))))</f>
        <v/>
      </c>
      <c r="FG83" s="148" t="str">
        <f>IF(AD83="","",IF(AD83="L",0,IF(AD83="V",0,IF(AD83="X",0,IF(AD$2="L",VLOOKUP(AD83,'H. INV.'!$F$10:$P$171,11,FALSE),IF(AD$2="S",VLOOKUP(AD83,'H. INV.'!$V$10:$AF$171,11,FALSE),IF(AD$2="D",VLOOKUP(AD83,'H. INV.'!$AL$10:$AV$171,11,FALSE),"")))))))</f>
        <v/>
      </c>
      <c r="FH83" s="148" t="str">
        <f>IF(AE83="","",IF(AE83="L",0,IF(AE83="V",0,IF(AE83="X",0,IF(AE$2="L",VLOOKUP(AE83,'H. INV.'!$F$10:$P$171,11,FALSE),IF(AE$2="S",VLOOKUP(AE83,'H. INV.'!$V$10:$AF$171,11,FALSE),IF(AE$2="D",VLOOKUP(AE83,'H. INV.'!$AL$10:$AV$171,11,FALSE),"")))))))</f>
        <v/>
      </c>
      <c r="FI83" s="148" t="str">
        <f>IF(AF83="","",IF(AF83="L",0,IF(AF83="V",0,IF(AF83="X",0,IF(AF$2="L",VLOOKUP(AF83,'H. INV.'!$F$10:$P$171,11,FALSE),IF(AF$2="S",VLOOKUP(AF83,'H. INV.'!$V$10:$AF$171,11,FALSE),IF(AF$2="D",VLOOKUP(AF83,'H. INV.'!$AL$10:$AV$171,11,FALSE),"")))))))</f>
        <v/>
      </c>
      <c r="FJ83" s="148" t="str">
        <f>IF(AG83="","",IF(AG83="L",0,IF(AG83="V",0,IF(AG83="X",0,IF(AG$2="L",VLOOKUP(AG83,'H. INV.'!$F$10:$P$171,11,FALSE),IF(AG$2="S",VLOOKUP(AG83,'H. INV.'!$V$10:$AF$171,11,FALSE),IF(AG$2="D",VLOOKUP(AG83,'H. INV.'!$AL$10:$AV$171,11,FALSE),"")))))))</f>
        <v/>
      </c>
      <c r="FK83" s="148" t="str">
        <f>IF(AH83="","",IF(AH83="L",0,IF(AH83="V",0,IF(AH83="X",0,IF(AH$2="L",VLOOKUP(AH83,'H. INV.'!$F$10:$P$171,11,FALSE),IF(AH$2="S",VLOOKUP(AH83,'H. INV.'!$V$10:$AF$171,11,FALSE),IF(AH$2="D",VLOOKUP(AH83,'H. INV.'!$AL$10:$AV$171,11,FALSE),"")))))))</f>
        <v/>
      </c>
      <c r="FL83" s="148" t="str">
        <f>IF(AI83="","",IF(AI83="L",0,IF(AI83="V",0,IF(AI83="X",0,IF(AI$2="L",VLOOKUP(AI83,'H. INV.'!$F$10:$P$171,11,FALSE),IF(AI$2="S",VLOOKUP(AI83,'H. INV.'!$V$10:$AF$171,11,FALSE),IF(AI$2="D",VLOOKUP(AI83,'H. INV.'!$AL$10:$AV$171,11,FALSE),"")))))))</f>
        <v/>
      </c>
      <c r="FM83" s="148" t="str">
        <f>IF(AJ83="","",IF(AJ83="L",0,IF(AJ83="V",0,IF(AJ83="X",0,IF(AJ$2="L",VLOOKUP(AJ83,'H. INV.'!$F$10:$P$171,11,FALSE),IF(AJ$2="S",VLOOKUP(AJ83,'H. INV.'!$V$10:$AF$171,11,FALSE),IF(AJ$2="D",VLOOKUP(AJ83,'H. INV.'!$AL$10:$AV$171,11,FALSE),"")))))))</f>
        <v/>
      </c>
      <c r="FN83" s="148" t="str">
        <f>IF(AK83="","",IF(AK83="L",0,IF(AK83="V",0,IF(AK83="X",0,IF(AK$2="L",VLOOKUP(AK83,'H. INV.'!$F$10:$P$171,11,FALSE),IF(AK$2="S",VLOOKUP(AK83,'H. INV.'!$V$10:$AF$171,11,FALSE),IF(AK$2="D",VLOOKUP(AK83,'H. INV.'!$AL$10:$AV$171,11,FALSE),"")))))))</f>
        <v/>
      </c>
      <c r="FO83" s="19"/>
      <c r="FP83" s="148" t="str">
        <f>IF(G83="","",IF(G83="L",0,IF(G83="V",0,IF(G83="X",0,IF(G$2="L",VLOOKUP(G83,'H. VER.'!$F$10:$P$171,11,FALSE),IF(G$2="S",VLOOKUP(G83,'H. VER.'!$V$10:$AF$171,11,FALSE),IF(G$2="D",VLOOKUP(G83,'H. VER.'!$AL$10:$AV$171,11,FALSE),"")))))))</f>
        <v/>
      </c>
      <c r="FQ83" s="148" t="str">
        <f>IF(H83="","",IF(H83="L",0,IF(H83="V",0,IF(H83="X",0,IF(H$2="L",VLOOKUP(H83,'H. VER.'!$F$10:$P$171,11,FALSE),IF(H$2="S",VLOOKUP(H83,'H. VER.'!$V$10:$AF$171,11,FALSE),IF(H$2="D",VLOOKUP(H83,'H. VER.'!$AL$10:$AV$171,11,FALSE),"")))))))</f>
        <v/>
      </c>
      <c r="FR83" s="148" t="str">
        <f>IF(I83="","",IF(I83="L",0,IF(I83="V",0,IF(I83="X",0,IF(I$2="L",VLOOKUP(I83,'H. VER.'!$F$10:$P$171,11,FALSE),IF(I$2="S",VLOOKUP(I83,'H. VER.'!$V$10:$AF$171,11,FALSE),IF(I$2="D",VLOOKUP(I83,'H. VER.'!$AL$10:$AV$171,11,FALSE),"")))))))</f>
        <v/>
      </c>
      <c r="FS83" s="148" t="str">
        <f>IF(J83="","",IF(J83="L",0,IF(J83="V",0,IF(J83="X",0,IF(J$2="L",VLOOKUP(J83,'H. VER.'!$F$10:$P$171,11,FALSE),IF(J$2="S",VLOOKUP(J83,'H. VER.'!$V$10:$AF$171,11,FALSE),IF(J$2="D",VLOOKUP(J83,'H. VER.'!$AL$10:$AV$171,11,FALSE),"")))))))</f>
        <v/>
      </c>
      <c r="FT83" s="148" t="str">
        <f>IF(K83="","",IF(K83="L",0,IF(K83="V",0,IF(K83="X",0,IF(K$2="L",VLOOKUP(K83,'H. VER.'!$F$10:$P$171,11,FALSE),IF(K$2="S",VLOOKUP(K83,'H. VER.'!$V$10:$AF$171,11,FALSE),IF(K$2="D",VLOOKUP(K83,'H. VER.'!$AL$10:$AV$171,11,FALSE),"")))))))</f>
        <v/>
      </c>
      <c r="FU83" s="148" t="str">
        <f>IF(L83="","",IF(L83="L",0,IF(L83="V",0,IF(L83="X",0,IF(L$2="L",VLOOKUP(L83,'H. VER.'!$F$10:$P$171,11,FALSE),IF(L$2="S",VLOOKUP(L83,'H. VER.'!$V$10:$AF$171,11,FALSE),IF(L$2="D",VLOOKUP(L83,'H. VER.'!$AL$10:$AV$171,11,FALSE),"")))))))</f>
        <v/>
      </c>
      <c r="FV83" s="148" t="str">
        <f>IF(M83="","",IF(M83="L",0,IF(M83="V",0,IF(M83="X",0,IF(M$2="L",VLOOKUP(M83,'H. VER.'!$F$10:$P$171,11,FALSE),IF(M$2="S",VLOOKUP(M83,'H. VER.'!$V$10:$AF$171,11,FALSE),IF(M$2="D",VLOOKUP(M83,'H. VER.'!$AL$10:$AV$171,11,FALSE),"")))))))</f>
        <v/>
      </c>
      <c r="FW83" s="148" t="str">
        <f>IF(N83="","",IF(N83="L",0,IF(N83="V",0,IF(N83="X",0,IF(N$2="L",VLOOKUP(N83,'H. VER.'!$F$10:$P$171,11,FALSE),IF(N$2="S",VLOOKUP(N83,'H. VER.'!$V$10:$AF$171,11,FALSE),IF(N$2="D",VLOOKUP(N83,'H. VER.'!$AL$10:$AV$171,11,FALSE),"")))))))</f>
        <v/>
      </c>
      <c r="FX83" s="148" t="str">
        <f>IF(O83="","",IF(O83="L",0,IF(O83="V",0,IF(O83="X",0,IF(O$2="L",VLOOKUP(O83,'H. VER.'!$F$10:$P$171,11,FALSE),IF(O$2="S",VLOOKUP(O83,'H. VER.'!$V$10:$AF$171,11,FALSE),IF(O$2="D",VLOOKUP(O83,'H. VER.'!$AL$10:$AV$171,11,FALSE),"")))))))</f>
        <v/>
      </c>
      <c r="FY83" s="148" t="str">
        <f>IF(P83="","",IF(P83="L",0,IF(P83="V",0,IF(P83="X",0,IF(P$2="L",VLOOKUP(P83,'H. VER.'!$F$10:$P$171,11,FALSE),IF(P$2="S",VLOOKUP(P83,'H. VER.'!$V$10:$AF$171,11,FALSE),IF(P$2="D",VLOOKUP(P83,'H. VER.'!$AL$10:$AV$171,11,FALSE),"")))))))</f>
        <v/>
      </c>
      <c r="FZ83" s="148" t="str">
        <f>IF(Q83="","",IF(Q83="L",0,IF(Q83="V",0,IF(Q83="X",0,IF(Q$2="L",VLOOKUP(Q83,'H. VER.'!$F$10:$P$171,11,FALSE),IF(Q$2="S",VLOOKUP(Q83,'H. VER.'!$V$10:$AF$171,11,FALSE),IF(Q$2="D",VLOOKUP(Q83,'H. VER.'!$AL$10:$AV$171,11,FALSE),"")))))))</f>
        <v/>
      </c>
      <c r="GA83" s="148" t="str">
        <f>IF(R83="","",IF(R83="L",0,IF(R83="V",0,IF(R83="X",0,IF(R$2="L",VLOOKUP(R83,'H. VER.'!$F$10:$P$171,11,FALSE),IF(R$2="S",VLOOKUP(R83,'H. VER.'!$V$10:$AF$171,11,FALSE),IF(R$2="D",VLOOKUP(R83,'H. VER.'!$AL$10:$AV$171,11,FALSE),"")))))))</f>
        <v/>
      </c>
      <c r="GB83" s="148" t="str">
        <f>IF(S83="","",IF(S83="L",0,IF(S83="V",0,IF(S83="X",0,IF(S$2="L",VLOOKUP(S83,'H. VER.'!$F$10:$P$171,11,FALSE),IF(S$2="S",VLOOKUP(S83,'H. VER.'!$V$10:$AF$171,11,FALSE),IF(S$2="D",VLOOKUP(S83,'H. VER.'!$AL$10:$AV$171,11,FALSE),"")))))))</f>
        <v/>
      </c>
      <c r="GC83" s="148" t="str">
        <f>IF(T83="","",IF(T83="L",0,IF(T83="V",0,IF(T83="X",0,IF(T$2="L",VLOOKUP(T83,'H. VER.'!$F$10:$P$171,11,FALSE),IF(T$2="S",VLOOKUP(T83,'H. VER.'!$V$10:$AF$171,11,FALSE),IF(T$2="D",VLOOKUP(T83,'H. VER.'!$AL$10:$AV$171,11,FALSE),"")))))))</f>
        <v/>
      </c>
      <c r="GD83" s="148" t="str">
        <f>IF(U83="","",IF(U83="L",0,IF(U83="V",0,IF(U83="X",0,IF(U$2="L",VLOOKUP(U83,'H. VER.'!$F$10:$P$171,11,FALSE),IF(U$2="S",VLOOKUP(U83,'H. VER.'!$V$10:$AF$171,11,FALSE),IF(U$2="D",VLOOKUP(U83,'H. VER.'!$AL$10:$AV$171,11,FALSE),"")))))))</f>
        <v/>
      </c>
      <c r="GE83" s="148" t="str">
        <f>IF(V83="","",IF(V83="L",0,IF(V83="V",0,IF(V83="X",0,IF(V$2="L",VLOOKUP(V83,'H. VER.'!$F$10:$P$171,11,FALSE),IF(V$2="S",VLOOKUP(V83,'H. VER.'!$V$10:$AF$171,11,FALSE),IF(V$2="D",VLOOKUP(V83,'H. VER.'!$AL$10:$AV$171,11,FALSE),"")))))))</f>
        <v/>
      </c>
      <c r="GF83" s="148" t="str">
        <f>IF(W83="","",IF(W83="L",0,IF(W83="V",0,IF(W83="X",0,IF(W$2="L",VLOOKUP(W83,'H. VER.'!$F$10:$P$171,11,FALSE),IF(W$2="S",VLOOKUP(W83,'H. VER.'!$V$10:$AF$171,11,FALSE),IF(W$2="D",VLOOKUP(W83,'H. VER.'!$AL$10:$AV$171,11,FALSE),"")))))))</f>
        <v/>
      </c>
      <c r="GG83" s="148" t="str">
        <f>IF(X83="","",IF(X83="L",0,IF(X83="V",0,IF(X83="X",0,IF(X$2="L",VLOOKUP(X83,'H. VER.'!$F$10:$P$171,11,FALSE),IF(X$2="S",VLOOKUP(X83,'H. VER.'!$V$10:$AF$171,11,FALSE),IF(X$2="D",VLOOKUP(X83,'H. VER.'!$AL$10:$AV$171,11,FALSE),"")))))))</f>
        <v/>
      </c>
      <c r="GH83" s="148" t="str">
        <f>IF(Y83="","",IF(Y83="L",0,IF(Y83="V",0,IF(Y83="X",0,IF(Y$2="L",VLOOKUP(Y83,'H. VER.'!$F$10:$P$171,11,FALSE),IF(Y$2="S",VLOOKUP(Y83,'H. VER.'!$V$10:$AF$171,11,FALSE),IF(Y$2="D",VLOOKUP(Y83,'H. VER.'!$AL$10:$AV$171,11,FALSE),"")))))))</f>
        <v/>
      </c>
      <c r="GI83" s="148" t="str">
        <f>IF(Z83="","",IF(Z83="L",0,IF(Z83="V",0,IF(Z83="X",0,IF(Z$2="L",VLOOKUP(Z83,'H. VER.'!$F$10:$P$171,11,FALSE),IF(Z$2="S",VLOOKUP(Z83,'H. VER.'!$V$10:$AF$171,11,FALSE),IF(Z$2="D",VLOOKUP(Z83,'H. VER.'!$AL$10:$AV$171,11,FALSE),"")))))))</f>
        <v/>
      </c>
      <c r="GJ83" s="148" t="str">
        <f>IF(AA83="","",IF(AA83="L",0,IF(AA83="V",0,IF(AA83="X",0,IF(AA$2="L",VLOOKUP(AA83,'H. VER.'!$F$10:$P$171,11,FALSE),IF(AA$2="S",VLOOKUP(AA83,'H. VER.'!$V$10:$AF$171,11,FALSE),IF(AA$2="D",VLOOKUP(AA83,'H. VER.'!$AL$10:$AV$171,11,FALSE),"")))))))</f>
        <v/>
      </c>
      <c r="GK83" s="148" t="str">
        <f>IF(AB83="","",IF(AB83="L",0,IF(AB83="V",0,IF(AB83="X",0,IF(AB$2="L",VLOOKUP(AB83,'H. VER.'!$F$10:$P$171,11,FALSE),IF(AB$2="S",VLOOKUP(AB83,'H. VER.'!$V$10:$AF$171,11,FALSE),IF(AB$2="D",VLOOKUP(AB83,'H. VER.'!$AL$10:$AV$171,11,FALSE),"")))))))</f>
        <v/>
      </c>
      <c r="GL83" s="148" t="str">
        <f>IF(AC83="","",IF(AC83="L",0,IF(AC83="V",0,IF(AC83="X",0,IF(AC$2="L",VLOOKUP(AC83,'H. VER.'!$F$10:$P$171,11,FALSE),IF(AC$2="S",VLOOKUP(AC83,'H. VER.'!$V$10:$AF$171,11,FALSE),IF(AC$2="D",VLOOKUP(AC83,'H. VER.'!$AL$10:$AV$171,11,FALSE),"")))))))</f>
        <v/>
      </c>
      <c r="GM83" s="148" t="str">
        <f>IF(AD83="","",IF(AD83="L",0,IF(AD83="V",0,IF(AD83="X",0,IF(AD$2="L",VLOOKUP(AD83,'H. VER.'!$F$10:$P$171,11,FALSE),IF(AD$2="S",VLOOKUP(AD83,'H. VER.'!$V$10:$AF$171,11,FALSE),IF(AD$2="D",VLOOKUP(AD83,'H. VER.'!$AL$10:$AV$171,11,FALSE),"")))))))</f>
        <v/>
      </c>
      <c r="GN83" s="148" t="str">
        <f>IF(AE83="","",IF(AE83="L",0,IF(AE83="V",0,IF(AE83="X",0,IF(AE$2="L",VLOOKUP(AE83,'H. VER.'!$F$10:$P$171,11,FALSE),IF(AE$2="S",VLOOKUP(AE83,'H. VER.'!$V$10:$AF$171,11,FALSE),IF(AE$2="D",VLOOKUP(AE83,'H. VER.'!$AL$10:$AV$171,11,FALSE),"")))))))</f>
        <v/>
      </c>
      <c r="GO83" s="148" t="str">
        <f>IF(AF83="","",IF(AF83="L",0,IF(AF83="V",0,IF(AF83="X",0,IF(AF$2="L",VLOOKUP(AF83,'H. VER.'!$F$10:$P$171,11,FALSE),IF(AF$2="S",VLOOKUP(AF83,'H. VER.'!$V$10:$AF$171,11,FALSE),IF(AF$2="D",VLOOKUP(AF83,'H. VER.'!$AL$10:$AV$171,11,FALSE),"")))))))</f>
        <v/>
      </c>
      <c r="GP83" s="148" t="str">
        <f>IF(AG83="","",IF(AG83="L",0,IF(AG83="V",0,IF(AG83="X",0,IF(AG$2="L",VLOOKUP(AG83,'H. VER.'!$F$10:$P$171,11,FALSE),IF(AG$2="S",VLOOKUP(AG83,'H. VER.'!$V$10:$AF$171,11,FALSE),IF(AG$2="D",VLOOKUP(AG83,'H. VER.'!$AL$10:$AV$171,11,FALSE),"")))))))</f>
        <v/>
      </c>
      <c r="GQ83" s="148" t="str">
        <f>IF(AH83="","",IF(AH83="L",0,IF(AH83="V",0,IF(AH83="X",0,IF(AH$2="L",VLOOKUP(AH83,'H. VER.'!$F$10:$P$171,11,FALSE),IF(AH$2="S",VLOOKUP(AH83,'H. VER.'!$V$10:$AF$171,11,FALSE),IF(AH$2="D",VLOOKUP(AH83,'H. VER.'!$AL$10:$AV$171,11,FALSE),"")))))))</f>
        <v/>
      </c>
      <c r="GR83" s="148" t="str">
        <f>IF(AI83="","",IF(AI83="L",0,IF(AI83="V",0,IF(AI83="X",0,IF(AI$2="L",VLOOKUP(AI83,'H. VER.'!$F$10:$P$171,11,FALSE),IF(AI$2="S",VLOOKUP(AI83,'H. VER.'!$V$10:$AF$171,11,FALSE),IF(AI$2="D",VLOOKUP(AI83,'H. VER.'!$AL$10:$AV$171,11,FALSE),"")))))))</f>
        <v/>
      </c>
      <c r="GS83" s="148" t="str">
        <f>IF(AJ83="","",IF(AJ83="L",0,IF(AJ83="V",0,IF(AJ83="X",0,IF(AJ$2="L",VLOOKUP(AJ83,'H. VER.'!$F$10:$P$171,11,FALSE),IF(AJ$2="S",VLOOKUP(AJ83,'H. VER.'!$V$10:$AF$171,11,FALSE),IF(AJ$2="D",VLOOKUP(AJ83,'H. VER.'!$AL$10:$AV$171,11,FALSE),"")))))))</f>
        <v/>
      </c>
      <c r="GT83" s="148" t="str">
        <f>IF(AK83="","",IF(AK83="L",0,IF(AK83="V",0,IF(AK83="X",0,IF(AK$2="L",VLOOKUP(AK83,'H. VER.'!$F$10:$P$171,11,FALSE),IF(AK$2="S",VLOOKUP(AK83,'H. VER.'!$V$10:$AF$171,11,FALSE),IF(AK$2="D",VLOOKUP(AK83,'H. VER.'!$AL$10:$AV$171,11,FALSE),"")))))))</f>
        <v/>
      </c>
      <c r="GU83" s="19"/>
      <c r="GV83" s="417">
        <f t="shared" si="122"/>
        <v>70</v>
      </c>
      <c r="GW83" s="415"/>
    </row>
    <row r="84" spans="1:205" ht="15.75">
      <c r="A84" s="368"/>
      <c r="B84" s="367" t="str">
        <f>IFERROR(VLOOKUP(A500/7/2023+CONDUCTORES!C:V,20,FALSE),"")</f>
        <v/>
      </c>
      <c r="C84" s="544" t="str">
        <f>IF(CUADRO!A84="",IF(B84="","",B84),VLOOKUP(CUADRO!A84,CONDUCTORES!C:E,3,FALSE))</f>
        <v/>
      </c>
      <c r="D84" s="545" t="str">
        <f>IF(ISNA(IF(B84="",IF(A84="","",A84),VLOOKUP(B84,CONDUCTORES!B:F,5,FALSE))),"",(IF(B84="",IF(A84="","",A84),VLOOKUP(B84,CONDUCTORES!B:F,5,FALSE))))</f>
        <v/>
      </c>
      <c r="E84" s="546">
        <v>69</v>
      </c>
      <c r="F84" s="552"/>
      <c r="G84" s="547"/>
      <c r="H84" s="547"/>
      <c r="I84" s="519"/>
      <c r="J84" s="547"/>
      <c r="K84" s="519"/>
      <c r="L84" s="550"/>
      <c r="M84" s="547"/>
      <c r="N84" s="547"/>
      <c r="O84" s="547"/>
      <c r="P84" s="519"/>
      <c r="Q84" s="547"/>
      <c r="R84" s="519"/>
      <c r="S84" s="550"/>
      <c r="T84" s="519"/>
      <c r="U84" s="549"/>
      <c r="V84" s="550"/>
      <c r="W84" s="547"/>
      <c r="X84" s="547"/>
      <c r="Y84" s="519"/>
      <c r="Z84" s="519"/>
      <c r="AA84" s="547"/>
      <c r="AB84" s="547"/>
      <c r="AC84" s="547"/>
      <c r="AD84" s="547"/>
      <c r="AE84" s="547"/>
      <c r="AF84" s="547"/>
      <c r="AG84" s="550"/>
      <c r="AH84" s="547"/>
      <c r="AI84" s="547"/>
      <c r="AJ84" s="547"/>
      <c r="AK84" s="519"/>
      <c r="AL84" s="417">
        <f t="shared" si="120"/>
        <v>0</v>
      </c>
      <c r="AM84" s="417">
        <f t="shared" si="121"/>
        <v>31</v>
      </c>
      <c r="AN84" s="463">
        <f t="shared" si="112"/>
        <v>0</v>
      </c>
      <c r="AO84" s="463">
        <f t="shared" si="113"/>
        <v>0</v>
      </c>
      <c r="AP84" s="463">
        <f t="shared" si="114"/>
        <v>0</v>
      </c>
      <c r="AQ84" s="463">
        <f t="shared" si="115"/>
        <v>0</v>
      </c>
      <c r="AR84" s="463">
        <f t="shared" si="116"/>
        <v>0</v>
      </c>
      <c r="AS84" s="464">
        <f t="shared" si="117"/>
        <v>0</v>
      </c>
      <c r="AT84" s="464">
        <f t="shared" si="118"/>
        <v>0</v>
      </c>
      <c r="AU84" s="465">
        <f>EH84+(AO84*(CALCULADORA!$L$22/30))+(CUADRO!AP84*CALCULADORA!$J$22)+(CUADRO!AQ84*CALCULADORA!$J$22)+(CUADRO!AR84*CALCULADORA!$J$22)</f>
        <v>0</v>
      </c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97">
        <f t="shared" si="80"/>
        <v>1</v>
      </c>
      <c r="BW84" s="97">
        <f t="shared" si="81"/>
        <v>2</v>
      </c>
      <c r="BX84" s="97">
        <f t="shared" si="82"/>
        <v>3</v>
      </c>
      <c r="BY84" s="97">
        <f t="shared" si="83"/>
        <v>4</v>
      </c>
      <c r="BZ84" s="97">
        <f t="shared" si="84"/>
        <v>5</v>
      </c>
      <c r="CA84" s="97">
        <f t="shared" si="85"/>
        <v>6</v>
      </c>
      <c r="CB84" s="97">
        <f t="shared" si="86"/>
        <v>7</v>
      </c>
      <c r="CC84" s="97">
        <f t="shared" si="87"/>
        <v>8</v>
      </c>
      <c r="CD84" s="97">
        <f t="shared" si="88"/>
        <v>9</v>
      </c>
      <c r="CE84" s="97">
        <f t="shared" si="89"/>
        <v>10</v>
      </c>
      <c r="CF84" s="97">
        <f t="shared" si="90"/>
        <v>11</v>
      </c>
      <c r="CG84" s="97">
        <f t="shared" si="91"/>
        <v>12</v>
      </c>
      <c r="CH84" s="97">
        <f t="shared" si="92"/>
        <v>13</v>
      </c>
      <c r="CI84" s="97">
        <f t="shared" si="93"/>
        <v>14</v>
      </c>
      <c r="CJ84" s="97">
        <f t="shared" si="94"/>
        <v>15</v>
      </c>
      <c r="CK84" s="97">
        <f t="shared" si="95"/>
        <v>16</v>
      </c>
      <c r="CL84" s="97">
        <f t="shared" si="96"/>
        <v>17</v>
      </c>
      <c r="CM84" s="97">
        <f t="shared" si="97"/>
        <v>18</v>
      </c>
      <c r="CN84" s="97">
        <f t="shared" si="98"/>
        <v>19</v>
      </c>
      <c r="CO84" s="97">
        <f t="shared" si="99"/>
        <v>20</v>
      </c>
      <c r="CP84" s="97">
        <f t="shared" si="100"/>
        <v>21</v>
      </c>
      <c r="CQ84" s="97">
        <f t="shared" si="101"/>
        <v>22</v>
      </c>
      <c r="CR84" s="97">
        <f t="shared" si="102"/>
        <v>23</v>
      </c>
      <c r="CS84" s="97">
        <f t="shared" si="103"/>
        <v>24</v>
      </c>
      <c r="CT84" s="97">
        <f t="shared" si="104"/>
        <v>25</v>
      </c>
      <c r="CU84" s="97">
        <f t="shared" si="105"/>
        <v>26</v>
      </c>
      <c r="CV84" s="97">
        <f t="shared" si="106"/>
        <v>27</v>
      </c>
      <c r="CW84" s="97">
        <f t="shared" si="107"/>
        <v>28</v>
      </c>
      <c r="CX84" s="97">
        <f t="shared" si="108"/>
        <v>29</v>
      </c>
      <c r="CY84" s="97">
        <f t="shared" si="109"/>
        <v>30</v>
      </c>
      <c r="CZ84" s="97">
        <f t="shared" si="110"/>
        <v>31</v>
      </c>
      <c r="DA84" s="19"/>
      <c r="DB84" s="19"/>
      <c r="DC84" s="148" t="str">
        <f>IF(G84="X",CALCULADORA!$J$22,IF(CUADRO!G84="V",0,IF(CUADRO!G84="AP",0,IF(CUADRO!G84="HS",0,IF(CUADRO!G84="BA",0,IF(CALCULADORA!$M$2="INVIERNO",CUADRO!EJ84,CUADRO!FP84))))))</f>
        <v/>
      </c>
      <c r="DD84" s="148" t="str">
        <f>IF(H84="X",CALCULADORA!$J$22,IF(CUADRO!H84="V",0,IF(CUADRO!H84="AP",0,IF(CUADRO!H84="HS",0,IF(CUADRO!H84="BA",0,IF(CALCULADORA!$M$2="INVIERNO",CUADRO!EK84,CUADRO!FQ84))))))</f>
        <v/>
      </c>
      <c r="DE84" s="148" t="str">
        <f>IF(I84="X",CALCULADORA!$J$22,IF(CUADRO!I84="V",0,IF(CUADRO!I84="AP",0,IF(CUADRO!I84="HS",0,IF(CUADRO!I84="BA",0,IF(CALCULADORA!$M$2="INVIERNO",CUADRO!EL84,CUADRO!FR84))))))</f>
        <v/>
      </c>
      <c r="DF84" s="148" t="str">
        <f>IF(J84="X",CALCULADORA!$J$22,IF(CUADRO!J84="V",0,IF(CUADRO!J84="AP",0,IF(CUADRO!J84="HS",0,IF(CUADRO!J84="BA",0,IF(CALCULADORA!$M$2="INVIERNO",CUADRO!EM84,CUADRO!FS84))))))</f>
        <v/>
      </c>
      <c r="DG84" s="148" t="str">
        <f>IF(K84="X",CALCULADORA!$J$22,IF(CUADRO!K84="V",0,IF(CUADRO!K84="AP",0,IF(CUADRO!K84="HS",0,IF(CUADRO!K84="BA",0,IF(CALCULADORA!$M$2="INVIERNO",CUADRO!EN84,CUADRO!FT84))))))</f>
        <v/>
      </c>
      <c r="DH84" s="148" t="str">
        <f>IF(L84="X",CALCULADORA!$J$22,IF(CUADRO!L84="V",0,IF(CUADRO!L84="AP",0,IF(CUADRO!L84="HS",0,IF(CUADRO!L84="BA",0,IF(CALCULADORA!$M$2="INVIERNO",CUADRO!EO84,CUADRO!FU84))))))</f>
        <v/>
      </c>
      <c r="DI84" s="148" t="str">
        <f>IF(M84="X",CALCULADORA!$J$22,IF(CUADRO!M84="V",0,IF(CUADRO!M84="AP",0,IF(CUADRO!M84="HS",0,IF(CUADRO!M84="BA",0,IF(CALCULADORA!$M$2="INVIERNO",CUADRO!EP84,CUADRO!FV84))))))</f>
        <v/>
      </c>
      <c r="DJ84" s="148" t="str">
        <f>IF(N84="X",CALCULADORA!$J$22,IF(CUADRO!N84="V",0,IF(CUADRO!N84="AP",0,IF(CUADRO!N84="HS",0,IF(CUADRO!N84="BA",0,IF(CALCULADORA!$M$2="INVIERNO",CUADRO!EQ84,CUADRO!FW84))))))</f>
        <v/>
      </c>
      <c r="DK84" s="148" t="str">
        <f>IF(O84="X",CALCULADORA!$J$22,IF(CUADRO!O84="V",0,IF(CUADRO!O84="AP",0,IF(CUADRO!O84="HS",0,IF(CUADRO!O84="BA",0,IF(CALCULADORA!$M$2="INVIERNO",CUADRO!ER84,CUADRO!FX84))))))</f>
        <v/>
      </c>
      <c r="DL84" s="148" t="str">
        <f>IF(P84="X",CALCULADORA!$J$22,IF(CUADRO!P84="V",0,IF(CUADRO!P84="AP",0,IF(CUADRO!P84="HS",0,IF(CUADRO!P84="BA",0,IF(CALCULADORA!$M$2="INVIERNO",CUADRO!ES84,CUADRO!FY84))))))</f>
        <v/>
      </c>
      <c r="DM84" s="148" t="str">
        <f>IF(Q84="X",CALCULADORA!$J$22,IF(CUADRO!Q84="V",0,IF(CUADRO!Q84="AP",0,IF(CUADRO!Q84="HS",0,IF(CUADRO!Q84="BA",0,IF(CALCULADORA!$M$2="INVIERNO",CUADRO!ET84,CUADRO!FZ84))))))</f>
        <v/>
      </c>
      <c r="DN84" s="148" t="str">
        <f>IF(R84="X",CALCULADORA!$J$22,IF(CUADRO!R84="V",0,IF(CUADRO!R84="AP",0,IF(CUADRO!R84="HS",0,IF(CUADRO!R84="BA",0,IF(CALCULADORA!$M$2="INVIERNO",CUADRO!EU84,CUADRO!GA84))))))</f>
        <v/>
      </c>
      <c r="DO84" s="148" t="str">
        <f>IF(S84="X",CALCULADORA!$J$22,IF(CUADRO!S84="V",0,IF(CUADRO!S84="AP",0,IF(CUADRO!S84="HS",0,IF(CUADRO!S84="BA",0,IF(CALCULADORA!$M$2="INVIERNO",CUADRO!EV84,CUADRO!GB84))))))</f>
        <v/>
      </c>
      <c r="DP84" s="148" t="str">
        <f>IF(T84="X",CALCULADORA!$J$22,IF(CUADRO!T84="V",0,IF(CUADRO!T84="AP",0,IF(CUADRO!T84="HS",0,IF(CUADRO!T84="BA",0,IF(CALCULADORA!$M$2="INVIERNO",CUADRO!EW84,CUADRO!GC84))))))</f>
        <v/>
      </c>
      <c r="DQ84" s="148" t="str">
        <f>IF(U84="X",CALCULADORA!$J$22,IF(CUADRO!U84="V",0,IF(CUADRO!U84="AP",0,IF(CUADRO!U84="HS",0,IF(CUADRO!U84="BA",0,IF(CALCULADORA!$M$2="INVIERNO",CUADRO!EX84,CUADRO!GD84))))))</f>
        <v/>
      </c>
      <c r="DR84" s="148" t="str">
        <f>IF(V84="X",CALCULADORA!$J$22,IF(CUADRO!V84="V",0,IF(CUADRO!V84="AP",0,IF(CUADRO!V84="HS",0,IF(CUADRO!V84="BA",0,IF(CALCULADORA!$M$2="INVIERNO",CUADRO!EY84,CUADRO!GE84))))))</f>
        <v/>
      </c>
      <c r="DS84" s="148" t="str">
        <f>IF(W84="X",CALCULADORA!$J$22,IF(CUADRO!W84="V",0,IF(CUADRO!W84="AP",0,IF(CUADRO!W84="HS",0,IF(CUADRO!W84="BA",0,IF(CALCULADORA!$M$2="INVIERNO",CUADRO!EZ84,CUADRO!GF84))))))</f>
        <v/>
      </c>
      <c r="DT84" s="148" t="str">
        <f>IF(X84="X",CALCULADORA!$J$22,IF(CUADRO!X84="V",0,IF(CUADRO!X84="AP",0,IF(CUADRO!X84="HS",0,IF(CUADRO!X84="BA",0,IF(CALCULADORA!$M$2="INVIERNO",CUADRO!FA84,CUADRO!GG84))))))</f>
        <v/>
      </c>
      <c r="DU84" s="148" t="str">
        <f>IF(Y84="X",CALCULADORA!$J$22,IF(CUADRO!Y84="V",0,IF(CUADRO!Y84="AP",0,IF(CUADRO!Y84="HS",0,IF(CUADRO!Y84="BA",0,IF(CALCULADORA!$M$2="INVIERNO",CUADRO!FB84,CUADRO!GH84))))))</f>
        <v/>
      </c>
      <c r="DV84" s="148" t="str">
        <f>IF(Z84="X",CALCULADORA!$J$22,IF(CUADRO!Z84="V",0,IF(CUADRO!Z84="AP",0,IF(CUADRO!Z84="HS",0,IF(CUADRO!Z84="BA",0,IF(CALCULADORA!$M$2="INVIERNO",CUADRO!FC84,CUADRO!GI84))))))</f>
        <v/>
      </c>
      <c r="DW84" s="148" t="str">
        <f>IF(AA84="X",CALCULADORA!$J$22,IF(CUADRO!AA84="V",0,IF(CUADRO!AA84="AP",0,IF(CUADRO!AA84="HS",0,IF(CUADRO!AA84="BA",0,IF(CALCULADORA!$M$2="INVIERNO",CUADRO!FD84,CUADRO!GJ84))))))</f>
        <v/>
      </c>
      <c r="DX84" s="148" t="str">
        <f>IF(AB84="X",CALCULADORA!$J$22,IF(CUADRO!AB84="V",0,IF(CUADRO!AB84="AP",0,IF(CUADRO!AB84="HS",0,IF(CUADRO!AB84="BA",0,IF(CALCULADORA!$M$2="INVIERNO",CUADRO!FE84,CUADRO!GK84))))))</f>
        <v/>
      </c>
      <c r="DY84" s="148" t="str">
        <f>IF(AC84="X",CALCULADORA!$J$22,IF(CUADRO!AC84="V",0,IF(CUADRO!AC84="AP",0,IF(CUADRO!AC84="HS",0,IF(CUADRO!AC84="BA",0,IF(CALCULADORA!$M$2="INVIERNO",CUADRO!FF84,CUADRO!GL84))))))</f>
        <v/>
      </c>
      <c r="DZ84" s="148" t="str">
        <f>IF(AD84="X",CALCULADORA!$J$22,IF(CUADRO!AD84="V",0,IF(CUADRO!AD84="AP",0,IF(CUADRO!AD84="HS",0,IF(CUADRO!AD84="BA",0,IF(CALCULADORA!$M$2="INVIERNO",CUADRO!FG84,CUADRO!GM84))))))</f>
        <v/>
      </c>
      <c r="EA84" s="148" t="str">
        <f>IF(AE84="X",CALCULADORA!$J$22,IF(CUADRO!AE84="V",0,IF(CUADRO!AE84="AP",0,IF(CUADRO!AE84="HS",0,IF(CUADRO!AE84="BA",0,IF(CALCULADORA!$M$2="INVIERNO",CUADRO!FH84,CUADRO!GN84))))))</f>
        <v/>
      </c>
      <c r="EB84" s="148" t="str">
        <f>IF(AF84="X",CALCULADORA!$J$22,IF(CUADRO!AF84="V",0,IF(CUADRO!AF84="AP",0,IF(CUADRO!AF84="HS",0,IF(CUADRO!AF84="BA",0,IF(CALCULADORA!$M$2="INVIERNO",CUADRO!FI84,CUADRO!GO84))))))</f>
        <v/>
      </c>
      <c r="EC84" s="148" t="str">
        <f>IF(AG84="X",CALCULADORA!$J$22,IF(CUADRO!AG84="V",0,IF(CUADRO!AG84="AP",0,IF(CUADRO!AG84="HS",0,IF(CUADRO!AG84="BA",0,IF(CALCULADORA!$M$2="INVIERNO",CUADRO!FJ84,CUADRO!GP84))))))</f>
        <v/>
      </c>
      <c r="ED84" s="148" t="str">
        <f>IF(AH84="X",CALCULADORA!$J$22,IF(CUADRO!AH84="V",0,IF(CUADRO!AH84="AP",0,IF(CUADRO!AH84="HS",0,IF(CUADRO!AH84="BA",0,IF(CALCULADORA!$M$2="INVIERNO",CUADRO!FK84,CUADRO!GQ84))))))</f>
        <v/>
      </c>
      <c r="EE84" s="148" t="str">
        <f>IF(AI84="X",CALCULADORA!$J$22,IF(CUADRO!AI84="V",0,IF(CUADRO!AI84="AP",0,IF(CUADRO!AI84="HS",0,IF(CUADRO!AI84="BA",0,IF(CALCULADORA!$M$2="INVIERNO",CUADRO!FL84,CUADRO!GR84))))))</f>
        <v/>
      </c>
      <c r="EF84" s="148" t="str">
        <f>IF(AJ84="X",CALCULADORA!$J$22,IF(CUADRO!AJ84="V",0,IF(CUADRO!AJ84="AP",0,IF(CUADRO!AJ84="HS",0,IF(CUADRO!AJ84="BA",0,IF(CALCULADORA!$M$2="INVIERNO",CUADRO!FM84,CUADRO!GS84))))))</f>
        <v/>
      </c>
      <c r="EG84" s="148" t="str">
        <f>IF(AK84="X",CALCULADORA!$J$22,IF(CUADRO!AK84="V",0,IF(CUADRO!AK84="AP",0,IF(CUADRO!AK84="HS",0,IF(CUADRO!AK84="BA",0,IF(CALCULADORA!$M$2="INVIERNO",CUADRO!FN84,CUADRO!GT84))))))</f>
        <v/>
      </c>
      <c r="EH84" s="363">
        <f t="shared" si="119"/>
        <v>0</v>
      </c>
      <c r="EI84" s="19"/>
      <c r="EJ84" s="148" t="str">
        <f>IF(G84="","",IF(G84="L",0,IF(G84="V",0,IF(G84="X",0,IF(G$2="L",VLOOKUP(G84,'H. INV.'!$F$10:$P$171,11,FALSE),IF(G$2="S",VLOOKUP(G84,'H. INV.'!$V$10:$AF$171,11,FALSE),IF(G$2="D",VLOOKUP(G84,'H. INV.'!$AL$10:$AV$171,11,FALSE),"")))))))</f>
        <v/>
      </c>
      <c r="EK84" s="148" t="str">
        <f>IF(H84="","",IF(H84="L",0,IF(H84="V",0,IF(H84="X",0,IF(H$2="L",VLOOKUP(H84,'H. INV.'!$F$10:$P$171,11,FALSE),IF(H$2="S",VLOOKUP(H84,'H. INV.'!$V$10:$AF$171,11,FALSE),IF(H$2="D",VLOOKUP(H84,'H. INV.'!$AL$10:$AV$171,11,FALSE),"")))))))</f>
        <v/>
      </c>
      <c r="EL84" s="148" t="str">
        <f>IF(I84="","",IF(I84="L",0,IF(I84="V",0,IF(I84="X",0,IF(I$2="L",VLOOKUP(I84,'H. INV.'!$F$10:$P$171,11,FALSE),IF(I$2="S",VLOOKUP(I84,'H. INV.'!$V$10:$AF$171,11,FALSE),IF(I$2="D",VLOOKUP(I84,'H. INV.'!$AL$10:$AV$171,11,FALSE),"")))))))</f>
        <v/>
      </c>
      <c r="EM84" s="148" t="str">
        <f>IF(J84="","",IF(J84="L",0,IF(J84="V",0,IF(J84="X",0,IF(J$2="L",VLOOKUP(J84,'H. INV.'!$F$10:$P$171,11,FALSE),IF(J$2="S",VLOOKUP(J84,'H. INV.'!$V$10:$AF$171,11,FALSE),IF(J$2="D",VLOOKUP(J84,'H. INV.'!$AL$10:$AV$171,11,FALSE),"")))))))</f>
        <v/>
      </c>
      <c r="EN84" s="148" t="str">
        <f>IF(K84="","",IF(K84="L",0,IF(K84="V",0,IF(K84="X",0,IF(K$2="L",VLOOKUP(K84,'H. INV.'!$F$10:$P$171,11,FALSE),IF(K$2="S",VLOOKUP(K84,'H. INV.'!$V$10:$AF$171,11,FALSE),IF(K$2="D",VLOOKUP(K84,'H. INV.'!$AL$10:$AV$171,11,FALSE),"")))))))</f>
        <v/>
      </c>
      <c r="EO84" s="148" t="str">
        <f>IF(L84="","",IF(L84="L",0,IF(L84="V",0,IF(L84="X",0,IF(L$2="L",VLOOKUP(L84,'H. INV.'!$F$10:$P$171,11,FALSE),IF(L$2="S",VLOOKUP(L84,'H. INV.'!$V$10:$AF$171,11,FALSE),IF(L$2="D",VLOOKUP(L84,'H. INV.'!$AL$10:$AV$171,11,FALSE),"")))))))</f>
        <v/>
      </c>
      <c r="EP84" s="148" t="str">
        <f>IF(M84="","",IF(M84="L",0,IF(M84="V",0,IF(M84="X",0,IF(M$2="L",VLOOKUP(M84,'H. INV.'!$F$10:$P$171,11,FALSE),IF(M$2="S",VLOOKUP(M84,'H. INV.'!$V$10:$AF$171,11,FALSE),IF(M$2="D",VLOOKUP(M84,'H. INV.'!$AL$10:$AV$171,11,FALSE),"")))))))</f>
        <v/>
      </c>
      <c r="EQ84" s="148" t="str">
        <f>IF(N84="","",IF(N84="L",0,IF(N84="V",0,IF(N84="X",0,IF(N$2="L",VLOOKUP(N84,'H. INV.'!$F$10:$P$171,11,FALSE),IF(N$2="S",VLOOKUP(N84,'H. INV.'!$V$10:$AF$171,11,FALSE),IF(N$2="D",VLOOKUP(N84,'H. INV.'!$AL$10:$AV$171,11,FALSE),"")))))))</f>
        <v/>
      </c>
      <c r="ER84" s="148" t="str">
        <f>IF(O84="","",IF(O84="L",0,IF(O84="V",0,IF(O84="X",0,IF(O$2="L",VLOOKUP(O84,'H. INV.'!$F$10:$P$171,11,FALSE),IF(O$2="S",VLOOKUP(O84,'H. INV.'!$V$10:$AF$171,11,FALSE),IF(O$2="D",VLOOKUP(O84,'H. INV.'!$AL$10:$AV$171,11,FALSE),"")))))))</f>
        <v/>
      </c>
      <c r="ES84" s="148" t="str">
        <f>IF(P84="","",IF(P84="L",0,IF(P84="V",0,IF(P84="X",0,IF(P$2="L",VLOOKUP(P84,'H. INV.'!$F$10:$P$171,11,FALSE),IF(P$2="S",VLOOKUP(P84,'H. INV.'!$V$10:$AF$171,11,FALSE),IF(P$2="D",VLOOKUP(P84,'H. INV.'!$AL$10:$AV$171,11,FALSE),"")))))))</f>
        <v/>
      </c>
      <c r="ET84" s="148" t="str">
        <f>IF(Q84="","",IF(Q84="L",0,IF(Q84="V",0,IF(Q84="X",0,IF(Q$2="L",VLOOKUP(Q84,'H. INV.'!$F$10:$P$171,11,FALSE),IF(Q$2="S",VLOOKUP(Q84,'H. INV.'!$V$10:$AF$171,11,FALSE),IF(Q$2="D",VLOOKUP(Q84,'H. INV.'!$AL$10:$AV$171,11,FALSE),"")))))))</f>
        <v/>
      </c>
      <c r="EU84" s="148" t="str">
        <f>IF(R84="","",IF(R84="L",0,IF(R84="V",0,IF(R84="X",0,IF(R$2="L",VLOOKUP(R84,'H. INV.'!$F$10:$P$171,11,FALSE),IF(R$2="S",VLOOKUP(R84,'H. INV.'!$V$10:$AF$171,11,FALSE),IF(R$2="D",VLOOKUP(R84,'H. INV.'!$AL$10:$AV$171,11,FALSE),"")))))))</f>
        <v/>
      </c>
      <c r="EV84" s="148" t="str">
        <f>IF(S84="","",IF(S84="L",0,IF(S84="V",0,IF(S84="X",0,IF(S$2="L",VLOOKUP(S84,'H. INV.'!$F$10:$P$171,11,FALSE),IF(S$2="S",VLOOKUP(S84,'H. INV.'!$V$10:$AF$171,11,FALSE),IF(S$2="D",VLOOKUP(S84,'H. INV.'!$AL$10:$AV$171,11,FALSE),"")))))))</f>
        <v/>
      </c>
      <c r="EW84" s="148" t="str">
        <f>IF(T84="","",IF(T84="L",0,IF(T84="V",0,IF(T84="X",0,IF(T$2="L",VLOOKUP(T84,'H. INV.'!$F$10:$P$171,11,FALSE),IF(T$2="S",VLOOKUP(T84,'H. INV.'!$V$10:$AF$171,11,FALSE),IF(T$2="D",VLOOKUP(T84,'H. INV.'!$AL$10:$AV$171,11,FALSE),"")))))))</f>
        <v/>
      </c>
      <c r="EX84" s="148" t="str">
        <f>IF(U84="","",IF(U84="L",0,IF(U84="V",0,IF(U84="X",0,IF(U$2="L",VLOOKUP(U84,'H. INV.'!$F$10:$P$171,11,FALSE),IF(U$2="S",VLOOKUP(U84,'H. INV.'!$V$10:$AF$171,11,FALSE),IF(U$2="D",VLOOKUP(U84,'H. INV.'!$AL$10:$AV$171,11,FALSE),"")))))))</f>
        <v/>
      </c>
      <c r="EY84" s="148" t="str">
        <f>IF(V84="","",IF(V84="L",0,IF(V84="V",0,IF(V84="X",0,IF(V$2="L",VLOOKUP(V84,'H. INV.'!$F$10:$P$171,11,FALSE),IF(V$2="S",VLOOKUP(V84,'H. INV.'!$V$10:$AF$171,11,FALSE),IF(V$2="D",VLOOKUP(V84,'H. INV.'!$AL$10:$AV$171,11,FALSE),"")))))))</f>
        <v/>
      </c>
      <c r="EZ84" s="148" t="str">
        <f>IF(W84="","",IF(W84="L",0,IF(W84="V",0,IF(W84="X",0,IF(W$2="L",VLOOKUP(W84,'H. INV.'!$F$10:$P$171,11,FALSE),IF(W$2="S",VLOOKUP(W84,'H. INV.'!$V$10:$AF$171,11,FALSE),IF(W$2="D",VLOOKUP(W84,'H. INV.'!$AL$10:$AV$171,11,FALSE),"")))))))</f>
        <v/>
      </c>
      <c r="FA84" s="148" t="str">
        <f>IF(X84="","",IF(X84="L",0,IF(X84="V",0,IF(X84="X",0,IF(X$2="L",VLOOKUP(X84,'H. INV.'!$F$10:$P$171,11,FALSE),IF(X$2="S",VLOOKUP(X84,'H. INV.'!$V$10:$AF$171,11,FALSE),IF(X$2="D",VLOOKUP(X84,'H. INV.'!$AL$10:$AV$171,11,FALSE),"")))))))</f>
        <v/>
      </c>
      <c r="FB84" s="148" t="str">
        <f>IF(Y84="","",IF(Y84="L",0,IF(Y84="V",0,IF(Y84="X",0,IF(Y$2="L",VLOOKUP(Y84,'H. INV.'!$F$10:$P$171,11,FALSE),IF(Y$2="S",VLOOKUP(Y84,'H. INV.'!$V$10:$AF$171,11,FALSE),IF(Y$2="D",VLOOKUP(Y84,'H. INV.'!$AL$10:$AV$171,11,FALSE),"")))))))</f>
        <v/>
      </c>
      <c r="FC84" s="148" t="str">
        <f>IF(Z84="","",IF(Z84="L",0,IF(Z84="V",0,IF(Z84="X",0,IF(Z$2="L",VLOOKUP(Z84,'H. INV.'!$F$10:$P$171,11,FALSE),IF(Z$2="S",VLOOKUP(Z84,'H. INV.'!$V$10:$AF$171,11,FALSE),IF(Z$2="D",VLOOKUP(Z84,'H. INV.'!$AL$10:$AV$171,11,FALSE),"")))))))</f>
        <v/>
      </c>
      <c r="FD84" s="148" t="str">
        <f>IF(AA84="","",IF(AA84="L",0,IF(AA84="V",0,IF(AA84="X",0,IF(AA$2="L",VLOOKUP(AA84,'H. INV.'!$F$10:$P$171,11,FALSE),IF(AA$2="S",VLOOKUP(AA84,'H. INV.'!$V$10:$AF$171,11,FALSE),IF(AA$2="D",VLOOKUP(AA84,'H. INV.'!$AL$10:$AV$171,11,FALSE),"")))))))</f>
        <v/>
      </c>
      <c r="FE84" s="148" t="str">
        <f>IF(AB84="","",IF(AB84="L",0,IF(AB84="V",0,IF(AB84="X",0,IF(AB$2="L",VLOOKUP(AB84,'H. INV.'!$F$10:$P$171,11,FALSE),IF(AB$2="S",VLOOKUP(AB84,'H. INV.'!$V$10:$AF$171,11,FALSE),IF(AB$2="D",VLOOKUP(AB84,'H. INV.'!$AL$10:$AV$171,11,FALSE),"")))))))</f>
        <v/>
      </c>
      <c r="FF84" s="148" t="str">
        <f>IF(AC84="","",IF(AC84="L",0,IF(AC84="V",0,IF(AC84="X",0,IF(AC$2="L",VLOOKUP(AC84,'H. INV.'!$F$10:$P$171,11,FALSE),IF(AC$2="S",VLOOKUP(AC84,'H. INV.'!$V$10:$AF$171,11,FALSE),IF(AC$2="D",VLOOKUP(AC84,'H. INV.'!$AL$10:$AV$171,11,FALSE),"")))))))</f>
        <v/>
      </c>
      <c r="FG84" s="148" t="str">
        <f>IF(AD84="","",IF(AD84="L",0,IF(AD84="V",0,IF(AD84="X",0,IF(AD$2="L",VLOOKUP(AD84,'H. INV.'!$F$10:$P$171,11,FALSE),IF(AD$2="S",VLOOKUP(AD84,'H. INV.'!$V$10:$AF$171,11,FALSE),IF(AD$2="D",VLOOKUP(AD84,'H. INV.'!$AL$10:$AV$171,11,FALSE),"")))))))</f>
        <v/>
      </c>
      <c r="FH84" s="148" t="str">
        <f>IF(AE84="","",IF(AE84="L",0,IF(AE84="V",0,IF(AE84="X",0,IF(AE$2="L",VLOOKUP(AE84,'H. INV.'!$F$10:$P$171,11,FALSE),IF(AE$2="S",VLOOKUP(AE84,'H. INV.'!$V$10:$AF$171,11,FALSE),IF(AE$2="D",VLOOKUP(AE84,'H. INV.'!$AL$10:$AV$171,11,FALSE),"")))))))</f>
        <v/>
      </c>
      <c r="FI84" s="148" t="str">
        <f>IF(AF84="","",IF(AF84="L",0,IF(AF84="V",0,IF(AF84="X",0,IF(AF$2="L",VLOOKUP(AF84,'H. INV.'!$F$10:$P$171,11,FALSE),IF(AF$2="S",VLOOKUP(AF84,'H. INV.'!$V$10:$AF$171,11,FALSE),IF(AF$2="D",VLOOKUP(AF84,'H. INV.'!$AL$10:$AV$171,11,FALSE),"")))))))</f>
        <v/>
      </c>
      <c r="FJ84" s="148" t="str">
        <f>IF(AG84="","",IF(AG84="L",0,IF(AG84="V",0,IF(AG84="X",0,IF(AG$2="L",VLOOKUP(AG84,'H. INV.'!$F$10:$P$171,11,FALSE),IF(AG$2="S",VLOOKUP(AG84,'H. INV.'!$V$10:$AF$171,11,FALSE),IF(AG$2="D",VLOOKUP(AG84,'H. INV.'!$AL$10:$AV$171,11,FALSE),"")))))))</f>
        <v/>
      </c>
      <c r="FK84" s="148" t="str">
        <f>IF(AH84="","",IF(AH84="L",0,IF(AH84="V",0,IF(AH84="X",0,IF(AH$2="L",VLOOKUP(AH84,'H. INV.'!$F$10:$P$171,11,FALSE),IF(AH$2="S",VLOOKUP(AH84,'H. INV.'!$V$10:$AF$171,11,FALSE),IF(AH$2="D",VLOOKUP(AH84,'H. INV.'!$AL$10:$AV$171,11,FALSE),"")))))))</f>
        <v/>
      </c>
      <c r="FL84" s="148" t="str">
        <f>IF(AI84="","",IF(AI84="L",0,IF(AI84="V",0,IF(AI84="X",0,IF(AI$2="L",VLOOKUP(AI84,'H. INV.'!$F$10:$P$171,11,FALSE),IF(AI$2="S",VLOOKUP(AI84,'H. INV.'!$V$10:$AF$171,11,FALSE),IF(AI$2="D",VLOOKUP(AI84,'H. INV.'!$AL$10:$AV$171,11,FALSE),"")))))))</f>
        <v/>
      </c>
      <c r="FM84" s="148" t="str">
        <f>IF(AJ84="","",IF(AJ84="L",0,IF(AJ84="V",0,IF(AJ84="X",0,IF(AJ$2="L",VLOOKUP(AJ84,'H. INV.'!$F$10:$P$171,11,FALSE),IF(AJ$2="S",VLOOKUP(AJ84,'H. INV.'!$V$10:$AF$171,11,FALSE),IF(AJ$2="D",VLOOKUP(AJ84,'H. INV.'!$AL$10:$AV$171,11,FALSE),"")))))))</f>
        <v/>
      </c>
      <c r="FN84" s="148" t="str">
        <f>IF(AK84="","",IF(AK84="L",0,IF(AK84="V",0,IF(AK84="X",0,IF(AK$2="L",VLOOKUP(AK84,'H. INV.'!$F$10:$P$171,11,FALSE),IF(AK$2="S",VLOOKUP(AK84,'H. INV.'!$V$10:$AF$171,11,FALSE),IF(AK$2="D",VLOOKUP(AK84,'H. INV.'!$AL$10:$AV$171,11,FALSE),"")))))))</f>
        <v/>
      </c>
      <c r="FO84" s="19"/>
      <c r="FP84" s="148" t="str">
        <f>IF(G84="","",IF(G84="L",0,IF(G84="V",0,IF(G84="X",0,IF(G$2="L",VLOOKUP(G84,'H. VER.'!$F$10:$P$171,11,FALSE),IF(G$2="S",VLOOKUP(G84,'H. VER.'!$V$10:$AF$171,11,FALSE),IF(G$2="D",VLOOKUP(G84,'H. VER.'!$AL$10:$AV$171,11,FALSE),"")))))))</f>
        <v/>
      </c>
      <c r="FQ84" s="148" t="str">
        <f>IF(H84="","",IF(H84="L",0,IF(H84="V",0,IF(H84="X",0,IF(H$2="L",VLOOKUP(H84,'H. VER.'!$F$10:$P$171,11,FALSE),IF(H$2="S",VLOOKUP(H84,'H. VER.'!$V$10:$AF$171,11,FALSE),IF(H$2="D",VLOOKUP(H84,'H. VER.'!$AL$10:$AV$171,11,FALSE),"")))))))</f>
        <v/>
      </c>
      <c r="FR84" s="148" t="str">
        <f>IF(I84="","",IF(I84="L",0,IF(I84="V",0,IF(I84="X",0,IF(I$2="L",VLOOKUP(I84,'H. VER.'!$F$10:$P$171,11,FALSE),IF(I$2="S",VLOOKUP(I84,'H. VER.'!$V$10:$AF$171,11,FALSE),IF(I$2="D",VLOOKUP(I84,'H. VER.'!$AL$10:$AV$171,11,FALSE),"")))))))</f>
        <v/>
      </c>
      <c r="FS84" s="148" t="str">
        <f>IF(J84="","",IF(J84="L",0,IF(J84="V",0,IF(J84="X",0,IF(J$2="L",VLOOKUP(J84,'H. VER.'!$F$10:$P$171,11,FALSE),IF(J$2="S",VLOOKUP(J84,'H. VER.'!$V$10:$AF$171,11,FALSE),IF(J$2="D",VLOOKUP(J84,'H. VER.'!$AL$10:$AV$171,11,FALSE),"")))))))</f>
        <v/>
      </c>
      <c r="FT84" s="148" t="str">
        <f>IF(K84="","",IF(K84="L",0,IF(K84="V",0,IF(K84="X",0,IF(K$2="L",VLOOKUP(K84,'H. VER.'!$F$10:$P$171,11,FALSE),IF(K$2="S",VLOOKUP(K84,'H. VER.'!$V$10:$AF$171,11,FALSE),IF(K$2="D",VLOOKUP(K84,'H. VER.'!$AL$10:$AV$171,11,FALSE),"")))))))</f>
        <v/>
      </c>
      <c r="FU84" s="148" t="str">
        <f>IF(L84="","",IF(L84="L",0,IF(L84="V",0,IF(L84="X",0,IF(L$2="L",VLOOKUP(L84,'H. VER.'!$F$10:$P$171,11,FALSE),IF(L$2="S",VLOOKUP(L84,'H. VER.'!$V$10:$AF$171,11,FALSE),IF(L$2="D",VLOOKUP(L84,'H. VER.'!$AL$10:$AV$171,11,FALSE),"")))))))</f>
        <v/>
      </c>
      <c r="FV84" s="148" t="str">
        <f>IF(M84="","",IF(M84="L",0,IF(M84="V",0,IF(M84="X",0,IF(M$2="L",VLOOKUP(M84,'H. VER.'!$F$10:$P$171,11,FALSE),IF(M$2="S",VLOOKUP(M84,'H. VER.'!$V$10:$AF$171,11,FALSE),IF(M$2="D",VLOOKUP(M84,'H. VER.'!$AL$10:$AV$171,11,FALSE),"")))))))</f>
        <v/>
      </c>
      <c r="FW84" s="148" t="str">
        <f>IF(N84="","",IF(N84="L",0,IF(N84="V",0,IF(N84="X",0,IF(N$2="L",VLOOKUP(N84,'H. VER.'!$F$10:$P$171,11,FALSE),IF(N$2="S",VLOOKUP(N84,'H. VER.'!$V$10:$AF$171,11,FALSE),IF(N$2="D",VLOOKUP(N84,'H. VER.'!$AL$10:$AV$171,11,FALSE),"")))))))</f>
        <v/>
      </c>
      <c r="FX84" s="148" t="str">
        <f>IF(O84="","",IF(O84="L",0,IF(O84="V",0,IF(O84="X",0,IF(O$2="L",VLOOKUP(O84,'H. VER.'!$F$10:$P$171,11,FALSE),IF(O$2="S",VLOOKUP(O84,'H. VER.'!$V$10:$AF$171,11,FALSE),IF(O$2="D",VLOOKUP(O84,'H. VER.'!$AL$10:$AV$171,11,FALSE),"")))))))</f>
        <v/>
      </c>
      <c r="FY84" s="148" t="str">
        <f>IF(P84="","",IF(P84="L",0,IF(P84="V",0,IF(P84="X",0,IF(P$2="L",VLOOKUP(P84,'H. VER.'!$F$10:$P$171,11,FALSE),IF(P$2="S",VLOOKUP(P84,'H. VER.'!$V$10:$AF$171,11,FALSE),IF(P$2="D",VLOOKUP(P84,'H. VER.'!$AL$10:$AV$171,11,FALSE),"")))))))</f>
        <v/>
      </c>
      <c r="FZ84" s="148" t="str">
        <f>IF(Q84="","",IF(Q84="L",0,IF(Q84="V",0,IF(Q84="X",0,IF(Q$2="L",VLOOKUP(Q84,'H. VER.'!$F$10:$P$171,11,FALSE),IF(Q$2="S",VLOOKUP(Q84,'H. VER.'!$V$10:$AF$171,11,FALSE),IF(Q$2="D",VLOOKUP(Q84,'H. VER.'!$AL$10:$AV$171,11,FALSE),"")))))))</f>
        <v/>
      </c>
      <c r="GA84" s="148" t="str">
        <f>IF(R84="","",IF(R84="L",0,IF(R84="V",0,IF(R84="X",0,IF(R$2="L",VLOOKUP(R84,'H. VER.'!$F$10:$P$171,11,FALSE),IF(R$2="S",VLOOKUP(R84,'H. VER.'!$V$10:$AF$171,11,FALSE),IF(R$2="D",VLOOKUP(R84,'H. VER.'!$AL$10:$AV$171,11,FALSE),"")))))))</f>
        <v/>
      </c>
      <c r="GB84" s="148" t="str">
        <f>IF(S84="","",IF(S84="L",0,IF(S84="V",0,IF(S84="X",0,IF(S$2="L",VLOOKUP(S84,'H. VER.'!$F$10:$P$171,11,FALSE),IF(S$2="S",VLOOKUP(S84,'H. VER.'!$V$10:$AF$171,11,FALSE),IF(S$2="D",VLOOKUP(S84,'H. VER.'!$AL$10:$AV$171,11,FALSE),"")))))))</f>
        <v/>
      </c>
      <c r="GC84" s="148" t="str">
        <f>IF(T84="","",IF(T84="L",0,IF(T84="V",0,IF(T84="X",0,IF(T$2="L",VLOOKUP(T84,'H. VER.'!$F$10:$P$171,11,FALSE),IF(T$2="S",VLOOKUP(T84,'H. VER.'!$V$10:$AF$171,11,FALSE),IF(T$2="D",VLOOKUP(T84,'H. VER.'!$AL$10:$AV$171,11,FALSE),"")))))))</f>
        <v/>
      </c>
      <c r="GD84" s="148" t="str">
        <f>IF(U84="","",IF(U84="L",0,IF(U84="V",0,IF(U84="X",0,IF(U$2="L",VLOOKUP(U84,'H. VER.'!$F$10:$P$171,11,FALSE),IF(U$2="S",VLOOKUP(U84,'H. VER.'!$V$10:$AF$171,11,FALSE),IF(U$2="D",VLOOKUP(U84,'H. VER.'!$AL$10:$AV$171,11,FALSE),"")))))))</f>
        <v/>
      </c>
      <c r="GE84" s="148" t="str">
        <f>IF(V84="","",IF(V84="L",0,IF(V84="V",0,IF(V84="X",0,IF(V$2="L",VLOOKUP(V84,'H. VER.'!$F$10:$P$171,11,FALSE),IF(V$2="S",VLOOKUP(V84,'H. VER.'!$V$10:$AF$171,11,FALSE),IF(V$2="D",VLOOKUP(V84,'H. VER.'!$AL$10:$AV$171,11,FALSE),"")))))))</f>
        <v/>
      </c>
      <c r="GF84" s="148" t="str">
        <f>IF(W84="","",IF(W84="L",0,IF(W84="V",0,IF(W84="X",0,IF(W$2="L",VLOOKUP(W84,'H. VER.'!$F$10:$P$171,11,FALSE),IF(W$2="S",VLOOKUP(W84,'H. VER.'!$V$10:$AF$171,11,FALSE),IF(W$2="D",VLOOKUP(W84,'H. VER.'!$AL$10:$AV$171,11,FALSE),"")))))))</f>
        <v/>
      </c>
      <c r="GG84" s="148" t="str">
        <f>IF(X84="","",IF(X84="L",0,IF(X84="V",0,IF(X84="X",0,IF(X$2="L",VLOOKUP(X84,'H. VER.'!$F$10:$P$171,11,FALSE),IF(X$2="S",VLOOKUP(X84,'H. VER.'!$V$10:$AF$171,11,FALSE),IF(X$2="D",VLOOKUP(X84,'H. VER.'!$AL$10:$AV$171,11,FALSE),"")))))))</f>
        <v/>
      </c>
      <c r="GH84" s="148" t="str">
        <f>IF(Y84="","",IF(Y84="L",0,IF(Y84="V",0,IF(Y84="X",0,IF(Y$2="L",VLOOKUP(Y84,'H. VER.'!$F$10:$P$171,11,FALSE),IF(Y$2="S",VLOOKUP(Y84,'H. VER.'!$V$10:$AF$171,11,FALSE),IF(Y$2="D",VLOOKUP(Y84,'H. VER.'!$AL$10:$AV$171,11,FALSE),"")))))))</f>
        <v/>
      </c>
      <c r="GI84" s="148" t="str">
        <f>IF(Z84="","",IF(Z84="L",0,IF(Z84="V",0,IF(Z84="X",0,IF(Z$2="L",VLOOKUP(Z84,'H. VER.'!$F$10:$P$171,11,FALSE),IF(Z$2="S",VLOOKUP(Z84,'H. VER.'!$V$10:$AF$171,11,FALSE),IF(Z$2="D",VLOOKUP(Z84,'H. VER.'!$AL$10:$AV$171,11,FALSE),"")))))))</f>
        <v/>
      </c>
      <c r="GJ84" s="148" t="str">
        <f>IF(AA84="","",IF(AA84="L",0,IF(AA84="V",0,IF(AA84="X",0,IF(AA$2="L",VLOOKUP(AA84,'H. VER.'!$F$10:$P$171,11,FALSE),IF(AA$2="S",VLOOKUP(AA84,'H. VER.'!$V$10:$AF$171,11,FALSE),IF(AA$2="D",VLOOKUP(AA84,'H. VER.'!$AL$10:$AV$171,11,FALSE),"")))))))</f>
        <v/>
      </c>
      <c r="GK84" s="148" t="str">
        <f>IF(AB84="","",IF(AB84="L",0,IF(AB84="V",0,IF(AB84="X",0,IF(AB$2="L",VLOOKUP(AB84,'H. VER.'!$F$10:$P$171,11,FALSE),IF(AB$2="S",VLOOKUP(AB84,'H. VER.'!$V$10:$AF$171,11,FALSE),IF(AB$2="D",VLOOKUP(AB84,'H. VER.'!$AL$10:$AV$171,11,FALSE),"")))))))</f>
        <v/>
      </c>
      <c r="GL84" s="148" t="str">
        <f>IF(AC84="","",IF(AC84="L",0,IF(AC84="V",0,IF(AC84="X",0,IF(AC$2="L",VLOOKUP(AC84,'H. VER.'!$F$10:$P$171,11,FALSE),IF(AC$2="S",VLOOKUP(AC84,'H. VER.'!$V$10:$AF$171,11,FALSE),IF(AC$2="D",VLOOKUP(AC84,'H. VER.'!$AL$10:$AV$171,11,FALSE),"")))))))</f>
        <v/>
      </c>
      <c r="GM84" s="148" t="str">
        <f>IF(AD84="","",IF(AD84="L",0,IF(AD84="V",0,IF(AD84="X",0,IF(AD$2="L",VLOOKUP(AD84,'H. VER.'!$F$10:$P$171,11,FALSE),IF(AD$2="S",VLOOKUP(AD84,'H. VER.'!$V$10:$AF$171,11,FALSE),IF(AD$2="D",VLOOKUP(AD84,'H. VER.'!$AL$10:$AV$171,11,FALSE),"")))))))</f>
        <v/>
      </c>
      <c r="GN84" s="148" t="str">
        <f>IF(AE84="","",IF(AE84="L",0,IF(AE84="V",0,IF(AE84="X",0,IF(AE$2="L",VLOOKUP(AE84,'H. VER.'!$F$10:$P$171,11,FALSE),IF(AE$2="S",VLOOKUP(AE84,'H. VER.'!$V$10:$AF$171,11,FALSE),IF(AE$2="D",VLOOKUP(AE84,'H. VER.'!$AL$10:$AV$171,11,FALSE),"")))))))</f>
        <v/>
      </c>
      <c r="GO84" s="148" t="str">
        <f>IF(AF84="","",IF(AF84="L",0,IF(AF84="V",0,IF(AF84="X",0,IF(AF$2="L",VLOOKUP(AF84,'H. VER.'!$F$10:$P$171,11,FALSE),IF(AF$2="S",VLOOKUP(AF84,'H. VER.'!$V$10:$AF$171,11,FALSE),IF(AF$2="D",VLOOKUP(AF84,'H. VER.'!$AL$10:$AV$171,11,FALSE),"")))))))</f>
        <v/>
      </c>
      <c r="GP84" s="148" t="str">
        <f>IF(AG84="","",IF(AG84="L",0,IF(AG84="V",0,IF(AG84="X",0,IF(AG$2="L",VLOOKUP(AG84,'H. VER.'!$F$10:$P$171,11,FALSE),IF(AG$2="S",VLOOKUP(AG84,'H. VER.'!$V$10:$AF$171,11,FALSE),IF(AG$2="D",VLOOKUP(AG84,'H. VER.'!$AL$10:$AV$171,11,FALSE),"")))))))</f>
        <v/>
      </c>
      <c r="GQ84" s="148" t="str">
        <f>IF(AH84="","",IF(AH84="L",0,IF(AH84="V",0,IF(AH84="X",0,IF(AH$2="L",VLOOKUP(AH84,'H. VER.'!$F$10:$P$171,11,FALSE),IF(AH$2="S",VLOOKUP(AH84,'H. VER.'!$V$10:$AF$171,11,FALSE),IF(AH$2="D",VLOOKUP(AH84,'H. VER.'!$AL$10:$AV$171,11,FALSE),"")))))))</f>
        <v/>
      </c>
      <c r="GR84" s="148" t="str">
        <f>IF(AI84="","",IF(AI84="L",0,IF(AI84="V",0,IF(AI84="X",0,IF(AI$2="L",VLOOKUP(AI84,'H. VER.'!$F$10:$P$171,11,FALSE),IF(AI$2="S",VLOOKUP(AI84,'H. VER.'!$V$10:$AF$171,11,FALSE),IF(AI$2="D",VLOOKUP(AI84,'H. VER.'!$AL$10:$AV$171,11,FALSE),"")))))))</f>
        <v/>
      </c>
      <c r="GS84" s="148" t="str">
        <f>IF(AJ84="","",IF(AJ84="L",0,IF(AJ84="V",0,IF(AJ84="X",0,IF(AJ$2="L",VLOOKUP(AJ84,'H. VER.'!$F$10:$P$171,11,FALSE),IF(AJ$2="S",VLOOKUP(AJ84,'H. VER.'!$V$10:$AF$171,11,FALSE),IF(AJ$2="D",VLOOKUP(AJ84,'H. VER.'!$AL$10:$AV$171,11,FALSE),"")))))))</f>
        <v/>
      </c>
      <c r="GT84" s="148" t="str">
        <f>IF(AK84="","",IF(AK84="L",0,IF(AK84="V",0,IF(AK84="X",0,IF(AK$2="L",VLOOKUP(AK84,'H. VER.'!$F$10:$P$171,11,FALSE),IF(AK$2="S",VLOOKUP(AK84,'H. VER.'!$V$10:$AF$171,11,FALSE),IF(AK$2="D",VLOOKUP(AK84,'H. VER.'!$AL$10:$AV$171,11,FALSE),"")))))))</f>
        <v/>
      </c>
      <c r="GU84" s="19"/>
      <c r="GV84" s="417">
        <f t="shared" si="122"/>
        <v>72</v>
      </c>
      <c r="GW84" s="415"/>
    </row>
    <row r="85" spans="1:205" ht="15.75">
      <c r="A85" s="368"/>
      <c r="B85" s="367" t="str">
        <f>IFERROR(VLOOKUP(A501/7/2023+CONDUCTORES!C:V,20,FALSE),"")</f>
        <v/>
      </c>
      <c r="C85" s="544" t="str">
        <f>IF(CUADRO!A85="",IF(B85="","",B85),VLOOKUP(CUADRO!A85,CONDUCTORES!C:E,3,FALSE))</f>
        <v/>
      </c>
      <c r="D85" s="545" t="str">
        <f>IF(ISNA(IF(B85="",IF(A85="","",A85),VLOOKUP(B85,CONDUCTORES!B:F,5,FALSE))),"",(IF(B85="",IF(A85="","",A85),VLOOKUP(B85,CONDUCTORES!B:F,5,FALSE))))</f>
        <v/>
      </c>
      <c r="E85" s="546">
        <v>70</v>
      </c>
      <c r="F85" s="552"/>
      <c r="G85" s="547"/>
      <c r="H85" s="547"/>
      <c r="I85" s="519"/>
      <c r="J85" s="547"/>
      <c r="K85" s="519"/>
      <c r="L85" s="550"/>
      <c r="M85" s="547"/>
      <c r="N85" s="547"/>
      <c r="O85" s="547"/>
      <c r="P85" s="519"/>
      <c r="Q85" s="519"/>
      <c r="R85" s="519"/>
      <c r="S85" s="550"/>
      <c r="T85" s="519"/>
      <c r="U85" s="549"/>
      <c r="V85" s="547"/>
      <c r="W85" s="547"/>
      <c r="X85" s="547"/>
      <c r="Y85" s="547"/>
      <c r="Z85" s="547"/>
      <c r="AA85" s="547"/>
      <c r="AB85" s="547"/>
      <c r="AC85" s="547"/>
      <c r="AD85" s="547"/>
      <c r="AE85" s="547"/>
      <c r="AF85" s="547"/>
      <c r="AG85" s="547"/>
      <c r="AH85" s="547"/>
      <c r="AI85" s="547"/>
      <c r="AJ85" s="547"/>
      <c r="AK85" s="547"/>
      <c r="AL85" s="417">
        <f t="shared" si="120"/>
        <v>0</v>
      </c>
      <c r="AM85" s="417">
        <f t="shared" si="121"/>
        <v>31</v>
      </c>
      <c r="AN85" s="463">
        <f t="shared" si="112"/>
        <v>0</v>
      </c>
      <c r="AO85" s="463">
        <f t="shared" si="113"/>
        <v>0</v>
      </c>
      <c r="AP85" s="463">
        <f t="shared" si="114"/>
        <v>0</v>
      </c>
      <c r="AQ85" s="463">
        <f t="shared" si="115"/>
        <v>0</v>
      </c>
      <c r="AR85" s="463">
        <f t="shared" si="116"/>
        <v>0</v>
      </c>
      <c r="AS85" s="464">
        <f t="shared" si="117"/>
        <v>0</v>
      </c>
      <c r="AT85" s="464">
        <f t="shared" si="118"/>
        <v>0</v>
      </c>
      <c r="AU85" s="465">
        <f>EH85+(AO85*(CALCULADORA!$L$22/30))+(CUADRO!AP85*CALCULADORA!$J$22)+(CUADRO!AQ85*CALCULADORA!$J$22)+(CUADRO!AR85*CALCULADORA!$J$22)</f>
        <v>0</v>
      </c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97">
        <f t="shared" si="80"/>
        <v>1</v>
      </c>
      <c r="BW85" s="97">
        <f t="shared" si="81"/>
        <v>2</v>
      </c>
      <c r="BX85" s="97">
        <f t="shared" si="82"/>
        <v>3</v>
      </c>
      <c r="BY85" s="97">
        <f t="shared" si="83"/>
        <v>4</v>
      </c>
      <c r="BZ85" s="97">
        <f t="shared" si="84"/>
        <v>5</v>
      </c>
      <c r="CA85" s="97">
        <f t="shared" si="85"/>
        <v>6</v>
      </c>
      <c r="CB85" s="97">
        <f t="shared" si="86"/>
        <v>7</v>
      </c>
      <c r="CC85" s="97">
        <f t="shared" si="87"/>
        <v>8</v>
      </c>
      <c r="CD85" s="97">
        <f t="shared" si="88"/>
        <v>9</v>
      </c>
      <c r="CE85" s="97">
        <f t="shared" si="89"/>
        <v>10</v>
      </c>
      <c r="CF85" s="97">
        <f t="shared" si="90"/>
        <v>11</v>
      </c>
      <c r="CG85" s="97">
        <f t="shared" si="91"/>
        <v>12</v>
      </c>
      <c r="CH85" s="97">
        <f t="shared" si="92"/>
        <v>13</v>
      </c>
      <c r="CI85" s="97">
        <f t="shared" si="93"/>
        <v>14</v>
      </c>
      <c r="CJ85" s="97">
        <f t="shared" si="94"/>
        <v>15</v>
      </c>
      <c r="CK85" s="97">
        <f t="shared" si="95"/>
        <v>16</v>
      </c>
      <c r="CL85" s="97">
        <f t="shared" si="96"/>
        <v>17</v>
      </c>
      <c r="CM85" s="97">
        <f t="shared" si="97"/>
        <v>18</v>
      </c>
      <c r="CN85" s="97">
        <f t="shared" si="98"/>
        <v>19</v>
      </c>
      <c r="CO85" s="97">
        <f t="shared" si="99"/>
        <v>20</v>
      </c>
      <c r="CP85" s="97">
        <f t="shared" si="100"/>
        <v>21</v>
      </c>
      <c r="CQ85" s="97">
        <f t="shared" si="101"/>
        <v>22</v>
      </c>
      <c r="CR85" s="97">
        <f t="shared" si="102"/>
        <v>23</v>
      </c>
      <c r="CS85" s="97">
        <f t="shared" si="103"/>
        <v>24</v>
      </c>
      <c r="CT85" s="97">
        <f t="shared" si="104"/>
        <v>25</v>
      </c>
      <c r="CU85" s="97">
        <f t="shared" si="105"/>
        <v>26</v>
      </c>
      <c r="CV85" s="97">
        <f t="shared" si="106"/>
        <v>27</v>
      </c>
      <c r="CW85" s="97">
        <f t="shared" si="107"/>
        <v>28</v>
      </c>
      <c r="CX85" s="97">
        <f t="shared" si="108"/>
        <v>29</v>
      </c>
      <c r="CY85" s="97">
        <f t="shared" si="109"/>
        <v>30</v>
      </c>
      <c r="CZ85" s="97">
        <f t="shared" si="110"/>
        <v>31</v>
      </c>
      <c r="DA85" s="19"/>
      <c r="DB85" s="19"/>
      <c r="DC85" s="148" t="str">
        <f>IF(G85="X",CALCULADORA!$J$22,IF(CUADRO!G85="V",0,IF(CUADRO!G85="AP",0,IF(CUADRO!G85="HS",0,IF(CUADRO!G85="BA",0,IF(CALCULADORA!$M$2="INVIERNO",CUADRO!EJ85,CUADRO!FP85))))))</f>
        <v/>
      </c>
      <c r="DD85" s="148" t="str">
        <f>IF(H85="X",CALCULADORA!$J$22,IF(CUADRO!H85="V",0,IF(CUADRO!H85="AP",0,IF(CUADRO!H85="HS",0,IF(CUADRO!H85="BA",0,IF(CALCULADORA!$M$2="INVIERNO",CUADRO!EK85,CUADRO!FQ85))))))</f>
        <v/>
      </c>
      <c r="DE85" s="148" t="str">
        <f>IF(I85="X",CALCULADORA!$J$22,IF(CUADRO!I85="V",0,IF(CUADRO!I85="AP",0,IF(CUADRO!I85="HS",0,IF(CUADRO!I85="BA",0,IF(CALCULADORA!$M$2="INVIERNO",CUADRO!EL85,CUADRO!FR85))))))</f>
        <v/>
      </c>
      <c r="DF85" s="148" t="str">
        <f>IF(J85="X",CALCULADORA!$J$22,IF(CUADRO!J85="V",0,IF(CUADRO!J85="AP",0,IF(CUADRO!J85="HS",0,IF(CUADRO!J85="BA",0,IF(CALCULADORA!$M$2="INVIERNO",CUADRO!EM85,CUADRO!FS85))))))</f>
        <v/>
      </c>
      <c r="DG85" s="148" t="str">
        <f>IF(K85="X",CALCULADORA!$J$22,IF(CUADRO!K85="V",0,IF(CUADRO!K85="AP",0,IF(CUADRO!K85="HS",0,IF(CUADRO!K85="BA",0,IF(CALCULADORA!$M$2="INVIERNO",CUADRO!EN85,CUADRO!FT85))))))</f>
        <v/>
      </c>
      <c r="DH85" s="148" t="str">
        <f>IF(L85="X",CALCULADORA!$J$22,IF(CUADRO!L85="V",0,IF(CUADRO!L85="AP",0,IF(CUADRO!L85="HS",0,IF(CUADRO!L85="BA",0,IF(CALCULADORA!$M$2="INVIERNO",CUADRO!EO85,CUADRO!FU85))))))</f>
        <v/>
      </c>
      <c r="DI85" s="148" t="str">
        <f>IF(M85="X",CALCULADORA!$J$22,IF(CUADRO!M85="V",0,IF(CUADRO!M85="AP",0,IF(CUADRO!M85="HS",0,IF(CUADRO!M85="BA",0,IF(CALCULADORA!$M$2="INVIERNO",CUADRO!EP85,CUADRO!FV85))))))</f>
        <v/>
      </c>
      <c r="DJ85" s="148" t="str">
        <f>IF(N85="X",CALCULADORA!$J$22,IF(CUADRO!N85="V",0,IF(CUADRO!N85="AP",0,IF(CUADRO!N85="HS",0,IF(CUADRO!N85="BA",0,IF(CALCULADORA!$M$2="INVIERNO",CUADRO!EQ85,CUADRO!FW85))))))</f>
        <v/>
      </c>
      <c r="DK85" s="148" t="str">
        <f>IF(O85="X",CALCULADORA!$J$22,IF(CUADRO!O85="V",0,IF(CUADRO!O85="AP",0,IF(CUADRO!O85="HS",0,IF(CUADRO!O85="BA",0,IF(CALCULADORA!$M$2="INVIERNO",CUADRO!ER85,CUADRO!FX85))))))</f>
        <v/>
      </c>
      <c r="DL85" s="148" t="str">
        <f>IF(P85="X",CALCULADORA!$J$22,IF(CUADRO!P85="V",0,IF(CUADRO!P85="AP",0,IF(CUADRO!P85="HS",0,IF(CUADRO!P85="BA",0,IF(CALCULADORA!$M$2="INVIERNO",CUADRO!ES85,CUADRO!FY85))))))</f>
        <v/>
      </c>
      <c r="DM85" s="148" t="str">
        <f>IF(Q85="X",CALCULADORA!$J$22,IF(CUADRO!Q85="V",0,IF(CUADRO!Q85="AP",0,IF(CUADRO!Q85="HS",0,IF(CUADRO!Q85="BA",0,IF(CALCULADORA!$M$2="INVIERNO",CUADRO!ET85,CUADRO!FZ85))))))</f>
        <v/>
      </c>
      <c r="DN85" s="148" t="str">
        <f>IF(R85="X",CALCULADORA!$J$22,IF(CUADRO!R85="V",0,IF(CUADRO!R85="AP",0,IF(CUADRO!R85="HS",0,IF(CUADRO!R85="BA",0,IF(CALCULADORA!$M$2="INVIERNO",CUADRO!EU85,CUADRO!GA85))))))</f>
        <v/>
      </c>
      <c r="DO85" s="148" t="str">
        <f>IF(S85="X",CALCULADORA!$J$22,IF(CUADRO!S85="V",0,IF(CUADRO!S85="AP",0,IF(CUADRO!S85="HS",0,IF(CUADRO!S85="BA",0,IF(CALCULADORA!$M$2="INVIERNO",CUADRO!EV85,CUADRO!GB85))))))</f>
        <v/>
      </c>
      <c r="DP85" s="148" t="str">
        <f>IF(T85="X",CALCULADORA!$J$22,IF(CUADRO!T85="V",0,IF(CUADRO!T85="AP",0,IF(CUADRO!T85="HS",0,IF(CUADRO!T85="BA",0,IF(CALCULADORA!$M$2="INVIERNO",CUADRO!EW85,CUADRO!GC85))))))</f>
        <v/>
      </c>
      <c r="DQ85" s="148" t="str">
        <f>IF(U85="X",CALCULADORA!$J$22,IF(CUADRO!U85="V",0,IF(CUADRO!U85="AP",0,IF(CUADRO!U85="HS",0,IF(CUADRO!U85="BA",0,IF(CALCULADORA!$M$2="INVIERNO",CUADRO!EX85,CUADRO!GD85))))))</f>
        <v/>
      </c>
      <c r="DR85" s="148" t="str">
        <f>IF(V85="X",CALCULADORA!$J$22,IF(CUADRO!V85="V",0,IF(CUADRO!V85="AP",0,IF(CUADRO!V85="HS",0,IF(CUADRO!V85="BA",0,IF(CALCULADORA!$M$2="INVIERNO",CUADRO!EY85,CUADRO!GE85))))))</f>
        <v/>
      </c>
      <c r="DS85" s="148" t="str">
        <f>IF(W85="X",CALCULADORA!$J$22,IF(CUADRO!W85="V",0,IF(CUADRO!W85="AP",0,IF(CUADRO!W85="HS",0,IF(CUADRO!W85="BA",0,IF(CALCULADORA!$M$2="INVIERNO",CUADRO!EZ85,CUADRO!GF85))))))</f>
        <v/>
      </c>
      <c r="DT85" s="148" t="str">
        <f>IF(X85="X",CALCULADORA!$J$22,IF(CUADRO!X85="V",0,IF(CUADRO!X85="AP",0,IF(CUADRO!X85="HS",0,IF(CUADRO!X85="BA",0,IF(CALCULADORA!$M$2="INVIERNO",CUADRO!FA85,CUADRO!GG85))))))</f>
        <v/>
      </c>
      <c r="DU85" s="148" t="str">
        <f>IF(Y85="X",CALCULADORA!$J$22,IF(CUADRO!Y85="V",0,IF(CUADRO!Y85="AP",0,IF(CUADRO!Y85="HS",0,IF(CUADRO!Y85="BA",0,IF(CALCULADORA!$M$2="INVIERNO",CUADRO!FB85,CUADRO!GH85))))))</f>
        <v/>
      </c>
      <c r="DV85" s="148" t="str">
        <f>IF(Z85="X",CALCULADORA!$J$22,IF(CUADRO!Z85="V",0,IF(CUADRO!Z85="AP",0,IF(CUADRO!Z85="HS",0,IF(CUADRO!Z85="BA",0,IF(CALCULADORA!$M$2="INVIERNO",CUADRO!FC85,CUADRO!GI85))))))</f>
        <v/>
      </c>
      <c r="DW85" s="148" t="str">
        <f>IF(AA85="X",CALCULADORA!$J$22,IF(CUADRO!AA85="V",0,IF(CUADRO!AA85="AP",0,IF(CUADRO!AA85="HS",0,IF(CUADRO!AA85="BA",0,IF(CALCULADORA!$M$2="INVIERNO",CUADRO!FD85,CUADRO!GJ85))))))</f>
        <v/>
      </c>
      <c r="DX85" s="148" t="str">
        <f>IF(AB85="X",CALCULADORA!$J$22,IF(CUADRO!AB85="V",0,IF(CUADRO!AB85="AP",0,IF(CUADRO!AB85="HS",0,IF(CUADRO!AB85="BA",0,IF(CALCULADORA!$M$2="INVIERNO",CUADRO!FE85,CUADRO!GK85))))))</f>
        <v/>
      </c>
      <c r="DY85" s="148" t="str">
        <f>IF(AC85="X",CALCULADORA!$J$22,IF(CUADRO!AC85="V",0,IF(CUADRO!AC85="AP",0,IF(CUADRO!AC85="HS",0,IF(CUADRO!AC85="BA",0,IF(CALCULADORA!$M$2="INVIERNO",CUADRO!FF85,CUADRO!GL85))))))</f>
        <v/>
      </c>
      <c r="DZ85" s="148" t="str">
        <f>IF(AD85="X",CALCULADORA!$J$22,IF(CUADRO!AD85="V",0,IF(CUADRO!AD85="AP",0,IF(CUADRO!AD85="HS",0,IF(CUADRO!AD85="BA",0,IF(CALCULADORA!$M$2="INVIERNO",CUADRO!FG85,CUADRO!GM85))))))</f>
        <v/>
      </c>
      <c r="EA85" s="148" t="str">
        <f>IF(AE85="X",CALCULADORA!$J$22,IF(CUADRO!AE85="V",0,IF(CUADRO!AE85="AP",0,IF(CUADRO!AE85="HS",0,IF(CUADRO!AE85="BA",0,IF(CALCULADORA!$M$2="INVIERNO",CUADRO!FH85,CUADRO!GN85))))))</f>
        <v/>
      </c>
      <c r="EB85" s="148" t="str">
        <f>IF(AF85="X",CALCULADORA!$J$22,IF(CUADRO!AF85="V",0,IF(CUADRO!AF85="AP",0,IF(CUADRO!AF85="HS",0,IF(CUADRO!AF85="BA",0,IF(CALCULADORA!$M$2="INVIERNO",CUADRO!FI85,CUADRO!GO85))))))</f>
        <v/>
      </c>
      <c r="EC85" s="148" t="str">
        <f>IF(AG85="X",CALCULADORA!$J$22,IF(CUADRO!AG85="V",0,IF(CUADRO!AG85="AP",0,IF(CUADRO!AG85="HS",0,IF(CUADRO!AG85="BA",0,IF(CALCULADORA!$M$2="INVIERNO",CUADRO!FJ85,CUADRO!GP85))))))</f>
        <v/>
      </c>
      <c r="ED85" s="148" t="str">
        <f>IF(AH85="X",CALCULADORA!$J$22,IF(CUADRO!AH85="V",0,IF(CUADRO!AH85="AP",0,IF(CUADRO!AH85="HS",0,IF(CUADRO!AH85="BA",0,IF(CALCULADORA!$M$2="INVIERNO",CUADRO!FK85,CUADRO!GQ85))))))</f>
        <v/>
      </c>
      <c r="EE85" s="148" t="str">
        <f>IF(AI85="X",CALCULADORA!$J$22,IF(CUADRO!AI85="V",0,IF(CUADRO!AI85="AP",0,IF(CUADRO!AI85="HS",0,IF(CUADRO!AI85="BA",0,IF(CALCULADORA!$M$2="INVIERNO",CUADRO!FL85,CUADRO!GR85))))))</f>
        <v/>
      </c>
      <c r="EF85" s="148" t="str">
        <f>IF(AJ85="X",CALCULADORA!$J$22,IF(CUADRO!AJ85="V",0,IF(CUADRO!AJ85="AP",0,IF(CUADRO!AJ85="HS",0,IF(CUADRO!AJ85="BA",0,IF(CALCULADORA!$M$2="INVIERNO",CUADRO!FM85,CUADRO!GS85))))))</f>
        <v/>
      </c>
      <c r="EG85" s="148" t="str">
        <f>IF(AK85="X",CALCULADORA!$J$22,IF(CUADRO!AK85="V",0,IF(CUADRO!AK85="AP",0,IF(CUADRO!AK85="HS",0,IF(CUADRO!AK85="BA",0,IF(CALCULADORA!$M$2="INVIERNO",CUADRO!FN85,CUADRO!GT85))))))</f>
        <v/>
      </c>
      <c r="EH85" s="363">
        <f t="shared" si="119"/>
        <v>0</v>
      </c>
      <c r="EI85" s="19"/>
      <c r="EJ85" s="148" t="str">
        <f>IF(G85="","",IF(G85="L",0,IF(G85="V",0,IF(G85="X",0,IF(G$2="L",VLOOKUP(G85,'H. INV.'!$F$10:$P$171,11,FALSE),IF(G$2="S",VLOOKUP(G85,'H. INV.'!$V$10:$AF$171,11,FALSE),IF(G$2="D",VLOOKUP(G85,'H. INV.'!$AL$10:$AV$171,11,FALSE),"")))))))</f>
        <v/>
      </c>
      <c r="EK85" s="148" t="str">
        <f>IF(H85="","",IF(H85="L",0,IF(H85="V",0,IF(H85="X",0,IF(H$2="L",VLOOKUP(H85,'H. INV.'!$F$10:$P$171,11,FALSE),IF(H$2="S",VLOOKUP(H85,'H. INV.'!$V$10:$AF$171,11,FALSE),IF(H$2="D",VLOOKUP(H85,'H. INV.'!$AL$10:$AV$171,11,FALSE),"")))))))</f>
        <v/>
      </c>
      <c r="EL85" s="148" t="str">
        <f>IF(I85="","",IF(I85="L",0,IF(I85="V",0,IF(I85="X",0,IF(I$2="L",VLOOKUP(I85,'H. INV.'!$F$10:$P$171,11,FALSE),IF(I$2="S",VLOOKUP(I85,'H. INV.'!$V$10:$AF$171,11,FALSE),IF(I$2="D",VLOOKUP(I85,'H. INV.'!$AL$10:$AV$171,11,FALSE),"")))))))</f>
        <v/>
      </c>
      <c r="EM85" s="148" t="str">
        <f>IF(J85="","",IF(J85="L",0,IF(J85="V",0,IF(J85="X",0,IF(J$2="L",VLOOKUP(J85,'H. INV.'!$F$10:$P$171,11,FALSE),IF(J$2="S",VLOOKUP(J85,'H. INV.'!$V$10:$AF$171,11,FALSE),IF(J$2="D",VLOOKUP(J85,'H. INV.'!$AL$10:$AV$171,11,FALSE),"")))))))</f>
        <v/>
      </c>
      <c r="EN85" s="148" t="str">
        <f>IF(K85="","",IF(K85="L",0,IF(K85="V",0,IF(K85="X",0,IF(K$2="L",VLOOKUP(K85,'H. INV.'!$F$10:$P$171,11,FALSE),IF(K$2="S",VLOOKUP(K85,'H. INV.'!$V$10:$AF$171,11,FALSE),IF(K$2="D",VLOOKUP(K85,'H. INV.'!$AL$10:$AV$171,11,FALSE),"")))))))</f>
        <v/>
      </c>
      <c r="EO85" s="148" t="str">
        <f>IF(L85="","",IF(L85="L",0,IF(L85="V",0,IF(L85="X",0,IF(L$2="L",VLOOKUP(L85,'H. INV.'!$F$10:$P$171,11,FALSE),IF(L$2="S",VLOOKUP(L85,'H. INV.'!$V$10:$AF$171,11,FALSE),IF(L$2="D",VLOOKUP(L85,'H. INV.'!$AL$10:$AV$171,11,FALSE),"")))))))</f>
        <v/>
      </c>
      <c r="EP85" s="148" t="str">
        <f>IF(M85="","",IF(M85="L",0,IF(M85="V",0,IF(M85="X",0,IF(M$2="L",VLOOKUP(M85,'H. INV.'!$F$10:$P$171,11,FALSE),IF(M$2="S",VLOOKUP(M85,'H. INV.'!$V$10:$AF$171,11,FALSE),IF(M$2="D",VLOOKUP(M85,'H. INV.'!$AL$10:$AV$171,11,FALSE),"")))))))</f>
        <v/>
      </c>
      <c r="EQ85" s="148" t="str">
        <f>IF(N85="","",IF(N85="L",0,IF(N85="V",0,IF(N85="X",0,IF(N$2="L",VLOOKUP(N85,'H. INV.'!$F$10:$P$171,11,FALSE),IF(N$2="S",VLOOKUP(N85,'H. INV.'!$V$10:$AF$171,11,FALSE),IF(N$2="D",VLOOKUP(N85,'H. INV.'!$AL$10:$AV$171,11,FALSE),"")))))))</f>
        <v/>
      </c>
      <c r="ER85" s="148" t="str">
        <f>IF(O85="","",IF(O85="L",0,IF(O85="V",0,IF(O85="X",0,IF(O$2="L",VLOOKUP(O85,'H. INV.'!$F$10:$P$171,11,FALSE),IF(O$2="S",VLOOKUP(O85,'H. INV.'!$V$10:$AF$171,11,FALSE),IF(O$2="D",VLOOKUP(O85,'H. INV.'!$AL$10:$AV$171,11,FALSE),"")))))))</f>
        <v/>
      </c>
      <c r="ES85" s="148" t="str">
        <f>IF(P85="","",IF(P85="L",0,IF(P85="V",0,IF(P85="X",0,IF(P$2="L",VLOOKUP(P85,'H. INV.'!$F$10:$P$171,11,FALSE),IF(P$2="S",VLOOKUP(P85,'H. INV.'!$V$10:$AF$171,11,FALSE),IF(P$2="D",VLOOKUP(P85,'H. INV.'!$AL$10:$AV$171,11,FALSE),"")))))))</f>
        <v/>
      </c>
      <c r="ET85" s="148" t="str">
        <f>IF(Q85="","",IF(Q85="L",0,IF(Q85="V",0,IF(Q85="X",0,IF(Q$2="L",VLOOKUP(Q85,'H. INV.'!$F$10:$P$171,11,FALSE),IF(Q$2="S",VLOOKUP(Q85,'H. INV.'!$V$10:$AF$171,11,FALSE),IF(Q$2="D",VLOOKUP(Q85,'H. INV.'!$AL$10:$AV$171,11,FALSE),"")))))))</f>
        <v/>
      </c>
      <c r="EU85" s="148" t="str">
        <f>IF(R85="","",IF(R85="L",0,IF(R85="V",0,IF(R85="X",0,IF(R$2="L",VLOOKUP(R85,'H. INV.'!$F$10:$P$171,11,FALSE),IF(R$2="S",VLOOKUP(R85,'H. INV.'!$V$10:$AF$171,11,FALSE),IF(R$2="D",VLOOKUP(R85,'H. INV.'!$AL$10:$AV$171,11,FALSE),"")))))))</f>
        <v/>
      </c>
      <c r="EV85" s="148" t="str">
        <f>IF(S85="","",IF(S85="L",0,IF(S85="V",0,IF(S85="X",0,IF(S$2="L",VLOOKUP(S85,'H. INV.'!$F$10:$P$171,11,FALSE),IF(S$2="S",VLOOKUP(S85,'H. INV.'!$V$10:$AF$171,11,FALSE),IF(S$2="D",VLOOKUP(S85,'H. INV.'!$AL$10:$AV$171,11,FALSE),"")))))))</f>
        <v/>
      </c>
      <c r="EW85" s="148" t="str">
        <f>IF(T85="","",IF(T85="L",0,IF(T85="V",0,IF(T85="X",0,IF(T$2="L",VLOOKUP(T85,'H. INV.'!$F$10:$P$171,11,FALSE),IF(T$2="S",VLOOKUP(T85,'H. INV.'!$V$10:$AF$171,11,FALSE),IF(T$2="D",VLOOKUP(T85,'H. INV.'!$AL$10:$AV$171,11,FALSE),"")))))))</f>
        <v/>
      </c>
      <c r="EX85" s="148" t="str">
        <f>IF(U85="","",IF(U85="L",0,IF(U85="V",0,IF(U85="X",0,IF(U$2="L",VLOOKUP(U85,'H. INV.'!$F$10:$P$171,11,FALSE),IF(U$2="S",VLOOKUP(U85,'H. INV.'!$V$10:$AF$171,11,FALSE),IF(U$2="D",VLOOKUP(U85,'H. INV.'!$AL$10:$AV$171,11,FALSE),"")))))))</f>
        <v/>
      </c>
      <c r="EY85" s="148" t="str">
        <f>IF(V85="","",IF(V85="L",0,IF(V85="V",0,IF(V85="X",0,IF(V$2="L",VLOOKUP(V85,'H. INV.'!$F$10:$P$171,11,FALSE),IF(V$2="S",VLOOKUP(V85,'H. INV.'!$V$10:$AF$171,11,FALSE),IF(V$2="D",VLOOKUP(V85,'H. INV.'!$AL$10:$AV$171,11,FALSE),"")))))))</f>
        <v/>
      </c>
      <c r="EZ85" s="148" t="str">
        <f>IF(W85="","",IF(W85="L",0,IF(W85="V",0,IF(W85="X",0,IF(W$2="L",VLOOKUP(W85,'H. INV.'!$F$10:$P$171,11,FALSE),IF(W$2="S",VLOOKUP(W85,'H. INV.'!$V$10:$AF$171,11,FALSE),IF(W$2="D",VLOOKUP(W85,'H. INV.'!$AL$10:$AV$171,11,FALSE),"")))))))</f>
        <v/>
      </c>
      <c r="FA85" s="148" t="str">
        <f>IF(X85="","",IF(X85="L",0,IF(X85="V",0,IF(X85="X",0,IF(X$2="L",VLOOKUP(X85,'H. INV.'!$F$10:$P$171,11,FALSE),IF(X$2="S",VLOOKUP(X85,'H. INV.'!$V$10:$AF$171,11,FALSE),IF(X$2="D",VLOOKUP(X85,'H. INV.'!$AL$10:$AV$171,11,FALSE),"")))))))</f>
        <v/>
      </c>
      <c r="FB85" s="148" t="str">
        <f>IF(Y85="","",IF(Y85="L",0,IF(Y85="V",0,IF(Y85="X",0,IF(Y$2="L",VLOOKUP(Y85,'H. INV.'!$F$10:$P$171,11,FALSE),IF(Y$2="S",VLOOKUP(Y85,'H. INV.'!$V$10:$AF$171,11,FALSE),IF(Y$2="D",VLOOKUP(Y85,'H. INV.'!$AL$10:$AV$171,11,FALSE),"")))))))</f>
        <v/>
      </c>
      <c r="FC85" s="148" t="str">
        <f>IF(Z85="","",IF(Z85="L",0,IF(Z85="V",0,IF(Z85="X",0,IF(Z$2="L",VLOOKUP(Z85,'H. INV.'!$F$10:$P$171,11,FALSE),IF(Z$2="S",VLOOKUP(Z85,'H. INV.'!$V$10:$AF$171,11,FALSE),IF(Z$2="D",VLOOKUP(Z85,'H. INV.'!$AL$10:$AV$171,11,FALSE),"")))))))</f>
        <v/>
      </c>
      <c r="FD85" s="148" t="str">
        <f>IF(AA85="","",IF(AA85="L",0,IF(AA85="V",0,IF(AA85="X",0,IF(AA$2="L",VLOOKUP(AA85,'H. INV.'!$F$10:$P$171,11,FALSE),IF(AA$2="S",VLOOKUP(AA85,'H. INV.'!$V$10:$AF$171,11,FALSE),IF(AA$2="D",VLOOKUP(AA85,'H. INV.'!$AL$10:$AV$171,11,FALSE),"")))))))</f>
        <v/>
      </c>
      <c r="FE85" s="148" t="str">
        <f>IF(AB85="","",IF(AB85="L",0,IF(AB85="V",0,IF(AB85="X",0,IF(AB$2="L",VLOOKUP(AB85,'H. INV.'!$F$10:$P$171,11,FALSE),IF(AB$2="S",VLOOKUP(AB85,'H. INV.'!$V$10:$AF$171,11,FALSE),IF(AB$2="D",VLOOKUP(AB85,'H. INV.'!$AL$10:$AV$171,11,FALSE),"")))))))</f>
        <v/>
      </c>
      <c r="FF85" s="148" t="str">
        <f>IF(AC85="","",IF(AC85="L",0,IF(AC85="V",0,IF(AC85="X",0,IF(AC$2="L",VLOOKUP(AC85,'H. INV.'!$F$10:$P$171,11,FALSE),IF(AC$2="S",VLOOKUP(AC85,'H. INV.'!$V$10:$AF$171,11,FALSE),IF(AC$2="D",VLOOKUP(AC85,'H. INV.'!$AL$10:$AV$171,11,FALSE),"")))))))</f>
        <v/>
      </c>
      <c r="FG85" s="148" t="str">
        <f>IF(AD85="","",IF(AD85="L",0,IF(AD85="V",0,IF(AD85="X",0,IF(AD$2="L",VLOOKUP(AD85,'H. INV.'!$F$10:$P$171,11,FALSE),IF(AD$2="S",VLOOKUP(AD85,'H. INV.'!$V$10:$AF$171,11,FALSE),IF(AD$2="D",VLOOKUP(AD85,'H. INV.'!$AL$10:$AV$171,11,FALSE),"")))))))</f>
        <v/>
      </c>
      <c r="FH85" s="148" t="str">
        <f>IF(AE85="","",IF(AE85="L",0,IF(AE85="V",0,IF(AE85="X",0,IF(AE$2="L",VLOOKUP(AE85,'H. INV.'!$F$10:$P$171,11,FALSE),IF(AE$2="S",VLOOKUP(AE85,'H. INV.'!$V$10:$AF$171,11,FALSE),IF(AE$2="D",VLOOKUP(AE85,'H. INV.'!$AL$10:$AV$171,11,FALSE),"")))))))</f>
        <v/>
      </c>
      <c r="FI85" s="148" t="str">
        <f>IF(AF85="","",IF(AF85="L",0,IF(AF85="V",0,IF(AF85="X",0,IF(AF$2="L",VLOOKUP(AF85,'H. INV.'!$F$10:$P$171,11,FALSE),IF(AF$2="S",VLOOKUP(AF85,'H. INV.'!$V$10:$AF$171,11,FALSE),IF(AF$2="D",VLOOKUP(AF85,'H. INV.'!$AL$10:$AV$171,11,FALSE),"")))))))</f>
        <v/>
      </c>
      <c r="FJ85" s="148" t="str">
        <f>IF(AG85="","",IF(AG85="L",0,IF(AG85="V",0,IF(AG85="X",0,IF(AG$2="L",VLOOKUP(AG85,'H. INV.'!$F$10:$P$171,11,FALSE),IF(AG$2="S",VLOOKUP(AG85,'H. INV.'!$V$10:$AF$171,11,FALSE),IF(AG$2="D",VLOOKUP(AG85,'H. INV.'!$AL$10:$AV$171,11,FALSE),"")))))))</f>
        <v/>
      </c>
      <c r="FK85" s="148" t="str">
        <f>IF(AH85="","",IF(AH85="L",0,IF(AH85="V",0,IF(AH85="X",0,IF(AH$2="L",VLOOKUP(AH85,'H. INV.'!$F$10:$P$171,11,FALSE),IF(AH$2="S",VLOOKUP(AH85,'H. INV.'!$V$10:$AF$171,11,FALSE),IF(AH$2="D",VLOOKUP(AH85,'H. INV.'!$AL$10:$AV$171,11,FALSE),"")))))))</f>
        <v/>
      </c>
      <c r="FL85" s="148" t="str">
        <f>IF(AI85="","",IF(AI85="L",0,IF(AI85="V",0,IF(AI85="X",0,IF(AI$2="L",VLOOKUP(AI85,'H. INV.'!$F$10:$P$171,11,FALSE),IF(AI$2="S",VLOOKUP(AI85,'H. INV.'!$V$10:$AF$171,11,FALSE),IF(AI$2="D",VLOOKUP(AI85,'H. INV.'!$AL$10:$AV$171,11,FALSE),"")))))))</f>
        <v/>
      </c>
      <c r="FM85" s="148" t="str">
        <f>IF(AJ85="","",IF(AJ85="L",0,IF(AJ85="V",0,IF(AJ85="X",0,IF(AJ$2="L",VLOOKUP(AJ85,'H. INV.'!$F$10:$P$171,11,FALSE),IF(AJ$2="S",VLOOKUP(AJ85,'H. INV.'!$V$10:$AF$171,11,FALSE),IF(AJ$2="D",VLOOKUP(AJ85,'H. INV.'!$AL$10:$AV$171,11,FALSE),"")))))))</f>
        <v/>
      </c>
      <c r="FN85" s="148" t="str">
        <f>IF(AK85="","",IF(AK85="L",0,IF(AK85="V",0,IF(AK85="X",0,IF(AK$2="L",VLOOKUP(AK85,'H. INV.'!$F$10:$P$171,11,FALSE),IF(AK$2="S",VLOOKUP(AK85,'H. INV.'!$V$10:$AF$171,11,FALSE),IF(AK$2="D",VLOOKUP(AK85,'H. INV.'!$AL$10:$AV$171,11,FALSE),"")))))))</f>
        <v/>
      </c>
      <c r="FO85" s="19"/>
      <c r="FP85" s="148" t="str">
        <f>IF(G85="","",IF(G85="L",0,IF(G85="V",0,IF(G85="X",0,IF(G$2="L",VLOOKUP(G85,'H. VER.'!$F$10:$P$171,11,FALSE),IF(G$2="S",VLOOKUP(G85,'H. VER.'!$V$10:$AF$171,11,FALSE),IF(G$2="D",VLOOKUP(G85,'H. VER.'!$AL$10:$AV$171,11,FALSE),"")))))))</f>
        <v/>
      </c>
      <c r="FQ85" s="148" t="str">
        <f>IF(H85="","",IF(H85="L",0,IF(H85="V",0,IF(H85="X",0,IF(H$2="L",VLOOKUP(H85,'H. VER.'!$F$10:$P$171,11,FALSE),IF(H$2="S",VLOOKUP(H85,'H. VER.'!$V$10:$AF$171,11,FALSE),IF(H$2="D",VLOOKUP(H85,'H. VER.'!$AL$10:$AV$171,11,FALSE),"")))))))</f>
        <v/>
      </c>
      <c r="FR85" s="148" t="str">
        <f>IF(I85="","",IF(I85="L",0,IF(I85="V",0,IF(I85="X",0,IF(I$2="L",VLOOKUP(I85,'H. VER.'!$F$10:$P$171,11,FALSE),IF(I$2="S",VLOOKUP(I85,'H. VER.'!$V$10:$AF$171,11,FALSE),IF(I$2="D",VLOOKUP(I85,'H. VER.'!$AL$10:$AV$171,11,FALSE),"")))))))</f>
        <v/>
      </c>
      <c r="FS85" s="148" t="str">
        <f>IF(J85="","",IF(J85="L",0,IF(J85="V",0,IF(J85="X",0,IF(J$2="L",VLOOKUP(J85,'H. VER.'!$F$10:$P$171,11,FALSE),IF(J$2="S",VLOOKUP(J85,'H. VER.'!$V$10:$AF$171,11,FALSE),IF(J$2="D",VLOOKUP(J85,'H. VER.'!$AL$10:$AV$171,11,FALSE),"")))))))</f>
        <v/>
      </c>
      <c r="FT85" s="148" t="str">
        <f>IF(K85="","",IF(K85="L",0,IF(K85="V",0,IF(K85="X",0,IF(K$2="L",VLOOKUP(K85,'H. VER.'!$F$10:$P$171,11,FALSE),IF(K$2="S",VLOOKUP(K85,'H. VER.'!$V$10:$AF$171,11,FALSE),IF(K$2="D",VLOOKUP(K85,'H. VER.'!$AL$10:$AV$171,11,FALSE),"")))))))</f>
        <v/>
      </c>
      <c r="FU85" s="148" t="str">
        <f>IF(L85="","",IF(L85="L",0,IF(L85="V",0,IF(L85="X",0,IF(L$2="L",VLOOKUP(L85,'H. VER.'!$F$10:$P$171,11,FALSE),IF(L$2="S",VLOOKUP(L85,'H. VER.'!$V$10:$AF$171,11,FALSE),IF(L$2="D",VLOOKUP(L85,'H. VER.'!$AL$10:$AV$171,11,FALSE),"")))))))</f>
        <v/>
      </c>
      <c r="FV85" s="148" t="str">
        <f>IF(M85="","",IF(M85="L",0,IF(M85="V",0,IF(M85="X",0,IF(M$2="L",VLOOKUP(M85,'H. VER.'!$F$10:$P$171,11,FALSE),IF(M$2="S",VLOOKUP(M85,'H. VER.'!$V$10:$AF$171,11,FALSE),IF(M$2="D",VLOOKUP(M85,'H. VER.'!$AL$10:$AV$171,11,FALSE),"")))))))</f>
        <v/>
      </c>
      <c r="FW85" s="148" t="str">
        <f>IF(N85="","",IF(N85="L",0,IF(N85="V",0,IF(N85="X",0,IF(N$2="L",VLOOKUP(N85,'H. VER.'!$F$10:$P$171,11,FALSE),IF(N$2="S",VLOOKUP(N85,'H. VER.'!$V$10:$AF$171,11,FALSE),IF(N$2="D",VLOOKUP(N85,'H. VER.'!$AL$10:$AV$171,11,FALSE),"")))))))</f>
        <v/>
      </c>
      <c r="FX85" s="148" t="str">
        <f>IF(O85="","",IF(O85="L",0,IF(O85="V",0,IF(O85="X",0,IF(O$2="L",VLOOKUP(O85,'H. VER.'!$F$10:$P$171,11,FALSE),IF(O$2="S",VLOOKUP(O85,'H. VER.'!$V$10:$AF$171,11,FALSE),IF(O$2="D",VLOOKUP(O85,'H. VER.'!$AL$10:$AV$171,11,FALSE),"")))))))</f>
        <v/>
      </c>
      <c r="FY85" s="148" t="str">
        <f>IF(P85="","",IF(P85="L",0,IF(P85="V",0,IF(P85="X",0,IF(P$2="L",VLOOKUP(P85,'H. VER.'!$F$10:$P$171,11,FALSE),IF(P$2="S",VLOOKUP(P85,'H. VER.'!$V$10:$AF$171,11,FALSE),IF(P$2="D",VLOOKUP(P85,'H. VER.'!$AL$10:$AV$171,11,FALSE),"")))))))</f>
        <v/>
      </c>
      <c r="FZ85" s="148" t="str">
        <f>IF(Q85="","",IF(Q85="L",0,IF(Q85="V",0,IF(Q85="X",0,IF(Q$2="L",VLOOKUP(Q85,'H. VER.'!$F$10:$P$171,11,FALSE),IF(Q$2="S",VLOOKUP(Q85,'H. VER.'!$V$10:$AF$171,11,FALSE),IF(Q$2="D",VLOOKUP(Q85,'H. VER.'!$AL$10:$AV$171,11,FALSE),"")))))))</f>
        <v/>
      </c>
      <c r="GA85" s="148" t="str">
        <f>IF(R85="","",IF(R85="L",0,IF(R85="V",0,IF(R85="X",0,IF(R$2="L",VLOOKUP(R85,'H. VER.'!$F$10:$P$171,11,FALSE),IF(R$2="S",VLOOKUP(R85,'H. VER.'!$V$10:$AF$171,11,FALSE),IF(R$2="D",VLOOKUP(R85,'H. VER.'!$AL$10:$AV$171,11,FALSE),"")))))))</f>
        <v/>
      </c>
      <c r="GB85" s="148" t="str">
        <f>IF(S85="","",IF(S85="L",0,IF(S85="V",0,IF(S85="X",0,IF(S$2="L",VLOOKUP(S85,'H. VER.'!$F$10:$P$171,11,FALSE),IF(S$2="S",VLOOKUP(S85,'H. VER.'!$V$10:$AF$171,11,FALSE),IF(S$2="D",VLOOKUP(S85,'H. VER.'!$AL$10:$AV$171,11,FALSE),"")))))))</f>
        <v/>
      </c>
      <c r="GC85" s="148" t="str">
        <f>IF(T85="","",IF(T85="L",0,IF(T85="V",0,IF(T85="X",0,IF(T$2="L",VLOOKUP(T85,'H. VER.'!$F$10:$P$171,11,FALSE),IF(T$2="S",VLOOKUP(T85,'H. VER.'!$V$10:$AF$171,11,FALSE),IF(T$2="D",VLOOKUP(T85,'H. VER.'!$AL$10:$AV$171,11,FALSE),"")))))))</f>
        <v/>
      </c>
      <c r="GD85" s="148" t="str">
        <f>IF(U85="","",IF(U85="L",0,IF(U85="V",0,IF(U85="X",0,IF(U$2="L",VLOOKUP(U85,'H. VER.'!$F$10:$P$171,11,FALSE),IF(U$2="S",VLOOKUP(U85,'H. VER.'!$V$10:$AF$171,11,FALSE),IF(U$2="D",VLOOKUP(U85,'H. VER.'!$AL$10:$AV$171,11,FALSE),"")))))))</f>
        <v/>
      </c>
      <c r="GE85" s="148" t="str">
        <f>IF(V85="","",IF(V85="L",0,IF(V85="V",0,IF(V85="X",0,IF(V$2="L",VLOOKUP(V85,'H. VER.'!$F$10:$P$171,11,FALSE),IF(V$2="S",VLOOKUP(V85,'H. VER.'!$V$10:$AF$171,11,FALSE),IF(V$2="D",VLOOKUP(V85,'H. VER.'!$AL$10:$AV$171,11,FALSE),"")))))))</f>
        <v/>
      </c>
      <c r="GF85" s="148" t="str">
        <f>IF(W85="","",IF(W85="L",0,IF(W85="V",0,IF(W85="X",0,IF(W$2="L",VLOOKUP(W85,'H. VER.'!$F$10:$P$171,11,FALSE),IF(W$2="S",VLOOKUP(W85,'H. VER.'!$V$10:$AF$171,11,FALSE),IF(W$2="D",VLOOKUP(W85,'H. VER.'!$AL$10:$AV$171,11,FALSE),"")))))))</f>
        <v/>
      </c>
      <c r="GG85" s="148" t="str">
        <f>IF(X85="","",IF(X85="L",0,IF(X85="V",0,IF(X85="X",0,IF(X$2="L",VLOOKUP(X85,'H. VER.'!$F$10:$P$171,11,FALSE),IF(X$2="S",VLOOKUP(X85,'H. VER.'!$V$10:$AF$171,11,FALSE),IF(X$2="D",VLOOKUP(X85,'H. VER.'!$AL$10:$AV$171,11,FALSE),"")))))))</f>
        <v/>
      </c>
      <c r="GH85" s="148" t="str">
        <f>IF(Y85="","",IF(Y85="L",0,IF(Y85="V",0,IF(Y85="X",0,IF(Y$2="L",VLOOKUP(Y85,'H. VER.'!$F$10:$P$171,11,FALSE),IF(Y$2="S",VLOOKUP(Y85,'H. VER.'!$V$10:$AF$171,11,FALSE),IF(Y$2="D",VLOOKUP(Y85,'H. VER.'!$AL$10:$AV$171,11,FALSE),"")))))))</f>
        <v/>
      </c>
      <c r="GI85" s="148" t="str">
        <f>IF(Z85="","",IF(Z85="L",0,IF(Z85="V",0,IF(Z85="X",0,IF(Z$2="L",VLOOKUP(Z85,'H. VER.'!$F$10:$P$171,11,FALSE),IF(Z$2="S",VLOOKUP(Z85,'H. VER.'!$V$10:$AF$171,11,FALSE),IF(Z$2="D",VLOOKUP(Z85,'H. VER.'!$AL$10:$AV$171,11,FALSE),"")))))))</f>
        <v/>
      </c>
      <c r="GJ85" s="148" t="str">
        <f>IF(AA85="","",IF(AA85="L",0,IF(AA85="V",0,IF(AA85="X",0,IF(AA$2="L",VLOOKUP(AA85,'H. VER.'!$F$10:$P$171,11,FALSE),IF(AA$2="S",VLOOKUP(AA85,'H. VER.'!$V$10:$AF$171,11,FALSE),IF(AA$2="D",VLOOKUP(AA85,'H. VER.'!$AL$10:$AV$171,11,FALSE),"")))))))</f>
        <v/>
      </c>
      <c r="GK85" s="148" t="str">
        <f>IF(AB85="","",IF(AB85="L",0,IF(AB85="V",0,IF(AB85="X",0,IF(AB$2="L",VLOOKUP(AB85,'H. VER.'!$F$10:$P$171,11,FALSE),IF(AB$2="S",VLOOKUP(AB85,'H. VER.'!$V$10:$AF$171,11,FALSE),IF(AB$2="D",VLOOKUP(AB85,'H. VER.'!$AL$10:$AV$171,11,FALSE),"")))))))</f>
        <v/>
      </c>
      <c r="GL85" s="148" t="str">
        <f>IF(AC85="","",IF(AC85="L",0,IF(AC85="V",0,IF(AC85="X",0,IF(AC$2="L",VLOOKUP(AC85,'H. VER.'!$F$10:$P$171,11,FALSE),IF(AC$2="S",VLOOKUP(AC85,'H. VER.'!$V$10:$AF$171,11,FALSE),IF(AC$2="D",VLOOKUP(AC85,'H. VER.'!$AL$10:$AV$171,11,FALSE),"")))))))</f>
        <v/>
      </c>
      <c r="GM85" s="148" t="str">
        <f>IF(AD85="","",IF(AD85="L",0,IF(AD85="V",0,IF(AD85="X",0,IF(AD$2="L",VLOOKUP(AD85,'H. VER.'!$F$10:$P$171,11,FALSE),IF(AD$2="S",VLOOKUP(AD85,'H. VER.'!$V$10:$AF$171,11,FALSE),IF(AD$2="D",VLOOKUP(AD85,'H. VER.'!$AL$10:$AV$171,11,FALSE),"")))))))</f>
        <v/>
      </c>
      <c r="GN85" s="148" t="str">
        <f>IF(AE85="","",IF(AE85="L",0,IF(AE85="V",0,IF(AE85="X",0,IF(AE$2="L",VLOOKUP(AE85,'H. VER.'!$F$10:$P$171,11,FALSE),IF(AE$2="S",VLOOKUP(AE85,'H. VER.'!$V$10:$AF$171,11,FALSE),IF(AE$2="D",VLOOKUP(AE85,'H. VER.'!$AL$10:$AV$171,11,FALSE),"")))))))</f>
        <v/>
      </c>
      <c r="GO85" s="148" t="str">
        <f>IF(AF85="","",IF(AF85="L",0,IF(AF85="V",0,IF(AF85="X",0,IF(AF$2="L",VLOOKUP(AF85,'H. VER.'!$F$10:$P$171,11,FALSE),IF(AF$2="S",VLOOKUP(AF85,'H. VER.'!$V$10:$AF$171,11,FALSE),IF(AF$2="D",VLOOKUP(AF85,'H. VER.'!$AL$10:$AV$171,11,FALSE),"")))))))</f>
        <v/>
      </c>
      <c r="GP85" s="148" t="str">
        <f>IF(AG85="","",IF(AG85="L",0,IF(AG85="V",0,IF(AG85="X",0,IF(AG$2="L",VLOOKUP(AG85,'H. VER.'!$F$10:$P$171,11,FALSE),IF(AG$2="S",VLOOKUP(AG85,'H. VER.'!$V$10:$AF$171,11,FALSE),IF(AG$2="D",VLOOKUP(AG85,'H. VER.'!$AL$10:$AV$171,11,FALSE),"")))))))</f>
        <v/>
      </c>
      <c r="GQ85" s="148" t="str">
        <f>IF(AH85="","",IF(AH85="L",0,IF(AH85="V",0,IF(AH85="X",0,IF(AH$2="L",VLOOKUP(AH85,'H. VER.'!$F$10:$P$171,11,FALSE),IF(AH$2="S",VLOOKUP(AH85,'H. VER.'!$V$10:$AF$171,11,FALSE),IF(AH$2="D",VLOOKUP(AH85,'H. VER.'!$AL$10:$AV$171,11,FALSE),"")))))))</f>
        <v/>
      </c>
      <c r="GR85" s="148" t="str">
        <f>IF(AI85="","",IF(AI85="L",0,IF(AI85="V",0,IF(AI85="X",0,IF(AI$2="L",VLOOKUP(AI85,'H. VER.'!$F$10:$P$171,11,FALSE),IF(AI$2="S",VLOOKUP(AI85,'H. VER.'!$V$10:$AF$171,11,FALSE),IF(AI$2="D",VLOOKUP(AI85,'H. VER.'!$AL$10:$AV$171,11,FALSE),"")))))))</f>
        <v/>
      </c>
      <c r="GS85" s="148" t="str">
        <f>IF(AJ85="","",IF(AJ85="L",0,IF(AJ85="V",0,IF(AJ85="X",0,IF(AJ$2="L",VLOOKUP(AJ85,'H. VER.'!$F$10:$P$171,11,FALSE),IF(AJ$2="S",VLOOKUP(AJ85,'H. VER.'!$V$10:$AF$171,11,FALSE),IF(AJ$2="D",VLOOKUP(AJ85,'H. VER.'!$AL$10:$AV$171,11,FALSE),"")))))))</f>
        <v/>
      </c>
      <c r="GT85" s="148" t="str">
        <f>IF(AK85="","",IF(AK85="L",0,IF(AK85="V",0,IF(AK85="X",0,IF(AK$2="L",VLOOKUP(AK85,'H. VER.'!$F$10:$P$171,11,FALSE),IF(AK$2="S",VLOOKUP(AK85,'H. VER.'!$V$10:$AF$171,11,FALSE),IF(AK$2="D",VLOOKUP(AK85,'H. VER.'!$AL$10:$AV$171,11,FALSE),"")))))))</f>
        <v/>
      </c>
      <c r="GU85" s="19"/>
      <c r="GV85" s="417">
        <f t="shared" si="122"/>
        <v>74</v>
      </c>
      <c r="GW85" s="415"/>
    </row>
    <row r="86" spans="1:205" ht="15.75">
      <c r="A86" s="368"/>
      <c r="B86" s="367" t="str">
        <f>IFERROR(VLOOKUP(A502/7/2023+CONDUCTORES!C:V,20,FALSE),"")</f>
        <v/>
      </c>
      <c r="C86" s="544" t="str">
        <f>IF(CUADRO!A86="",IF(B86="","",B86),VLOOKUP(CUADRO!A86,CONDUCTORES!C:E,3,FALSE))</f>
        <v/>
      </c>
      <c r="D86" s="545" t="str">
        <f>IF(ISNA(IF(B86="",IF(A86="","",A86),VLOOKUP(B86,CONDUCTORES!B:F,5,FALSE))),"",(IF(B86="",IF(A86="","",A86),VLOOKUP(B86,CONDUCTORES!B:F,5,FALSE))))</f>
        <v/>
      </c>
      <c r="E86" s="546">
        <v>71</v>
      </c>
      <c r="F86" s="552"/>
      <c r="G86" s="547"/>
      <c r="H86" s="547"/>
      <c r="I86" s="519"/>
      <c r="J86" s="547"/>
      <c r="K86" s="519"/>
      <c r="L86" s="550"/>
      <c r="M86" s="547"/>
      <c r="N86" s="547"/>
      <c r="O86" s="547"/>
      <c r="P86" s="519"/>
      <c r="Q86" s="547"/>
      <c r="R86" s="519"/>
      <c r="S86" s="550"/>
      <c r="T86" s="547"/>
      <c r="U86" s="549"/>
      <c r="V86" s="547"/>
      <c r="W86" s="547"/>
      <c r="X86" s="547"/>
      <c r="Y86" s="547"/>
      <c r="Z86" s="547"/>
      <c r="AA86" s="547"/>
      <c r="AB86" s="547"/>
      <c r="AC86" s="547"/>
      <c r="AD86" s="547"/>
      <c r="AE86" s="547"/>
      <c r="AF86" s="547"/>
      <c r="AG86" s="547"/>
      <c r="AH86" s="547"/>
      <c r="AI86" s="547"/>
      <c r="AJ86" s="547"/>
      <c r="AK86" s="547"/>
      <c r="AL86" s="417">
        <f t="shared" si="120"/>
        <v>0</v>
      </c>
      <c r="AM86" s="417">
        <f t="shared" si="121"/>
        <v>31</v>
      </c>
      <c r="AN86" s="463">
        <f t="shared" si="112"/>
        <v>0</v>
      </c>
      <c r="AO86" s="463">
        <f t="shared" si="113"/>
        <v>0</v>
      </c>
      <c r="AP86" s="463">
        <f t="shared" si="114"/>
        <v>0</v>
      </c>
      <c r="AQ86" s="463">
        <f t="shared" si="115"/>
        <v>0</v>
      </c>
      <c r="AR86" s="463">
        <f t="shared" si="116"/>
        <v>0</v>
      </c>
      <c r="AS86" s="464">
        <f t="shared" si="117"/>
        <v>0</v>
      </c>
      <c r="AT86" s="464">
        <f t="shared" si="118"/>
        <v>0</v>
      </c>
      <c r="AU86" s="465">
        <f>EH86+(AO86*(CALCULADORA!$L$22/30))+(CUADRO!AP86*CALCULADORA!$J$22)+(CUADRO!AQ86*CALCULADORA!$J$22)+(CUADRO!AR86*CALCULADORA!$J$22)</f>
        <v>0</v>
      </c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97">
        <f t="shared" si="80"/>
        <v>1</v>
      </c>
      <c r="BW86" s="97">
        <f t="shared" si="81"/>
        <v>2</v>
      </c>
      <c r="BX86" s="97">
        <f t="shared" si="82"/>
        <v>3</v>
      </c>
      <c r="BY86" s="97">
        <f t="shared" si="83"/>
        <v>4</v>
      </c>
      <c r="BZ86" s="97">
        <f t="shared" si="84"/>
        <v>5</v>
      </c>
      <c r="CA86" s="97">
        <f t="shared" si="85"/>
        <v>6</v>
      </c>
      <c r="CB86" s="97">
        <f t="shared" si="86"/>
        <v>7</v>
      </c>
      <c r="CC86" s="97">
        <f t="shared" si="87"/>
        <v>8</v>
      </c>
      <c r="CD86" s="97">
        <f t="shared" si="88"/>
        <v>9</v>
      </c>
      <c r="CE86" s="97">
        <f t="shared" si="89"/>
        <v>10</v>
      </c>
      <c r="CF86" s="97">
        <f t="shared" si="90"/>
        <v>11</v>
      </c>
      <c r="CG86" s="97">
        <f t="shared" si="91"/>
        <v>12</v>
      </c>
      <c r="CH86" s="97">
        <f t="shared" si="92"/>
        <v>13</v>
      </c>
      <c r="CI86" s="97">
        <f t="shared" si="93"/>
        <v>14</v>
      </c>
      <c r="CJ86" s="97">
        <f t="shared" si="94"/>
        <v>15</v>
      </c>
      <c r="CK86" s="97">
        <f t="shared" si="95"/>
        <v>16</v>
      </c>
      <c r="CL86" s="97">
        <f t="shared" si="96"/>
        <v>17</v>
      </c>
      <c r="CM86" s="97">
        <f t="shared" si="97"/>
        <v>18</v>
      </c>
      <c r="CN86" s="97">
        <f t="shared" si="98"/>
        <v>19</v>
      </c>
      <c r="CO86" s="97">
        <f t="shared" si="99"/>
        <v>20</v>
      </c>
      <c r="CP86" s="97">
        <f t="shared" si="100"/>
        <v>21</v>
      </c>
      <c r="CQ86" s="97">
        <f t="shared" si="101"/>
        <v>22</v>
      </c>
      <c r="CR86" s="97">
        <f t="shared" si="102"/>
        <v>23</v>
      </c>
      <c r="CS86" s="97">
        <f t="shared" si="103"/>
        <v>24</v>
      </c>
      <c r="CT86" s="97">
        <f t="shared" si="104"/>
        <v>25</v>
      </c>
      <c r="CU86" s="97">
        <f t="shared" si="105"/>
        <v>26</v>
      </c>
      <c r="CV86" s="97">
        <f t="shared" si="106"/>
        <v>27</v>
      </c>
      <c r="CW86" s="97">
        <f t="shared" si="107"/>
        <v>28</v>
      </c>
      <c r="CX86" s="97">
        <f t="shared" si="108"/>
        <v>29</v>
      </c>
      <c r="CY86" s="97">
        <f t="shared" si="109"/>
        <v>30</v>
      </c>
      <c r="CZ86" s="97">
        <f t="shared" si="110"/>
        <v>31</v>
      </c>
      <c r="DA86" s="19"/>
      <c r="DB86" s="19"/>
      <c r="DC86" s="148" t="str">
        <f>IF(G86="X",CALCULADORA!$J$22,IF(CUADRO!G86="V",0,IF(CUADRO!G86="AP",0,IF(CUADRO!G86="HS",0,IF(CUADRO!G86="BA",0,IF(CALCULADORA!$M$2="INVIERNO",CUADRO!EJ86,CUADRO!FP86))))))</f>
        <v/>
      </c>
      <c r="DD86" s="148" t="str">
        <f>IF(H86="X",CALCULADORA!$J$22,IF(CUADRO!H86="V",0,IF(CUADRO!H86="AP",0,IF(CUADRO!H86="HS",0,IF(CUADRO!H86="BA",0,IF(CALCULADORA!$M$2="INVIERNO",CUADRO!EK86,CUADRO!FQ86))))))</f>
        <v/>
      </c>
      <c r="DE86" s="148" t="str">
        <f>IF(I86="X",CALCULADORA!$J$22,IF(CUADRO!I86="V",0,IF(CUADRO!I86="AP",0,IF(CUADRO!I86="HS",0,IF(CUADRO!I86="BA",0,IF(CALCULADORA!$M$2="INVIERNO",CUADRO!EL86,CUADRO!FR86))))))</f>
        <v/>
      </c>
      <c r="DF86" s="148" t="str">
        <f>IF(J86="X",CALCULADORA!$J$22,IF(CUADRO!J86="V",0,IF(CUADRO!J86="AP",0,IF(CUADRO!J86="HS",0,IF(CUADRO!J86="BA",0,IF(CALCULADORA!$M$2="INVIERNO",CUADRO!EM86,CUADRO!FS86))))))</f>
        <v/>
      </c>
      <c r="DG86" s="148" t="str">
        <f>IF(K86="X",CALCULADORA!$J$22,IF(CUADRO!K86="V",0,IF(CUADRO!K86="AP",0,IF(CUADRO!K86="HS",0,IF(CUADRO!K86="BA",0,IF(CALCULADORA!$M$2="INVIERNO",CUADRO!EN86,CUADRO!FT86))))))</f>
        <v/>
      </c>
      <c r="DH86" s="148" t="str">
        <f>IF(L86="X",CALCULADORA!$J$22,IF(CUADRO!L86="V",0,IF(CUADRO!L86="AP",0,IF(CUADRO!L86="HS",0,IF(CUADRO!L86="BA",0,IF(CALCULADORA!$M$2="INVIERNO",CUADRO!EO86,CUADRO!FU86))))))</f>
        <v/>
      </c>
      <c r="DI86" s="148" t="str">
        <f>IF(M86="X",CALCULADORA!$J$22,IF(CUADRO!M86="V",0,IF(CUADRO!M86="AP",0,IF(CUADRO!M86="HS",0,IF(CUADRO!M86="BA",0,IF(CALCULADORA!$M$2="INVIERNO",CUADRO!EP86,CUADRO!FV86))))))</f>
        <v/>
      </c>
      <c r="DJ86" s="148" t="str">
        <f>IF(N86="X",CALCULADORA!$J$22,IF(CUADRO!N86="V",0,IF(CUADRO!N86="AP",0,IF(CUADRO!N86="HS",0,IF(CUADRO!N86="BA",0,IF(CALCULADORA!$M$2="INVIERNO",CUADRO!EQ86,CUADRO!FW86))))))</f>
        <v/>
      </c>
      <c r="DK86" s="148" t="str">
        <f>IF(O86="X",CALCULADORA!$J$22,IF(CUADRO!O86="V",0,IF(CUADRO!O86="AP",0,IF(CUADRO!O86="HS",0,IF(CUADRO!O86="BA",0,IF(CALCULADORA!$M$2="INVIERNO",CUADRO!ER86,CUADRO!FX86))))))</f>
        <v/>
      </c>
      <c r="DL86" s="148" t="str">
        <f>IF(P86="X",CALCULADORA!$J$22,IF(CUADRO!P86="V",0,IF(CUADRO!P86="AP",0,IF(CUADRO!P86="HS",0,IF(CUADRO!P86="BA",0,IF(CALCULADORA!$M$2="INVIERNO",CUADRO!ES86,CUADRO!FY86))))))</f>
        <v/>
      </c>
      <c r="DM86" s="148" t="str">
        <f>IF(Q86="X",CALCULADORA!$J$22,IF(CUADRO!Q86="V",0,IF(CUADRO!Q86="AP",0,IF(CUADRO!Q86="HS",0,IF(CUADRO!Q86="BA",0,IF(CALCULADORA!$M$2="INVIERNO",CUADRO!ET86,CUADRO!FZ86))))))</f>
        <v/>
      </c>
      <c r="DN86" s="148" t="str">
        <f>IF(R86="X",CALCULADORA!$J$22,IF(CUADRO!R86="V",0,IF(CUADRO!R86="AP",0,IF(CUADRO!R86="HS",0,IF(CUADRO!R86="BA",0,IF(CALCULADORA!$M$2="INVIERNO",CUADRO!EU86,CUADRO!GA86))))))</f>
        <v/>
      </c>
      <c r="DO86" s="148" t="str">
        <f>IF(S86="X",CALCULADORA!$J$22,IF(CUADRO!S86="V",0,IF(CUADRO!S86="AP",0,IF(CUADRO!S86="HS",0,IF(CUADRO!S86="BA",0,IF(CALCULADORA!$M$2="INVIERNO",CUADRO!EV86,CUADRO!GB86))))))</f>
        <v/>
      </c>
      <c r="DP86" s="148" t="str">
        <f>IF(T86="X",CALCULADORA!$J$22,IF(CUADRO!T86="V",0,IF(CUADRO!T86="AP",0,IF(CUADRO!T86="HS",0,IF(CUADRO!T86="BA",0,IF(CALCULADORA!$M$2="INVIERNO",CUADRO!EW86,CUADRO!GC86))))))</f>
        <v/>
      </c>
      <c r="DQ86" s="148" t="str">
        <f>IF(U86="X",CALCULADORA!$J$22,IF(CUADRO!U86="V",0,IF(CUADRO!U86="AP",0,IF(CUADRO!U86="HS",0,IF(CUADRO!U86="BA",0,IF(CALCULADORA!$M$2="INVIERNO",CUADRO!EX86,CUADRO!GD86))))))</f>
        <v/>
      </c>
      <c r="DR86" s="148" t="str">
        <f>IF(V86="X",CALCULADORA!$J$22,IF(CUADRO!V86="V",0,IF(CUADRO!V86="AP",0,IF(CUADRO!V86="HS",0,IF(CUADRO!V86="BA",0,IF(CALCULADORA!$M$2="INVIERNO",CUADRO!EY86,CUADRO!GE86))))))</f>
        <v/>
      </c>
      <c r="DS86" s="148" t="str">
        <f>IF(W86="X",CALCULADORA!$J$22,IF(CUADRO!W86="V",0,IF(CUADRO!W86="AP",0,IF(CUADRO!W86="HS",0,IF(CUADRO!W86="BA",0,IF(CALCULADORA!$M$2="INVIERNO",CUADRO!EZ86,CUADRO!GF86))))))</f>
        <v/>
      </c>
      <c r="DT86" s="148" t="str">
        <f>IF(X86="X",CALCULADORA!$J$22,IF(CUADRO!X86="V",0,IF(CUADRO!X86="AP",0,IF(CUADRO!X86="HS",0,IF(CUADRO!X86="BA",0,IF(CALCULADORA!$M$2="INVIERNO",CUADRO!FA86,CUADRO!GG86))))))</f>
        <v/>
      </c>
      <c r="DU86" s="148" t="str">
        <f>IF(Y86="X",CALCULADORA!$J$22,IF(CUADRO!Y86="V",0,IF(CUADRO!Y86="AP",0,IF(CUADRO!Y86="HS",0,IF(CUADRO!Y86="BA",0,IF(CALCULADORA!$M$2="INVIERNO",CUADRO!FB86,CUADRO!GH86))))))</f>
        <v/>
      </c>
      <c r="DV86" s="148" t="str">
        <f>IF(Z86="X",CALCULADORA!$J$22,IF(CUADRO!Z86="V",0,IF(CUADRO!Z86="AP",0,IF(CUADRO!Z86="HS",0,IF(CUADRO!Z86="BA",0,IF(CALCULADORA!$M$2="INVIERNO",CUADRO!FC86,CUADRO!GI86))))))</f>
        <v/>
      </c>
      <c r="DW86" s="148" t="str">
        <f>IF(AA86="X",CALCULADORA!$J$22,IF(CUADRO!AA86="V",0,IF(CUADRO!AA86="AP",0,IF(CUADRO!AA86="HS",0,IF(CUADRO!AA86="BA",0,IF(CALCULADORA!$M$2="INVIERNO",CUADRO!FD86,CUADRO!GJ86))))))</f>
        <v/>
      </c>
      <c r="DX86" s="148" t="str">
        <f>IF(AB86="X",CALCULADORA!$J$22,IF(CUADRO!AB86="V",0,IF(CUADRO!AB86="AP",0,IF(CUADRO!AB86="HS",0,IF(CUADRO!AB86="BA",0,IF(CALCULADORA!$M$2="INVIERNO",CUADRO!FE86,CUADRO!GK86))))))</f>
        <v/>
      </c>
      <c r="DY86" s="148" t="str">
        <f>IF(AC86="X",CALCULADORA!$J$22,IF(CUADRO!AC86="V",0,IF(CUADRO!AC86="AP",0,IF(CUADRO!AC86="HS",0,IF(CUADRO!AC86="BA",0,IF(CALCULADORA!$M$2="INVIERNO",CUADRO!FF86,CUADRO!GL86))))))</f>
        <v/>
      </c>
      <c r="DZ86" s="148" t="str">
        <f>IF(AD86="X",CALCULADORA!$J$22,IF(CUADRO!AD86="V",0,IF(CUADRO!AD86="AP",0,IF(CUADRO!AD86="HS",0,IF(CUADRO!AD86="BA",0,IF(CALCULADORA!$M$2="INVIERNO",CUADRO!FG86,CUADRO!GM86))))))</f>
        <v/>
      </c>
      <c r="EA86" s="148" t="str">
        <f>IF(AE86="X",CALCULADORA!$J$22,IF(CUADRO!AE86="V",0,IF(CUADRO!AE86="AP",0,IF(CUADRO!AE86="HS",0,IF(CUADRO!AE86="BA",0,IF(CALCULADORA!$M$2="INVIERNO",CUADRO!FH86,CUADRO!GN86))))))</f>
        <v/>
      </c>
      <c r="EB86" s="148" t="str">
        <f>IF(AF86="X",CALCULADORA!$J$22,IF(CUADRO!AF86="V",0,IF(CUADRO!AF86="AP",0,IF(CUADRO!AF86="HS",0,IF(CUADRO!AF86="BA",0,IF(CALCULADORA!$M$2="INVIERNO",CUADRO!FI86,CUADRO!GO86))))))</f>
        <v/>
      </c>
      <c r="EC86" s="148" t="str">
        <f>IF(AG86="X",CALCULADORA!$J$22,IF(CUADRO!AG86="V",0,IF(CUADRO!AG86="AP",0,IF(CUADRO!AG86="HS",0,IF(CUADRO!AG86="BA",0,IF(CALCULADORA!$M$2="INVIERNO",CUADRO!FJ86,CUADRO!GP86))))))</f>
        <v/>
      </c>
      <c r="ED86" s="148" t="str">
        <f>IF(AH86="X",CALCULADORA!$J$22,IF(CUADRO!AH86="V",0,IF(CUADRO!AH86="AP",0,IF(CUADRO!AH86="HS",0,IF(CUADRO!AH86="BA",0,IF(CALCULADORA!$M$2="INVIERNO",CUADRO!FK86,CUADRO!GQ86))))))</f>
        <v/>
      </c>
      <c r="EE86" s="148" t="str">
        <f>IF(AI86="X",CALCULADORA!$J$22,IF(CUADRO!AI86="V",0,IF(CUADRO!AI86="AP",0,IF(CUADRO!AI86="HS",0,IF(CUADRO!AI86="BA",0,IF(CALCULADORA!$M$2="INVIERNO",CUADRO!FL86,CUADRO!GR86))))))</f>
        <v/>
      </c>
      <c r="EF86" s="148" t="str">
        <f>IF(AJ86="X",CALCULADORA!$J$22,IF(CUADRO!AJ86="V",0,IF(CUADRO!AJ86="AP",0,IF(CUADRO!AJ86="HS",0,IF(CUADRO!AJ86="BA",0,IF(CALCULADORA!$M$2="INVIERNO",CUADRO!FM86,CUADRO!GS86))))))</f>
        <v/>
      </c>
      <c r="EG86" s="148" t="str">
        <f>IF(AK86="X",CALCULADORA!$J$22,IF(CUADRO!AK86="V",0,IF(CUADRO!AK86="AP",0,IF(CUADRO!AK86="HS",0,IF(CUADRO!AK86="BA",0,IF(CALCULADORA!$M$2="INVIERNO",CUADRO!FN86,CUADRO!GT86))))))</f>
        <v/>
      </c>
      <c r="EH86" s="363">
        <f t="shared" si="119"/>
        <v>0</v>
      </c>
      <c r="EI86" s="19"/>
      <c r="EJ86" s="148" t="str">
        <f>IF(G86="","",IF(G86="L",0,IF(G86="V",0,IF(G86="X",0,IF(G$2="L",VLOOKUP(G86,'H. INV.'!$F$10:$P$171,11,FALSE),IF(G$2="S",VLOOKUP(G86,'H. INV.'!$V$10:$AF$171,11,FALSE),IF(G$2="D",VLOOKUP(G86,'H. INV.'!$AL$10:$AV$171,11,FALSE),"")))))))</f>
        <v/>
      </c>
      <c r="EK86" s="148" t="str">
        <f>IF(H86="","",IF(H86="L",0,IF(H86="V",0,IF(H86="X",0,IF(H$2="L",VLOOKUP(H86,'H. INV.'!$F$10:$P$171,11,FALSE),IF(H$2="S",VLOOKUP(H86,'H. INV.'!$V$10:$AF$171,11,FALSE),IF(H$2="D",VLOOKUP(H86,'H. INV.'!$AL$10:$AV$171,11,FALSE),"")))))))</f>
        <v/>
      </c>
      <c r="EL86" s="148" t="str">
        <f>IF(I86="","",IF(I86="L",0,IF(I86="V",0,IF(I86="X",0,IF(I$2="L",VLOOKUP(I86,'H. INV.'!$F$10:$P$171,11,FALSE),IF(I$2="S",VLOOKUP(I86,'H. INV.'!$V$10:$AF$171,11,FALSE),IF(I$2="D",VLOOKUP(I86,'H. INV.'!$AL$10:$AV$171,11,FALSE),"")))))))</f>
        <v/>
      </c>
      <c r="EM86" s="148" t="str">
        <f>IF(J86="","",IF(J86="L",0,IF(J86="V",0,IF(J86="X",0,IF(J$2="L",VLOOKUP(J86,'H. INV.'!$F$10:$P$171,11,FALSE),IF(J$2="S",VLOOKUP(J86,'H. INV.'!$V$10:$AF$171,11,FALSE),IF(J$2="D",VLOOKUP(J86,'H. INV.'!$AL$10:$AV$171,11,FALSE),"")))))))</f>
        <v/>
      </c>
      <c r="EN86" s="148" t="str">
        <f>IF(K86="","",IF(K86="L",0,IF(K86="V",0,IF(K86="X",0,IF(K$2="L",VLOOKUP(K86,'H. INV.'!$F$10:$P$171,11,FALSE),IF(K$2="S",VLOOKUP(K86,'H. INV.'!$V$10:$AF$171,11,FALSE),IF(K$2="D",VLOOKUP(K86,'H. INV.'!$AL$10:$AV$171,11,FALSE),"")))))))</f>
        <v/>
      </c>
      <c r="EO86" s="148" t="str">
        <f>IF(L86="","",IF(L86="L",0,IF(L86="V",0,IF(L86="X",0,IF(L$2="L",VLOOKUP(L86,'H. INV.'!$F$10:$P$171,11,FALSE),IF(L$2="S",VLOOKUP(L86,'H. INV.'!$V$10:$AF$171,11,FALSE),IF(L$2="D",VLOOKUP(L86,'H. INV.'!$AL$10:$AV$171,11,FALSE),"")))))))</f>
        <v/>
      </c>
      <c r="EP86" s="148" t="str">
        <f>IF(M86="","",IF(M86="L",0,IF(M86="V",0,IF(M86="X",0,IF(M$2="L",VLOOKUP(M86,'H. INV.'!$F$10:$P$171,11,FALSE),IF(M$2="S",VLOOKUP(M86,'H. INV.'!$V$10:$AF$171,11,FALSE),IF(M$2="D",VLOOKUP(M86,'H. INV.'!$AL$10:$AV$171,11,FALSE),"")))))))</f>
        <v/>
      </c>
      <c r="EQ86" s="148" t="str">
        <f>IF(N86="","",IF(N86="L",0,IF(N86="V",0,IF(N86="X",0,IF(N$2="L",VLOOKUP(N86,'H. INV.'!$F$10:$P$171,11,FALSE),IF(N$2="S",VLOOKUP(N86,'H. INV.'!$V$10:$AF$171,11,FALSE),IF(N$2="D",VLOOKUP(N86,'H. INV.'!$AL$10:$AV$171,11,FALSE),"")))))))</f>
        <v/>
      </c>
      <c r="ER86" s="148" t="str">
        <f>IF(O86="","",IF(O86="L",0,IF(O86="V",0,IF(O86="X",0,IF(O$2="L",VLOOKUP(O86,'H. INV.'!$F$10:$P$171,11,FALSE),IF(O$2="S",VLOOKUP(O86,'H. INV.'!$V$10:$AF$171,11,FALSE),IF(O$2="D",VLOOKUP(O86,'H. INV.'!$AL$10:$AV$171,11,FALSE),"")))))))</f>
        <v/>
      </c>
      <c r="ES86" s="148" t="str">
        <f>IF(P86="","",IF(P86="L",0,IF(P86="V",0,IF(P86="X",0,IF(P$2="L",VLOOKUP(P86,'H. INV.'!$F$10:$P$171,11,FALSE),IF(P$2="S",VLOOKUP(P86,'H. INV.'!$V$10:$AF$171,11,FALSE),IF(P$2="D",VLOOKUP(P86,'H. INV.'!$AL$10:$AV$171,11,FALSE),"")))))))</f>
        <v/>
      </c>
      <c r="ET86" s="148" t="str">
        <f>IF(Q86="","",IF(Q86="L",0,IF(Q86="V",0,IF(Q86="X",0,IF(Q$2="L",VLOOKUP(Q86,'H. INV.'!$F$10:$P$171,11,FALSE),IF(Q$2="S",VLOOKUP(Q86,'H. INV.'!$V$10:$AF$171,11,FALSE),IF(Q$2="D",VLOOKUP(Q86,'H. INV.'!$AL$10:$AV$171,11,FALSE),"")))))))</f>
        <v/>
      </c>
      <c r="EU86" s="148" t="str">
        <f>IF(R86="","",IF(R86="L",0,IF(R86="V",0,IF(R86="X",0,IF(R$2="L",VLOOKUP(R86,'H. INV.'!$F$10:$P$171,11,FALSE),IF(R$2="S",VLOOKUP(R86,'H. INV.'!$V$10:$AF$171,11,FALSE),IF(R$2="D",VLOOKUP(R86,'H. INV.'!$AL$10:$AV$171,11,FALSE),"")))))))</f>
        <v/>
      </c>
      <c r="EV86" s="148" t="str">
        <f>IF(S86="","",IF(S86="L",0,IF(S86="V",0,IF(S86="X",0,IF(S$2="L",VLOOKUP(S86,'H. INV.'!$F$10:$P$171,11,FALSE),IF(S$2="S",VLOOKUP(S86,'H. INV.'!$V$10:$AF$171,11,FALSE),IF(S$2="D",VLOOKUP(S86,'H. INV.'!$AL$10:$AV$171,11,FALSE),"")))))))</f>
        <v/>
      </c>
      <c r="EW86" s="148" t="str">
        <f>IF(T86="","",IF(T86="L",0,IF(T86="V",0,IF(T86="X",0,IF(T$2="L",VLOOKUP(T86,'H. INV.'!$F$10:$P$171,11,FALSE),IF(T$2="S",VLOOKUP(T86,'H. INV.'!$V$10:$AF$171,11,FALSE),IF(T$2="D",VLOOKUP(T86,'H. INV.'!$AL$10:$AV$171,11,FALSE),"")))))))</f>
        <v/>
      </c>
      <c r="EX86" s="148" t="str">
        <f>IF(U86="","",IF(U86="L",0,IF(U86="V",0,IF(U86="X",0,IF(U$2="L",VLOOKUP(U86,'H. INV.'!$F$10:$P$171,11,FALSE),IF(U$2="S",VLOOKUP(U86,'H. INV.'!$V$10:$AF$171,11,FALSE),IF(U$2="D",VLOOKUP(U86,'H. INV.'!$AL$10:$AV$171,11,FALSE),"")))))))</f>
        <v/>
      </c>
      <c r="EY86" s="148" t="str">
        <f>IF(V86="","",IF(V86="L",0,IF(V86="V",0,IF(V86="X",0,IF(V$2="L",VLOOKUP(V86,'H. INV.'!$F$10:$P$171,11,FALSE),IF(V$2="S",VLOOKUP(V86,'H. INV.'!$V$10:$AF$171,11,FALSE),IF(V$2="D",VLOOKUP(V86,'H. INV.'!$AL$10:$AV$171,11,FALSE),"")))))))</f>
        <v/>
      </c>
      <c r="EZ86" s="148" t="str">
        <f>IF(W86="","",IF(W86="L",0,IF(W86="V",0,IF(W86="X",0,IF(W$2="L",VLOOKUP(W86,'H. INV.'!$F$10:$P$171,11,FALSE),IF(W$2="S",VLOOKUP(W86,'H. INV.'!$V$10:$AF$171,11,FALSE),IF(W$2="D",VLOOKUP(W86,'H. INV.'!$AL$10:$AV$171,11,FALSE),"")))))))</f>
        <v/>
      </c>
      <c r="FA86" s="148" t="str">
        <f>IF(X86="","",IF(X86="L",0,IF(X86="V",0,IF(X86="X",0,IF(X$2="L",VLOOKUP(X86,'H. INV.'!$F$10:$P$171,11,FALSE),IF(X$2="S",VLOOKUP(X86,'H. INV.'!$V$10:$AF$171,11,FALSE),IF(X$2="D",VLOOKUP(X86,'H. INV.'!$AL$10:$AV$171,11,FALSE),"")))))))</f>
        <v/>
      </c>
      <c r="FB86" s="148" t="str">
        <f>IF(Y86="","",IF(Y86="L",0,IF(Y86="V",0,IF(Y86="X",0,IF(Y$2="L",VLOOKUP(Y86,'H. INV.'!$F$10:$P$171,11,FALSE),IF(Y$2="S",VLOOKUP(Y86,'H. INV.'!$V$10:$AF$171,11,FALSE),IF(Y$2="D",VLOOKUP(Y86,'H. INV.'!$AL$10:$AV$171,11,FALSE),"")))))))</f>
        <v/>
      </c>
      <c r="FC86" s="148" t="str">
        <f>IF(Z86="","",IF(Z86="L",0,IF(Z86="V",0,IF(Z86="X",0,IF(Z$2="L",VLOOKUP(Z86,'H. INV.'!$F$10:$P$171,11,FALSE),IF(Z$2="S",VLOOKUP(Z86,'H. INV.'!$V$10:$AF$171,11,FALSE),IF(Z$2="D",VLOOKUP(Z86,'H. INV.'!$AL$10:$AV$171,11,FALSE),"")))))))</f>
        <v/>
      </c>
      <c r="FD86" s="148" t="str">
        <f>IF(AA86="","",IF(AA86="L",0,IF(AA86="V",0,IF(AA86="X",0,IF(AA$2="L",VLOOKUP(AA86,'H. INV.'!$F$10:$P$171,11,FALSE),IF(AA$2="S",VLOOKUP(AA86,'H. INV.'!$V$10:$AF$171,11,FALSE),IF(AA$2="D",VLOOKUP(AA86,'H. INV.'!$AL$10:$AV$171,11,FALSE),"")))))))</f>
        <v/>
      </c>
      <c r="FE86" s="148" t="str">
        <f>IF(AB86="","",IF(AB86="L",0,IF(AB86="V",0,IF(AB86="X",0,IF(AB$2="L",VLOOKUP(AB86,'H. INV.'!$F$10:$P$171,11,FALSE),IF(AB$2="S",VLOOKUP(AB86,'H. INV.'!$V$10:$AF$171,11,FALSE),IF(AB$2="D",VLOOKUP(AB86,'H. INV.'!$AL$10:$AV$171,11,FALSE),"")))))))</f>
        <v/>
      </c>
      <c r="FF86" s="148" t="str">
        <f>IF(AC86="","",IF(AC86="L",0,IF(AC86="V",0,IF(AC86="X",0,IF(AC$2="L",VLOOKUP(AC86,'H. INV.'!$F$10:$P$171,11,FALSE),IF(AC$2="S",VLOOKUP(AC86,'H. INV.'!$V$10:$AF$171,11,FALSE),IF(AC$2="D",VLOOKUP(AC86,'H. INV.'!$AL$10:$AV$171,11,FALSE),"")))))))</f>
        <v/>
      </c>
      <c r="FG86" s="148" t="str">
        <f>IF(AD86="","",IF(AD86="L",0,IF(AD86="V",0,IF(AD86="X",0,IF(AD$2="L",VLOOKUP(AD86,'H. INV.'!$F$10:$P$171,11,FALSE),IF(AD$2="S",VLOOKUP(AD86,'H. INV.'!$V$10:$AF$171,11,FALSE),IF(AD$2="D",VLOOKUP(AD86,'H. INV.'!$AL$10:$AV$171,11,FALSE),"")))))))</f>
        <v/>
      </c>
      <c r="FH86" s="148" t="str">
        <f>IF(AE86="","",IF(AE86="L",0,IF(AE86="V",0,IF(AE86="X",0,IF(AE$2="L",VLOOKUP(AE86,'H. INV.'!$F$10:$P$171,11,FALSE),IF(AE$2="S",VLOOKUP(AE86,'H. INV.'!$V$10:$AF$171,11,FALSE),IF(AE$2="D",VLOOKUP(AE86,'H. INV.'!$AL$10:$AV$171,11,FALSE),"")))))))</f>
        <v/>
      </c>
      <c r="FI86" s="148" t="str">
        <f>IF(AF86="","",IF(AF86="L",0,IF(AF86="V",0,IF(AF86="X",0,IF(AF$2="L",VLOOKUP(AF86,'H. INV.'!$F$10:$P$171,11,FALSE),IF(AF$2="S",VLOOKUP(AF86,'H. INV.'!$V$10:$AF$171,11,FALSE),IF(AF$2="D",VLOOKUP(AF86,'H. INV.'!$AL$10:$AV$171,11,FALSE),"")))))))</f>
        <v/>
      </c>
      <c r="FJ86" s="148" t="str">
        <f>IF(AG86="","",IF(AG86="L",0,IF(AG86="V",0,IF(AG86="X",0,IF(AG$2="L",VLOOKUP(AG86,'H. INV.'!$F$10:$P$171,11,FALSE),IF(AG$2="S",VLOOKUP(AG86,'H. INV.'!$V$10:$AF$171,11,FALSE),IF(AG$2="D",VLOOKUP(AG86,'H. INV.'!$AL$10:$AV$171,11,FALSE),"")))))))</f>
        <v/>
      </c>
      <c r="FK86" s="148" t="str">
        <f>IF(AH86="","",IF(AH86="L",0,IF(AH86="V",0,IF(AH86="X",0,IF(AH$2="L",VLOOKUP(AH86,'H. INV.'!$F$10:$P$171,11,FALSE),IF(AH$2="S",VLOOKUP(AH86,'H. INV.'!$V$10:$AF$171,11,FALSE),IF(AH$2="D",VLOOKUP(AH86,'H. INV.'!$AL$10:$AV$171,11,FALSE),"")))))))</f>
        <v/>
      </c>
      <c r="FL86" s="148" t="str">
        <f>IF(AI86="","",IF(AI86="L",0,IF(AI86="V",0,IF(AI86="X",0,IF(AI$2="L",VLOOKUP(AI86,'H. INV.'!$F$10:$P$171,11,FALSE),IF(AI$2="S",VLOOKUP(AI86,'H. INV.'!$V$10:$AF$171,11,FALSE),IF(AI$2="D",VLOOKUP(AI86,'H. INV.'!$AL$10:$AV$171,11,FALSE),"")))))))</f>
        <v/>
      </c>
      <c r="FM86" s="148" t="str">
        <f>IF(AJ86="","",IF(AJ86="L",0,IF(AJ86="V",0,IF(AJ86="X",0,IF(AJ$2="L",VLOOKUP(AJ86,'H. INV.'!$F$10:$P$171,11,FALSE),IF(AJ$2="S",VLOOKUP(AJ86,'H. INV.'!$V$10:$AF$171,11,FALSE),IF(AJ$2="D",VLOOKUP(AJ86,'H. INV.'!$AL$10:$AV$171,11,FALSE),"")))))))</f>
        <v/>
      </c>
      <c r="FN86" s="148" t="str">
        <f>IF(AK86="","",IF(AK86="L",0,IF(AK86="V",0,IF(AK86="X",0,IF(AK$2="L",VLOOKUP(AK86,'H. INV.'!$F$10:$P$171,11,FALSE),IF(AK$2="S",VLOOKUP(AK86,'H. INV.'!$V$10:$AF$171,11,FALSE),IF(AK$2="D",VLOOKUP(AK86,'H. INV.'!$AL$10:$AV$171,11,FALSE),"")))))))</f>
        <v/>
      </c>
      <c r="FO86" s="19"/>
      <c r="FP86" s="148" t="str">
        <f>IF(G86="","",IF(G86="L",0,IF(G86="V",0,IF(G86="X",0,IF(G$2="L",VLOOKUP(G86,'H. VER.'!$F$10:$P$171,11,FALSE),IF(G$2="S",VLOOKUP(G86,'H. VER.'!$V$10:$AF$171,11,FALSE),IF(G$2="D",VLOOKUP(G86,'H. VER.'!$AL$10:$AV$171,11,FALSE),"")))))))</f>
        <v/>
      </c>
      <c r="FQ86" s="148" t="str">
        <f>IF(H86="","",IF(H86="L",0,IF(H86="V",0,IF(H86="X",0,IF(H$2="L",VLOOKUP(H86,'H. VER.'!$F$10:$P$171,11,FALSE),IF(H$2="S",VLOOKUP(H86,'H. VER.'!$V$10:$AF$171,11,FALSE),IF(H$2="D",VLOOKUP(H86,'H. VER.'!$AL$10:$AV$171,11,FALSE),"")))))))</f>
        <v/>
      </c>
      <c r="FR86" s="148" t="str">
        <f>IF(I86="","",IF(I86="L",0,IF(I86="V",0,IF(I86="X",0,IF(I$2="L",VLOOKUP(I86,'H. VER.'!$F$10:$P$171,11,FALSE),IF(I$2="S",VLOOKUP(I86,'H. VER.'!$V$10:$AF$171,11,FALSE),IF(I$2="D",VLOOKUP(I86,'H. VER.'!$AL$10:$AV$171,11,FALSE),"")))))))</f>
        <v/>
      </c>
      <c r="FS86" s="148" t="str">
        <f>IF(J86="","",IF(J86="L",0,IF(J86="V",0,IF(J86="X",0,IF(J$2="L",VLOOKUP(J86,'H. VER.'!$F$10:$P$171,11,FALSE),IF(J$2="S",VLOOKUP(J86,'H. VER.'!$V$10:$AF$171,11,FALSE),IF(J$2="D",VLOOKUP(J86,'H. VER.'!$AL$10:$AV$171,11,FALSE),"")))))))</f>
        <v/>
      </c>
      <c r="FT86" s="148" t="str">
        <f>IF(K86="","",IF(K86="L",0,IF(K86="V",0,IF(K86="X",0,IF(K$2="L",VLOOKUP(K86,'H. VER.'!$F$10:$P$171,11,FALSE),IF(K$2="S",VLOOKUP(K86,'H. VER.'!$V$10:$AF$171,11,FALSE),IF(K$2="D",VLOOKUP(K86,'H. VER.'!$AL$10:$AV$171,11,FALSE),"")))))))</f>
        <v/>
      </c>
      <c r="FU86" s="148" t="str">
        <f>IF(L86="","",IF(L86="L",0,IF(L86="V",0,IF(L86="X",0,IF(L$2="L",VLOOKUP(L86,'H. VER.'!$F$10:$P$171,11,FALSE),IF(L$2="S",VLOOKUP(L86,'H. VER.'!$V$10:$AF$171,11,FALSE),IF(L$2="D",VLOOKUP(L86,'H. VER.'!$AL$10:$AV$171,11,FALSE),"")))))))</f>
        <v/>
      </c>
      <c r="FV86" s="148" t="str">
        <f>IF(M86="","",IF(M86="L",0,IF(M86="V",0,IF(M86="X",0,IF(M$2="L",VLOOKUP(M86,'H. VER.'!$F$10:$P$171,11,FALSE),IF(M$2="S",VLOOKUP(M86,'H. VER.'!$V$10:$AF$171,11,FALSE),IF(M$2="D",VLOOKUP(M86,'H. VER.'!$AL$10:$AV$171,11,FALSE),"")))))))</f>
        <v/>
      </c>
      <c r="FW86" s="148" t="str">
        <f>IF(N86="","",IF(N86="L",0,IF(N86="V",0,IF(N86="X",0,IF(N$2="L",VLOOKUP(N86,'H. VER.'!$F$10:$P$171,11,FALSE),IF(N$2="S",VLOOKUP(N86,'H. VER.'!$V$10:$AF$171,11,FALSE),IF(N$2="D",VLOOKUP(N86,'H. VER.'!$AL$10:$AV$171,11,FALSE),"")))))))</f>
        <v/>
      </c>
      <c r="FX86" s="148" t="str">
        <f>IF(O86="","",IF(O86="L",0,IF(O86="V",0,IF(O86="X",0,IF(O$2="L",VLOOKUP(O86,'H. VER.'!$F$10:$P$171,11,FALSE),IF(O$2="S",VLOOKUP(O86,'H. VER.'!$V$10:$AF$171,11,FALSE),IF(O$2="D",VLOOKUP(O86,'H. VER.'!$AL$10:$AV$171,11,FALSE),"")))))))</f>
        <v/>
      </c>
      <c r="FY86" s="148" t="str">
        <f>IF(P86="","",IF(P86="L",0,IF(P86="V",0,IF(P86="X",0,IF(P$2="L",VLOOKUP(P86,'H. VER.'!$F$10:$P$171,11,FALSE),IF(P$2="S",VLOOKUP(P86,'H. VER.'!$V$10:$AF$171,11,FALSE),IF(P$2="D",VLOOKUP(P86,'H. VER.'!$AL$10:$AV$171,11,FALSE),"")))))))</f>
        <v/>
      </c>
      <c r="FZ86" s="148" t="str">
        <f>IF(Q86="","",IF(Q86="L",0,IF(Q86="V",0,IF(Q86="X",0,IF(Q$2="L",VLOOKUP(Q86,'H. VER.'!$F$10:$P$171,11,FALSE),IF(Q$2="S",VLOOKUP(Q86,'H. VER.'!$V$10:$AF$171,11,FALSE),IF(Q$2="D",VLOOKUP(Q86,'H. VER.'!$AL$10:$AV$171,11,FALSE),"")))))))</f>
        <v/>
      </c>
      <c r="GA86" s="148" t="str">
        <f>IF(R86="","",IF(R86="L",0,IF(R86="V",0,IF(R86="X",0,IF(R$2="L",VLOOKUP(R86,'H. VER.'!$F$10:$P$171,11,FALSE),IF(R$2="S",VLOOKUP(R86,'H. VER.'!$V$10:$AF$171,11,FALSE),IF(R$2="D",VLOOKUP(R86,'H. VER.'!$AL$10:$AV$171,11,FALSE),"")))))))</f>
        <v/>
      </c>
      <c r="GB86" s="148" t="str">
        <f>IF(S86="","",IF(S86="L",0,IF(S86="V",0,IF(S86="X",0,IF(S$2="L",VLOOKUP(S86,'H. VER.'!$F$10:$P$171,11,FALSE),IF(S$2="S",VLOOKUP(S86,'H. VER.'!$V$10:$AF$171,11,FALSE),IF(S$2="D",VLOOKUP(S86,'H. VER.'!$AL$10:$AV$171,11,FALSE),"")))))))</f>
        <v/>
      </c>
      <c r="GC86" s="148" t="str">
        <f>IF(T86="","",IF(T86="L",0,IF(T86="V",0,IF(T86="X",0,IF(T$2="L",VLOOKUP(T86,'H. VER.'!$F$10:$P$171,11,FALSE),IF(T$2="S",VLOOKUP(T86,'H. VER.'!$V$10:$AF$171,11,FALSE),IF(T$2="D",VLOOKUP(T86,'H. VER.'!$AL$10:$AV$171,11,FALSE),"")))))))</f>
        <v/>
      </c>
      <c r="GD86" s="148" t="str">
        <f>IF(U86="","",IF(U86="L",0,IF(U86="V",0,IF(U86="X",0,IF(U$2="L",VLOOKUP(U86,'H. VER.'!$F$10:$P$171,11,FALSE),IF(U$2="S",VLOOKUP(U86,'H. VER.'!$V$10:$AF$171,11,FALSE),IF(U$2="D",VLOOKUP(U86,'H. VER.'!$AL$10:$AV$171,11,FALSE),"")))))))</f>
        <v/>
      </c>
      <c r="GE86" s="148" t="str">
        <f>IF(V86="","",IF(V86="L",0,IF(V86="V",0,IF(V86="X",0,IF(V$2="L",VLOOKUP(V86,'H. VER.'!$F$10:$P$171,11,FALSE),IF(V$2="S",VLOOKUP(V86,'H. VER.'!$V$10:$AF$171,11,FALSE),IF(V$2="D",VLOOKUP(V86,'H. VER.'!$AL$10:$AV$171,11,FALSE),"")))))))</f>
        <v/>
      </c>
      <c r="GF86" s="148" t="str">
        <f>IF(W86="","",IF(W86="L",0,IF(W86="V",0,IF(W86="X",0,IF(W$2="L",VLOOKUP(W86,'H. VER.'!$F$10:$P$171,11,FALSE),IF(W$2="S",VLOOKUP(W86,'H. VER.'!$V$10:$AF$171,11,FALSE),IF(W$2="D",VLOOKUP(W86,'H. VER.'!$AL$10:$AV$171,11,FALSE),"")))))))</f>
        <v/>
      </c>
      <c r="GG86" s="148" t="str">
        <f>IF(X86="","",IF(X86="L",0,IF(X86="V",0,IF(X86="X",0,IF(X$2="L",VLOOKUP(X86,'H. VER.'!$F$10:$P$171,11,FALSE),IF(X$2="S",VLOOKUP(X86,'H. VER.'!$V$10:$AF$171,11,FALSE),IF(X$2="D",VLOOKUP(X86,'H. VER.'!$AL$10:$AV$171,11,FALSE),"")))))))</f>
        <v/>
      </c>
      <c r="GH86" s="148" t="str">
        <f>IF(Y86="","",IF(Y86="L",0,IF(Y86="V",0,IF(Y86="X",0,IF(Y$2="L",VLOOKUP(Y86,'H. VER.'!$F$10:$P$171,11,FALSE),IF(Y$2="S",VLOOKUP(Y86,'H. VER.'!$V$10:$AF$171,11,FALSE),IF(Y$2="D",VLOOKUP(Y86,'H. VER.'!$AL$10:$AV$171,11,FALSE),"")))))))</f>
        <v/>
      </c>
      <c r="GI86" s="148" t="str">
        <f>IF(Z86="","",IF(Z86="L",0,IF(Z86="V",0,IF(Z86="X",0,IF(Z$2="L",VLOOKUP(Z86,'H. VER.'!$F$10:$P$171,11,FALSE),IF(Z$2="S",VLOOKUP(Z86,'H. VER.'!$V$10:$AF$171,11,FALSE),IF(Z$2="D",VLOOKUP(Z86,'H. VER.'!$AL$10:$AV$171,11,FALSE),"")))))))</f>
        <v/>
      </c>
      <c r="GJ86" s="148" t="str">
        <f>IF(AA86="","",IF(AA86="L",0,IF(AA86="V",0,IF(AA86="X",0,IF(AA$2="L",VLOOKUP(AA86,'H. VER.'!$F$10:$P$171,11,FALSE),IF(AA$2="S",VLOOKUP(AA86,'H. VER.'!$V$10:$AF$171,11,FALSE),IF(AA$2="D",VLOOKUP(AA86,'H. VER.'!$AL$10:$AV$171,11,FALSE),"")))))))</f>
        <v/>
      </c>
      <c r="GK86" s="148" t="str">
        <f>IF(AB86="","",IF(AB86="L",0,IF(AB86="V",0,IF(AB86="X",0,IF(AB$2="L",VLOOKUP(AB86,'H. VER.'!$F$10:$P$171,11,FALSE),IF(AB$2="S",VLOOKUP(AB86,'H. VER.'!$V$10:$AF$171,11,FALSE),IF(AB$2="D",VLOOKUP(AB86,'H. VER.'!$AL$10:$AV$171,11,FALSE),"")))))))</f>
        <v/>
      </c>
      <c r="GL86" s="148" t="str">
        <f>IF(AC86="","",IF(AC86="L",0,IF(AC86="V",0,IF(AC86="X",0,IF(AC$2="L",VLOOKUP(AC86,'H. VER.'!$F$10:$P$171,11,FALSE),IF(AC$2="S",VLOOKUP(AC86,'H. VER.'!$V$10:$AF$171,11,FALSE),IF(AC$2="D",VLOOKUP(AC86,'H. VER.'!$AL$10:$AV$171,11,FALSE),"")))))))</f>
        <v/>
      </c>
      <c r="GM86" s="148" t="str">
        <f>IF(AD86="","",IF(AD86="L",0,IF(AD86="V",0,IF(AD86="X",0,IF(AD$2="L",VLOOKUP(AD86,'H. VER.'!$F$10:$P$171,11,FALSE),IF(AD$2="S",VLOOKUP(AD86,'H. VER.'!$V$10:$AF$171,11,FALSE),IF(AD$2="D",VLOOKUP(AD86,'H. VER.'!$AL$10:$AV$171,11,FALSE),"")))))))</f>
        <v/>
      </c>
      <c r="GN86" s="148" t="str">
        <f>IF(AE86="","",IF(AE86="L",0,IF(AE86="V",0,IF(AE86="X",0,IF(AE$2="L",VLOOKUP(AE86,'H. VER.'!$F$10:$P$171,11,FALSE),IF(AE$2="S",VLOOKUP(AE86,'H. VER.'!$V$10:$AF$171,11,FALSE),IF(AE$2="D",VLOOKUP(AE86,'H. VER.'!$AL$10:$AV$171,11,FALSE),"")))))))</f>
        <v/>
      </c>
      <c r="GO86" s="148" t="str">
        <f>IF(AF86="","",IF(AF86="L",0,IF(AF86="V",0,IF(AF86="X",0,IF(AF$2="L",VLOOKUP(AF86,'H. VER.'!$F$10:$P$171,11,FALSE),IF(AF$2="S",VLOOKUP(AF86,'H. VER.'!$V$10:$AF$171,11,FALSE),IF(AF$2="D",VLOOKUP(AF86,'H. VER.'!$AL$10:$AV$171,11,FALSE),"")))))))</f>
        <v/>
      </c>
      <c r="GP86" s="148" t="str">
        <f>IF(AG86="","",IF(AG86="L",0,IF(AG86="V",0,IF(AG86="X",0,IF(AG$2="L",VLOOKUP(AG86,'H. VER.'!$F$10:$P$171,11,FALSE),IF(AG$2="S",VLOOKUP(AG86,'H. VER.'!$V$10:$AF$171,11,FALSE),IF(AG$2="D",VLOOKUP(AG86,'H. VER.'!$AL$10:$AV$171,11,FALSE),"")))))))</f>
        <v/>
      </c>
      <c r="GQ86" s="148" t="str">
        <f>IF(AH86="","",IF(AH86="L",0,IF(AH86="V",0,IF(AH86="X",0,IF(AH$2="L",VLOOKUP(AH86,'H. VER.'!$F$10:$P$171,11,FALSE),IF(AH$2="S",VLOOKUP(AH86,'H. VER.'!$V$10:$AF$171,11,FALSE),IF(AH$2="D",VLOOKUP(AH86,'H. VER.'!$AL$10:$AV$171,11,FALSE),"")))))))</f>
        <v/>
      </c>
      <c r="GR86" s="148" t="str">
        <f>IF(AI86="","",IF(AI86="L",0,IF(AI86="V",0,IF(AI86="X",0,IF(AI$2="L",VLOOKUP(AI86,'H. VER.'!$F$10:$P$171,11,FALSE),IF(AI$2="S",VLOOKUP(AI86,'H. VER.'!$V$10:$AF$171,11,FALSE),IF(AI$2="D",VLOOKUP(AI86,'H. VER.'!$AL$10:$AV$171,11,FALSE),"")))))))</f>
        <v/>
      </c>
      <c r="GS86" s="148" t="str">
        <f>IF(AJ86="","",IF(AJ86="L",0,IF(AJ86="V",0,IF(AJ86="X",0,IF(AJ$2="L",VLOOKUP(AJ86,'H. VER.'!$F$10:$P$171,11,FALSE),IF(AJ$2="S",VLOOKUP(AJ86,'H. VER.'!$V$10:$AF$171,11,FALSE),IF(AJ$2="D",VLOOKUP(AJ86,'H. VER.'!$AL$10:$AV$171,11,FALSE),"")))))))</f>
        <v/>
      </c>
      <c r="GT86" s="148" t="str">
        <f>IF(AK86="","",IF(AK86="L",0,IF(AK86="V",0,IF(AK86="X",0,IF(AK$2="L",VLOOKUP(AK86,'H. VER.'!$F$10:$P$171,11,FALSE),IF(AK$2="S",VLOOKUP(AK86,'H. VER.'!$V$10:$AF$171,11,FALSE),IF(AK$2="D",VLOOKUP(AK86,'H. VER.'!$AL$10:$AV$171,11,FALSE),"")))))))</f>
        <v/>
      </c>
      <c r="GU86" s="19"/>
      <c r="GV86" s="417">
        <f t="shared" si="122"/>
        <v>76</v>
      </c>
      <c r="GW86" s="415"/>
    </row>
    <row r="87" spans="1:205" ht="15.75">
      <c r="A87" s="548"/>
      <c r="B87" s="367" t="str">
        <f>IFERROR(VLOOKUP(A503/7/2023+CONDUCTORES!C:V,20,FALSE),"")</f>
        <v/>
      </c>
      <c r="C87" s="544" t="str">
        <f>IF(CUADRO!A87="",IF(B87="","",B87),VLOOKUP(CUADRO!A87,CONDUCTORES!C:E,3,FALSE))</f>
        <v/>
      </c>
      <c r="D87" s="545" t="str">
        <f>IF(ISNA(IF(B87="",IF(A87="","",A87),VLOOKUP(B87,CONDUCTORES!B:F,5,FALSE))),"",(IF(B87="",IF(A87="","",A87),VLOOKUP(B87,CONDUCTORES!B:F,5,FALSE))))</f>
        <v/>
      </c>
      <c r="E87" s="546">
        <v>72</v>
      </c>
      <c r="F87" s="552"/>
      <c r="G87" s="547"/>
      <c r="H87" s="547"/>
      <c r="I87" s="519"/>
      <c r="J87" s="547"/>
      <c r="K87" s="519"/>
      <c r="L87" s="550"/>
      <c r="M87" s="547"/>
      <c r="N87" s="547"/>
      <c r="O87" s="547"/>
      <c r="P87" s="519"/>
      <c r="Q87" s="519"/>
      <c r="R87" s="519"/>
      <c r="S87" s="550"/>
      <c r="T87" s="519"/>
      <c r="U87" s="549"/>
      <c r="V87" s="547"/>
      <c r="W87" s="547"/>
      <c r="X87" s="547"/>
      <c r="Y87" s="547"/>
      <c r="Z87" s="547"/>
      <c r="AA87" s="547"/>
      <c r="AB87" s="547"/>
      <c r="AC87" s="547"/>
      <c r="AD87" s="547"/>
      <c r="AE87" s="547"/>
      <c r="AF87" s="547"/>
      <c r="AG87" s="547"/>
      <c r="AH87" s="547"/>
      <c r="AI87" s="547"/>
      <c r="AJ87" s="547"/>
      <c r="AK87" s="547"/>
      <c r="AL87" s="417">
        <f t="shared" si="120"/>
        <v>0</v>
      </c>
      <c r="AM87" s="417">
        <f t="shared" si="121"/>
        <v>31</v>
      </c>
      <c r="AN87" s="463">
        <f t="shared" si="112"/>
        <v>0</v>
      </c>
      <c r="AO87" s="463">
        <f t="shared" si="113"/>
        <v>0</v>
      </c>
      <c r="AP87" s="463">
        <f t="shared" si="114"/>
        <v>0</v>
      </c>
      <c r="AQ87" s="463">
        <f t="shared" si="115"/>
        <v>0</v>
      </c>
      <c r="AR87" s="463">
        <f t="shared" si="116"/>
        <v>0</v>
      </c>
      <c r="AS87" s="464">
        <f t="shared" si="117"/>
        <v>0</v>
      </c>
      <c r="AT87" s="464">
        <f t="shared" si="118"/>
        <v>0</v>
      </c>
      <c r="AU87" s="465">
        <f>EH87+(AO87*(CALCULADORA!$L$22/30))+(CUADRO!AP87*CALCULADORA!$J$22)+(CUADRO!AQ87*CALCULADORA!$J$22)+(CUADRO!AR87*CALCULADORA!$J$22)</f>
        <v>0</v>
      </c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97">
        <f t="shared" si="80"/>
        <v>1</v>
      </c>
      <c r="BW87" s="97">
        <f t="shared" si="81"/>
        <v>2</v>
      </c>
      <c r="BX87" s="97">
        <f t="shared" si="82"/>
        <v>3</v>
      </c>
      <c r="BY87" s="97">
        <f t="shared" si="83"/>
        <v>4</v>
      </c>
      <c r="BZ87" s="97">
        <f t="shared" si="84"/>
        <v>5</v>
      </c>
      <c r="CA87" s="97">
        <f t="shared" si="85"/>
        <v>6</v>
      </c>
      <c r="CB87" s="97">
        <f t="shared" si="86"/>
        <v>7</v>
      </c>
      <c r="CC87" s="97">
        <f t="shared" si="87"/>
        <v>8</v>
      </c>
      <c r="CD87" s="97">
        <f t="shared" si="88"/>
        <v>9</v>
      </c>
      <c r="CE87" s="97">
        <f t="shared" si="89"/>
        <v>10</v>
      </c>
      <c r="CF87" s="97">
        <f t="shared" si="90"/>
        <v>11</v>
      </c>
      <c r="CG87" s="97">
        <f t="shared" si="91"/>
        <v>12</v>
      </c>
      <c r="CH87" s="97">
        <f t="shared" si="92"/>
        <v>13</v>
      </c>
      <c r="CI87" s="97">
        <f t="shared" si="93"/>
        <v>14</v>
      </c>
      <c r="CJ87" s="97">
        <f t="shared" si="94"/>
        <v>15</v>
      </c>
      <c r="CK87" s="97">
        <f t="shared" si="95"/>
        <v>16</v>
      </c>
      <c r="CL87" s="97">
        <f t="shared" si="96"/>
        <v>17</v>
      </c>
      <c r="CM87" s="97">
        <f t="shared" si="97"/>
        <v>18</v>
      </c>
      <c r="CN87" s="97">
        <f t="shared" si="98"/>
        <v>19</v>
      </c>
      <c r="CO87" s="97">
        <f t="shared" si="99"/>
        <v>20</v>
      </c>
      <c r="CP87" s="97">
        <f t="shared" si="100"/>
        <v>21</v>
      </c>
      <c r="CQ87" s="97">
        <f t="shared" si="101"/>
        <v>22</v>
      </c>
      <c r="CR87" s="97">
        <f t="shared" si="102"/>
        <v>23</v>
      </c>
      <c r="CS87" s="97">
        <f t="shared" si="103"/>
        <v>24</v>
      </c>
      <c r="CT87" s="97">
        <f t="shared" si="104"/>
        <v>25</v>
      </c>
      <c r="CU87" s="97">
        <f t="shared" si="105"/>
        <v>26</v>
      </c>
      <c r="CV87" s="97">
        <f t="shared" si="106"/>
        <v>27</v>
      </c>
      <c r="CW87" s="97">
        <f t="shared" si="107"/>
        <v>28</v>
      </c>
      <c r="CX87" s="97">
        <f t="shared" si="108"/>
        <v>29</v>
      </c>
      <c r="CY87" s="97">
        <f t="shared" si="109"/>
        <v>30</v>
      </c>
      <c r="CZ87" s="97">
        <f t="shared" si="110"/>
        <v>31</v>
      </c>
      <c r="DA87" s="19"/>
      <c r="DB87" s="19"/>
      <c r="DC87" s="148" t="str">
        <f>IF(G87="X",CALCULADORA!$J$22,IF(CUADRO!G87="V",0,IF(CUADRO!G87="AP",0,IF(CUADRO!G87="HS",0,IF(CUADRO!G87="BA",0,IF(CALCULADORA!$M$2="INVIERNO",CUADRO!EJ87,CUADRO!FP87))))))</f>
        <v/>
      </c>
      <c r="DD87" s="148" t="str">
        <f>IF(H87="X",CALCULADORA!$J$22,IF(CUADRO!H87="V",0,IF(CUADRO!H87="AP",0,IF(CUADRO!H87="HS",0,IF(CUADRO!H87="BA",0,IF(CALCULADORA!$M$2="INVIERNO",CUADRO!EK87,CUADRO!FQ87))))))</f>
        <v/>
      </c>
      <c r="DE87" s="148" t="str">
        <f>IF(I87="X",CALCULADORA!$J$22,IF(CUADRO!I87="V",0,IF(CUADRO!I87="AP",0,IF(CUADRO!I87="HS",0,IF(CUADRO!I87="BA",0,IF(CALCULADORA!$M$2="INVIERNO",CUADRO!EL87,CUADRO!FR87))))))</f>
        <v/>
      </c>
      <c r="DF87" s="148" t="str">
        <f>IF(J87="X",CALCULADORA!$J$22,IF(CUADRO!J87="V",0,IF(CUADRO!J87="AP",0,IF(CUADRO!J87="HS",0,IF(CUADRO!J87="BA",0,IF(CALCULADORA!$M$2="INVIERNO",CUADRO!EM87,CUADRO!FS87))))))</f>
        <v/>
      </c>
      <c r="DG87" s="148" t="str">
        <f>IF(K87="X",CALCULADORA!$J$22,IF(CUADRO!K87="V",0,IF(CUADRO!K87="AP",0,IF(CUADRO!K87="HS",0,IF(CUADRO!K87="BA",0,IF(CALCULADORA!$M$2="INVIERNO",CUADRO!EN87,CUADRO!FT87))))))</f>
        <v/>
      </c>
      <c r="DH87" s="148" t="str">
        <f>IF(L87="X",CALCULADORA!$J$22,IF(CUADRO!L87="V",0,IF(CUADRO!L87="AP",0,IF(CUADRO!L87="HS",0,IF(CUADRO!L87="BA",0,IF(CALCULADORA!$M$2="INVIERNO",CUADRO!EO87,CUADRO!FU87))))))</f>
        <v/>
      </c>
      <c r="DI87" s="148" t="str">
        <f>IF(M87="X",CALCULADORA!$J$22,IF(CUADRO!M87="V",0,IF(CUADRO!M87="AP",0,IF(CUADRO!M87="HS",0,IF(CUADRO!M87="BA",0,IF(CALCULADORA!$M$2="INVIERNO",CUADRO!EP87,CUADRO!FV87))))))</f>
        <v/>
      </c>
      <c r="DJ87" s="148" t="str">
        <f>IF(N87="X",CALCULADORA!$J$22,IF(CUADRO!N87="V",0,IF(CUADRO!N87="AP",0,IF(CUADRO!N87="HS",0,IF(CUADRO!N87="BA",0,IF(CALCULADORA!$M$2="INVIERNO",CUADRO!EQ87,CUADRO!FW87))))))</f>
        <v/>
      </c>
      <c r="DK87" s="148" t="str">
        <f>IF(O87="X",CALCULADORA!$J$22,IF(CUADRO!O87="V",0,IF(CUADRO!O87="AP",0,IF(CUADRO!O87="HS",0,IF(CUADRO!O87="BA",0,IF(CALCULADORA!$M$2="INVIERNO",CUADRO!ER87,CUADRO!FX87))))))</f>
        <v/>
      </c>
      <c r="DL87" s="148" t="str">
        <f>IF(P87="X",CALCULADORA!$J$22,IF(CUADRO!P87="V",0,IF(CUADRO!P87="AP",0,IF(CUADRO!P87="HS",0,IF(CUADRO!P87="BA",0,IF(CALCULADORA!$M$2="INVIERNO",CUADRO!ES87,CUADRO!FY87))))))</f>
        <v/>
      </c>
      <c r="DM87" s="148" t="str">
        <f>IF(Q87="X",CALCULADORA!$J$22,IF(CUADRO!Q87="V",0,IF(CUADRO!Q87="AP",0,IF(CUADRO!Q87="HS",0,IF(CUADRO!Q87="BA",0,IF(CALCULADORA!$M$2="INVIERNO",CUADRO!ET87,CUADRO!FZ87))))))</f>
        <v/>
      </c>
      <c r="DN87" s="148" t="str">
        <f>IF(R87="X",CALCULADORA!$J$22,IF(CUADRO!R87="V",0,IF(CUADRO!R87="AP",0,IF(CUADRO!R87="HS",0,IF(CUADRO!R87="BA",0,IF(CALCULADORA!$M$2="INVIERNO",CUADRO!EU87,CUADRO!GA87))))))</f>
        <v/>
      </c>
      <c r="DO87" s="148" t="str">
        <f>IF(S87="X",CALCULADORA!$J$22,IF(CUADRO!S87="V",0,IF(CUADRO!S87="AP",0,IF(CUADRO!S87="HS",0,IF(CUADRO!S87="BA",0,IF(CALCULADORA!$M$2="INVIERNO",CUADRO!EV87,CUADRO!GB87))))))</f>
        <v/>
      </c>
      <c r="DP87" s="148" t="str">
        <f>IF(T87="X",CALCULADORA!$J$22,IF(CUADRO!T87="V",0,IF(CUADRO!T87="AP",0,IF(CUADRO!T87="HS",0,IF(CUADRO!T87="BA",0,IF(CALCULADORA!$M$2="INVIERNO",CUADRO!EW87,CUADRO!GC87))))))</f>
        <v/>
      </c>
      <c r="DQ87" s="148" t="str">
        <f>IF(U87="X",CALCULADORA!$J$22,IF(CUADRO!U87="V",0,IF(CUADRO!U87="AP",0,IF(CUADRO!U87="HS",0,IF(CUADRO!U87="BA",0,IF(CALCULADORA!$M$2="INVIERNO",CUADRO!EX87,CUADRO!GD87))))))</f>
        <v/>
      </c>
      <c r="DR87" s="148" t="str">
        <f>IF(V87="X",CALCULADORA!$J$22,IF(CUADRO!V87="V",0,IF(CUADRO!V87="AP",0,IF(CUADRO!V87="HS",0,IF(CUADRO!V87="BA",0,IF(CALCULADORA!$M$2="INVIERNO",CUADRO!EY87,CUADRO!GE87))))))</f>
        <v/>
      </c>
      <c r="DS87" s="148" t="str">
        <f>IF(W87="X",CALCULADORA!$J$22,IF(CUADRO!W87="V",0,IF(CUADRO!W87="AP",0,IF(CUADRO!W87="HS",0,IF(CUADRO!W87="BA",0,IF(CALCULADORA!$M$2="INVIERNO",CUADRO!EZ87,CUADRO!GF87))))))</f>
        <v/>
      </c>
      <c r="DT87" s="148" t="str">
        <f>IF(X87="X",CALCULADORA!$J$22,IF(CUADRO!X87="V",0,IF(CUADRO!X87="AP",0,IF(CUADRO!X87="HS",0,IF(CUADRO!X87="BA",0,IF(CALCULADORA!$M$2="INVIERNO",CUADRO!FA87,CUADRO!GG87))))))</f>
        <v/>
      </c>
      <c r="DU87" s="148" t="str">
        <f>IF(Y87="X",CALCULADORA!$J$22,IF(CUADRO!Y87="V",0,IF(CUADRO!Y87="AP",0,IF(CUADRO!Y87="HS",0,IF(CUADRO!Y87="BA",0,IF(CALCULADORA!$M$2="INVIERNO",CUADRO!FB87,CUADRO!GH87))))))</f>
        <v/>
      </c>
      <c r="DV87" s="148" t="str">
        <f>IF(Z87="X",CALCULADORA!$J$22,IF(CUADRO!Z87="V",0,IF(CUADRO!Z87="AP",0,IF(CUADRO!Z87="HS",0,IF(CUADRO!Z87="BA",0,IF(CALCULADORA!$M$2="INVIERNO",CUADRO!FC87,CUADRO!GI87))))))</f>
        <v/>
      </c>
      <c r="DW87" s="148" t="str">
        <f>IF(AA87="X",CALCULADORA!$J$22,IF(CUADRO!AA87="V",0,IF(CUADRO!AA87="AP",0,IF(CUADRO!AA87="HS",0,IF(CUADRO!AA87="BA",0,IF(CALCULADORA!$M$2="INVIERNO",CUADRO!FD87,CUADRO!GJ87))))))</f>
        <v/>
      </c>
      <c r="DX87" s="148" t="str">
        <f>IF(AB87="X",CALCULADORA!$J$22,IF(CUADRO!AB87="V",0,IF(CUADRO!AB87="AP",0,IF(CUADRO!AB87="HS",0,IF(CUADRO!AB87="BA",0,IF(CALCULADORA!$M$2="INVIERNO",CUADRO!FE87,CUADRO!GK87))))))</f>
        <v/>
      </c>
      <c r="DY87" s="148" t="str">
        <f>IF(AC87="X",CALCULADORA!$J$22,IF(CUADRO!AC87="V",0,IF(CUADRO!AC87="AP",0,IF(CUADRO!AC87="HS",0,IF(CUADRO!AC87="BA",0,IF(CALCULADORA!$M$2="INVIERNO",CUADRO!FF87,CUADRO!GL87))))))</f>
        <v/>
      </c>
      <c r="DZ87" s="148" t="str">
        <f>IF(AD87="X",CALCULADORA!$J$22,IF(CUADRO!AD87="V",0,IF(CUADRO!AD87="AP",0,IF(CUADRO!AD87="HS",0,IF(CUADRO!AD87="BA",0,IF(CALCULADORA!$M$2="INVIERNO",CUADRO!FG87,CUADRO!GM87))))))</f>
        <v/>
      </c>
      <c r="EA87" s="148" t="str">
        <f>IF(AE87="X",CALCULADORA!$J$22,IF(CUADRO!AE87="V",0,IF(CUADRO!AE87="AP",0,IF(CUADRO!AE87="HS",0,IF(CUADRO!AE87="BA",0,IF(CALCULADORA!$M$2="INVIERNO",CUADRO!FH87,CUADRO!GN87))))))</f>
        <v/>
      </c>
      <c r="EB87" s="148" t="str">
        <f>IF(AF87="X",CALCULADORA!$J$22,IF(CUADRO!AF87="V",0,IF(CUADRO!AF87="AP",0,IF(CUADRO!AF87="HS",0,IF(CUADRO!AF87="BA",0,IF(CALCULADORA!$M$2="INVIERNO",CUADRO!FI87,CUADRO!GO87))))))</f>
        <v/>
      </c>
      <c r="EC87" s="148" t="str">
        <f>IF(AG87="X",CALCULADORA!$J$22,IF(CUADRO!AG87="V",0,IF(CUADRO!AG87="AP",0,IF(CUADRO!AG87="HS",0,IF(CUADRO!AG87="BA",0,IF(CALCULADORA!$M$2="INVIERNO",CUADRO!FJ87,CUADRO!GP87))))))</f>
        <v/>
      </c>
      <c r="ED87" s="148" t="str">
        <f>IF(AH87="X",CALCULADORA!$J$22,IF(CUADRO!AH87="V",0,IF(CUADRO!AH87="AP",0,IF(CUADRO!AH87="HS",0,IF(CUADRO!AH87="BA",0,IF(CALCULADORA!$M$2="INVIERNO",CUADRO!FK87,CUADRO!GQ87))))))</f>
        <v/>
      </c>
      <c r="EE87" s="148" t="str">
        <f>IF(AI87="X",CALCULADORA!$J$22,IF(CUADRO!AI87="V",0,IF(CUADRO!AI87="AP",0,IF(CUADRO!AI87="HS",0,IF(CUADRO!AI87="BA",0,IF(CALCULADORA!$M$2="INVIERNO",CUADRO!FL87,CUADRO!GR87))))))</f>
        <v/>
      </c>
      <c r="EF87" s="148" t="str">
        <f>IF(AJ87="X",CALCULADORA!$J$22,IF(CUADRO!AJ87="V",0,IF(CUADRO!AJ87="AP",0,IF(CUADRO!AJ87="HS",0,IF(CUADRO!AJ87="BA",0,IF(CALCULADORA!$M$2="INVIERNO",CUADRO!FM87,CUADRO!GS87))))))</f>
        <v/>
      </c>
      <c r="EG87" s="148" t="str">
        <f>IF(AK87="X",CALCULADORA!$J$22,IF(CUADRO!AK87="V",0,IF(CUADRO!AK87="AP",0,IF(CUADRO!AK87="HS",0,IF(CUADRO!AK87="BA",0,IF(CALCULADORA!$M$2="INVIERNO",CUADRO!FN87,CUADRO!GT87))))))</f>
        <v/>
      </c>
      <c r="EH87" s="363">
        <f t="shared" si="119"/>
        <v>0</v>
      </c>
      <c r="EI87" s="19"/>
      <c r="EJ87" s="148" t="str">
        <f>IF(G87="","",IF(G87="L",0,IF(G87="V",0,IF(G87="X",0,IF(G$2="L",VLOOKUP(G87,'H. INV.'!$F$10:$P$171,11,FALSE),IF(G$2="S",VLOOKUP(G87,'H. INV.'!$V$10:$AF$171,11,FALSE),IF(G$2="D",VLOOKUP(G87,'H. INV.'!$AL$10:$AV$171,11,FALSE),"")))))))</f>
        <v/>
      </c>
      <c r="EK87" s="148" t="str">
        <f>IF(H87="","",IF(H87="L",0,IF(H87="V",0,IF(H87="X",0,IF(H$2="L",VLOOKUP(H87,'H. INV.'!$F$10:$P$171,11,FALSE),IF(H$2="S",VLOOKUP(H87,'H. INV.'!$V$10:$AF$171,11,FALSE),IF(H$2="D",VLOOKUP(H87,'H. INV.'!$AL$10:$AV$171,11,FALSE),"")))))))</f>
        <v/>
      </c>
      <c r="EL87" s="148" t="str">
        <f>IF(I87="","",IF(I87="L",0,IF(I87="V",0,IF(I87="X",0,IF(I$2="L",VLOOKUP(I87,'H. INV.'!$F$10:$P$171,11,FALSE),IF(I$2="S",VLOOKUP(I87,'H. INV.'!$V$10:$AF$171,11,FALSE),IF(I$2="D",VLOOKUP(I87,'H. INV.'!$AL$10:$AV$171,11,FALSE),"")))))))</f>
        <v/>
      </c>
      <c r="EM87" s="148" t="str">
        <f>IF(J87="","",IF(J87="L",0,IF(J87="V",0,IF(J87="X",0,IF(J$2="L",VLOOKUP(J87,'H. INV.'!$F$10:$P$171,11,FALSE),IF(J$2="S",VLOOKUP(J87,'H. INV.'!$V$10:$AF$171,11,FALSE),IF(J$2="D",VLOOKUP(J87,'H. INV.'!$AL$10:$AV$171,11,FALSE),"")))))))</f>
        <v/>
      </c>
      <c r="EN87" s="148" t="str">
        <f>IF(K87="","",IF(K87="L",0,IF(K87="V",0,IF(K87="X",0,IF(K$2="L",VLOOKUP(K87,'H. INV.'!$F$10:$P$171,11,FALSE),IF(K$2="S",VLOOKUP(K87,'H. INV.'!$V$10:$AF$171,11,FALSE),IF(K$2="D",VLOOKUP(K87,'H. INV.'!$AL$10:$AV$171,11,FALSE),"")))))))</f>
        <v/>
      </c>
      <c r="EO87" s="148" t="str">
        <f>IF(L87="","",IF(L87="L",0,IF(L87="V",0,IF(L87="X",0,IF(L$2="L",VLOOKUP(L87,'H. INV.'!$F$10:$P$171,11,FALSE),IF(L$2="S",VLOOKUP(L87,'H. INV.'!$V$10:$AF$171,11,FALSE),IF(L$2="D",VLOOKUP(L87,'H. INV.'!$AL$10:$AV$171,11,FALSE),"")))))))</f>
        <v/>
      </c>
      <c r="EP87" s="148" t="str">
        <f>IF(M87="","",IF(M87="L",0,IF(M87="V",0,IF(M87="X",0,IF(M$2="L",VLOOKUP(M87,'H. INV.'!$F$10:$P$171,11,FALSE),IF(M$2="S",VLOOKUP(M87,'H. INV.'!$V$10:$AF$171,11,FALSE),IF(M$2="D",VLOOKUP(M87,'H. INV.'!$AL$10:$AV$171,11,FALSE),"")))))))</f>
        <v/>
      </c>
      <c r="EQ87" s="148" t="str">
        <f>IF(N87="","",IF(N87="L",0,IF(N87="V",0,IF(N87="X",0,IF(N$2="L",VLOOKUP(N87,'H. INV.'!$F$10:$P$171,11,FALSE),IF(N$2="S",VLOOKUP(N87,'H. INV.'!$V$10:$AF$171,11,FALSE),IF(N$2="D",VLOOKUP(N87,'H. INV.'!$AL$10:$AV$171,11,FALSE),"")))))))</f>
        <v/>
      </c>
      <c r="ER87" s="148" t="str">
        <f>IF(O87="","",IF(O87="L",0,IF(O87="V",0,IF(O87="X",0,IF(O$2="L",VLOOKUP(O87,'H. INV.'!$F$10:$P$171,11,FALSE),IF(O$2="S",VLOOKUP(O87,'H. INV.'!$V$10:$AF$171,11,FALSE),IF(O$2="D",VLOOKUP(O87,'H. INV.'!$AL$10:$AV$171,11,FALSE),"")))))))</f>
        <v/>
      </c>
      <c r="ES87" s="148" t="str">
        <f>IF(P87="","",IF(P87="L",0,IF(P87="V",0,IF(P87="X",0,IF(P$2="L",VLOOKUP(P87,'H. INV.'!$F$10:$P$171,11,FALSE),IF(P$2="S",VLOOKUP(P87,'H. INV.'!$V$10:$AF$171,11,FALSE),IF(P$2="D",VLOOKUP(P87,'H. INV.'!$AL$10:$AV$171,11,FALSE),"")))))))</f>
        <v/>
      </c>
      <c r="ET87" s="148" t="str">
        <f>IF(Q87="","",IF(Q87="L",0,IF(Q87="V",0,IF(Q87="X",0,IF(Q$2="L",VLOOKUP(Q87,'H. INV.'!$F$10:$P$171,11,FALSE),IF(Q$2="S",VLOOKUP(Q87,'H. INV.'!$V$10:$AF$171,11,FALSE),IF(Q$2="D",VLOOKUP(Q87,'H. INV.'!$AL$10:$AV$171,11,FALSE),"")))))))</f>
        <v/>
      </c>
      <c r="EU87" s="148" t="str">
        <f>IF(R87="","",IF(R87="L",0,IF(R87="V",0,IF(R87="X",0,IF(R$2="L",VLOOKUP(R87,'H. INV.'!$F$10:$P$171,11,FALSE),IF(R$2="S",VLOOKUP(R87,'H. INV.'!$V$10:$AF$171,11,FALSE),IF(R$2="D",VLOOKUP(R87,'H. INV.'!$AL$10:$AV$171,11,FALSE),"")))))))</f>
        <v/>
      </c>
      <c r="EV87" s="148" t="str">
        <f>IF(S87="","",IF(S87="L",0,IF(S87="V",0,IF(S87="X",0,IF(S$2="L",VLOOKUP(S87,'H. INV.'!$F$10:$P$171,11,FALSE),IF(S$2="S",VLOOKUP(S87,'H. INV.'!$V$10:$AF$171,11,FALSE),IF(S$2="D",VLOOKUP(S87,'H. INV.'!$AL$10:$AV$171,11,FALSE),"")))))))</f>
        <v/>
      </c>
      <c r="EW87" s="148" t="str">
        <f>IF(T87="","",IF(T87="L",0,IF(T87="V",0,IF(T87="X",0,IF(T$2="L",VLOOKUP(T87,'H. INV.'!$F$10:$P$171,11,FALSE),IF(T$2="S",VLOOKUP(T87,'H. INV.'!$V$10:$AF$171,11,FALSE),IF(T$2="D",VLOOKUP(T87,'H. INV.'!$AL$10:$AV$171,11,FALSE),"")))))))</f>
        <v/>
      </c>
      <c r="EX87" s="148" t="str">
        <f>IF(U87="","",IF(U87="L",0,IF(U87="V",0,IF(U87="X",0,IF(U$2="L",VLOOKUP(U87,'H. INV.'!$F$10:$P$171,11,FALSE),IF(U$2="S",VLOOKUP(U87,'H. INV.'!$V$10:$AF$171,11,FALSE),IF(U$2="D",VLOOKUP(U87,'H. INV.'!$AL$10:$AV$171,11,FALSE),"")))))))</f>
        <v/>
      </c>
      <c r="EY87" s="148" t="str">
        <f>IF(V87="","",IF(V87="L",0,IF(V87="V",0,IF(V87="X",0,IF(V$2="L",VLOOKUP(V87,'H. INV.'!$F$10:$P$171,11,FALSE),IF(V$2="S",VLOOKUP(V87,'H. INV.'!$V$10:$AF$171,11,FALSE),IF(V$2="D",VLOOKUP(V87,'H. INV.'!$AL$10:$AV$171,11,FALSE),"")))))))</f>
        <v/>
      </c>
      <c r="EZ87" s="148" t="str">
        <f>IF(W87="","",IF(W87="L",0,IF(W87="V",0,IF(W87="X",0,IF(W$2="L",VLOOKUP(W87,'H. INV.'!$F$10:$P$171,11,FALSE),IF(W$2="S",VLOOKUP(W87,'H. INV.'!$V$10:$AF$171,11,FALSE),IF(W$2="D",VLOOKUP(W87,'H. INV.'!$AL$10:$AV$171,11,FALSE),"")))))))</f>
        <v/>
      </c>
      <c r="FA87" s="148" t="str">
        <f>IF(X87="","",IF(X87="L",0,IF(X87="V",0,IF(X87="X",0,IF(X$2="L",VLOOKUP(X87,'H. INV.'!$F$10:$P$171,11,FALSE),IF(X$2="S",VLOOKUP(X87,'H. INV.'!$V$10:$AF$171,11,FALSE),IF(X$2="D",VLOOKUP(X87,'H. INV.'!$AL$10:$AV$171,11,FALSE),"")))))))</f>
        <v/>
      </c>
      <c r="FB87" s="148" t="str">
        <f>IF(Y87="","",IF(Y87="L",0,IF(Y87="V",0,IF(Y87="X",0,IF(Y$2="L",VLOOKUP(Y87,'H. INV.'!$F$10:$P$171,11,FALSE),IF(Y$2="S",VLOOKUP(Y87,'H. INV.'!$V$10:$AF$171,11,FALSE),IF(Y$2="D",VLOOKUP(Y87,'H. INV.'!$AL$10:$AV$171,11,FALSE),"")))))))</f>
        <v/>
      </c>
      <c r="FC87" s="148" t="str">
        <f>IF(Z87="","",IF(Z87="L",0,IF(Z87="V",0,IF(Z87="X",0,IF(Z$2="L",VLOOKUP(Z87,'H. INV.'!$F$10:$P$171,11,FALSE),IF(Z$2="S",VLOOKUP(Z87,'H. INV.'!$V$10:$AF$171,11,FALSE),IF(Z$2="D",VLOOKUP(Z87,'H. INV.'!$AL$10:$AV$171,11,FALSE),"")))))))</f>
        <v/>
      </c>
      <c r="FD87" s="148" t="str">
        <f>IF(AA87="","",IF(AA87="L",0,IF(AA87="V",0,IF(AA87="X",0,IF(AA$2="L",VLOOKUP(AA87,'H. INV.'!$F$10:$P$171,11,FALSE),IF(AA$2="S",VLOOKUP(AA87,'H. INV.'!$V$10:$AF$171,11,FALSE),IF(AA$2="D",VLOOKUP(AA87,'H. INV.'!$AL$10:$AV$171,11,FALSE),"")))))))</f>
        <v/>
      </c>
      <c r="FE87" s="148" t="str">
        <f>IF(AB87="","",IF(AB87="L",0,IF(AB87="V",0,IF(AB87="X",0,IF(AB$2="L",VLOOKUP(AB87,'H. INV.'!$F$10:$P$171,11,FALSE),IF(AB$2="S",VLOOKUP(AB87,'H. INV.'!$V$10:$AF$171,11,FALSE),IF(AB$2="D",VLOOKUP(AB87,'H. INV.'!$AL$10:$AV$171,11,FALSE),"")))))))</f>
        <v/>
      </c>
      <c r="FF87" s="148" t="str">
        <f>IF(AC87="","",IF(AC87="L",0,IF(AC87="V",0,IF(AC87="X",0,IF(AC$2="L",VLOOKUP(AC87,'H. INV.'!$F$10:$P$171,11,FALSE),IF(AC$2="S",VLOOKUP(AC87,'H. INV.'!$V$10:$AF$171,11,FALSE),IF(AC$2="D",VLOOKUP(AC87,'H. INV.'!$AL$10:$AV$171,11,FALSE),"")))))))</f>
        <v/>
      </c>
      <c r="FG87" s="148" t="str">
        <f>IF(AD87="","",IF(AD87="L",0,IF(AD87="V",0,IF(AD87="X",0,IF(AD$2="L",VLOOKUP(AD87,'H. INV.'!$F$10:$P$171,11,FALSE),IF(AD$2="S",VLOOKUP(AD87,'H. INV.'!$V$10:$AF$171,11,FALSE),IF(AD$2="D",VLOOKUP(AD87,'H. INV.'!$AL$10:$AV$171,11,FALSE),"")))))))</f>
        <v/>
      </c>
      <c r="FH87" s="148" t="str">
        <f>IF(AE87="","",IF(AE87="L",0,IF(AE87="V",0,IF(AE87="X",0,IF(AE$2="L",VLOOKUP(AE87,'H. INV.'!$F$10:$P$171,11,FALSE),IF(AE$2="S",VLOOKUP(AE87,'H. INV.'!$V$10:$AF$171,11,FALSE),IF(AE$2="D",VLOOKUP(AE87,'H. INV.'!$AL$10:$AV$171,11,FALSE),"")))))))</f>
        <v/>
      </c>
      <c r="FI87" s="148" t="str">
        <f>IF(AF87="","",IF(AF87="L",0,IF(AF87="V",0,IF(AF87="X",0,IF(AF$2="L",VLOOKUP(AF87,'H. INV.'!$F$10:$P$171,11,FALSE),IF(AF$2="S",VLOOKUP(AF87,'H. INV.'!$V$10:$AF$171,11,FALSE),IF(AF$2="D",VLOOKUP(AF87,'H. INV.'!$AL$10:$AV$171,11,FALSE),"")))))))</f>
        <v/>
      </c>
      <c r="FJ87" s="148" t="str">
        <f>IF(AG87="","",IF(AG87="L",0,IF(AG87="V",0,IF(AG87="X",0,IF(AG$2="L",VLOOKUP(AG87,'H. INV.'!$F$10:$P$171,11,FALSE),IF(AG$2="S",VLOOKUP(AG87,'H. INV.'!$V$10:$AF$171,11,FALSE),IF(AG$2="D",VLOOKUP(AG87,'H. INV.'!$AL$10:$AV$171,11,FALSE),"")))))))</f>
        <v/>
      </c>
      <c r="FK87" s="148" t="str">
        <f>IF(AH87="","",IF(AH87="L",0,IF(AH87="V",0,IF(AH87="X",0,IF(AH$2="L",VLOOKUP(AH87,'H. INV.'!$F$10:$P$171,11,FALSE),IF(AH$2="S",VLOOKUP(AH87,'H. INV.'!$V$10:$AF$171,11,FALSE),IF(AH$2="D",VLOOKUP(AH87,'H. INV.'!$AL$10:$AV$171,11,FALSE),"")))))))</f>
        <v/>
      </c>
      <c r="FL87" s="148" t="str">
        <f>IF(AI87="","",IF(AI87="L",0,IF(AI87="V",0,IF(AI87="X",0,IF(AI$2="L",VLOOKUP(AI87,'H. INV.'!$F$10:$P$171,11,FALSE),IF(AI$2="S",VLOOKUP(AI87,'H. INV.'!$V$10:$AF$171,11,FALSE),IF(AI$2="D",VLOOKUP(AI87,'H. INV.'!$AL$10:$AV$171,11,FALSE),"")))))))</f>
        <v/>
      </c>
      <c r="FM87" s="148" t="str">
        <f>IF(AJ87="","",IF(AJ87="L",0,IF(AJ87="V",0,IF(AJ87="X",0,IF(AJ$2="L",VLOOKUP(AJ87,'H. INV.'!$F$10:$P$171,11,FALSE),IF(AJ$2="S",VLOOKUP(AJ87,'H. INV.'!$V$10:$AF$171,11,FALSE),IF(AJ$2="D",VLOOKUP(AJ87,'H. INV.'!$AL$10:$AV$171,11,FALSE),"")))))))</f>
        <v/>
      </c>
      <c r="FN87" s="148" t="str">
        <f>IF(AK87="","",IF(AK87="L",0,IF(AK87="V",0,IF(AK87="X",0,IF(AK$2="L",VLOOKUP(AK87,'H. INV.'!$F$10:$P$171,11,FALSE),IF(AK$2="S",VLOOKUP(AK87,'H. INV.'!$V$10:$AF$171,11,FALSE),IF(AK$2="D",VLOOKUP(AK87,'H. INV.'!$AL$10:$AV$171,11,FALSE),"")))))))</f>
        <v/>
      </c>
      <c r="FO87" s="19"/>
      <c r="FP87" s="148" t="str">
        <f>IF(G87="","",IF(G87="L",0,IF(G87="V",0,IF(G87="X",0,IF(G$2="L",VLOOKUP(G87,'H. VER.'!$F$10:$P$171,11,FALSE),IF(G$2="S",VLOOKUP(G87,'H. VER.'!$V$10:$AF$171,11,FALSE),IF(G$2="D",VLOOKUP(G87,'H. VER.'!$AL$10:$AV$171,11,FALSE),"")))))))</f>
        <v/>
      </c>
      <c r="FQ87" s="148" t="str">
        <f>IF(H87="","",IF(H87="L",0,IF(H87="V",0,IF(H87="X",0,IF(H$2="L",VLOOKUP(H87,'H. VER.'!$F$10:$P$171,11,FALSE),IF(H$2="S",VLOOKUP(H87,'H. VER.'!$V$10:$AF$171,11,FALSE),IF(H$2="D",VLOOKUP(H87,'H. VER.'!$AL$10:$AV$171,11,FALSE),"")))))))</f>
        <v/>
      </c>
      <c r="FR87" s="148" t="str">
        <f>IF(I87="","",IF(I87="L",0,IF(I87="V",0,IF(I87="X",0,IF(I$2="L",VLOOKUP(I87,'H. VER.'!$F$10:$P$171,11,FALSE),IF(I$2="S",VLOOKUP(I87,'H. VER.'!$V$10:$AF$171,11,FALSE),IF(I$2="D",VLOOKUP(I87,'H. VER.'!$AL$10:$AV$171,11,FALSE),"")))))))</f>
        <v/>
      </c>
      <c r="FS87" s="148" t="str">
        <f>IF(J87="","",IF(J87="L",0,IF(J87="V",0,IF(J87="X",0,IF(J$2="L",VLOOKUP(J87,'H. VER.'!$F$10:$P$171,11,FALSE),IF(J$2="S",VLOOKUP(J87,'H. VER.'!$V$10:$AF$171,11,FALSE),IF(J$2="D",VLOOKUP(J87,'H. VER.'!$AL$10:$AV$171,11,FALSE),"")))))))</f>
        <v/>
      </c>
      <c r="FT87" s="148" t="str">
        <f>IF(K87="","",IF(K87="L",0,IF(K87="V",0,IF(K87="X",0,IF(K$2="L",VLOOKUP(K87,'H. VER.'!$F$10:$P$171,11,FALSE),IF(K$2="S",VLOOKUP(K87,'H. VER.'!$V$10:$AF$171,11,FALSE),IF(K$2="D",VLOOKUP(K87,'H. VER.'!$AL$10:$AV$171,11,FALSE),"")))))))</f>
        <v/>
      </c>
      <c r="FU87" s="148" t="str">
        <f>IF(L87="","",IF(L87="L",0,IF(L87="V",0,IF(L87="X",0,IF(L$2="L",VLOOKUP(L87,'H. VER.'!$F$10:$P$171,11,FALSE),IF(L$2="S",VLOOKUP(L87,'H. VER.'!$V$10:$AF$171,11,FALSE),IF(L$2="D",VLOOKUP(L87,'H. VER.'!$AL$10:$AV$171,11,FALSE),"")))))))</f>
        <v/>
      </c>
      <c r="FV87" s="148" t="str">
        <f>IF(M87="","",IF(M87="L",0,IF(M87="V",0,IF(M87="X",0,IF(M$2="L",VLOOKUP(M87,'H. VER.'!$F$10:$P$171,11,FALSE),IF(M$2="S",VLOOKUP(M87,'H. VER.'!$V$10:$AF$171,11,FALSE),IF(M$2="D",VLOOKUP(M87,'H. VER.'!$AL$10:$AV$171,11,FALSE),"")))))))</f>
        <v/>
      </c>
      <c r="FW87" s="148" t="str">
        <f>IF(N87="","",IF(N87="L",0,IF(N87="V",0,IF(N87="X",0,IF(N$2="L",VLOOKUP(N87,'H. VER.'!$F$10:$P$171,11,FALSE),IF(N$2="S",VLOOKUP(N87,'H. VER.'!$V$10:$AF$171,11,FALSE),IF(N$2="D",VLOOKUP(N87,'H. VER.'!$AL$10:$AV$171,11,FALSE),"")))))))</f>
        <v/>
      </c>
      <c r="FX87" s="148" t="str">
        <f>IF(O87="","",IF(O87="L",0,IF(O87="V",0,IF(O87="X",0,IF(O$2="L",VLOOKUP(O87,'H. VER.'!$F$10:$P$171,11,FALSE),IF(O$2="S",VLOOKUP(O87,'H. VER.'!$V$10:$AF$171,11,FALSE),IF(O$2="D",VLOOKUP(O87,'H. VER.'!$AL$10:$AV$171,11,FALSE),"")))))))</f>
        <v/>
      </c>
      <c r="FY87" s="148" t="str">
        <f>IF(P87="","",IF(P87="L",0,IF(P87="V",0,IF(P87="X",0,IF(P$2="L",VLOOKUP(P87,'H. VER.'!$F$10:$P$171,11,FALSE),IF(P$2="S",VLOOKUP(P87,'H. VER.'!$V$10:$AF$171,11,FALSE),IF(P$2="D",VLOOKUP(P87,'H. VER.'!$AL$10:$AV$171,11,FALSE),"")))))))</f>
        <v/>
      </c>
      <c r="FZ87" s="148" t="str">
        <f>IF(Q87="","",IF(Q87="L",0,IF(Q87="V",0,IF(Q87="X",0,IF(Q$2="L",VLOOKUP(Q87,'H. VER.'!$F$10:$P$171,11,FALSE),IF(Q$2="S",VLOOKUP(Q87,'H. VER.'!$V$10:$AF$171,11,FALSE),IF(Q$2="D",VLOOKUP(Q87,'H. VER.'!$AL$10:$AV$171,11,FALSE),"")))))))</f>
        <v/>
      </c>
      <c r="GA87" s="148" t="str">
        <f>IF(R87="","",IF(R87="L",0,IF(R87="V",0,IF(R87="X",0,IF(R$2="L",VLOOKUP(R87,'H. VER.'!$F$10:$P$171,11,FALSE),IF(R$2="S",VLOOKUP(R87,'H. VER.'!$V$10:$AF$171,11,FALSE),IF(R$2="D",VLOOKUP(R87,'H. VER.'!$AL$10:$AV$171,11,FALSE),"")))))))</f>
        <v/>
      </c>
      <c r="GB87" s="148" t="str">
        <f>IF(S87="","",IF(S87="L",0,IF(S87="V",0,IF(S87="X",0,IF(S$2="L",VLOOKUP(S87,'H. VER.'!$F$10:$P$171,11,FALSE),IF(S$2="S",VLOOKUP(S87,'H. VER.'!$V$10:$AF$171,11,FALSE),IF(S$2="D",VLOOKUP(S87,'H. VER.'!$AL$10:$AV$171,11,FALSE),"")))))))</f>
        <v/>
      </c>
      <c r="GC87" s="148" t="str">
        <f>IF(T87="","",IF(T87="L",0,IF(T87="V",0,IF(T87="X",0,IF(T$2="L",VLOOKUP(T87,'H. VER.'!$F$10:$P$171,11,FALSE),IF(T$2="S",VLOOKUP(T87,'H. VER.'!$V$10:$AF$171,11,FALSE),IF(T$2="D",VLOOKUP(T87,'H. VER.'!$AL$10:$AV$171,11,FALSE),"")))))))</f>
        <v/>
      </c>
      <c r="GD87" s="148" t="str">
        <f>IF(U87="","",IF(U87="L",0,IF(U87="V",0,IF(U87="X",0,IF(U$2="L",VLOOKUP(U87,'H. VER.'!$F$10:$P$171,11,FALSE),IF(U$2="S",VLOOKUP(U87,'H. VER.'!$V$10:$AF$171,11,FALSE),IF(U$2="D",VLOOKUP(U87,'H. VER.'!$AL$10:$AV$171,11,FALSE),"")))))))</f>
        <v/>
      </c>
      <c r="GE87" s="148" t="str">
        <f>IF(V87="","",IF(V87="L",0,IF(V87="V",0,IF(V87="X",0,IF(V$2="L",VLOOKUP(V87,'H. VER.'!$F$10:$P$171,11,FALSE),IF(V$2="S",VLOOKUP(V87,'H. VER.'!$V$10:$AF$171,11,FALSE),IF(V$2="D",VLOOKUP(V87,'H. VER.'!$AL$10:$AV$171,11,FALSE),"")))))))</f>
        <v/>
      </c>
      <c r="GF87" s="148" t="str">
        <f>IF(W87="","",IF(W87="L",0,IF(W87="V",0,IF(W87="X",0,IF(W$2="L",VLOOKUP(W87,'H. VER.'!$F$10:$P$171,11,FALSE),IF(W$2="S",VLOOKUP(W87,'H. VER.'!$V$10:$AF$171,11,FALSE),IF(W$2="D",VLOOKUP(W87,'H. VER.'!$AL$10:$AV$171,11,FALSE),"")))))))</f>
        <v/>
      </c>
      <c r="GG87" s="148" t="str">
        <f>IF(X87="","",IF(X87="L",0,IF(X87="V",0,IF(X87="X",0,IF(X$2="L",VLOOKUP(X87,'H. VER.'!$F$10:$P$171,11,FALSE),IF(X$2="S",VLOOKUP(X87,'H. VER.'!$V$10:$AF$171,11,FALSE),IF(X$2="D",VLOOKUP(X87,'H. VER.'!$AL$10:$AV$171,11,FALSE),"")))))))</f>
        <v/>
      </c>
      <c r="GH87" s="148" t="str">
        <f>IF(Y87="","",IF(Y87="L",0,IF(Y87="V",0,IF(Y87="X",0,IF(Y$2="L",VLOOKUP(Y87,'H. VER.'!$F$10:$P$171,11,FALSE),IF(Y$2="S",VLOOKUP(Y87,'H. VER.'!$V$10:$AF$171,11,FALSE),IF(Y$2="D",VLOOKUP(Y87,'H. VER.'!$AL$10:$AV$171,11,FALSE),"")))))))</f>
        <v/>
      </c>
      <c r="GI87" s="148" t="str">
        <f>IF(Z87="","",IF(Z87="L",0,IF(Z87="V",0,IF(Z87="X",0,IF(Z$2="L",VLOOKUP(Z87,'H. VER.'!$F$10:$P$171,11,FALSE),IF(Z$2="S",VLOOKUP(Z87,'H. VER.'!$V$10:$AF$171,11,FALSE),IF(Z$2="D",VLOOKUP(Z87,'H. VER.'!$AL$10:$AV$171,11,FALSE),"")))))))</f>
        <v/>
      </c>
      <c r="GJ87" s="148" t="str">
        <f>IF(AA87="","",IF(AA87="L",0,IF(AA87="V",0,IF(AA87="X",0,IF(AA$2="L",VLOOKUP(AA87,'H. VER.'!$F$10:$P$171,11,FALSE),IF(AA$2="S",VLOOKUP(AA87,'H. VER.'!$V$10:$AF$171,11,FALSE),IF(AA$2="D",VLOOKUP(AA87,'H. VER.'!$AL$10:$AV$171,11,FALSE),"")))))))</f>
        <v/>
      </c>
      <c r="GK87" s="148" t="str">
        <f>IF(AB87="","",IF(AB87="L",0,IF(AB87="V",0,IF(AB87="X",0,IF(AB$2="L",VLOOKUP(AB87,'H. VER.'!$F$10:$P$171,11,FALSE),IF(AB$2="S",VLOOKUP(AB87,'H. VER.'!$V$10:$AF$171,11,FALSE),IF(AB$2="D",VLOOKUP(AB87,'H. VER.'!$AL$10:$AV$171,11,FALSE),"")))))))</f>
        <v/>
      </c>
      <c r="GL87" s="148" t="str">
        <f>IF(AC87="","",IF(AC87="L",0,IF(AC87="V",0,IF(AC87="X",0,IF(AC$2="L",VLOOKUP(AC87,'H. VER.'!$F$10:$P$171,11,FALSE),IF(AC$2="S",VLOOKUP(AC87,'H. VER.'!$V$10:$AF$171,11,FALSE),IF(AC$2="D",VLOOKUP(AC87,'H. VER.'!$AL$10:$AV$171,11,FALSE),"")))))))</f>
        <v/>
      </c>
      <c r="GM87" s="148" t="str">
        <f>IF(AD87="","",IF(AD87="L",0,IF(AD87="V",0,IF(AD87="X",0,IF(AD$2="L",VLOOKUP(AD87,'H. VER.'!$F$10:$P$171,11,FALSE),IF(AD$2="S",VLOOKUP(AD87,'H. VER.'!$V$10:$AF$171,11,FALSE),IF(AD$2="D",VLOOKUP(AD87,'H. VER.'!$AL$10:$AV$171,11,FALSE),"")))))))</f>
        <v/>
      </c>
      <c r="GN87" s="148" t="str">
        <f>IF(AE87="","",IF(AE87="L",0,IF(AE87="V",0,IF(AE87="X",0,IF(AE$2="L",VLOOKUP(AE87,'H. VER.'!$F$10:$P$171,11,FALSE),IF(AE$2="S",VLOOKUP(AE87,'H. VER.'!$V$10:$AF$171,11,FALSE),IF(AE$2="D",VLOOKUP(AE87,'H. VER.'!$AL$10:$AV$171,11,FALSE),"")))))))</f>
        <v/>
      </c>
      <c r="GO87" s="148" t="str">
        <f>IF(AF87="","",IF(AF87="L",0,IF(AF87="V",0,IF(AF87="X",0,IF(AF$2="L",VLOOKUP(AF87,'H. VER.'!$F$10:$P$171,11,FALSE),IF(AF$2="S",VLOOKUP(AF87,'H. VER.'!$V$10:$AF$171,11,FALSE),IF(AF$2="D",VLOOKUP(AF87,'H. VER.'!$AL$10:$AV$171,11,FALSE),"")))))))</f>
        <v/>
      </c>
      <c r="GP87" s="148" t="str">
        <f>IF(AG87="","",IF(AG87="L",0,IF(AG87="V",0,IF(AG87="X",0,IF(AG$2="L",VLOOKUP(AG87,'H. VER.'!$F$10:$P$171,11,FALSE),IF(AG$2="S",VLOOKUP(AG87,'H. VER.'!$V$10:$AF$171,11,FALSE),IF(AG$2="D",VLOOKUP(AG87,'H. VER.'!$AL$10:$AV$171,11,FALSE),"")))))))</f>
        <v/>
      </c>
      <c r="GQ87" s="148" t="str">
        <f>IF(AH87="","",IF(AH87="L",0,IF(AH87="V",0,IF(AH87="X",0,IF(AH$2="L",VLOOKUP(AH87,'H. VER.'!$F$10:$P$171,11,FALSE),IF(AH$2="S",VLOOKUP(AH87,'H. VER.'!$V$10:$AF$171,11,FALSE),IF(AH$2="D",VLOOKUP(AH87,'H. VER.'!$AL$10:$AV$171,11,FALSE),"")))))))</f>
        <v/>
      </c>
      <c r="GR87" s="148" t="str">
        <f>IF(AI87="","",IF(AI87="L",0,IF(AI87="V",0,IF(AI87="X",0,IF(AI$2="L",VLOOKUP(AI87,'H. VER.'!$F$10:$P$171,11,FALSE),IF(AI$2="S",VLOOKUP(AI87,'H. VER.'!$V$10:$AF$171,11,FALSE),IF(AI$2="D",VLOOKUP(AI87,'H. VER.'!$AL$10:$AV$171,11,FALSE),"")))))))</f>
        <v/>
      </c>
      <c r="GS87" s="148" t="str">
        <f>IF(AJ87="","",IF(AJ87="L",0,IF(AJ87="V",0,IF(AJ87="X",0,IF(AJ$2="L",VLOOKUP(AJ87,'H. VER.'!$F$10:$P$171,11,FALSE),IF(AJ$2="S",VLOOKUP(AJ87,'H. VER.'!$V$10:$AF$171,11,FALSE),IF(AJ$2="D",VLOOKUP(AJ87,'H. VER.'!$AL$10:$AV$171,11,FALSE),"")))))))</f>
        <v/>
      </c>
      <c r="GT87" s="148" t="str">
        <f>IF(AK87="","",IF(AK87="L",0,IF(AK87="V",0,IF(AK87="X",0,IF(AK$2="L",VLOOKUP(AK87,'H. VER.'!$F$10:$P$171,11,FALSE),IF(AK$2="S",VLOOKUP(AK87,'H. VER.'!$V$10:$AF$171,11,FALSE),IF(AK$2="D",VLOOKUP(AK87,'H. VER.'!$AL$10:$AV$171,11,FALSE),"")))))))</f>
        <v/>
      </c>
      <c r="GU87" s="19"/>
      <c r="GV87" s="417">
        <f t="shared" si="122"/>
        <v>78</v>
      </c>
      <c r="GW87" s="415"/>
    </row>
    <row r="88" spans="1:205" ht="15.75">
      <c r="A88" s="368"/>
      <c r="B88" s="367" t="str">
        <f>IFERROR(VLOOKUP(A504/7/2023+CONDUCTORES!C:V,20,FALSE),"")</f>
        <v/>
      </c>
      <c r="C88" s="544" t="str">
        <f>IF(CUADRO!A88="",IF(B88="","",B88),VLOOKUP(CUADRO!A88,CONDUCTORES!C:E,3,FALSE))</f>
        <v/>
      </c>
      <c r="D88" s="545" t="str">
        <f>IF(ISNA(IF(B88="",IF(A88="","",A88),VLOOKUP(B88,CONDUCTORES!B:F,5,FALSE))),"",(IF(B88="",IF(A88="","",A88),VLOOKUP(B88,CONDUCTORES!B:F,5,FALSE))))</f>
        <v/>
      </c>
      <c r="E88" s="546">
        <v>73</v>
      </c>
      <c r="F88" s="558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50"/>
      <c r="T88" s="547"/>
      <c r="U88" s="547"/>
      <c r="V88" s="549"/>
      <c r="W88" s="547"/>
      <c r="X88" s="547"/>
      <c r="Y88" s="547"/>
      <c r="Z88" s="547"/>
      <c r="AA88" s="547"/>
      <c r="AB88" s="547"/>
      <c r="AC88" s="547"/>
      <c r="AD88" s="547"/>
      <c r="AE88" s="547"/>
      <c r="AF88" s="547"/>
      <c r="AG88" s="550"/>
      <c r="AH88" s="547"/>
      <c r="AI88" s="547"/>
      <c r="AJ88" s="547"/>
      <c r="AK88" s="547"/>
      <c r="AL88" s="417">
        <f t="shared" si="120"/>
        <v>0</v>
      </c>
      <c r="AM88" s="417">
        <f t="shared" si="121"/>
        <v>31</v>
      </c>
      <c r="AN88" s="463">
        <f t="shared" si="112"/>
        <v>0</v>
      </c>
      <c r="AO88" s="463">
        <f t="shared" si="113"/>
        <v>0</v>
      </c>
      <c r="AP88" s="463">
        <f t="shared" si="114"/>
        <v>0</v>
      </c>
      <c r="AQ88" s="463">
        <f t="shared" si="115"/>
        <v>0</v>
      </c>
      <c r="AR88" s="463">
        <f t="shared" si="116"/>
        <v>0</v>
      </c>
      <c r="AS88" s="464">
        <f t="shared" si="117"/>
        <v>0</v>
      </c>
      <c r="AT88" s="464">
        <f t="shared" si="118"/>
        <v>0</v>
      </c>
      <c r="AU88" s="465">
        <f>EH88+(AO88*(CALCULADORA!$L$22/30))+(CUADRO!AP88*CALCULADORA!$J$22)+(CUADRO!AQ88*CALCULADORA!$J$22)+(CUADRO!AR88*CALCULADORA!$J$22)</f>
        <v>0</v>
      </c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97">
        <f t="shared" si="80"/>
        <v>1</v>
      </c>
      <c r="BW88" s="97">
        <f t="shared" si="81"/>
        <v>2</v>
      </c>
      <c r="BX88" s="97">
        <f t="shared" si="82"/>
        <v>3</v>
      </c>
      <c r="BY88" s="97">
        <f t="shared" si="83"/>
        <v>4</v>
      </c>
      <c r="BZ88" s="97">
        <f t="shared" si="84"/>
        <v>5</v>
      </c>
      <c r="CA88" s="97">
        <f t="shared" si="85"/>
        <v>6</v>
      </c>
      <c r="CB88" s="97">
        <f t="shared" si="86"/>
        <v>7</v>
      </c>
      <c r="CC88" s="97">
        <f t="shared" si="87"/>
        <v>8</v>
      </c>
      <c r="CD88" s="97">
        <f t="shared" si="88"/>
        <v>9</v>
      </c>
      <c r="CE88" s="97">
        <f t="shared" si="89"/>
        <v>10</v>
      </c>
      <c r="CF88" s="97">
        <f t="shared" si="90"/>
        <v>11</v>
      </c>
      <c r="CG88" s="97">
        <f t="shared" si="91"/>
        <v>12</v>
      </c>
      <c r="CH88" s="97">
        <f t="shared" si="92"/>
        <v>13</v>
      </c>
      <c r="CI88" s="97">
        <f t="shared" si="93"/>
        <v>14</v>
      </c>
      <c r="CJ88" s="97">
        <f t="shared" si="94"/>
        <v>15</v>
      </c>
      <c r="CK88" s="97">
        <f t="shared" si="95"/>
        <v>16</v>
      </c>
      <c r="CL88" s="97">
        <f t="shared" si="96"/>
        <v>17</v>
      </c>
      <c r="CM88" s="97">
        <f t="shared" si="97"/>
        <v>18</v>
      </c>
      <c r="CN88" s="97">
        <f t="shared" si="98"/>
        <v>19</v>
      </c>
      <c r="CO88" s="97">
        <f t="shared" si="99"/>
        <v>20</v>
      </c>
      <c r="CP88" s="97">
        <f t="shared" si="100"/>
        <v>21</v>
      </c>
      <c r="CQ88" s="97">
        <f t="shared" si="101"/>
        <v>22</v>
      </c>
      <c r="CR88" s="97">
        <f t="shared" si="102"/>
        <v>23</v>
      </c>
      <c r="CS88" s="97">
        <f t="shared" si="103"/>
        <v>24</v>
      </c>
      <c r="CT88" s="97">
        <f t="shared" si="104"/>
        <v>25</v>
      </c>
      <c r="CU88" s="97">
        <f t="shared" si="105"/>
        <v>26</v>
      </c>
      <c r="CV88" s="97">
        <f t="shared" si="106"/>
        <v>27</v>
      </c>
      <c r="CW88" s="97">
        <f t="shared" si="107"/>
        <v>28</v>
      </c>
      <c r="CX88" s="97">
        <f t="shared" si="108"/>
        <v>29</v>
      </c>
      <c r="CY88" s="97">
        <f t="shared" si="109"/>
        <v>30</v>
      </c>
      <c r="CZ88" s="97">
        <f t="shared" si="110"/>
        <v>31</v>
      </c>
      <c r="DA88" s="19"/>
      <c r="DB88" s="19"/>
      <c r="DC88" s="148" t="str">
        <f>IF(G88="X",CALCULADORA!$J$22,IF(CUADRO!G88="V",0,IF(CUADRO!G88="AP",0,IF(CUADRO!G88="HS",0,IF(CUADRO!G88="BA",0,IF(CALCULADORA!$M$2="INVIERNO",CUADRO!EJ88,CUADRO!FP88))))))</f>
        <v/>
      </c>
      <c r="DD88" s="148" t="str">
        <f>IF(H88="X",CALCULADORA!$J$22,IF(CUADRO!H88="V",0,IF(CUADRO!H88="AP",0,IF(CUADRO!H88="HS",0,IF(CUADRO!H88="BA",0,IF(CALCULADORA!$M$2="INVIERNO",CUADRO!EK88,CUADRO!FQ88))))))</f>
        <v/>
      </c>
      <c r="DE88" s="148" t="str">
        <f>IF(I88="X",CALCULADORA!$J$22,IF(CUADRO!I88="V",0,IF(CUADRO!I88="AP",0,IF(CUADRO!I88="HS",0,IF(CUADRO!I88="BA",0,IF(CALCULADORA!$M$2="INVIERNO",CUADRO!EL88,CUADRO!FR88))))))</f>
        <v/>
      </c>
      <c r="DF88" s="148" t="str">
        <f>IF(J88="X",CALCULADORA!$J$22,IF(CUADRO!J88="V",0,IF(CUADRO!J88="AP",0,IF(CUADRO!J88="HS",0,IF(CUADRO!J88="BA",0,IF(CALCULADORA!$M$2="INVIERNO",CUADRO!EM88,CUADRO!FS88))))))</f>
        <v/>
      </c>
      <c r="DG88" s="148" t="str">
        <f>IF(K88="X",CALCULADORA!$J$22,IF(CUADRO!K88="V",0,IF(CUADRO!K88="AP",0,IF(CUADRO!K88="HS",0,IF(CUADRO!K88="BA",0,IF(CALCULADORA!$M$2="INVIERNO",CUADRO!EN88,CUADRO!FT88))))))</f>
        <v/>
      </c>
      <c r="DH88" s="148" t="str">
        <f>IF(L88="X",CALCULADORA!$J$22,IF(CUADRO!L88="V",0,IF(CUADRO!L88="AP",0,IF(CUADRO!L88="HS",0,IF(CUADRO!L88="BA",0,IF(CALCULADORA!$M$2="INVIERNO",CUADRO!EO88,CUADRO!FU88))))))</f>
        <v/>
      </c>
      <c r="DI88" s="148" t="str">
        <f>IF(M88="X",CALCULADORA!$J$22,IF(CUADRO!M88="V",0,IF(CUADRO!M88="AP",0,IF(CUADRO!M88="HS",0,IF(CUADRO!M88="BA",0,IF(CALCULADORA!$M$2="INVIERNO",CUADRO!EP88,CUADRO!FV88))))))</f>
        <v/>
      </c>
      <c r="DJ88" s="148" t="str">
        <f>IF(N88="X",CALCULADORA!$J$22,IF(CUADRO!N88="V",0,IF(CUADRO!N88="AP",0,IF(CUADRO!N88="HS",0,IF(CUADRO!N88="BA",0,IF(CALCULADORA!$M$2="INVIERNO",CUADRO!EQ88,CUADRO!FW88))))))</f>
        <v/>
      </c>
      <c r="DK88" s="148" t="str">
        <f>IF(O88="X",CALCULADORA!$J$22,IF(CUADRO!O88="V",0,IF(CUADRO!O88="AP",0,IF(CUADRO!O88="HS",0,IF(CUADRO!O88="BA",0,IF(CALCULADORA!$M$2="INVIERNO",CUADRO!ER88,CUADRO!FX88))))))</f>
        <v/>
      </c>
      <c r="DL88" s="148" t="str">
        <f>IF(P88="X",CALCULADORA!$J$22,IF(CUADRO!P88="V",0,IF(CUADRO!P88="AP",0,IF(CUADRO!P88="HS",0,IF(CUADRO!P88="BA",0,IF(CALCULADORA!$M$2="INVIERNO",CUADRO!ES88,CUADRO!FY88))))))</f>
        <v/>
      </c>
      <c r="DM88" s="148" t="str">
        <f>IF(Q88="X",CALCULADORA!$J$22,IF(CUADRO!Q88="V",0,IF(CUADRO!Q88="AP",0,IF(CUADRO!Q88="HS",0,IF(CUADRO!Q88="BA",0,IF(CALCULADORA!$M$2="INVIERNO",CUADRO!ET88,CUADRO!FZ88))))))</f>
        <v/>
      </c>
      <c r="DN88" s="148" t="str">
        <f>IF(R88="X",CALCULADORA!$J$22,IF(CUADRO!R88="V",0,IF(CUADRO!R88="AP",0,IF(CUADRO!R88="HS",0,IF(CUADRO!R88="BA",0,IF(CALCULADORA!$M$2="INVIERNO",CUADRO!EU88,CUADRO!GA88))))))</f>
        <v/>
      </c>
      <c r="DO88" s="148" t="str">
        <f>IF(S88="X",CALCULADORA!$J$22,IF(CUADRO!S88="V",0,IF(CUADRO!S88="AP",0,IF(CUADRO!S88="HS",0,IF(CUADRO!S88="BA",0,IF(CALCULADORA!$M$2="INVIERNO",CUADRO!EV88,CUADRO!GB88))))))</f>
        <v/>
      </c>
      <c r="DP88" s="148" t="str">
        <f>IF(T88="X",CALCULADORA!$J$22,IF(CUADRO!T88="V",0,IF(CUADRO!T88="AP",0,IF(CUADRO!T88="HS",0,IF(CUADRO!T88="BA",0,IF(CALCULADORA!$M$2="INVIERNO",CUADRO!EW88,CUADRO!GC88))))))</f>
        <v/>
      </c>
      <c r="DQ88" s="148" t="str">
        <f>IF(U88="X",CALCULADORA!$J$22,IF(CUADRO!U88="V",0,IF(CUADRO!U88="AP",0,IF(CUADRO!U88="HS",0,IF(CUADRO!U88="BA",0,IF(CALCULADORA!$M$2="INVIERNO",CUADRO!EX88,CUADRO!GD88))))))</f>
        <v/>
      </c>
      <c r="DR88" s="148" t="str">
        <f>IF(V88="X",CALCULADORA!$J$22,IF(CUADRO!V88="V",0,IF(CUADRO!V88="AP",0,IF(CUADRO!V88="HS",0,IF(CUADRO!V88="BA",0,IF(CALCULADORA!$M$2="INVIERNO",CUADRO!EY88,CUADRO!GE88))))))</f>
        <v/>
      </c>
      <c r="DS88" s="148" t="str">
        <f>IF(W88="X",CALCULADORA!$J$22,IF(CUADRO!W88="V",0,IF(CUADRO!W88="AP",0,IF(CUADRO!W88="HS",0,IF(CUADRO!W88="BA",0,IF(CALCULADORA!$M$2="INVIERNO",CUADRO!EZ88,CUADRO!GF88))))))</f>
        <v/>
      </c>
      <c r="DT88" s="148" t="str">
        <f>IF(X88="X",CALCULADORA!$J$22,IF(CUADRO!X88="V",0,IF(CUADRO!X88="AP",0,IF(CUADRO!X88="HS",0,IF(CUADRO!X88="BA",0,IF(CALCULADORA!$M$2="INVIERNO",CUADRO!FA88,CUADRO!GG88))))))</f>
        <v/>
      </c>
      <c r="DU88" s="148" t="str">
        <f>IF(Y88="X",CALCULADORA!$J$22,IF(CUADRO!Y88="V",0,IF(CUADRO!Y88="AP",0,IF(CUADRO!Y88="HS",0,IF(CUADRO!Y88="BA",0,IF(CALCULADORA!$M$2="INVIERNO",CUADRO!FB88,CUADRO!GH88))))))</f>
        <v/>
      </c>
      <c r="DV88" s="148" t="str">
        <f>IF(Z88="X",CALCULADORA!$J$22,IF(CUADRO!Z88="V",0,IF(CUADRO!Z88="AP",0,IF(CUADRO!Z88="HS",0,IF(CUADRO!Z88="BA",0,IF(CALCULADORA!$M$2="INVIERNO",CUADRO!FC88,CUADRO!GI88))))))</f>
        <v/>
      </c>
      <c r="DW88" s="148" t="str">
        <f>IF(AA88="X",CALCULADORA!$J$22,IF(CUADRO!AA88="V",0,IF(CUADRO!AA88="AP",0,IF(CUADRO!AA88="HS",0,IF(CUADRO!AA88="BA",0,IF(CALCULADORA!$M$2="INVIERNO",CUADRO!FD88,CUADRO!GJ88))))))</f>
        <v/>
      </c>
      <c r="DX88" s="148" t="str">
        <f>IF(AB88="X",CALCULADORA!$J$22,IF(CUADRO!AB88="V",0,IF(CUADRO!AB88="AP",0,IF(CUADRO!AB88="HS",0,IF(CUADRO!AB88="BA",0,IF(CALCULADORA!$M$2="INVIERNO",CUADRO!FE88,CUADRO!GK88))))))</f>
        <v/>
      </c>
      <c r="DY88" s="148" t="str">
        <f>IF(AC88="X",CALCULADORA!$J$22,IF(CUADRO!AC88="V",0,IF(CUADRO!AC88="AP",0,IF(CUADRO!AC88="HS",0,IF(CUADRO!AC88="BA",0,IF(CALCULADORA!$M$2="INVIERNO",CUADRO!FF88,CUADRO!GL88))))))</f>
        <v/>
      </c>
      <c r="DZ88" s="148" t="str">
        <f>IF(AD88="X",CALCULADORA!$J$22,IF(CUADRO!AD88="V",0,IF(CUADRO!AD88="AP",0,IF(CUADRO!AD88="HS",0,IF(CUADRO!AD88="BA",0,IF(CALCULADORA!$M$2="INVIERNO",CUADRO!FG88,CUADRO!GM88))))))</f>
        <v/>
      </c>
      <c r="EA88" s="148" t="str">
        <f>IF(AE88="X",CALCULADORA!$J$22,IF(CUADRO!AE88="V",0,IF(CUADRO!AE88="AP",0,IF(CUADRO!AE88="HS",0,IF(CUADRO!AE88="BA",0,IF(CALCULADORA!$M$2="INVIERNO",CUADRO!FH88,CUADRO!GN88))))))</f>
        <v/>
      </c>
      <c r="EB88" s="148" t="str">
        <f>IF(AF88="X",CALCULADORA!$J$22,IF(CUADRO!AF88="V",0,IF(CUADRO!AF88="AP",0,IF(CUADRO!AF88="HS",0,IF(CUADRO!AF88="BA",0,IF(CALCULADORA!$M$2="INVIERNO",CUADRO!FI88,CUADRO!GO88))))))</f>
        <v/>
      </c>
      <c r="EC88" s="148" t="str">
        <f>IF(AG88="X",CALCULADORA!$J$22,IF(CUADRO!AG88="V",0,IF(CUADRO!AG88="AP",0,IF(CUADRO!AG88="HS",0,IF(CUADRO!AG88="BA",0,IF(CALCULADORA!$M$2="INVIERNO",CUADRO!FJ88,CUADRO!GP88))))))</f>
        <v/>
      </c>
      <c r="ED88" s="148" t="str">
        <f>IF(AH88="X",CALCULADORA!$J$22,IF(CUADRO!AH88="V",0,IF(CUADRO!AH88="AP",0,IF(CUADRO!AH88="HS",0,IF(CUADRO!AH88="BA",0,IF(CALCULADORA!$M$2="INVIERNO",CUADRO!FK88,CUADRO!GQ88))))))</f>
        <v/>
      </c>
      <c r="EE88" s="148" t="str">
        <f>IF(AI88="X",CALCULADORA!$J$22,IF(CUADRO!AI88="V",0,IF(CUADRO!AI88="AP",0,IF(CUADRO!AI88="HS",0,IF(CUADRO!AI88="BA",0,IF(CALCULADORA!$M$2="INVIERNO",CUADRO!FL88,CUADRO!GR88))))))</f>
        <v/>
      </c>
      <c r="EF88" s="148" t="str">
        <f>IF(AJ88="X",CALCULADORA!$J$22,IF(CUADRO!AJ88="V",0,IF(CUADRO!AJ88="AP",0,IF(CUADRO!AJ88="HS",0,IF(CUADRO!AJ88="BA",0,IF(CALCULADORA!$M$2="INVIERNO",CUADRO!FM88,CUADRO!GS88))))))</f>
        <v/>
      </c>
      <c r="EG88" s="148" t="str">
        <f>IF(AK88="X",CALCULADORA!$J$22,IF(CUADRO!AK88="V",0,IF(CUADRO!AK88="AP",0,IF(CUADRO!AK88="HS",0,IF(CUADRO!AK88="BA",0,IF(CALCULADORA!$M$2="INVIERNO",CUADRO!FN88,CUADRO!GT88))))))</f>
        <v/>
      </c>
      <c r="EH88" s="363">
        <f t="shared" si="119"/>
        <v>0</v>
      </c>
      <c r="EI88" s="19"/>
      <c r="EJ88" s="148" t="str">
        <f>IF(G88="","",IF(G88="L",0,IF(G88="V",0,IF(G88="X",0,IF(G$2="L",VLOOKUP(G88,'H. INV.'!$F$10:$P$171,11,FALSE),IF(G$2="S",VLOOKUP(G88,'H. INV.'!$V$10:$AF$171,11,FALSE),IF(G$2="D",VLOOKUP(G88,'H. INV.'!$AL$10:$AV$171,11,FALSE),"")))))))</f>
        <v/>
      </c>
      <c r="EK88" s="148" t="str">
        <f>IF(H88="","",IF(H88="L",0,IF(H88="V",0,IF(H88="X",0,IF(H$2="L",VLOOKUP(H88,'H. INV.'!$F$10:$P$171,11,FALSE),IF(H$2="S",VLOOKUP(H88,'H. INV.'!$V$10:$AF$171,11,FALSE),IF(H$2="D",VLOOKUP(H88,'H. INV.'!$AL$10:$AV$171,11,FALSE),"")))))))</f>
        <v/>
      </c>
      <c r="EL88" s="148" t="str">
        <f>IF(I88="","",IF(I88="L",0,IF(I88="V",0,IF(I88="X",0,IF(I$2="L",VLOOKUP(I88,'H. INV.'!$F$10:$P$171,11,FALSE),IF(I$2="S",VLOOKUP(I88,'H. INV.'!$V$10:$AF$171,11,FALSE),IF(I$2="D",VLOOKUP(I88,'H. INV.'!$AL$10:$AV$171,11,FALSE),"")))))))</f>
        <v/>
      </c>
      <c r="EM88" s="148" t="str">
        <f>IF(J88="","",IF(J88="L",0,IF(J88="V",0,IF(J88="X",0,IF(J$2="L",VLOOKUP(J88,'H. INV.'!$F$10:$P$171,11,FALSE),IF(J$2="S",VLOOKUP(J88,'H. INV.'!$V$10:$AF$171,11,FALSE),IF(J$2="D",VLOOKUP(J88,'H. INV.'!$AL$10:$AV$171,11,FALSE),"")))))))</f>
        <v/>
      </c>
      <c r="EN88" s="148" t="str">
        <f>IF(K88="","",IF(K88="L",0,IF(K88="V",0,IF(K88="X",0,IF(K$2="L",VLOOKUP(K88,'H. INV.'!$F$10:$P$171,11,FALSE),IF(K$2="S",VLOOKUP(K88,'H. INV.'!$V$10:$AF$171,11,FALSE),IF(K$2="D",VLOOKUP(K88,'H. INV.'!$AL$10:$AV$171,11,FALSE),"")))))))</f>
        <v/>
      </c>
      <c r="EO88" s="148" t="str">
        <f>IF(L88="","",IF(L88="L",0,IF(L88="V",0,IF(L88="X",0,IF(L$2="L",VLOOKUP(L88,'H. INV.'!$F$10:$P$171,11,FALSE),IF(L$2="S",VLOOKUP(L88,'H. INV.'!$V$10:$AF$171,11,FALSE),IF(L$2="D",VLOOKUP(L88,'H. INV.'!$AL$10:$AV$171,11,FALSE),"")))))))</f>
        <v/>
      </c>
      <c r="EP88" s="148" t="str">
        <f>IF(M88="","",IF(M88="L",0,IF(M88="V",0,IF(M88="X",0,IF(M$2="L",VLOOKUP(M88,'H. INV.'!$F$10:$P$171,11,FALSE),IF(M$2="S",VLOOKUP(M88,'H. INV.'!$V$10:$AF$171,11,FALSE),IF(M$2="D",VLOOKUP(M88,'H. INV.'!$AL$10:$AV$171,11,FALSE),"")))))))</f>
        <v/>
      </c>
      <c r="EQ88" s="148" t="str">
        <f>IF(N88="","",IF(N88="L",0,IF(N88="V",0,IF(N88="X",0,IF(N$2="L",VLOOKUP(N88,'H. INV.'!$F$10:$P$171,11,FALSE),IF(N$2="S",VLOOKUP(N88,'H. INV.'!$V$10:$AF$171,11,FALSE),IF(N$2="D",VLOOKUP(N88,'H. INV.'!$AL$10:$AV$171,11,FALSE),"")))))))</f>
        <v/>
      </c>
      <c r="ER88" s="148" t="str">
        <f>IF(O88="","",IF(O88="L",0,IF(O88="V",0,IF(O88="X",0,IF(O$2="L",VLOOKUP(O88,'H. INV.'!$F$10:$P$171,11,FALSE),IF(O$2="S",VLOOKUP(O88,'H. INV.'!$V$10:$AF$171,11,FALSE),IF(O$2="D",VLOOKUP(O88,'H. INV.'!$AL$10:$AV$171,11,FALSE),"")))))))</f>
        <v/>
      </c>
      <c r="ES88" s="148" t="str">
        <f>IF(P88="","",IF(P88="L",0,IF(P88="V",0,IF(P88="X",0,IF(P$2="L",VLOOKUP(P88,'H. INV.'!$F$10:$P$171,11,FALSE),IF(P$2="S",VLOOKUP(P88,'H. INV.'!$V$10:$AF$171,11,FALSE),IF(P$2="D",VLOOKUP(P88,'H. INV.'!$AL$10:$AV$171,11,FALSE),"")))))))</f>
        <v/>
      </c>
      <c r="ET88" s="148" t="str">
        <f>IF(Q88="","",IF(Q88="L",0,IF(Q88="V",0,IF(Q88="X",0,IF(Q$2="L",VLOOKUP(Q88,'H. INV.'!$F$10:$P$171,11,FALSE),IF(Q$2="S",VLOOKUP(Q88,'H. INV.'!$V$10:$AF$171,11,FALSE),IF(Q$2="D",VLOOKUP(Q88,'H. INV.'!$AL$10:$AV$171,11,FALSE),"")))))))</f>
        <v/>
      </c>
      <c r="EU88" s="148" t="str">
        <f>IF(R88="","",IF(R88="L",0,IF(R88="V",0,IF(R88="X",0,IF(R$2="L",VLOOKUP(R88,'H. INV.'!$F$10:$P$171,11,FALSE),IF(R$2="S",VLOOKUP(R88,'H. INV.'!$V$10:$AF$171,11,FALSE),IF(R$2="D",VLOOKUP(R88,'H. INV.'!$AL$10:$AV$171,11,FALSE),"")))))))</f>
        <v/>
      </c>
      <c r="EV88" s="148" t="str">
        <f>IF(S88="","",IF(S88="L",0,IF(S88="V",0,IF(S88="X",0,IF(S$2="L",VLOOKUP(S88,'H. INV.'!$F$10:$P$171,11,FALSE),IF(S$2="S",VLOOKUP(S88,'H. INV.'!$V$10:$AF$171,11,FALSE),IF(S$2="D",VLOOKUP(S88,'H. INV.'!$AL$10:$AV$171,11,FALSE),"")))))))</f>
        <v/>
      </c>
      <c r="EW88" s="148" t="str">
        <f>IF(T88="","",IF(T88="L",0,IF(T88="V",0,IF(T88="X",0,IF(T$2="L",VLOOKUP(T88,'H. INV.'!$F$10:$P$171,11,FALSE),IF(T$2="S",VLOOKUP(T88,'H. INV.'!$V$10:$AF$171,11,FALSE),IF(T$2="D",VLOOKUP(T88,'H. INV.'!$AL$10:$AV$171,11,FALSE),"")))))))</f>
        <v/>
      </c>
      <c r="EX88" s="148" t="str">
        <f>IF(U88="","",IF(U88="L",0,IF(U88="V",0,IF(U88="X",0,IF(U$2="L",VLOOKUP(U88,'H. INV.'!$F$10:$P$171,11,FALSE),IF(U$2="S",VLOOKUP(U88,'H. INV.'!$V$10:$AF$171,11,FALSE),IF(U$2="D",VLOOKUP(U88,'H. INV.'!$AL$10:$AV$171,11,FALSE),"")))))))</f>
        <v/>
      </c>
      <c r="EY88" s="148" t="str">
        <f>IF(V88="","",IF(V88="L",0,IF(V88="V",0,IF(V88="X",0,IF(V$2="L",VLOOKUP(V88,'H. INV.'!$F$10:$P$171,11,FALSE),IF(V$2="S",VLOOKUP(V88,'H. INV.'!$V$10:$AF$171,11,FALSE),IF(V$2="D",VLOOKUP(V88,'H. INV.'!$AL$10:$AV$171,11,FALSE),"")))))))</f>
        <v/>
      </c>
      <c r="EZ88" s="148" t="str">
        <f>IF(W88="","",IF(W88="L",0,IF(W88="V",0,IF(W88="X",0,IF(W$2="L",VLOOKUP(W88,'H. INV.'!$F$10:$P$171,11,FALSE),IF(W$2="S",VLOOKUP(W88,'H. INV.'!$V$10:$AF$171,11,FALSE),IF(W$2="D",VLOOKUP(W88,'H. INV.'!$AL$10:$AV$171,11,FALSE),"")))))))</f>
        <v/>
      </c>
      <c r="FA88" s="148" t="str">
        <f>IF(X88="","",IF(X88="L",0,IF(X88="V",0,IF(X88="X",0,IF(X$2="L",VLOOKUP(X88,'H. INV.'!$F$10:$P$171,11,FALSE),IF(X$2="S",VLOOKUP(X88,'H. INV.'!$V$10:$AF$171,11,FALSE),IF(X$2="D",VLOOKUP(X88,'H. INV.'!$AL$10:$AV$171,11,FALSE),"")))))))</f>
        <v/>
      </c>
      <c r="FB88" s="148" t="str">
        <f>IF(Y88="","",IF(Y88="L",0,IF(Y88="V",0,IF(Y88="X",0,IF(Y$2="L",VLOOKUP(Y88,'H. INV.'!$F$10:$P$171,11,FALSE),IF(Y$2="S",VLOOKUP(Y88,'H. INV.'!$V$10:$AF$171,11,FALSE),IF(Y$2="D",VLOOKUP(Y88,'H. INV.'!$AL$10:$AV$171,11,FALSE),"")))))))</f>
        <v/>
      </c>
      <c r="FC88" s="148" t="str">
        <f>IF(Z88="","",IF(Z88="L",0,IF(Z88="V",0,IF(Z88="X",0,IF(Z$2="L",VLOOKUP(Z88,'H. INV.'!$F$10:$P$171,11,FALSE),IF(Z$2="S",VLOOKUP(Z88,'H. INV.'!$V$10:$AF$171,11,FALSE),IF(Z$2="D",VLOOKUP(Z88,'H. INV.'!$AL$10:$AV$171,11,FALSE),"")))))))</f>
        <v/>
      </c>
      <c r="FD88" s="148" t="str">
        <f>IF(AA88="","",IF(AA88="L",0,IF(AA88="V",0,IF(AA88="X",0,IF(AA$2="L",VLOOKUP(AA88,'H. INV.'!$F$10:$P$171,11,FALSE),IF(AA$2="S",VLOOKUP(AA88,'H. INV.'!$V$10:$AF$171,11,FALSE),IF(AA$2="D",VLOOKUP(AA88,'H. INV.'!$AL$10:$AV$171,11,FALSE),"")))))))</f>
        <v/>
      </c>
      <c r="FE88" s="148" t="str">
        <f>IF(AB88="","",IF(AB88="L",0,IF(AB88="V",0,IF(AB88="X",0,IF(AB$2="L",VLOOKUP(AB88,'H. INV.'!$F$10:$P$171,11,FALSE),IF(AB$2="S",VLOOKUP(AB88,'H. INV.'!$V$10:$AF$171,11,FALSE),IF(AB$2="D",VLOOKUP(AB88,'H. INV.'!$AL$10:$AV$171,11,FALSE),"")))))))</f>
        <v/>
      </c>
      <c r="FF88" s="148" t="str">
        <f>IF(AC88="","",IF(AC88="L",0,IF(AC88="V",0,IF(AC88="X",0,IF(AC$2="L",VLOOKUP(AC88,'H. INV.'!$F$10:$P$171,11,FALSE),IF(AC$2="S",VLOOKUP(AC88,'H. INV.'!$V$10:$AF$171,11,FALSE),IF(AC$2="D",VLOOKUP(AC88,'H. INV.'!$AL$10:$AV$171,11,FALSE),"")))))))</f>
        <v/>
      </c>
      <c r="FG88" s="148" t="str">
        <f>IF(AD88="","",IF(AD88="L",0,IF(AD88="V",0,IF(AD88="X",0,IF(AD$2="L",VLOOKUP(AD88,'H. INV.'!$F$10:$P$171,11,FALSE),IF(AD$2="S",VLOOKUP(AD88,'H. INV.'!$V$10:$AF$171,11,FALSE),IF(AD$2="D",VLOOKUP(AD88,'H. INV.'!$AL$10:$AV$171,11,FALSE),"")))))))</f>
        <v/>
      </c>
      <c r="FH88" s="148" t="str">
        <f>IF(AE88="","",IF(AE88="L",0,IF(AE88="V",0,IF(AE88="X",0,IF(AE$2="L",VLOOKUP(AE88,'H. INV.'!$F$10:$P$171,11,FALSE),IF(AE$2="S",VLOOKUP(AE88,'H. INV.'!$V$10:$AF$171,11,FALSE),IF(AE$2="D",VLOOKUP(AE88,'H. INV.'!$AL$10:$AV$171,11,FALSE),"")))))))</f>
        <v/>
      </c>
      <c r="FI88" s="148" t="str">
        <f>IF(AF88="","",IF(AF88="L",0,IF(AF88="V",0,IF(AF88="X",0,IF(AF$2="L",VLOOKUP(AF88,'H. INV.'!$F$10:$P$171,11,FALSE),IF(AF$2="S",VLOOKUP(AF88,'H. INV.'!$V$10:$AF$171,11,FALSE),IF(AF$2="D",VLOOKUP(AF88,'H. INV.'!$AL$10:$AV$171,11,FALSE),"")))))))</f>
        <v/>
      </c>
      <c r="FJ88" s="148" t="str">
        <f>IF(AG88="","",IF(AG88="L",0,IF(AG88="V",0,IF(AG88="X",0,IF(AG$2="L",VLOOKUP(AG88,'H. INV.'!$F$10:$P$171,11,FALSE),IF(AG$2="S",VLOOKUP(AG88,'H. INV.'!$V$10:$AF$171,11,FALSE),IF(AG$2="D",VLOOKUP(AG88,'H. INV.'!$AL$10:$AV$171,11,FALSE),"")))))))</f>
        <v/>
      </c>
      <c r="FK88" s="148" t="str">
        <f>IF(AH88="","",IF(AH88="L",0,IF(AH88="V",0,IF(AH88="X",0,IF(AH$2="L",VLOOKUP(AH88,'H. INV.'!$F$10:$P$171,11,FALSE),IF(AH$2="S",VLOOKUP(AH88,'H. INV.'!$V$10:$AF$171,11,FALSE),IF(AH$2="D",VLOOKUP(AH88,'H. INV.'!$AL$10:$AV$171,11,FALSE),"")))))))</f>
        <v/>
      </c>
      <c r="FL88" s="148" t="str">
        <f>IF(AI88="","",IF(AI88="L",0,IF(AI88="V",0,IF(AI88="X",0,IF(AI$2="L",VLOOKUP(AI88,'H. INV.'!$F$10:$P$171,11,FALSE),IF(AI$2="S",VLOOKUP(AI88,'H. INV.'!$V$10:$AF$171,11,FALSE),IF(AI$2="D",VLOOKUP(AI88,'H. INV.'!$AL$10:$AV$171,11,FALSE),"")))))))</f>
        <v/>
      </c>
      <c r="FM88" s="148" t="str">
        <f>IF(AJ88="","",IF(AJ88="L",0,IF(AJ88="V",0,IF(AJ88="X",0,IF(AJ$2="L",VLOOKUP(AJ88,'H. INV.'!$F$10:$P$171,11,FALSE),IF(AJ$2="S",VLOOKUP(AJ88,'H. INV.'!$V$10:$AF$171,11,FALSE),IF(AJ$2="D",VLOOKUP(AJ88,'H. INV.'!$AL$10:$AV$171,11,FALSE),"")))))))</f>
        <v/>
      </c>
      <c r="FN88" s="148" t="str">
        <f>IF(AK88="","",IF(AK88="L",0,IF(AK88="V",0,IF(AK88="X",0,IF(AK$2="L",VLOOKUP(AK88,'H. INV.'!$F$10:$P$171,11,FALSE),IF(AK$2="S",VLOOKUP(AK88,'H. INV.'!$V$10:$AF$171,11,FALSE),IF(AK$2="D",VLOOKUP(AK88,'H. INV.'!$AL$10:$AV$171,11,FALSE),"")))))))</f>
        <v/>
      </c>
      <c r="FO88" s="19"/>
      <c r="FP88" s="148" t="str">
        <f>IF(G88="","",IF(G88="L",0,IF(G88="V",0,IF(G88="X",0,IF(G$2="L",VLOOKUP(G88,'H. VER.'!$F$10:$P$171,11,FALSE),IF(G$2="S",VLOOKUP(G88,'H. VER.'!$V$10:$AF$171,11,FALSE),IF(G$2="D",VLOOKUP(G88,'H. VER.'!$AL$10:$AV$171,11,FALSE),"")))))))</f>
        <v/>
      </c>
      <c r="FQ88" s="148" t="str">
        <f>IF(H88="","",IF(H88="L",0,IF(H88="V",0,IF(H88="X",0,IF(H$2="L",VLOOKUP(H88,'H. VER.'!$F$10:$P$171,11,FALSE),IF(H$2="S",VLOOKUP(H88,'H. VER.'!$V$10:$AF$171,11,FALSE),IF(H$2="D",VLOOKUP(H88,'H. VER.'!$AL$10:$AV$171,11,FALSE),"")))))))</f>
        <v/>
      </c>
      <c r="FR88" s="148" t="str">
        <f>IF(I88="","",IF(I88="L",0,IF(I88="V",0,IF(I88="X",0,IF(I$2="L",VLOOKUP(I88,'H. VER.'!$F$10:$P$171,11,FALSE),IF(I$2="S",VLOOKUP(I88,'H. VER.'!$V$10:$AF$171,11,FALSE),IF(I$2="D",VLOOKUP(I88,'H. VER.'!$AL$10:$AV$171,11,FALSE),"")))))))</f>
        <v/>
      </c>
      <c r="FS88" s="148" t="str">
        <f>IF(J88="","",IF(J88="L",0,IF(J88="V",0,IF(J88="X",0,IF(J$2="L",VLOOKUP(J88,'H. VER.'!$F$10:$P$171,11,FALSE),IF(J$2="S",VLOOKUP(J88,'H. VER.'!$V$10:$AF$171,11,FALSE),IF(J$2="D",VLOOKUP(J88,'H. VER.'!$AL$10:$AV$171,11,FALSE),"")))))))</f>
        <v/>
      </c>
      <c r="FT88" s="148" t="str">
        <f>IF(K88="","",IF(K88="L",0,IF(K88="V",0,IF(K88="X",0,IF(K$2="L",VLOOKUP(K88,'H. VER.'!$F$10:$P$171,11,FALSE),IF(K$2="S",VLOOKUP(K88,'H. VER.'!$V$10:$AF$171,11,FALSE),IF(K$2="D",VLOOKUP(K88,'H. VER.'!$AL$10:$AV$171,11,FALSE),"")))))))</f>
        <v/>
      </c>
      <c r="FU88" s="148" t="str">
        <f>IF(L88="","",IF(L88="L",0,IF(L88="V",0,IF(L88="X",0,IF(L$2="L",VLOOKUP(L88,'H. VER.'!$F$10:$P$171,11,FALSE),IF(L$2="S",VLOOKUP(L88,'H. VER.'!$V$10:$AF$171,11,FALSE),IF(L$2="D",VLOOKUP(L88,'H. VER.'!$AL$10:$AV$171,11,FALSE),"")))))))</f>
        <v/>
      </c>
      <c r="FV88" s="148" t="str">
        <f>IF(M88="","",IF(M88="L",0,IF(M88="V",0,IF(M88="X",0,IF(M$2="L",VLOOKUP(M88,'H. VER.'!$F$10:$P$171,11,FALSE),IF(M$2="S",VLOOKUP(M88,'H. VER.'!$V$10:$AF$171,11,FALSE),IF(M$2="D",VLOOKUP(M88,'H. VER.'!$AL$10:$AV$171,11,FALSE),"")))))))</f>
        <v/>
      </c>
      <c r="FW88" s="148" t="str">
        <f>IF(N88="","",IF(N88="L",0,IF(N88="V",0,IF(N88="X",0,IF(N$2="L",VLOOKUP(N88,'H. VER.'!$F$10:$P$171,11,FALSE),IF(N$2="S",VLOOKUP(N88,'H. VER.'!$V$10:$AF$171,11,FALSE),IF(N$2="D",VLOOKUP(N88,'H. VER.'!$AL$10:$AV$171,11,FALSE),"")))))))</f>
        <v/>
      </c>
      <c r="FX88" s="148" t="str">
        <f>IF(O88="","",IF(O88="L",0,IF(O88="V",0,IF(O88="X",0,IF(O$2="L",VLOOKUP(O88,'H. VER.'!$F$10:$P$171,11,FALSE),IF(O$2="S",VLOOKUP(O88,'H. VER.'!$V$10:$AF$171,11,FALSE),IF(O$2="D",VLOOKUP(O88,'H. VER.'!$AL$10:$AV$171,11,FALSE),"")))))))</f>
        <v/>
      </c>
      <c r="FY88" s="148" t="str">
        <f>IF(P88="","",IF(P88="L",0,IF(P88="V",0,IF(P88="X",0,IF(P$2="L",VLOOKUP(P88,'H. VER.'!$F$10:$P$171,11,FALSE),IF(P$2="S",VLOOKUP(P88,'H. VER.'!$V$10:$AF$171,11,FALSE),IF(P$2="D",VLOOKUP(P88,'H. VER.'!$AL$10:$AV$171,11,FALSE),"")))))))</f>
        <v/>
      </c>
      <c r="FZ88" s="148" t="str">
        <f>IF(Q88="","",IF(Q88="L",0,IF(Q88="V",0,IF(Q88="X",0,IF(Q$2="L",VLOOKUP(Q88,'H. VER.'!$F$10:$P$171,11,FALSE),IF(Q$2="S",VLOOKUP(Q88,'H. VER.'!$V$10:$AF$171,11,FALSE),IF(Q$2="D",VLOOKUP(Q88,'H. VER.'!$AL$10:$AV$171,11,FALSE),"")))))))</f>
        <v/>
      </c>
      <c r="GA88" s="148" t="str">
        <f>IF(R88="","",IF(R88="L",0,IF(R88="V",0,IF(R88="X",0,IF(R$2="L",VLOOKUP(R88,'H. VER.'!$F$10:$P$171,11,FALSE),IF(R$2="S",VLOOKUP(R88,'H. VER.'!$V$10:$AF$171,11,FALSE),IF(R$2="D",VLOOKUP(R88,'H. VER.'!$AL$10:$AV$171,11,FALSE),"")))))))</f>
        <v/>
      </c>
      <c r="GB88" s="148" t="str">
        <f>IF(S88="","",IF(S88="L",0,IF(S88="V",0,IF(S88="X",0,IF(S$2="L",VLOOKUP(S88,'H. VER.'!$F$10:$P$171,11,FALSE),IF(S$2="S",VLOOKUP(S88,'H. VER.'!$V$10:$AF$171,11,FALSE),IF(S$2="D",VLOOKUP(S88,'H. VER.'!$AL$10:$AV$171,11,FALSE),"")))))))</f>
        <v/>
      </c>
      <c r="GC88" s="148" t="str">
        <f>IF(T88="","",IF(T88="L",0,IF(T88="V",0,IF(T88="X",0,IF(T$2="L",VLOOKUP(T88,'H. VER.'!$F$10:$P$171,11,FALSE),IF(T$2="S",VLOOKUP(T88,'H. VER.'!$V$10:$AF$171,11,FALSE),IF(T$2="D",VLOOKUP(T88,'H. VER.'!$AL$10:$AV$171,11,FALSE),"")))))))</f>
        <v/>
      </c>
      <c r="GD88" s="148" t="str">
        <f>IF(U88="","",IF(U88="L",0,IF(U88="V",0,IF(U88="X",0,IF(U$2="L",VLOOKUP(U88,'H. VER.'!$F$10:$P$171,11,FALSE),IF(U$2="S",VLOOKUP(U88,'H. VER.'!$V$10:$AF$171,11,FALSE),IF(U$2="D",VLOOKUP(U88,'H. VER.'!$AL$10:$AV$171,11,FALSE),"")))))))</f>
        <v/>
      </c>
      <c r="GE88" s="148" t="str">
        <f>IF(V88="","",IF(V88="L",0,IF(V88="V",0,IF(V88="X",0,IF(V$2="L",VLOOKUP(V88,'H. VER.'!$F$10:$P$171,11,FALSE),IF(V$2="S",VLOOKUP(V88,'H. VER.'!$V$10:$AF$171,11,FALSE),IF(V$2="D",VLOOKUP(V88,'H. VER.'!$AL$10:$AV$171,11,FALSE),"")))))))</f>
        <v/>
      </c>
      <c r="GF88" s="148" t="str">
        <f>IF(W88="","",IF(W88="L",0,IF(W88="V",0,IF(W88="X",0,IF(W$2="L",VLOOKUP(W88,'H. VER.'!$F$10:$P$171,11,FALSE),IF(W$2="S",VLOOKUP(W88,'H. VER.'!$V$10:$AF$171,11,FALSE),IF(W$2="D",VLOOKUP(W88,'H. VER.'!$AL$10:$AV$171,11,FALSE),"")))))))</f>
        <v/>
      </c>
      <c r="GG88" s="148" t="str">
        <f>IF(X88="","",IF(X88="L",0,IF(X88="V",0,IF(X88="X",0,IF(X$2="L",VLOOKUP(X88,'H. VER.'!$F$10:$P$171,11,FALSE),IF(X$2="S",VLOOKUP(X88,'H. VER.'!$V$10:$AF$171,11,FALSE),IF(X$2="D",VLOOKUP(X88,'H. VER.'!$AL$10:$AV$171,11,FALSE),"")))))))</f>
        <v/>
      </c>
      <c r="GH88" s="148" t="str">
        <f>IF(Y88="","",IF(Y88="L",0,IF(Y88="V",0,IF(Y88="X",0,IF(Y$2="L",VLOOKUP(Y88,'H. VER.'!$F$10:$P$171,11,FALSE),IF(Y$2="S",VLOOKUP(Y88,'H. VER.'!$V$10:$AF$171,11,FALSE),IF(Y$2="D",VLOOKUP(Y88,'H. VER.'!$AL$10:$AV$171,11,FALSE),"")))))))</f>
        <v/>
      </c>
      <c r="GI88" s="148" t="str">
        <f>IF(Z88="","",IF(Z88="L",0,IF(Z88="V",0,IF(Z88="X",0,IF(Z$2="L",VLOOKUP(Z88,'H. VER.'!$F$10:$P$171,11,FALSE),IF(Z$2="S",VLOOKUP(Z88,'H. VER.'!$V$10:$AF$171,11,FALSE),IF(Z$2="D",VLOOKUP(Z88,'H. VER.'!$AL$10:$AV$171,11,FALSE),"")))))))</f>
        <v/>
      </c>
      <c r="GJ88" s="148" t="str">
        <f>IF(AA88="","",IF(AA88="L",0,IF(AA88="V",0,IF(AA88="X",0,IF(AA$2="L",VLOOKUP(AA88,'H. VER.'!$F$10:$P$171,11,FALSE),IF(AA$2="S",VLOOKUP(AA88,'H. VER.'!$V$10:$AF$171,11,FALSE),IF(AA$2="D",VLOOKUP(AA88,'H. VER.'!$AL$10:$AV$171,11,FALSE),"")))))))</f>
        <v/>
      </c>
      <c r="GK88" s="148" t="str">
        <f>IF(AB88="","",IF(AB88="L",0,IF(AB88="V",0,IF(AB88="X",0,IF(AB$2="L",VLOOKUP(AB88,'H. VER.'!$F$10:$P$171,11,FALSE),IF(AB$2="S",VLOOKUP(AB88,'H. VER.'!$V$10:$AF$171,11,FALSE),IF(AB$2="D",VLOOKUP(AB88,'H. VER.'!$AL$10:$AV$171,11,FALSE),"")))))))</f>
        <v/>
      </c>
      <c r="GL88" s="148" t="str">
        <f>IF(AC88="","",IF(AC88="L",0,IF(AC88="V",0,IF(AC88="X",0,IF(AC$2="L",VLOOKUP(AC88,'H. VER.'!$F$10:$P$171,11,FALSE),IF(AC$2="S",VLOOKUP(AC88,'H. VER.'!$V$10:$AF$171,11,FALSE),IF(AC$2="D",VLOOKUP(AC88,'H. VER.'!$AL$10:$AV$171,11,FALSE),"")))))))</f>
        <v/>
      </c>
      <c r="GM88" s="148" t="str">
        <f>IF(AD88="","",IF(AD88="L",0,IF(AD88="V",0,IF(AD88="X",0,IF(AD$2="L",VLOOKUP(AD88,'H. VER.'!$F$10:$P$171,11,FALSE),IF(AD$2="S",VLOOKUP(AD88,'H. VER.'!$V$10:$AF$171,11,FALSE),IF(AD$2="D",VLOOKUP(AD88,'H. VER.'!$AL$10:$AV$171,11,FALSE),"")))))))</f>
        <v/>
      </c>
      <c r="GN88" s="148" t="str">
        <f>IF(AE88="","",IF(AE88="L",0,IF(AE88="V",0,IF(AE88="X",0,IF(AE$2="L",VLOOKUP(AE88,'H. VER.'!$F$10:$P$171,11,FALSE),IF(AE$2="S",VLOOKUP(AE88,'H. VER.'!$V$10:$AF$171,11,FALSE),IF(AE$2="D",VLOOKUP(AE88,'H. VER.'!$AL$10:$AV$171,11,FALSE),"")))))))</f>
        <v/>
      </c>
      <c r="GO88" s="148" t="str">
        <f>IF(AF88="","",IF(AF88="L",0,IF(AF88="V",0,IF(AF88="X",0,IF(AF$2="L",VLOOKUP(AF88,'H. VER.'!$F$10:$P$171,11,FALSE),IF(AF$2="S",VLOOKUP(AF88,'H. VER.'!$V$10:$AF$171,11,FALSE),IF(AF$2="D",VLOOKUP(AF88,'H. VER.'!$AL$10:$AV$171,11,FALSE),"")))))))</f>
        <v/>
      </c>
      <c r="GP88" s="148" t="str">
        <f>IF(AG88="","",IF(AG88="L",0,IF(AG88="V",0,IF(AG88="X",0,IF(AG$2="L",VLOOKUP(AG88,'H. VER.'!$F$10:$P$171,11,FALSE),IF(AG$2="S",VLOOKUP(AG88,'H. VER.'!$V$10:$AF$171,11,FALSE),IF(AG$2="D",VLOOKUP(AG88,'H. VER.'!$AL$10:$AV$171,11,FALSE),"")))))))</f>
        <v/>
      </c>
      <c r="GQ88" s="148" t="str">
        <f>IF(AH88="","",IF(AH88="L",0,IF(AH88="V",0,IF(AH88="X",0,IF(AH$2="L",VLOOKUP(AH88,'H. VER.'!$F$10:$P$171,11,FALSE),IF(AH$2="S",VLOOKUP(AH88,'H. VER.'!$V$10:$AF$171,11,FALSE),IF(AH$2="D",VLOOKUP(AH88,'H. VER.'!$AL$10:$AV$171,11,FALSE),"")))))))</f>
        <v/>
      </c>
      <c r="GR88" s="148" t="str">
        <f>IF(AI88="","",IF(AI88="L",0,IF(AI88="V",0,IF(AI88="X",0,IF(AI$2="L",VLOOKUP(AI88,'H. VER.'!$F$10:$P$171,11,FALSE),IF(AI$2="S",VLOOKUP(AI88,'H. VER.'!$V$10:$AF$171,11,FALSE),IF(AI$2="D",VLOOKUP(AI88,'H. VER.'!$AL$10:$AV$171,11,FALSE),"")))))))</f>
        <v/>
      </c>
      <c r="GS88" s="148" t="str">
        <f>IF(AJ88="","",IF(AJ88="L",0,IF(AJ88="V",0,IF(AJ88="X",0,IF(AJ$2="L",VLOOKUP(AJ88,'H. VER.'!$F$10:$P$171,11,FALSE),IF(AJ$2="S",VLOOKUP(AJ88,'H. VER.'!$V$10:$AF$171,11,FALSE),IF(AJ$2="D",VLOOKUP(AJ88,'H. VER.'!$AL$10:$AV$171,11,FALSE),"")))))))</f>
        <v/>
      </c>
      <c r="GT88" s="148" t="str">
        <f>IF(AK88="","",IF(AK88="L",0,IF(AK88="V",0,IF(AK88="X",0,IF(AK$2="L",VLOOKUP(AK88,'H. VER.'!$F$10:$P$171,11,FALSE),IF(AK$2="S",VLOOKUP(AK88,'H. VER.'!$V$10:$AF$171,11,FALSE),IF(AK$2="D",VLOOKUP(AK88,'H. VER.'!$AL$10:$AV$171,11,FALSE),"")))))))</f>
        <v/>
      </c>
      <c r="GU88" s="19"/>
      <c r="GV88" s="417">
        <f t="shared" si="122"/>
        <v>80</v>
      </c>
      <c r="GW88" s="415"/>
    </row>
    <row r="89" spans="1:205" ht="15.75">
      <c r="A89" s="368"/>
      <c r="B89" s="367" t="str">
        <f>IFERROR(VLOOKUP(A505/7/2023+CONDUCTORES!C:V,20,FALSE),"")</f>
        <v/>
      </c>
      <c r="C89" s="544" t="str">
        <f>IF(CUADRO!A89="",IF(B89="","",B89),VLOOKUP(CUADRO!A89,CONDUCTORES!C:E,3,FALSE))</f>
        <v/>
      </c>
      <c r="D89" s="545" t="str">
        <f>IF(ISNA(IF(B89="",IF(A89="","",A89),VLOOKUP(B89,CONDUCTORES!B:F,5,FALSE))),"",(IF(B89="",IF(A89="","",A89),VLOOKUP(B89,CONDUCTORES!B:F,5,FALSE))))</f>
        <v/>
      </c>
      <c r="E89" s="546">
        <v>74</v>
      </c>
      <c r="F89" s="558"/>
      <c r="G89" s="547"/>
      <c r="H89" s="547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50"/>
      <c r="T89" s="547"/>
      <c r="U89" s="547"/>
      <c r="V89" s="549"/>
      <c r="W89" s="547"/>
      <c r="X89" s="547"/>
      <c r="Y89" s="547"/>
      <c r="Z89" s="547"/>
      <c r="AA89" s="547"/>
      <c r="AB89" s="547"/>
      <c r="AC89" s="547"/>
      <c r="AD89" s="547"/>
      <c r="AE89" s="547"/>
      <c r="AF89" s="547"/>
      <c r="AG89" s="550"/>
      <c r="AH89" s="547"/>
      <c r="AI89" s="547"/>
      <c r="AJ89" s="547"/>
      <c r="AK89" s="547"/>
      <c r="AL89" s="417">
        <f t="shared" si="120"/>
        <v>0</v>
      </c>
      <c r="AM89" s="417">
        <f t="shared" si="121"/>
        <v>31</v>
      </c>
      <c r="AN89" s="463">
        <f t="shared" si="112"/>
        <v>0</v>
      </c>
      <c r="AO89" s="463">
        <f t="shared" si="113"/>
        <v>0</v>
      </c>
      <c r="AP89" s="463">
        <f t="shared" si="114"/>
        <v>0</v>
      </c>
      <c r="AQ89" s="463">
        <f t="shared" si="115"/>
        <v>0</v>
      </c>
      <c r="AR89" s="463">
        <f t="shared" si="116"/>
        <v>0</v>
      </c>
      <c r="AS89" s="464">
        <f t="shared" si="117"/>
        <v>0</v>
      </c>
      <c r="AT89" s="464">
        <f t="shared" si="118"/>
        <v>0</v>
      </c>
      <c r="AU89" s="465">
        <f>EH89+(AO89*(CALCULADORA!$L$22/30))+(CUADRO!AP89*CALCULADORA!$J$22)+(CUADRO!AQ89*CALCULADORA!$J$22)+(CUADRO!AR89*CALCULADORA!$J$22)</f>
        <v>0</v>
      </c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97">
        <f t="shared" si="80"/>
        <v>1</v>
      </c>
      <c r="BW89" s="97">
        <f t="shared" si="81"/>
        <v>2</v>
      </c>
      <c r="BX89" s="97">
        <f t="shared" si="82"/>
        <v>3</v>
      </c>
      <c r="BY89" s="97">
        <f t="shared" si="83"/>
        <v>4</v>
      </c>
      <c r="BZ89" s="97">
        <f t="shared" si="84"/>
        <v>5</v>
      </c>
      <c r="CA89" s="97">
        <f t="shared" si="85"/>
        <v>6</v>
      </c>
      <c r="CB89" s="97">
        <f t="shared" si="86"/>
        <v>7</v>
      </c>
      <c r="CC89" s="97">
        <f t="shared" si="87"/>
        <v>8</v>
      </c>
      <c r="CD89" s="97">
        <f t="shared" si="88"/>
        <v>9</v>
      </c>
      <c r="CE89" s="97">
        <f t="shared" si="89"/>
        <v>10</v>
      </c>
      <c r="CF89" s="97">
        <f t="shared" si="90"/>
        <v>11</v>
      </c>
      <c r="CG89" s="97">
        <f t="shared" si="91"/>
        <v>12</v>
      </c>
      <c r="CH89" s="97">
        <f t="shared" si="92"/>
        <v>13</v>
      </c>
      <c r="CI89" s="97">
        <f t="shared" si="93"/>
        <v>14</v>
      </c>
      <c r="CJ89" s="97">
        <f t="shared" si="94"/>
        <v>15</v>
      </c>
      <c r="CK89" s="97">
        <f t="shared" si="95"/>
        <v>16</v>
      </c>
      <c r="CL89" s="97">
        <f t="shared" si="96"/>
        <v>17</v>
      </c>
      <c r="CM89" s="97">
        <f t="shared" si="97"/>
        <v>18</v>
      </c>
      <c r="CN89" s="97">
        <f t="shared" si="98"/>
        <v>19</v>
      </c>
      <c r="CO89" s="97">
        <f t="shared" si="99"/>
        <v>20</v>
      </c>
      <c r="CP89" s="97">
        <f t="shared" si="100"/>
        <v>21</v>
      </c>
      <c r="CQ89" s="97">
        <f t="shared" si="101"/>
        <v>22</v>
      </c>
      <c r="CR89" s="97">
        <f t="shared" si="102"/>
        <v>23</v>
      </c>
      <c r="CS89" s="97">
        <f t="shared" si="103"/>
        <v>24</v>
      </c>
      <c r="CT89" s="97">
        <f t="shared" si="104"/>
        <v>25</v>
      </c>
      <c r="CU89" s="97">
        <f t="shared" si="105"/>
        <v>26</v>
      </c>
      <c r="CV89" s="97">
        <f t="shared" si="106"/>
        <v>27</v>
      </c>
      <c r="CW89" s="97">
        <f t="shared" si="107"/>
        <v>28</v>
      </c>
      <c r="CX89" s="97">
        <f t="shared" si="108"/>
        <v>29</v>
      </c>
      <c r="CY89" s="97">
        <f t="shared" si="109"/>
        <v>30</v>
      </c>
      <c r="CZ89" s="97">
        <f t="shared" si="110"/>
        <v>31</v>
      </c>
      <c r="DA89" s="19"/>
      <c r="DB89" s="19"/>
      <c r="DC89" s="148" t="str">
        <f>IF(G89="X",CALCULADORA!$J$22,IF(CUADRO!G89="V",0,IF(CUADRO!G89="AP",0,IF(CUADRO!G89="HS",0,IF(CUADRO!G89="BA",0,IF(CALCULADORA!$M$2="INVIERNO",CUADRO!EJ89,CUADRO!FP89))))))</f>
        <v/>
      </c>
      <c r="DD89" s="148" t="str">
        <f>IF(H89="X",CALCULADORA!$J$22,IF(CUADRO!H89="V",0,IF(CUADRO!H89="AP",0,IF(CUADRO!H89="HS",0,IF(CUADRO!H89="BA",0,IF(CALCULADORA!$M$2="INVIERNO",CUADRO!EK89,CUADRO!FQ89))))))</f>
        <v/>
      </c>
      <c r="DE89" s="148" t="str">
        <f>IF(I89="X",CALCULADORA!$J$22,IF(CUADRO!I89="V",0,IF(CUADRO!I89="AP",0,IF(CUADRO!I89="HS",0,IF(CUADRO!I89="BA",0,IF(CALCULADORA!$M$2="INVIERNO",CUADRO!EL89,CUADRO!FR89))))))</f>
        <v/>
      </c>
      <c r="DF89" s="148" t="str">
        <f>IF(J89="X",CALCULADORA!$J$22,IF(CUADRO!J89="V",0,IF(CUADRO!J89="AP",0,IF(CUADRO!J89="HS",0,IF(CUADRO!J89="BA",0,IF(CALCULADORA!$M$2="INVIERNO",CUADRO!EM89,CUADRO!FS89))))))</f>
        <v/>
      </c>
      <c r="DG89" s="148" t="str">
        <f>IF(K89="X",CALCULADORA!$J$22,IF(CUADRO!K89="V",0,IF(CUADRO!K89="AP",0,IF(CUADRO!K89="HS",0,IF(CUADRO!K89="BA",0,IF(CALCULADORA!$M$2="INVIERNO",CUADRO!EN89,CUADRO!FT89))))))</f>
        <v/>
      </c>
      <c r="DH89" s="148" t="str">
        <f>IF(L89="X",CALCULADORA!$J$22,IF(CUADRO!L89="V",0,IF(CUADRO!L89="AP",0,IF(CUADRO!L89="HS",0,IF(CUADRO!L89="BA",0,IF(CALCULADORA!$M$2="INVIERNO",CUADRO!EO89,CUADRO!FU89))))))</f>
        <v/>
      </c>
      <c r="DI89" s="148" t="str">
        <f>IF(M89="X",CALCULADORA!$J$22,IF(CUADRO!M89="V",0,IF(CUADRO!M89="AP",0,IF(CUADRO!M89="HS",0,IF(CUADRO!M89="BA",0,IF(CALCULADORA!$M$2="INVIERNO",CUADRO!EP89,CUADRO!FV89))))))</f>
        <v/>
      </c>
      <c r="DJ89" s="148" t="str">
        <f>IF(N89="X",CALCULADORA!$J$22,IF(CUADRO!N89="V",0,IF(CUADRO!N89="AP",0,IF(CUADRO!N89="HS",0,IF(CUADRO!N89="BA",0,IF(CALCULADORA!$M$2="INVIERNO",CUADRO!EQ89,CUADRO!FW89))))))</f>
        <v/>
      </c>
      <c r="DK89" s="148" t="str">
        <f>IF(O89="X",CALCULADORA!$J$22,IF(CUADRO!O89="V",0,IF(CUADRO!O89="AP",0,IF(CUADRO!O89="HS",0,IF(CUADRO!O89="BA",0,IF(CALCULADORA!$M$2="INVIERNO",CUADRO!ER89,CUADRO!FX89))))))</f>
        <v/>
      </c>
      <c r="DL89" s="148" t="str">
        <f>IF(P89="X",CALCULADORA!$J$22,IF(CUADRO!P89="V",0,IF(CUADRO!P89="AP",0,IF(CUADRO!P89="HS",0,IF(CUADRO!P89="BA",0,IF(CALCULADORA!$M$2="INVIERNO",CUADRO!ES89,CUADRO!FY89))))))</f>
        <v/>
      </c>
      <c r="DM89" s="148" t="str">
        <f>IF(Q89="X",CALCULADORA!$J$22,IF(CUADRO!Q89="V",0,IF(CUADRO!Q89="AP",0,IF(CUADRO!Q89="HS",0,IF(CUADRO!Q89="BA",0,IF(CALCULADORA!$M$2="INVIERNO",CUADRO!ET89,CUADRO!FZ89))))))</f>
        <v/>
      </c>
      <c r="DN89" s="148" t="str">
        <f>IF(R89="X",CALCULADORA!$J$22,IF(CUADRO!R89="V",0,IF(CUADRO!R89="AP",0,IF(CUADRO!R89="HS",0,IF(CUADRO!R89="BA",0,IF(CALCULADORA!$M$2="INVIERNO",CUADRO!EU89,CUADRO!GA89))))))</f>
        <v/>
      </c>
      <c r="DO89" s="148" t="str">
        <f>IF(S89="X",CALCULADORA!$J$22,IF(CUADRO!S89="V",0,IF(CUADRO!S89="AP",0,IF(CUADRO!S89="HS",0,IF(CUADRO!S89="BA",0,IF(CALCULADORA!$M$2="INVIERNO",CUADRO!EV89,CUADRO!GB89))))))</f>
        <v/>
      </c>
      <c r="DP89" s="148" t="str">
        <f>IF(T89="X",CALCULADORA!$J$22,IF(CUADRO!T89="V",0,IF(CUADRO!T89="AP",0,IF(CUADRO!T89="HS",0,IF(CUADRO!T89="BA",0,IF(CALCULADORA!$M$2="INVIERNO",CUADRO!EW89,CUADRO!GC89))))))</f>
        <v/>
      </c>
      <c r="DQ89" s="148" t="str">
        <f>IF(U89="X",CALCULADORA!$J$22,IF(CUADRO!U89="V",0,IF(CUADRO!U89="AP",0,IF(CUADRO!U89="HS",0,IF(CUADRO!U89="BA",0,IF(CALCULADORA!$M$2="INVIERNO",CUADRO!EX89,CUADRO!GD89))))))</f>
        <v/>
      </c>
      <c r="DR89" s="148" t="str">
        <f>IF(V89="X",CALCULADORA!$J$22,IF(CUADRO!V89="V",0,IF(CUADRO!V89="AP",0,IF(CUADRO!V89="HS",0,IF(CUADRO!V89="BA",0,IF(CALCULADORA!$M$2="INVIERNO",CUADRO!EY89,CUADRO!GE89))))))</f>
        <v/>
      </c>
      <c r="DS89" s="148" t="str">
        <f>IF(W89="X",CALCULADORA!$J$22,IF(CUADRO!W89="V",0,IF(CUADRO!W89="AP",0,IF(CUADRO!W89="HS",0,IF(CUADRO!W89="BA",0,IF(CALCULADORA!$M$2="INVIERNO",CUADRO!EZ89,CUADRO!GF89))))))</f>
        <v/>
      </c>
      <c r="DT89" s="148" t="str">
        <f>IF(X89="X",CALCULADORA!$J$22,IF(CUADRO!X89="V",0,IF(CUADRO!X89="AP",0,IF(CUADRO!X89="HS",0,IF(CUADRO!X89="BA",0,IF(CALCULADORA!$M$2="INVIERNO",CUADRO!FA89,CUADRO!GG89))))))</f>
        <v/>
      </c>
      <c r="DU89" s="148" t="str">
        <f>IF(Y89="X",CALCULADORA!$J$22,IF(CUADRO!Y89="V",0,IF(CUADRO!Y89="AP",0,IF(CUADRO!Y89="HS",0,IF(CUADRO!Y89="BA",0,IF(CALCULADORA!$M$2="INVIERNO",CUADRO!FB89,CUADRO!GH89))))))</f>
        <v/>
      </c>
      <c r="DV89" s="148" t="str">
        <f>IF(Z89="X",CALCULADORA!$J$22,IF(CUADRO!Z89="V",0,IF(CUADRO!Z89="AP",0,IF(CUADRO!Z89="HS",0,IF(CUADRO!Z89="BA",0,IF(CALCULADORA!$M$2="INVIERNO",CUADRO!FC89,CUADRO!GI89))))))</f>
        <v/>
      </c>
      <c r="DW89" s="148" t="str">
        <f>IF(AA89="X",CALCULADORA!$J$22,IF(CUADRO!AA89="V",0,IF(CUADRO!AA89="AP",0,IF(CUADRO!AA89="HS",0,IF(CUADRO!AA89="BA",0,IF(CALCULADORA!$M$2="INVIERNO",CUADRO!FD89,CUADRO!GJ89))))))</f>
        <v/>
      </c>
      <c r="DX89" s="148" t="str">
        <f>IF(AB89="X",CALCULADORA!$J$22,IF(CUADRO!AB89="V",0,IF(CUADRO!AB89="AP",0,IF(CUADRO!AB89="HS",0,IF(CUADRO!AB89="BA",0,IF(CALCULADORA!$M$2="INVIERNO",CUADRO!FE89,CUADRO!GK89))))))</f>
        <v/>
      </c>
      <c r="DY89" s="148" t="str">
        <f>IF(AC89="X",CALCULADORA!$J$22,IF(CUADRO!AC89="V",0,IF(CUADRO!AC89="AP",0,IF(CUADRO!AC89="HS",0,IF(CUADRO!AC89="BA",0,IF(CALCULADORA!$M$2="INVIERNO",CUADRO!FF89,CUADRO!GL89))))))</f>
        <v/>
      </c>
      <c r="DZ89" s="148" t="str">
        <f>IF(AD89="X",CALCULADORA!$J$22,IF(CUADRO!AD89="V",0,IF(CUADRO!AD89="AP",0,IF(CUADRO!AD89="HS",0,IF(CUADRO!AD89="BA",0,IF(CALCULADORA!$M$2="INVIERNO",CUADRO!FG89,CUADRO!GM89))))))</f>
        <v/>
      </c>
      <c r="EA89" s="148" t="str">
        <f>IF(AE89="X",CALCULADORA!$J$22,IF(CUADRO!AE89="V",0,IF(CUADRO!AE89="AP",0,IF(CUADRO!AE89="HS",0,IF(CUADRO!AE89="BA",0,IF(CALCULADORA!$M$2="INVIERNO",CUADRO!FH89,CUADRO!GN89))))))</f>
        <v/>
      </c>
      <c r="EB89" s="148" t="str">
        <f>IF(AF89="X",CALCULADORA!$J$22,IF(CUADRO!AF89="V",0,IF(CUADRO!AF89="AP",0,IF(CUADRO!AF89="HS",0,IF(CUADRO!AF89="BA",0,IF(CALCULADORA!$M$2="INVIERNO",CUADRO!FI89,CUADRO!GO89))))))</f>
        <v/>
      </c>
      <c r="EC89" s="148" t="str">
        <f>IF(AG89="X",CALCULADORA!$J$22,IF(CUADRO!AG89="V",0,IF(CUADRO!AG89="AP",0,IF(CUADRO!AG89="HS",0,IF(CUADRO!AG89="BA",0,IF(CALCULADORA!$M$2="INVIERNO",CUADRO!FJ89,CUADRO!GP89))))))</f>
        <v/>
      </c>
      <c r="ED89" s="148" t="str">
        <f>IF(AH89="X",CALCULADORA!$J$22,IF(CUADRO!AH89="V",0,IF(CUADRO!AH89="AP",0,IF(CUADRO!AH89="HS",0,IF(CUADRO!AH89="BA",0,IF(CALCULADORA!$M$2="INVIERNO",CUADRO!FK89,CUADRO!GQ89))))))</f>
        <v/>
      </c>
      <c r="EE89" s="148" t="str">
        <f>IF(AI89="X",CALCULADORA!$J$22,IF(CUADRO!AI89="V",0,IF(CUADRO!AI89="AP",0,IF(CUADRO!AI89="HS",0,IF(CUADRO!AI89="BA",0,IF(CALCULADORA!$M$2="INVIERNO",CUADRO!FL89,CUADRO!GR89))))))</f>
        <v/>
      </c>
      <c r="EF89" s="148" t="str">
        <f>IF(AJ89="X",CALCULADORA!$J$22,IF(CUADRO!AJ89="V",0,IF(CUADRO!AJ89="AP",0,IF(CUADRO!AJ89="HS",0,IF(CUADRO!AJ89="BA",0,IF(CALCULADORA!$M$2="INVIERNO",CUADRO!FM89,CUADRO!GS89))))))</f>
        <v/>
      </c>
      <c r="EG89" s="148" t="str">
        <f>IF(AK89="X",CALCULADORA!$J$22,IF(CUADRO!AK89="V",0,IF(CUADRO!AK89="AP",0,IF(CUADRO!AK89="HS",0,IF(CUADRO!AK89="BA",0,IF(CALCULADORA!$M$2="INVIERNO",CUADRO!FN89,CUADRO!GT89))))))</f>
        <v/>
      </c>
      <c r="EH89" s="363">
        <f t="shared" si="119"/>
        <v>0</v>
      </c>
      <c r="EI89" s="19"/>
      <c r="EJ89" s="148" t="str">
        <f>IF(G89="","",IF(G89="L",0,IF(G89="V",0,IF(G89="X",0,IF(G$2="L",VLOOKUP(G89,'H. INV.'!$F$10:$P$171,11,FALSE),IF(G$2="S",VLOOKUP(G89,'H. INV.'!$V$10:$AF$171,11,FALSE),IF(G$2="D",VLOOKUP(G89,'H. INV.'!$AL$10:$AV$171,11,FALSE),"")))))))</f>
        <v/>
      </c>
      <c r="EK89" s="148" t="str">
        <f>IF(H89="","",IF(H89="L",0,IF(H89="V",0,IF(H89="X",0,IF(H$2="L",VLOOKUP(H89,'H. INV.'!$F$10:$P$171,11,FALSE),IF(H$2="S",VLOOKUP(H89,'H. INV.'!$V$10:$AF$171,11,FALSE),IF(H$2="D",VLOOKUP(H89,'H. INV.'!$AL$10:$AV$171,11,FALSE),"")))))))</f>
        <v/>
      </c>
      <c r="EL89" s="148" t="str">
        <f>IF(I89="","",IF(I89="L",0,IF(I89="V",0,IF(I89="X",0,IF(I$2="L",VLOOKUP(I89,'H. INV.'!$F$10:$P$171,11,FALSE),IF(I$2="S",VLOOKUP(I89,'H. INV.'!$V$10:$AF$171,11,FALSE),IF(I$2="D",VLOOKUP(I89,'H. INV.'!$AL$10:$AV$171,11,FALSE),"")))))))</f>
        <v/>
      </c>
      <c r="EM89" s="148" t="str">
        <f>IF(J89="","",IF(J89="L",0,IF(J89="V",0,IF(J89="X",0,IF(J$2="L",VLOOKUP(J89,'H. INV.'!$F$10:$P$171,11,FALSE),IF(J$2="S",VLOOKUP(J89,'H. INV.'!$V$10:$AF$171,11,FALSE),IF(J$2="D",VLOOKUP(J89,'H. INV.'!$AL$10:$AV$171,11,FALSE),"")))))))</f>
        <v/>
      </c>
      <c r="EN89" s="148" t="str">
        <f>IF(K89="","",IF(K89="L",0,IF(K89="V",0,IF(K89="X",0,IF(K$2="L",VLOOKUP(K89,'H. INV.'!$F$10:$P$171,11,FALSE),IF(K$2="S",VLOOKUP(K89,'H. INV.'!$V$10:$AF$171,11,FALSE),IF(K$2="D",VLOOKUP(K89,'H. INV.'!$AL$10:$AV$171,11,FALSE),"")))))))</f>
        <v/>
      </c>
      <c r="EO89" s="148" t="str">
        <f>IF(L89="","",IF(L89="L",0,IF(L89="V",0,IF(L89="X",0,IF(L$2="L",VLOOKUP(L89,'H. INV.'!$F$10:$P$171,11,FALSE),IF(L$2="S",VLOOKUP(L89,'H. INV.'!$V$10:$AF$171,11,FALSE),IF(L$2="D",VLOOKUP(L89,'H. INV.'!$AL$10:$AV$171,11,FALSE),"")))))))</f>
        <v/>
      </c>
      <c r="EP89" s="148" t="str">
        <f>IF(M89="","",IF(M89="L",0,IF(M89="V",0,IF(M89="X",0,IF(M$2="L",VLOOKUP(M89,'H. INV.'!$F$10:$P$171,11,FALSE),IF(M$2="S",VLOOKUP(M89,'H. INV.'!$V$10:$AF$171,11,FALSE),IF(M$2="D",VLOOKUP(M89,'H. INV.'!$AL$10:$AV$171,11,FALSE),"")))))))</f>
        <v/>
      </c>
      <c r="EQ89" s="148" t="str">
        <f>IF(N89="","",IF(N89="L",0,IF(N89="V",0,IF(N89="X",0,IF(N$2="L",VLOOKUP(N89,'H. INV.'!$F$10:$P$171,11,FALSE),IF(N$2="S",VLOOKUP(N89,'H. INV.'!$V$10:$AF$171,11,FALSE),IF(N$2="D",VLOOKUP(N89,'H. INV.'!$AL$10:$AV$171,11,FALSE),"")))))))</f>
        <v/>
      </c>
      <c r="ER89" s="148" t="str">
        <f>IF(O89="","",IF(O89="L",0,IF(O89="V",0,IF(O89="X",0,IF(O$2="L",VLOOKUP(O89,'H. INV.'!$F$10:$P$171,11,FALSE),IF(O$2="S",VLOOKUP(O89,'H. INV.'!$V$10:$AF$171,11,FALSE),IF(O$2="D",VLOOKUP(O89,'H. INV.'!$AL$10:$AV$171,11,FALSE),"")))))))</f>
        <v/>
      </c>
      <c r="ES89" s="148" t="str">
        <f>IF(P89="","",IF(P89="L",0,IF(P89="V",0,IF(P89="X",0,IF(P$2="L",VLOOKUP(P89,'H. INV.'!$F$10:$P$171,11,FALSE),IF(P$2="S",VLOOKUP(P89,'H. INV.'!$V$10:$AF$171,11,FALSE),IF(P$2="D",VLOOKUP(P89,'H. INV.'!$AL$10:$AV$171,11,FALSE),"")))))))</f>
        <v/>
      </c>
      <c r="ET89" s="148" t="str">
        <f>IF(Q89="","",IF(Q89="L",0,IF(Q89="V",0,IF(Q89="X",0,IF(Q$2="L",VLOOKUP(Q89,'H. INV.'!$F$10:$P$171,11,FALSE),IF(Q$2="S",VLOOKUP(Q89,'H. INV.'!$V$10:$AF$171,11,FALSE),IF(Q$2="D",VLOOKUP(Q89,'H. INV.'!$AL$10:$AV$171,11,FALSE),"")))))))</f>
        <v/>
      </c>
      <c r="EU89" s="148" t="str">
        <f>IF(R89="","",IF(R89="L",0,IF(R89="V",0,IF(R89="X",0,IF(R$2="L",VLOOKUP(R89,'H. INV.'!$F$10:$P$171,11,FALSE),IF(R$2="S",VLOOKUP(R89,'H. INV.'!$V$10:$AF$171,11,FALSE),IF(R$2="D",VLOOKUP(R89,'H. INV.'!$AL$10:$AV$171,11,FALSE),"")))))))</f>
        <v/>
      </c>
      <c r="EV89" s="148" t="str">
        <f>IF(S89="","",IF(S89="L",0,IF(S89="V",0,IF(S89="X",0,IF(S$2="L",VLOOKUP(S89,'H. INV.'!$F$10:$P$171,11,FALSE),IF(S$2="S",VLOOKUP(S89,'H. INV.'!$V$10:$AF$171,11,FALSE),IF(S$2="D",VLOOKUP(S89,'H. INV.'!$AL$10:$AV$171,11,FALSE),"")))))))</f>
        <v/>
      </c>
      <c r="EW89" s="148" t="str">
        <f>IF(T89="","",IF(T89="L",0,IF(T89="V",0,IF(T89="X",0,IF(T$2="L",VLOOKUP(T89,'H. INV.'!$F$10:$P$171,11,FALSE),IF(T$2="S",VLOOKUP(T89,'H. INV.'!$V$10:$AF$171,11,FALSE),IF(T$2="D",VLOOKUP(T89,'H. INV.'!$AL$10:$AV$171,11,FALSE),"")))))))</f>
        <v/>
      </c>
      <c r="EX89" s="148" t="str">
        <f>IF(U89="","",IF(U89="L",0,IF(U89="V",0,IF(U89="X",0,IF(U$2="L",VLOOKUP(U89,'H. INV.'!$F$10:$P$171,11,FALSE),IF(U$2="S",VLOOKUP(U89,'H. INV.'!$V$10:$AF$171,11,FALSE),IF(U$2="D",VLOOKUP(U89,'H. INV.'!$AL$10:$AV$171,11,FALSE),"")))))))</f>
        <v/>
      </c>
      <c r="EY89" s="148" t="str">
        <f>IF(V89="","",IF(V89="L",0,IF(V89="V",0,IF(V89="X",0,IF(V$2="L",VLOOKUP(V89,'H. INV.'!$F$10:$P$171,11,FALSE),IF(V$2="S",VLOOKUP(V89,'H. INV.'!$V$10:$AF$171,11,FALSE),IF(V$2="D",VLOOKUP(V89,'H. INV.'!$AL$10:$AV$171,11,FALSE),"")))))))</f>
        <v/>
      </c>
      <c r="EZ89" s="148" t="str">
        <f>IF(W89="","",IF(W89="L",0,IF(W89="V",0,IF(W89="X",0,IF(W$2="L",VLOOKUP(W89,'H. INV.'!$F$10:$P$171,11,FALSE),IF(W$2="S",VLOOKUP(W89,'H. INV.'!$V$10:$AF$171,11,FALSE),IF(W$2="D",VLOOKUP(W89,'H. INV.'!$AL$10:$AV$171,11,FALSE),"")))))))</f>
        <v/>
      </c>
      <c r="FA89" s="148" t="str">
        <f>IF(X89="","",IF(X89="L",0,IF(X89="V",0,IF(X89="X",0,IF(X$2="L",VLOOKUP(X89,'H. INV.'!$F$10:$P$171,11,FALSE),IF(X$2="S",VLOOKUP(X89,'H. INV.'!$V$10:$AF$171,11,FALSE),IF(X$2="D",VLOOKUP(X89,'H. INV.'!$AL$10:$AV$171,11,FALSE),"")))))))</f>
        <v/>
      </c>
      <c r="FB89" s="148" t="str">
        <f>IF(Y89="","",IF(Y89="L",0,IF(Y89="V",0,IF(Y89="X",0,IF(Y$2="L",VLOOKUP(Y89,'H. INV.'!$F$10:$P$171,11,FALSE),IF(Y$2="S",VLOOKUP(Y89,'H. INV.'!$V$10:$AF$171,11,FALSE),IF(Y$2="D",VLOOKUP(Y89,'H. INV.'!$AL$10:$AV$171,11,FALSE),"")))))))</f>
        <v/>
      </c>
      <c r="FC89" s="148" t="str">
        <f>IF(Z89="","",IF(Z89="L",0,IF(Z89="V",0,IF(Z89="X",0,IF(Z$2="L",VLOOKUP(Z89,'H. INV.'!$F$10:$P$171,11,FALSE),IF(Z$2="S",VLOOKUP(Z89,'H. INV.'!$V$10:$AF$171,11,FALSE),IF(Z$2="D",VLOOKUP(Z89,'H. INV.'!$AL$10:$AV$171,11,FALSE),"")))))))</f>
        <v/>
      </c>
      <c r="FD89" s="148" t="str">
        <f>IF(AA89="","",IF(AA89="L",0,IF(AA89="V",0,IF(AA89="X",0,IF(AA$2="L",VLOOKUP(AA89,'H. INV.'!$F$10:$P$171,11,FALSE),IF(AA$2="S",VLOOKUP(AA89,'H. INV.'!$V$10:$AF$171,11,FALSE),IF(AA$2="D",VLOOKUP(AA89,'H. INV.'!$AL$10:$AV$171,11,FALSE),"")))))))</f>
        <v/>
      </c>
      <c r="FE89" s="148" t="str">
        <f>IF(AB89="","",IF(AB89="L",0,IF(AB89="V",0,IF(AB89="X",0,IF(AB$2="L",VLOOKUP(AB89,'H. INV.'!$F$10:$P$171,11,FALSE),IF(AB$2="S",VLOOKUP(AB89,'H. INV.'!$V$10:$AF$171,11,FALSE),IF(AB$2="D",VLOOKUP(AB89,'H. INV.'!$AL$10:$AV$171,11,FALSE),"")))))))</f>
        <v/>
      </c>
      <c r="FF89" s="148" t="str">
        <f>IF(AC89="","",IF(AC89="L",0,IF(AC89="V",0,IF(AC89="X",0,IF(AC$2="L",VLOOKUP(AC89,'H. INV.'!$F$10:$P$171,11,FALSE),IF(AC$2="S",VLOOKUP(AC89,'H. INV.'!$V$10:$AF$171,11,FALSE),IF(AC$2="D",VLOOKUP(AC89,'H. INV.'!$AL$10:$AV$171,11,FALSE),"")))))))</f>
        <v/>
      </c>
      <c r="FG89" s="148" t="str">
        <f>IF(AD89="","",IF(AD89="L",0,IF(AD89="V",0,IF(AD89="X",0,IF(AD$2="L",VLOOKUP(AD89,'H. INV.'!$F$10:$P$171,11,FALSE),IF(AD$2="S",VLOOKUP(AD89,'H. INV.'!$V$10:$AF$171,11,FALSE),IF(AD$2="D",VLOOKUP(AD89,'H. INV.'!$AL$10:$AV$171,11,FALSE),"")))))))</f>
        <v/>
      </c>
      <c r="FH89" s="148" t="str">
        <f>IF(AE89="","",IF(AE89="L",0,IF(AE89="V",0,IF(AE89="X",0,IF(AE$2="L",VLOOKUP(AE89,'H. INV.'!$F$10:$P$171,11,FALSE),IF(AE$2="S",VLOOKUP(AE89,'H. INV.'!$V$10:$AF$171,11,FALSE),IF(AE$2="D",VLOOKUP(AE89,'H. INV.'!$AL$10:$AV$171,11,FALSE),"")))))))</f>
        <v/>
      </c>
      <c r="FI89" s="148" t="str">
        <f>IF(AF89="","",IF(AF89="L",0,IF(AF89="V",0,IF(AF89="X",0,IF(AF$2="L",VLOOKUP(AF89,'H. INV.'!$F$10:$P$171,11,FALSE),IF(AF$2="S",VLOOKUP(AF89,'H. INV.'!$V$10:$AF$171,11,FALSE),IF(AF$2="D",VLOOKUP(AF89,'H. INV.'!$AL$10:$AV$171,11,FALSE),"")))))))</f>
        <v/>
      </c>
      <c r="FJ89" s="148" t="str">
        <f>IF(AG89="","",IF(AG89="L",0,IF(AG89="V",0,IF(AG89="X",0,IF(AG$2="L",VLOOKUP(AG89,'H. INV.'!$F$10:$P$171,11,FALSE),IF(AG$2="S",VLOOKUP(AG89,'H. INV.'!$V$10:$AF$171,11,FALSE),IF(AG$2="D",VLOOKUP(AG89,'H. INV.'!$AL$10:$AV$171,11,FALSE),"")))))))</f>
        <v/>
      </c>
      <c r="FK89" s="148" t="str">
        <f>IF(AH89="","",IF(AH89="L",0,IF(AH89="V",0,IF(AH89="X",0,IF(AH$2="L",VLOOKUP(AH89,'H. INV.'!$F$10:$P$171,11,FALSE),IF(AH$2="S",VLOOKUP(AH89,'H. INV.'!$V$10:$AF$171,11,FALSE),IF(AH$2="D",VLOOKUP(AH89,'H. INV.'!$AL$10:$AV$171,11,FALSE),"")))))))</f>
        <v/>
      </c>
      <c r="FL89" s="148" t="str">
        <f>IF(AI89="","",IF(AI89="L",0,IF(AI89="V",0,IF(AI89="X",0,IF(AI$2="L",VLOOKUP(AI89,'H. INV.'!$F$10:$P$171,11,FALSE),IF(AI$2="S",VLOOKUP(AI89,'H. INV.'!$V$10:$AF$171,11,FALSE),IF(AI$2="D",VLOOKUP(AI89,'H. INV.'!$AL$10:$AV$171,11,FALSE),"")))))))</f>
        <v/>
      </c>
      <c r="FM89" s="148" t="str">
        <f>IF(AJ89="","",IF(AJ89="L",0,IF(AJ89="V",0,IF(AJ89="X",0,IF(AJ$2="L",VLOOKUP(AJ89,'H. INV.'!$F$10:$P$171,11,FALSE),IF(AJ$2="S",VLOOKUP(AJ89,'H. INV.'!$V$10:$AF$171,11,FALSE),IF(AJ$2="D",VLOOKUP(AJ89,'H. INV.'!$AL$10:$AV$171,11,FALSE),"")))))))</f>
        <v/>
      </c>
      <c r="FN89" s="148" t="str">
        <f>IF(AK89="","",IF(AK89="L",0,IF(AK89="V",0,IF(AK89="X",0,IF(AK$2="L",VLOOKUP(AK89,'H. INV.'!$F$10:$P$171,11,FALSE),IF(AK$2="S",VLOOKUP(AK89,'H. INV.'!$V$10:$AF$171,11,FALSE),IF(AK$2="D",VLOOKUP(AK89,'H. INV.'!$AL$10:$AV$171,11,FALSE),"")))))))</f>
        <v/>
      </c>
      <c r="FO89" s="19"/>
      <c r="FP89" s="148" t="str">
        <f>IF(G89="","",IF(G89="L",0,IF(G89="V",0,IF(G89="X",0,IF(G$2="L",VLOOKUP(G89,'H. VER.'!$F$10:$P$171,11,FALSE),IF(G$2="S",VLOOKUP(G89,'H. VER.'!$V$10:$AF$171,11,FALSE),IF(G$2="D",VLOOKUP(G89,'H. VER.'!$AL$10:$AV$171,11,FALSE),"")))))))</f>
        <v/>
      </c>
      <c r="FQ89" s="148" t="str">
        <f>IF(H89="","",IF(H89="L",0,IF(H89="V",0,IF(H89="X",0,IF(H$2="L",VLOOKUP(H89,'H. VER.'!$F$10:$P$171,11,FALSE),IF(H$2="S",VLOOKUP(H89,'H. VER.'!$V$10:$AF$171,11,FALSE),IF(H$2="D",VLOOKUP(H89,'H. VER.'!$AL$10:$AV$171,11,FALSE),"")))))))</f>
        <v/>
      </c>
      <c r="FR89" s="148" t="str">
        <f>IF(I89="","",IF(I89="L",0,IF(I89="V",0,IF(I89="X",0,IF(I$2="L",VLOOKUP(I89,'H. VER.'!$F$10:$P$171,11,FALSE),IF(I$2="S",VLOOKUP(I89,'H. VER.'!$V$10:$AF$171,11,FALSE),IF(I$2="D",VLOOKUP(I89,'H. VER.'!$AL$10:$AV$171,11,FALSE),"")))))))</f>
        <v/>
      </c>
      <c r="FS89" s="148" t="str">
        <f>IF(J89="","",IF(J89="L",0,IF(J89="V",0,IF(J89="X",0,IF(J$2="L",VLOOKUP(J89,'H. VER.'!$F$10:$P$171,11,FALSE),IF(J$2="S",VLOOKUP(J89,'H. VER.'!$V$10:$AF$171,11,FALSE),IF(J$2="D",VLOOKUP(J89,'H. VER.'!$AL$10:$AV$171,11,FALSE),"")))))))</f>
        <v/>
      </c>
      <c r="FT89" s="148" t="str">
        <f>IF(K89="","",IF(K89="L",0,IF(K89="V",0,IF(K89="X",0,IF(K$2="L",VLOOKUP(K89,'H. VER.'!$F$10:$P$171,11,FALSE),IF(K$2="S",VLOOKUP(K89,'H. VER.'!$V$10:$AF$171,11,FALSE),IF(K$2="D",VLOOKUP(K89,'H. VER.'!$AL$10:$AV$171,11,FALSE),"")))))))</f>
        <v/>
      </c>
      <c r="FU89" s="148" t="str">
        <f>IF(L89="","",IF(L89="L",0,IF(L89="V",0,IF(L89="X",0,IF(L$2="L",VLOOKUP(L89,'H. VER.'!$F$10:$P$171,11,FALSE),IF(L$2="S",VLOOKUP(L89,'H. VER.'!$V$10:$AF$171,11,FALSE),IF(L$2="D",VLOOKUP(L89,'H. VER.'!$AL$10:$AV$171,11,FALSE),"")))))))</f>
        <v/>
      </c>
      <c r="FV89" s="148" t="str">
        <f>IF(M89="","",IF(M89="L",0,IF(M89="V",0,IF(M89="X",0,IF(M$2="L",VLOOKUP(M89,'H. VER.'!$F$10:$P$171,11,FALSE),IF(M$2="S",VLOOKUP(M89,'H. VER.'!$V$10:$AF$171,11,FALSE),IF(M$2="D",VLOOKUP(M89,'H. VER.'!$AL$10:$AV$171,11,FALSE),"")))))))</f>
        <v/>
      </c>
      <c r="FW89" s="148" t="str">
        <f>IF(N89="","",IF(N89="L",0,IF(N89="V",0,IF(N89="X",0,IF(N$2="L",VLOOKUP(N89,'H. VER.'!$F$10:$P$171,11,FALSE),IF(N$2="S",VLOOKUP(N89,'H. VER.'!$V$10:$AF$171,11,FALSE),IF(N$2="D",VLOOKUP(N89,'H. VER.'!$AL$10:$AV$171,11,FALSE),"")))))))</f>
        <v/>
      </c>
      <c r="FX89" s="148" t="str">
        <f>IF(O89="","",IF(O89="L",0,IF(O89="V",0,IF(O89="X",0,IF(O$2="L",VLOOKUP(O89,'H. VER.'!$F$10:$P$171,11,FALSE),IF(O$2="S",VLOOKUP(O89,'H. VER.'!$V$10:$AF$171,11,FALSE),IF(O$2="D",VLOOKUP(O89,'H. VER.'!$AL$10:$AV$171,11,FALSE),"")))))))</f>
        <v/>
      </c>
      <c r="FY89" s="148" t="str">
        <f>IF(P89="","",IF(P89="L",0,IF(P89="V",0,IF(P89="X",0,IF(P$2="L",VLOOKUP(P89,'H. VER.'!$F$10:$P$171,11,FALSE),IF(P$2="S",VLOOKUP(P89,'H. VER.'!$V$10:$AF$171,11,FALSE),IF(P$2="D",VLOOKUP(P89,'H. VER.'!$AL$10:$AV$171,11,FALSE),"")))))))</f>
        <v/>
      </c>
      <c r="FZ89" s="148" t="str">
        <f>IF(Q89="","",IF(Q89="L",0,IF(Q89="V",0,IF(Q89="X",0,IF(Q$2="L",VLOOKUP(Q89,'H. VER.'!$F$10:$P$171,11,FALSE),IF(Q$2="S",VLOOKUP(Q89,'H. VER.'!$V$10:$AF$171,11,FALSE),IF(Q$2="D",VLOOKUP(Q89,'H. VER.'!$AL$10:$AV$171,11,FALSE),"")))))))</f>
        <v/>
      </c>
      <c r="GA89" s="148" t="str">
        <f>IF(R89="","",IF(R89="L",0,IF(R89="V",0,IF(R89="X",0,IF(R$2="L",VLOOKUP(R89,'H. VER.'!$F$10:$P$171,11,FALSE),IF(R$2="S",VLOOKUP(R89,'H. VER.'!$V$10:$AF$171,11,FALSE),IF(R$2="D",VLOOKUP(R89,'H. VER.'!$AL$10:$AV$171,11,FALSE),"")))))))</f>
        <v/>
      </c>
      <c r="GB89" s="148" t="str">
        <f>IF(S89="","",IF(S89="L",0,IF(S89="V",0,IF(S89="X",0,IF(S$2="L",VLOOKUP(S89,'H. VER.'!$F$10:$P$171,11,FALSE),IF(S$2="S",VLOOKUP(S89,'H. VER.'!$V$10:$AF$171,11,FALSE),IF(S$2="D",VLOOKUP(S89,'H. VER.'!$AL$10:$AV$171,11,FALSE),"")))))))</f>
        <v/>
      </c>
      <c r="GC89" s="148" t="str">
        <f>IF(T89="","",IF(T89="L",0,IF(T89="V",0,IF(T89="X",0,IF(T$2="L",VLOOKUP(T89,'H. VER.'!$F$10:$P$171,11,FALSE),IF(T$2="S",VLOOKUP(T89,'H. VER.'!$V$10:$AF$171,11,FALSE),IF(T$2="D",VLOOKUP(T89,'H. VER.'!$AL$10:$AV$171,11,FALSE),"")))))))</f>
        <v/>
      </c>
      <c r="GD89" s="148" t="str">
        <f>IF(U89="","",IF(U89="L",0,IF(U89="V",0,IF(U89="X",0,IF(U$2="L",VLOOKUP(U89,'H. VER.'!$F$10:$P$171,11,FALSE),IF(U$2="S",VLOOKUP(U89,'H. VER.'!$V$10:$AF$171,11,FALSE),IF(U$2="D",VLOOKUP(U89,'H. VER.'!$AL$10:$AV$171,11,FALSE),"")))))))</f>
        <v/>
      </c>
      <c r="GE89" s="148" t="str">
        <f>IF(V89="","",IF(V89="L",0,IF(V89="V",0,IF(V89="X",0,IF(V$2="L",VLOOKUP(V89,'H. VER.'!$F$10:$P$171,11,FALSE),IF(V$2="S",VLOOKUP(V89,'H. VER.'!$V$10:$AF$171,11,FALSE),IF(V$2="D",VLOOKUP(V89,'H. VER.'!$AL$10:$AV$171,11,FALSE),"")))))))</f>
        <v/>
      </c>
      <c r="GF89" s="148" t="str">
        <f>IF(W89="","",IF(W89="L",0,IF(W89="V",0,IF(W89="X",0,IF(W$2="L",VLOOKUP(W89,'H. VER.'!$F$10:$P$171,11,FALSE),IF(W$2="S",VLOOKUP(W89,'H. VER.'!$V$10:$AF$171,11,FALSE),IF(W$2="D",VLOOKUP(W89,'H. VER.'!$AL$10:$AV$171,11,FALSE),"")))))))</f>
        <v/>
      </c>
      <c r="GG89" s="148" t="str">
        <f>IF(X89="","",IF(X89="L",0,IF(X89="V",0,IF(X89="X",0,IF(X$2="L",VLOOKUP(X89,'H. VER.'!$F$10:$P$171,11,FALSE),IF(X$2="S",VLOOKUP(X89,'H. VER.'!$V$10:$AF$171,11,FALSE),IF(X$2="D",VLOOKUP(X89,'H. VER.'!$AL$10:$AV$171,11,FALSE),"")))))))</f>
        <v/>
      </c>
      <c r="GH89" s="148" t="str">
        <f>IF(Y89="","",IF(Y89="L",0,IF(Y89="V",0,IF(Y89="X",0,IF(Y$2="L",VLOOKUP(Y89,'H. VER.'!$F$10:$P$171,11,FALSE),IF(Y$2="S",VLOOKUP(Y89,'H. VER.'!$V$10:$AF$171,11,FALSE),IF(Y$2="D",VLOOKUP(Y89,'H. VER.'!$AL$10:$AV$171,11,FALSE),"")))))))</f>
        <v/>
      </c>
      <c r="GI89" s="148" t="str">
        <f>IF(Z89="","",IF(Z89="L",0,IF(Z89="V",0,IF(Z89="X",0,IF(Z$2="L",VLOOKUP(Z89,'H. VER.'!$F$10:$P$171,11,FALSE),IF(Z$2="S",VLOOKUP(Z89,'H. VER.'!$V$10:$AF$171,11,FALSE),IF(Z$2="D",VLOOKUP(Z89,'H. VER.'!$AL$10:$AV$171,11,FALSE),"")))))))</f>
        <v/>
      </c>
      <c r="GJ89" s="148" t="str">
        <f>IF(AA89="","",IF(AA89="L",0,IF(AA89="V",0,IF(AA89="X",0,IF(AA$2="L",VLOOKUP(AA89,'H. VER.'!$F$10:$P$171,11,FALSE),IF(AA$2="S",VLOOKUP(AA89,'H. VER.'!$V$10:$AF$171,11,FALSE),IF(AA$2="D",VLOOKUP(AA89,'H. VER.'!$AL$10:$AV$171,11,FALSE),"")))))))</f>
        <v/>
      </c>
      <c r="GK89" s="148" t="str">
        <f>IF(AB89="","",IF(AB89="L",0,IF(AB89="V",0,IF(AB89="X",0,IF(AB$2="L",VLOOKUP(AB89,'H. VER.'!$F$10:$P$171,11,FALSE),IF(AB$2="S",VLOOKUP(AB89,'H. VER.'!$V$10:$AF$171,11,FALSE),IF(AB$2="D",VLOOKUP(AB89,'H. VER.'!$AL$10:$AV$171,11,FALSE),"")))))))</f>
        <v/>
      </c>
      <c r="GL89" s="148" t="str">
        <f>IF(AC89="","",IF(AC89="L",0,IF(AC89="V",0,IF(AC89="X",0,IF(AC$2="L",VLOOKUP(AC89,'H. VER.'!$F$10:$P$171,11,FALSE),IF(AC$2="S",VLOOKUP(AC89,'H. VER.'!$V$10:$AF$171,11,FALSE),IF(AC$2="D",VLOOKUP(AC89,'H. VER.'!$AL$10:$AV$171,11,FALSE),"")))))))</f>
        <v/>
      </c>
      <c r="GM89" s="148" t="str">
        <f>IF(AD89="","",IF(AD89="L",0,IF(AD89="V",0,IF(AD89="X",0,IF(AD$2="L",VLOOKUP(AD89,'H. VER.'!$F$10:$P$171,11,FALSE),IF(AD$2="S",VLOOKUP(AD89,'H. VER.'!$V$10:$AF$171,11,FALSE),IF(AD$2="D",VLOOKUP(AD89,'H. VER.'!$AL$10:$AV$171,11,FALSE),"")))))))</f>
        <v/>
      </c>
      <c r="GN89" s="148" t="str">
        <f>IF(AE89="","",IF(AE89="L",0,IF(AE89="V",0,IF(AE89="X",0,IF(AE$2="L",VLOOKUP(AE89,'H. VER.'!$F$10:$P$171,11,FALSE),IF(AE$2="S",VLOOKUP(AE89,'H. VER.'!$V$10:$AF$171,11,FALSE),IF(AE$2="D",VLOOKUP(AE89,'H. VER.'!$AL$10:$AV$171,11,FALSE),"")))))))</f>
        <v/>
      </c>
      <c r="GO89" s="148" t="str">
        <f>IF(AF89="","",IF(AF89="L",0,IF(AF89="V",0,IF(AF89="X",0,IF(AF$2="L",VLOOKUP(AF89,'H. VER.'!$F$10:$P$171,11,FALSE),IF(AF$2="S",VLOOKUP(AF89,'H. VER.'!$V$10:$AF$171,11,FALSE),IF(AF$2="D",VLOOKUP(AF89,'H. VER.'!$AL$10:$AV$171,11,FALSE),"")))))))</f>
        <v/>
      </c>
      <c r="GP89" s="148" t="str">
        <f>IF(AG89="","",IF(AG89="L",0,IF(AG89="V",0,IF(AG89="X",0,IF(AG$2="L",VLOOKUP(AG89,'H. VER.'!$F$10:$P$171,11,FALSE),IF(AG$2="S",VLOOKUP(AG89,'H. VER.'!$V$10:$AF$171,11,FALSE),IF(AG$2="D",VLOOKUP(AG89,'H. VER.'!$AL$10:$AV$171,11,FALSE),"")))))))</f>
        <v/>
      </c>
      <c r="GQ89" s="148" t="str">
        <f>IF(AH89="","",IF(AH89="L",0,IF(AH89="V",0,IF(AH89="X",0,IF(AH$2="L",VLOOKUP(AH89,'H. VER.'!$F$10:$P$171,11,FALSE),IF(AH$2="S",VLOOKUP(AH89,'H. VER.'!$V$10:$AF$171,11,FALSE),IF(AH$2="D",VLOOKUP(AH89,'H. VER.'!$AL$10:$AV$171,11,FALSE),"")))))))</f>
        <v/>
      </c>
      <c r="GR89" s="148" t="str">
        <f>IF(AI89="","",IF(AI89="L",0,IF(AI89="V",0,IF(AI89="X",0,IF(AI$2="L",VLOOKUP(AI89,'H. VER.'!$F$10:$P$171,11,FALSE),IF(AI$2="S",VLOOKUP(AI89,'H. VER.'!$V$10:$AF$171,11,FALSE),IF(AI$2="D",VLOOKUP(AI89,'H. VER.'!$AL$10:$AV$171,11,FALSE),"")))))))</f>
        <v/>
      </c>
      <c r="GS89" s="148" t="str">
        <f>IF(AJ89="","",IF(AJ89="L",0,IF(AJ89="V",0,IF(AJ89="X",0,IF(AJ$2="L",VLOOKUP(AJ89,'H. VER.'!$F$10:$P$171,11,FALSE),IF(AJ$2="S",VLOOKUP(AJ89,'H. VER.'!$V$10:$AF$171,11,FALSE),IF(AJ$2="D",VLOOKUP(AJ89,'H. VER.'!$AL$10:$AV$171,11,FALSE),"")))))))</f>
        <v/>
      </c>
      <c r="GT89" s="148" t="str">
        <f>IF(AK89="","",IF(AK89="L",0,IF(AK89="V",0,IF(AK89="X",0,IF(AK$2="L",VLOOKUP(AK89,'H. VER.'!$F$10:$P$171,11,FALSE),IF(AK$2="S",VLOOKUP(AK89,'H. VER.'!$V$10:$AF$171,11,FALSE),IF(AK$2="D",VLOOKUP(AK89,'H. VER.'!$AL$10:$AV$171,11,FALSE),"")))))))</f>
        <v/>
      </c>
      <c r="GU89" s="19"/>
      <c r="GV89" s="417">
        <f t="shared" si="122"/>
        <v>82</v>
      </c>
      <c r="GW89" s="415"/>
    </row>
    <row r="90" spans="1:205" ht="15.75">
      <c r="A90" s="368"/>
      <c r="B90" s="367" t="str">
        <f>IFERROR(VLOOKUP(A506/7/2023+CONDUCTORES!C:V,20,FALSE),"")</f>
        <v/>
      </c>
      <c r="C90" s="544" t="str">
        <f>IF(CUADRO!A90="",IF(B90="","",B90),VLOOKUP(CUADRO!A90,CONDUCTORES!C:E,3,FALSE))</f>
        <v/>
      </c>
      <c r="D90" s="545" t="str">
        <f>IF(ISNA(IF(B90="",IF(A90="","",A90),VLOOKUP(B90,CONDUCTORES!B:F,5,FALSE))),"",(IF(B90="",IF(A90="","",A90),VLOOKUP(B90,CONDUCTORES!B:F,5,FALSE))))</f>
        <v/>
      </c>
      <c r="E90" s="546">
        <v>75</v>
      </c>
      <c r="F90" s="558"/>
      <c r="G90" s="547"/>
      <c r="H90" s="547"/>
      <c r="I90" s="547"/>
      <c r="J90" s="547"/>
      <c r="K90" s="547"/>
      <c r="L90" s="547"/>
      <c r="M90" s="547"/>
      <c r="N90" s="547"/>
      <c r="O90" s="547"/>
      <c r="P90" s="547"/>
      <c r="Q90" s="547"/>
      <c r="R90" s="547"/>
      <c r="S90" s="550"/>
      <c r="T90" s="547"/>
      <c r="U90" s="547"/>
      <c r="V90" s="549"/>
      <c r="W90" s="547"/>
      <c r="X90" s="547"/>
      <c r="Y90" s="547"/>
      <c r="Z90" s="547"/>
      <c r="AA90" s="547"/>
      <c r="AB90" s="547"/>
      <c r="AC90" s="547"/>
      <c r="AD90" s="547"/>
      <c r="AE90" s="547"/>
      <c r="AF90" s="547"/>
      <c r="AG90" s="550"/>
      <c r="AH90" s="547"/>
      <c r="AI90" s="547"/>
      <c r="AJ90" s="547"/>
      <c r="AK90" s="547"/>
      <c r="AL90" s="417">
        <f t="shared" si="120"/>
        <v>0</v>
      </c>
      <c r="AM90" s="417">
        <f t="shared" si="121"/>
        <v>31</v>
      </c>
      <c r="AN90" s="463">
        <f t="shared" si="112"/>
        <v>0</v>
      </c>
      <c r="AO90" s="463">
        <f t="shared" si="113"/>
        <v>0</v>
      </c>
      <c r="AP90" s="463">
        <f t="shared" si="114"/>
        <v>0</v>
      </c>
      <c r="AQ90" s="463">
        <f t="shared" si="115"/>
        <v>0</v>
      </c>
      <c r="AR90" s="463">
        <f t="shared" si="116"/>
        <v>0</v>
      </c>
      <c r="AS90" s="464">
        <f t="shared" si="117"/>
        <v>0</v>
      </c>
      <c r="AT90" s="464">
        <f t="shared" si="118"/>
        <v>0</v>
      </c>
      <c r="AU90" s="465">
        <f>EH90+(AO90*(CALCULADORA!$L$22/30))+(CUADRO!AP90*CALCULADORA!$J$22)+(CUADRO!AQ90*CALCULADORA!$J$22)+(CUADRO!AR90*CALCULADORA!$J$22)</f>
        <v>0</v>
      </c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97">
        <f t="shared" si="80"/>
        <v>1</v>
      </c>
      <c r="BW90" s="97">
        <f t="shared" si="81"/>
        <v>2</v>
      </c>
      <c r="BX90" s="97">
        <f t="shared" si="82"/>
        <v>3</v>
      </c>
      <c r="BY90" s="97">
        <f t="shared" si="83"/>
        <v>4</v>
      </c>
      <c r="BZ90" s="97">
        <f t="shared" si="84"/>
        <v>5</v>
      </c>
      <c r="CA90" s="97">
        <f t="shared" si="85"/>
        <v>6</v>
      </c>
      <c r="CB90" s="97">
        <f t="shared" si="86"/>
        <v>7</v>
      </c>
      <c r="CC90" s="97">
        <f t="shared" si="87"/>
        <v>8</v>
      </c>
      <c r="CD90" s="97">
        <f t="shared" si="88"/>
        <v>9</v>
      </c>
      <c r="CE90" s="97">
        <f t="shared" si="89"/>
        <v>10</v>
      </c>
      <c r="CF90" s="97">
        <f t="shared" si="90"/>
        <v>11</v>
      </c>
      <c r="CG90" s="97">
        <f t="shared" si="91"/>
        <v>12</v>
      </c>
      <c r="CH90" s="97">
        <f t="shared" si="92"/>
        <v>13</v>
      </c>
      <c r="CI90" s="97">
        <f t="shared" si="93"/>
        <v>14</v>
      </c>
      <c r="CJ90" s="97">
        <f t="shared" si="94"/>
        <v>15</v>
      </c>
      <c r="CK90" s="97">
        <f t="shared" si="95"/>
        <v>16</v>
      </c>
      <c r="CL90" s="97">
        <f t="shared" si="96"/>
        <v>17</v>
      </c>
      <c r="CM90" s="97">
        <f t="shared" si="97"/>
        <v>18</v>
      </c>
      <c r="CN90" s="97">
        <f t="shared" si="98"/>
        <v>19</v>
      </c>
      <c r="CO90" s="97">
        <f t="shared" si="99"/>
        <v>20</v>
      </c>
      <c r="CP90" s="97">
        <f t="shared" si="100"/>
        <v>21</v>
      </c>
      <c r="CQ90" s="97">
        <f t="shared" si="101"/>
        <v>22</v>
      </c>
      <c r="CR90" s="97">
        <f t="shared" si="102"/>
        <v>23</v>
      </c>
      <c r="CS90" s="97">
        <f t="shared" si="103"/>
        <v>24</v>
      </c>
      <c r="CT90" s="97">
        <f t="shared" si="104"/>
        <v>25</v>
      </c>
      <c r="CU90" s="97">
        <f t="shared" si="105"/>
        <v>26</v>
      </c>
      <c r="CV90" s="97">
        <f t="shared" si="106"/>
        <v>27</v>
      </c>
      <c r="CW90" s="97">
        <f t="shared" si="107"/>
        <v>28</v>
      </c>
      <c r="CX90" s="97">
        <f t="shared" si="108"/>
        <v>29</v>
      </c>
      <c r="CY90" s="97">
        <f t="shared" si="109"/>
        <v>30</v>
      </c>
      <c r="CZ90" s="97">
        <f t="shared" si="110"/>
        <v>31</v>
      </c>
      <c r="DA90" s="19"/>
      <c r="DB90" s="19"/>
      <c r="DC90" s="148" t="str">
        <f>IF(G90="X",CALCULADORA!$J$22,IF(CUADRO!G90="V",0,IF(CUADRO!G90="AP",0,IF(CUADRO!G90="HS",0,IF(CUADRO!G90="BA",0,IF(CALCULADORA!$M$2="INVIERNO",CUADRO!EJ90,CUADRO!FP90))))))</f>
        <v/>
      </c>
      <c r="DD90" s="148" t="str">
        <f>IF(H90="X",CALCULADORA!$J$22,IF(CUADRO!H90="V",0,IF(CUADRO!H90="AP",0,IF(CUADRO!H90="HS",0,IF(CUADRO!H90="BA",0,IF(CALCULADORA!$M$2="INVIERNO",CUADRO!EK90,CUADRO!FQ90))))))</f>
        <v/>
      </c>
      <c r="DE90" s="148" t="str">
        <f>IF(I90="X",CALCULADORA!$J$22,IF(CUADRO!I90="V",0,IF(CUADRO!I90="AP",0,IF(CUADRO!I90="HS",0,IF(CUADRO!I90="BA",0,IF(CALCULADORA!$M$2="INVIERNO",CUADRO!EL90,CUADRO!FR90))))))</f>
        <v/>
      </c>
      <c r="DF90" s="148" t="str">
        <f>IF(J90="X",CALCULADORA!$J$22,IF(CUADRO!J90="V",0,IF(CUADRO!J90="AP",0,IF(CUADRO!J90="HS",0,IF(CUADRO!J90="BA",0,IF(CALCULADORA!$M$2="INVIERNO",CUADRO!EM90,CUADRO!FS90))))))</f>
        <v/>
      </c>
      <c r="DG90" s="148" t="str">
        <f>IF(K90="X",CALCULADORA!$J$22,IF(CUADRO!K90="V",0,IF(CUADRO!K90="AP",0,IF(CUADRO!K90="HS",0,IF(CUADRO!K90="BA",0,IF(CALCULADORA!$M$2="INVIERNO",CUADRO!EN90,CUADRO!FT90))))))</f>
        <v/>
      </c>
      <c r="DH90" s="148" t="str">
        <f>IF(L90="X",CALCULADORA!$J$22,IF(CUADRO!L90="V",0,IF(CUADRO!L90="AP",0,IF(CUADRO!L90="HS",0,IF(CUADRO!L90="BA",0,IF(CALCULADORA!$M$2="INVIERNO",CUADRO!EO90,CUADRO!FU90))))))</f>
        <v/>
      </c>
      <c r="DI90" s="148" t="str">
        <f>IF(M90="X",CALCULADORA!$J$22,IF(CUADRO!M90="V",0,IF(CUADRO!M90="AP",0,IF(CUADRO!M90="HS",0,IF(CUADRO!M90="BA",0,IF(CALCULADORA!$M$2="INVIERNO",CUADRO!EP90,CUADRO!FV90))))))</f>
        <v/>
      </c>
      <c r="DJ90" s="148" t="str">
        <f>IF(N90="X",CALCULADORA!$J$22,IF(CUADRO!N90="V",0,IF(CUADRO!N90="AP",0,IF(CUADRO!N90="HS",0,IF(CUADRO!N90="BA",0,IF(CALCULADORA!$M$2="INVIERNO",CUADRO!EQ90,CUADRO!FW90))))))</f>
        <v/>
      </c>
      <c r="DK90" s="148" t="str">
        <f>IF(O90="X",CALCULADORA!$J$22,IF(CUADRO!O90="V",0,IF(CUADRO!O90="AP",0,IF(CUADRO!O90="HS",0,IF(CUADRO!O90="BA",0,IF(CALCULADORA!$M$2="INVIERNO",CUADRO!ER90,CUADRO!FX90))))))</f>
        <v/>
      </c>
      <c r="DL90" s="148" t="str">
        <f>IF(P90="X",CALCULADORA!$J$22,IF(CUADRO!P90="V",0,IF(CUADRO!P90="AP",0,IF(CUADRO!P90="HS",0,IF(CUADRO!P90="BA",0,IF(CALCULADORA!$M$2="INVIERNO",CUADRO!ES90,CUADRO!FY90))))))</f>
        <v/>
      </c>
      <c r="DM90" s="148" t="str">
        <f>IF(Q90="X",CALCULADORA!$J$22,IF(CUADRO!Q90="V",0,IF(CUADRO!Q90="AP",0,IF(CUADRO!Q90="HS",0,IF(CUADRO!Q90="BA",0,IF(CALCULADORA!$M$2="INVIERNO",CUADRO!ET90,CUADRO!FZ90))))))</f>
        <v/>
      </c>
      <c r="DN90" s="148" t="str">
        <f>IF(R90="X",CALCULADORA!$J$22,IF(CUADRO!R90="V",0,IF(CUADRO!R90="AP",0,IF(CUADRO!R90="HS",0,IF(CUADRO!R90="BA",0,IF(CALCULADORA!$M$2="INVIERNO",CUADRO!EU90,CUADRO!GA90))))))</f>
        <v/>
      </c>
      <c r="DO90" s="148" t="str">
        <f>IF(S90="X",CALCULADORA!$J$22,IF(CUADRO!S90="V",0,IF(CUADRO!S90="AP",0,IF(CUADRO!S90="HS",0,IF(CUADRO!S90="BA",0,IF(CALCULADORA!$M$2="INVIERNO",CUADRO!EV90,CUADRO!GB90))))))</f>
        <v/>
      </c>
      <c r="DP90" s="148" t="str">
        <f>IF(T90="X",CALCULADORA!$J$22,IF(CUADRO!T90="V",0,IF(CUADRO!T90="AP",0,IF(CUADRO!T90="HS",0,IF(CUADRO!T90="BA",0,IF(CALCULADORA!$M$2="INVIERNO",CUADRO!EW90,CUADRO!GC90))))))</f>
        <v/>
      </c>
      <c r="DQ90" s="148" t="str">
        <f>IF(U90="X",CALCULADORA!$J$22,IF(CUADRO!U90="V",0,IF(CUADRO!U90="AP",0,IF(CUADRO!U90="HS",0,IF(CUADRO!U90="BA",0,IF(CALCULADORA!$M$2="INVIERNO",CUADRO!EX90,CUADRO!GD90))))))</f>
        <v/>
      </c>
      <c r="DR90" s="148" t="str">
        <f>IF(V90="X",CALCULADORA!$J$22,IF(CUADRO!V90="V",0,IF(CUADRO!V90="AP",0,IF(CUADRO!V90="HS",0,IF(CUADRO!V90="BA",0,IF(CALCULADORA!$M$2="INVIERNO",CUADRO!EY90,CUADRO!GE90))))))</f>
        <v/>
      </c>
      <c r="DS90" s="148" t="str">
        <f>IF(W90="X",CALCULADORA!$J$22,IF(CUADRO!W90="V",0,IF(CUADRO!W90="AP",0,IF(CUADRO!W90="HS",0,IF(CUADRO!W90="BA",0,IF(CALCULADORA!$M$2="INVIERNO",CUADRO!EZ90,CUADRO!GF90))))))</f>
        <v/>
      </c>
      <c r="DT90" s="148" t="str">
        <f>IF(X90="X",CALCULADORA!$J$22,IF(CUADRO!X90="V",0,IF(CUADRO!X90="AP",0,IF(CUADRO!X90="HS",0,IF(CUADRO!X90="BA",0,IF(CALCULADORA!$M$2="INVIERNO",CUADRO!FA90,CUADRO!GG90))))))</f>
        <v/>
      </c>
      <c r="DU90" s="148" t="str">
        <f>IF(Y90="X",CALCULADORA!$J$22,IF(CUADRO!Y90="V",0,IF(CUADRO!Y90="AP",0,IF(CUADRO!Y90="HS",0,IF(CUADRO!Y90="BA",0,IF(CALCULADORA!$M$2="INVIERNO",CUADRO!FB90,CUADRO!GH90))))))</f>
        <v/>
      </c>
      <c r="DV90" s="148" t="str">
        <f>IF(Z90="X",CALCULADORA!$J$22,IF(CUADRO!Z90="V",0,IF(CUADRO!Z90="AP",0,IF(CUADRO!Z90="HS",0,IF(CUADRO!Z90="BA",0,IF(CALCULADORA!$M$2="INVIERNO",CUADRO!FC90,CUADRO!GI90))))))</f>
        <v/>
      </c>
      <c r="DW90" s="148" t="str">
        <f>IF(AA90="X",CALCULADORA!$J$22,IF(CUADRO!AA90="V",0,IF(CUADRO!AA90="AP",0,IF(CUADRO!AA90="HS",0,IF(CUADRO!AA90="BA",0,IF(CALCULADORA!$M$2="INVIERNO",CUADRO!FD90,CUADRO!GJ90))))))</f>
        <v/>
      </c>
      <c r="DX90" s="148" t="str">
        <f>IF(AB90="X",CALCULADORA!$J$22,IF(CUADRO!AB90="V",0,IF(CUADRO!AB90="AP",0,IF(CUADRO!AB90="HS",0,IF(CUADRO!AB90="BA",0,IF(CALCULADORA!$M$2="INVIERNO",CUADRO!FE90,CUADRO!GK90))))))</f>
        <v/>
      </c>
      <c r="DY90" s="148" t="str">
        <f>IF(AC90="X",CALCULADORA!$J$22,IF(CUADRO!AC90="V",0,IF(CUADRO!AC90="AP",0,IF(CUADRO!AC90="HS",0,IF(CUADRO!AC90="BA",0,IF(CALCULADORA!$M$2="INVIERNO",CUADRO!FF90,CUADRO!GL90))))))</f>
        <v/>
      </c>
      <c r="DZ90" s="148" t="str">
        <f>IF(AD90="X",CALCULADORA!$J$22,IF(CUADRO!AD90="V",0,IF(CUADRO!AD90="AP",0,IF(CUADRO!AD90="HS",0,IF(CUADRO!AD90="BA",0,IF(CALCULADORA!$M$2="INVIERNO",CUADRO!FG90,CUADRO!GM90))))))</f>
        <v/>
      </c>
      <c r="EA90" s="148" t="str">
        <f>IF(AE90="X",CALCULADORA!$J$22,IF(CUADRO!AE90="V",0,IF(CUADRO!AE90="AP",0,IF(CUADRO!AE90="HS",0,IF(CUADRO!AE90="BA",0,IF(CALCULADORA!$M$2="INVIERNO",CUADRO!FH90,CUADRO!GN90))))))</f>
        <v/>
      </c>
      <c r="EB90" s="148" t="str">
        <f>IF(AF90="X",CALCULADORA!$J$22,IF(CUADRO!AF90="V",0,IF(CUADRO!AF90="AP",0,IF(CUADRO!AF90="HS",0,IF(CUADRO!AF90="BA",0,IF(CALCULADORA!$M$2="INVIERNO",CUADRO!FI90,CUADRO!GO90))))))</f>
        <v/>
      </c>
      <c r="EC90" s="148" t="str">
        <f>IF(AG90="X",CALCULADORA!$J$22,IF(CUADRO!AG90="V",0,IF(CUADRO!AG90="AP",0,IF(CUADRO!AG90="HS",0,IF(CUADRO!AG90="BA",0,IF(CALCULADORA!$M$2="INVIERNO",CUADRO!FJ90,CUADRO!GP90))))))</f>
        <v/>
      </c>
      <c r="ED90" s="148" t="str">
        <f>IF(AH90="X",CALCULADORA!$J$22,IF(CUADRO!AH90="V",0,IF(CUADRO!AH90="AP",0,IF(CUADRO!AH90="HS",0,IF(CUADRO!AH90="BA",0,IF(CALCULADORA!$M$2="INVIERNO",CUADRO!FK90,CUADRO!GQ90))))))</f>
        <v/>
      </c>
      <c r="EE90" s="148" t="str">
        <f>IF(AI90="X",CALCULADORA!$J$22,IF(CUADRO!AI90="V",0,IF(CUADRO!AI90="AP",0,IF(CUADRO!AI90="HS",0,IF(CUADRO!AI90="BA",0,IF(CALCULADORA!$M$2="INVIERNO",CUADRO!FL90,CUADRO!GR90))))))</f>
        <v/>
      </c>
      <c r="EF90" s="148" t="str">
        <f>IF(AJ90="X",CALCULADORA!$J$22,IF(CUADRO!AJ90="V",0,IF(CUADRO!AJ90="AP",0,IF(CUADRO!AJ90="HS",0,IF(CUADRO!AJ90="BA",0,IF(CALCULADORA!$M$2="INVIERNO",CUADRO!FM90,CUADRO!GS90))))))</f>
        <v/>
      </c>
      <c r="EG90" s="148" t="str">
        <f>IF(AK90="X",CALCULADORA!$J$22,IF(CUADRO!AK90="V",0,IF(CUADRO!AK90="AP",0,IF(CUADRO!AK90="HS",0,IF(CUADRO!AK90="BA",0,IF(CALCULADORA!$M$2="INVIERNO",CUADRO!FN90,CUADRO!GT90))))))</f>
        <v/>
      </c>
      <c r="EH90" s="363">
        <f t="shared" si="119"/>
        <v>0</v>
      </c>
      <c r="EI90" s="19"/>
      <c r="EJ90" s="148" t="str">
        <f>IF(G90="","",IF(G90="L",0,IF(G90="V",0,IF(G90="X",0,IF(G$2="L",VLOOKUP(G90,'H. INV.'!$F$10:$P$171,11,FALSE),IF(G$2="S",VLOOKUP(G90,'H. INV.'!$V$10:$AF$171,11,FALSE),IF(G$2="D",VLOOKUP(G90,'H. INV.'!$AL$10:$AV$171,11,FALSE),"")))))))</f>
        <v/>
      </c>
      <c r="EK90" s="148" t="str">
        <f>IF(H90="","",IF(H90="L",0,IF(H90="V",0,IF(H90="X",0,IF(H$2="L",VLOOKUP(H90,'H. INV.'!$F$10:$P$171,11,FALSE),IF(H$2="S",VLOOKUP(H90,'H. INV.'!$V$10:$AF$171,11,FALSE),IF(H$2="D",VLOOKUP(H90,'H. INV.'!$AL$10:$AV$171,11,FALSE),"")))))))</f>
        <v/>
      </c>
      <c r="EL90" s="148" t="str">
        <f>IF(I90="","",IF(I90="L",0,IF(I90="V",0,IF(I90="X",0,IF(I$2="L",VLOOKUP(I90,'H. INV.'!$F$10:$P$171,11,FALSE),IF(I$2="S",VLOOKUP(I90,'H. INV.'!$V$10:$AF$171,11,FALSE),IF(I$2="D",VLOOKUP(I90,'H. INV.'!$AL$10:$AV$171,11,FALSE),"")))))))</f>
        <v/>
      </c>
      <c r="EM90" s="148" t="str">
        <f>IF(J90="","",IF(J90="L",0,IF(J90="V",0,IF(J90="X",0,IF(J$2="L",VLOOKUP(J90,'H. INV.'!$F$10:$P$171,11,FALSE),IF(J$2="S",VLOOKUP(J90,'H. INV.'!$V$10:$AF$171,11,FALSE),IF(J$2="D",VLOOKUP(J90,'H. INV.'!$AL$10:$AV$171,11,FALSE),"")))))))</f>
        <v/>
      </c>
      <c r="EN90" s="148" t="str">
        <f>IF(K90="","",IF(K90="L",0,IF(K90="V",0,IF(K90="X",0,IF(K$2="L",VLOOKUP(K90,'H. INV.'!$F$10:$P$171,11,FALSE),IF(K$2="S",VLOOKUP(K90,'H. INV.'!$V$10:$AF$171,11,FALSE),IF(K$2="D",VLOOKUP(K90,'H. INV.'!$AL$10:$AV$171,11,FALSE),"")))))))</f>
        <v/>
      </c>
      <c r="EO90" s="148" t="str">
        <f>IF(L90="","",IF(L90="L",0,IF(L90="V",0,IF(L90="X",0,IF(L$2="L",VLOOKUP(L90,'H. INV.'!$F$10:$P$171,11,FALSE),IF(L$2="S",VLOOKUP(L90,'H. INV.'!$V$10:$AF$171,11,FALSE),IF(L$2="D",VLOOKUP(L90,'H. INV.'!$AL$10:$AV$171,11,FALSE),"")))))))</f>
        <v/>
      </c>
      <c r="EP90" s="148" t="str">
        <f>IF(M90="","",IF(M90="L",0,IF(M90="V",0,IF(M90="X",0,IF(M$2="L",VLOOKUP(M90,'H. INV.'!$F$10:$P$171,11,FALSE),IF(M$2="S",VLOOKUP(M90,'H. INV.'!$V$10:$AF$171,11,FALSE),IF(M$2="D",VLOOKUP(M90,'H. INV.'!$AL$10:$AV$171,11,FALSE),"")))))))</f>
        <v/>
      </c>
      <c r="EQ90" s="148" t="str">
        <f>IF(N90="","",IF(N90="L",0,IF(N90="V",0,IF(N90="X",0,IF(N$2="L",VLOOKUP(N90,'H. INV.'!$F$10:$P$171,11,FALSE),IF(N$2="S",VLOOKUP(N90,'H. INV.'!$V$10:$AF$171,11,FALSE),IF(N$2="D",VLOOKUP(N90,'H. INV.'!$AL$10:$AV$171,11,FALSE),"")))))))</f>
        <v/>
      </c>
      <c r="ER90" s="148" t="str">
        <f>IF(O90="","",IF(O90="L",0,IF(O90="V",0,IF(O90="X",0,IF(O$2="L",VLOOKUP(O90,'H. INV.'!$F$10:$P$171,11,FALSE),IF(O$2="S",VLOOKUP(O90,'H. INV.'!$V$10:$AF$171,11,FALSE),IF(O$2="D",VLOOKUP(O90,'H. INV.'!$AL$10:$AV$171,11,FALSE),"")))))))</f>
        <v/>
      </c>
      <c r="ES90" s="148" t="str">
        <f>IF(P90="","",IF(P90="L",0,IF(P90="V",0,IF(P90="X",0,IF(P$2="L",VLOOKUP(P90,'H. INV.'!$F$10:$P$171,11,FALSE),IF(P$2="S",VLOOKUP(P90,'H. INV.'!$V$10:$AF$171,11,FALSE),IF(P$2="D",VLOOKUP(P90,'H. INV.'!$AL$10:$AV$171,11,FALSE),"")))))))</f>
        <v/>
      </c>
      <c r="ET90" s="148" t="str">
        <f>IF(Q90="","",IF(Q90="L",0,IF(Q90="V",0,IF(Q90="X",0,IF(Q$2="L",VLOOKUP(Q90,'H. INV.'!$F$10:$P$171,11,FALSE),IF(Q$2="S",VLOOKUP(Q90,'H. INV.'!$V$10:$AF$171,11,FALSE),IF(Q$2="D",VLOOKUP(Q90,'H. INV.'!$AL$10:$AV$171,11,FALSE),"")))))))</f>
        <v/>
      </c>
      <c r="EU90" s="148" t="str">
        <f>IF(R90="","",IF(R90="L",0,IF(R90="V",0,IF(R90="X",0,IF(R$2="L",VLOOKUP(R90,'H. INV.'!$F$10:$P$171,11,FALSE),IF(R$2="S",VLOOKUP(R90,'H. INV.'!$V$10:$AF$171,11,FALSE),IF(R$2="D",VLOOKUP(R90,'H. INV.'!$AL$10:$AV$171,11,FALSE),"")))))))</f>
        <v/>
      </c>
      <c r="EV90" s="148" t="str">
        <f>IF(S90="","",IF(S90="L",0,IF(S90="V",0,IF(S90="X",0,IF(S$2="L",VLOOKUP(S90,'H. INV.'!$F$10:$P$171,11,FALSE),IF(S$2="S",VLOOKUP(S90,'H. INV.'!$V$10:$AF$171,11,FALSE),IF(S$2="D",VLOOKUP(S90,'H. INV.'!$AL$10:$AV$171,11,FALSE),"")))))))</f>
        <v/>
      </c>
      <c r="EW90" s="148" t="str">
        <f>IF(T90="","",IF(T90="L",0,IF(T90="V",0,IF(T90="X",0,IF(T$2="L",VLOOKUP(T90,'H. INV.'!$F$10:$P$171,11,FALSE),IF(T$2="S",VLOOKUP(T90,'H. INV.'!$V$10:$AF$171,11,FALSE),IF(T$2="D",VLOOKUP(T90,'H. INV.'!$AL$10:$AV$171,11,FALSE),"")))))))</f>
        <v/>
      </c>
      <c r="EX90" s="148" t="str">
        <f>IF(U90="","",IF(U90="L",0,IF(U90="V",0,IF(U90="X",0,IF(U$2="L",VLOOKUP(U90,'H. INV.'!$F$10:$P$171,11,FALSE),IF(U$2="S",VLOOKUP(U90,'H. INV.'!$V$10:$AF$171,11,FALSE),IF(U$2="D",VLOOKUP(U90,'H. INV.'!$AL$10:$AV$171,11,FALSE),"")))))))</f>
        <v/>
      </c>
      <c r="EY90" s="148" t="str">
        <f>IF(V90="","",IF(V90="L",0,IF(V90="V",0,IF(V90="X",0,IF(V$2="L",VLOOKUP(V90,'H. INV.'!$F$10:$P$171,11,FALSE),IF(V$2="S",VLOOKUP(V90,'H. INV.'!$V$10:$AF$171,11,FALSE),IF(V$2="D",VLOOKUP(V90,'H. INV.'!$AL$10:$AV$171,11,FALSE),"")))))))</f>
        <v/>
      </c>
      <c r="EZ90" s="148" t="str">
        <f>IF(W90="","",IF(W90="L",0,IF(W90="V",0,IF(W90="X",0,IF(W$2="L",VLOOKUP(W90,'H. INV.'!$F$10:$P$171,11,FALSE),IF(W$2="S",VLOOKUP(W90,'H. INV.'!$V$10:$AF$171,11,FALSE),IF(W$2="D",VLOOKUP(W90,'H. INV.'!$AL$10:$AV$171,11,FALSE),"")))))))</f>
        <v/>
      </c>
      <c r="FA90" s="148" t="str">
        <f>IF(X90="","",IF(X90="L",0,IF(X90="V",0,IF(X90="X",0,IF(X$2="L",VLOOKUP(X90,'H. INV.'!$F$10:$P$171,11,FALSE),IF(X$2="S",VLOOKUP(X90,'H. INV.'!$V$10:$AF$171,11,FALSE),IF(X$2="D",VLOOKUP(X90,'H. INV.'!$AL$10:$AV$171,11,FALSE),"")))))))</f>
        <v/>
      </c>
      <c r="FB90" s="148" t="str">
        <f>IF(Y90="","",IF(Y90="L",0,IF(Y90="V",0,IF(Y90="X",0,IF(Y$2="L",VLOOKUP(Y90,'H. INV.'!$F$10:$P$171,11,FALSE),IF(Y$2="S",VLOOKUP(Y90,'H. INV.'!$V$10:$AF$171,11,FALSE),IF(Y$2="D",VLOOKUP(Y90,'H. INV.'!$AL$10:$AV$171,11,FALSE),"")))))))</f>
        <v/>
      </c>
      <c r="FC90" s="148" t="str">
        <f>IF(Z90="","",IF(Z90="L",0,IF(Z90="V",0,IF(Z90="X",0,IF(Z$2="L",VLOOKUP(Z90,'H. INV.'!$F$10:$P$171,11,FALSE),IF(Z$2="S",VLOOKUP(Z90,'H. INV.'!$V$10:$AF$171,11,FALSE),IF(Z$2="D",VLOOKUP(Z90,'H. INV.'!$AL$10:$AV$171,11,FALSE),"")))))))</f>
        <v/>
      </c>
      <c r="FD90" s="148" t="str">
        <f>IF(AA90="","",IF(AA90="L",0,IF(AA90="V",0,IF(AA90="X",0,IF(AA$2="L",VLOOKUP(AA90,'H. INV.'!$F$10:$P$171,11,FALSE),IF(AA$2="S",VLOOKUP(AA90,'H. INV.'!$V$10:$AF$171,11,FALSE),IF(AA$2="D",VLOOKUP(AA90,'H. INV.'!$AL$10:$AV$171,11,FALSE),"")))))))</f>
        <v/>
      </c>
      <c r="FE90" s="148" t="str">
        <f>IF(AB90="","",IF(AB90="L",0,IF(AB90="V",0,IF(AB90="X",0,IF(AB$2="L",VLOOKUP(AB90,'H. INV.'!$F$10:$P$171,11,FALSE),IF(AB$2="S",VLOOKUP(AB90,'H. INV.'!$V$10:$AF$171,11,FALSE),IF(AB$2="D",VLOOKUP(AB90,'H. INV.'!$AL$10:$AV$171,11,FALSE),"")))))))</f>
        <v/>
      </c>
      <c r="FF90" s="148" t="str">
        <f>IF(AC90="","",IF(AC90="L",0,IF(AC90="V",0,IF(AC90="X",0,IF(AC$2="L",VLOOKUP(AC90,'H. INV.'!$F$10:$P$171,11,FALSE),IF(AC$2="S",VLOOKUP(AC90,'H. INV.'!$V$10:$AF$171,11,FALSE),IF(AC$2="D",VLOOKUP(AC90,'H. INV.'!$AL$10:$AV$171,11,FALSE),"")))))))</f>
        <v/>
      </c>
      <c r="FG90" s="148" t="str">
        <f>IF(AD90="","",IF(AD90="L",0,IF(AD90="V",0,IF(AD90="X",0,IF(AD$2="L",VLOOKUP(AD90,'H. INV.'!$F$10:$P$171,11,FALSE),IF(AD$2="S",VLOOKUP(AD90,'H. INV.'!$V$10:$AF$171,11,FALSE),IF(AD$2="D",VLOOKUP(AD90,'H. INV.'!$AL$10:$AV$171,11,FALSE),"")))))))</f>
        <v/>
      </c>
      <c r="FH90" s="148" t="str">
        <f>IF(AE90="","",IF(AE90="L",0,IF(AE90="V",0,IF(AE90="X",0,IF(AE$2="L",VLOOKUP(AE90,'H. INV.'!$F$10:$P$171,11,FALSE),IF(AE$2="S",VLOOKUP(AE90,'H. INV.'!$V$10:$AF$171,11,FALSE),IF(AE$2="D",VLOOKUP(AE90,'H. INV.'!$AL$10:$AV$171,11,FALSE),"")))))))</f>
        <v/>
      </c>
      <c r="FI90" s="148" t="str">
        <f>IF(AF90="","",IF(AF90="L",0,IF(AF90="V",0,IF(AF90="X",0,IF(AF$2="L",VLOOKUP(AF90,'H. INV.'!$F$10:$P$171,11,FALSE),IF(AF$2="S",VLOOKUP(AF90,'H. INV.'!$V$10:$AF$171,11,FALSE),IF(AF$2="D",VLOOKUP(AF90,'H. INV.'!$AL$10:$AV$171,11,FALSE),"")))))))</f>
        <v/>
      </c>
      <c r="FJ90" s="148" t="str">
        <f>IF(AG90="","",IF(AG90="L",0,IF(AG90="V",0,IF(AG90="X",0,IF(AG$2="L",VLOOKUP(AG90,'H. INV.'!$F$10:$P$171,11,FALSE),IF(AG$2="S",VLOOKUP(AG90,'H. INV.'!$V$10:$AF$171,11,FALSE),IF(AG$2="D",VLOOKUP(AG90,'H. INV.'!$AL$10:$AV$171,11,FALSE),"")))))))</f>
        <v/>
      </c>
      <c r="FK90" s="148" t="str">
        <f>IF(AH90="","",IF(AH90="L",0,IF(AH90="V",0,IF(AH90="X",0,IF(AH$2="L",VLOOKUP(AH90,'H. INV.'!$F$10:$P$171,11,FALSE),IF(AH$2="S",VLOOKUP(AH90,'H. INV.'!$V$10:$AF$171,11,FALSE),IF(AH$2="D",VLOOKUP(AH90,'H. INV.'!$AL$10:$AV$171,11,FALSE),"")))))))</f>
        <v/>
      </c>
      <c r="FL90" s="148" t="str">
        <f>IF(AI90="","",IF(AI90="L",0,IF(AI90="V",0,IF(AI90="X",0,IF(AI$2="L",VLOOKUP(AI90,'H. INV.'!$F$10:$P$171,11,FALSE),IF(AI$2="S",VLOOKUP(AI90,'H. INV.'!$V$10:$AF$171,11,FALSE),IF(AI$2="D",VLOOKUP(AI90,'H. INV.'!$AL$10:$AV$171,11,FALSE),"")))))))</f>
        <v/>
      </c>
      <c r="FM90" s="148" t="str">
        <f>IF(AJ90="","",IF(AJ90="L",0,IF(AJ90="V",0,IF(AJ90="X",0,IF(AJ$2="L",VLOOKUP(AJ90,'H. INV.'!$F$10:$P$171,11,FALSE),IF(AJ$2="S",VLOOKUP(AJ90,'H. INV.'!$V$10:$AF$171,11,FALSE),IF(AJ$2="D",VLOOKUP(AJ90,'H. INV.'!$AL$10:$AV$171,11,FALSE),"")))))))</f>
        <v/>
      </c>
      <c r="FN90" s="148" t="str">
        <f>IF(AK90="","",IF(AK90="L",0,IF(AK90="V",0,IF(AK90="X",0,IF(AK$2="L",VLOOKUP(AK90,'H. INV.'!$F$10:$P$171,11,FALSE),IF(AK$2="S",VLOOKUP(AK90,'H. INV.'!$V$10:$AF$171,11,FALSE),IF(AK$2="D",VLOOKUP(AK90,'H. INV.'!$AL$10:$AV$171,11,FALSE),"")))))))</f>
        <v/>
      </c>
      <c r="FO90" s="19"/>
      <c r="FP90" s="148" t="str">
        <f>IF(G90="","",IF(G90="L",0,IF(G90="V",0,IF(G90="X",0,IF(G$2="L",VLOOKUP(G90,'H. VER.'!$F$10:$P$171,11,FALSE),IF(G$2="S",VLOOKUP(G90,'H. VER.'!$V$10:$AF$171,11,FALSE),IF(G$2="D",VLOOKUP(G90,'H. VER.'!$AL$10:$AV$171,11,FALSE),"")))))))</f>
        <v/>
      </c>
      <c r="FQ90" s="148" t="str">
        <f>IF(H90="","",IF(H90="L",0,IF(H90="V",0,IF(H90="X",0,IF(H$2="L",VLOOKUP(H90,'H. VER.'!$F$10:$P$171,11,FALSE),IF(H$2="S",VLOOKUP(H90,'H. VER.'!$V$10:$AF$171,11,FALSE),IF(H$2="D",VLOOKUP(H90,'H. VER.'!$AL$10:$AV$171,11,FALSE),"")))))))</f>
        <v/>
      </c>
      <c r="FR90" s="148" t="str">
        <f>IF(I90="","",IF(I90="L",0,IF(I90="V",0,IF(I90="X",0,IF(I$2="L",VLOOKUP(I90,'H. VER.'!$F$10:$P$171,11,FALSE),IF(I$2="S",VLOOKUP(I90,'H. VER.'!$V$10:$AF$171,11,FALSE),IF(I$2="D",VLOOKUP(I90,'H. VER.'!$AL$10:$AV$171,11,FALSE),"")))))))</f>
        <v/>
      </c>
      <c r="FS90" s="148" t="str">
        <f>IF(J90="","",IF(J90="L",0,IF(J90="V",0,IF(J90="X",0,IF(J$2="L",VLOOKUP(J90,'H. VER.'!$F$10:$P$171,11,FALSE),IF(J$2="S",VLOOKUP(J90,'H. VER.'!$V$10:$AF$171,11,FALSE),IF(J$2="D",VLOOKUP(J90,'H. VER.'!$AL$10:$AV$171,11,FALSE),"")))))))</f>
        <v/>
      </c>
      <c r="FT90" s="148" t="str">
        <f>IF(K90="","",IF(K90="L",0,IF(K90="V",0,IF(K90="X",0,IF(K$2="L",VLOOKUP(K90,'H. VER.'!$F$10:$P$171,11,FALSE),IF(K$2="S",VLOOKUP(K90,'H. VER.'!$V$10:$AF$171,11,FALSE),IF(K$2="D",VLOOKUP(K90,'H. VER.'!$AL$10:$AV$171,11,FALSE),"")))))))</f>
        <v/>
      </c>
      <c r="FU90" s="148" t="str">
        <f>IF(L90="","",IF(L90="L",0,IF(L90="V",0,IF(L90="X",0,IF(L$2="L",VLOOKUP(L90,'H. VER.'!$F$10:$P$171,11,FALSE),IF(L$2="S",VLOOKUP(L90,'H. VER.'!$V$10:$AF$171,11,FALSE),IF(L$2="D",VLOOKUP(L90,'H. VER.'!$AL$10:$AV$171,11,FALSE),"")))))))</f>
        <v/>
      </c>
      <c r="FV90" s="148" t="str">
        <f>IF(M90="","",IF(M90="L",0,IF(M90="V",0,IF(M90="X",0,IF(M$2="L",VLOOKUP(M90,'H. VER.'!$F$10:$P$171,11,FALSE),IF(M$2="S",VLOOKUP(M90,'H. VER.'!$V$10:$AF$171,11,FALSE),IF(M$2="D",VLOOKUP(M90,'H. VER.'!$AL$10:$AV$171,11,FALSE),"")))))))</f>
        <v/>
      </c>
      <c r="FW90" s="148" t="str">
        <f>IF(N90="","",IF(N90="L",0,IF(N90="V",0,IF(N90="X",0,IF(N$2="L",VLOOKUP(N90,'H. VER.'!$F$10:$P$171,11,FALSE),IF(N$2="S",VLOOKUP(N90,'H. VER.'!$V$10:$AF$171,11,FALSE),IF(N$2="D",VLOOKUP(N90,'H. VER.'!$AL$10:$AV$171,11,FALSE),"")))))))</f>
        <v/>
      </c>
      <c r="FX90" s="148" t="str">
        <f>IF(O90="","",IF(O90="L",0,IF(O90="V",0,IF(O90="X",0,IF(O$2="L",VLOOKUP(O90,'H. VER.'!$F$10:$P$171,11,FALSE),IF(O$2="S",VLOOKUP(O90,'H. VER.'!$V$10:$AF$171,11,FALSE),IF(O$2="D",VLOOKUP(O90,'H. VER.'!$AL$10:$AV$171,11,FALSE),"")))))))</f>
        <v/>
      </c>
      <c r="FY90" s="148" t="str">
        <f>IF(P90="","",IF(P90="L",0,IF(P90="V",0,IF(P90="X",0,IF(P$2="L",VLOOKUP(P90,'H. VER.'!$F$10:$P$171,11,FALSE),IF(P$2="S",VLOOKUP(P90,'H. VER.'!$V$10:$AF$171,11,FALSE),IF(P$2="D",VLOOKUP(P90,'H. VER.'!$AL$10:$AV$171,11,FALSE),"")))))))</f>
        <v/>
      </c>
      <c r="FZ90" s="148" t="str">
        <f>IF(Q90="","",IF(Q90="L",0,IF(Q90="V",0,IF(Q90="X",0,IF(Q$2="L",VLOOKUP(Q90,'H. VER.'!$F$10:$P$171,11,FALSE),IF(Q$2="S",VLOOKUP(Q90,'H. VER.'!$V$10:$AF$171,11,FALSE),IF(Q$2="D",VLOOKUP(Q90,'H. VER.'!$AL$10:$AV$171,11,FALSE),"")))))))</f>
        <v/>
      </c>
      <c r="GA90" s="148" t="str">
        <f>IF(R90="","",IF(R90="L",0,IF(R90="V",0,IF(R90="X",0,IF(R$2="L",VLOOKUP(R90,'H. VER.'!$F$10:$P$171,11,FALSE),IF(R$2="S",VLOOKUP(R90,'H. VER.'!$V$10:$AF$171,11,FALSE),IF(R$2="D",VLOOKUP(R90,'H. VER.'!$AL$10:$AV$171,11,FALSE),"")))))))</f>
        <v/>
      </c>
      <c r="GB90" s="148" t="str">
        <f>IF(S90="","",IF(S90="L",0,IF(S90="V",0,IF(S90="X",0,IF(S$2="L",VLOOKUP(S90,'H. VER.'!$F$10:$P$171,11,FALSE),IF(S$2="S",VLOOKUP(S90,'H. VER.'!$V$10:$AF$171,11,FALSE),IF(S$2="D",VLOOKUP(S90,'H. VER.'!$AL$10:$AV$171,11,FALSE),"")))))))</f>
        <v/>
      </c>
      <c r="GC90" s="148" t="str">
        <f>IF(T90="","",IF(T90="L",0,IF(T90="V",0,IF(T90="X",0,IF(T$2="L",VLOOKUP(T90,'H. VER.'!$F$10:$P$171,11,FALSE),IF(T$2="S",VLOOKUP(T90,'H. VER.'!$V$10:$AF$171,11,FALSE),IF(T$2="D",VLOOKUP(T90,'H. VER.'!$AL$10:$AV$171,11,FALSE),"")))))))</f>
        <v/>
      </c>
      <c r="GD90" s="148" t="str">
        <f>IF(U90="","",IF(U90="L",0,IF(U90="V",0,IF(U90="X",0,IF(U$2="L",VLOOKUP(U90,'H. VER.'!$F$10:$P$171,11,FALSE),IF(U$2="S",VLOOKUP(U90,'H. VER.'!$V$10:$AF$171,11,FALSE),IF(U$2="D",VLOOKUP(U90,'H. VER.'!$AL$10:$AV$171,11,FALSE),"")))))))</f>
        <v/>
      </c>
      <c r="GE90" s="148" t="str">
        <f>IF(V90="","",IF(V90="L",0,IF(V90="V",0,IF(V90="X",0,IF(V$2="L",VLOOKUP(V90,'H. VER.'!$F$10:$P$171,11,FALSE),IF(V$2="S",VLOOKUP(V90,'H. VER.'!$V$10:$AF$171,11,FALSE),IF(V$2="D",VLOOKUP(V90,'H. VER.'!$AL$10:$AV$171,11,FALSE),"")))))))</f>
        <v/>
      </c>
      <c r="GF90" s="148" t="str">
        <f>IF(W90="","",IF(W90="L",0,IF(W90="V",0,IF(W90="X",0,IF(W$2="L",VLOOKUP(W90,'H. VER.'!$F$10:$P$171,11,FALSE),IF(W$2="S",VLOOKUP(W90,'H. VER.'!$V$10:$AF$171,11,FALSE),IF(W$2="D",VLOOKUP(W90,'H. VER.'!$AL$10:$AV$171,11,FALSE),"")))))))</f>
        <v/>
      </c>
      <c r="GG90" s="148" t="str">
        <f>IF(X90="","",IF(X90="L",0,IF(X90="V",0,IF(X90="X",0,IF(X$2="L",VLOOKUP(X90,'H. VER.'!$F$10:$P$171,11,FALSE),IF(X$2="S",VLOOKUP(X90,'H. VER.'!$V$10:$AF$171,11,FALSE),IF(X$2="D",VLOOKUP(X90,'H. VER.'!$AL$10:$AV$171,11,FALSE),"")))))))</f>
        <v/>
      </c>
      <c r="GH90" s="148" t="str">
        <f>IF(Y90="","",IF(Y90="L",0,IF(Y90="V",0,IF(Y90="X",0,IF(Y$2="L",VLOOKUP(Y90,'H. VER.'!$F$10:$P$171,11,FALSE),IF(Y$2="S",VLOOKUP(Y90,'H. VER.'!$V$10:$AF$171,11,FALSE),IF(Y$2="D",VLOOKUP(Y90,'H. VER.'!$AL$10:$AV$171,11,FALSE),"")))))))</f>
        <v/>
      </c>
      <c r="GI90" s="148" t="str">
        <f>IF(Z90="","",IF(Z90="L",0,IF(Z90="V",0,IF(Z90="X",0,IF(Z$2="L",VLOOKUP(Z90,'H. VER.'!$F$10:$P$171,11,FALSE),IF(Z$2="S",VLOOKUP(Z90,'H. VER.'!$V$10:$AF$171,11,FALSE),IF(Z$2="D",VLOOKUP(Z90,'H. VER.'!$AL$10:$AV$171,11,FALSE),"")))))))</f>
        <v/>
      </c>
      <c r="GJ90" s="148" t="str">
        <f>IF(AA90="","",IF(AA90="L",0,IF(AA90="V",0,IF(AA90="X",0,IF(AA$2="L",VLOOKUP(AA90,'H. VER.'!$F$10:$P$171,11,FALSE),IF(AA$2="S",VLOOKUP(AA90,'H. VER.'!$V$10:$AF$171,11,FALSE),IF(AA$2="D",VLOOKUP(AA90,'H. VER.'!$AL$10:$AV$171,11,FALSE),"")))))))</f>
        <v/>
      </c>
      <c r="GK90" s="148" t="str">
        <f>IF(AB90="","",IF(AB90="L",0,IF(AB90="V",0,IF(AB90="X",0,IF(AB$2="L",VLOOKUP(AB90,'H. VER.'!$F$10:$P$171,11,FALSE),IF(AB$2="S",VLOOKUP(AB90,'H. VER.'!$V$10:$AF$171,11,FALSE),IF(AB$2="D",VLOOKUP(AB90,'H. VER.'!$AL$10:$AV$171,11,FALSE),"")))))))</f>
        <v/>
      </c>
      <c r="GL90" s="148" t="str">
        <f>IF(AC90="","",IF(AC90="L",0,IF(AC90="V",0,IF(AC90="X",0,IF(AC$2="L",VLOOKUP(AC90,'H. VER.'!$F$10:$P$171,11,FALSE),IF(AC$2="S",VLOOKUP(AC90,'H. VER.'!$V$10:$AF$171,11,FALSE),IF(AC$2="D",VLOOKUP(AC90,'H. VER.'!$AL$10:$AV$171,11,FALSE),"")))))))</f>
        <v/>
      </c>
      <c r="GM90" s="148" t="str">
        <f>IF(AD90="","",IF(AD90="L",0,IF(AD90="V",0,IF(AD90="X",0,IF(AD$2="L",VLOOKUP(AD90,'H. VER.'!$F$10:$P$171,11,FALSE),IF(AD$2="S",VLOOKUP(AD90,'H. VER.'!$V$10:$AF$171,11,FALSE),IF(AD$2="D",VLOOKUP(AD90,'H. VER.'!$AL$10:$AV$171,11,FALSE),"")))))))</f>
        <v/>
      </c>
      <c r="GN90" s="148" t="str">
        <f>IF(AE90="","",IF(AE90="L",0,IF(AE90="V",0,IF(AE90="X",0,IF(AE$2="L",VLOOKUP(AE90,'H. VER.'!$F$10:$P$171,11,FALSE),IF(AE$2="S",VLOOKUP(AE90,'H. VER.'!$V$10:$AF$171,11,FALSE),IF(AE$2="D",VLOOKUP(AE90,'H. VER.'!$AL$10:$AV$171,11,FALSE),"")))))))</f>
        <v/>
      </c>
      <c r="GO90" s="148" t="str">
        <f>IF(AF90="","",IF(AF90="L",0,IF(AF90="V",0,IF(AF90="X",0,IF(AF$2="L",VLOOKUP(AF90,'H. VER.'!$F$10:$P$171,11,FALSE),IF(AF$2="S",VLOOKUP(AF90,'H. VER.'!$V$10:$AF$171,11,FALSE),IF(AF$2="D",VLOOKUP(AF90,'H. VER.'!$AL$10:$AV$171,11,FALSE),"")))))))</f>
        <v/>
      </c>
      <c r="GP90" s="148" t="str">
        <f>IF(AG90="","",IF(AG90="L",0,IF(AG90="V",0,IF(AG90="X",0,IF(AG$2="L",VLOOKUP(AG90,'H. VER.'!$F$10:$P$171,11,FALSE),IF(AG$2="S",VLOOKUP(AG90,'H. VER.'!$V$10:$AF$171,11,FALSE),IF(AG$2="D",VLOOKUP(AG90,'H. VER.'!$AL$10:$AV$171,11,FALSE),"")))))))</f>
        <v/>
      </c>
      <c r="GQ90" s="148" t="str">
        <f>IF(AH90="","",IF(AH90="L",0,IF(AH90="V",0,IF(AH90="X",0,IF(AH$2="L",VLOOKUP(AH90,'H. VER.'!$F$10:$P$171,11,FALSE),IF(AH$2="S",VLOOKUP(AH90,'H. VER.'!$V$10:$AF$171,11,FALSE),IF(AH$2="D",VLOOKUP(AH90,'H. VER.'!$AL$10:$AV$171,11,FALSE),"")))))))</f>
        <v/>
      </c>
      <c r="GR90" s="148" t="str">
        <f>IF(AI90="","",IF(AI90="L",0,IF(AI90="V",0,IF(AI90="X",0,IF(AI$2="L",VLOOKUP(AI90,'H. VER.'!$F$10:$P$171,11,FALSE),IF(AI$2="S",VLOOKUP(AI90,'H. VER.'!$V$10:$AF$171,11,FALSE),IF(AI$2="D",VLOOKUP(AI90,'H. VER.'!$AL$10:$AV$171,11,FALSE),"")))))))</f>
        <v/>
      </c>
      <c r="GS90" s="148" t="str">
        <f>IF(AJ90="","",IF(AJ90="L",0,IF(AJ90="V",0,IF(AJ90="X",0,IF(AJ$2="L",VLOOKUP(AJ90,'H. VER.'!$F$10:$P$171,11,FALSE),IF(AJ$2="S",VLOOKUP(AJ90,'H. VER.'!$V$10:$AF$171,11,FALSE),IF(AJ$2="D",VLOOKUP(AJ90,'H. VER.'!$AL$10:$AV$171,11,FALSE),"")))))))</f>
        <v/>
      </c>
      <c r="GT90" s="148" t="str">
        <f>IF(AK90="","",IF(AK90="L",0,IF(AK90="V",0,IF(AK90="X",0,IF(AK$2="L",VLOOKUP(AK90,'H. VER.'!$F$10:$P$171,11,FALSE),IF(AK$2="S",VLOOKUP(AK90,'H. VER.'!$V$10:$AF$171,11,FALSE),IF(AK$2="D",VLOOKUP(AK90,'H. VER.'!$AL$10:$AV$171,11,FALSE),"")))))))</f>
        <v/>
      </c>
      <c r="GU90" s="19"/>
      <c r="GV90" s="417" t="str">
        <f t="shared" si="122"/>
        <v/>
      </c>
      <c r="GW90" s="415"/>
    </row>
    <row r="91" spans="1:205" ht="15.75">
      <c r="A91" s="368"/>
      <c r="B91" s="367" t="str">
        <f>IFERROR(VLOOKUP(A507/7/2023+CONDUCTORES!C:V,20,FALSE),"")</f>
        <v/>
      </c>
      <c r="C91" s="544" t="str">
        <f>IF(CUADRO!A91="",IF(B91="","",B91),VLOOKUP(CUADRO!A91,CONDUCTORES!C:E,3,FALSE))</f>
        <v/>
      </c>
      <c r="D91" s="545" t="str">
        <f>IF(ISNA(IF(B91="",IF(A91="","",A91),VLOOKUP(B91,CONDUCTORES!B:F,5,FALSE))),"",(IF(B91="",IF(A91="","",A91),VLOOKUP(B91,CONDUCTORES!B:F,5,FALSE))))</f>
        <v/>
      </c>
      <c r="E91" s="546">
        <v>76</v>
      </c>
      <c r="F91" s="558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9"/>
      <c r="W91" s="547"/>
      <c r="X91" s="547"/>
      <c r="Y91" s="547"/>
      <c r="Z91" s="547"/>
      <c r="AA91" s="547"/>
      <c r="AB91" s="547"/>
      <c r="AC91" s="547"/>
      <c r="AD91" s="547"/>
      <c r="AE91" s="547"/>
      <c r="AF91" s="547"/>
      <c r="AG91" s="550"/>
      <c r="AH91" s="547"/>
      <c r="AI91" s="547"/>
      <c r="AJ91" s="547"/>
      <c r="AK91" s="547"/>
      <c r="AL91" s="417">
        <f t="shared" si="120"/>
        <v>0</v>
      </c>
      <c r="AM91" s="417">
        <f t="shared" si="121"/>
        <v>31</v>
      </c>
      <c r="AN91" s="463">
        <f t="shared" si="112"/>
        <v>0</v>
      </c>
      <c r="AO91" s="463">
        <f t="shared" si="113"/>
        <v>0</v>
      </c>
      <c r="AP91" s="463">
        <f t="shared" si="114"/>
        <v>0</v>
      </c>
      <c r="AQ91" s="463">
        <f t="shared" si="115"/>
        <v>0</v>
      </c>
      <c r="AR91" s="463">
        <f t="shared" si="116"/>
        <v>0</v>
      </c>
      <c r="AS91" s="464">
        <f t="shared" si="117"/>
        <v>0</v>
      </c>
      <c r="AT91" s="464">
        <f t="shared" si="118"/>
        <v>0</v>
      </c>
      <c r="AU91" s="465">
        <f>EH91+(AO91*(CALCULADORA!$L$22/30))+(CUADRO!AP91*CALCULADORA!$J$22)+(CUADRO!AQ91*CALCULADORA!$J$22)+(CUADRO!AR91*CALCULADORA!$J$22)</f>
        <v>0</v>
      </c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97">
        <f t="shared" si="80"/>
        <v>1</v>
      </c>
      <c r="BW91" s="97">
        <f t="shared" si="81"/>
        <v>2</v>
      </c>
      <c r="BX91" s="97">
        <f t="shared" si="82"/>
        <v>3</v>
      </c>
      <c r="BY91" s="97">
        <f t="shared" si="83"/>
        <v>4</v>
      </c>
      <c r="BZ91" s="97">
        <f t="shared" si="84"/>
        <v>5</v>
      </c>
      <c r="CA91" s="97">
        <f t="shared" si="85"/>
        <v>6</v>
      </c>
      <c r="CB91" s="97">
        <f t="shared" si="86"/>
        <v>7</v>
      </c>
      <c r="CC91" s="97">
        <f t="shared" si="87"/>
        <v>8</v>
      </c>
      <c r="CD91" s="97">
        <f t="shared" si="88"/>
        <v>9</v>
      </c>
      <c r="CE91" s="97">
        <f t="shared" si="89"/>
        <v>10</v>
      </c>
      <c r="CF91" s="97">
        <f t="shared" si="90"/>
        <v>11</v>
      </c>
      <c r="CG91" s="97">
        <f t="shared" si="91"/>
        <v>12</v>
      </c>
      <c r="CH91" s="97">
        <f t="shared" si="92"/>
        <v>13</v>
      </c>
      <c r="CI91" s="97">
        <f t="shared" si="93"/>
        <v>14</v>
      </c>
      <c r="CJ91" s="97">
        <f t="shared" si="94"/>
        <v>15</v>
      </c>
      <c r="CK91" s="97">
        <f t="shared" si="95"/>
        <v>16</v>
      </c>
      <c r="CL91" s="97">
        <f t="shared" si="96"/>
        <v>17</v>
      </c>
      <c r="CM91" s="97">
        <f t="shared" si="97"/>
        <v>18</v>
      </c>
      <c r="CN91" s="97">
        <f t="shared" si="98"/>
        <v>19</v>
      </c>
      <c r="CO91" s="97">
        <f t="shared" si="99"/>
        <v>20</v>
      </c>
      <c r="CP91" s="97">
        <f t="shared" si="100"/>
        <v>21</v>
      </c>
      <c r="CQ91" s="97">
        <f t="shared" si="101"/>
        <v>22</v>
      </c>
      <c r="CR91" s="97">
        <f t="shared" si="102"/>
        <v>23</v>
      </c>
      <c r="CS91" s="97">
        <f t="shared" si="103"/>
        <v>24</v>
      </c>
      <c r="CT91" s="97">
        <f t="shared" si="104"/>
        <v>25</v>
      </c>
      <c r="CU91" s="97">
        <f t="shared" si="105"/>
        <v>26</v>
      </c>
      <c r="CV91" s="97">
        <f t="shared" si="106"/>
        <v>27</v>
      </c>
      <c r="CW91" s="97">
        <f t="shared" si="107"/>
        <v>28</v>
      </c>
      <c r="CX91" s="97">
        <f t="shared" si="108"/>
        <v>29</v>
      </c>
      <c r="CY91" s="97">
        <f t="shared" si="109"/>
        <v>30</v>
      </c>
      <c r="CZ91" s="97">
        <f t="shared" si="110"/>
        <v>31</v>
      </c>
      <c r="DA91" s="19"/>
      <c r="DB91" s="19"/>
      <c r="DC91" s="148" t="str">
        <f>IF(G91="X",CALCULADORA!$J$22,IF(CUADRO!G91="V",0,IF(CUADRO!G91="AP",0,IF(CUADRO!G91="HS",0,IF(CUADRO!G91="BA",0,IF(CALCULADORA!$M$2="INVIERNO",CUADRO!EJ91,CUADRO!FP91))))))</f>
        <v/>
      </c>
      <c r="DD91" s="148" t="str">
        <f>IF(H91="X",CALCULADORA!$J$22,IF(CUADRO!H91="V",0,IF(CUADRO!H91="AP",0,IF(CUADRO!H91="HS",0,IF(CUADRO!H91="BA",0,IF(CALCULADORA!$M$2="INVIERNO",CUADRO!EK91,CUADRO!FQ91))))))</f>
        <v/>
      </c>
      <c r="DE91" s="148" t="str">
        <f>IF(I91="X",CALCULADORA!$J$22,IF(CUADRO!I91="V",0,IF(CUADRO!I91="AP",0,IF(CUADRO!I91="HS",0,IF(CUADRO!I91="BA",0,IF(CALCULADORA!$M$2="INVIERNO",CUADRO!EL91,CUADRO!FR91))))))</f>
        <v/>
      </c>
      <c r="DF91" s="148" t="str">
        <f>IF(J91="X",CALCULADORA!$J$22,IF(CUADRO!J91="V",0,IF(CUADRO!J91="AP",0,IF(CUADRO!J91="HS",0,IF(CUADRO!J91="BA",0,IF(CALCULADORA!$M$2="INVIERNO",CUADRO!EM91,CUADRO!FS91))))))</f>
        <v/>
      </c>
      <c r="DG91" s="148" t="str">
        <f>IF(K91="X",CALCULADORA!$J$22,IF(CUADRO!K91="V",0,IF(CUADRO!K91="AP",0,IF(CUADRO!K91="HS",0,IF(CUADRO!K91="BA",0,IF(CALCULADORA!$M$2="INVIERNO",CUADRO!EN91,CUADRO!FT91))))))</f>
        <v/>
      </c>
      <c r="DH91" s="148" t="str">
        <f>IF(L91="X",CALCULADORA!$J$22,IF(CUADRO!L91="V",0,IF(CUADRO!L91="AP",0,IF(CUADRO!L91="HS",0,IF(CUADRO!L91="BA",0,IF(CALCULADORA!$M$2="INVIERNO",CUADRO!EO91,CUADRO!FU91))))))</f>
        <v/>
      </c>
      <c r="DI91" s="148" t="str">
        <f>IF(M91="X",CALCULADORA!$J$22,IF(CUADRO!M91="V",0,IF(CUADRO!M91="AP",0,IF(CUADRO!M91="HS",0,IF(CUADRO!M91="BA",0,IF(CALCULADORA!$M$2="INVIERNO",CUADRO!EP91,CUADRO!FV91))))))</f>
        <v/>
      </c>
      <c r="DJ91" s="148" t="str">
        <f>IF(N91="X",CALCULADORA!$J$22,IF(CUADRO!N91="V",0,IF(CUADRO!N91="AP",0,IF(CUADRO!N91="HS",0,IF(CUADRO!N91="BA",0,IF(CALCULADORA!$M$2="INVIERNO",CUADRO!EQ91,CUADRO!FW91))))))</f>
        <v/>
      </c>
      <c r="DK91" s="148" t="str">
        <f>IF(O91="X",CALCULADORA!$J$22,IF(CUADRO!O91="V",0,IF(CUADRO!O91="AP",0,IF(CUADRO!O91="HS",0,IF(CUADRO!O91="BA",0,IF(CALCULADORA!$M$2="INVIERNO",CUADRO!ER91,CUADRO!FX91))))))</f>
        <v/>
      </c>
      <c r="DL91" s="148" t="str">
        <f>IF(P91="X",CALCULADORA!$J$22,IF(CUADRO!P91="V",0,IF(CUADRO!P91="AP",0,IF(CUADRO!P91="HS",0,IF(CUADRO!P91="BA",0,IF(CALCULADORA!$M$2="INVIERNO",CUADRO!ES91,CUADRO!FY91))))))</f>
        <v/>
      </c>
      <c r="DM91" s="148" t="str">
        <f>IF(Q91="X",CALCULADORA!$J$22,IF(CUADRO!Q91="V",0,IF(CUADRO!Q91="AP",0,IF(CUADRO!Q91="HS",0,IF(CUADRO!Q91="BA",0,IF(CALCULADORA!$M$2="INVIERNO",CUADRO!ET91,CUADRO!FZ91))))))</f>
        <v/>
      </c>
      <c r="DN91" s="148" t="str">
        <f>IF(R91="X",CALCULADORA!$J$22,IF(CUADRO!R91="V",0,IF(CUADRO!R91="AP",0,IF(CUADRO!R91="HS",0,IF(CUADRO!R91="BA",0,IF(CALCULADORA!$M$2="INVIERNO",CUADRO!EU91,CUADRO!GA91))))))</f>
        <v/>
      </c>
      <c r="DO91" s="148" t="str">
        <f>IF(S91="X",CALCULADORA!$J$22,IF(CUADRO!S91="V",0,IF(CUADRO!S91="AP",0,IF(CUADRO!S91="HS",0,IF(CUADRO!S91="BA",0,IF(CALCULADORA!$M$2="INVIERNO",CUADRO!EV91,CUADRO!GB91))))))</f>
        <v/>
      </c>
      <c r="DP91" s="148" t="str">
        <f>IF(T91="X",CALCULADORA!$J$22,IF(CUADRO!T91="V",0,IF(CUADRO!T91="AP",0,IF(CUADRO!T91="HS",0,IF(CUADRO!T91="BA",0,IF(CALCULADORA!$M$2="INVIERNO",CUADRO!EW91,CUADRO!GC91))))))</f>
        <v/>
      </c>
      <c r="DQ91" s="148" t="str">
        <f>IF(U91="X",CALCULADORA!$J$22,IF(CUADRO!U91="V",0,IF(CUADRO!U91="AP",0,IF(CUADRO!U91="HS",0,IF(CUADRO!U91="BA",0,IF(CALCULADORA!$M$2="INVIERNO",CUADRO!EX91,CUADRO!GD91))))))</f>
        <v/>
      </c>
      <c r="DR91" s="148" t="str">
        <f>IF(V91="X",CALCULADORA!$J$22,IF(CUADRO!V91="V",0,IF(CUADRO!V91="AP",0,IF(CUADRO!V91="HS",0,IF(CUADRO!V91="BA",0,IF(CALCULADORA!$M$2="INVIERNO",CUADRO!EY91,CUADRO!GE91))))))</f>
        <v/>
      </c>
      <c r="DS91" s="148" t="str">
        <f>IF(W91="X",CALCULADORA!$J$22,IF(CUADRO!W91="V",0,IF(CUADRO!W91="AP",0,IF(CUADRO!W91="HS",0,IF(CUADRO!W91="BA",0,IF(CALCULADORA!$M$2="INVIERNO",CUADRO!EZ91,CUADRO!GF91))))))</f>
        <v/>
      </c>
      <c r="DT91" s="148" t="str">
        <f>IF(X91="X",CALCULADORA!$J$22,IF(CUADRO!X91="V",0,IF(CUADRO!X91="AP",0,IF(CUADRO!X91="HS",0,IF(CUADRO!X91="BA",0,IF(CALCULADORA!$M$2="INVIERNO",CUADRO!FA91,CUADRO!GG91))))))</f>
        <v/>
      </c>
      <c r="DU91" s="148" t="str">
        <f>IF(Y91="X",CALCULADORA!$J$22,IF(CUADRO!Y91="V",0,IF(CUADRO!Y91="AP",0,IF(CUADRO!Y91="HS",0,IF(CUADRO!Y91="BA",0,IF(CALCULADORA!$M$2="INVIERNO",CUADRO!FB91,CUADRO!GH91))))))</f>
        <v/>
      </c>
      <c r="DV91" s="148" t="str">
        <f>IF(Z91="X",CALCULADORA!$J$22,IF(CUADRO!Z91="V",0,IF(CUADRO!Z91="AP",0,IF(CUADRO!Z91="HS",0,IF(CUADRO!Z91="BA",0,IF(CALCULADORA!$M$2="INVIERNO",CUADRO!FC91,CUADRO!GI91))))))</f>
        <v/>
      </c>
      <c r="DW91" s="148" t="str">
        <f>IF(AA91="X",CALCULADORA!$J$22,IF(CUADRO!AA91="V",0,IF(CUADRO!AA91="AP",0,IF(CUADRO!AA91="HS",0,IF(CUADRO!AA91="BA",0,IF(CALCULADORA!$M$2="INVIERNO",CUADRO!FD91,CUADRO!GJ91))))))</f>
        <v/>
      </c>
      <c r="DX91" s="148" t="str">
        <f>IF(AB91="X",CALCULADORA!$J$22,IF(CUADRO!AB91="V",0,IF(CUADRO!AB91="AP",0,IF(CUADRO!AB91="HS",0,IF(CUADRO!AB91="BA",0,IF(CALCULADORA!$M$2="INVIERNO",CUADRO!FE91,CUADRO!GK91))))))</f>
        <v/>
      </c>
      <c r="DY91" s="148" t="str">
        <f>IF(AC91="X",CALCULADORA!$J$22,IF(CUADRO!AC91="V",0,IF(CUADRO!AC91="AP",0,IF(CUADRO!AC91="HS",0,IF(CUADRO!AC91="BA",0,IF(CALCULADORA!$M$2="INVIERNO",CUADRO!FF91,CUADRO!GL91))))))</f>
        <v/>
      </c>
      <c r="DZ91" s="148" t="str">
        <f>IF(AD91="X",CALCULADORA!$J$22,IF(CUADRO!AD91="V",0,IF(CUADRO!AD91="AP",0,IF(CUADRO!AD91="HS",0,IF(CUADRO!AD91="BA",0,IF(CALCULADORA!$M$2="INVIERNO",CUADRO!FG91,CUADRO!GM91))))))</f>
        <v/>
      </c>
      <c r="EA91" s="148" t="str">
        <f>IF(AE91="X",CALCULADORA!$J$22,IF(CUADRO!AE91="V",0,IF(CUADRO!AE91="AP",0,IF(CUADRO!AE91="HS",0,IF(CUADRO!AE91="BA",0,IF(CALCULADORA!$M$2="INVIERNO",CUADRO!FH91,CUADRO!GN91))))))</f>
        <v/>
      </c>
      <c r="EB91" s="148" t="str">
        <f>IF(AF91="X",CALCULADORA!$J$22,IF(CUADRO!AF91="V",0,IF(CUADRO!AF91="AP",0,IF(CUADRO!AF91="HS",0,IF(CUADRO!AF91="BA",0,IF(CALCULADORA!$M$2="INVIERNO",CUADRO!FI91,CUADRO!GO91))))))</f>
        <v/>
      </c>
      <c r="EC91" s="148" t="str">
        <f>IF(AG91="X",CALCULADORA!$J$22,IF(CUADRO!AG91="V",0,IF(CUADRO!AG91="AP",0,IF(CUADRO!AG91="HS",0,IF(CUADRO!AG91="BA",0,IF(CALCULADORA!$M$2="INVIERNO",CUADRO!FJ91,CUADRO!GP91))))))</f>
        <v/>
      </c>
      <c r="ED91" s="148" t="str">
        <f>IF(AH91="X",CALCULADORA!$J$22,IF(CUADRO!AH91="V",0,IF(CUADRO!AH91="AP",0,IF(CUADRO!AH91="HS",0,IF(CUADRO!AH91="BA",0,IF(CALCULADORA!$M$2="INVIERNO",CUADRO!FK91,CUADRO!GQ91))))))</f>
        <v/>
      </c>
      <c r="EE91" s="148" t="str">
        <f>IF(AI91="X",CALCULADORA!$J$22,IF(CUADRO!AI91="V",0,IF(CUADRO!AI91="AP",0,IF(CUADRO!AI91="HS",0,IF(CUADRO!AI91="BA",0,IF(CALCULADORA!$M$2="INVIERNO",CUADRO!FL91,CUADRO!GR91))))))</f>
        <v/>
      </c>
      <c r="EF91" s="148" t="str">
        <f>IF(AJ91="X",CALCULADORA!$J$22,IF(CUADRO!AJ91="V",0,IF(CUADRO!AJ91="AP",0,IF(CUADRO!AJ91="HS",0,IF(CUADRO!AJ91="BA",0,IF(CALCULADORA!$M$2="INVIERNO",CUADRO!FM91,CUADRO!GS91))))))</f>
        <v/>
      </c>
      <c r="EG91" s="148" t="str">
        <f>IF(AK91="X",CALCULADORA!$J$22,IF(CUADRO!AK91="V",0,IF(CUADRO!AK91="AP",0,IF(CUADRO!AK91="HS",0,IF(CUADRO!AK91="BA",0,IF(CALCULADORA!$M$2="INVIERNO",CUADRO!FN91,CUADRO!GT91))))))</f>
        <v/>
      </c>
      <c r="EH91" s="363">
        <f t="shared" si="119"/>
        <v>0</v>
      </c>
      <c r="EI91" s="19"/>
      <c r="EJ91" s="148" t="str">
        <f>IF(G91="","",IF(G91="L",0,IF(G91="V",0,IF(G91="X",0,IF(G$2="L",VLOOKUP(G91,'H. INV.'!$F$10:$P$171,11,FALSE),IF(G$2="S",VLOOKUP(G91,'H. INV.'!$V$10:$AF$171,11,FALSE),IF(G$2="D",VLOOKUP(G91,'H. INV.'!$AL$10:$AV$171,11,FALSE),"")))))))</f>
        <v/>
      </c>
      <c r="EK91" s="148" t="str">
        <f>IF(H91="","",IF(H91="L",0,IF(H91="V",0,IF(H91="X",0,IF(H$2="L",VLOOKUP(H91,'H. INV.'!$F$10:$P$171,11,FALSE),IF(H$2="S",VLOOKUP(H91,'H. INV.'!$V$10:$AF$171,11,FALSE),IF(H$2="D",VLOOKUP(H91,'H. INV.'!$AL$10:$AV$171,11,FALSE),"")))))))</f>
        <v/>
      </c>
      <c r="EL91" s="148" t="str">
        <f>IF(I91="","",IF(I91="L",0,IF(I91="V",0,IF(I91="X",0,IF(I$2="L",VLOOKUP(I91,'H. INV.'!$F$10:$P$171,11,FALSE),IF(I$2="S",VLOOKUP(I91,'H. INV.'!$V$10:$AF$171,11,FALSE),IF(I$2="D",VLOOKUP(I91,'H. INV.'!$AL$10:$AV$171,11,FALSE),"")))))))</f>
        <v/>
      </c>
      <c r="EM91" s="148" t="str">
        <f>IF(J91="","",IF(J91="L",0,IF(J91="V",0,IF(J91="X",0,IF(J$2="L",VLOOKUP(J91,'H. INV.'!$F$10:$P$171,11,FALSE),IF(J$2="S",VLOOKUP(J91,'H. INV.'!$V$10:$AF$171,11,FALSE),IF(J$2="D",VLOOKUP(J91,'H. INV.'!$AL$10:$AV$171,11,FALSE),"")))))))</f>
        <v/>
      </c>
      <c r="EN91" s="148" t="str">
        <f>IF(K91="","",IF(K91="L",0,IF(K91="V",0,IF(K91="X",0,IF(K$2="L",VLOOKUP(K91,'H. INV.'!$F$10:$P$171,11,FALSE),IF(K$2="S",VLOOKUP(K91,'H. INV.'!$V$10:$AF$171,11,FALSE),IF(K$2="D",VLOOKUP(K91,'H. INV.'!$AL$10:$AV$171,11,FALSE),"")))))))</f>
        <v/>
      </c>
      <c r="EO91" s="148" t="str">
        <f>IF(L91="","",IF(L91="L",0,IF(L91="V",0,IF(L91="X",0,IF(L$2="L",VLOOKUP(L91,'H. INV.'!$F$10:$P$171,11,FALSE),IF(L$2="S",VLOOKUP(L91,'H. INV.'!$V$10:$AF$171,11,FALSE),IF(L$2="D",VLOOKUP(L91,'H. INV.'!$AL$10:$AV$171,11,FALSE),"")))))))</f>
        <v/>
      </c>
      <c r="EP91" s="148" t="str">
        <f>IF(M91="","",IF(M91="L",0,IF(M91="V",0,IF(M91="X",0,IF(M$2="L",VLOOKUP(M91,'H. INV.'!$F$10:$P$171,11,FALSE),IF(M$2="S",VLOOKUP(M91,'H. INV.'!$V$10:$AF$171,11,FALSE),IF(M$2="D",VLOOKUP(M91,'H. INV.'!$AL$10:$AV$171,11,FALSE),"")))))))</f>
        <v/>
      </c>
      <c r="EQ91" s="148" t="str">
        <f>IF(N91="","",IF(N91="L",0,IF(N91="V",0,IF(N91="X",0,IF(N$2="L",VLOOKUP(N91,'H. INV.'!$F$10:$P$171,11,FALSE),IF(N$2="S",VLOOKUP(N91,'H. INV.'!$V$10:$AF$171,11,FALSE),IF(N$2="D",VLOOKUP(N91,'H. INV.'!$AL$10:$AV$171,11,FALSE),"")))))))</f>
        <v/>
      </c>
      <c r="ER91" s="148" t="str">
        <f>IF(O91="","",IF(O91="L",0,IF(O91="V",0,IF(O91="X",0,IF(O$2="L",VLOOKUP(O91,'H. INV.'!$F$10:$P$171,11,FALSE),IF(O$2="S",VLOOKUP(O91,'H. INV.'!$V$10:$AF$171,11,FALSE),IF(O$2="D",VLOOKUP(O91,'H. INV.'!$AL$10:$AV$171,11,FALSE),"")))))))</f>
        <v/>
      </c>
      <c r="ES91" s="148" t="str">
        <f>IF(P91="","",IF(P91="L",0,IF(P91="V",0,IF(P91="X",0,IF(P$2="L",VLOOKUP(P91,'H. INV.'!$F$10:$P$171,11,FALSE),IF(P$2="S",VLOOKUP(P91,'H. INV.'!$V$10:$AF$171,11,FALSE),IF(P$2="D",VLOOKUP(P91,'H. INV.'!$AL$10:$AV$171,11,FALSE),"")))))))</f>
        <v/>
      </c>
      <c r="ET91" s="148" t="str">
        <f>IF(Q91="","",IF(Q91="L",0,IF(Q91="V",0,IF(Q91="X",0,IF(Q$2="L",VLOOKUP(Q91,'H. INV.'!$F$10:$P$171,11,FALSE),IF(Q$2="S",VLOOKUP(Q91,'H. INV.'!$V$10:$AF$171,11,FALSE),IF(Q$2="D",VLOOKUP(Q91,'H. INV.'!$AL$10:$AV$171,11,FALSE),"")))))))</f>
        <v/>
      </c>
      <c r="EU91" s="148" t="str">
        <f>IF(R91="","",IF(R91="L",0,IF(R91="V",0,IF(R91="X",0,IF(R$2="L",VLOOKUP(R91,'H. INV.'!$F$10:$P$171,11,FALSE),IF(R$2="S",VLOOKUP(R91,'H. INV.'!$V$10:$AF$171,11,FALSE),IF(R$2="D",VLOOKUP(R91,'H. INV.'!$AL$10:$AV$171,11,FALSE),"")))))))</f>
        <v/>
      </c>
      <c r="EV91" s="148" t="str">
        <f>IF(S91="","",IF(S91="L",0,IF(S91="V",0,IF(S91="X",0,IF(S$2="L",VLOOKUP(S91,'H. INV.'!$F$10:$P$171,11,FALSE),IF(S$2="S",VLOOKUP(S91,'H. INV.'!$V$10:$AF$171,11,FALSE),IF(S$2="D",VLOOKUP(S91,'H. INV.'!$AL$10:$AV$171,11,FALSE),"")))))))</f>
        <v/>
      </c>
      <c r="EW91" s="148" t="str">
        <f>IF(T91="","",IF(T91="L",0,IF(T91="V",0,IF(T91="X",0,IF(T$2="L",VLOOKUP(T91,'H. INV.'!$F$10:$P$171,11,FALSE),IF(T$2="S",VLOOKUP(T91,'H. INV.'!$V$10:$AF$171,11,FALSE),IF(T$2="D",VLOOKUP(T91,'H. INV.'!$AL$10:$AV$171,11,FALSE),"")))))))</f>
        <v/>
      </c>
      <c r="EX91" s="148" t="str">
        <f>IF(U91="","",IF(U91="L",0,IF(U91="V",0,IF(U91="X",0,IF(U$2="L",VLOOKUP(U91,'H. INV.'!$F$10:$P$171,11,FALSE),IF(U$2="S",VLOOKUP(U91,'H. INV.'!$V$10:$AF$171,11,FALSE),IF(U$2="D",VLOOKUP(U91,'H. INV.'!$AL$10:$AV$171,11,FALSE),"")))))))</f>
        <v/>
      </c>
      <c r="EY91" s="148" t="str">
        <f>IF(V91="","",IF(V91="L",0,IF(V91="V",0,IF(V91="X",0,IF(V$2="L",VLOOKUP(V91,'H. INV.'!$F$10:$P$171,11,FALSE),IF(V$2="S",VLOOKUP(V91,'H. INV.'!$V$10:$AF$171,11,FALSE),IF(V$2="D",VLOOKUP(V91,'H. INV.'!$AL$10:$AV$171,11,FALSE),"")))))))</f>
        <v/>
      </c>
      <c r="EZ91" s="148" t="str">
        <f>IF(W91="","",IF(W91="L",0,IF(W91="V",0,IF(W91="X",0,IF(W$2="L",VLOOKUP(W91,'H. INV.'!$F$10:$P$171,11,FALSE),IF(W$2="S",VLOOKUP(W91,'H. INV.'!$V$10:$AF$171,11,FALSE),IF(W$2="D",VLOOKUP(W91,'H. INV.'!$AL$10:$AV$171,11,FALSE),"")))))))</f>
        <v/>
      </c>
      <c r="FA91" s="148" t="str">
        <f>IF(X91="","",IF(X91="L",0,IF(X91="V",0,IF(X91="X",0,IF(X$2="L",VLOOKUP(X91,'H. INV.'!$F$10:$P$171,11,FALSE),IF(X$2="S",VLOOKUP(X91,'H. INV.'!$V$10:$AF$171,11,FALSE),IF(X$2="D",VLOOKUP(X91,'H. INV.'!$AL$10:$AV$171,11,FALSE),"")))))))</f>
        <v/>
      </c>
      <c r="FB91" s="148" t="str">
        <f>IF(Y91="","",IF(Y91="L",0,IF(Y91="V",0,IF(Y91="X",0,IF(Y$2="L",VLOOKUP(Y91,'H. INV.'!$F$10:$P$171,11,FALSE),IF(Y$2="S",VLOOKUP(Y91,'H. INV.'!$V$10:$AF$171,11,FALSE),IF(Y$2="D",VLOOKUP(Y91,'H. INV.'!$AL$10:$AV$171,11,FALSE),"")))))))</f>
        <v/>
      </c>
      <c r="FC91" s="148" t="str">
        <f>IF(Z91="","",IF(Z91="L",0,IF(Z91="V",0,IF(Z91="X",0,IF(Z$2="L",VLOOKUP(Z91,'H. INV.'!$F$10:$P$171,11,FALSE),IF(Z$2="S",VLOOKUP(Z91,'H. INV.'!$V$10:$AF$171,11,FALSE),IF(Z$2="D",VLOOKUP(Z91,'H. INV.'!$AL$10:$AV$171,11,FALSE),"")))))))</f>
        <v/>
      </c>
      <c r="FD91" s="148" t="str">
        <f>IF(AA91="","",IF(AA91="L",0,IF(AA91="V",0,IF(AA91="X",0,IF(AA$2="L",VLOOKUP(AA91,'H. INV.'!$F$10:$P$171,11,FALSE),IF(AA$2="S",VLOOKUP(AA91,'H. INV.'!$V$10:$AF$171,11,FALSE),IF(AA$2="D",VLOOKUP(AA91,'H. INV.'!$AL$10:$AV$171,11,FALSE),"")))))))</f>
        <v/>
      </c>
      <c r="FE91" s="148" t="str">
        <f>IF(AB91="","",IF(AB91="L",0,IF(AB91="V",0,IF(AB91="X",0,IF(AB$2="L",VLOOKUP(AB91,'H. INV.'!$F$10:$P$171,11,FALSE),IF(AB$2="S",VLOOKUP(AB91,'H. INV.'!$V$10:$AF$171,11,FALSE),IF(AB$2="D",VLOOKUP(AB91,'H. INV.'!$AL$10:$AV$171,11,FALSE),"")))))))</f>
        <v/>
      </c>
      <c r="FF91" s="148" t="str">
        <f>IF(AC91="","",IF(AC91="L",0,IF(AC91="V",0,IF(AC91="X",0,IF(AC$2="L",VLOOKUP(AC91,'H. INV.'!$F$10:$P$171,11,FALSE),IF(AC$2="S",VLOOKUP(AC91,'H. INV.'!$V$10:$AF$171,11,FALSE),IF(AC$2="D",VLOOKUP(AC91,'H. INV.'!$AL$10:$AV$171,11,FALSE),"")))))))</f>
        <v/>
      </c>
      <c r="FG91" s="148" t="str">
        <f>IF(AD91="","",IF(AD91="L",0,IF(AD91="V",0,IF(AD91="X",0,IF(AD$2="L",VLOOKUP(AD91,'H. INV.'!$F$10:$P$171,11,FALSE),IF(AD$2="S",VLOOKUP(AD91,'H. INV.'!$V$10:$AF$171,11,FALSE),IF(AD$2="D",VLOOKUP(AD91,'H. INV.'!$AL$10:$AV$171,11,FALSE),"")))))))</f>
        <v/>
      </c>
      <c r="FH91" s="148" t="str">
        <f>IF(AE91="","",IF(AE91="L",0,IF(AE91="V",0,IF(AE91="X",0,IF(AE$2="L",VLOOKUP(AE91,'H. INV.'!$F$10:$P$171,11,FALSE),IF(AE$2="S",VLOOKUP(AE91,'H. INV.'!$V$10:$AF$171,11,FALSE),IF(AE$2="D",VLOOKUP(AE91,'H. INV.'!$AL$10:$AV$171,11,FALSE),"")))))))</f>
        <v/>
      </c>
      <c r="FI91" s="148" t="str">
        <f>IF(AF91="","",IF(AF91="L",0,IF(AF91="V",0,IF(AF91="X",0,IF(AF$2="L",VLOOKUP(AF91,'H. INV.'!$F$10:$P$171,11,FALSE),IF(AF$2="S",VLOOKUP(AF91,'H. INV.'!$V$10:$AF$171,11,FALSE),IF(AF$2="D",VLOOKUP(AF91,'H. INV.'!$AL$10:$AV$171,11,FALSE),"")))))))</f>
        <v/>
      </c>
      <c r="FJ91" s="148" t="str">
        <f>IF(AG91="","",IF(AG91="L",0,IF(AG91="V",0,IF(AG91="X",0,IF(AG$2="L",VLOOKUP(AG91,'H. INV.'!$F$10:$P$171,11,FALSE),IF(AG$2="S",VLOOKUP(AG91,'H. INV.'!$V$10:$AF$171,11,FALSE),IF(AG$2="D",VLOOKUP(AG91,'H. INV.'!$AL$10:$AV$171,11,FALSE),"")))))))</f>
        <v/>
      </c>
      <c r="FK91" s="148" t="str">
        <f>IF(AH91="","",IF(AH91="L",0,IF(AH91="V",0,IF(AH91="X",0,IF(AH$2="L",VLOOKUP(AH91,'H. INV.'!$F$10:$P$171,11,FALSE),IF(AH$2="S",VLOOKUP(AH91,'H. INV.'!$V$10:$AF$171,11,FALSE),IF(AH$2="D",VLOOKUP(AH91,'H. INV.'!$AL$10:$AV$171,11,FALSE),"")))))))</f>
        <v/>
      </c>
      <c r="FL91" s="148" t="str">
        <f>IF(AI91="","",IF(AI91="L",0,IF(AI91="V",0,IF(AI91="X",0,IF(AI$2="L",VLOOKUP(AI91,'H. INV.'!$F$10:$P$171,11,FALSE),IF(AI$2="S",VLOOKUP(AI91,'H. INV.'!$V$10:$AF$171,11,FALSE),IF(AI$2="D",VLOOKUP(AI91,'H. INV.'!$AL$10:$AV$171,11,FALSE),"")))))))</f>
        <v/>
      </c>
      <c r="FM91" s="148" t="str">
        <f>IF(AJ91="","",IF(AJ91="L",0,IF(AJ91="V",0,IF(AJ91="X",0,IF(AJ$2="L",VLOOKUP(AJ91,'H. INV.'!$F$10:$P$171,11,FALSE),IF(AJ$2="S",VLOOKUP(AJ91,'H. INV.'!$V$10:$AF$171,11,FALSE),IF(AJ$2="D",VLOOKUP(AJ91,'H. INV.'!$AL$10:$AV$171,11,FALSE),"")))))))</f>
        <v/>
      </c>
      <c r="FN91" s="148" t="str">
        <f>IF(AK91="","",IF(AK91="L",0,IF(AK91="V",0,IF(AK91="X",0,IF(AK$2="L",VLOOKUP(AK91,'H. INV.'!$F$10:$P$171,11,FALSE),IF(AK$2="S",VLOOKUP(AK91,'H. INV.'!$V$10:$AF$171,11,FALSE),IF(AK$2="D",VLOOKUP(AK91,'H. INV.'!$AL$10:$AV$171,11,FALSE),"")))))))</f>
        <v/>
      </c>
      <c r="FO91" s="19"/>
      <c r="FP91" s="148" t="str">
        <f>IF(G91="","",IF(G91="L",0,IF(G91="V",0,IF(G91="X",0,IF(G$2="L",VLOOKUP(G91,'H. VER.'!$F$10:$P$171,11,FALSE),IF(G$2="S",VLOOKUP(G91,'H. VER.'!$V$10:$AF$171,11,FALSE),IF(G$2="D",VLOOKUP(G91,'H. VER.'!$AL$10:$AV$171,11,FALSE),"")))))))</f>
        <v/>
      </c>
      <c r="FQ91" s="148" t="str">
        <f>IF(H91="","",IF(H91="L",0,IF(H91="V",0,IF(H91="X",0,IF(H$2="L",VLOOKUP(H91,'H. VER.'!$F$10:$P$171,11,FALSE),IF(H$2="S",VLOOKUP(H91,'H. VER.'!$V$10:$AF$171,11,FALSE),IF(H$2="D",VLOOKUP(H91,'H. VER.'!$AL$10:$AV$171,11,FALSE),"")))))))</f>
        <v/>
      </c>
      <c r="FR91" s="148" t="str">
        <f>IF(I91="","",IF(I91="L",0,IF(I91="V",0,IF(I91="X",0,IF(I$2="L",VLOOKUP(I91,'H. VER.'!$F$10:$P$171,11,FALSE),IF(I$2="S",VLOOKUP(I91,'H. VER.'!$V$10:$AF$171,11,FALSE),IF(I$2="D",VLOOKUP(I91,'H. VER.'!$AL$10:$AV$171,11,FALSE),"")))))))</f>
        <v/>
      </c>
      <c r="FS91" s="148" t="str">
        <f>IF(J91="","",IF(J91="L",0,IF(J91="V",0,IF(J91="X",0,IF(J$2="L",VLOOKUP(J91,'H. VER.'!$F$10:$P$171,11,FALSE),IF(J$2="S",VLOOKUP(J91,'H. VER.'!$V$10:$AF$171,11,FALSE),IF(J$2="D",VLOOKUP(J91,'H. VER.'!$AL$10:$AV$171,11,FALSE),"")))))))</f>
        <v/>
      </c>
      <c r="FT91" s="148" t="str">
        <f>IF(K91="","",IF(K91="L",0,IF(K91="V",0,IF(K91="X",0,IF(K$2="L",VLOOKUP(K91,'H. VER.'!$F$10:$P$171,11,FALSE),IF(K$2="S",VLOOKUP(K91,'H. VER.'!$V$10:$AF$171,11,FALSE),IF(K$2="D",VLOOKUP(K91,'H. VER.'!$AL$10:$AV$171,11,FALSE),"")))))))</f>
        <v/>
      </c>
      <c r="FU91" s="148" t="str">
        <f>IF(L91="","",IF(L91="L",0,IF(L91="V",0,IF(L91="X",0,IF(L$2="L",VLOOKUP(L91,'H. VER.'!$F$10:$P$171,11,FALSE),IF(L$2="S",VLOOKUP(L91,'H. VER.'!$V$10:$AF$171,11,FALSE),IF(L$2="D",VLOOKUP(L91,'H. VER.'!$AL$10:$AV$171,11,FALSE),"")))))))</f>
        <v/>
      </c>
      <c r="FV91" s="148" t="str">
        <f>IF(M91="","",IF(M91="L",0,IF(M91="V",0,IF(M91="X",0,IF(M$2="L",VLOOKUP(M91,'H. VER.'!$F$10:$P$171,11,FALSE),IF(M$2="S",VLOOKUP(M91,'H. VER.'!$V$10:$AF$171,11,FALSE),IF(M$2="D",VLOOKUP(M91,'H. VER.'!$AL$10:$AV$171,11,FALSE),"")))))))</f>
        <v/>
      </c>
      <c r="FW91" s="148" t="str">
        <f>IF(N91="","",IF(N91="L",0,IF(N91="V",0,IF(N91="X",0,IF(N$2="L",VLOOKUP(N91,'H. VER.'!$F$10:$P$171,11,FALSE),IF(N$2="S",VLOOKUP(N91,'H. VER.'!$V$10:$AF$171,11,FALSE),IF(N$2="D",VLOOKUP(N91,'H. VER.'!$AL$10:$AV$171,11,FALSE),"")))))))</f>
        <v/>
      </c>
      <c r="FX91" s="148" t="str">
        <f>IF(O91="","",IF(O91="L",0,IF(O91="V",0,IF(O91="X",0,IF(O$2="L",VLOOKUP(O91,'H. VER.'!$F$10:$P$171,11,FALSE),IF(O$2="S",VLOOKUP(O91,'H. VER.'!$V$10:$AF$171,11,FALSE),IF(O$2="D",VLOOKUP(O91,'H. VER.'!$AL$10:$AV$171,11,FALSE),"")))))))</f>
        <v/>
      </c>
      <c r="FY91" s="148" t="str">
        <f>IF(P91="","",IF(P91="L",0,IF(P91="V",0,IF(P91="X",0,IF(P$2="L",VLOOKUP(P91,'H. VER.'!$F$10:$P$171,11,FALSE),IF(P$2="S",VLOOKUP(P91,'H. VER.'!$V$10:$AF$171,11,FALSE),IF(P$2="D",VLOOKUP(P91,'H. VER.'!$AL$10:$AV$171,11,FALSE),"")))))))</f>
        <v/>
      </c>
      <c r="FZ91" s="148" t="str">
        <f>IF(Q91="","",IF(Q91="L",0,IF(Q91="V",0,IF(Q91="X",0,IF(Q$2="L",VLOOKUP(Q91,'H. VER.'!$F$10:$P$171,11,FALSE),IF(Q$2="S",VLOOKUP(Q91,'H. VER.'!$V$10:$AF$171,11,FALSE),IF(Q$2="D",VLOOKUP(Q91,'H. VER.'!$AL$10:$AV$171,11,FALSE),"")))))))</f>
        <v/>
      </c>
      <c r="GA91" s="148" t="str">
        <f>IF(R91="","",IF(R91="L",0,IF(R91="V",0,IF(R91="X",0,IF(R$2="L",VLOOKUP(R91,'H. VER.'!$F$10:$P$171,11,FALSE),IF(R$2="S",VLOOKUP(R91,'H. VER.'!$V$10:$AF$171,11,FALSE),IF(R$2="D",VLOOKUP(R91,'H. VER.'!$AL$10:$AV$171,11,FALSE),"")))))))</f>
        <v/>
      </c>
      <c r="GB91" s="148" t="str">
        <f>IF(S91="","",IF(S91="L",0,IF(S91="V",0,IF(S91="X",0,IF(S$2="L",VLOOKUP(S91,'H. VER.'!$F$10:$P$171,11,FALSE),IF(S$2="S",VLOOKUP(S91,'H. VER.'!$V$10:$AF$171,11,FALSE),IF(S$2="D",VLOOKUP(S91,'H. VER.'!$AL$10:$AV$171,11,FALSE),"")))))))</f>
        <v/>
      </c>
      <c r="GC91" s="148" t="str">
        <f>IF(T91="","",IF(T91="L",0,IF(T91="V",0,IF(T91="X",0,IF(T$2="L",VLOOKUP(T91,'H. VER.'!$F$10:$P$171,11,FALSE),IF(T$2="S",VLOOKUP(T91,'H. VER.'!$V$10:$AF$171,11,FALSE),IF(T$2="D",VLOOKUP(T91,'H. VER.'!$AL$10:$AV$171,11,FALSE),"")))))))</f>
        <v/>
      </c>
      <c r="GD91" s="148" t="str">
        <f>IF(U91="","",IF(U91="L",0,IF(U91="V",0,IF(U91="X",0,IF(U$2="L",VLOOKUP(U91,'H. VER.'!$F$10:$P$171,11,FALSE),IF(U$2="S",VLOOKUP(U91,'H. VER.'!$V$10:$AF$171,11,FALSE),IF(U$2="D",VLOOKUP(U91,'H. VER.'!$AL$10:$AV$171,11,FALSE),"")))))))</f>
        <v/>
      </c>
      <c r="GE91" s="148" t="str">
        <f>IF(V91="","",IF(V91="L",0,IF(V91="V",0,IF(V91="X",0,IF(V$2="L",VLOOKUP(V91,'H. VER.'!$F$10:$P$171,11,FALSE),IF(V$2="S",VLOOKUP(V91,'H. VER.'!$V$10:$AF$171,11,FALSE),IF(V$2="D",VLOOKUP(V91,'H. VER.'!$AL$10:$AV$171,11,FALSE),"")))))))</f>
        <v/>
      </c>
      <c r="GF91" s="148" t="str">
        <f>IF(W91="","",IF(W91="L",0,IF(W91="V",0,IF(W91="X",0,IF(W$2="L",VLOOKUP(W91,'H. VER.'!$F$10:$P$171,11,FALSE),IF(W$2="S",VLOOKUP(W91,'H. VER.'!$V$10:$AF$171,11,FALSE),IF(W$2="D",VLOOKUP(W91,'H. VER.'!$AL$10:$AV$171,11,FALSE),"")))))))</f>
        <v/>
      </c>
      <c r="GG91" s="148" t="str">
        <f>IF(X91="","",IF(X91="L",0,IF(X91="V",0,IF(X91="X",0,IF(X$2="L",VLOOKUP(X91,'H. VER.'!$F$10:$P$171,11,FALSE),IF(X$2="S",VLOOKUP(X91,'H. VER.'!$V$10:$AF$171,11,FALSE),IF(X$2="D",VLOOKUP(X91,'H. VER.'!$AL$10:$AV$171,11,FALSE),"")))))))</f>
        <v/>
      </c>
      <c r="GH91" s="148" t="str">
        <f>IF(Y91="","",IF(Y91="L",0,IF(Y91="V",0,IF(Y91="X",0,IF(Y$2="L",VLOOKUP(Y91,'H. VER.'!$F$10:$P$171,11,FALSE),IF(Y$2="S",VLOOKUP(Y91,'H. VER.'!$V$10:$AF$171,11,FALSE),IF(Y$2="D",VLOOKUP(Y91,'H. VER.'!$AL$10:$AV$171,11,FALSE),"")))))))</f>
        <v/>
      </c>
      <c r="GI91" s="148" t="str">
        <f>IF(Z91="","",IF(Z91="L",0,IF(Z91="V",0,IF(Z91="X",0,IF(Z$2="L",VLOOKUP(Z91,'H. VER.'!$F$10:$P$171,11,FALSE),IF(Z$2="S",VLOOKUP(Z91,'H. VER.'!$V$10:$AF$171,11,FALSE),IF(Z$2="D",VLOOKUP(Z91,'H. VER.'!$AL$10:$AV$171,11,FALSE),"")))))))</f>
        <v/>
      </c>
      <c r="GJ91" s="148" t="str">
        <f>IF(AA91="","",IF(AA91="L",0,IF(AA91="V",0,IF(AA91="X",0,IF(AA$2="L",VLOOKUP(AA91,'H. VER.'!$F$10:$P$171,11,FALSE),IF(AA$2="S",VLOOKUP(AA91,'H. VER.'!$V$10:$AF$171,11,FALSE),IF(AA$2="D",VLOOKUP(AA91,'H. VER.'!$AL$10:$AV$171,11,FALSE),"")))))))</f>
        <v/>
      </c>
      <c r="GK91" s="148" t="str">
        <f>IF(AB91="","",IF(AB91="L",0,IF(AB91="V",0,IF(AB91="X",0,IF(AB$2="L",VLOOKUP(AB91,'H. VER.'!$F$10:$P$171,11,FALSE),IF(AB$2="S",VLOOKUP(AB91,'H. VER.'!$V$10:$AF$171,11,FALSE),IF(AB$2="D",VLOOKUP(AB91,'H. VER.'!$AL$10:$AV$171,11,FALSE),"")))))))</f>
        <v/>
      </c>
      <c r="GL91" s="148" t="str">
        <f>IF(AC91="","",IF(AC91="L",0,IF(AC91="V",0,IF(AC91="X",0,IF(AC$2="L",VLOOKUP(AC91,'H. VER.'!$F$10:$P$171,11,FALSE),IF(AC$2="S",VLOOKUP(AC91,'H. VER.'!$V$10:$AF$171,11,FALSE),IF(AC$2="D",VLOOKUP(AC91,'H. VER.'!$AL$10:$AV$171,11,FALSE),"")))))))</f>
        <v/>
      </c>
      <c r="GM91" s="148" t="str">
        <f>IF(AD91="","",IF(AD91="L",0,IF(AD91="V",0,IF(AD91="X",0,IF(AD$2="L",VLOOKUP(AD91,'H. VER.'!$F$10:$P$171,11,FALSE),IF(AD$2="S",VLOOKUP(AD91,'H. VER.'!$V$10:$AF$171,11,FALSE),IF(AD$2="D",VLOOKUP(AD91,'H. VER.'!$AL$10:$AV$171,11,FALSE),"")))))))</f>
        <v/>
      </c>
      <c r="GN91" s="148" t="str">
        <f>IF(AE91="","",IF(AE91="L",0,IF(AE91="V",0,IF(AE91="X",0,IF(AE$2="L",VLOOKUP(AE91,'H. VER.'!$F$10:$P$171,11,FALSE),IF(AE$2="S",VLOOKUP(AE91,'H. VER.'!$V$10:$AF$171,11,FALSE),IF(AE$2="D",VLOOKUP(AE91,'H. VER.'!$AL$10:$AV$171,11,FALSE),"")))))))</f>
        <v/>
      </c>
      <c r="GO91" s="148" t="str">
        <f>IF(AF91="","",IF(AF91="L",0,IF(AF91="V",0,IF(AF91="X",0,IF(AF$2="L",VLOOKUP(AF91,'H. VER.'!$F$10:$P$171,11,FALSE),IF(AF$2="S",VLOOKUP(AF91,'H. VER.'!$V$10:$AF$171,11,FALSE),IF(AF$2="D",VLOOKUP(AF91,'H. VER.'!$AL$10:$AV$171,11,FALSE),"")))))))</f>
        <v/>
      </c>
      <c r="GP91" s="148" t="str">
        <f>IF(AG91="","",IF(AG91="L",0,IF(AG91="V",0,IF(AG91="X",0,IF(AG$2="L",VLOOKUP(AG91,'H. VER.'!$F$10:$P$171,11,FALSE),IF(AG$2="S",VLOOKUP(AG91,'H. VER.'!$V$10:$AF$171,11,FALSE),IF(AG$2="D",VLOOKUP(AG91,'H. VER.'!$AL$10:$AV$171,11,FALSE),"")))))))</f>
        <v/>
      </c>
      <c r="GQ91" s="148" t="str">
        <f>IF(AH91="","",IF(AH91="L",0,IF(AH91="V",0,IF(AH91="X",0,IF(AH$2="L",VLOOKUP(AH91,'H. VER.'!$F$10:$P$171,11,FALSE),IF(AH$2="S",VLOOKUP(AH91,'H. VER.'!$V$10:$AF$171,11,FALSE),IF(AH$2="D",VLOOKUP(AH91,'H. VER.'!$AL$10:$AV$171,11,FALSE),"")))))))</f>
        <v/>
      </c>
      <c r="GR91" s="148" t="str">
        <f>IF(AI91="","",IF(AI91="L",0,IF(AI91="V",0,IF(AI91="X",0,IF(AI$2="L",VLOOKUP(AI91,'H. VER.'!$F$10:$P$171,11,FALSE),IF(AI$2="S",VLOOKUP(AI91,'H. VER.'!$V$10:$AF$171,11,FALSE),IF(AI$2="D",VLOOKUP(AI91,'H. VER.'!$AL$10:$AV$171,11,FALSE),"")))))))</f>
        <v/>
      </c>
      <c r="GS91" s="148" t="str">
        <f>IF(AJ91="","",IF(AJ91="L",0,IF(AJ91="V",0,IF(AJ91="X",0,IF(AJ$2="L",VLOOKUP(AJ91,'H. VER.'!$F$10:$P$171,11,FALSE),IF(AJ$2="S",VLOOKUP(AJ91,'H. VER.'!$V$10:$AF$171,11,FALSE),IF(AJ$2="D",VLOOKUP(AJ91,'H. VER.'!$AL$10:$AV$171,11,FALSE),"")))))))</f>
        <v/>
      </c>
      <c r="GT91" s="148" t="str">
        <f>IF(AK91="","",IF(AK91="L",0,IF(AK91="V",0,IF(AK91="X",0,IF(AK$2="L",VLOOKUP(AK91,'H. VER.'!$F$10:$P$171,11,FALSE),IF(AK$2="S",VLOOKUP(AK91,'H. VER.'!$V$10:$AF$171,11,FALSE),IF(AK$2="D",VLOOKUP(AK91,'H. VER.'!$AL$10:$AV$171,11,FALSE),"")))))))</f>
        <v/>
      </c>
      <c r="GU91" s="19"/>
      <c r="GV91" s="417" t="str">
        <f t="shared" si="122"/>
        <v/>
      </c>
      <c r="GW91" s="415"/>
    </row>
    <row r="92" spans="1:205" ht="15.75">
      <c r="A92" s="368"/>
      <c r="B92" s="367" t="str">
        <f>IFERROR(VLOOKUP(A508/7/2023+CONDUCTORES!C:V,20,FALSE),"")</f>
        <v/>
      </c>
      <c r="C92" s="544" t="str">
        <f>IF(CUADRO!A92="",IF(B92="","",B92),VLOOKUP(CUADRO!A92,CONDUCTORES!C:E,3,FALSE))</f>
        <v/>
      </c>
      <c r="D92" s="545" t="str">
        <f>IF(ISNA(IF(B92="",IF(A92="","",A92),VLOOKUP(B92,CONDUCTORES!B:F,5,FALSE))),"",(IF(B92="",IF(A92="","",A92),VLOOKUP(B92,CONDUCTORES!B:F,5,FALSE))))</f>
        <v/>
      </c>
      <c r="E92" s="546">
        <v>77</v>
      </c>
      <c r="F92" s="558"/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47"/>
      <c r="U92" s="547"/>
      <c r="V92" s="549"/>
      <c r="W92" s="547"/>
      <c r="X92" s="547"/>
      <c r="Y92" s="547"/>
      <c r="Z92" s="547"/>
      <c r="AA92" s="547"/>
      <c r="AB92" s="547"/>
      <c r="AC92" s="547"/>
      <c r="AD92" s="547"/>
      <c r="AE92" s="547"/>
      <c r="AF92" s="547"/>
      <c r="AG92" s="550"/>
      <c r="AH92" s="547"/>
      <c r="AI92" s="547"/>
      <c r="AJ92" s="547"/>
      <c r="AK92" s="547"/>
      <c r="AL92" s="417">
        <f t="shared" si="120"/>
        <v>0</v>
      </c>
      <c r="AM92" s="417">
        <f t="shared" si="121"/>
        <v>31</v>
      </c>
      <c r="AN92" s="463">
        <f t="shared" si="112"/>
        <v>0</v>
      </c>
      <c r="AO92" s="463">
        <f t="shared" si="113"/>
        <v>0</v>
      </c>
      <c r="AP92" s="463">
        <f t="shared" si="114"/>
        <v>0</v>
      </c>
      <c r="AQ92" s="463">
        <f t="shared" si="115"/>
        <v>0</v>
      </c>
      <c r="AR92" s="463">
        <f t="shared" si="116"/>
        <v>0</v>
      </c>
      <c r="AS92" s="464">
        <f t="shared" si="117"/>
        <v>0</v>
      </c>
      <c r="AT92" s="464">
        <f t="shared" si="118"/>
        <v>0</v>
      </c>
      <c r="AU92" s="465">
        <f>EH92+(AO92*(CALCULADORA!$L$22/30))+(CUADRO!AP92*CALCULADORA!$J$22)+(CUADRO!AQ92*CALCULADORA!$J$22)+(CUADRO!AR92*CALCULADORA!$J$22)</f>
        <v>0</v>
      </c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97">
        <f t="shared" si="80"/>
        <v>1</v>
      </c>
      <c r="BW92" s="97">
        <f t="shared" si="81"/>
        <v>2</v>
      </c>
      <c r="BX92" s="97">
        <f t="shared" si="82"/>
        <v>3</v>
      </c>
      <c r="BY92" s="97">
        <f t="shared" si="83"/>
        <v>4</v>
      </c>
      <c r="BZ92" s="97">
        <f t="shared" si="84"/>
        <v>5</v>
      </c>
      <c r="CA92" s="97">
        <f t="shared" si="85"/>
        <v>6</v>
      </c>
      <c r="CB92" s="97">
        <f t="shared" si="86"/>
        <v>7</v>
      </c>
      <c r="CC92" s="97">
        <f t="shared" si="87"/>
        <v>8</v>
      </c>
      <c r="CD92" s="97">
        <f t="shared" si="88"/>
        <v>9</v>
      </c>
      <c r="CE92" s="97">
        <f t="shared" si="89"/>
        <v>10</v>
      </c>
      <c r="CF92" s="97">
        <f t="shared" si="90"/>
        <v>11</v>
      </c>
      <c r="CG92" s="97">
        <f t="shared" si="91"/>
        <v>12</v>
      </c>
      <c r="CH92" s="97">
        <f t="shared" si="92"/>
        <v>13</v>
      </c>
      <c r="CI92" s="97">
        <f t="shared" si="93"/>
        <v>14</v>
      </c>
      <c r="CJ92" s="97">
        <f t="shared" si="94"/>
        <v>15</v>
      </c>
      <c r="CK92" s="97">
        <f t="shared" si="95"/>
        <v>16</v>
      </c>
      <c r="CL92" s="97">
        <f t="shared" si="96"/>
        <v>17</v>
      </c>
      <c r="CM92" s="97">
        <f t="shared" si="97"/>
        <v>18</v>
      </c>
      <c r="CN92" s="97">
        <f t="shared" si="98"/>
        <v>19</v>
      </c>
      <c r="CO92" s="97">
        <f t="shared" si="99"/>
        <v>20</v>
      </c>
      <c r="CP92" s="97">
        <f t="shared" si="100"/>
        <v>21</v>
      </c>
      <c r="CQ92" s="97">
        <f t="shared" si="101"/>
        <v>22</v>
      </c>
      <c r="CR92" s="97">
        <f t="shared" si="102"/>
        <v>23</v>
      </c>
      <c r="CS92" s="97">
        <f t="shared" si="103"/>
        <v>24</v>
      </c>
      <c r="CT92" s="97">
        <f t="shared" si="104"/>
        <v>25</v>
      </c>
      <c r="CU92" s="97">
        <f t="shared" si="105"/>
        <v>26</v>
      </c>
      <c r="CV92" s="97">
        <f t="shared" si="106"/>
        <v>27</v>
      </c>
      <c r="CW92" s="97">
        <f t="shared" si="107"/>
        <v>28</v>
      </c>
      <c r="CX92" s="97">
        <f t="shared" si="108"/>
        <v>29</v>
      </c>
      <c r="CY92" s="97">
        <f t="shared" si="109"/>
        <v>30</v>
      </c>
      <c r="CZ92" s="97">
        <f t="shared" si="110"/>
        <v>31</v>
      </c>
      <c r="DA92" s="19"/>
      <c r="DB92" s="19"/>
      <c r="DC92" s="148" t="str">
        <f>IF(G92="X",CALCULADORA!$J$22,IF(CUADRO!G92="V",0,IF(CUADRO!G92="AP",0,IF(CUADRO!G92="HS",0,IF(CUADRO!G92="BA",0,IF(CALCULADORA!$M$2="INVIERNO",CUADRO!EJ92,CUADRO!FP92))))))</f>
        <v/>
      </c>
      <c r="DD92" s="148" t="str">
        <f>IF(H92="X",CALCULADORA!$J$22,IF(CUADRO!H92="V",0,IF(CUADRO!H92="AP",0,IF(CUADRO!H92="HS",0,IF(CUADRO!H92="BA",0,IF(CALCULADORA!$M$2="INVIERNO",CUADRO!EK92,CUADRO!FQ92))))))</f>
        <v/>
      </c>
      <c r="DE92" s="148" t="str">
        <f>IF(I92="X",CALCULADORA!$J$22,IF(CUADRO!I92="V",0,IF(CUADRO!I92="AP",0,IF(CUADRO!I92="HS",0,IF(CUADRO!I92="BA",0,IF(CALCULADORA!$M$2="INVIERNO",CUADRO!EL92,CUADRO!FR92))))))</f>
        <v/>
      </c>
      <c r="DF92" s="148" t="str">
        <f>IF(J92="X",CALCULADORA!$J$22,IF(CUADRO!J92="V",0,IF(CUADRO!J92="AP",0,IF(CUADRO!J92="HS",0,IF(CUADRO!J92="BA",0,IF(CALCULADORA!$M$2="INVIERNO",CUADRO!EM92,CUADRO!FS92))))))</f>
        <v/>
      </c>
      <c r="DG92" s="148" t="str">
        <f>IF(K92="X",CALCULADORA!$J$22,IF(CUADRO!K92="V",0,IF(CUADRO!K92="AP",0,IF(CUADRO!K92="HS",0,IF(CUADRO!K92="BA",0,IF(CALCULADORA!$M$2="INVIERNO",CUADRO!EN92,CUADRO!FT92))))))</f>
        <v/>
      </c>
      <c r="DH92" s="148" t="str">
        <f>IF(L92="X",CALCULADORA!$J$22,IF(CUADRO!L92="V",0,IF(CUADRO!L92="AP",0,IF(CUADRO!L92="HS",0,IF(CUADRO!L92="BA",0,IF(CALCULADORA!$M$2="INVIERNO",CUADRO!EO92,CUADRO!FU92))))))</f>
        <v/>
      </c>
      <c r="DI92" s="148" t="str">
        <f>IF(M92="X",CALCULADORA!$J$22,IF(CUADRO!M92="V",0,IF(CUADRO!M92="AP",0,IF(CUADRO!M92="HS",0,IF(CUADRO!M92="BA",0,IF(CALCULADORA!$M$2="INVIERNO",CUADRO!EP92,CUADRO!FV92))))))</f>
        <v/>
      </c>
      <c r="DJ92" s="148" t="str">
        <f>IF(N92="X",CALCULADORA!$J$22,IF(CUADRO!N92="V",0,IF(CUADRO!N92="AP",0,IF(CUADRO!N92="HS",0,IF(CUADRO!N92="BA",0,IF(CALCULADORA!$M$2="INVIERNO",CUADRO!EQ92,CUADRO!FW92))))))</f>
        <v/>
      </c>
      <c r="DK92" s="148" t="str">
        <f>IF(O92="X",CALCULADORA!$J$22,IF(CUADRO!O92="V",0,IF(CUADRO!O92="AP",0,IF(CUADRO!O92="HS",0,IF(CUADRO!O92="BA",0,IF(CALCULADORA!$M$2="INVIERNO",CUADRO!ER92,CUADRO!FX92))))))</f>
        <v/>
      </c>
      <c r="DL92" s="148" t="str">
        <f>IF(P92="X",CALCULADORA!$J$22,IF(CUADRO!P92="V",0,IF(CUADRO!P92="AP",0,IF(CUADRO!P92="HS",0,IF(CUADRO!P92="BA",0,IF(CALCULADORA!$M$2="INVIERNO",CUADRO!ES92,CUADRO!FY92))))))</f>
        <v/>
      </c>
      <c r="DM92" s="148" t="str">
        <f>IF(Q92="X",CALCULADORA!$J$22,IF(CUADRO!Q92="V",0,IF(CUADRO!Q92="AP",0,IF(CUADRO!Q92="HS",0,IF(CUADRO!Q92="BA",0,IF(CALCULADORA!$M$2="INVIERNO",CUADRO!ET92,CUADRO!FZ92))))))</f>
        <v/>
      </c>
      <c r="DN92" s="148" t="str">
        <f>IF(R92="X",CALCULADORA!$J$22,IF(CUADRO!R92="V",0,IF(CUADRO!R92="AP",0,IF(CUADRO!R92="HS",0,IF(CUADRO!R92="BA",0,IF(CALCULADORA!$M$2="INVIERNO",CUADRO!EU92,CUADRO!GA92))))))</f>
        <v/>
      </c>
      <c r="DO92" s="148" t="str">
        <f>IF(S92="X",CALCULADORA!$J$22,IF(CUADRO!S92="V",0,IF(CUADRO!S92="AP",0,IF(CUADRO!S92="HS",0,IF(CUADRO!S92="BA",0,IF(CALCULADORA!$M$2="INVIERNO",CUADRO!EV92,CUADRO!GB92))))))</f>
        <v/>
      </c>
      <c r="DP92" s="148" t="str">
        <f>IF(T92="X",CALCULADORA!$J$22,IF(CUADRO!T92="V",0,IF(CUADRO!T92="AP",0,IF(CUADRO!T92="HS",0,IF(CUADRO!T92="BA",0,IF(CALCULADORA!$M$2="INVIERNO",CUADRO!EW92,CUADRO!GC92))))))</f>
        <v/>
      </c>
      <c r="DQ92" s="148" t="str">
        <f>IF(U92="X",CALCULADORA!$J$22,IF(CUADRO!U92="V",0,IF(CUADRO!U92="AP",0,IF(CUADRO!U92="HS",0,IF(CUADRO!U92="BA",0,IF(CALCULADORA!$M$2="INVIERNO",CUADRO!EX92,CUADRO!GD92))))))</f>
        <v/>
      </c>
      <c r="DR92" s="148" t="str">
        <f>IF(V92="X",CALCULADORA!$J$22,IF(CUADRO!V92="V",0,IF(CUADRO!V92="AP",0,IF(CUADRO!V92="HS",0,IF(CUADRO!V92="BA",0,IF(CALCULADORA!$M$2="INVIERNO",CUADRO!EY92,CUADRO!GE92))))))</f>
        <v/>
      </c>
      <c r="DS92" s="148" t="str">
        <f>IF(W92="X",CALCULADORA!$J$22,IF(CUADRO!W92="V",0,IF(CUADRO!W92="AP",0,IF(CUADRO!W92="HS",0,IF(CUADRO!W92="BA",0,IF(CALCULADORA!$M$2="INVIERNO",CUADRO!EZ92,CUADRO!GF92))))))</f>
        <v/>
      </c>
      <c r="DT92" s="148" t="str">
        <f>IF(X92="X",CALCULADORA!$J$22,IF(CUADRO!X92="V",0,IF(CUADRO!X92="AP",0,IF(CUADRO!X92="HS",0,IF(CUADRO!X92="BA",0,IF(CALCULADORA!$M$2="INVIERNO",CUADRO!FA92,CUADRO!GG92))))))</f>
        <v/>
      </c>
      <c r="DU92" s="148" t="str">
        <f>IF(Y92="X",CALCULADORA!$J$22,IF(CUADRO!Y92="V",0,IF(CUADRO!Y92="AP",0,IF(CUADRO!Y92="HS",0,IF(CUADRO!Y92="BA",0,IF(CALCULADORA!$M$2="INVIERNO",CUADRO!FB92,CUADRO!GH92))))))</f>
        <v/>
      </c>
      <c r="DV92" s="148" t="str">
        <f>IF(Z92="X",CALCULADORA!$J$22,IF(CUADRO!Z92="V",0,IF(CUADRO!Z92="AP",0,IF(CUADRO!Z92="HS",0,IF(CUADRO!Z92="BA",0,IF(CALCULADORA!$M$2="INVIERNO",CUADRO!FC92,CUADRO!GI92))))))</f>
        <v/>
      </c>
      <c r="DW92" s="148" t="str">
        <f>IF(AA92="X",CALCULADORA!$J$22,IF(CUADRO!AA92="V",0,IF(CUADRO!AA92="AP",0,IF(CUADRO!AA92="HS",0,IF(CUADRO!AA92="BA",0,IF(CALCULADORA!$M$2="INVIERNO",CUADRO!FD92,CUADRO!GJ92))))))</f>
        <v/>
      </c>
      <c r="DX92" s="148" t="str">
        <f>IF(AB92="X",CALCULADORA!$J$22,IF(CUADRO!AB92="V",0,IF(CUADRO!AB92="AP",0,IF(CUADRO!AB92="HS",0,IF(CUADRO!AB92="BA",0,IF(CALCULADORA!$M$2="INVIERNO",CUADRO!FE92,CUADRO!GK92))))))</f>
        <v/>
      </c>
      <c r="DY92" s="148" t="str">
        <f>IF(AC92="X",CALCULADORA!$J$22,IF(CUADRO!AC92="V",0,IF(CUADRO!AC92="AP",0,IF(CUADRO!AC92="HS",0,IF(CUADRO!AC92="BA",0,IF(CALCULADORA!$M$2="INVIERNO",CUADRO!FF92,CUADRO!GL92))))))</f>
        <v/>
      </c>
      <c r="DZ92" s="148" t="str">
        <f>IF(AD92="X",CALCULADORA!$J$22,IF(CUADRO!AD92="V",0,IF(CUADRO!AD92="AP",0,IF(CUADRO!AD92="HS",0,IF(CUADRO!AD92="BA",0,IF(CALCULADORA!$M$2="INVIERNO",CUADRO!FG92,CUADRO!GM92))))))</f>
        <v/>
      </c>
      <c r="EA92" s="148" t="str">
        <f>IF(AE92="X",CALCULADORA!$J$22,IF(CUADRO!AE92="V",0,IF(CUADRO!AE92="AP",0,IF(CUADRO!AE92="HS",0,IF(CUADRO!AE92="BA",0,IF(CALCULADORA!$M$2="INVIERNO",CUADRO!FH92,CUADRO!GN92))))))</f>
        <v/>
      </c>
      <c r="EB92" s="148" t="str">
        <f>IF(AF92="X",CALCULADORA!$J$22,IF(CUADRO!AF92="V",0,IF(CUADRO!AF92="AP",0,IF(CUADRO!AF92="HS",0,IF(CUADRO!AF92="BA",0,IF(CALCULADORA!$M$2="INVIERNO",CUADRO!FI92,CUADRO!GO92))))))</f>
        <v/>
      </c>
      <c r="EC92" s="148" t="str">
        <f>IF(AG92="X",CALCULADORA!$J$22,IF(CUADRO!AG92="V",0,IF(CUADRO!AG92="AP",0,IF(CUADRO!AG92="HS",0,IF(CUADRO!AG92="BA",0,IF(CALCULADORA!$M$2="INVIERNO",CUADRO!FJ92,CUADRO!GP92))))))</f>
        <v/>
      </c>
      <c r="ED92" s="148" t="str">
        <f>IF(AH92="X",CALCULADORA!$J$22,IF(CUADRO!AH92="V",0,IF(CUADRO!AH92="AP",0,IF(CUADRO!AH92="HS",0,IF(CUADRO!AH92="BA",0,IF(CALCULADORA!$M$2="INVIERNO",CUADRO!FK92,CUADRO!GQ92))))))</f>
        <v/>
      </c>
      <c r="EE92" s="148" t="str">
        <f>IF(AI92="X",CALCULADORA!$J$22,IF(CUADRO!AI92="V",0,IF(CUADRO!AI92="AP",0,IF(CUADRO!AI92="HS",0,IF(CUADRO!AI92="BA",0,IF(CALCULADORA!$M$2="INVIERNO",CUADRO!FL92,CUADRO!GR92))))))</f>
        <v/>
      </c>
      <c r="EF92" s="148" t="str">
        <f>IF(AJ92="X",CALCULADORA!$J$22,IF(CUADRO!AJ92="V",0,IF(CUADRO!AJ92="AP",0,IF(CUADRO!AJ92="HS",0,IF(CUADRO!AJ92="BA",0,IF(CALCULADORA!$M$2="INVIERNO",CUADRO!FM92,CUADRO!GS92))))))</f>
        <v/>
      </c>
      <c r="EG92" s="148" t="str">
        <f>IF(AK92="X",CALCULADORA!$J$22,IF(CUADRO!AK92="V",0,IF(CUADRO!AK92="AP",0,IF(CUADRO!AK92="HS",0,IF(CUADRO!AK92="BA",0,IF(CALCULADORA!$M$2="INVIERNO",CUADRO!FN92,CUADRO!GT92))))))</f>
        <v/>
      </c>
      <c r="EH92" s="363">
        <f t="shared" si="119"/>
        <v>0</v>
      </c>
      <c r="EI92" s="19"/>
      <c r="EJ92" s="148" t="str">
        <f>IF(G92="","",IF(G92="L",0,IF(G92="V",0,IF(G92="X",0,IF(G$2="L",VLOOKUP(G92,'H. INV.'!$F$10:$P$171,11,FALSE),IF(G$2="S",VLOOKUP(G92,'H. INV.'!$V$10:$AF$171,11,FALSE),IF(G$2="D",VLOOKUP(G92,'H. INV.'!$AL$10:$AV$171,11,FALSE),"")))))))</f>
        <v/>
      </c>
      <c r="EK92" s="148" t="str">
        <f>IF(H92="","",IF(H92="L",0,IF(H92="V",0,IF(H92="X",0,IF(H$2="L",VLOOKUP(H92,'H. INV.'!$F$10:$P$171,11,FALSE),IF(H$2="S",VLOOKUP(H92,'H. INV.'!$V$10:$AF$171,11,FALSE),IF(H$2="D",VLOOKUP(H92,'H. INV.'!$AL$10:$AV$171,11,FALSE),"")))))))</f>
        <v/>
      </c>
      <c r="EL92" s="148" t="str">
        <f>IF(I92="","",IF(I92="L",0,IF(I92="V",0,IF(I92="X",0,IF(I$2="L",VLOOKUP(I92,'H. INV.'!$F$10:$P$171,11,FALSE),IF(I$2="S",VLOOKUP(I92,'H. INV.'!$V$10:$AF$171,11,FALSE),IF(I$2="D",VLOOKUP(I92,'H. INV.'!$AL$10:$AV$171,11,FALSE),"")))))))</f>
        <v/>
      </c>
      <c r="EM92" s="148" t="str">
        <f>IF(J92="","",IF(J92="L",0,IF(J92="V",0,IF(J92="X",0,IF(J$2="L",VLOOKUP(J92,'H. INV.'!$F$10:$P$171,11,FALSE),IF(J$2="S",VLOOKUP(J92,'H. INV.'!$V$10:$AF$171,11,FALSE),IF(J$2="D",VLOOKUP(J92,'H. INV.'!$AL$10:$AV$171,11,FALSE),"")))))))</f>
        <v/>
      </c>
      <c r="EN92" s="148" t="str">
        <f>IF(K92="","",IF(K92="L",0,IF(K92="V",0,IF(K92="X",0,IF(K$2="L",VLOOKUP(K92,'H. INV.'!$F$10:$P$171,11,FALSE),IF(K$2="S",VLOOKUP(K92,'H. INV.'!$V$10:$AF$171,11,FALSE),IF(K$2="D",VLOOKUP(K92,'H. INV.'!$AL$10:$AV$171,11,FALSE),"")))))))</f>
        <v/>
      </c>
      <c r="EO92" s="148" t="str">
        <f>IF(L92="","",IF(L92="L",0,IF(L92="V",0,IF(L92="X",0,IF(L$2="L",VLOOKUP(L92,'H. INV.'!$F$10:$P$171,11,FALSE),IF(L$2="S",VLOOKUP(L92,'H. INV.'!$V$10:$AF$171,11,FALSE),IF(L$2="D",VLOOKUP(L92,'H. INV.'!$AL$10:$AV$171,11,FALSE),"")))))))</f>
        <v/>
      </c>
      <c r="EP92" s="148" t="str">
        <f>IF(M92="","",IF(M92="L",0,IF(M92="V",0,IF(M92="X",0,IF(M$2="L",VLOOKUP(M92,'H. INV.'!$F$10:$P$171,11,FALSE),IF(M$2="S",VLOOKUP(M92,'H. INV.'!$V$10:$AF$171,11,FALSE),IF(M$2="D",VLOOKUP(M92,'H. INV.'!$AL$10:$AV$171,11,FALSE),"")))))))</f>
        <v/>
      </c>
      <c r="EQ92" s="148" t="str">
        <f>IF(N92="","",IF(N92="L",0,IF(N92="V",0,IF(N92="X",0,IF(N$2="L",VLOOKUP(N92,'H. INV.'!$F$10:$P$171,11,FALSE),IF(N$2="S",VLOOKUP(N92,'H. INV.'!$V$10:$AF$171,11,FALSE),IF(N$2="D",VLOOKUP(N92,'H. INV.'!$AL$10:$AV$171,11,FALSE),"")))))))</f>
        <v/>
      </c>
      <c r="ER92" s="148" t="str">
        <f>IF(O92="","",IF(O92="L",0,IF(O92="V",0,IF(O92="X",0,IF(O$2="L",VLOOKUP(O92,'H. INV.'!$F$10:$P$171,11,FALSE),IF(O$2="S",VLOOKUP(O92,'H. INV.'!$V$10:$AF$171,11,FALSE),IF(O$2="D",VLOOKUP(O92,'H. INV.'!$AL$10:$AV$171,11,FALSE),"")))))))</f>
        <v/>
      </c>
      <c r="ES92" s="148" t="str">
        <f>IF(P92="","",IF(P92="L",0,IF(P92="V",0,IF(P92="X",0,IF(P$2="L",VLOOKUP(P92,'H. INV.'!$F$10:$P$171,11,FALSE),IF(P$2="S",VLOOKUP(P92,'H. INV.'!$V$10:$AF$171,11,FALSE),IF(P$2="D",VLOOKUP(P92,'H. INV.'!$AL$10:$AV$171,11,FALSE),"")))))))</f>
        <v/>
      </c>
      <c r="ET92" s="148" t="str">
        <f>IF(Q92="","",IF(Q92="L",0,IF(Q92="V",0,IF(Q92="X",0,IF(Q$2="L",VLOOKUP(Q92,'H. INV.'!$F$10:$P$171,11,FALSE),IF(Q$2="S",VLOOKUP(Q92,'H. INV.'!$V$10:$AF$171,11,FALSE),IF(Q$2="D",VLOOKUP(Q92,'H. INV.'!$AL$10:$AV$171,11,FALSE),"")))))))</f>
        <v/>
      </c>
      <c r="EU92" s="148" t="str">
        <f>IF(R92="","",IF(R92="L",0,IF(R92="V",0,IF(R92="X",0,IF(R$2="L",VLOOKUP(R92,'H. INV.'!$F$10:$P$171,11,FALSE),IF(R$2="S",VLOOKUP(R92,'H. INV.'!$V$10:$AF$171,11,FALSE),IF(R$2="D",VLOOKUP(R92,'H. INV.'!$AL$10:$AV$171,11,FALSE),"")))))))</f>
        <v/>
      </c>
      <c r="EV92" s="148" t="str">
        <f>IF(S92="","",IF(S92="L",0,IF(S92="V",0,IF(S92="X",0,IF(S$2="L",VLOOKUP(S92,'H. INV.'!$F$10:$P$171,11,FALSE),IF(S$2="S",VLOOKUP(S92,'H. INV.'!$V$10:$AF$171,11,FALSE),IF(S$2="D",VLOOKUP(S92,'H. INV.'!$AL$10:$AV$171,11,FALSE),"")))))))</f>
        <v/>
      </c>
      <c r="EW92" s="148" t="str">
        <f>IF(T92="","",IF(T92="L",0,IF(T92="V",0,IF(T92="X",0,IF(T$2="L",VLOOKUP(T92,'H. INV.'!$F$10:$P$171,11,FALSE),IF(T$2="S",VLOOKUP(T92,'H. INV.'!$V$10:$AF$171,11,FALSE),IF(T$2="D",VLOOKUP(T92,'H. INV.'!$AL$10:$AV$171,11,FALSE),"")))))))</f>
        <v/>
      </c>
      <c r="EX92" s="148" t="str">
        <f>IF(U92="","",IF(U92="L",0,IF(U92="V",0,IF(U92="X",0,IF(U$2="L",VLOOKUP(U92,'H. INV.'!$F$10:$P$171,11,FALSE),IF(U$2="S",VLOOKUP(U92,'H. INV.'!$V$10:$AF$171,11,FALSE),IF(U$2="D",VLOOKUP(U92,'H. INV.'!$AL$10:$AV$171,11,FALSE),"")))))))</f>
        <v/>
      </c>
      <c r="EY92" s="148" t="str">
        <f>IF(V92="","",IF(V92="L",0,IF(V92="V",0,IF(V92="X",0,IF(V$2="L",VLOOKUP(V92,'H. INV.'!$F$10:$P$171,11,FALSE),IF(V$2="S",VLOOKUP(V92,'H. INV.'!$V$10:$AF$171,11,FALSE),IF(V$2="D",VLOOKUP(V92,'H. INV.'!$AL$10:$AV$171,11,FALSE),"")))))))</f>
        <v/>
      </c>
      <c r="EZ92" s="148" t="str">
        <f>IF(W92="","",IF(W92="L",0,IF(W92="V",0,IF(W92="X",0,IF(W$2="L",VLOOKUP(W92,'H. INV.'!$F$10:$P$171,11,FALSE),IF(W$2="S",VLOOKUP(W92,'H. INV.'!$V$10:$AF$171,11,FALSE),IF(W$2="D",VLOOKUP(W92,'H. INV.'!$AL$10:$AV$171,11,FALSE),"")))))))</f>
        <v/>
      </c>
      <c r="FA92" s="148" t="str">
        <f>IF(X92="","",IF(X92="L",0,IF(X92="V",0,IF(X92="X",0,IF(X$2="L",VLOOKUP(X92,'H. INV.'!$F$10:$P$171,11,FALSE),IF(X$2="S",VLOOKUP(X92,'H. INV.'!$V$10:$AF$171,11,FALSE),IF(X$2="D",VLOOKUP(X92,'H. INV.'!$AL$10:$AV$171,11,FALSE),"")))))))</f>
        <v/>
      </c>
      <c r="FB92" s="148" t="str">
        <f>IF(Y92="","",IF(Y92="L",0,IF(Y92="V",0,IF(Y92="X",0,IF(Y$2="L",VLOOKUP(Y92,'H. INV.'!$F$10:$P$171,11,FALSE),IF(Y$2="S",VLOOKUP(Y92,'H. INV.'!$V$10:$AF$171,11,FALSE),IF(Y$2="D",VLOOKUP(Y92,'H. INV.'!$AL$10:$AV$171,11,FALSE),"")))))))</f>
        <v/>
      </c>
      <c r="FC92" s="148" t="str">
        <f>IF(Z92="","",IF(Z92="L",0,IF(Z92="V",0,IF(Z92="X",0,IF(Z$2="L",VLOOKUP(Z92,'H. INV.'!$F$10:$P$171,11,FALSE),IF(Z$2="S",VLOOKUP(Z92,'H. INV.'!$V$10:$AF$171,11,FALSE),IF(Z$2="D",VLOOKUP(Z92,'H. INV.'!$AL$10:$AV$171,11,FALSE),"")))))))</f>
        <v/>
      </c>
      <c r="FD92" s="148" t="str">
        <f>IF(AA92="","",IF(AA92="L",0,IF(AA92="V",0,IF(AA92="X",0,IF(AA$2="L",VLOOKUP(AA92,'H. INV.'!$F$10:$P$171,11,FALSE),IF(AA$2="S",VLOOKUP(AA92,'H. INV.'!$V$10:$AF$171,11,FALSE),IF(AA$2="D",VLOOKUP(AA92,'H. INV.'!$AL$10:$AV$171,11,FALSE),"")))))))</f>
        <v/>
      </c>
      <c r="FE92" s="148" t="str">
        <f>IF(AB92="","",IF(AB92="L",0,IF(AB92="V",0,IF(AB92="X",0,IF(AB$2="L",VLOOKUP(AB92,'H. INV.'!$F$10:$P$171,11,FALSE),IF(AB$2="S",VLOOKUP(AB92,'H. INV.'!$V$10:$AF$171,11,FALSE),IF(AB$2="D",VLOOKUP(AB92,'H. INV.'!$AL$10:$AV$171,11,FALSE),"")))))))</f>
        <v/>
      </c>
      <c r="FF92" s="148" t="str">
        <f>IF(AC92="","",IF(AC92="L",0,IF(AC92="V",0,IF(AC92="X",0,IF(AC$2="L",VLOOKUP(AC92,'H. INV.'!$F$10:$P$171,11,FALSE),IF(AC$2="S",VLOOKUP(AC92,'H. INV.'!$V$10:$AF$171,11,FALSE),IF(AC$2="D",VLOOKUP(AC92,'H. INV.'!$AL$10:$AV$171,11,FALSE),"")))))))</f>
        <v/>
      </c>
      <c r="FG92" s="148" t="str">
        <f>IF(AD92="","",IF(AD92="L",0,IF(AD92="V",0,IF(AD92="X",0,IF(AD$2="L",VLOOKUP(AD92,'H. INV.'!$F$10:$P$171,11,FALSE),IF(AD$2="S",VLOOKUP(AD92,'H. INV.'!$V$10:$AF$171,11,FALSE),IF(AD$2="D",VLOOKUP(AD92,'H. INV.'!$AL$10:$AV$171,11,FALSE),"")))))))</f>
        <v/>
      </c>
      <c r="FH92" s="148" t="str">
        <f>IF(AE92="","",IF(AE92="L",0,IF(AE92="V",0,IF(AE92="X",0,IF(AE$2="L",VLOOKUP(AE92,'H. INV.'!$F$10:$P$171,11,FALSE),IF(AE$2="S",VLOOKUP(AE92,'H. INV.'!$V$10:$AF$171,11,FALSE),IF(AE$2="D",VLOOKUP(AE92,'H. INV.'!$AL$10:$AV$171,11,FALSE),"")))))))</f>
        <v/>
      </c>
      <c r="FI92" s="148" t="str">
        <f>IF(AF92="","",IF(AF92="L",0,IF(AF92="V",0,IF(AF92="X",0,IF(AF$2="L",VLOOKUP(AF92,'H. INV.'!$F$10:$P$171,11,FALSE),IF(AF$2="S",VLOOKUP(AF92,'H. INV.'!$V$10:$AF$171,11,FALSE),IF(AF$2="D",VLOOKUP(AF92,'H. INV.'!$AL$10:$AV$171,11,FALSE),"")))))))</f>
        <v/>
      </c>
      <c r="FJ92" s="148" t="str">
        <f>IF(AG92="","",IF(AG92="L",0,IF(AG92="V",0,IF(AG92="X",0,IF(AG$2="L",VLOOKUP(AG92,'H. INV.'!$F$10:$P$171,11,FALSE),IF(AG$2="S",VLOOKUP(AG92,'H. INV.'!$V$10:$AF$171,11,FALSE),IF(AG$2="D",VLOOKUP(AG92,'H. INV.'!$AL$10:$AV$171,11,FALSE),"")))))))</f>
        <v/>
      </c>
      <c r="FK92" s="148" t="str">
        <f>IF(AH92="","",IF(AH92="L",0,IF(AH92="V",0,IF(AH92="X",0,IF(AH$2="L",VLOOKUP(AH92,'H. INV.'!$F$10:$P$171,11,FALSE),IF(AH$2="S",VLOOKUP(AH92,'H. INV.'!$V$10:$AF$171,11,FALSE),IF(AH$2="D",VLOOKUP(AH92,'H. INV.'!$AL$10:$AV$171,11,FALSE),"")))))))</f>
        <v/>
      </c>
      <c r="FL92" s="148" t="str">
        <f>IF(AI92="","",IF(AI92="L",0,IF(AI92="V",0,IF(AI92="X",0,IF(AI$2="L",VLOOKUP(AI92,'H. INV.'!$F$10:$P$171,11,FALSE),IF(AI$2="S",VLOOKUP(AI92,'H. INV.'!$V$10:$AF$171,11,FALSE),IF(AI$2="D",VLOOKUP(AI92,'H. INV.'!$AL$10:$AV$171,11,FALSE),"")))))))</f>
        <v/>
      </c>
      <c r="FM92" s="148" t="str">
        <f>IF(AJ92="","",IF(AJ92="L",0,IF(AJ92="V",0,IF(AJ92="X",0,IF(AJ$2="L",VLOOKUP(AJ92,'H. INV.'!$F$10:$P$171,11,FALSE),IF(AJ$2="S",VLOOKUP(AJ92,'H. INV.'!$V$10:$AF$171,11,FALSE),IF(AJ$2="D",VLOOKUP(AJ92,'H. INV.'!$AL$10:$AV$171,11,FALSE),"")))))))</f>
        <v/>
      </c>
      <c r="FN92" s="148" t="str">
        <f>IF(AK92="","",IF(AK92="L",0,IF(AK92="V",0,IF(AK92="X",0,IF(AK$2="L",VLOOKUP(AK92,'H. INV.'!$F$10:$P$171,11,FALSE),IF(AK$2="S",VLOOKUP(AK92,'H. INV.'!$V$10:$AF$171,11,FALSE),IF(AK$2="D",VLOOKUP(AK92,'H. INV.'!$AL$10:$AV$171,11,FALSE),"")))))))</f>
        <v/>
      </c>
      <c r="FO92" s="19"/>
      <c r="FP92" s="148" t="str">
        <f>IF(G92="","",IF(G92="L",0,IF(G92="V",0,IF(G92="X",0,IF(G$2="L",VLOOKUP(G92,'H. VER.'!$F$10:$P$171,11,FALSE),IF(G$2="S",VLOOKUP(G92,'H. VER.'!$V$10:$AF$171,11,FALSE),IF(G$2="D",VLOOKUP(G92,'H. VER.'!$AL$10:$AV$171,11,FALSE),"")))))))</f>
        <v/>
      </c>
      <c r="FQ92" s="148" t="str">
        <f>IF(H92="","",IF(H92="L",0,IF(H92="V",0,IF(H92="X",0,IF(H$2="L",VLOOKUP(H92,'H. VER.'!$F$10:$P$171,11,FALSE),IF(H$2="S",VLOOKUP(H92,'H. VER.'!$V$10:$AF$171,11,FALSE),IF(H$2="D",VLOOKUP(H92,'H. VER.'!$AL$10:$AV$171,11,FALSE),"")))))))</f>
        <v/>
      </c>
      <c r="FR92" s="148" t="str">
        <f>IF(I92="","",IF(I92="L",0,IF(I92="V",0,IF(I92="X",0,IF(I$2="L",VLOOKUP(I92,'H. VER.'!$F$10:$P$171,11,FALSE),IF(I$2="S",VLOOKUP(I92,'H. VER.'!$V$10:$AF$171,11,FALSE),IF(I$2="D",VLOOKUP(I92,'H. VER.'!$AL$10:$AV$171,11,FALSE),"")))))))</f>
        <v/>
      </c>
      <c r="FS92" s="148" t="str">
        <f>IF(J92="","",IF(J92="L",0,IF(J92="V",0,IF(J92="X",0,IF(J$2="L",VLOOKUP(J92,'H. VER.'!$F$10:$P$171,11,FALSE),IF(J$2="S",VLOOKUP(J92,'H. VER.'!$V$10:$AF$171,11,FALSE),IF(J$2="D",VLOOKUP(J92,'H. VER.'!$AL$10:$AV$171,11,FALSE),"")))))))</f>
        <v/>
      </c>
      <c r="FT92" s="148" t="str">
        <f>IF(K92="","",IF(K92="L",0,IF(K92="V",0,IF(K92="X",0,IF(K$2="L",VLOOKUP(K92,'H. VER.'!$F$10:$P$171,11,FALSE),IF(K$2="S",VLOOKUP(K92,'H. VER.'!$V$10:$AF$171,11,FALSE),IF(K$2="D",VLOOKUP(K92,'H. VER.'!$AL$10:$AV$171,11,FALSE),"")))))))</f>
        <v/>
      </c>
      <c r="FU92" s="148" t="str">
        <f>IF(L92="","",IF(L92="L",0,IF(L92="V",0,IF(L92="X",0,IF(L$2="L",VLOOKUP(L92,'H. VER.'!$F$10:$P$171,11,FALSE),IF(L$2="S",VLOOKUP(L92,'H. VER.'!$V$10:$AF$171,11,FALSE),IF(L$2="D",VLOOKUP(L92,'H. VER.'!$AL$10:$AV$171,11,FALSE),"")))))))</f>
        <v/>
      </c>
      <c r="FV92" s="148" t="str">
        <f>IF(M92="","",IF(M92="L",0,IF(M92="V",0,IF(M92="X",0,IF(M$2="L",VLOOKUP(M92,'H. VER.'!$F$10:$P$171,11,FALSE),IF(M$2="S",VLOOKUP(M92,'H. VER.'!$V$10:$AF$171,11,FALSE),IF(M$2="D",VLOOKUP(M92,'H. VER.'!$AL$10:$AV$171,11,FALSE),"")))))))</f>
        <v/>
      </c>
      <c r="FW92" s="148" t="str">
        <f>IF(N92="","",IF(N92="L",0,IF(N92="V",0,IF(N92="X",0,IF(N$2="L",VLOOKUP(N92,'H. VER.'!$F$10:$P$171,11,FALSE),IF(N$2="S",VLOOKUP(N92,'H. VER.'!$V$10:$AF$171,11,FALSE),IF(N$2="D",VLOOKUP(N92,'H. VER.'!$AL$10:$AV$171,11,FALSE),"")))))))</f>
        <v/>
      </c>
      <c r="FX92" s="148" t="str">
        <f>IF(O92="","",IF(O92="L",0,IF(O92="V",0,IF(O92="X",0,IF(O$2="L",VLOOKUP(O92,'H. VER.'!$F$10:$P$171,11,FALSE),IF(O$2="S",VLOOKUP(O92,'H. VER.'!$V$10:$AF$171,11,FALSE),IF(O$2="D",VLOOKUP(O92,'H. VER.'!$AL$10:$AV$171,11,FALSE),"")))))))</f>
        <v/>
      </c>
      <c r="FY92" s="148" t="str">
        <f>IF(P92="","",IF(P92="L",0,IF(P92="V",0,IF(P92="X",0,IF(P$2="L",VLOOKUP(P92,'H. VER.'!$F$10:$P$171,11,FALSE),IF(P$2="S",VLOOKUP(P92,'H. VER.'!$V$10:$AF$171,11,FALSE),IF(P$2="D",VLOOKUP(P92,'H. VER.'!$AL$10:$AV$171,11,FALSE),"")))))))</f>
        <v/>
      </c>
      <c r="FZ92" s="148" t="str">
        <f>IF(Q92="","",IF(Q92="L",0,IF(Q92="V",0,IF(Q92="X",0,IF(Q$2="L",VLOOKUP(Q92,'H. VER.'!$F$10:$P$171,11,FALSE),IF(Q$2="S",VLOOKUP(Q92,'H. VER.'!$V$10:$AF$171,11,FALSE),IF(Q$2="D",VLOOKUP(Q92,'H. VER.'!$AL$10:$AV$171,11,FALSE),"")))))))</f>
        <v/>
      </c>
      <c r="GA92" s="148" t="str">
        <f>IF(R92="","",IF(R92="L",0,IF(R92="V",0,IF(R92="X",0,IF(R$2="L",VLOOKUP(R92,'H. VER.'!$F$10:$P$171,11,FALSE),IF(R$2="S",VLOOKUP(R92,'H. VER.'!$V$10:$AF$171,11,FALSE),IF(R$2="D",VLOOKUP(R92,'H. VER.'!$AL$10:$AV$171,11,FALSE),"")))))))</f>
        <v/>
      </c>
      <c r="GB92" s="148" t="str">
        <f>IF(S92="","",IF(S92="L",0,IF(S92="V",0,IF(S92="X",0,IF(S$2="L",VLOOKUP(S92,'H. VER.'!$F$10:$P$171,11,FALSE),IF(S$2="S",VLOOKUP(S92,'H. VER.'!$V$10:$AF$171,11,FALSE),IF(S$2="D",VLOOKUP(S92,'H. VER.'!$AL$10:$AV$171,11,FALSE),"")))))))</f>
        <v/>
      </c>
      <c r="GC92" s="148" t="str">
        <f>IF(T92="","",IF(T92="L",0,IF(T92="V",0,IF(T92="X",0,IF(T$2="L",VLOOKUP(T92,'H. VER.'!$F$10:$P$171,11,FALSE),IF(T$2="S",VLOOKUP(T92,'H. VER.'!$V$10:$AF$171,11,FALSE),IF(T$2="D",VLOOKUP(T92,'H. VER.'!$AL$10:$AV$171,11,FALSE),"")))))))</f>
        <v/>
      </c>
      <c r="GD92" s="148" t="str">
        <f>IF(U92="","",IF(U92="L",0,IF(U92="V",0,IF(U92="X",0,IF(U$2="L",VLOOKUP(U92,'H. VER.'!$F$10:$P$171,11,FALSE),IF(U$2="S",VLOOKUP(U92,'H. VER.'!$V$10:$AF$171,11,FALSE),IF(U$2="D",VLOOKUP(U92,'H. VER.'!$AL$10:$AV$171,11,FALSE),"")))))))</f>
        <v/>
      </c>
      <c r="GE92" s="148" t="str">
        <f>IF(V92="","",IF(V92="L",0,IF(V92="V",0,IF(V92="X",0,IF(V$2="L",VLOOKUP(V92,'H. VER.'!$F$10:$P$171,11,FALSE),IF(V$2="S",VLOOKUP(V92,'H. VER.'!$V$10:$AF$171,11,FALSE),IF(V$2="D",VLOOKUP(V92,'H. VER.'!$AL$10:$AV$171,11,FALSE),"")))))))</f>
        <v/>
      </c>
      <c r="GF92" s="148" t="str">
        <f>IF(W92="","",IF(W92="L",0,IF(W92="V",0,IF(W92="X",0,IF(W$2="L",VLOOKUP(W92,'H. VER.'!$F$10:$P$171,11,FALSE),IF(W$2="S",VLOOKUP(W92,'H. VER.'!$V$10:$AF$171,11,FALSE),IF(W$2="D",VLOOKUP(W92,'H. VER.'!$AL$10:$AV$171,11,FALSE),"")))))))</f>
        <v/>
      </c>
      <c r="GG92" s="148" t="str">
        <f>IF(X92="","",IF(X92="L",0,IF(X92="V",0,IF(X92="X",0,IF(X$2="L",VLOOKUP(X92,'H. VER.'!$F$10:$P$171,11,FALSE),IF(X$2="S",VLOOKUP(X92,'H. VER.'!$V$10:$AF$171,11,FALSE),IF(X$2="D",VLOOKUP(X92,'H. VER.'!$AL$10:$AV$171,11,FALSE),"")))))))</f>
        <v/>
      </c>
      <c r="GH92" s="148" t="str">
        <f>IF(Y92="","",IF(Y92="L",0,IF(Y92="V",0,IF(Y92="X",0,IF(Y$2="L",VLOOKUP(Y92,'H. VER.'!$F$10:$P$171,11,FALSE),IF(Y$2="S",VLOOKUP(Y92,'H. VER.'!$V$10:$AF$171,11,FALSE),IF(Y$2="D",VLOOKUP(Y92,'H. VER.'!$AL$10:$AV$171,11,FALSE),"")))))))</f>
        <v/>
      </c>
      <c r="GI92" s="148" t="str">
        <f>IF(Z92="","",IF(Z92="L",0,IF(Z92="V",0,IF(Z92="X",0,IF(Z$2="L",VLOOKUP(Z92,'H. VER.'!$F$10:$P$171,11,FALSE),IF(Z$2="S",VLOOKUP(Z92,'H. VER.'!$V$10:$AF$171,11,FALSE),IF(Z$2="D",VLOOKUP(Z92,'H. VER.'!$AL$10:$AV$171,11,FALSE),"")))))))</f>
        <v/>
      </c>
      <c r="GJ92" s="148" t="str">
        <f>IF(AA92="","",IF(AA92="L",0,IF(AA92="V",0,IF(AA92="X",0,IF(AA$2="L",VLOOKUP(AA92,'H. VER.'!$F$10:$P$171,11,FALSE),IF(AA$2="S",VLOOKUP(AA92,'H. VER.'!$V$10:$AF$171,11,FALSE),IF(AA$2="D",VLOOKUP(AA92,'H. VER.'!$AL$10:$AV$171,11,FALSE),"")))))))</f>
        <v/>
      </c>
      <c r="GK92" s="148" t="str">
        <f>IF(AB92="","",IF(AB92="L",0,IF(AB92="V",0,IF(AB92="X",0,IF(AB$2="L",VLOOKUP(AB92,'H. VER.'!$F$10:$P$171,11,FALSE),IF(AB$2="S",VLOOKUP(AB92,'H. VER.'!$V$10:$AF$171,11,FALSE),IF(AB$2="D",VLOOKUP(AB92,'H. VER.'!$AL$10:$AV$171,11,FALSE),"")))))))</f>
        <v/>
      </c>
      <c r="GL92" s="148" t="str">
        <f>IF(AC92="","",IF(AC92="L",0,IF(AC92="V",0,IF(AC92="X",0,IF(AC$2="L",VLOOKUP(AC92,'H. VER.'!$F$10:$P$171,11,FALSE),IF(AC$2="S",VLOOKUP(AC92,'H. VER.'!$V$10:$AF$171,11,FALSE),IF(AC$2="D",VLOOKUP(AC92,'H. VER.'!$AL$10:$AV$171,11,FALSE),"")))))))</f>
        <v/>
      </c>
      <c r="GM92" s="148" t="str">
        <f>IF(AD92="","",IF(AD92="L",0,IF(AD92="V",0,IF(AD92="X",0,IF(AD$2="L",VLOOKUP(AD92,'H. VER.'!$F$10:$P$171,11,FALSE),IF(AD$2="S",VLOOKUP(AD92,'H. VER.'!$V$10:$AF$171,11,FALSE),IF(AD$2="D",VLOOKUP(AD92,'H. VER.'!$AL$10:$AV$171,11,FALSE),"")))))))</f>
        <v/>
      </c>
      <c r="GN92" s="148" t="str">
        <f>IF(AE92="","",IF(AE92="L",0,IF(AE92="V",0,IF(AE92="X",0,IF(AE$2="L",VLOOKUP(AE92,'H. VER.'!$F$10:$P$171,11,FALSE),IF(AE$2="S",VLOOKUP(AE92,'H. VER.'!$V$10:$AF$171,11,FALSE),IF(AE$2="D",VLOOKUP(AE92,'H. VER.'!$AL$10:$AV$171,11,FALSE),"")))))))</f>
        <v/>
      </c>
      <c r="GO92" s="148" t="str">
        <f>IF(AF92="","",IF(AF92="L",0,IF(AF92="V",0,IF(AF92="X",0,IF(AF$2="L",VLOOKUP(AF92,'H. VER.'!$F$10:$P$171,11,FALSE),IF(AF$2="S",VLOOKUP(AF92,'H. VER.'!$V$10:$AF$171,11,FALSE),IF(AF$2="D",VLOOKUP(AF92,'H. VER.'!$AL$10:$AV$171,11,FALSE),"")))))))</f>
        <v/>
      </c>
      <c r="GP92" s="148" t="str">
        <f>IF(AG92="","",IF(AG92="L",0,IF(AG92="V",0,IF(AG92="X",0,IF(AG$2="L",VLOOKUP(AG92,'H. VER.'!$F$10:$P$171,11,FALSE),IF(AG$2="S",VLOOKUP(AG92,'H. VER.'!$V$10:$AF$171,11,FALSE),IF(AG$2="D",VLOOKUP(AG92,'H. VER.'!$AL$10:$AV$171,11,FALSE),"")))))))</f>
        <v/>
      </c>
      <c r="GQ92" s="148" t="str">
        <f>IF(AH92="","",IF(AH92="L",0,IF(AH92="V",0,IF(AH92="X",0,IF(AH$2="L",VLOOKUP(AH92,'H. VER.'!$F$10:$P$171,11,FALSE),IF(AH$2="S",VLOOKUP(AH92,'H. VER.'!$V$10:$AF$171,11,FALSE),IF(AH$2="D",VLOOKUP(AH92,'H. VER.'!$AL$10:$AV$171,11,FALSE),"")))))))</f>
        <v/>
      </c>
      <c r="GR92" s="148" t="str">
        <f>IF(AI92="","",IF(AI92="L",0,IF(AI92="V",0,IF(AI92="X",0,IF(AI$2="L",VLOOKUP(AI92,'H. VER.'!$F$10:$P$171,11,FALSE),IF(AI$2="S",VLOOKUP(AI92,'H. VER.'!$V$10:$AF$171,11,FALSE),IF(AI$2="D",VLOOKUP(AI92,'H. VER.'!$AL$10:$AV$171,11,FALSE),"")))))))</f>
        <v/>
      </c>
      <c r="GS92" s="148" t="str">
        <f>IF(AJ92="","",IF(AJ92="L",0,IF(AJ92="V",0,IF(AJ92="X",0,IF(AJ$2="L",VLOOKUP(AJ92,'H. VER.'!$F$10:$P$171,11,FALSE),IF(AJ$2="S",VLOOKUP(AJ92,'H. VER.'!$V$10:$AF$171,11,FALSE),IF(AJ$2="D",VLOOKUP(AJ92,'H. VER.'!$AL$10:$AV$171,11,FALSE),"")))))))</f>
        <v/>
      </c>
      <c r="GT92" s="148" t="str">
        <f>IF(AK92="","",IF(AK92="L",0,IF(AK92="V",0,IF(AK92="X",0,IF(AK$2="L",VLOOKUP(AK92,'H. VER.'!$F$10:$P$171,11,FALSE),IF(AK$2="S",VLOOKUP(AK92,'H. VER.'!$V$10:$AF$171,11,FALSE),IF(AK$2="D",VLOOKUP(AK92,'H. VER.'!$AL$10:$AV$171,11,FALSE),"")))))))</f>
        <v/>
      </c>
      <c r="GU92" s="19"/>
      <c r="GV92" s="417">
        <f t="shared" si="122"/>
        <v>85</v>
      </c>
      <c r="GW92" s="415"/>
    </row>
    <row r="93" spans="1:205" ht="15.75">
      <c r="A93" s="368"/>
      <c r="B93" s="367" t="str">
        <f>IFERROR(VLOOKUP(A509/7/2023+CONDUCTORES!C:V,20,FALSE),"")</f>
        <v/>
      </c>
      <c r="C93" s="544" t="str">
        <f>IF(CUADRO!A93="",IF(B93="","",B93),VLOOKUP(CUADRO!A93,CONDUCTORES!C:E,3,FALSE))</f>
        <v/>
      </c>
      <c r="D93" s="545" t="str">
        <f>IF(ISNA(IF(B93="",IF(A93="","",A93),VLOOKUP(B93,CONDUCTORES!B:F,5,FALSE))),"",(IF(B93="",IF(A93="","",A93),VLOOKUP(B93,CONDUCTORES!B:F,5,FALSE))))</f>
        <v/>
      </c>
      <c r="E93" s="546">
        <v>78</v>
      </c>
      <c r="F93" s="558"/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47"/>
      <c r="U93" s="547"/>
      <c r="V93" s="549"/>
      <c r="W93" s="547"/>
      <c r="X93" s="547"/>
      <c r="Y93" s="547"/>
      <c r="Z93" s="547"/>
      <c r="AA93" s="547"/>
      <c r="AB93" s="547"/>
      <c r="AC93" s="547"/>
      <c r="AD93" s="547"/>
      <c r="AE93" s="547"/>
      <c r="AF93" s="547"/>
      <c r="AG93" s="550"/>
      <c r="AH93" s="547"/>
      <c r="AI93" s="547"/>
      <c r="AJ93" s="547"/>
      <c r="AK93" s="547"/>
      <c r="AL93" s="417">
        <f t="shared" si="120"/>
        <v>0</v>
      </c>
      <c r="AM93" s="417">
        <f t="shared" si="121"/>
        <v>31</v>
      </c>
      <c r="AN93" s="463">
        <f t="shared" si="112"/>
        <v>0</v>
      </c>
      <c r="AO93" s="463">
        <f t="shared" si="113"/>
        <v>0</v>
      </c>
      <c r="AP93" s="463">
        <f t="shared" si="114"/>
        <v>0</v>
      </c>
      <c r="AQ93" s="463">
        <f t="shared" si="115"/>
        <v>0</v>
      </c>
      <c r="AR93" s="463">
        <f t="shared" si="116"/>
        <v>0</v>
      </c>
      <c r="AS93" s="464">
        <f t="shared" si="117"/>
        <v>0</v>
      </c>
      <c r="AT93" s="464">
        <f t="shared" si="118"/>
        <v>0</v>
      </c>
      <c r="AU93" s="465">
        <f>EH93+(AO93*(CALCULADORA!$L$22/30))+(CUADRO!AP93*CALCULADORA!$J$22)+(CUADRO!AQ93*CALCULADORA!$J$22)+(CUADRO!AR93*CALCULADORA!$J$22)</f>
        <v>0</v>
      </c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97">
        <f t="shared" si="80"/>
        <v>1</v>
      </c>
      <c r="BW93" s="97">
        <f t="shared" si="81"/>
        <v>2</v>
      </c>
      <c r="BX93" s="97">
        <f t="shared" si="82"/>
        <v>3</v>
      </c>
      <c r="BY93" s="97">
        <f t="shared" si="83"/>
        <v>4</v>
      </c>
      <c r="BZ93" s="97">
        <f t="shared" si="84"/>
        <v>5</v>
      </c>
      <c r="CA93" s="97">
        <f t="shared" si="85"/>
        <v>6</v>
      </c>
      <c r="CB93" s="97">
        <f t="shared" si="86"/>
        <v>7</v>
      </c>
      <c r="CC93" s="97">
        <f t="shared" si="87"/>
        <v>8</v>
      </c>
      <c r="CD93" s="97">
        <f t="shared" si="88"/>
        <v>9</v>
      </c>
      <c r="CE93" s="97">
        <f t="shared" si="89"/>
        <v>10</v>
      </c>
      <c r="CF93" s="97">
        <f t="shared" si="90"/>
        <v>11</v>
      </c>
      <c r="CG93" s="97">
        <f t="shared" si="91"/>
        <v>12</v>
      </c>
      <c r="CH93" s="97">
        <f t="shared" si="92"/>
        <v>13</v>
      </c>
      <c r="CI93" s="97">
        <f t="shared" si="93"/>
        <v>14</v>
      </c>
      <c r="CJ93" s="97">
        <f t="shared" si="94"/>
        <v>15</v>
      </c>
      <c r="CK93" s="97">
        <f t="shared" si="95"/>
        <v>16</v>
      </c>
      <c r="CL93" s="97">
        <f t="shared" si="96"/>
        <v>17</v>
      </c>
      <c r="CM93" s="97">
        <f t="shared" si="97"/>
        <v>18</v>
      </c>
      <c r="CN93" s="97">
        <f t="shared" si="98"/>
        <v>19</v>
      </c>
      <c r="CO93" s="97">
        <f t="shared" si="99"/>
        <v>20</v>
      </c>
      <c r="CP93" s="97">
        <f t="shared" si="100"/>
        <v>21</v>
      </c>
      <c r="CQ93" s="97">
        <f t="shared" si="101"/>
        <v>22</v>
      </c>
      <c r="CR93" s="97">
        <f t="shared" si="102"/>
        <v>23</v>
      </c>
      <c r="CS93" s="97">
        <f t="shared" si="103"/>
        <v>24</v>
      </c>
      <c r="CT93" s="97">
        <f t="shared" si="104"/>
        <v>25</v>
      </c>
      <c r="CU93" s="97">
        <f t="shared" si="105"/>
        <v>26</v>
      </c>
      <c r="CV93" s="97">
        <f t="shared" si="106"/>
        <v>27</v>
      </c>
      <c r="CW93" s="97">
        <f t="shared" si="107"/>
        <v>28</v>
      </c>
      <c r="CX93" s="97">
        <f t="shared" si="108"/>
        <v>29</v>
      </c>
      <c r="CY93" s="97">
        <f t="shared" si="109"/>
        <v>30</v>
      </c>
      <c r="CZ93" s="97">
        <f t="shared" si="110"/>
        <v>31</v>
      </c>
      <c r="DA93" s="19"/>
      <c r="DB93" s="19"/>
      <c r="DC93" s="148" t="str">
        <f>IF(G93="X",CALCULADORA!$J$22,IF(CUADRO!G93="V",0,IF(CUADRO!G93="AP",0,IF(CUADRO!G93="HS",0,IF(CUADRO!G93="BA",0,IF(CALCULADORA!$M$2="INVIERNO",CUADRO!EJ93,CUADRO!FP93))))))</f>
        <v/>
      </c>
      <c r="DD93" s="148" t="str">
        <f>IF(H93="X",CALCULADORA!$J$22,IF(CUADRO!H93="V",0,IF(CUADRO!H93="AP",0,IF(CUADRO!H93="HS",0,IF(CUADRO!H93="BA",0,IF(CALCULADORA!$M$2="INVIERNO",CUADRO!EK93,CUADRO!FQ93))))))</f>
        <v/>
      </c>
      <c r="DE93" s="148" t="str">
        <f>IF(I93="X",CALCULADORA!$J$22,IF(CUADRO!I93="V",0,IF(CUADRO!I93="AP",0,IF(CUADRO!I93="HS",0,IF(CUADRO!I93="BA",0,IF(CALCULADORA!$M$2="INVIERNO",CUADRO!EL93,CUADRO!FR93))))))</f>
        <v/>
      </c>
      <c r="DF93" s="148" t="str">
        <f>IF(J93="X",CALCULADORA!$J$22,IF(CUADRO!J93="V",0,IF(CUADRO!J93="AP",0,IF(CUADRO!J93="HS",0,IF(CUADRO!J93="BA",0,IF(CALCULADORA!$M$2="INVIERNO",CUADRO!EM93,CUADRO!FS93))))))</f>
        <v/>
      </c>
      <c r="DG93" s="148" t="str">
        <f>IF(K93="X",CALCULADORA!$J$22,IF(CUADRO!K93="V",0,IF(CUADRO!K93="AP",0,IF(CUADRO!K93="HS",0,IF(CUADRO!K93="BA",0,IF(CALCULADORA!$M$2="INVIERNO",CUADRO!EN93,CUADRO!FT93))))))</f>
        <v/>
      </c>
      <c r="DH93" s="148" t="str">
        <f>IF(L93="X",CALCULADORA!$J$22,IF(CUADRO!L93="V",0,IF(CUADRO!L93="AP",0,IF(CUADRO!L93="HS",0,IF(CUADRO!L93="BA",0,IF(CALCULADORA!$M$2="INVIERNO",CUADRO!EO93,CUADRO!FU93))))))</f>
        <v/>
      </c>
      <c r="DI93" s="148" t="str">
        <f>IF(M93="X",CALCULADORA!$J$22,IF(CUADRO!M93="V",0,IF(CUADRO!M93="AP",0,IF(CUADRO!M93="HS",0,IF(CUADRO!M93="BA",0,IF(CALCULADORA!$M$2="INVIERNO",CUADRO!EP93,CUADRO!FV93))))))</f>
        <v/>
      </c>
      <c r="DJ93" s="148" t="str">
        <f>IF(N93="X",CALCULADORA!$J$22,IF(CUADRO!N93="V",0,IF(CUADRO!N93="AP",0,IF(CUADRO!N93="HS",0,IF(CUADRO!N93="BA",0,IF(CALCULADORA!$M$2="INVIERNO",CUADRO!EQ93,CUADRO!FW93))))))</f>
        <v/>
      </c>
      <c r="DK93" s="148" t="str">
        <f>IF(O93="X",CALCULADORA!$J$22,IF(CUADRO!O93="V",0,IF(CUADRO!O93="AP",0,IF(CUADRO!O93="HS",0,IF(CUADRO!O93="BA",0,IF(CALCULADORA!$M$2="INVIERNO",CUADRO!ER93,CUADRO!FX93))))))</f>
        <v/>
      </c>
      <c r="DL93" s="148" t="str">
        <f>IF(P93="X",CALCULADORA!$J$22,IF(CUADRO!P93="V",0,IF(CUADRO!P93="AP",0,IF(CUADRO!P93="HS",0,IF(CUADRO!P93="BA",0,IF(CALCULADORA!$M$2="INVIERNO",CUADRO!ES93,CUADRO!FY93))))))</f>
        <v/>
      </c>
      <c r="DM93" s="148" t="str">
        <f>IF(Q93="X",CALCULADORA!$J$22,IF(CUADRO!Q93="V",0,IF(CUADRO!Q93="AP",0,IF(CUADRO!Q93="HS",0,IF(CUADRO!Q93="BA",0,IF(CALCULADORA!$M$2="INVIERNO",CUADRO!ET93,CUADRO!FZ93))))))</f>
        <v/>
      </c>
      <c r="DN93" s="148" t="str">
        <f>IF(R93="X",CALCULADORA!$J$22,IF(CUADRO!R93="V",0,IF(CUADRO!R93="AP",0,IF(CUADRO!R93="HS",0,IF(CUADRO!R93="BA",0,IF(CALCULADORA!$M$2="INVIERNO",CUADRO!EU93,CUADRO!GA93))))))</f>
        <v/>
      </c>
      <c r="DO93" s="148" t="str">
        <f>IF(S93="X",CALCULADORA!$J$22,IF(CUADRO!S93="V",0,IF(CUADRO!S93="AP",0,IF(CUADRO!S93="HS",0,IF(CUADRO!S93="BA",0,IF(CALCULADORA!$M$2="INVIERNO",CUADRO!EV93,CUADRO!GB93))))))</f>
        <v/>
      </c>
      <c r="DP93" s="148" t="str">
        <f>IF(T93="X",CALCULADORA!$J$22,IF(CUADRO!T93="V",0,IF(CUADRO!T93="AP",0,IF(CUADRO!T93="HS",0,IF(CUADRO!T93="BA",0,IF(CALCULADORA!$M$2="INVIERNO",CUADRO!EW93,CUADRO!GC93))))))</f>
        <v/>
      </c>
      <c r="DQ93" s="148" t="str">
        <f>IF(U93="X",CALCULADORA!$J$22,IF(CUADRO!U93="V",0,IF(CUADRO!U93="AP",0,IF(CUADRO!U93="HS",0,IF(CUADRO!U93="BA",0,IF(CALCULADORA!$M$2="INVIERNO",CUADRO!EX93,CUADRO!GD93))))))</f>
        <v/>
      </c>
      <c r="DR93" s="148" t="str">
        <f>IF(V93="X",CALCULADORA!$J$22,IF(CUADRO!V93="V",0,IF(CUADRO!V93="AP",0,IF(CUADRO!V93="HS",0,IF(CUADRO!V93="BA",0,IF(CALCULADORA!$M$2="INVIERNO",CUADRO!EY93,CUADRO!GE93))))))</f>
        <v/>
      </c>
      <c r="DS93" s="148" t="str">
        <f>IF(W93="X",CALCULADORA!$J$22,IF(CUADRO!W93="V",0,IF(CUADRO!W93="AP",0,IF(CUADRO!W93="HS",0,IF(CUADRO!W93="BA",0,IF(CALCULADORA!$M$2="INVIERNO",CUADRO!EZ93,CUADRO!GF93))))))</f>
        <v/>
      </c>
      <c r="DT93" s="148" t="str">
        <f>IF(X93="X",CALCULADORA!$J$22,IF(CUADRO!X93="V",0,IF(CUADRO!X93="AP",0,IF(CUADRO!X93="HS",0,IF(CUADRO!X93="BA",0,IF(CALCULADORA!$M$2="INVIERNO",CUADRO!FA93,CUADRO!GG93))))))</f>
        <v/>
      </c>
      <c r="DU93" s="148" t="str">
        <f>IF(Y93="X",CALCULADORA!$J$22,IF(CUADRO!Y93="V",0,IF(CUADRO!Y93="AP",0,IF(CUADRO!Y93="HS",0,IF(CUADRO!Y93="BA",0,IF(CALCULADORA!$M$2="INVIERNO",CUADRO!FB93,CUADRO!GH93))))))</f>
        <v/>
      </c>
      <c r="DV93" s="148" t="str">
        <f>IF(Z93="X",CALCULADORA!$J$22,IF(CUADRO!Z93="V",0,IF(CUADRO!Z93="AP",0,IF(CUADRO!Z93="HS",0,IF(CUADRO!Z93="BA",0,IF(CALCULADORA!$M$2="INVIERNO",CUADRO!FC93,CUADRO!GI93))))))</f>
        <v/>
      </c>
      <c r="DW93" s="148" t="str">
        <f>IF(AA93="X",CALCULADORA!$J$22,IF(CUADRO!AA93="V",0,IF(CUADRO!AA93="AP",0,IF(CUADRO!AA93="HS",0,IF(CUADRO!AA93="BA",0,IF(CALCULADORA!$M$2="INVIERNO",CUADRO!FD93,CUADRO!GJ93))))))</f>
        <v/>
      </c>
      <c r="DX93" s="148" t="str">
        <f>IF(AB93="X",CALCULADORA!$J$22,IF(CUADRO!AB93="V",0,IF(CUADRO!AB93="AP",0,IF(CUADRO!AB93="HS",0,IF(CUADRO!AB93="BA",0,IF(CALCULADORA!$M$2="INVIERNO",CUADRO!FE93,CUADRO!GK93))))))</f>
        <v/>
      </c>
      <c r="DY93" s="148" t="str">
        <f>IF(AC93="X",CALCULADORA!$J$22,IF(CUADRO!AC93="V",0,IF(CUADRO!AC93="AP",0,IF(CUADRO!AC93="HS",0,IF(CUADRO!AC93="BA",0,IF(CALCULADORA!$M$2="INVIERNO",CUADRO!FF93,CUADRO!GL93))))))</f>
        <v/>
      </c>
      <c r="DZ93" s="148" t="str">
        <f>IF(AD93="X",CALCULADORA!$J$22,IF(CUADRO!AD93="V",0,IF(CUADRO!AD93="AP",0,IF(CUADRO!AD93="HS",0,IF(CUADRO!AD93="BA",0,IF(CALCULADORA!$M$2="INVIERNO",CUADRO!FG93,CUADRO!GM93))))))</f>
        <v/>
      </c>
      <c r="EA93" s="148" t="str">
        <f>IF(AE93="X",CALCULADORA!$J$22,IF(CUADRO!AE93="V",0,IF(CUADRO!AE93="AP",0,IF(CUADRO!AE93="HS",0,IF(CUADRO!AE93="BA",0,IF(CALCULADORA!$M$2="INVIERNO",CUADRO!FH93,CUADRO!GN93))))))</f>
        <v/>
      </c>
      <c r="EB93" s="148" t="str">
        <f>IF(AF93="X",CALCULADORA!$J$22,IF(CUADRO!AF93="V",0,IF(CUADRO!AF93="AP",0,IF(CUADRO!AF93="HS",0,IF(CUADRO!AF93="BA",0,IF(CALCULADORA!$M$2="INVIERNO",CUADRO!FI93,CUADRO!GO93))))))</f>
        <v/>
      </c>
      <c r="EC93" s="148" t="str">
        <f>IF(AG93="X",CALCULADORA!$J$22,IF(CUADRO!AG93="V",0,IF(CUADRO!AG93="AP",0,IF(CUADRO!AG93="HS",0,IF(CUADRO!AG93="BA",0,IF(CALCULADORA!$M$2="INVIERNO",CUADRO!FJ93,CUADRO!GP93))))))</f>
        <v/>
      </c>
      <c r="ED93" s="148" t="str">
        <f>IF(AH93="X",CALCULADORA!$J$22,IF(CUADRO!AH93="V",0,IF(CUADRO!AH93="AP",0,IF(CUADRO!AH93="HS",0,IF(CUADRO!AH93="BA",0,IF(CALCULADORA!$M$2="INVIERNO",CUADRO!FK93,CUADRO!GQ93))))))</f>
        <v/>
      </c>
      <c r="EE93" s="148" t="str">
        <f>IF(AI93="X",CALCULADORA!$J$22,IF(CUADRO!AI93="V",0,IF(CUADRO!AI93="AP",0,IF(CUADRO!AI93="HS",0,IF(CUADRO!AI93="BA",0,IF(CALCULADORA!$M$2="INVIERNO",CUADRO!FL93,CUADRO!GR93))))))</f>
        <v/>
      </c>
      <c r="EF93" s="148" t="str">
        <f>IF(AJ93="X",CALCULADORA!$J$22,IF(CUADRO!AJ93="V",0,IF(CUADRO!AJ93="AP",0,IF(CUADRO!AJ93="HS",0,IF(CUADRO!AJ93="BA",0,IF(CALCULADORA!$M$2="INVIERNO",CUADRO!FM93,CUADRO!GS93))))))</f>
        <v/>
      </c>
      <c r="EG93" s="148" t="str">
        <f>IF(AK93="X",CALCULADORA!$J$22,IF(CUADRO!AK93="V",0,IF(CUADRO!AK93="AP",0,IF(CUADRO!AK93="HS",0,IF(CUADRO!AK93="BA",0,IF(CALCULADORA!$M$2="INVIERNO",CUADRO!FN93,CUADRO!GT93))))))</f>
        <v/>
      </c>
      <c r="EH93" s="363">
        <f t="shared" si="119"/>
        <v>0</v>
      </c>
      <c r="EI93" s="19"/>
      <c r="EJ93" s="148" t="str">
        <f>IF(G93="","",IF(G93="L",0,IF(G93="V",0,IF(G93="X",0,IF(G$2="L",VLOOKUP(G93,'H. INV.'!$F$10:$P$171,11,FALSE),IF(G$2="S",VLOOKUP(G93,'H. INV.'!$V$10:$AF$171,11,FALSE),IF(G$2="D",VLOOKUP(G93,'H. INV.'!$AL$10:$AV$171,11,FALSE),"")))))))</f>
        <v/>
      </c>
      <c r="EK93" s="148" t="str">
        <f>IF(H93="","",IF(H93="L",0,IF(H93="V",0,IF(H93="X",0,IF(H$2="L",VLOOKUP(H93,'H. INV.'!$F$10:$P$171,11,FALSE),IF(H$2="S",VLOOKUP(H93,'H. INV.'!$V$10:$AF$171,11,FALSE),IF(H$2="D",VLOOKUP(H93,'H. INV.'!$AL$10:$AV$171,11,FALSE),"")))))))</f>
        <v/>
      </c>
      <c r="EL93" s="148" t="str">
        <f>IF(I93="","",IF(I93="L",0,IF(I93="V",0,IF(I93="X",0,IF(I$2="L",VLOOKUP(I93,'H. INV.'!$F$10:$P$171,11,FALSE),IF(I$2="S",VLOOKUP(I93,'H. INV.'!$V$10:$AF$171,11,FALSE),IF(I$2="D",VLOOKUP(I93,'H. INV.'!$AL$10:$AV$171,11,FALSE),"")))))))</f>
        <v/>
      </c>
      <c r="EM93" s="148" t="str">
        <f>IF(J93="","",IF(J93="L",0,IF(J93="V",0,IF(J93="X",0,IF(J$2="L",VLOOKUP(J93,'H. INV.'!$F$10:$P$171,11,FALSE),IF(J$2="S",VLOOKUP(J93,'H. INV.'!$V$10:$AF$171,11,FALSE),IF(J$2="D",VLOOKUP(J93,'H. INV.'!$AL$10:$AV$171,11,FALSE),"")))))))</f>
        <v/>
      </c>
      <c r="EN93" s="148" t="str">
        <f>IF(K93="","",IF(K93="L",0,IF(K93="V",0,IF(K93="X",0,IF(K$2="L",VLOOKUP(K93,'H. INV.'!$F$10:$P$171,11,FALSE),IF(K$2="S",VLOOKUP(K93,'H. INV.'!$V$10:$AF$171,11,FALSE),IF(K$2="D",VLOOKUP(K93,'H. INV.'!$AL$10:$AV$171,11,FALSE),"")))))))</f>
        <v/>
      </c>
      <c r="EO93" s="148" t="str">
        <f>IF(L93="","",IF(L93="L",0,IF(L93="V",0,IF(L93="X",0,IF(L$2="L",VLOOKUP(L93,'H. INV.'!$F$10:$P$171,11,FALSE),IF(L$2="S",VLOOKUP(L93,'H. INV.'!$V$10:$AF$171,11,FALSE),IF(L$2="D",VLOOKUP(L93,'H. INV.'!$AL$10:$AV$171,11,FALSE),"")))))))</f>
        <v/>
      </c>
      <c r="EP93" s="148" t="str">
        <f>IF(M93="","",IF(M93="L",0,IF(M93="V",0,IF(M93="X",0,IF(M$2="L",VLOOKUP(M93,'H. INV.'!$F$10:$P$171,11,FALSE),IF(M$2="S",VLOOKUP(M93,'H. INV.'!$V$10:$AF$171,11,FALSE),IF(M$2="D",VLOOKUP(M93,'H. INV.'!$AL$10:$AV$171,11,FALSE),"")))))))</f>
        <v/>
      </c>
      <c r="EQ93" s="148" t="str">
        <f>IF(N93="","",IF(N93="L",0,IF(N93="V",0,IF(N93="X",0,IF(N$2="L",VLOOKUP(N93,'H. INV.'!$F$10:$P$171,11,FALSE),IF(N$2="S",VLOOKUP(N93,'H. INV.'!$V$10:$AF$171,11,FALSE),IF(N$2="D",VLOOKUP(N93,'H. INV.'!$AL$10:$AV$171,11,FALSE),"")))))))</f>
        <v/>
      </c>
      <c r="ER93" s="148" t="str">
        <f>IF(O93="","",IF(O93="L",0,IF(O93="V",0,IF(O93="X",0,IF(O$2="L",VLOOKUP(O93,'H. INV.'!$F$10:$P$171,11,FALSE),IF(O$2="S",VLOOKUP(O93,'H. INV.'!$V$10:$AF$171,11,FALSE),IF(O$2="D",VLOOKUP(O93,'H. INV.'!$AL$10:$AV$171,11,FALSE),"")))))))</f>
        <v/>
      </c>
      <c r="ES93" s="148" t="str">
        <f>IF(P93="","",IF(P93="L",0,IF(P93="V",0,IF(P93="X",0,IF(P$2="L",VLOOKUP(P93,'H. INV.'!$F$10:$P$171,11,FALSE),IF(P$2="S",VLOOKUP(P93,'H. INV.'!$V$10:$AF$171,11,FALSE),IF(P$2="D",VLOOKUP(P93,'H. INV.'!$AL$10:$AV$171,11,FALSE),"")))))))</f>
        <v/>
      </c>
      <c r="ET93" s="148" t="str">
        <f>IF(Q93="","",IF(Q93="L",0,IF(Q93="V",0,IF(Q93="X",0,IF(Q$2="L",VLOOKUP(Q93,'H. INV.'!$F$10:$P$171,11,FALSE),IF(Q$2="S",VLOOKUP(Q93,'H. INV.'!$V$10:$AF$171,11,FALSE),IF(Q$2="D",VLOOKUP(Q93,'H. INV.'!$AL$10:$AV$171,11,FALSE),"")))))))</f>
        <v/>
      </c>
      <c r="EU93" s="148" t="str">
        <f>IF(R93="","",IF(R93="L",0,IF(R93="V",0,IF(R93="X",0,IF(R$2="L",VLOOKUP(R93,'H. INV.'!$F$10:$P$171,11,FALSE),IF(R$2="S",VLOOKUP(R93,'H. INV.'!$V$10:$AF$171,11,FALSE),IF(R$2="D",VLOOKUP(R93,'H. INV.'!$AL$10:$AV$171,11,FALSE),"")))))))</f>
        <v/>
      </c>
      <c r="EV93" s="148" t="str">
        <f>IF(S93="","",IF(S93="L",0,IF(S93="V",0,IF(S93="X",0,IF(S$2="L",VLOOKUP(S93,'H. INV.'!$F$10:$P$171,11,FALSE),IF(S$2="S",VLOOKUP(S93,'H. INV.'!$V$10:$AF$171,11,FALSE),IF(S$2="D",VLOOKUP(S93,'H. INV.'!$AL$10:$AV$171,11,FALSE),"")))))))</f>
        <v/>
      </c>
      <c r="EW93" s="148" t="str">
        <f>IF(T93="","",IF(T93="L",0,IF(T93="V",0,IF(T93="X",0,IF(T$2="L",VLOOKUP(T93,'H. INV.'!$F$10:$P$171,11,FALSE),IF(T$2="S",VLOOKUP(T93,'H. INV.'!$V$10:$AF$171,11,FALSE),IF(T$2="D",VLOOKUP(T93,'H. INV.'!$AL$10:$AV$171,11,FALSE),"")))))))</f>
        <v/>
      </c>
      <c r="EX93" s="148" t="str">
        <f>IF(U93="","",IF(U93="L",0,IF(U93="V",0,IF(U93="X",0,IF(U$2="L",VLOOKUP(U93,'H. INV.'!$F$10:$P$171,11,FALSE),IF(U$2="S",VLOOKUP(U93,'H. INV.'!$V$10:$AF$171,11,FALSE),IF(U$2="D",VLOOKUP(U93,'H. INV.'!$AL$10:$AV$171,11,FALSE),"")))))))</f>
        <v/>
      </c>
      <c r="EY93" s="148" t="str">
        <f>IF(V93="","",IF(V93="L",0,IF(V93="V",0,IF(V93="X",0,IF(V$2="L",VLOOKUP(V93,'H. INV.'!$F$10:$P$171,11,FALSE),IF(V$2="S",VLOOKUP(V93,'H. INV.'!$V$10:$AF$171,11,FALSE),IF(V$2="D",VLOOKUP(V93,'H. INV.'!$AL$10:$AV$171,11,FALSE),"")))))))</f>
        <v/>
      </c>
      <c r="EZ93" s="148" t="str">
        <f>IF(W93="","",IF(W93="L",0,IF(W93="V",0,IF(W93="X",0,IF(W$2="L",VLOOKUP(W93,'H. INV.'!$F$10:$P$171,11,FALSE),IF(W$2="S",VLOOKUP(W93,'H. INV.'!$V$10:$AF$171,11,FALSE),IF(W$2="D",VLOOKUP(W93,'H. INV.'!$AL$10:$AV$171,11,FALSE),"")))))))</f>
        <v/>
      </c>
      <c r="FA93" s="148" t="str">
        <f>IF(X93="","",IF(X93="L",0,IF(X93="V",0,IF(X93="X",0,IF(X$2="L",VLOOKUP(X93,'H. INV.'!$F$10:$P$171,11,FALSE),IF(X$2="S",VLOOKUP(X93,'H. INV.'!$V$10:$AF$171,11,FALSE),IF(X$2="D",VLOOKUP(X93,'H. INV.'!$AL$10:$AV$171,11,FALSE),"")))))))</f>
        <v/>
      </c>
      <c r="FB93" s="148" t="str">
        <f>IF(Y93="","",IF(Y93="L",0,IF(Y93="V",0,IF(Y93="X",0,IF(Y$2="L",VLOOKUP(Y93,'H. INV.'!$F$10:$P$171,11,FALSE),IF(Y$2="S",VLOOKUP(Y93,'H. INV.'!$V$10:$AF$171,11,FALSE),IF(Y$2="D",VLOOKUP(Y93,'H. INV.'!$AL$10:$AV$171,11,FALSE),"")))))))</f>
        <v/>
      </c>
      <c r="FC93" s="148" t="str">
        <f>IF(Z93="","",IF(Z93="L",0,IF(Z93="V",0,IF(Z93="X",0,IF(Z$2="L",VLOOKUP(Z93,'H. INV.'!$F$10:$P$171,11,FALSE),IF(Z$2="S",VLOOKUP(Z93,'H. INV.'!$V$10:$AF$171,11,FALSE),IF(Z$2="D",VLOOKUP(Z93,'H. INV.'!$AL$10:$AV$171,11,FALSE),"")))))))</f>
        <v/>
      </c>
      <c r="FD93" s="148" t="str">
        <f>IF(AA93="","",IF(AA93="L",0,IF(AA93="V",0,IF(AA93="X",0,IF(AA$2="L",VLOOKUP(AA93,'H. INV.'!$F$10:$P$171,11,FALSE),IF(AA$2="S",VLOOKUP(AA93,'H. INV.'!$V$10:$AF$171,11,FALSE),IF(AA$2="D",VLOOKUP(AA93,'H. INV.'!$AL$10:$AV$171,11,FALSE),"")))))))</f>
        <v/>
      </c>
      <c r="FE93" s="148" t="str">
        <f>IF(AB93="","",IF(AB93="L",0,IF(AB93="V",0,IF(AB93="X",0,IF(AB$2="L",VLOOKUP(AB93,'H. INV.'!$F$10:$P$171,11,FALSE),IF(AB$2="S",VLOOKUP(AB93,'H. INV.'!$V$10:$AF$171,11,FALSE),IF(AB$2="D",VLOOKUP(AB93,'H. INV.'!$AL$10:$AV$171,11,FALSE),"")))))))</f>
        <v/>
      </c>
      <c r="FF93" s="148" t="str">
        <f>IF(AC93="","",IF(AC93="L",0,IF(AC93="V",0,IF(AC93="X",0,IF(AC$2="L",VLOOKUP(AC93,'H. INV.'!$F$10:$P$171,11,FALSE),IF(AC$2="S",VLOOKUP(AC93,'H. INV.'!$V$10:$AF$171,11,FALSE),IF(AC$2="D",VLOOKUP(AC93,'H. INV.'!$AL$10:$AV$171,11,FALSE),"")))))))</f>
        <v/>
      </c>
      <c r="FG93" s="148" t="str">
        <f>IF(AD93="","",IF(AD93="L",0,IF(AD93="V",0,IF(AD93="X",0,IF(AD$2="L",VLOOKUP(AD93,'H. INV.'!$F$10:$P$171,11,FALSE),IF(AD$2="S",VLOOKUP(AD93,'H. INV.'!$V$10:$AF$171,11,FALSE),IF(AD$2="D",VLOOKUP(AD93,'H. INV.'!$AL$10:$AV$171,11,FALSE),"")))))))</f>
        <v/>
      </c>
      <c r="FH93" s="148" t="str">
        <f>IF(AE93="","",IF(AE93="L",0,IF(AE93="V",0,IF(AE93="X",0,IF(AE$2="L",VLOOKUP(AE93,'H. INV.'!$F$10:$P$171,11,FALSE),IF(AE$2="S",VLOOKUP(AE93,'H. INV.'!$V$10:$AF$171,11,FALSE),IF(AE$2="D",VLOOKUP(AE93,'H. INV.'!$AL$10:$AV$171,11,FALSE),"")))))))</f>
        <v/>
      </c>
      <c r="FI93" s="148" t="str">
        <f>IF(AF93="","",IF(AF93="L",0,IF(AF93="V",0,IF(AF93="X",0,IF(AF$2="L",VLOOKUP(AF93,'H. INV.'!$F$10:$P$171,11,FALSE),IF(AF$2="S",VLOOKUP(AF93,'H. INV.'!$V$10:$AF$171,11,FALSE),IF(AF$2="D",VLOOKUP(AF93,'H. INV.'!$AL$10:$AV$171,11,FALSE),"")))))))</f>
        <v/>
      </c>
      <c r="FJ93" s="148" t="str">
        <f>IF(AG93="","",IF(AG93="L",0,IF(AG93="V",0,IF(AG93="X",0,IF(AG$2="L",VLOOKUP(AG93,'H. INV.'!$F$10:$P$171,11,FALSE),IF(AG$2="S",VLOOKUP(AG93,'H. INV.'!$V$10:$AF$171,11,FALSE),IF(AG$2="D",VLOOKUP(AG93,'H. INV.'!$AL$10:$AV$171,11,FALSE),"")))))))</f>
        <v/>
      </c>
      <c r="FK93" s="148" t="str">
        <f>IF(AH93="","",IF(AH93="L",0,IF(AH93="V",0,IF(AH93="X",0,IF(AH$2="L",VLOOKUP(AH93,'H. INV.'!$F$10:$P$171,11,FALSE),IF(AH$2="S",VLOOKUP(AH93,'H. INV.'!$V$10:$AF$171,11,FALSE),IF(AH$2="D",VLOOKUP(AH93,'H. INV.'!$AL$10:$AV$171,11,FALSE),"")))))))</f>
        <v/>
      </c>
      <c r="FL93" s="148" t="str">
        <f>IF(AI93="","",IF(AI93="L",0,IF(AI93="V",0,IF(AI93="X",0,IF(AI$2="L",VLOOKUP(AI93,'H. INV.'!$F$10:$P$171,11,FALSE),IF(AI$2="S",VLOOKUP(AI93,'H. INV.'!$V$10:$AF$171,11,FALSE),IF(AI$2="D",VLOOKUP(AI93,'H. INV.'!$AL$10:$AV$171,11,FALSE),"")))))))</f>
        <v/>
      </c>
      <c r="FM93" s="148" t="str">
        <f>IF(AJ93="","",IF(AJ93="L",0,IF(AJ93="V",0,IF(AJ93="X",0,IF(AJ$2="L",VLOOKUP(AJ93,'H. INV.'!$F$10:$P$171,11,FALSE),IF(AJ$2="S",VLOOKUP(AJ93,'H. INV.'!$V$10:$AF$171,11,FALSE),IF(AJ$2="D",VLOOKUP(AJ93,'H. INV.'!$AL$10:$AV$171,11,FALSE),"")))))))</f>
        <v/>
      </c>
      <c r="FN93" s="148" t="str">
        <f>IF(AK93="","",IF(AK93="L",0,IF(AK93="V",0,IF(AK93="X",0,IF(AK$2="L",VLOOKUP(AK93,'H. INV.'!$F$10:$P$171,11,FALSE),IF(AK$2="S",VLOOKUP(AK93,'H. INV.'!$V$10:$AF$171,11,FALSE),IF(AK$2="D",VLOOKUP(AK93,'H. INV.'!$AL$10:$AV$171,11,FALSE),"")))))))</f>
        <v/>
      </c>
      <c r="FO93" s="19"/>
      <c r="FP93" s="148" t="str">
        <f>IF(G93="","",IF(G93="L",0,IF(G93="V",0,IF(G93="X",0,IF(G$2="L",VLOOKUP(G93,'H. VER.'!$F$10:$P$171,11,FALSE),IF(G$2="S",VLOOKUP(G93,'H. VER.'!$V$10:$AF$171,11,FALSE),IF(G$2="D",VLOOKUP(G93,'H. VER.'!$AL$10:$AV$171,11,FALSE),"")))))))</f>
        <v/>
      </c>
      <c r="FQ93" s="148" t="str">
        <f>IF(H93="","",IF(H93="L",0,IF(H93="V",0,IF(H93="X",0,IF(H$2="L",VLOOKUP(H93,'H. VER.'!$F$10:$P$171,11,FALSE),IF(H$2="S",VLOOKUP(H93,'H. VER.'!$V$10:$AF$171,11,FALSE),IF(H$2="D",VLOOKUP(H93,'H. VER.'!$AL$10:$AV$171,11,FALSE),"")))))))</f>
        <v/>
      </c>
      <c r="FR93" s="148" t="str">
        <f>IF(I93="","",IF(I93="L",0,IF(I93="V",0,IF(I93="X",0,IF(I$2="L",VLOOKUP(I93,'H. VER.'!$F$10:$P$171,11,FALSE),IF(I$2="S",VLOOKUP(I93,'H. VER.'!$V$10:$AF$171,11,FALSE),IF(I$2="D",VLOOKUP(I93,'H. VER.'!$AL$10:$AV$171,11,FALSE),"")))))))</f>
        <v/>
      </c>
      <c r="FS93" s="148" t="str">
        <f>IF(J93="","",IF(J93="L",0,IF(J93="V",0,IF(J93="X",0,IF(J$2="L",VLOOKUP(J93,'H. VER.'!$F$10:$P$171,11,FALSE),IF(J$2="S",VLOOKUP(J93,'H. VER.'!$V$10:$AF$171,11,FALSE),IF(J$2="D",VLOOKUP(J93,'H. VER.'!$AL$10:$AV$171,11,FALSE),"")))))))</f>
        <v/>
      </c>
      <c r="FT93" s="148" t="str">
        <f>IF(K93="","",IF(K93="L",0,IF(K93="V",0,IF(K93="X",0,IF(K$2="L",VLOOKUP(K93,'H. VER.'!$F$10:$P$171,11,FALSE),IF(K$2="S",VLOOKUP(K93,'H. VER.'!$V$10:$AF$171,11,FALSE),IF(K$2="D",VLOOKUP(K93,'H. VER.'!$AL$10:$AV$171,11,FALSE),"")))))))</f>
        <v/>
      </c>
      <c r="FU93" s="148" t="str">
        <f>IF(L93="","",IF(L93="L",0,IF(L93="V",0,IF(L93="X",0,IF(L$2="L",VLOOKUP(L93,'H. VER.'!$F$10:$P$171,11,FALSE),IF(L$2="S",VLOOKUP(L93,'H. VER.'!$V$10:$AF$171,11,FALSE),IF(L$2="D",VLOOKUP(L93,'H. VER.'!$AL$10:$AV$171,11,FALSE),"")))))))</f>
        <v/>
      </c>
      <c r="FV93" s="148" t="str">
        <f>IF(M93="","",IF(M93="L",0,IF(M93="V",0,IF(M93="X",0,IF(M$2="L",VLOOKUP(M93,'H. VER.'!$F$10:$P$171,11,FALSE),IF(M$2="S",VLOOKUP(M93,'H. VER.'!$V$10:$AF$171,11,FALSE),IF(M$2="D",VLOOKUP(M93,'H. VER.'!$AL$10:$AV$171,11,FALSE),"")))))))</f>
        <v/>
      </c>
      <c r="FW93" s="148" t="str">
        <f>IF(N93="","",IF(N93="L",0,IF(N93="V",0,IF(N93="X",0,IF(N$2="L",VLOOKUP(N93,'H. VER.'!$F$10:$P$171,11,FALSE),IF(N$2="S",VLOOKUP(N93,'H. VER.'!$V$10:$AF$171,11,FALSE),IF(N$2="D",VLOOKUP(N93,'H. VER.'!$AL$10:$AV$171,11,FALSE),"")))))))</f>
        <v/>
      </c>
      <c r="FX93" s="148" t="str">
        <f>IF(O93="","",IF(O93="L",0,IF(O93="V",0,IF(O93="X",0,IF(O$2="L",VLOOKUP(O93,'H. VER.'!$F$10:$P$171,11,FALSE),IF(O$2="S",VLOOKUP(O93,'H. VER.'!$V$10:$AF$171,11,FALSE),IF(O$2="D",VLOOKUP(O93,'H. VER.'!$AL$10:$AV$171,11,FALSE),"")))))))</f>
        <v/>
      </c>
      <c r="FY93" s="148" t="str">
        <f>IF(P93="","",IF(P93="L",0,IF(P93="V",0,IF(P93="X",0,IF(P$2="L",VLOOKUP(P93,'H. VER.'!$F$10:$P$171,11,FALSE),IF(P$2="S",VLOOKUP(P93,'H. VER.'!$V$10:$AF$171,11,FALSE),IF(P$2="D",VLOOKUP(P93,'H. VER.'!$AL$10:$AV$171,11,FALSE),"")))))))</f>
        <v/>
      </c>
      <c r="FZ93" s="148" t="str">
        <f>IF(Q93="","",IF(Q93="L",0,IF(Q93="V",0,IF(Q93="X",0,IF(Q$2="L",VLOOKUP(Q93,'H. VER.'!$F$10:$P$171,11,FALSE),IF(Q$2="S",VLOOKUP(Q93,'H. VER.'!$V$10:$AF$171,11,FALSE),IF(Q$2="D",VLOOKUP(Q93,'H. VER.'!$AL$10:$AV$171,11,FALSE),"")))))))</f>
        <v/>
      </c>
      <c r="GA93" s="148" t="str">
        <f>IF(R93="","",IF(R93="L",0,IF(R93="V",0,IF(R93="X",0,IF(R$2="L",VLOOKUP(R93,'H. VER.'!$F$10:$P$171,11,FALSE),IF(R$2="S",VLOOKUP(R93,'H. VER.'!$V$10:$AF$171,11,FALSE),IF(R$2="D",VLOOKUP(R93,'H. VER.'!$AL$10:$AV$171,11,FALSE),"")))))))</f>
        <v/>
      </c>
      <c r="GB93" s="148" t="str">
        <f>IF(S93="","",IF(S93="L",0,IF(S93="V",0,IF(S93="X",0,IF(S$2="L",VLOOKUP(S93,'H. VER.'!$F$10:$P$171,11,FALSE),IF(S$2="S",VLOOKUP(S93,'H. VER.'!$V$10:$AF$171,11,FALSE),IF(S$2="D",VLOOKUP(S93,'H. VER.'!$AL$10:$AV$171,11,FALSE),"")))))))</f>
        <v/>
      </c>
      <c r="GC93" s="148" t="str">
        <f>IF(T93="","",IF(T93="L",0,IF(T93="V",0,IF(T93="X",0,IF(T$2="L",VLOOKUP(T93,'H. VER.'!$F$10:$P$171,11,FALSE),IF(T$2="S",VLOOKUP(T93,'H. VER.'!$V$10:$AF$171,11,FALSE),IF(T$2="D",VLOOKUP(T93,'H. VER.'!$AL$10:$AV$171,11,FALSE),"")))))))</f>
        <v/>
      </c>
      <c r="GD93" s="148" t="str">
        <f>IF(U93="","",IF(U93="L",0,IF(U93="V",0,IF(U93="X",0,IF(U$2="L",VLOOKUP(U93,'H. VER.'!$F$10:$P$171,11,FALSE),IF(U$2="S",VLOOKUP(U93,'H. VER.'!$V$10:$AF$171,11,FALSE),IF(U$2="D",VLOOKUP(U93,'H. VER.'!$AL$10:$AV$171,11,FALSE),"")))))))</f>
        <v/>
      </c>
      <c r="GE93" s="148" t="str">
        <f>IF(V93="","",IF(V93="L",0,IF(V93="V",0,IF(V93="X",0,IF(V$2="L",VLOOKUP(V93,'H. VER.'!$F$10:$P$171,11,FALSE),IF(V$2="S",VLOOKUP(V93,'H. VER.'!$V$10:$AF$171,11,FALSE),IF(V$2="D",VLOOKUP(V93,'H. VER.'!$AL$10:$AV$171,11,FALSE),"")))))))</f>
        <v/>
      </c>
      <c r="GF93" s="148" t="str">
        <f>IF(W93="","",IF(W93="L",0,IF(W93="V",0,IF(W93="X",0,IF(W$2="L",VLOOKUP(W93,'H. VER.'!$F$10:$P$171,11,FALSE),IF(W$2="S",VLOOKUP(W93,'H. VER.'!$V$10:$AF$171,11,FALSE),IF(W$2="D",VLOOKUP(W93,'H. VER.'!$AL$10:$AV$171,11,FALSE),"")))))))</f>
        <v/>
      </c>
      <c r="GG93" s="148" t="str">
        <f>IF(X93="","",IF(X93="L",0,IF(X93="V",0,IF(X93="X",0,IF(X$2="L",VLOOKUP(X93,'H. VER.'!$F$10:$P$171,11,FALSE),IF(X$2="S",VLOOKUP(X93,'H. VER.'!$V$10:$AF$171,11,FALSE),IF(X$2="D",VLOOKUP(X93,'H. VER.'!$AL$10:$AV$171,11,FALSE),"")))))))</f>
        <v/>
      </c>
      <c r="GH93" s="148" t="str">
        <f>IF(Y93="","",IF(Y93="L",0,IF(Y93="V",0,IF(Y93="X",0,IF(Y$2="L",VLOOKUP(Y93,'H. VER.'!$F$10:$P$171,11,FALSE),IF(Y$2="S",VLOOKUP(Y93,'H. VER.'!$V$10:$AF$171,11,FALSE),IF(Y$2="D",VLOOKUP(Y93,'H. VER.'!$AL$10:$AV$171,11,FALSE),"")))))))</f>
        <v/>
      </c>
      <c r="GI93" s="148" t="str">
        <f>IF(Z93="","",IF(Z93="L",0,IF(Z93="V",0,IF(Z93="X",0,IF(Z$2="L",VLOOKUP(Z93,'H. VER.'!$F$10:$P$171,11,FALSE),IF(Z$2="S",VLOOKUP(Z93,'H. VER.'!$V$10:$AF$171,11,FALSE),IF(Z$2="D",VLOOKUP(Z93,'H. VER.'!$AL$10:$AV$171,11,FALSE),"")))))))</f>
        <v/>
      </c>
      <c r="GJ93" s="148" t="str">
        <f>IF(AA93="","",IF(AA93="L",0,IF(AA93="V",0,IF(AA93="X",0,IF(AA$2="L",VLOOKUP(AA93,'H. VER.'!$F$10:$P$171,11,FALSE),IF(AA$2="S",VLOOKUP(AA93,'H. VER.'!$V$10:$AF$171,11,FALSE),IF(AA$2="D",VLOOKUP(AA93,'H. VER.'!$AL$10:$AV$171,11,FALSE),"")))))))</f>
        <v/>
      </c>
      <c r="GK93" s="148" t="str">
        <f>IF(AB93="","",IF(AB93="L",0,IF(AB93="V",0,IF(AB93="X",0,IF(AB$2="L",VLOOKUP(AB93,'H. VER.'!$F$10:$P$171,11,FALSE),IF(AB$2="S",VLOOKUP(AB93,'H. VER.'!$V$10:$AF$171,11,FALSE),IF(AB$2="D",VLOOKUP(AB93,'H. VER.'!$AL$10:$AV$171,11,FALSE),"")))))))</f>
        <v/>
      </c>
      <c r="GL93" s="148" t="str">
        <f>IF(AC93="","",IF(AC93="L",0,IF(AC93="V",0,IF(AC93="X",0,IF(AC$2="L",VLOOKUP(AC93,'H. VER.'!$F$10:$P$171,11,FALSE),IF(AC$2="S",VLOOKUP(AC93,'H. VER.'!$V$10:$AF$171,11,FALSE),IF(AC$2="D",VLOOKUP(AC93,'H. VER.'!$AL$10:$AV$171,11,FALSE),"")))))))</f>
        <v/>
      </c>
      <c r="GM93" s="148" t="str">
        <f>IF(AD93="","",IF(AD93="L",0,IF(AD93="V",0,IF(AD93="X",0,IF(AD$2="L",VLOOKUP(AD93,'H. VER.'!$F$10:$P$171,11,FALSE),IF(AD$2="S",VLOOKUP(AD93,'H. VER.'!$V$10:$AF$171,11,FALSE),IF(AD$2="D",VLOOKUP(AD93,'H. VER.'!$AL$10:$AV$171,11,FALSE),"")))))))</f>
        <v/>
      </c>
      <c r="GN93" s="148" t="str">
        <f>IF(AE93="","",IF(AE93="L",0,IF(AE93="V",0,IF(AE93="X",0,IF(AE$2="L",VLOOKUP(AE93,'H. VER.'!$F$10:$P$171,11,FALSE),IF(AE$2="S",VLOOKUP(AE93,'H. VER.'!$V$10:$AF$171,11,FALSE),IF(AE$2="D",VLOOKUP(AE93,'H. VER.'!$AL$10:$AV$171,11,FALSE),"")))))))</f>
        <v/>
      </c>
      <c r="GO93" s="148" t="str">
        <f>IF(AF93="","",IF(AF93="L",0,IF(AF93="V",0,IF(AF93="X",0,IF(AF$2="L",VLOOKUP(AF93,'H. VER.'!$F$10:$P$171,11,FALSE),IF(AF$2="S",VLOOKUP(AF93,'H. VER.'!$V$10:$AF$171,11,FALSE),IF(AF$2="D",VLOOKUP(AF93,'H. VER.'!$AL$10:$AV$171,11,FALSE),"")))))))</f>
        <v/>
      </c>
      <c r="GP93" s="148" t="str">
        <f>IF(AG93="","",IF(AG93="L",0,IF(AG93="V",0,IF(AG93="X",0,IF(AG$2="L",VLOOKUP(AG93,'H. VER.'!$F$10:$P$171,11,FALSE),IF(AG$2="S",VLOOKUP(AG93,'H. VER.'!$V$10:$AF$171,11,FALSE),IF(AG$2="D",VLOOKUP(AG93,'H. VER.'!$AL$10:$AV$171,11,FALSE),"")))))))</f>
        <v/>
      </c>
      <c r="GQ93" s="148" t="str">
        <f>IF(AH93="","",IF(AH93="L",0,IF(AH93="V",0,IF(AH93="X",0,IF(AH$2="L",VLOOKUP(AH93,'H. VER.'!$F$10:$P$171,11,FALSE),IF(AH$2="S",VLOOKUP(AH93,'H. VER.'!$V$10:$AF$171,11,FALSE),IF(AH$2="D",VLOOKUP(AH93,'H. VER.'!$AL$10:$AV$171,11,FALSE),"")))))))</f>
        <v/>
      </c>
      <c r="GR93" s="148" t="str">
        <f>IF(AI93="","",IF(AI93="L",0,IF(AI93="V",0,IF(AI93="X",0,IF(AI$2="L",VLOOKUP(AI93,'H. VER.'!$F$10:$P$171,11,FALSE),IF(AI$2="S",VLOOKUP(AI93,'H. VER.'!$V$10:$AF$171,11,FALSE),IF(AI$2="D",VLOOKUP(AI93,'H. VER.'!$AL$10:$AV$171,11,FALSE),"")))))))</f>
        <v/>
      </c>
      <c r="GS93" s="148" t="str">
        <f>IF(AJ93="","",IF(AJ93="L",0,IF(AJ93="V",0,IF(AJ93="X",0,IF(AJ$2="L",VLOOKUP(AJ93,'H. VER.'!$F$10:$P$171,11,FALSE),IF(AJ$2="S",VLOOKUP(AJ93,'H. VER.'!$V$10:$AF$171,11,FALSE),IF(AJ$2="D",VLOOKUP(AJ93,'H. VER.'!$AL$10:$AV$171,11,FALSE),"")))))))</f>
        <v/>
      </c>
      <c r="GT93" s="148" t="str">
        <f>IF(AK93="","",IF(AK93="L",0,IF(AK93="V",0,IF(AK93="X",0,IF(AK$2="L",VLOOKUP(AK93,'H. VER.'!$F$10:$P$171,11,FALSE),IF(AK$2="S",VLOOKUP(AK93,'H. VER.'!$V$10:$AF$171,11,FALSE),IF(AK$2="D",VLOOKUP(AK93,'H. VER.'!$AL$10:$AV$171,11,FALSE),"")))))))</f>
        <v/>
      </c>
      <c r="GU93" s="19"/>
      <c r="GV93" s="417" t="str">
        <f t="shared" si="122"/>
        <v/>
      </c>
      <c r="GW93" s="415"/>
    </row>
    <row r="94" spans="1:205" ht="15.75">
      <c r="A94" s="368"/>
      <c r="B94" s="367" t="str">
        <f>IFERROR(VLOOKUP(A510/7/2023+CONDUCTORES!C:V,20,FALSE),"")</f>
        <v/>
      </c>
      <c r="C94" s="544" t="str">
        <f>IF(CUADRO!A94="",IF(B94="","",B94),VLOOKUP(CUADRO!A94,CONDUCTORES!C:E,3,FALSE))</f>
        <v/>
      </c>
      <c r="D94" s="545" t="str">
        <f>IF(ISNA(IF(B94="",IF(A94="","",A94),VLOOKUP(B94,CONDUCTORES!B:F,5,FALSE))),"",(IF(B94="",IF(A94="","",A94),VLOOKUP(B94,CONDUCTORES!B:F,5,FALSE))))</f>
        <v/>
      </c>
      <c r="E94" s="546">
        <v>79</v>
      </c>
      <c r="F94" s="558"/>
      <c r="G94" s="547"/>
      <c r="H94" s="547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7"/>
      <c r="T94" s="547"/>
      <c r="U94" s="547"/>
      <c r="V94" s="549"/>
      <c r="W94" s="547"/>
      <c r="X94" s="547"/>
      <c r="Y94" s="547"/>
      <c r="Z94" s="547"/>
      <c r="AA94" s="547"/>
      <c r="AB94" s="547"/>
      <c r="AC94" s="547"/>
      <c r="AD94" s="547"/>
      <c r="AE94" s="547"/>
      <c r="AF94" s="547"/>
      <c r="AG94" s="550"/>
      <c r="AH94" s="547"/>
      <c r="AI94" s="547"/>
      <c r="AJ94" s="547"/>
      <c r="AK94" s="547"/>
      <c r="AL94" s="417">
        <f t="shared" si="120"/>
        <v>0</v>
      </c>
      <c r="AM94" s="417">
        <f t="shared" si="121"/>
        <v>31</v>
      </c>
      <c r="AN94" s="463">
        <f t="shared" si="112"/>
        <v>0</v>
      </c>
      <c r="AO94" s="463">
        <f t="shared" si="113"/>
        <v>0</v>
      </c>
      <c r="AP94" s="463">
        <f t="shared" si="114"/>
        <v>0</v>
      </c>
      <c r="AQ94" s="463">
        <f t="shared" si="115"/>
        <v>0</v>
      </c>
      <c r="AR94" s="463">
        <f t="shared" si="116"/>
        <v>0</v>
      </c>
      <c r="AS94" s="464">
        <f t="shared" si="117"/>
        <v>0</v>
      </c>
      <c r="AT94" s="464">
        <f t="shared" si="118"/>
        <v>0</v>
      </c>
      <c r="AU94" s="465">
        <f>EH94+(AO94*(CALCULADORA!$L$22/30))+(CUADRO!AP94*CALCULADORA!$J$22)+(CUADRO!AQ94*CALCULADORA!$J$22)+(CUADRO!AR94*CALCULADORA!$J$22)</f>
        <v>0</v>
      </c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97">
        <f t="shared" si="80"/>
        <v>1</v>
      </c>
      <c r="BW94" s="97">
        <f t="shared" si="81"/>
        <v>2</v>
      </c>
      <c r="BX94" s="97">
        <f t="shared" si="82"/>
        <v>3</v>
      </c>
      <c r="BY94" s="97">
        <f t="shared" si="83"/>
        <v>4</v>
      </c>
      <c r="BZ94" s="97">
        <f t="shared" si="84"/>
        <v>5</v>
      </c>
      <c r="CA94" s="97">
        <f t="shared" si="85"/>
        <v>6</v>
      </c>
      <c r="CB94" s="97">
        <f t="shared" si="86"/>
        <v>7</v>
      </c>
      <c r="CC94" s="97">
        <f t="shared" si="87"/>
        <v>8</v>
      </c>
      <c r="CD94" s="97">
        <f t="shared" si="88"/>
        <v>9</v>
      </c>
      <c r="CE94" s="97">
        <f t="shared" si="89"/>
        <v>10</v>
      </c>
      <c r="CF94" s="97">
        <f t="shared" si="90"/>
        <v>11</v>
      </c>
      <c r="CG94" s="97">
        <f t="shared" si="91"/>
        <v>12</v>
      </c>
      <c r="CH94" s="97">
        <f t="shared" si="92"/>
        <v>13</v>
      </c>
      <c r="CI94" s="97">
        <f t="shared" si="93"/>
        <v>14</v>
      </c>
      <c r="CJ94" s="97">
        <f t="shared" si="94"/>
        <v>15</v>
      </c>
      <c r="CK94" s="97">
        <f t="shared" si="95"/>
        <v>16</v>
      </c>
      <c r="CL94" s="97">
        <f t="shared" si="96"/>
        <v>17</v>
      </c>
      <c r="CM94" s="97">
        <f t="shared" si="97"/>
        <v>18</v>
      </c>
      <c r="CN94" s="97">
        <f t="shared" si="98"/>
        <v>19</v>
      </c>
      <c r="CO94" s="97">
        <f t="shared" si="99"/>
        <v>20</v>
      </c>
      <c r="CP94" s="97">
        <f t="shared" si="100"/>
        <v>21</v>
      </c>
      <c r="CQ94" s="97">
        <f t="shared" si="101"/>
        <v>22</v>
      </c>
      <c r="CR94" s="97">
        <f t="shared" si="102"/>
        <v>23</v>
      </c>
      <c r="CS94" s="97">
        <f t="shared" si="103"/>
        <v>24</v>
      </c>
      <c r="CT94" s="97">
        <f t="shared" si="104"/>
        <v>25</v>
      </c>
      <c r="CU94" s="97">
        <f t="shared" si="105"/>
        <v>26</v>
      </c>
      <c r="CV94" s="97">
        <f t="shared" si="106"/>
        <v>27</v>
      </c>
      <c r="CW94" s="97">
        <f t="shared" si="107"/>
        <v>28</v>
      </c>
      <c r="CX94" s="97">
        <f t="shared" si="108"/>
        <v>29</v>
      </c>
      <c r="CY94" s="97">
        <f t="shared" si="109"/>
        <v>30</v>
      </c>
      <c r="CZ94" s="97">
        <f t="shared" si="110"/>
        <v>31</v>
      </c>
      <c r="DA94" s="19"/>
      <c r="DB94" s="19"/>
      <c r="DC94" s="148" t="str">
        <f>IF(G94="X",CALCULADORA!$J$22,IF(CUADRO!G94="V",0,IF(CUADRO!G94="AP",0,IF(CUADRO!G94="HS",0,IF(CUADRO!G94="BA",0,IF(CALCULADORA!$M$2="INVIERNO",CUADRO!EJ94,CUADRO!FP94))))))</f>
        <v/>
      </c>
      <c r="DD94" s="148" t="str">
        <f>IF(H94="X",CALCULADORA!$J$22,IF(CUADRO!H94="V",0,IF(CUADRO!H94="AP",0,IF(CUADRO!H94="HS",0,IF(CUADRO!H94="BA",0,IF(CALCULADORA!$M$2="INVIERNO",CUADRO!EK94,CUADRO!FQ94))))))</f>
        <v/>
      </c>
      <c r="DE94" s="148" t="str">
        <f>IF(I94="X",CALCULADORA!$J$22,IF(CUADRO!I94="V",0,IF(CUADRO!I94="AP",0,IF(CUADRO!I94="HS",0,IF(CUADRO!I94="BA",0,IF(CALCULADORA!$M$2="INVIERNO",CUADRO!EL94,CUADRO!FR94))))))</f>
        <v/>
      </c>
      <c r="DF94" s="148" t="str">
        <f>IF(J94="X",CALCULADORA!$J$22,IF(CUADRO!J94="V",0,IF(CUADRO!J94="AP",0,IF(CUADRO!J94="HS",0,IF(CUADRO!J94="BA",0,IF(CALCULADORA!$M$2="INVIERNO",CUADRO!EM94,CUADRO!FS94))))))</f>
        <v/>
      </c>
      <c r="DG94" s="148" t="str">
        <f>IF(K94="X",CALCULADORA!$J$22,IF(CUADRO!K94="V",0,IF(CUADRO!K94="AP",0,IF(CUADRO!K94="HS",0,IF(CUADRO!K94="BA",0,IF(CALCULADORA!$M$2="INVIERNO",CUADRO!EN94,CUADRO!FT94))))))</f>
        <v/>
      </c>
      <c r="DH94" s="148" t="str">
        <f>IF(L94="X",CALCULADORA!$J$22,IF(CUADRO!L94="V",0,IF(CUADRO!L94="AP",0,IF(CUADRO!L94="HS",0,IF(CUADRO!L94="BA",0,IF(CALCULADORA!$M$2="INVIERNO",CUADRO!EO94,CUADRO!FU94))))))</f>
        <v/>
      </c>
      <c r="DI94" s="148" t="str">
        <f>IF(M94="X",CALCULADORA!$J$22,IF(CUADRO!M94="V",0,IF(CUADRO!M94="AP",0,IF(CUADRO!M94="HS",0,IF(CUADRO!M94="BA",0,IF(CALCULADORA!$M$2="INVIERNO",CUADRO!EP94,CUADRO!FV94))))))</f>
        <v/>
      </c>
      <c r="DJ94" s="148" t="str">
        <f>IF(N94="X",CALCULADORA!$J$22,IF(CUADRO!N94="V",0,IF(CUADRO!N94="AP",0,IF(CUADRO!N94="HS",0,IF(CUADRO!N94="BA",0,IF(CALCULADORA!$M$2="INVIERNO",CUADRO!EQ94,CUADRO!FW94))))))</f>
        <v/>
      </c>
      <c r="DK94" s="148" t="str">
        <f>IF(O94="X",CALCULADORA!$J$22,IF(CUADRO!O94="V",0,IF(CUADRO!O94="AP",0,IF(CUADRO!O94="HS",0,IF(CUADRO!O94="BA",0,IF(CALCULADORA!$M$2="INVIERNO",CUADRO!ER94,CUADRO!FX94))))))</f>
        <v/>
      </c>
      <c r="DL94" s="148" t="str">
        <f>IF(P94="X",CALCULADORA!$J$22,IF(CUADRO!P94="V",0,IF(CUADRO!P94="AP",0,IF(CUADRO!P94="HS",0,IF(CUADRO!P94="BA",0,IF(CALCULADORA!$M$2="INVIERNO",CUADRO!ES94,CUADRO!FY94))))))</f>
        <v/>
      </c>
      <c r="DM94" s="148" t="str">
        <f>IF(Q94="X",CALCULADORA!$J$22,IF(CUADRO!Q94="V",0,IF(CUADRO!Q94="AP",0,IF(CUADRO!Q94="HS",0,IF(CUADRO!Q94="BA",0,IF(CALCULADORA!$M$2="INVIERNO",CUADRO!ET94,CUADRO!FZ94))))))</f>
        <v/>
      </c>
      <c r="DN94" s="148" t="str">
        <f>IF(R94="X",CALCULADORA!$J$22,IF(CUADRO!R94="V",0,IF(CUADRO!R94="AP",0,IF(CUADRO!R94="HS",0,IF(CUADRO!R94="BA",0,IF(CALCULADORA!$M$2="INVIERNO",CUADRO!EU94,CUADRO!GA94))))))</f>
        <v/>
      </c>
      <c r="DO94" s="148" t="str">
        <f>IF(S94="X",CALCULADORA!$J$22,IF(CUADRO!S94="V",0,IF(CUADRO!S94="AP",0,IF(CUADRO!S94="HS",0,IF(CUADRO!S94="BA",0,IF(CALCULADORA!$M$2="INVIERNO",CUADRO!EV94,CUADRO!GB94))))))</f>
        <v/>
      </c>
      <c r="DP94" s="148" t="str">
        <f>IF(T94="X",CALCULADORA!$J$22,IF(CUADRO!T94="V",0,IF(CUADRO!T94="AP",0,IF(CUADRO!T94="HS",0,IF(CUADRO!T94="BA",0,IF(CALCULADORA!$M$2="INVIERNO",CUADRO!EW94,CUADRO!GC94))))))</f>
        <v/>
      </c>
      <c r="DQ94" s="148" t="str">
        <f>IF(U94="X",CALCULADORA!$J$22,IF(CUADRO!U94="V",0,IF(CUADRO!U94="AP",0,IF(CUADRO!U94="HS",0,IF(CUADRO!U94="BA",0,IF(CALCULADORA!$M$2="INVIERNO",CUADRO!EX94,CUADRO!GD94))))))</f>
        <v/>
      </c>
      <c r="DR94" s="148" t="str">
        <f>IF(V94="X",CALCULADORA!$J$22,IF(CUADRO!V94="V",0,IF(CUADRO!V94="AP",0,IF(CUADRO!V94="HS",0,IF(CUADRO!V94="BA",0,IF(CALCULADORA!$M$2="INVIERNO",CUADRO!EY94,CUADRO!GE94))))))</f>
        <v/>
      </c>
      <c r="DS94" s="148" t="str">
        <f>IF(W94="X",CALCULADORA!$J$22,IF(CUADRO!W94="V",0,IF(CUADRO!W94="AP",0,IF(CUADRO!W94="HS",0,IF(CUADRO!W94="BA",0,IF(CALCULADORA!$M$2="INVIERNO",CUADRO!EZ94,CUADRO!GF94))))))</f>
        <v/>
      </c>
      <c r="DT94" s="148" t="str">
        <f>IF(X94="X",CALCULADORA!$J$22,IF(CUADRO!X94="V",0,IF(CUADRO!X94="AP",0,IF(CUADRO!X94="HS",0,IF(CUADRO!X94="BA",0,IF(CALCULADORA!$M$2="INVIERNO",CUADRO!FA94,CUADRO!GG94))))))</f>
        <v/>
      </c>
      <c r="DU94" s="148" t="str">
        <f>IF(Y94="X",CALCULADORA!$J$22,IF(CUADRO!Y94="V",0,IF(CUADRO!Y94="AP",0,IF(CUADRO!Y94="HS",0,IF(CUADRO!Y94="BA",0,IF(CALCULADORA!$M$2="INVIERNO",CUADRO!FB94,CUADRO!GH94))))))</f>
        <v/>
      </c>
      <c r="DV94" s="148" t="str">
        <f>IF(Z94="X",CALCULADORA!$J$22,IF(CUADRO!Z94="V",0,IF(CUADRO!Z94="AP",0,IF(CUADRO!Z94="HS",0,IF(CUADRO!Z94="BA",0,IF(CALCULADORA!$M$2="INVIERNO",CUADRO!FC94,CUADRO!GI94))))))</f>
        <v/>
      </c>
      <c r="DW94" s="148" t="str">
        <f>IF(AA94="X",CALCULADORA!$J$22,IF(CUADRO!AA94="V",0,IF(CUADRO!AA94="AP",0,IF(CUADRO!AA94="HS",0,IF(CUADRO!AA94="BA",0,IF(CALCULADORA!$M$2="INVIERNO",CUADRO!FD94,CUADRO!GJ94))))))</f>
        <v/>
      </c>
      <c r="DX94" s="148" t="str">
        <f>IF(AB94="X",CALCULADORA!$J$22,IF(CUADRO!AB94="V",0,IF(CUADRO!AB94="AP",0,IF(CUADRO!AB94="HS",0,IF(CUADRO!AB94="BA",0,IF(CALCULADORA!$M$2="INVIERNO",CUADRO!FE94,CUADRO!GK94))))))</f>
        <v/>
      </c>
      <c r="DY94" s="148" t="str">
        <f>IF(AC94="X",CALCULADORA!$J$22,IF(CUADRO!AC94="V",0,IF(CUADRO!AC94="AP",0,IF(CUADRO!AC94="HS",0,IF(CUADRO!AC94="BA",0,IF(CALCULADORA!$M$2="INVIERNO",CUADRO!FF94,CUADRO!GL94))))))</f>
        <v/>
      </c>
      <c r="DZ94" s="148" t="str">
        <f>IF(AD94="X",CALCULADORA!$J$22,IF(CUADRO!AD94="V",0,IF(CUADRO!AD94="AP",0,IF(CUADRO!AD94="HS",0,IF(CUADRO!AD94="BA",0,IF(CALCULADORA!$M$2="INVIERNO",CUADRO!FG94,CUADRO!GM94))))))</f>
        <v/>
      </c>
      <c r="EA94" s="148" t="str">
        <f>IF(AE94="X",CALCULADORA!$J$22,IF(CUADRO!AE94="V",0,IF(CUADRO!AE94="AP",0,IF(CUADRO!AE94="HS",0,IF(CUADRO!AE94="BA",0,IF(CALCULADORA!$M$2="INVIERNO",CUADRO!FH94,CUADRO!GN94))))))</f>
        <v/>
      </c>
      <c r="EB94" s="148" t="str">
        <f>IF(AF94="X",CALCULADORA!$J$22,IF(CUADRO!AF94="V",0,IF(CUADRO!AF94="AP",0,IF(CUADRO!AF94="HS",0,IF(CUADRO!AF94="BA",0,IF(CALCULADORA!$M$2="INVIERNO",CUADRO!FI94,CUADRO!GO94))))))</f>
        <v/>
      </c>
      <c r="EC94" s="148" t="str">
        <f>IF(AG94="X",CALCULADORA!$J$22,IF(CUADRO!AG94="V",0,IF(CUADRO!AG94="AP",0,IF(CUADRO!AG94="HS",0,IF(CUADRO!AG94="BA",0,IF(CALCULADORA!$M$2="INVIERNO",CUADRO!FJ94,CUADRO!GP94))))))</f>
        <v/>
      </c>
      <c r="ED94" s="148" t="str">
        <f>IF(AH94="X",CALCULADORA!$J$22,IF(CUADRO!AH94="V",0,IF(CUADRO!AH94="AP",0,IF(CUADRO!AH94="HS",0,IF(CUADRO!AH94="BA",0,IF(CALCULADORA!$M$2="INVIERNO",CUADRO!FK94,CUADRO!GQ94))))))</f>
        <v/>
      </c>
      <c r="EE94" s="148" t="str">
        <f>IF(AI94="X",CALCULADORA!$J$22,IF(CUADRO!AI94="V",0,IF(CUADRO!AI94="AP",0,IF(CUADRO!AI94="HS",0,IF(CUADRO!AI94="BA",0,IF(CALCULADORA!$M$2="INVIERNO",CUADRO!FL94,CUADRO!GR94))))))</f>
        <v/>
      </c>
      <c r="EF94" s="148" t="str">
        <f>IF(AJ94="X",CALCULADORA!$J$22,IF(CUADRO!AJ94="V",0,IF(CUADRO!AJ94="AP",0,IF(CUADRO!AJ94="HS",0,IF(CUADRO!AJ94="BA",0,IF(CALCULADORA!$M$2="INVIERNO",CUADRO!FM94,CUADRO!GS94))))))</f>
        <v/>
      </c>
      <c r="EG94" s="148" t="str">
        <f>IF(AK94="X",CALCULADORA!$J$22,IF(CUADRO!AK94="V",0,IF(CUADRO!AK94="AP",0,IF(CUADRO!AK94="HS",0,IF(CUADRO!AK94="BA",0,IF(CALCULADORA!$M$2="INVIERNO",CUADRO!FN94,CUADRO!GT94))))))</f>
        <v/>
      </c>
      <c r="EH94" s="363">
        <f t="shared" si="119"/>
        <v>0</v>
      </c>
      <c r="EI94" s="19"/>
      <c r="EJ94" s="148" t="str">
        <f>IF(G94="","",IF(G94="L",0,IF(G94="V",0,IF(G94="X",0,IF(G$2="L",VLOOKUP(G94,'H. INV.'!$F$10:$P$171,11,FALSE),IF(G$2="S",VLOOKUP(G94,'H. INV.'!$V$10:$AF$171,11,FALSE),IF(G$2="D",VLOOKUP(G94,'H. INV.'!$AL$10:$AV$171,11,FALSE),"")))))))</f>
        <v/>
      </c>
      <c r="EK94" s="148" t="str">
        <f>IF(H94="","",IF(H94="L",0,IF(H94="V",0,IF(H94="X",0,IF(H$2="L",VLOOKUP(H94,'H. INV.'!$F$10:$P$171,11,FALSE),IF(H$2="S",VLOOKUP(H94,'H. INV.'!$V$10:$AF$171,11,FALSE),IF(H$2="D",VLOOKUP(H94,'H. INV.'!$AL$10:$AV$171,11,FALSE),"")))))))</f>
        <v/>
      </c>
      <c r="EL94" s="148" t="str">
        <f>IF(I94="","",IF(I94="L",0,IF(I94="V",0,IF(I94="X",0,IF(I$2="L",VLOOKUP(I94,'H. INV.'!$F$10:$P$171,11,FALSE),IF(I$2="S",VLOOKUP(I94,'H. INV.'!$V$10:$AF$171,11,FALSE),IF(I$2="D",VLOOKUP(I94,'H. INV.'!$AL$10:$AV$171,11,FALSE),"")))))))</f>
        <v/>
      </c>
      <c r="EM94" s="148" t="str">
        <f>IF(J94="","",IF(J94="L",0,IF(J94="V",0,IF(J94="X",0,IF(J$2="L",VLOOKUP(J94,'H. INV.'!$F$10:$P$171,11,FALSE),IF(J$2="S",VLOOKUP(J94,'H. INV.'!$V$10:$AF$171,11,FALSE),IF(J$2="D",VLOOKUP(J94,'H. INV.'!$AL$10:$AV$171,11,FALSE),"")))))))</f>
        <v/>
      </c>
      <c r="EN94" s="148" t="str">
        <f>IF(K94="","",IF(K94="L",0,IF(K94="V",0,IF(K94="X",0,IF(K$2="L",VLOOKUP(K94,'H. INV.'!$F$10:$P$171,11,FALSE),IF(K$2="S",VLOOKUP(K94,'H. INV.'!$V$10:$AF$171,11,FALSE),IF(K$2="D",VLOOKUP(K94,'H. INV.'!$AL$10:$AV$171,11,FALSE),"")))))))</f>
        <v/>
      </c>
      <c r="EO94" s="148" t="str">
        <f>IF(L94="","",IF(L94="L",0,IF(L94="V",0,IF(L94="X",0,IF(L$2="L",VLOOKUP(L94,'H. INV.'!$F$10:$P$171,11,FALSE),IF(L$2="S",VLOOKUP(L94,'H. INV.'!$V$10:$AF$171,11,FALSE),IF(L$2="D",VLOOKUP(L94,'H. INV.'!$AL$10:$AV$171,11,FALSE),"")))))))</f>
        <v/>
      </c>
      <c r="EP94" s="148" t="str">
        <f>IF(M94="","",IF(M94="L",0,IF(M94="V",0,IF(M94="X",0,IF(M$2="L",VLOOKUP(M94,'H. INV.'!$F$10:$P$171,11,FALSE),IF(M$2="S",VLOOKUP(M94,'H. INV.'!$V$10:$AF$171,11,FALSE),IF(M$2="D",VLOOKUP(M94,'H. INV.'!$AL$10:$AV$171,11,FALSE),"")))))))</f>
        <v/>
      </c>
      <c r="EQ94" s="148" t="str">
        <f>IF(N94="","",IF(N94="L",0,IF(N94="V",0,IF(N94="X",0,IF(N$2="L",VLOOKUP(N94,'H. INV.'!$F$10:$P$171,11,FALSE),IF(N$2="S",VLOOKUP(N94,'H. INV.'!$V$10:$AF$171,11,FALSE),IF(N$2="D",VLOOKUP(N94,'H. INV.'!$AL$10:$AV$171,11,FALSE),"")))))))</f>
        <v/>
      </c>
      <c r="ER94" s="148" t="str">
        <f>IF(O94="","",IF(O94="L",0,IF(O94="V",0,IF(O94="X",0,IF(O$2="L",VLOOKUP(O94,'H. INV.'!$F$10:$P$171,11,FALSE),IF(O$2="S",VLOOKUP(O94,'H. INV.'!$V$10:$AF$171,11,FALSE),IF(O$2="D",VLOOKUP(O94,'H. INV.'!$AL$10:$AV$171,11,FALSE),"")))))))</f>
        <v/>
      </c>
      <c r="ES94" s="148" t="str">
        <f>IF(P94="","",IF(P94="L",0,IF(P94="V",0,IF(P94="X",0,IF(P$2="L",VLOOKUP(P94,'H. INV.'!$F$10:$P$171,11,FALSE),IF(P$2="S",VLOOKUP(P94,'H. INV.'!$V$10:$AF$171,11,FALSE),IF(P$2="D",VLOOKUP(P94,'H. INV.'!$AL$10:$AV$171,11,FALSE),"")))))))</f>
        <v/>
      </c>
      <c r="ET94" s="148" t="str">
        <f>IF(Q94="","",IF(Q94="L",0,IF(Q94="V",0,IF(Q94="X",0,IF(Q$2="L",VLOOKUP(Q94,'H. INV.'!$F$10:$P$171,11,FALSE),IF(Q$2="S",VLOOKUP(Q94,'H. INV.'!$V$10:$AF$171,11,FALSE),IF(Q$2="D",VLOOKUP(Q94,'H. INV.'!$AL$10:$AV$171,11,FALSE),"")))))))</f>
        <v/>
      </c>
      <c r="EU94" s="148" t="str">
        <f>IF(R94="","",IF(R94="L",0,IF(R94="V",0,IF(R94="X",0,IF(R$2="L",VLOOKUP(R94,'H. INV.'!$F$10:$P$171,11,FALSE),IF(R$2="S",VLOOKUP(R94,'H. INV.'!$V$10:$AF$171,11,FALSE),IF(R$2="D",VLOOKUP(R94,'H. INV.'!$AL$10:$AV$171,11,FALSE),"")))))))</f>
        <v/>
      </c>
      <c r="EV94" s="148" t="str">
        <f>IF(S94="","",IF(S94="L",0,IF(S94="V",0,IF(S94="X",0,IF(S$2="L",VLOOKUP(S94,'H. INV.'!$F$10:$P$171,11,FALSE),IF(S$2="S",VLOOKUP(S94,'H. INV.'!$V$10:$AF$171,11,FALSE),IF(S$2="D",VLOOKUP(S94,'H. INV.'!$AL$10:$AV$171,11,FALSE),"")))))))</f>
        <v/>
      </c>
      <c r="EW94" s="148" t="str">
        <f>IF(T94="","",IF(T94="L",0,IF(T94="V",0,IF(T94="X",0,IF(T$2="L",VLOOKUP(T94,'H. INV.'!$F$10:$P$171,11,FALSE),IF(T$2="S",VLOOKUP(T94,'H. INV.'!$V$10:$AF$171,11,FALSE),IF(T$2="D",VLOOKUP(T94,'H. INV.'!$AL$10:$AV$171,11,FALSE),"")))))))</f>
        <v/>
      </c>
      <c r="EX94" s="148" t="str">
        <f>IF(U94="","",IF(U94="L",0,IF(U94="V",0,IF(U94="X",0,IF(U$2="L",VLOOKUP(U94,'H. INV.'!$F$10:$P$171,11,FALSE),IF(U$2="S",VLOOKUP(U94,'H. INV.'!$V$10:$AF$171,11,FALSE),IF(U$2="D",VLOOKUP(U94,'H. INV.'!$AL$10:$AV$171,11,FALSE),"")))))))</f>
        <v/>
      </c>
      <c r="EY94" s="148" t="str">
        <f>IF(V94="","",IF(V94="L",0,IF(V94="V",0,IF(V94="X",0,IF(V$2="L",VLOOKUP(V94,'H. INV.'!$F$10:$P$171,11,FALSE),IF(V$2="S",VLOOKUP(V94,'H. INV.'!$V$10:$AF$171,11,FALSE),IF(V$2="D",VLOOKUP(V94,'H. INV.'!$AL$10:$AV$171,11,FALSE),"")))))))</f>
        <v/>
      </c>
      <c r="EZ94" s="148" t="str">
        <f>IF(W94="","",IF(W94="L",0,IF(W94="V",0,IF(W94="X",0,IF(W$2="L",VLOOKUP(W94,'H. INV.'!$F$10:$P$171,11,FALSE),IF(W$2="S",VLOOKUP(W94,'H. INV.'!$V$10:$AF$171,11,FALSE),IF(W$2="D",VLOOKUP(W94,'H. INV.'!$AL$10:$AV$171,11,FALSE),"")))))))</f>
        <v/>
      </c>
      <c r="FA94" s="148" t="str">
        <f>IF(X94="","",IF(X94="L",0,IF(X94="V",0,IF(X94="X",0,IF(X$2="L",VLOOKUP(X94,'H. INV.'!$F$10:$P$171,11,FALSE),IF(X$2="S",VLOOKUP(X94,'H. INV.'!$V$10:$AF$171,11,FALSE),IF(X$2="D",VLOOKUP(X94,'H. INV.'!$AL$10:$AV$171,11,FALSE),"")))))))</f>
        <v/>
      </c>
      <c r="FB94" s="148" t="str">
        <f>IF(Y94="","",IF(Y94="L",0,IF(Y94="V",0,IF(Y94="X",0,IF(Y$2="L",VLOOKUP(Y94,'H. INV.'!$F$10:$P$171,11,FALSE),IF(Y$2="S",VLOOKUP(Y94,'H. INV.'!$V$10:$AF$171,11,FALSE),IF(Y$2="D",VLOOKUP(Y94,'H. INV.'!$AL$10:$AV$171,11,FALSE),"")))))))</f>
        <v/>
      </c>
      <c r="FC94" s="148" t="str">
        <f>IF(Z94="","",IF(Z94="L",0,IF(Z94="V",0,IF(Z94="X",0,IF(Z$2="L",VLOOKUP(Z94,'H. INV.'!$F$10:$P$171,11,FALSE),IF(Z$2="S",VLOOKUP(Z94,'H. INV.'!$V$10:$AF$171,11,FALSE),IF(Z$2="D",VLOOKUP(Z94,'H. INV.'!$AL$10:$AV$171,11,FALSE),"")))))))</f>
        <v/>
      </c>
      <c r="FD94" s="148" t="str">
        <f>IF(AA94="","",IF(AA94="L",0,IF(AA94="V",0,IF(AA94="X",0,IF(AA$2="L",VLOOKUP(AA94,'H. INV.'!$F$10:$P$171,11,FALSE),IF(AA$2="S",VLOOKUP(AA94,'H. INV.'!$V$10:$AF$171,11,FALSE),IF(AA$2="D",VLOOKUP(AA94,'H. INV.'!$AL$10:$AV$171,11,FALSE),"")))))))</f>
        <v/>
      </c>
      <c r="FE94" s="148" t="str">
        <f>IF(AB94="","",IF(AB94="L",0,IF(AB94="V",0,IF(AB94="X",0,IF(AB$2="L",VLOOKUP(AB94,'H. INV.'!$F$10:$P$171,11,FALSE),IF(AB$2="S",VLOOKUP(AB94,'H. INV.'!$V$10:$AF$171,11,FALSE),IF(AB$2="D",VLOOKUP(AB94,'H. INV.'!$AL$10:$AV$171,11,FALSE),"")))))))</f>
        <v/>
      </c>
      <c r="FF94" s="148" t="str">
        <f>IF(AC94="","",IF(AC94="L",0,IF(AC94="V",0,IF(AC94="X",0,IF(AC$2="L",VLOOKUP(AC94,'H. INV.'!$F$10:$P$171,11,FALSE),IF(AC$2="S",VLOOKUP(AC94,'H. INV.'!$V$10:$AF$171,11,FALSE),IF(AC$2="D",VLOOKUP(AC94,'H. INV.'!$AL$10:$AV$171,11,FALSE),"")))))))</f>
        <v/>
      </c>
      <c r="FG94" s="148" t="str">
        <f>IF(AD94="","",IF(AD94="L",0,IF(AD94="V",0,IF(AD94="X",0,IF(AD$2="L",VLOOKUP(AD94,'H. INV.'!$F$10:$P$171,11,FALSE),IF(AD$2="S",VLOOKUP(AD94,'H. INV.'!$V$10:$AF$171,11,FALSE),IF(AD$2="D",VLOOKUP(AD94,'H. INV.'!$AL$10:$AV$171,11,FALSE),"")))))))</f>
        <v/>
      </c>
      <c r="FH94" s="148" t="str">
        <f>IF(AE94="","",IF(AE94="L",0,IF(AE94="V",0,IF(AE94="X",0,IF(AE$2="L",VLOOKUP(AE94,'H. INV.'!$F$10:$P$171,11,FALSE),IF(AE$2="S",VLOOKUP(AE94,'H. INV.'!$V$10:$AF$171,11,FALSE),IF(AE$2="D",VLOOKUP(AE94,'H. INV.'!$AL$10:$AV$171,11,FALSE),"")))))))</f>
        <v/>
      </c>
      <c r="FI94" s="148" t="str">
        <f>IF(AF94="","",IF(AF94="L",0,IF(AF94="V",0,IF(AF94="X",0,IF(AF$2="L",VLOOKUP(AF94,'H. INV.'!$F$10:$P$171,11,FALSE),IF(AF$2="S",VLOOKUP(AF94,'H. INV.'!$V$10:$AF$171,11,FALSE),IF(AF$2="D",VLOOKUP(AF94,'H. INV.'!$AL$10:$AV$171,11,FALSE),"")))))))</f>
        <v/>
      </c>
      <c r="FJ94" s="148" t="str">
        <f>IF(AG94="","",IF(AG94="L",0,IF(AG94="V",0,IF(AG94="X",0,IF(AG$2="L",VLOOKUP(AG94,'H. INV.'!$F$10:$P$171,11,FALSE),IF(AG$2="S",VLOOKUP(AG94,'H. INV.'!$V$10:$AF$171,11,FALSE),IF(AG$2="D",VLOOKUP(AG94,'H. INV.'!$AL$10:$AV$171,11,FALSE),"")))))))</f>
        <v/>
      </c>
      <c r="FK94" s="148" t="str">
        <f>IF(AH94="","",IF(AH94="L",0,IF(AH94="V",0,IF(AH94="X",0,IF(AH$2="L",VLOOKUP(AH94,'H. INV.'!$F$10:$P$171,11,FALSE),IF(AH$2="S",VLOOKUP(AH94,'H. INV.'!$V$10:$AF$171,11,FALSE),IF(AH$2="D",VLOOKUP(AH94,'H. INV.'!$AL$10:$AV$171,11,FALSE),"")))))))</f>
        <v/>
      </c>
      <c r="FL94" s="148" t="str">
        <f>IF(AI94="","",IF(AI94="L",0,IF(AI94="V",0,IF(AI94="X",0,IF(AI$2="L",VLOOKUP(AI94,'H. INV.'!$F$10:$P$171,11,FALSE),IF(AI$2="S",VLOOKUP(AI94,'H. INV.'!$V$10:$AF$171,11,FALSE),IF(AI$2="D",VLOOKUP(AI94,'H. INV.'!$AL$10:$AV$171,11,FALSE),"")))))))</f>
        <v/>
      </c>
      <c r="FM94" s="148" t="str">
        <f>IF(AJ94="","",IF(AJ94="L",0,IF(AJ94="V",0,IF(AJ94="X",0,IF(AJ$2="L",VLOOKUP(AJ94,'H. INV.'!$F$10:$P$171,11,FALSE),IF(AJ$2="S",VLOOKUP(AJ94,'H. INV.'!$V$10:$AF$171,11,FALSE),IF(AJ$2="D",VLOOKUP(AJ94,'H. INV.'!$AL$10:$AV$171,11,FALSE),"")))))))</f>
        <v/>
      </c>
      <c r="FN94" s="148" t="str">
        <f>IF(AK94="","",IF(AK94="L",0,IF(AK94="V",0,IF(AK94="X",0,IF(AK$2="L",VLOOKUP(AK94,'H. INV.'!$F$10:$P$171,11,FALSE),IF(AK$2="S",VLOOKUP(AK94,'H. INV.'!$V$10:$AF$171,11,FALSE),IF(AK$2="D",VLOOKUP(AK94,'H. INV.'!$AL$10:$AV$171,11,FALSE),"")))))))</f>
        <v/>
      </c>
      <c r="FO94" s="19"/>
      <c r="FP94" s="148" t="str">
        <f>IF(G94="","",IF(G94="L",0,IF(G94="V",0,IF(G94="X",0,IF(G$2="L",VLOOKUP(G94,'H. VER.'!$F$10:$P$171,11,FALSE),IF(G$2="S",VLOOKUP(G94,'H. VER.'!$V$10:$AF$171,11,FALSE),IF(G$2="D",VLOOKUP(G94,'H. VER.'!$AL$10:$AV$171,11,FALSE),"")))))))</f>
        <v/>
      </c>
      <c r="FQ94" s="148" t="str">
        <f>IF(H94="","",IF(H94="L",0,IF(H94="V",0,IF(H94="X",0,IF(H$2="L",VLOOKUP(H94,'H. VER.'!$F$10:$P$171,11,FALSE),IF(H$2="S",VLOOKUP(H94,'H. VER.'!$V$10:$AF$171,11,FALSE),IF(H$2="D",VLOOKUP(H94,'H. VER.'!$AL$10:$AV$171,11,FALSE),"")))))))</f>
        <v/>
      </c>
      <c r="FR94" s="148" t="str">
        <f>IF(I94="","",IF(I94="L",0,IF(I94="V",0,IF(I94="X",0,IF(I$2="L",VLOOKUP(I94,'H. VER.'!$F$10:$P$171,11,FALSE),IF(I$2="S",VLOOKUP(I94,'H. VER.'!$V$10:$AF$171,11,FALSE),IF(I$2="D",VLOOKUP(I94,'H. VER.'!$AL$10:$AV$171,11,FALSE),"")))))))</f>
        <v/>
      </c>
      <c r="FS94" s="148" t="str">
        <f>IF(J94="","",IF(J94="L",0,IF(J94="V",0,IF(J94="X",0,IF(J$2="L",VLOOKUP(J94,'H. VER.'!$F$10:$P$171,11,FALSE),IF(J$2="S",VLOOKUP(J94,'H. VER.'!$V$10:$AF$171,11,FALSE),IF(J$2="D",VLOOKUP(J94,'H. VER.'!$AL$10:$AV$171,11,FALSE),"")))))))</f>
        <v/>
      </c>
      <c r="FT94" s="148" t="str">
        <f>IF(K94="","",IF(K94="L",0,IF(K94="V",0,IF(K94="X",0,IF(K$2="L",VLOOKUP(K94,'H. VER.'!$F$10:$P$171,11,FALSE),IF(K$2="S",VLOOKUP(K94,'H. VER.'!$V$10:$AF$171,11,FALSE),IF(K$2="D",VLOOKUP(K94,'H. VER.'!$AL$10:$AV$171,11,FALSE),"")))))))</f>
        <v/>
      </c>
      <c r="FU94" s="148" t="str">
        <f>IF(L94="","",IF(L94="L",0,IF(L94="V",0,IF(L94="X",0,IF(L$2="L",VLOOKUP(L94,'H. VER.'!$F$10:$P$171,11,FALSE),IF(L$2="S",VLOOKUP(L94,'H. VER.'!$V$10:$AF$171,11,FALSE),IF(L$2="D",VLOOKUP(L94,'H. VER.'!$AL$10:$AV$171,11,FALSE),"")))))))</f>
        <v/>
      </c>
      <c r="FV94" s="148" t="str">
        <f>IF(M94="","",IF(M94="L",0,IF(M94="V",0,IF(M94="X",0,IF(M$2="L",VLOOKUP(M94,'H. VER.'!$F$10:$P$171,11,FALSE),IF(M$2="S",VLOOKUP(M94,'H. VER.'!$V$10:$AF$171,11,FALSE),IF(M$2="D",VLOOKUP(M94,'H. VER.'!$AL$10:$AV$171,11,FALSE),"")))))))</f>
        <v/>
      </c>
      <c r="FW94" s="148" t="str">
        <f>IF(N94="","",IF(N94="L",0,IF(N94="V",0,IF(N94="X",0,IF(N$2="L",VLOOKUP(N94,'H. VER.'!$F$10:$P$171,11,FALSE),IF(N$2="S",VLOOKUP(N94,'H. VER.'!$V$10:$AF$171,11,FALSE),IF(N$2="D",VLOOKUP(N94,'H. VER.'!$AL$10:$AV$171,11,FALSE),"")))))))</f>
        <v/>
      </c>
      <c r="FX94" s="148" t="str">
        <f>IF(O94="","",IF(O94="L",0,IF(O94="V",0,IF(O94="X",0,IF(O$2="L",VLOOKUP(O94,'H. VER.'!$F$10:$P$171,11,FALSE),IF(O$2="S",VLOOKUP(O94,'H. VER.'!$V$10:$AF$171,11,FALSE),IF(O$2="D",VLOOKUP(O94,'H. VER.'!$AL$10:$AV$171,11,FALSE),"")))))))</f>
        <v/>
      </c>
      <c r="FY94" s="148" t="str">
        <f>IF(P94="","",IF(P94="L",0,IF(P94="V",0,IF(P94="X",0,IF(P$2="L",VLOOKUP(P94,'H. VER.'!$F$10:$P$171,11,FALSE),IF(P$2="S",VLOOKUP(P94,'H. VER.'!$V$10:$AF$171,11,FALSE),IF(P$2="D",VLOOKUP(P94,'H. VER.'!$AL$10:$AV$171,11,FALSE),"")))))))</f>
        <v/>
      </c>
      <c r="FZ94" s="148" t="str">
        <f>IF(Q94="","",IF(Q94="L",0,IF(Q94="V",0,IF(Q94="X",0,IF(Q$2="L",VLOOKUP(Q94,'H. VER.'!$F$10:$P$171,11,FALSE),IF(Q$2="S",VLOOKUP(Q94,'H. VER.'!$V$10:$AF$171,11,FALSE),IF(Q$2="D",VLOOKUP(Q94,'H. VER.'!$AL$10:$AV$171,11,FALSE),"")))))))</f>
        <v/>
      </c>
      <c r="GA94" s="148" t="str">
        <f>IF(R94="","",IF(R94="L",0,IF(R94="V",0,IF(R94="X",0,IF(R$2="L",VLOOKUP(R94,'H. VER.'!$F$10:$P$171,11,FALSE),IF(R$2="S",VLOOKUP(R94,'H. VER.'!$V$10:$AF$171,11,FALSE),IF(R$2="D",VLOOKUP(R94,'H. VER.'!$AL$10:$AV$171,11,FALSE),"")))))))</f>
        <v/>
      </c>
      <c r="GB94" s="148" t="str">
        <f>IF(S94="","",IF(S94="L",0,IF(S94="V",0,IF(S94="X",0,IF(S$2="L",VLOOKUP(S94,'H. VER.'!$F$10:$P$171,11,FALSE),IF(S$2="S",VLOOKUP(S94,'H. VER.'!$V$10:$AF$171,11,FALSE),IF(S$2="D",VLOOKUP(S94,'H. VER.'!$AL$10:$AV$171,11,FALSE),"")))))))</f>
        <v/>
      </c>
      <c r="GC94" s="148" t="str">
        <f>IF(T94="","",IF(T94="L",0,IF(T94="V",0,IF(T94="X",0,IF(T$2="L",VLOOKUP(T94,'H. VER.'!$F$10:$P$171,11,FALSE),IF(T$2="S",VLOOKUP(T94,'H. VER.'!$V$10:$AF$171,11,FALSE),IF(T$2="D",VLOOKUP(T94,'H. VER.'!$AL$10:$AV$171,11,FALSE),"")))))))</f>
        <v/>
      </c>
      <c r="GD94" s="148" t="str">
        <f>IF(U94="","",IF(U94="L",0,IF(U94="V",0,IF(U94="X",0,IF(U$2="L",VLOOKUP(U94,'H. VER.'!$F$10:$P$171,11,FALSE),IF(U$2="S",VLOOKUP(U94,'H. VER.'!$V$10:$AF$171,11,FALSE),IF(U$2="D",VLOOKUP(U94,'H. VER.'!$AL$10:$AV$171,11,FALSE),"")))))))</f>
        <v/>
      </c>
      <c r="GE94" s="148" t="str">
        <f>IF(V94="","",IF(V94="L",0,IF(V94="V",0,IF(V94="X",0,IF(V$2="L",VLOOKUP(V94,'H. VER.'!$F$10:$P$171,11,FALSE),IF(V$2="S",VLOOKUP(V94,'H. VER.'!$V$10:$AF$171,11,FALSE),IF(V$2="D",VLOOKUP(V94,'H. VER.'!$AL$10:$AV$171,11,FALSE),"")))))))</f>
        <v/>
      </c>
      <c r="GF94" s="148" t="str">
        <f>IF(W94="","",IF(W94="L",0,IF(W94="V",0,IF(W94="X",0,IF(W$2="L",VLOOKUP(W94,'H. VER.'!$F$10:$P$171,11,FALSE),IF(W$2="S",VLOOKUP(W94,'H. VER.'!$V$10:$AF$171,11,FALSE),IF(W$2="D",VLOOKUP(W94,'H. VER.'!$AL$10:$AV$171,11,FALSE),"")))))))</f>
        <v/>
      </c>
      <c r="GG94" s="148" t="str">
        <f>IF(X94="","",IF(X94="L",0,IF(X94="V",0,IF(X94="X",0,IF(X$2="L",VLOOKUP(X94,'H. VER.'!$F$10:$P$171,11,FALSE),IF(X$2="S",VLOOKUP(X94,'H. VER.'!$V$10:$AF$171,11,FALSE),IF(X$2="D",VLOOKUP(X94,'H. VER.'!$AL$10:$AV$171,11,FALSE),"")))))))</f>
        <v/>
      </c>
      <c r="GH94" s="148" t="str">
        <f>IF(Y94="","",IF(Y94="L",0,IF(Y94="V",0,IF(Y94="X",0,IF(Y$2="L",VLOOKUP(Y94,'H. VER.'!$F$10:$P$171,11,FALSE),IF(Y$2="S",VLOOKUP(Y94,'H. VER.'!$V$10:$AF$171,11,FALSE),IF(Y$2="D",VLOOKUP(Y94,'H. VER.'!$AL$10:$AV$171,11,FALSE),"")))))))</f>
        <v/>
      </c>
      <c r="GI94" s="148" t="str">
        <f>IF(Z94="","",IF(Z94="L",0,IF(Z94="V",0,IF(Z94="X",0,IF(Z$2="L",VLOOKUP(Z94,'H. VER.'!$F$10:$P$171,11,FALSE),IF(Z$2="S",VLOOKUP(Z94,'H. VER.'!$V$10:$AF$171,11,FALSE),IF(Z$2="D",VLOOKUP(Z94,'H. VER.'!$AL$10:$AV$171,11,FALSE),"")))))))</f>
        <v/>
      </c>
      <c r="GJ94" s="148" t="str">
        <f>IF(AA94="","",IF(AA94="L",0,IF(AA94="V",0,IF(AA94="X",0,IF(AA$2="L",VLOOKUP(AA94,'H. VER.'!$F$10:$P$171,11,FALSE),IF(AA$2="S",VLOOKUP(AA94,'H. VER.'!$V$10:$AF$171,11,FALSE),IF(AA$2="D",VLOOKUP(AA94,'H. VER.'!$AL$10:$AV$171,11,FALSE),"")))))))</f>
        <v/>
      </c>
      <c r="GK94" s="148" t="str">
        <f>IF(AB94="","",IF(AB94="L",0,IF(AB94="V",0,IF(AB94="X",0,IF(AB$2="L",VLOOKUP(AB94,'H. VER.'!$F$10:$P$171,11,FALSE),IF(AB$2="S",VLOOKUP(AB94,'H. VER.'!$V$10:$AF$171,11,FALSE),IF(AB$2="D",VLOOKUP(AB94,'H. VER.'!$AL$10:$AV$171,11,FALSE),"")))))))</f>
        <v/>
      </c>
      <c r="GL94" s="148" t="str">
        <f>IF(AC94="","",IF(AC94="L",0,IF(AC94="V",0,IF(AC94="X",0,IF(AC$2="L",VLOOKUP(AC94,'H. VER.'!$F$10:$P$171,11,FALSE),IF(AC$2="S",VLOOKUP(AC94,'H. VER.'!$V$10:$AF$171,11,FALSE),IF(AC$2="D",VLOOKUP(AC94,'H. VER.'!$AL$10:$AV$171,11,FALSE),"")))))))</f>
        <v/>
      </c>
      <c r="GM94" s="148" t="str">
        <f>IF(AD94="","",IF(AD94="L",0,IF(AD94="V",0,IF(AD94="X",0,IF(AD$2="L",VLOOKUP(AD94,'H. VER.'!$F$10:$P$171,11,FALSE),IF(AD$2="S",VLOOKUP(AD94,'H. VER.'!$V$10:$AF$171,11,FALSE),IF(AD$2="D",VLOOKUP(AD94,'H. VER.'!$AL$10:$AV$171,11,FALSE),"")))))))</f>
        <v/>
      </c>
      <c r="GN94" s="148" t="str">
        <f>IF(AE94="","",IF(AE94="L",0,IF(AE94="V",0,IF(AE94="X",0,IF(AE$2="L",VLOOKUP(AE94,'H. VER.'!$F$10:$P$171,11,FALSE),IF(AE$2="S",VLOOKUP(AE94,'H. VER.'!$V$10:$AF$171,11,FALSE),IF(AE$2="D",VLOOKUP(AE94,'H. VER.'!$AL$10:$AV$171,11,FALSE),"")))))))</f>
        <v/>
      </c>
      <c r="GO94" s="148" t="str">
        <f>IF(AF94="","",IF(AF94="L",0,IF(AF94="V",0,IF(AF94="X",0,IF(AF$2="L",VLOOKUP(AF94,'H. VER.'!$F$10:$P$171,11,FALSE),IF(AF$2="S",VLOOKUP(AF94,'H. VER.'!$V$10:$AF$171,11,FALSE),IF(AF$2="D",VLOOKUP(AF94,'H. VER.'!$AL$10:$AV$171,11,FALSE),"")))))))</f>
        <v/>
      </c>
      <c r="GP94" s="148" t="str">
        <f>IF(AG94="","",IF(AG94="L",0,IF(AG94="V",0,IF(AG94="X",0,IF(AG$2="L",VLOOKUP(AG94,'H. VER.'!$F$10:$P$171,11,FALSE),IF(AG$2="S",VLOOKUP(AG94,'H. VER.'!$V$10:$AF$171,11,FALSE),IF(AG$2="D",VLOOKUP(AG94,'H. VER.'!$AL$10:$AV$171,11,FALSE),"")))))))</f>
        <v/>
      </c>
      <c r="GQ94" s="148" t="str">
        <f>IF(AH94="","",IF(AH94="L",0,IF(AH94="V",0,IF(AH94="X",0,IF(AH$2="L",VLOOKUP(AH94,'H. VER.'!$F$10:$P$171,11,FALSE),IF(AH$2="S",VLOOKUP(AH94,'H. VER.'!$V$10:$AF$171,11,FALSE),IF(AH$2="D",VLOOKUP(AH94,'H. VER.'!$AL$10:$AV$171,11,FALSE),"")))))))</f>
        <v/>
      </c>
      <c r="GR94" s="148" t="str">
        <f>IF(AI94="","",IF(AI94="L",0,IF(AI94="V",0,IF(AI94="X",0,IF(AI$2="L",VLOOKUP(AI94,'H. VER.'!$F$10:$P$171,11,FALSE),IF(AI$2="S",VLOOKUP(AI94,'H. VER.'!$V$10:$AF$171,11,FALSE),IF(AI$2="D",VLOOKUP(AI94,'H. VER.'!$AL$10:$AV$171,11,FALSE),"")))))))</f>
        <v/>
      </c>
      <c r="GS94" s="148" t="str">
        <f>IF(AJ94="","",IF(AJ94="L",0,IF(AJ94="V",0,IF(AJ94="X",0,IF(AJ$2="L",VLOOKUP(AJ94,'H. VER.'!$F$10:$P$171,11,FALSE),IF(AJ$2="S",VLOOKUP(AJ94,'H. VER.'!$V$10:$AF$171,11,FALSE),IF(AJ$2="D",VLOOKUP(AJ94,'H. VER.'!$AL$10:$AV$171,11,FALSE),"")))))))</f>
        <v/>
      </c>
      <c r="GT94" s="148" t="str">
        <f>IF(AK94="","",IF(AK94="L",0,IF(AK94="V",0,IF(AK94="X",0,IF(AK$2="L",VLOOKUP(AK94,'H. VER.'!$F$10:$P$171,11,FALSE),IF(AK$2="S",VLOOKUP(AK94,'H. VER.'!$V$10:$AF$171,11,FALSE),IF(AK$2="D",VLOOKUP(AK94,'H. VER.'!$AL$10:$AV$171,11,FALSE),"")))))))</f>
        <v/>
      </c>
      <c r="GU94" s="19"/>
      <c r="GV94" s="417" t="str">
        <f t="shared" si="122"/>
        <v/>
      </c>
      <c r="GW94" s="415"/>
    </row>
    <row r="95" spans="1:205" ht="15.75">
      <c r="A95" s="368"/>
      <c r="B95" s="367" t="str">
        <f>IFERROR(VLOOKUP(A511/7/2023+CONDUCTORES!C:V,20,FALSE),"")</f>
        <v/>
      </c>
      <c r="C95" s="544" t="str">
        <f>IF(CUADRO!A95="",IF(B95="","",B95),VLOOKUP(CUADRO!A95,CONDUCTORES!C:E,3,FALSE))</f>
        <v/>
      </c>
      <c r="D95" s="545" t="str">
        <f>IF(ISNA(IF(B95="",IF(A95="","",A95),VLOOKUP(B95,CONDUCTORES!B:F,5,FALSE))),"",(IF(B95="",IF(A95="","",A95),VLOOKUP(B95,CONDUCTORES!B:F,5,FALSE))))</f>
        <v/>
      </c>
      <c r="E95" s="546">
        <v>80</v>
      </c>
      <c r="F95" s="558"/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50"/>
      <c r="T95" s="547"/>
      <c r="U95" s="547"/>
      <c r="V95" s="549"/>
      <c r="W95" s="547"/>
      <c r="X95" s="547"/>
      <c r="Y95" s="547"/>
      <c r="Z95" s="547"/>
      <c r="AA95" s="547"/>
      <c r="AB95" s="547"/>
      <c r="AC95" s="547"/>
      <c r="AD95" s="547"/>
      <c r="AE95" s="547"/>
      <c r="AF95" s="547"/>
      <c r="AG95" s="550"/>
      <c r="AH95" s="547"/>
      <c r="AI95" s="547"/>
      <c r="AJ95" s="547"/>
      <c r="AK95" s="547"/>
      <c r="AL95" s="417">
        <f t="shared" si="120"/>
        <v>0</v>
      </c>
      <c r="AM95" s="417">
        <f t="shared" si="121"/>
        <v>31</v>
      </c>
      <c r="AN95" s="463">
        <f t="shared" si="112"/>
        <v>0</v>
      </c>
      <c r="AO95" s="463">
        <f t="shared" si="113"/>
        <v>0</v>
      </c>
      <c r="AP95" s="463">
        <f t="shared" si="114"/>
        <v>0</v>
      </c>
      <c r="AQ95" s="463">
        <f t="shared" si="115"/>
        <v>0</v>
      </c>
      <c r="AR95" s="463">
        <f t="shared" si="116"/>
        <v>0</v>
      </c>
      <c r="AS95" s="464">
        <f t="shared" si="117"/>
        <v>0</v>
      </c>
      <c r="AT95" s="464">
        <f t="shared" si="118"/>
        <v>0</v>
      </c>
      <c r="AU95" s="465">
        <f>EH95+(AO95*(CALCULADORA!$L$22/30))+(CUADRO!AP95*CALCULADORA!$J$22)+(CUADRO!AQ95*CALCULADORA!$J$22)+(CUADRO!AR95*CALCULADORA!$J$22)</f>
        <v>0</v>
      </c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97">
        <f t="shared" si="80"/>
        <v>1</v>
      </c>
      <c r="BW95" s="97">
        <f t="shared" si="81"/>
        <v>2</v>
      </c>
      <c r="BX95" s="97">
        <f t="shared" si="82"/>
        <v>3</v>
      </c>
      <c r="BY95" s="97">
        <f t="shared" si="83"/>
        <v>4</v>
      </c>
      <c r="BZ95" s="97">
        <f t="shared" si="84"/>
        <v>5</v>
      </c>
      <c r="CA95" s="97">
        <f t="shared" si="85"/>
        <v>6</v>
      </c>
      <c r="CB95" s="97">
        <f t="shared" si="86"/>
        <v>7</v>
      </c>
      <c r="CC95" s="97">
        <f t="shared" si="87"/>
        <v>8</v>
      </c>
      <c r="CD95" s="97">
        <f t="shared" si="88"/>
        <v>9</v>
      </c>
      <c r="CE95" s="97">
        <f t="shared" si="89"/>
        <v>10</v>
      </c>
      <c r="CF95" s="97">
        <f t="shared" si="90"/>
        <v>11</v>
      </c>
      <c r="CG95" s="97">
        <f t="shared" si="91"/>
        <v>12</v>
      </c>
      <c r="CH95" s="97">
        <f t="shared" si="92"/>
        <v>13</v>
      </c>
      <c r="CI95" s="97">
        <f t="shared" si="93"/>
        <v>14</v>
      </c>
      <c r="CJ95" s="97">
        <f t="shared" si="94"/>
        <v>15</v>
      </c>
      <c r="CK95" s="97">
        <f t="shared" si="95"/>
        <v>16</v>
      </c>
      <c r="CL95" s="97">
        <f t="shared" si="96"/>
        <v>17</v>
      </c>
      <c r="CM95" s="97">
        <f t="shared" si="97"/>
        <v>18</v>
      </c>
      <c r="CN95" s="97">
        <f t="shared" si="98"/>
        <v>19</v>
      </c>
      <c r="CO95" s="97">
        <f t="shared" si="99"/>
        <v>20</v>
      </c>
      <c r="CP95" s="97">
        <f t="shared" si="100"/>
        <v>21</v>
      </c>
      <c r="CQ95" s="97">
        <f t="shared" si="101"/>
        <v>22</v>
      </c>
      <c r="CR95" s="97">
        <f t="shared" si="102"/>
        <v>23</v>
      </c>
      <c r="CS95" s="97">
        <f t="shared" si="103"/>
        <v>24</v>
      </c>
      <c r="CT95" s="97">
        <f t="shared" si="104"/>
        <v>25</v>
      </c>
      <c r="CU95" s="97">
        <f t="shared" si="105"/>
        <v>26</v>
      </c>
      <c r="CV95" s="97">
        <f t="shared" si="106"/>
        <v>27</v>
      </c>
      <c r="CW95" s="97">
        <f t="shared" si="107"/>
        <v>28</v>
      </c>
      <c r="CX95" s="97">
        <f t="shared" si="108"/>
        <v>29</v>
      </c>
      <c r="CY95" s="97">
        <f t="shared" si="109"/>
        <v>30</v>
      </c>
      <c r="CZ95" s="97">
        <f t="shared" si="110"/>
        <v>31</v>
      </c>
      <c r="DA95" s="19"/>
      <c r="DB95" s="19"/>
      <c r="DC95" s="148" t="str">
        <f>IF(G95="X",CALCULADORA!$J$22,IF(CUADRO!G95="V",0,IF(CUADRO!G95="AP",0,IF(CUADRO!G95="HS",0,IF(CUADRO!G95="BA",0,IF(CALCULADORA!$M$2="INVIERNO",CUADRO!EJ95,CUADRO!FP95))))))</f>
        <v/>
      </c>
      <c r="DD95" s="148" t="str">
        <f>IF(H95="X",CALCULADORA!$J$22,IF(CUADRO!H95="V",0,IF(CUADRO!H95="AP",0,IF(CUADRO!H95="HS",0,IF(CUADRO!H95="BA",0,IF(CALCULADORA!$M$2="INVIERNO",CUADRO!EK95,CUADRO!FQ95))))))</f>
        <v/>
      </c>
      <c r="DE95" s="148" t="str">
        <f>IF(I95="X",CALCULADORA!$J$22,IF(CUADRO!I95="V",0,IF(CUADRO!I95="AP",0,IF(CUADRO!I95="HS",0,IF(CUADRO!I95="BA",0,IF(CALCULADORA!$M$2="INVIERNO",CUADRO!EL95,CUADRO!FR95))))))</f>
        <v/>
      </c>
      <c r="DF95" s="148" t="str">
        <f>IF(J95="X",CALCULADORA!$J$22,IF(CUADRO!J95="V",0,IF(CUADRO!J95="AP",0,IF(CUADRO!J95="HS",0,IF(CUADRO!J95="BA",0,IF(CALCULADORA!$M$2="INVIERNO",CUADRO!EM95,CUADRO!FS95))))))</f>
        <v/>
      </c>
      <c r="DG95" s="148" t="str">
        <f>IF(K95="X",CALCULADORA!$J$22,IF(CUADRO!K95="V",0,IF(CUADRO!K95="AP",0,IF(CUADRO!K95="HS",0,IF(CUADRO!K95="BA",0,IF(CALCULADORA!$M$2="INVIERNO",CUADRO!EN95,CUADRO!FT95))))))</f>
        <v/>
      </c>
      <c r="DH95" s="148" t="str">
        <f>IF(L95="X",CALCULADORA!$J$22,IF(CUADRO!L95="V",0,IF(CUADRO!L95="AP",0,IF(CUADRO!L95="HS",0,IF(CUADRO!L95="BA",0,IF(CALCULADORA!$M$2="INVIERNO",CUADRO!EO95,CUADRO!FU95))))))</f>
        <v/>
      </c>
      <c r="DI95" s="148" t="str">
        <f>IF(M95="X",CALCULADORA!$J$22,IF(CUADRO!M95="V",0,IF(CUADRO!M95="AP",0,IF(CUADRO!M95="HS",0,IF(CUADRO!M95="BA",0,IF(CALCULADORA!$M$2="INVIERNO",CUADRO!EP95,CUADRO!FV95))))))</f>
        <v/>
      </c>
      <c r="DJ95" s="148" t="str">
        <f>IF(N95="X",CALCULADORA!$J$22,IF(CUADRO!N95="V",0,IF(CUADRO!N95="AP",0,IF(CUADRO!N95="HS",0,IF(CUADRO!N95="BA",0,IF(CALCULADORA!$M$2="INVIERNO",CUADRO!EQ95,CUADRO!FW95))))))</f>
        <v/>
      </c>
      <c r="DK95" s="148" t="str">
        <f>IF(O95="X",CALCULADORA!$J$22,IF(CUADRO!O95="V",0,IF(CUADRO!O95="AP",0,IF(CUADRO!O95="HS",0,IF(CUADRO!O95="BA",0,IF(CALCULADORA!$M$2="INVIERNO",CUADRO!ER95,CUADRO!FX95))))))</f>
        <v/>
      </c>
      <c r="DL95" s="148" t="str">
        <f>IF(P95="X",CALCULADORA!$J$22,IF(CUADRO!P95="V",0,IF(CUADRO!P95="AP",0,IF(CUADRO!P95="HS",0,IF(CUADRO!P95="BA",0,IF(CALCULADORA!$M$2="INVIERNO",CUADRO!ES95,CUADRO!FY95))))))</f>
        <v/>
      </c>
      <c r="DM95" s="148" t="str">
        <f>IF(Q95="X",CALCULADORA!$J$22,IF(CUADRO!Q95="V",0,IF(CUADRO!Q95="AP",0,IF(CUADRO!Q95="HS",0,IF(CUADRO!Q95="BA",0,IF(CALCULADORA!$M$2="INVIERNO",CUADRO!ET95,CUADRO!FZ95))))))</f>
        <v/>
      </c>
      <c r="DN95" s="148" t="str">
        <f>IF(R95="X",CALCULADORA!$J$22,IF(CUADRO!R95="V",0,IF(CUADRO!R95="AP",0,IF(CUADRO!R95="HS",0,IF(CUADRO!R95="BA",0,IF(CALCULADORA!$M$2="INVIERNO",CUADRO!EU95,CUADRO!GA95))))))</f>
        <v/>
      </c>
      <c r="DO95" s="148" t="str">
        <f>IF(S95="X",CALCULADORA!$J$22,IF(CUADRO!S95="V",0,IF(CUADRO!S95="AP",0,IF(CUADRO!S95="HS",0,IF(CUADRO!S95="BA",0,IF(CALCULADORA!$M$2="INVIERNO",CUADRO!EV95,CUADRO!GB95))))))</f>
        <v/>
      </c>
      <c r="DP95" s="148" t="str">
        <f>IF(T95="X",CALCULADORA!$J$22,IF(CUADRO!T95="V",0,IF(CUADRO!T95="AP",0,IF(CUADRO!T95="HS",0,IF(CUADRO!T95="BA",0,IF(CALCULADORA!$M$2="INVIERNO",CUADRO!EW95,CUADRO!GC95))))))</f>
        <v/>
      </c>
      <c r="DQ95" s="148" t="str">
        <f>IF(U95="X",CALCULADORA!$J$22,IF(CUADRO!U95="V",0,IF(CUADRO!U95="AP",0,IF(CUADRO!U95="HS",0,IF(CUADRO!U95="BA",0,IF(CALCULADORA!$M$2="INVIERNO",CUADRO!EX95,CUADRO!GD95))))))</f>
        <v/>
      </c>
      <c r="DR95" s="148" t="str">
        <f>IF(V95="X",CALCULADORA!$J$22,IF(CUADRO!V95="V",0,IF(CUADRO!V95="AP",0,IF(CUADRO!V95="HS",0,IF(CUADRO!V95="BA",0,IF(CALCULADORA!$M$2="INVIERNO",CUADRO!EY95,CUADRO!GE95))))))</f>
        <v/>
      </c>
      <c r="DS95" s="148" t="str">
        <f>IF(W95="X",CALCULADORA!$J$22,IF(CUADRO!W95="V",0,IF(CUADRO!W95="AP",0,IF(CUADRO!W95="HS",0,IF(CUADRO!W95="BA",0,IF(CALCULADORA!$M$2="INVIERNO",CUADRO!EZ95,CUADRO!GF95))))))</f>
        <v/>
      </c>
      <c r="DT95" s="148" t="str">
        <f>IF(X95="X",CALCULADORA!$J$22,IF(CUADRO!X95="V",0,IF(CUADRO!X95="AP",0,IF(CUADRO!X95="HS",0,IF(CUADRO!X95="BA",0,IF(CALCULADORA!$M$2="INVIERNO",CUADRO!FA95,CUADRO!GG95))))))</f>
        <v/>
      </c>
      <c r="DU95" s="148" t="str">
        <f>IF(Y95="X",CALCULADORA!$J$22,IF(CUADRO!Y95="V",0,IF(CUADRO!Y95="AP",0,IF(CUADRO!Y95="HS",0,IF(CUADRO!Y95="BA",0,IF(CALCULADORA!$M$2="INVIERNO",CUADRO!FB95,CUADRO!GH95))))))</f>
        <v/>
      </c>
      <c r="DV95" s="148" t="str">
        <f>IF(Z95="X",CALCULADORA!$J$22,IF(CUADRO!Z95="V",0,IF(CUADRO!Z95="AP",0,IF(CUADRO!Z95="HS",0,IF(CUADRO!Z95="BA",0,IF(CALCULADORA!$M$2="INVIERNO",CUADRO!FC95,CUADRO!GI95))))))</f>
        <v/>
      </c>
      <c r="DW95" s="148" t="str">
        <f>IF(AA95="X",CALCULADORA!$J$22,IF(CUADRO!AA95="V",0,IF(CUADRO!AA95="AP",0,IF(CUADRO!AA95="HS",0,IF(CUADRO!AA95="BA",0,IF(CALCULADORA!$M$2="INVIERNO",CUADRO!FD95,CUADRO!GJ95))))))</f>
        <v/>
      </c>
      <c r="DX95" s="148" t="str">
        <f>IF(AB95="X",CALCULADORA!$J$22,IF(CUADRO!AB95="V",0,IF(CUADRO!AB95="AP",0,IF(CUADRO!AB95="HS",0,IF(CUADRO!AB95="BA",0,IF(CALCULADORA!$M$2="INVIERNO",CUADRO!FE95,CUADRO!GK95))))))</f>
        <v/>
      </c>
      <c r="DY95" s="148" t="str">
        <f>IF(AC95="X",CALCULADORA!$J$22,IF(CUADRO!AC95="V",0,IF(CUADRO!AC95="AP",0,IF(CUADRO!AC95="HS",0,IF(CUADRO!AC95="BA",0,IF(CALCULADORA!$M$2="INVIERNO",CUADRO!FF95,CUADRO!GL95))))))</f>
        <v/>
      </c>
      <c r="DZ95" s="148" t="str">
        <f>IF(AD95="X",CALCULADORA!$J$22,IF(CUADRO!AD95="V",0,IF(CUADRO!AD95="AP",0,IF(CUADRO!AD95="HS",0,IF(CUADRO!AD95="BA",0,IF(CALCULADORA!$M$2="INVIERNO",CUADRO!FG95,CUADRO!GM95))))))</f>
        <v/>
      </c>
      <c r="EA95" s="148" t="str">
        <f>IF(AE95="X",CALCULADORA!$J$22,IF(CUADRO!AE95="V",0,IF(CUADRO!AE95="AP",0,IF(CUADRO!AE95="HS",0,IF(CUADRO!AE95="BA",0,IF(CALCULADORA!$M$2="INVIERNO",CUADRO!FH95,CUADRO!GN95))))))</f>
        <v/>
      </c>
      <c r="EB95" s="148" t="str">
        <f>IF(AF95="X",CALCULADORA!$J$22,IF(CUADRO!AF95="V",0,IF(CUADRO!AF95="AP",0,IF(CUADRO!AF95="HS",0,IF(CUADRO!AF95="BA",0,IF(CALCULADORA!$M$2="INVIERNO",CUADRO!FI95,CUADRO!GO95))))))</f>
        <v/>
      </c>
      <c r="EC95" s="148" t="str">
        <f>IF(AG95="X",CALCULADORA!$J$22,IF(CUADRO!AG95="V",0,IF(CUADRO!AG95="AP",0,IF(CUADRO!AG95="HS",0,IF(CUADRO!AG95="BA",0,IF(CALCULADORA!$M$2="INVIERNO",CUADRO!FJ95,CUADRO!GP95))))))</f>
        <v/>
      </c>
      <c r="ED95" s="148" t="str">
        <f>IF(AH95="X",CALCULADORA!$J$22,IF(CUADRO!AH95="V",0,IF(CUADRO!AH95="AP",0,IF(CUADRO!AH95="HS",0,IF(CUADRO!AH95="BA",0,IF(CALCULADORA!$M$2="INVIERNO",CUADRO!FK95,CUADRO!GQ95))))))</f>
        <v/>
      </c>
      <c r="EE95" s="148" t="str">
        <f>IF(AI95="X",CALCULADORA!$J$22,IF(CUADRO!AI95="V",0,IF(CUADRO!AI95="AP",0,IF(CUADRO!AI95="HS",0,IF(CUADRO!AI95="BA",0,IF(CALCULADORA!$M$2="INVIERNO",CUADRO!FL95,CUADRO!GR95))))))</f>
        <v/>
      </c>
      <c r="EF95" s="148" t="str">
        <f>IF(AJ95="X",CALCULADORA!$J$22,IF(CUADRO!AJ95="V",0,IF(CUADRO!AJ95="AP",0,IF(CUADRO!AJ95="HS",0,IF(CUADRO!AJ95="BA",0,IF(CALCULADORA!$M$2="INVIERNO",CUADRO!FM95,CUADRO!GS95))))))</f>
        <v/>
      </c>
      <c r="EG95" s="148" t="str">
        <f>IF(AK95="X",CALCULADORA!$J$22,IF(CUADRO!AK95="V",0,IF(CUADRO!AK95="AP",0,IF(CUADRO!AK95="HS",0,IF(CUADRO!AK95="BA",0,IF(CALCULADORA!$M$2="INVIERNO",CUADRO!FN95,CUADRO!GT95))))))</f>
        <v/>
      </c>
      <c r="EH95" s="363">
        <f t="shared" si="119"/>
        <v>0</v>
      </c>
      <c r="EI95" s="19"/>
      <c r="EJ95" s="148" t="str">
        <f>IF(G95="","",IF(G95="L",0,IF(G95="V",0,IF(G95="X",0,IF(G$2="L",VLOOKUP(G95,'H. INV.'!$F$10:$P$171,11,FALSE),IF(G$2="S",VLOOKUP(G95,'H. INV.'!$V$10:$AF$171,11,FALSE),IF(G$2="D",VLOOKUP(G95,'H. INV.'!$AL$10:$AV$171,11,FALSE),"")))))))</f>
        <v/>
      </c>
      <c r="EK95" s="148" t="str">
        <f>IF(H95="","",IF(H95="L",0,IF(H95="V",0,IF(H95="X",0,IF(H$2="L",VLOOKUP(H95,'H. INV.'!$F$10:$P$171,11,FALSE),IF(H$2="S",VLOOKUP(H95,'H. INV.'!$V$10:$AF$171,11,FALSE),IF(H$2="D",VLOOKUP(H95,'H. INV.'!$AL$10:$AV$171,11,FALSE),"")))))))</f>
        <v/>
      </c>
      <c r="EL95" s="148" t="str">
        <f>IF(I95="","",IF(I95="L",0,IF(I95="V",0,IF(I95="X",0,IF(I$2="L",VLOOKUP(I95,'H. INV.'!$F$10:$P$171,11,FALSE),IF(I$2="S",VLOOKUP(I95,'H. INV.'!$V$10:$AF$171,11,FALSE),IF(I$2="D",VLOOKUP(I95,'H. INV.'!$AL$10:$AV$171,11,FALSE),"")))))))</f>
        <v/>
      </c>
      <c r="EM95" s="148" t="str">
        <f>IF(J95="","",IF(J95="L",0,IF(J95="V",0,IF(J95="X",0,IF(J$2="L",VLOOKUP(J95,'H. INV.'!$F$10:$P$171,11,FALSE),IF(J$2="S",VLOOKUP(J95,'H. INV.'!$V$10:$AF$171,11,FALSE),IF(J$2="D",VLOOKUP(J95,'H. INV.'!$AL$10:$AV$171,11,FALSE),"")))))))</f>
        <v/>
      </c>
      <c r="EN95" s="148" t="str">
        <f>IF(K95="","",IF(K95="L",0,IF(K95="V",0,IF(K95="X",0,IF(K$2="L",VLOOKUP(K95,'H. INV.'!$F$10:$P$171,11,FALSE),IF(K$2="S",VLOOKUP(K95,'H. INV.'!$V$10:$AF$171,11,FALSE),IF(K$2="D",VLOOKUP(K95,'H. INV.'!$AL$10:$AV$171,11,FALSE),"")))))))</f>
        <v/>
      </c>
      <c r="EO95" s="148" t="str">
        <f>IF(L95="","",IF(L95="L",0,IF(L95="V",0,IF(L95="X",0,IF(L$2="L",VLOOKUP(L95,'H. INV.'!$F$10:$P$171,11,FALSE),IF(L$2="S",VLOOKUP(L95,'H. INV.'!$V$10:$AF$171,11,FALSE),IF(L$2="D",VLOOKUP(L95,'H. INV.'!$AL$10:$AV$171,11,FALSE),"")))))))</f>
        <v/>
      </c>
      <c r="EP95" s="148" t="str">
        <f>IF(M95="","",IF(M95="L",0,IF(M95="V",0,IF(M95="X",0,IF(M$2="L",VLOOKUP(M95,'H. INV.'!$F$10:$P$171,11,FALSE),IF(M$2="S",VLOOKUP(M95,'H. INV.'!$V$10:$AF$171,11,FALSE),IF(M$2="D",VLOOKUP(M95,'H. INV.'!$AL$10:$AV$171,11,FALSE),"")))))))</f>
        <v/>
      </c>
      <c r="EQ95" s="148" t="str">
        <f>IF(N95="","",IF(N95="L",0,IF(N95="V",0,IF(N95="X",0,IF(N$2="L",VLOOKUP(N95,'H. INV.'!$F$10:$P$171,11,FALSE),IF(N$2="S",VLOOKUP(N95,'H. INV.'!$V$10:$AF$171,11,FALSE),IF(N$2="D",VLOOKUP(N95,'H. INV.'!$AL$10:$AV$171,11,FALSE),"")))))))</f>
        <v/>
      </c>
      <c r="ER95" s="148" t="str">
        <f>IF(O95="","",IF(O95="L",0,IF(O95="V",0,IF(O95="X",0,IF(O$2="L",VLOOKUP(O95,'H. INV.'!$F$10:$P$171,11,FALSE),IF(O$2="S",VLOOKUP(O95,'H. INV.'!$V$10:$AF$171,11,FALSE),IF(O$2="D",VLOOKUP(O95,'H. INV.'!$AL$10:$AV$171,11,FALSE),"")))))))</f>
        <v/>
      </c>
      <c r="ES95" s="148" t="str">
        <f>IF(P95="","",IF(P95="L",0,IF(P95="V",0,IF(P95="X",0,IF(P$2="L",VLOOKUP(P95,'H. INV.'!$F$10:$P$171,11,FALSE),IF(P$2="S",VLOOKUP(P95,'H. INV.'!$V$10:$AF$171,11,FALSE),IF(P$2="D",VLOOKUP(P95,'H. INV.'!$AL$10:$AV$171,11,FALSE),"")))))))</f>
        <v/>
      </c>
      <c r="ET95" s="148" t="str">
        <f>IF(Q95="","",IF(Q95="L",0,IF(Q95="V",0,IF(Q95="X",0,IF(Q$2="L",VLOOKUP(Q95,'H. INV.'!$F$10:$P$171,11,FALSE),IF(Q$2="S",VLOOKUP(Q95,'H. INV.'!$V$10:$AF$171,11,FALSE),IF(Q$2="D",VLOOKUP(Q95,'H. INV.'!$AL$10:$AV$171,11,FALSE),"")))))))</f>
        <v/>
      </c>
      <c r="EU95" s="148" t="str">
        <f>IF(R95="","",IF(R95="L",0,IF(R95="V",0,IF(R95="X",0,IF(R$2="L",VLOOKUP(R95,'H. INV.'!$F$10:$P$171,11,FALSE),IF(R$2="S",VLOOKUP(R95,'H. INV.'!$V$10:$AF$171,11,FALSE),IF(R$2="D",VLOOKUP(R95,'H. INV.'!$AL$10:$AV$171,11,FALSE),"")))))))</f>
        <v/>
      </c>
      <c r="EV95" s="148" t="str">
        <f>IF(S95="","",IF(S95="L",0,IF(S95="V",0,IF(S95="X",0,IF(S$2="L",VLOOKUP(S95,'H. INV.'!$F$10:$P$171,11,FALSE),IF(S$2="S",VLOOKUP(S95,'H. INV.'!$V$10:$AF$171,11,FALSE),IF(S$2="D",VLOOKUP(S95,'H. INV.'!$AL$10:$AV$171,11,FALSE),"")))))))</f>
        <v/>
      </c>
      <c r="EW95" s="148" t="str">
        <f>IF(T95="","",IF(T95="L",0,IF(T95="V",0,IF(T95="X",0,IF(T$2="L",VLOOKUP(T95,'H. INV.'!$F$10:$P$171,11,FALSE),IF(T$2="S",VLOOKUP(T95,'H. INV.'!$V$10:$AF$171,11,FALSE),IF(T$2="D",VLOOKUP(T95,'H. INV.'!$AL$10:$AV$171,11,FALSE),"")))))))</f>
        <v/>
      </c>
      <c r="EX95" s="148" t="str">
        <f>IF(U95="","",IF(U95="L",0,IF(U95="V",0,IF(U95="X",0,IF(U$2="L",VLOOKUP(U95,'H. INV.'!$F$10:$P$171,11,FALSE),IF(U$2="S",VLOOKUP(U95,'H. INV.'!$V$10:$AF$171,11,FALSE),IF(U$2="D",VLOOKUP(U95,'H. INV.'!$AL$10:$AV$171,11,FALSE),"")))))))</f>
        <v/>
      </c>
      <c r="EY95" s="148" t="str">
        <f>IF(V95="","",IF(V95="L",0,IF(V95="V",0,IF(V95="X",0,IF(V$2="L",VLOOKUP(V95,'H. INV.'!$F$10:$P$171,11,FALSE),IF(V$2="S",VLOOKUP(V95,'H. INV.'!$V$10:$AF$171,11,FALSE),IF(V$2="D",VLOOKUP(V95,'H. INV.'!$AL$10:$AV$171,11,FALSE),"")))))))</f>
        <v/>
      </c>
      <c r="EZ95" s="148" t="str">
        <f>IF(W95="","",IF(W95="L",0,IF(W95="V",0,IF(W95="X",0,IF(W$2="L",VLOOKUP(W95,'H. INV.'!$F$10:$P$171,11,FALSE),IF(W$2="S",VLOOKUP(W95,'H. INV.'!$V$10:$AF$171,11,FALSE),IF(W$2="D",VLOOKUP(W95,'H. INV.'!$AL$10:$AV$171,11,FALSE),"")))))))</f>
        <v/>
      </c>
      <c r="FA95" s="148" t="str">
        <f>IF(X95="","",IF(X95="L",0,IF(X95="V",0,IF(X95="X",0,IF(X$2="L",VLOOKUP(X95,'H. INV.'!$F$10:$P$171,11,FALSE),IF(X$2="S",VLOOKUP(X95,'H. INV.'!$V$10:$AF$171,11,FALSE),IF(X$2="D",VLOOKUP(X95,'H. INV.'!$AL$10:$AV$171,11,FALSE),"")))))))</f>
        <v/>
      </c>
      <c r="FB95" s="148" t="str">
        <f>IF(Y95="","",IF(Y95="L",0,IF(Y95="V",0,IF(Y95="X",0,IF(Y$2="L",VLOOKUP(Y95,'H. INV.'!$F$10:$P$171,11,FALSE),IF(Y$2="S",VLOOKUP(Y95,'H. INV.'!$V$10:$AF$171,11,FALSE),IF(Y$2="D",VLOOKUP(Y95,'H. INV.'!$AL$10:$AV$171,11,FALSE),"")))))))</f>
        <v/>
      </c>
      <c r="FC95" s="148" t="str">
        <f>IF(Z95="","",IF(Z95="L",0,IF(Z95="V",0,IF(Z95="X",0,IF(Z$2="L",VLOOKUP(Z95,'H. INV.'!$F$10:$P$171,11,FALSE),IF(Z$2="S",VLOOKUP(Z95,'H. INV.'!$V$10:$AF$171,11,FALSE),IF(Z$2="D",VLOOKUP(Z95,'H. INV.'!$AL$10:$AV$171,11,FALSE),"")))))))</f>
        <v/>
      </c>
      <c r="FD95" s="148" t="str">
        <f>IF(AA95="","",IF(AA95="L",0,IF(AA95="V",0,IF(AA95="X",0,IF(AA$2="L",VLOOKUP(AA95,'H. INV.'!$F$10:$P$171,11,FALSE),IF(AA$2="S",VLOOKUP(AA95,'H. INV.'!$V$10:$AF$171,11,FALSE),IF(AA$2="D",VLOOKUP(AA95,'H. INV.'!$AL$10:$AV$171,11,FALSE),"")))))))</f>
        <v/>
      </c>
      <c r="FE95" s="148" t="str">
        <f>IF(AB95="","",IF(AB95="L",0,IF(AB95="V",0,IF(AB95="X",0,IF(AB$2="L",VLOOKUP(AB95,'H. INV.'!$F$10:$P$171,11,FALSE),IF(AB$2="S",VLOOKUP(AB95,'H. INV.'!$V$10:$AF$171,11,FALSE),IF(AB$2="D",VLOOKUP(AB95,'H. INV.'!$AL$10:$AV$171,11,FALSE),"")))))))</f>
        <v/>
      </c>
      <c r="FF95" s="148" t="str">
        <f>IF(AC95="","",IF(AC95="L",0,IF(AC95="V",0,IF(AC95="X",0,IF(AC$2="L",VLOOKUP(AC95,'H. INV.'!$F$10:$P$171,11,FALSE),IF(AC$2="S",VLOOKUP(AC95,'H. INV.'!$V$10:$AF$171,11,FALSE),IF(AC$2="D",VLOOKUP(AC95,'H. INV.'!$AL$10:$AV$171,11,FALSE),"")))))))</f>
        <v/>
      </c>
      <c r="FG95" s="148" t="str">
        <f>IF(AD95="","",IF(AD95="L",0,IF(AD95="V",0,IF(AD95="X",0,IF(AD$2="L",VLOOKUP(AD95,'H. INV.'!$F$10:$P$171,11,FALSE),IF(AD$2="S",VLOOKUP(AD95,'H. INV.'!$V$10:$AF$171,11,FALSE),IF(AD$2="D",VLOOKUP(AD95,'H. INV.'!$AL$10:$AV$171,11,FALSE),"")))))))</f>
        <v/>
      </c>
      <c r="FH95" s="148" t="str">
        <f>IF(AE95="","",IF(AE95="L",0,IF(AE95="V",0,IF(AE95="X",0,IF(AE$2="L",VLOOKUP(AE95,'H. INV.'!$F$10:$P$171,11,FALSE),IF(AE$2="S",VLOOKUP(AE95,'H. INV.'!$V$10:$AF$171,11,FALSE),IF(AE$2="D",VLOOKUP(AE95,'H. INV.'!$AL$10:$AV$171,11,FALSE),"")))))))</f>
        <v/>
      </c>
      <c r="FI95" s="148" t="str">
        <f>IF(AF95="","",IF(AF95="L",0,IF(AF95="V",0,IF(AF95="X",0,IF(AF$2="L",VLOOKUP(AF95,'H. INV.'!$F$10:$P$171,11,FALSE),IF(AF$2="S",VLOOKUP(AF95,'H. INV.'!$V$10:$AF$171,11,FALSE),IF(AF$2="D",VLOOKUP(AF95,'H. INV.'!$AL$10:$AV$171,11,FALSE),"")))))))</f>
        <v/>
      </c>
      <c r="FJ95" s="148" t="str">
        <f>IF(AG95="","",IF(AG95="L",0,IF(AG95="V",0,IF(AG95="X",0,IF(AG$2="L",VLOOKUP(AG95,'H. INV.'!$F$10:$P$171,11,FALSE),IF(AG$2="S",VLOOKUP(AG95,'H. INV.'!$V$10:$AF$171,11,FALSE),IF(AG$2="D",VLOOKUP(AG95,'H. INV.'!$AL$10:$AV$171,11,FALSE),"")))))))</f>
        <v/>
      </c>
      <c r="FK95" s="148" t="str">
        <f>IF(AH95="","",IF(AH95="L",0,IF(AH95="V",0,IF(AH95="X",0,IF(AH$2="L",VLOOKUP(AH95,'H. INV.'!$F$10:$P$171,11,FALSE),IF(AH$2="S",VLOOKUP(AH95,'H. INV.'!$V$10:$AF$171,11,FALSE),IF(AH$2="D",VLOOKUP(AH95,'H. INV.'!$AL$10:$AV$171,11,FALSE),"")))))))</f>
        <v/>
      </c>
      <c r="FL95" s="148" t="str">
        <f>IF(AI95="","",IF(AI95="L",0,IF(AI95="V",0,IF(AI95="X",0,IF(AI$2="L",VLOOKUP(AI95,'H. INV.'!$F$10:$P$171,11,FALSE),IF(AI$2="S",VLOOKUP(AI95,'H. INV.'!$V$10:$AF$171,11,FALSE),IF(AI$2="D",VLOOKUP(AI95,'H. INV.'!$AL$10:$AV$171,11,FALSE),"")))))))</f>
        <v/>
      </c>
      <c r="FM95" s="148" t="str">
        <f>IF(AJ95="","",IF(AJ95="L",0,IF(AJ95="V",0,IF(AJ95="X",0,IF(AJ$2="L",VLOOKUP(AJ95,'H. INV.'!$F$10:$P$171,11,FALSE),IF(AJ$2="S",VLOOKUP(AJ95,'H. INV.'!$V$10:$AF$171,11,FALSE),IF(AJ$2="D",VLOOKUP(AJ95,'H. INV.'!$AL$10:$AV$171,11,FALSE),"")))))))</f>
        <v/>
      </c>
      <c r="FN95" s="148" t="str">
        <f>IF(AK95="","",IF(AK95="L",0,IF(AK95="V",0,IF(AK95="X",0,IF(AK$2="L",VLOOKUP(AK95,'H. INV.'!$F$10:$P$171,11,FALSE),IF(AK$2="S",VLOOKUP(AK95,'H. INV.'!$V$10:$AF$171,11,FALSE),IF(AK$2="D",VLOOKUP(AK95,'H. INV.'!$AL$10:$AV$171,11,FALSE),"")))))))</f>
        <v/>
      </c>
      <c r="FO95" s="19"/>
      <c r="FP95" s="148" t="str">
        <f>IF(G95="","",IF(G95="L",0,IF(G95="V",0,IF(G95="X",0,IF(G$2="L",VLOOKUP(G95,'H. VER.'!$F$10:$P$171,11,FALSE),IF(G$2="S",VLOOKUP(G95,'H. VER.'!$V$10:$AF$171,11,FALSE),IF(G$2="D",VLOOKUP(G95,'H. VER.'!$AL$10:$AV$171,11,FALSE),"")))))))</f>
        <v/>
      </c>
      <c r="FQ95" s="148" t="str">
        <f>IF(H95="","",IF(H95="L",0,IF(H95="V",0,IF(H95="X",0,IF(H$2="L",VLOOKUP(H95,'H. VER.'!$F$10:$P$171,11,FALSE),IF(H$2="S",VLOOKUP(H95,'H. VER.'!$V$10:$AF$171,11,FALSE),IF(H$2="D",VLOOKUP(H95,'H. VER.'!$AL$10:$AV$171,11,FALSE),"")))))))</f>
        <v/>
      </c>
      <c r="FR95" s="148" t="str">
        <f>IF(I95="","",IF(I95="L",0,IF(I95="V",0,IF(I95="X",0,IF(I$2="L",VLOOKUP(I95,'H. VER.'!$F$10:$P$171,11,FALSE),IF(I$2="S",VLOOKUP(I95,'H. VER.'!$V$10:$AF$171,11,FALSE),IF(I$2="D",VLOOKUP(I95,'H. VER.'!$AL$10:$AV$171,11,FALSE),"")))))))</f>
        <v/>
      </c>
      <c r="FS95" s="148" t="str">
        <f>IF(J95="","",IF(J95="L",0,IF(J95="V",0,IF(J95="X",0,IF(J$2="L",VLOOKUP(J95,'H. VER.'!$F$10:$P$171,11,FALSE),IF(J$2="S",VLOOKUP(J95,'H. VER.'!$V$10:$AF$171,11,FALSE),IF(J$2="D",VLOOKUP(J95,'H. VER.'!$AL$10:$AV$171,11,FALSE),"")))))))</f>
        <v/>
      </c>
      <c r="FT95" s="148" t="str">
        <f>IF(K95="","",IF(K95="L",0,IF(K95="V",0,IF(K95="X",0,IF(K$2="L",VLOOKUP(K95,'H. VER.'!$F$10:$P$171,11,FALSE),IF(K$2="S",VLOOKUP(K95,'H. VER.'!$V$10:$AF$171,11,FALSE),IF(K$2="D",VLOOKUP(K95,'H. VER.'!$AL$10:$AV$171,11,FALSE),"")))))))</f>
        <v/>
      </c>
      <c r="FU95" s="148" t="str">
        <f>IF(L95="","",IF(L95="L",0,IF(L95="V",0,IF(L95="X",0,IF(L$2="L",VLOOKUP(L95,'H. VER.'!$F$10:$P$171,11,FALSE),IF(L$2="S",VLOOKUP(L95,'H. VER.'!$V$10:$AF$171,11,FALSE),IF(L$2="D",VLOOKUP(L95,'H. VER.'!$AL$10:$AV$171,11,FALSE),"")))))))</f>
        <v/>
      </c>
      <c r="FV95" s="148" t="str">
        <f>IF(M95="","",IF(M95="L",0,IF(M95="V",0,IF(M95="X",0,IF(M$2="L",VLOOKUP(M95,'H. VER.'!$F$10:$P$171,11,FALSE),IF(M$2="S",VLOOKUP(M95,'H. VER.'!$V$10:$AF$171,11,FALSE),IF(M$2="D",VLOOKUP(M95,'H. VER.'!$AL$10:$AV$171,11,FALSE),"")))))))</f>
        <v/>
      </c>
      <c r="FW95" s="148" t="str">
        <f>IF(N95="","",IF(N95="L",0,IF(N95="V",0,IF(N95="X",0,IF(N$2="L",VLOOKUP(N95,'H. VER.'!$F$10:$P$171,11,FALSE),IF(N$2="S",VLOOKUP(N95,'H. VER.'!$V$10:$AF$171,11,FALSE),IF(N$2="D",VLOOKUP(N95,'H. VER.'!$AL$10:$AV$171,11,FALSE),"")))))))</f>
        <v/>
      </c>
      <c r="FX95" s="148" t="str">
        <f>IF(O95="","",IF(O95="L",0,IF(O95="V",0,IF(O95="X",0,IF(O$2="L",VLOOKUP(O95,'H. VER.'!$F$10:$P$171,11,FALSE),IF(O$2="S",VLOOKUP(O95,'H. VER.'!$V$10:$AF$171,11,FALSE),IF(O$2="D",VLOOKUP(O95,'H. VER.'!$AL$10:$AV$171,11,FALSE),"")))))))</f>
        <v/>
      </c>
      <c r="FY95" s="148" t="str">
        <f>IF(P95="","",IF(P95="L",0,IF(P95="V",0,IF(P95="X",0,IF(P$2="L",VLOOKUP(P95,'H. VER.'!$F$10:$P$171,11,FALSE),IF(P$2="S",VLOOKUP(P95,'H. VER.'!$V$10:$AF$171,11,FALSE),IF(P$2="D",VLOOKUP(P95,'H. VER.'!$AL$10:$AV$171,11,FALSE),"")))))))</f>
        <v/>
      </c>
      <c r="FZ95" s="148" t="str">
        <f>IF(Q95="","",IF(Q95="L",0,IF(Q95="V",0,IF(Q95="X",0,IF(Q$2="L",VLOOKUP(Q95,'H. VER.'!$F$10:$P$171,11,FALSE),IF(Q$2="S",VLOOKUP(Q95,'H. VER.'!$V$10:$AF$171,11,FALSE),IF(Q$2="D",VLOOKUP(Q95,'H. VER.'!$AL$10:$AV$171,11,FALSE),"")))))))</f>
        <v/>
      </c>
      <c r="GA95" s="148" t="str">
        <f>IF(R95="","",IF(R95="L",0,IF(R95="V",0,IF(R95="X",0,IF(R$2="L",VLOOKUP(R95,'H. VER.'!$F$10:$P$171,11,FALSE),IF(R$2="S",VLOOKUP(R95,'H. VER.'!$V$10:$AF$171,11,FALSE),IF(R$2="D",VLOOKUP(R95,'H. VER.'!$AL$10:$AV$171,11,FALSE),"")))))))</f>
        <v/>
      </c>
      <c r="GB95" s="148" t="str">
        <f>IF(S95="","",IF(S95="L",0,IF(S95="V",0,IF(S95="X",0,IF(S$2="L",VLOOKUP(S95,'H. VER.'!$F$10:$P$171,11,FALSE),IF(S$2="S",VLOOKUP(S95,'H. VER.'!$V$10:$AF$171,11,FALSE),IF(S$2="D",VLOOKUP(S95,'H. VER.'!$AL$10:$AV$171,11,FALSE),"")))))))</f>
        <v/>
      </c>
      <c r="GC95" s="148" t="str">
        <f>IF(T95="","",IF(T95="L",0,IF(T95="V",0,IF(T95="X",0,IF(T$2="L",VLOOKUP(T95,'H. VER.'!$F$10:$P$171,11,FALSE),IF(T$2="S",VLOOKUP(T95,'H. VER.'!$V$10:$AF$171,11,FALSE),IF(T$2="D",VLOOKUP(T95,'H. VER.'!$AL$10:$AV$171,11,FALSE),"")))))))</f>
        <v/>
      </c>
      <c r="GD95" s="148" t="str">
        <f>IF(U95="","",IF(U95="L",0,IF(U95="V",0,IF(U95="X",0,IF(U$2="L",VLOOKUP(U95,'H. VER.'!$F$10:$P$171,11,FALSE),IF(U$2="S",VLOOKUP(U95,'H. VER.'!$V$10:$AF$171,11,FALSE),IF(U$2="D",VLOOKUP(U95,'H. VER.'!$AL$10:$AV$171,11,FALSE),"")))))))</f>
        <v/>
      </c>
      <c r="GE95" s="148" t="str">
        <f>IF(V95="","",IF(V95="L",0,IF(V95="V",0,IF(V95="X",0,IF(V$2="L",VLOOKUP(V95,'H. VER.'!$F$10:$P$171,11,FALSE),IF(V$2="S",VLOOKUP(V95,'H. VER.'!$V$10:$AF$171,11,FALSE),IF(V$2="D",VLOOKUP(V95,'H. VER.'!$AL$10:$AV$171,11,FALSE),"")))))))</f>
        <v/>
      </c>
      <c r="GF95" s="148" t="str">
        <f>IF(W95="","",IF(W95="L",0,IF(W95="V",0,IF(W95="X",0,IF(W$2="L",VLOOKUP(W95,'H. VER.'!$F$10:$P$171,11,FALSE),IF(W$2="S",VLOOKUP(W95,'H. VER.'!$V$10:$AF$171,11,FALSE),IF(W$2="D",VLOOKUP(W95,'H. VER.'!$AL$10:$AV$171,11,FALSE),"")))))))</f>
        <v/>
      </c>
      <c r="GG95" s="148" t="str">
        <f>IF(X95="","",IF(X95="L",0,IF(X95="V",0,IF(X95="X",0,IF(X$2="L",VLOOKUP(X95,'H. VER.'!$F$10:$P$171,11,FALSE),IF(X$2="S",VLOOKUP(X95,'H. VER.'!$V$10:$AF$171,11,FALSE),IF(X$2="D",VLOOKUP(X95,'H. VER.'!$AL$10:$AV$171,11,FALSE),"")))))))</f>
        <v/>
      </c>
      <c r="GH95" s="148" t="str">
        <f>IF(Y95="","",IF(Y95="L",0,IF(Y95="V",0,IF(Y95="X",0,IF(Y$2="L",VLOOKUP(Y95,'H. VER.'!$F$10:$P$171,11,FALSE),IF(Y$2="S",VLOOKUP(Y95,'H. VER.'!$V$10:$AF$171,11,FALSE),IF(Y$2="D",VLOOKUP(Y95,'H. VER.'!$AL$10:$AV$171,11,FALSE),"")))))))</f>
        <v/>
      </c>
      <c r="GI95" s="148" t="str">
        <f>IF(Z95="","",IF(Z95="L",0,IF(Z95="V",0,IF(Z95="X",0,IF(Z$2="L",VLOOKUP(Z95,'H. VER.'!$F$10:$P$171,11,FALSE),IF(Z$2="S",VLOOKUP(Z95,'H. VER.'!$V$10:$AF$171,11,FALSE),IF(Z$2="D",VLOOKUP(Z95,'H. VER.'!$AL$10:$AV$171,11,FALSE),"")))))))</f>
        <v/>
      </c>
      <c r="GJ95" s="148" t="str">
        <f>IF(AA95="","",IF(AA95="L",0,IF(AA95="V",0,IF(AA95="X",0,IF(AA$2="L",VLOOKUP(AA95,'H. VER.'!$F$10:$P$171,11,FALSE),IF(AA$2="S",VLOOKUP(AA95,'H. VER.'!$V$10:$AF$171,11,FALSE),IF(AA$2="D",VLOOKUP(AA95,'H. VER.'!$AL$10:$AV$171,11,FALSE),"")))))))</f>
        <v/>
      </c>
      <c r="GK95" s="148" t="str">
        <f>IF(AB95="","",IF(AB95="L",0,IF(AB95="V",0,IF(AB95="X",0,IF(AB$2="L",VLOOKUP(AB95,'H. VER.'!$F$10:$P$171,11,FALSE),IF(AB$2="S",VLOOKUP(AB95,'H. VER.'!$V$10:$AF$171,11,FALSE),IF(AB$2="D",VLOOKUP(AB95,'H. VER.'!$AL$10:$AV$171,11,FALSE),"")))))))</f>
        <v/>
      </c>
      <c r="GL95" s="148" t="str">
        <f>IF(AC95="","",IF(AC95="L",0,IF(AC95="V",0,IF(AC95="X",0,IF(AC$2="L",VLOOKUP(AC95,'H. VER.'!$F$10:$P$171,11,FALSE),IF(AC$2="S",VLOOKUP(AC95,'H. VER.'!$V$10:$AF$171,11,FALSE),IF(AC$2="D",VLOOKUP(AC95,'H. VER.'!$AL$10:$AV$171,11,FALSE),"")))))))</f>
        <v/>
      </c>
      <c r="GM95" s="148" t="str">
        <f>IF(AD95="","",IF(AD95="L",0,IF(AD95="V",0,IF(AD95="X",0,IF(AD$2="L",VLOOKUP(AD95,'H. VER.'!$F$10:$P$171,11,FALSE),IF(AD$2="S",VLOOKUP(AD95,'H. VER.'!$V$10:$AF$171,11,FALSE),IF(AD$2="D",VLOOKUP(AD95,'H. VER.'!$AL$10:$AV$171,11,FALSE),"")))))))</f>
        <v/>
      </c>
      <c r="GN95" s="148" t="str">
        <f>IF(AE95="","",IF(AE95="L",0,IF(AE95="V",0,IF(AE95="X",0,IF(AE$2="L",VLOOKUP(AE95,'H. VER.'!$F$10:$P$171,11,FALSE),IF(AE$2="S",VLOOKUP(AE95,'H. VER.'!$V$10:$AF$171,11,FALSE),IF(AE$2="D",VLOOKUP(AE95,'H. VER.'!$AL$10:$AV$171,11,FALSE),"")))))))</f>
        <v/>
      </c>
      <c r="GO95" s="148" t="str">
        <f>IF(AF95="","",IF(AF95="L",0,IF(AF95="V",0,IF(AF95="X",0,IF(AF$2="L",VLOOKUP(AF95,'H. VER.'!$F$10:$P$171,11,FALSE),IF(AF$2="S",VLOOKUP(AF95,'H. VER.'!$V$10:$AF$171,11,FALSE),IF(AF$2="D",VLOOKUP(AF95,'H. VER.'!$AL$10:$AV$171,11,FALSE),"")))))))</f>
        <v/>
      </c>
      <c r="GP95" s="148" t="str">
        <f>IF(AG95="","",IF(AG95="L",0,IF(AG95="V",0,IF(AG95="X",0,IF(AG$2="L",VLOOKUP(AG95,'H. VER.'!$F$10:$P$171,11,FALSE),IF(AG$2="S",VLOOKUP(AG95,'H. VER.'!$V$10:$AF$171,11,FALSE),IF(AG$2="D",VLOOKUP(AG95,'H. VER.'!$AL$10:$AV$171,11,FALSE),"")))))))</f>
        <v/>
      </c>
      <c r="GQ95" s="148" t="str">
        <f>IF(AH95="","",IF(AH95="L",0,IF(AH95="V",0,IF(AH95="X",0,IF(AH$2="L",VLOOKUP(AH95,'H. VER.'!$F$10:$P$171,11,FALSE),IF(AH$2="S",VLOOKUP(AH95,'H. VER.'!$V$10:$AF$171,11,FALSE),IF(AH$2="D",VLOOKUP(AH95,'H. VER.'!$AL$10:$AV$171,11,FALSE),"")))))))</f>
        <v/>
      </c>
      <c r="GR95" s="148" t="str">
        <f>IF(AI95="","",IF(AI95="L",0,IF(AI95="V",0,IF(AI95="X",0,IF(AI$2="L",VLOOKUP(AI95,'H. VER.'!$F$10:$P$171,11,FALSE),IF(AI$2="S",VLOOKUP(AI95,'H. VER.'!$V$10:$AF$171,11,FALSE),IF(AI$2="D",VLOOKUP(AI95,'H. VER.'!$AL$10:$AV$171,11,FALSE),"")))))))</f>
        <v/>
      </c>
      <c r="GS95" s="148" t="str">
        <f>IF(AJ95="","",IF(AJ95="L",0,IF(AJ95="V",0,IF(AJ95="X",0,IF(AJ$2="L",VLOOKUP(AJ95,'H. VER.'!$F$10:$P$171,11,FALSE),IF(AJ$2="S",VLOOKUP(AJ95,'H. VER.'!$V$10:$AF$171,11,FALSE),IF(AJ$2="D",VLOOKUP(AJ95,'H. VER.'!$AL$10:$AV$171,11,FALSE),"")))))))</f>
        <v/>
      </c>
      <c r="GT95" s="148" t="str">
        <f>IF(AK95="","",IF(AK95="L",0,IF(AK95="V",0,IF(AK95="X",0,IF(AK$2="L",VLOOKUP(AK95,'H. VER.'!$F$10:$P$171,11,FALSE),IF(AK$2="S",VLOOKUP(AK95,'H. VER.'!$V$10:$AF$171,11,FALSE),IF(AK$2="D",VLOOKUP(AK95,'H. VER.'!$AL$10:$AV$171,11,FALSE),"")))))))</f>
        <v/>
      </c>
      <c r="GU95" s="19"/>
      <c r="GV95" s="417" t="str">
        <f t="shared" si="122"/>
        <v/>
      </c>
      <c r="GW95" s="415"/>
    </row>
    <row r="96" spans="1:205" ht="15.75">
      <c r="A96" s="368"/>
      <c r="B96" s="367" t="str">
        <f>IFERROR(VLOOKUP(A512/7/2023+CONDUCTORES!C:V,20,FALSE),"")</f>
        <v/>
      </c>
      <c r="C96" s="544" t="str">
        <f>IF(CUADRO!A96="",IF(B96="","",B96),VLOOKUP(CUADRO!A96,CONDUCTORES!C:E,3,FALSE))</f>
        <v/>
      </c>
      <c r="D96" s="545" t="str">
        <f>IF(ISNA(IF(B96="",IF(A96="","",A96),VLOOKUP(B96,CONDUCTORES!B:F,5,FALSE))),"",(IF(B96="",IF(A96="","",A96),VLOOKUP(B96,CONDUCTORES!B:F,5,FALSE))))</f>
        <v/>
      </c>
      <c r="E96" s="546">
        <v>81</v>
      </c>
      <c r="F96" s="558"/>
      <c r="G96" s="547"/>
      <c r="H96" s="547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7"/>
      <c r="T96" s="547"/>
      <c r="U96" s="547"/>
      <c r="V96" s="549"/>
      <c r="W96" s="547"/>
      <c r="X96" s="547"/>
      <c r="Y96" s="547"/>
      <c r="Z96" s="547"/>
      <c r="AA96" s="547"/>
      <c r="AB96" s="547"/>
      <c r="AC96" s="547"/>
      <c r="AD96" s="547"/>
      <c r="AE96" s="547"/>
      <c r="AF96" s="547"/>
      <c r="AG96" s="550"/>
      <c r="AH96" s="547"/>
      <c r="AI96" s="547"/>
      <c r="AJ96" s="547"/>
      <c r="AK96" s="547"/>
      <c r="AL96" s="417">
        <f t="shared" si="120"/>
        <v>0</v>
      </c>
      <c r="AM96" s="417">
        <f t="shared" si="121"/>
        <v>31</v>
      </c>
      <c r="AN96" s="463">
        <f t="shared" si="112"/>
        <v>0</v>
      </c>
      <c r="AO96" s="463">
        <f t="shared" si="113"/>
        <v>0</v>
      </c>
      <c r="AP96" s="463">
        <f t="shared" si="114"/>
        <v>0</v>
      </c>
      <c r="AQ96" s="463">
        <f t="shared" si="115"/>
        <v>0</v>
      </c>
      <c r="AR96" s="463">
        <f t="shared" si="116"/>
        <v>0</v>
      </c>
      <c r="AS96" s="464">
        <f t="shared" si="117"/>
        <v>0</v>
      </c>
      <c r="AT96" s="464">
        <f t="shared" si="118"/>
        <v>0</v>
      </c>
      <c r="AU96" s="465">
        <f>EH96+(AO96*(CALCULADORA!$L$22/30))+(CUADRO!AP96*CALCULADORA!$J$22)+(CUADRO!AQ96*CALCULADORA!$J$22)+(CUADRO!AR96*CALCULADORA!$J$22)</f>
        <v>0</v>
      </c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97">
        <f t="shared" si="80"/>
        <v>1</v>
      </c>
      <c r="BW96" s="97">
        <f t="shared" si="81"/>
        <v>2</v>
      </c>
      <c r="BX96" s="97">
        <f t="shared" si="82"/>
        <v>3</v>
      </c>
      <c r="BY96" s="97">
        <f t="shared" si="83"/>
        <v>4</v>
      </c>
      <c r="BZ96" s="97">
        <f t="shared" si="84"/>
        <v>5</v>
      </c>
      <c r="CA96" s="97">
        <f t="shared" si="85"/>
        <v>6</v>
      </c>
      <c r="CB96" s="97">
        <f t="shared" si="86"/>
        <v>7</v>
      </c>
      <c r="CC96" s="97">
        <f t="shared" si="87"/>
        <v>8</v>
      </c>
      <c r="CD96" s="97">
        <f t="shared" si="88"/>
        <v>9</v>
      </c>
      <c r="CE96" s="97">
        <f t="shared" si="89"/>
        <v>10</v>
      </c>
      <c r="CF96" s="97">
        <f t="shared" si="90"/>
        <v>11</v>
      </c>
      <c r="CG96" s="97">
        <f t="shared" si="91"/>
        <v>12</v>
      </c>
      <c r="CH96" s="97">
        <f t="shared" si="92"/>
        <v>13</v>
      </c>
      <c r="CI96" s="97">
        <f t="shared" si="93"/>
        <v>14</v>
      </c>
      <c r="CJ96" s="97">
        <f t="shared" si="94"/>
        <v>15</v>
      </c>
      <c r="CK96" s="97">
        <f t="shared" si="95"/>
        <v>16</v>
      </c>
      <c r="CL96" s="97">
        <f t="shared" si="96"/>
        <v>17</v>
      </c>
      <c r="CM96" s="97">
        <f t="shared" si="97"/>
        <v>18</v>
      </c>
      <c r="CN96" s="97">
        <f t="shared" si="98"/>
        <v>19</v>
      </c>
      <c r="CO96" s="97">
        <f t="shared" si="99"/>
        <v>20</v>
      </c>
      <c r="CP96" s="97">
        <f t="shared" si="100"/>
        <v>21</v>
      </c>
      <c r="CQ96" s="97">
        <f t="shared" si="101"/>
        <v>22</v>
      </c>
      <c r="CR96" s="97">
        <f t="shared" si="102"/>
        <v>23</v>
      </c>
      <c r="CS96" s="97">
        <f t="shared" si="103"/>
        <v>24</v>
      </c>
      <c r="CT96" s="97">
        <f t="shared" si="104"/>
        <v>25</v>
      </c>
      <c r="CU96" s="97">
        <f t="shared" si="105"/>
        <v>26</v>
      </c>
      <c r="CV96" s="97">
        <f t="shared" si="106"/>
        <v>27</v>
      </c>
      <c r="CW96" s="97">
        <f t="shared" si="107"/>
        <v>28</v>
      </c>
      <c r="CX96" s="97">
        <f t="shared" si="108"/>
        <v>29</v>
      </c>
      <c r="CY96" s="97">
        <f t="shared" si="109"/>
        <v>30</v>
      </c>
      <c r="CZ96" s="97">
        <f t="shared" si="110"/>
        <v>31</v>
      </c>
      <c r="DA96" s="19"/>
      <c r="DB96" s="19"/>
      <c r="DC96" s="148" t="str">
        <f>IF(G96="X",CALCULADORA!$J$22,IF(CUADRO!G96="V",0,IF(CUADRO!G96="AP",0,IF(CUADRO!G96="HS",0,IF(CUADRO!G96="BA",0,IF(CALCULADORA!$M$2="INVIERNO",CUADRO!EJ96,CUADRO!FP96))))))</f>
        <v/>
      </c>
      <c r="DD96" s="148" t="str">
        <f>IF(H96="X",CALCULADORA!$J$22,IF(CUADRO!H96="V",0,IF(CUADRO!H96="AP",0,IF(CUADRO!H96="HS",0,IF(CUADRO!H96="BA",0,IF(CALCULADORA!$M$2="INVIERNO",CUADRO!EK96,CUADRO!FQ96))))))</f>
        <v/>
      </c>
      <c r="DE96" s="148" t="str">
        <f>IF(I96="X",CALCULADORA!$J$22,IF(CUADRO!I96="V",0,IF(CUADRO!I96="AP",0,IF(CUADRO!I96="HS",0,IF(CUADRO!I96="BA",0,IF(CALCULADORA!$M$2="INVIERNO",CUADRO!EL96,CUADRO!FR96))))))</f>
        <v/>
      </c>
      <c r="DF96" s="148" t="str">
        <f>IF(J96="X",CALCULADORA!$J$22,IF(CUADRO!J96="V",0,IF(CUADRO!J96="AP",0,IF(CUADRO!J96="HS",0,IF(CUADRO!J96="BA",0,IF(CALCULADORA!$M$2="INVIERNO",CUADRO!EM96,CUADRO!FS96))))))</f>
        <v/>
      </c>
      <c r="DG96" s="148" t="str">
        <f>IF(K96="X",CALCULADORA!$J$22,IF(CUADRO!K96="V",0,IF(CUADRO!K96="AP",0,IF(CUADRO!K96="HS",0,IF(CUADRO!K96="BA",0,IF(CALCULADORA!$M$2="INVIERNO",CUADRO!EN96,CUADRO!FT96))))))</f>
        <v/>
      </c>
      <c r="DH96" s="148" t="str">
        <f>IF(L96="X",CALCULADORA!$J$22,IF(CUADRO!L96="V",0,IF(CUADRO!L96="AP",0,IF(CUADRO!L96="HS",0,IF(CUADRO!L96="BA",0,IF(CALCULADORA!$M$2="INVIERNO",CUADRO!EO96,CUADRO!FU96))))))</f>
        <v/>
      </c>
      <c r="DI96" s="148" t="str">
        <f>IF(M96="X",CALCULADORA!$J$22,IF(CUADRO!M96="V",0,IF(CUADRO!M96="AP",0,IF(CUADRO!M96="HS",0,IF(CUADRO!M96="BA",0,IF(CALCULADORA!$M$2="INVIERNO",CUADRO!EP96,CUADRO!FV96))))))</f>
        <v/>
      </c>
      <c r="DJ96" s="148" t="str">
        <f>IF(N96="X",CALCULADORA!$J$22,IF(CUADRO!N96="V",0,IF(CUADRO!N96="AP",0,IF(CUADRO!N96="HS",0,IF(CUADRO!N96="BA",0,IF(CALCULADORA!$M$2="INVIERNO",CUADRO!EQ96,CUADRO!FW96))))))</f>
        <v/>
      </c>
      <c r="DK96" s="148" t="str">
        <f>IF(O96="X",CALCULADORA!$J$22,IF(CUADRO!O96="V",0,IF(CUADRO!O96="AP",0,IF(CUADRO!O96="HS",0,IF(CUADRO!O96="BA",0,IF(CALCULADORA!$M$2="INVIERNO",CUADRO!ER96,CUADRO!FX96))))))</f>
        <v/>
      </c>
      <c r="DL96" s="148" t="str">
        <f>IF(P96="X",CALCULADORA!$J$22,IF(CUADRO!P96="V",0,IF(CUADRO!P96="AP",0,IF(CUADRO!P96="HS",0,IF(CUADRO!P96="BA",0,IF(CALCULADORA!$M$2="INVIERNO",CUADRO!ES96,CUADRO!FY96))))))</f>
        <v/>
      </c>
      <c r="DM96" s="148" t="str">
        <f>IF(Q96="X",CALCULADORA!$J$22,IF(CUADRO!Q96="V",0,IF(CUADRO!Q96="AP",0,IF(CUADRO!Q96="HS",0,IF(CUADRO!Q96="BA",0,IF(CALCULADORA!$M$2="INVIERNO",CUADRO!ET96,CUADRO!FZ96))))))</f>
        <v/>
      </c>
      <c r="DN96" s="148" t="str">
        <f>IF(R96="X",CALCULADORA!$J$22,IF(CUADRO!R96="V",0,IF(CUADRO!R96="AP",0,IF(CUADRO!R96="HS",0,IF(CUADRO!R96="BA",0,IF(CALCULADORA!$M$2="INVIERNO",CUADRO!EU96,CUADRO!GA96))))))</f>
        <v/>
      </c>
      <c r="DO96" s="148" t="str">
        <f>IF(S96="X",CALCULADORA!$J$22,IF(CUADRO!S96="V",0,IF(CUADRO!S96="AP",0,IF(CUADRO!S96="HS",0,IF(CUADRO!S96="BA",0,IF(CALCULADORA!$M$2="INVIERNO",CUADRO!EV96,CUADRO!GB96))))))</f>
        <v/>
      </c>
      <c r="DP96" s="148" t="str">
        <f>IF(T96="X",CALCULADORA!$J$22,IF(CUADRO!T96="V",0,IF(CUADRO!T96="AP",0,IF(CUADRO!T96="HS",0,IF(CUADRO!T96="BA",0,IF(CALCULADORA!$M$2="INVIERNO",CUADRO!EW96,CUADRO!GC96))))))</f>
        <v/>
      </c>
      <c r="DQ96" s="148" t="str">
        <f>IF(U96="X",CALCULADORA!$J$22,IF(CUADRO!U96="V",0,IF(CUADRO!U96="AP",0,IF(CUADRO!U96="HS",0,IF(CUADRO!U96="BA",0,IF(CALCULADORA!$M$2="INVIERNO",CUADRO!EX96,CUADRO!GD96))))))</f>
        <v/>
      </c>
      <c r="DR96" s="148" t="str">
        <f>IF(V96="X",CALCULADORA!$J$22,IF(CUADRO!V96="V",0,IF(CUADRO!V96="AP",0,IF(CUADRO!V96="HS",0,IF(CUADRO!V96="BA",0,IF(CALCULADORA!$M$2="INVIERNO",CUADRO!EY96,CUADRO!GE96))))))</f>
        <v/>
      </c>
      <c r="DS96" s="148" t="str">
        <f>IF(W96="X",CALCULADORA!$J$22,IF(CUADRO!W96="V",0,IF(CUADRO!W96="AP",0,IF(CUADRO!W96="HS",0,IF(CUADRO!W96="BA",0,IF(CALCULADORA!$M$2="INVIERNO",CUADRO!EZ96,CUADRO!GF96))))))</f>
        <v/>
      </c>
      <c r="DT96" s="148" t="str">
        <f>IF(X96="X",CALCULADORA!$J$22,IF(CUADRO!X96="V",0,IF(CUADRO!X96="AP",0,IF(CUADRO!X96="HS",0,IF(CUADRO!X96="BA",0,IF(CALCULADORA!$M$2="INVIERNO",CUADRO!FA96,CUADRO!GG96))))))</f>
        <v/>
      </c>
      <c r="DU96" s="148" t="str">
        <f>IF(Y96="X",CALCULADORA!$J$22,IF(CUADRO!Y96="V",0,IF(CUADRO!Y96="AP",0,IF(CUADRO!Y96="HS",0,IF(CUADRO!Y96="BA",0,IF(CALCULADORA!$M$2="INVIERNO",CUADRO!FB96,CUADRO!GH96))))))</f>
        <v/>
      </c>
      <c r="DV96" s="148" t="str">
        <f>IF(Z96="X",CALCULADORA!$J$22,IF(CUADRO!Z96="V",0,IF(CUADRO!Z96="AP",0,IF(CUADRO!Z96="HS",0,IF(CUADRO!Z96="BA",0,IF(CALCULADORA!$M$2="INVIERNO",CUADRO!FC96,CUADRO!GI96))))))</f>
        <v/>
      </c>
      <c r="DW96" s="148" t="str">
        <f>IF(AA96="X",CALCULADORA!$J$22,IF(CUADRO!AA96="V",0,IF(CUADRO!AA96="AP",0,IF(CUADRO!AA96="HS",0,IF(CUADRO!AA96="BA",0,IF(CALCULADORA!$M$2="INVIERNO",CUADRO!FD96,CUADRO!GJ96))))))</f>
        <v/>
      </c>
      <c r="DX96" s="148" t="str">
        <f>IF(AB96="X",CALCULADORA!$J$22,IF(CUADRO!AB96="V",0,IF(CUADRO!AB96="AP",0,IF(CUADRO!AB96="HS",0,IF(CUADRO!AB96="BA",0,IF(CALCULADORA!$M$2="INVIERNO",CUADRO!FE96,CUADRO!GK96))))))</f>
        <v/>
      </c>
      <c r="DY96" s="148" t="str">
        <f>IF(AC96="X",CALCULADORA!$J$22,IF(CUADRO!AC96="V",0,IF(CUADRO!AC96="AP",0,IF(CUADRO!AC96="HS",0,IF(CUADRO!AC96="BA",0,IF(CALCULADORA!$M$2="INVIERNO",CUADRO!FF96,CUADRO!GL96))))))</f>
        <v/>
      </c>
      <c r="DZ96" s="148" t="str">
        <f>IF(AD96="X",CALCULADORA!$J$22,IF(CUADRO!AD96="V",0,IF(CUADRO!AD96="AP",0,IF(CUADRO!AD96="HS",0,IF(CUADRO!AD96="BA",0,IF(CALCULADORA!$M$2="INVIERNO",CUADRO!FG96,CUADRO!GM96))))))</f>
        <v/>
      </c>
      <c r="EA96" s="148" t="str">
        <f>IF(AE96="X",CALCULADORA!$J$22,IF(CUADRO!AE96="V",0,IF(CUADRO!AE96="AP",0,IF(CUADRO!AE96="HS",0,IF(CUADRO!AE96="BA",0,IF(CALCULADORA!$M$2="INVIERNO",CUADRO!FH96,CUADRO!GN96))))))</f>
        <v/>
      </c>
      <c r="EB96" s="148" t="str">
        <f>IF(AF96="X",CALCULADORA!$J$22,IF(CUADRO!AF96="V",0,IF(CUADRO!AF96="AP",0,IF(CUADRO!AF96="HS",0,IF(CUADRO!AF96="BA",0,IF(CALCULADORA!$M$2="INVIERNO",CUADRO!FI96,CUADRO!GO96))))))</f>
        <v/>
      </c>
      <c r="EC96" s="148" t="str">
        <f>IF(AG96="X",CALCULADORA!$J$22,IF(CUADRO!AG96="V",0,IF(CUADRO!AG96="AP",0,IF(CUADRO!AG96="HS",0,IF(CUADRO!AG96="BA",0,IF(CALCULADORA!$M$2="INVIERNO",CUADRO!FJ96,CUADRO!GP96))))))</f>
        <v/>
      </c>
      <c r="ED96" s="148" t="str">
        <f>IF(AH96="X",CALCULADORA!$J$22,IF(CUADRO!AH96="V",0,IF(CUADRO!AH96="AP",0,IF(CUADRO!AH96="HS",0,IF(CUADRO!AH96="BA",0,IF(CALCULADORA!$M$2="INVIERNO",CUADRO!FK96,CUADRO!GQ96))))))</f>
        <v/>
      </c>
      <c r="EE96" s="148" t="str">
        <f>IF(AI96="X",CALCULADORA!$J$22,IF(CUADRO!AI96="V",0,IF(CUADRO!AI96="AP",0,IF(CUADRO!AI96="HS",0,IF(CUADRO!AI96="BA",0,IF(CALCULADORA!$M$2="INVIERNO",CUADRO!FL96,CUADRO!GR96))))))</f>
        <v/>
      </c>
      <c r="EF96" s="148" t="str">
        <f>IF(AJ96="X",CALCULADORA!$J$22,IF(CUADRO!AJ96="V",0,IF(CUADRO!AJ96="AP",0,IF(CUADRO!AJ96="HS",0,IF(CUADRO!AJ96="BA",0,IF(CALCULADORA!$M$2="INVIERNO",CUADRO!FM96,CUADRO!GS96))))))</f>
        <v/>
      </c>
      <c r="EG96" s="148" t="str">
        <f>IF(AK96="X",CALCULADORA!$J$22,IF(CUADRO!AK96="V",0,IF(CUADRO!AK96="AP",0,IF(CUADRO!AK96="HS",0,IF(CUADRO!AK96="BA",0,IF(CALCULADORA!$M$2="INVIERNO",CUADRO!FN96,CUADRO!GT96))))))</f>
        <v/>
      </c>
      <c r="EH96" s="363">
        <f t="shared" si="119"/>
        <v>0</v>
      </c>
      <c r="EI96" s="19"/>
      <c r="EJ96" s="148" t="str">
        <f>IF(G96="","",IF(G96="L",0,IF(G96="V",0,IF(G96="X",0,IF(G$2="L",VLOOKUP(G96,'H. INV.'!$F$10:$P$171,11,FALSE),IF(G$2="S",VLOOKUP(G96,'H. INV.'!$V$10:$AF$171,11,FALSE),IF(G$2="D",VLOOKUP(G96,'H. INV.'!$AL$10:$AV$171,11,FALSE),"")))))))</f>
        <v/>
      </c>
      <c r="EK96" s="148" t="str">
        <f>IF(H96="","",IF(H96="L",0,IF(H96="V",0,IF(H96="X",0,IF(H$2="L",VLOOKUP(H96,'H. INV.'!$F$10:$P$171,11,FALSE),IF(H$2="S",VLOOKUP(H96,'H. INV.'!$V$10:$AF$171,11,FALSE),IF(H$2="D",VLOOKUP(H96,'H. INV.'!$AL$10:$AV$171,11,FALSE),"")))))))</f>
        <v/>
      </c>
      <c r="EL96" s="148" t="str">
        <f>IF(I96="","",IF(I96="L",0,IF(I96="V",0,IF(I96="X",0,IF(I$2="L",VLOOKUP(I96,'H. INV.'!$F$10:$P$171,11,FALSE),IF(I$2="S",VLOOKUP(I96,'H. INV.'!$V$10:$AF$171,11,FALSE),IF(I$2="D",VLOOKUP(I96,'H. INV.'!$AL$10:$AV$171,11,FALSE),"")))))))</f>
        <v/>
      </c>
      <c r="EM96" s="148" t="str">
        <f>IF(J96="","",IF(J96="L",0,IF(J96="V",0,IF(J96="X",0,IF(J$2="L",VLOOKUP(J96,'H. INV.'!$F$10:$P$171,11,FALSE),IF(J$2="S",VLOOKUP(J96,'H. INV.'!$V$10:$AF$171,11,FALSE),IF(J$2="D",VLOOKUP(J96,'H. INV.'!$AL$10:$AV$171,11,FALSE),"")))))))</f>
        <v/>
      </c>
      <c r="EN96" s="148" t="str">
        <f>IF(K96="","",IF(K96="L",0,IF(K96="V",0,IF(K96="X",0,IF(K$2="L",VLOOKUP(K96,'H. INV.'!$F$10:$P$171,11,FALSE),IF(K$2="S",VLOOKUP(K96,'H. INV.'!$V$10:$AF$171,11,FALSE),IF(K$2="D",VLOOKUP(K96,'H. INV.'!$AL$10:$AV$171,11,FALSE),"")))))))</f>
        <v/>
      </c>
      <c r="EO96" s="148" t="str">
        <f>IF(L96="","",IF(L96="L",0,IF(L96="V",0,IF(L96="X",0,IF(L$2="L",VLOOKUP(L96,'H. INV.'!$F$10:$P$171,11,FALSE),IF(L$2="S",VLOOKUP(L96,'H. INV.'!$V$10:$AF$171,11,FALSE),IF(L$2="D",VLOOKUP(L96,'H. INV.'!$AL$10:$AV$171,11,FALSE),"")))))))</f>
        <v/>
      </c>
      <c r="EP96" s="148" t="str">
        <f>IF(M96="","",IF(M96="L",0,IF(M96="V",0,IF(M96="X",0,IF(M$2="L",VLOOKUP(M96,'H. INV.'!$F$10:$P$171,11,FALSE),IF(M$2="S",VLOOKUP(M96,'H. INV.'!$V$10:$AF$171,11,FALSE),IF(M$2="D",VLOOKUP(M96,'H. INV.'!$AL$10:$AV$171,11,FALSE),"")))))))</f>
        <v/>
      </c>
      <c r="EQ96" s="148" t="str">
        <f>IF(N96="","",IF(N96="L",0,IF(N96="V",0,IF(N96="X",0,IF(N$2="L",VLOOKUP(N96,'H. INV.'!$F$10:$P$171,11,FALSE),IF(N$2="S",VLOOKUP(N96,'H. INV.'!$V$10:$AF$171,11,FALSE),IF(N$2="D",VLOOKUP(N96,'H. INV.'!$AL$10:$AV$171,11,FALSE),"")))))))</f>
        <v/>
      </c>
      <c r="ER96" s="148" t="str">
        <f>IF(O96="","",IF(O96="L",0,IF(O96="V",0,IF(O96="X",0,IF(O$2="L",VLOOKUP(O96,'H. INV.'!$F$10:$P$171,11,FALSE),IF(O$2="S",VLOOKUP(O96,'H. INV.'!$V$10:$AF$171,11,FALSE),IF(O$2="D",VLOOKUP(O96,'H. INV.'!$AL$10:$AV$171,11,FALSE),"")))))))</f>
        <v/>
      </c>
      <c r="ES96" s="148" t="str">
        <f>IF(P96="","",IF(P96="L",0,IF(P96="V",0,IF(P96="X",0,IF(P$2="L",VLOOKUP(P96,'H. INV.'!$F$10:$P$171,11,FALSE),IF(P$2="S",VLOOKUP(P96,'H. INV.'!$V$10:$AF$171,11,FALSE),IF(P$2="D",VLOOKUP(P96,'H. INV.'!$AL$10:$AV$171,11,FALSE),"")))))))</f>
        <v/>
      </c>
      <c r="ET96" s="148" t="str">
        <f>IF(Q96="","",IF(Q96="L",0,IF(Q96="V",0,IF(Q96="X",0,IF(Q$2="L",VLOOKUP(Q96,'H. INV.'!$F$10:$P$171,11,FALSE),IF(Q$2="S",VLOOKUP(Q96,'H. INV.'!$V$10:$AF$171,11,FALSE),IF(Q$2="D",VLOOKUP(Q96,'H. INV.'!$AL$10:$AV$171,11,FALSE),"")))))))</f>
        <v/>
      </c>
      <c r="EU96" s="148" t="str">
        <f>IF(R96="","",IF(R96="L",0,IF(R96="V",0,IF(R96="X",0,IF(R$2="L",VLOOKUP(R96,'H. INV.'!$F$10:$P$171,11,FALSE),IF(R$2="S",VLOOKUP(R96,'H. INV.'!$V$10:$AF$171,11,FALSE),IF(R$2="D",VLOOKUP(R96,'H. INV.'!$AL$10:$AV$171,11,FALSE),"")))))))</f>
        <v/>
      </c>
      <c r="EV96" s="148" t="str">
        <f>IF(S96="","",IF(S96="L",0,IF(S96="V",0,IF(S96="X",0,IF(S$2="L",VLOOKUP(S96,'H. INV.'!$F$10:$P$171,11,FALSE),IF(S$2="S",VLOOKUP(S96,'H. INV.'!$V$10:$AF$171,11,FALSE),IF(S$2="D",VLOOKUP(S96,'H. INV.'!$AL$10:$AV$171,11,FALSE),"")))))))</f>
        <v/>
      </c>
      <c r="EW96" s="148" t="str">
        <f>IF(T96="","",IF(T96="L",0,IF(T96="V",0,IF(T96="X",0,IF(T$2="L",VLOOKUP(T96,'H. INV.'!$F$10:$P$171,11,FALSE),IF(T$2="S",VLOOKUP(T96,'H. INV.'!$V$10:$AF$171,11,FALSE),IF(T$2="D",VLOOKUP(T96,'H. INV.'!$AL$10:$AV$171,11,FALSE),"")))))))</f>
        <v/>
      </c>
      <c r="EX96" s="148" t="str">
        <f>IF(U96="","",IF(U96="L",0,IF(U96="V",0,IF(U96="X",0,IF(U$2="L",VLOOKUP(U96,'H. INV.'!$F$10:$P$171,11,FALSE),IF(U$2="S",VLOOKUP(U96,'H. INV.'!$V$10:$AF$171,11,FALSE),IF(U$2="D",VLOOKUP(U96,'H. INV.'!$AL$10:$AV$171,11,FALSE),"")))))))</f>
        <v/>
      </c>
      <c r="EY96" s="148" t="str">
        <f>IF(V96="","",IF(V96="L",0,IF(V96="V",0,IF(V96="X",0,IF(V$2="L",VLOOKUP(V96,'H. INV.'!$F$10:$P$171,11,FALSE),IF(V$2="S",VLOOKUP(V96,'H. INV.'!$V$10:$AF$171,11,FALSE),IF(V$2="D",VLOOKUP(V96,'H. INV.'!$AL$10:$AV$171,11,FALSE),"")))))))</f>
        <v/>
      </c>
      <c r="EZ96" s="148" t="str">
        <f>IF(W96="","",IF(W96="L",0,IF(W96="V",0,IF(W96="X",0,IF(W$2="L",VLOOKUP(W96,'H. INV.'!$F$10:$P$171,11,FALSE),IF(W$2="S",VLOOKUP(W96,'H. INV.'!$V$10:$AF$171,11,FALSE),IF(W$2="D",VLOOKUP(W96,'H. INV.'!$AL$10:$AV$171,11,FALSE),"")))))))</f>
        <v/>
      </c>
      <c r="FA96" s="148" t="str">
        <f>IF(X96="","",IF(X96="L",0,IF(X96="V",0,IF(X96="X",0,IF(X$2="L",VLOOKUP(X96,'H. INV.'!$F$10:$P$171,11,FALSE),IF(X$2="S",VLOOKUP(X96,'H. INV.'!$V$10:$AF$171,11,FALSE),IF(X$2="D",VLOOKUP(X96,'H. INV.'!$AL$10:$AV$171,11,FALSE),"")))))))</f>
        <v/>
      </c>
      <c r="FB96" s="148" t="str">
        <f>IF(Y96="","",IF(Y96="L",0,IF(Y96="V",0,IF(Y96="X",0,IF(Y$2="L",VLOOKUP(Y96,'H. INV.'!$F$10:$P$171,11,FALSE),IF(Y$2="S",VLOOKUP(Y96,'H. INV.'!$V$10:$AF$171,11,FALSE),IF(Y$2="D",VLOOKUP(Y96,'H. INV.'!$AL$10:$AV$171,11,FALSE),"")))))))</f>
        <v/>
      </c>
      <c r="FC96" s="148" t="str">
        <f>IF(Z96="","",IF(Z96="L",0,IF(Z96="V",0,IF(Z96="X",0,IF(Z$2="L",VLOOKUP(Z96,'H. INV.'!$F$10:$P$171,11,FALSE),IF(Z$2="S",VLOOKUP(Z96,'H. INV.'!$V$10:$AF$171,11,FALSE),IF(Z$2="D",VLOOKUP(Z96,'H. INV.'!$AL$10:$AV$171,11,FALSE),"")))))))</f>
        <v/>
      </c>
      <c r="FD96" s="148" t="str">
        <f>IF(AA96="","",IF(AA96="L",0,IF(AA96="V",0,IF(AA96="X",0,IF(AA$2="L",VLOOKUP(AA96,'H. INV.'!$F$10:$P$171,11,FALSE),IF(AA$2="S",VLOOKUP(AA96,'H. INV.'!$V$10:$AF$171,11,FALSE),IF(AA$2="D",VLOOKUP(AA96,'H. INV.'!$AL$10:$AV$171,11,FALSE),"")))))))</f>
        <v/>
      </c>
      <c r="FE96" s="148" t="str">
        <f>IF(AB96="","",IF(AB96="L",0,IF(AB96="V",0,IF(AB96="X",0,IF(AB$2="L",VLOOKUP(AB96,'H. INV.'!$F$10:$P$171,11,FALSE),IF(AB$2="S",VLOOKUP(AB96,'H. INV.'!$V$10:$AF$171,11,FALSE),IF(AB$2="D",VLOOKUP(AB96,'H. INV.'!$AL$10:$AV$171,11,FALSE),"")))))))</f>
        <v/>
      </c>
      <c r="FF96" s="148" t="str">
        <f>IF(AC96="","",IF(AC96="L",0,IF(AC96="V",0,IF(AC96="X",0,IF(AC$2="L",VLOOKUP(AC96,'H. INV.'!$F$10:$P$171,11,FALSE),IF(AC$2="S",VLOOKUP(AC96,'H. INV.'!$V$10:$AF$171,11,FALSE),IF(AC$2="D",VLOOKUP(AC96,'H. INV.'!$AL$10:$AV$171,11,FALSE),"")))))))</f>
        <v/>
      </c>
      <c r="FG96" s="148" t="str">
        <f>IF(AD96="","",IF(AD96="L",0,IF(AD96="V",0,IF(AD96="X",0,IF(AD$2="L",VLOOKUP(AD96,'H. INV.'!$F$10:$P$171,11,FALSE),IF(AD$2="S",VLOOKUP(AD96,'H. INV.'!$V$10:$AF$171,11,FALSE),IF(AD$2="D",VLOOKUP(AD96,'H. INV.'!$AL$10:$AV$171,11,FALSE),"")))))))</f>
        <v/>
      </c>
      <c r="FH96" s="148" t="str">
        <f>IF(AE96="","",IF(AE96="L",0,IF(AE96="V",0,IF(AE96="X",0,IF(AE$2="L",VLOOKUP(AE96,'H. INV.'!$F$10:$P$171,11,FALSE),IF(AE$2="S",VLOOKUP(AE96,'H. INV.'!$V$10:$AF$171,11,FALSE),IF(AE$2="D",VLOOKUP(AE96,'H. INV.'!$AL$10:$AV$171,11,FALSE),"")))))))</f>
        <v/>
      </c>
      <c r="FI96" s="148" t="str">
        <f>IF(AF96="","",IF(AF96="L",0,IF(AF96="V",0,IF(AF96="X",0,IF(AF$2="L",VLOOKUP(AF96,'H. INV.'!$F$10:$P$171,11,FALSE),IF(AF$2="S",VLOOKUP(AF96,'H. INV.'!$V$10:$AF$171,11,FALSE),IF(AF$2="D",VLOOKUP(AF96,'H. INV.'!$AL$10:$AV$171,11,FALSE),"")))))))</f>
        <v/>
      </c>
      <c r="FJ96" s="148" t="str">
        <f>IF(AG96="","",IF(AG96="L",0,IF(AG96="V",0,IF(AG96="X",0,IF(AG$2="L",VLOOKUP(AG96,'H. INV.'!$F$10:$P$171,11,FALSE),IF(AG$2="S",VLOOKUP(AG96,'H. INV.'!$V$10:$AF$171,11,FALSE),IF(AG$2="D",VLOOKUP(AG96,'H. INV.'!$AL$10:$AV$171,11,FALSE),"")))))))</f>
        <v/>
      </c>
      <c r="FK96" s="148" t="str">
        <f>IF(AH96="","",IF(AH96="L",0,IF(AH96="V",0,IF(AH96="X",0,IF(AH$2="L",VLOOKUP(AH96,'H. INV.'!$F$10:$P$171,11,FALSE),IF(AH$2="S",VLOOKUP(AH96,'H. INV.'!$V$10:$AF$171,11,FALSE),IF(AH$2="D",VLOOKUP(AH96,'H. INV.'!$AL$10:$AV$171,11,FALSE),"")))))))</f>
        <v/>
      </c>
      <c r="FL96" s="148" t="str">
        <f>IF(AI96="","",IF(AI96="L",0,IF(AI96="V",0,IF(AI96="X",0,IF(AI$2="L",VLOOKUP(AI96,'H. INV.'!$F$10:$P$171,11,FALSE),IF(AI$2="S",VLOOKUP(AI96,'H. INV.'!$V$10:$AF$171,11,FALSE),IF(AI$2="D",VLOOKUP(AI96,'H. INV.'!$AL$10:$AV$171,11,FALSE),"")))))))</f>
        <v/>
      </c>
      <c r="FM96" s="148" t="str">
        <f>IF(AJ96="","",IF(AJ96="L",0,IF(AJ96="V",0,IF(AJ96="X",0,IF(AJ$2="L",VLOOKUP(AJ96,'H. INV.'!$F$10:$P$171,11,FALSE),IF(AJ$2="S",VLOOKUP(AJ96,'H. INV.'!$V$10:$AF$171,11,FALSE),IF(AJ$2="D",VLOOKUP(AJ96,'H. INV.'!$AL$10:$AV$171,11,FALSE),"")))))))</f>
        <v/>
      </c>
      <c r="FN96" s="148" t="str">
        <f>IF(AK96="","",IF(AK96="L",0,IF(AK96="V",0,IF(AK96="X",0,IF(AK$2="L",VLOOKUP(AK96,'H. INV.'!$F$10:$P$171,11,FALSE),IF(AK$2="S",VLOOKUP(AK96,'H. INV.'!$V$10:$AF$171,11,FALSE),IF(AK$2="D",VLOOKUP(AK96,'H. INV.'!$AL$10:$AV$171,11,FALSE),"")))))))</f>
        <v/>
      </c>
      <c r="FO96" s="19"/>
      <c r="FP96" s="148" t="str">
        <f>IF(G96="","",IF(G96="L",0,IF(G96="V",0,IF(G96="X",0,IF(G$2="L",VLOOKUP(G96,'H. VER.'!$F$10:$P$171,11,FALSE),IF(G$2="S",VLOOKUP(G96,'H. VER.'!$V$10:$AF$171,11,FALSE),IF(G$2="D",VLOOKUP(G96,'H. VER.'!$AL$10:$AV$171,11,FALSE),"")))))))</f>
        <v/>
      </c>
      <c r="FQ96" s="148" t="str">
        <f>IF(H96="","",IF(H96="L",0,IF(H96="V",0,IF(H96="X",0,IF(H$2="L",VLOOKUP(H96,'H. VER.'!$F$10:$P$171,11,FALSE),IF(H$2="S",VLOOKUP(H96,'H. VER.'!$V$10:$AF$171,11,FALSE),IF(H$2="D",VLOOKUP(H96,'H. VER.'!$AL$10:$AV$171,11,FALSE),"")))))))</f>
        <v/>
      </c>
      <c r="FR96" s="148" t="str">
        <f>IF(I96="","",IF(I96="L",0,IF(I96="V",0,IF(I96="X",0,IF(I$2="L",VLOOKUP(I96,'H. VER.'!$F$10:$P$171,11,FALSE),IF(I$2="S",VLOOKUP(I96,'H. VER.'!$V$10:$AF$171,11,FALSE),IF(I$2="D",VLOOKUP(I96,'H. VER.'!$AL$10:$AV$171,11,FALSE),"")))))))</f>
        <v/>
      </c>
      <c r="FS96" s="148" t="str">
        <f>IF(J96="","",IF(J96="L",0,IF(J96="V",0,IF(J96="X",0,IF(J$2="L",VLOOKUP(J96,'H. VER.'!$F$10:$P$171,11,FALSE),IF(J$2="S",VLOOKUP(J96,'H. VER.'!$V$10:$AF$171,11,FALSE),IF(J$2="D",VLOOKUP(J96,'H. VER.'!$AL$10:$AV$171,11,FALSE),"")))))))</f>
        <v/>
      </c>
      <c r="FT96" s="148" t="str">
        <f>IF(K96="","",IF(K96="L",0,IF(K96="V",0,IF(K96="X",0,IF(K$2="L",VLOOKUP(K96,'H. VER.'!$F$10:$P$171,11,FALSE),IF(K$2="S",VLOOKUP(K96,'H. VER.'!$V$10:$AF$171,11,FALSE),IF(K$2="D",VLOOKUP(K96,'H. VER.'!$AL$10:$AV$171,11,FALSE),"")))))))</f>
        <v/>
      </c>
      <c r="FU96" s="148" t="str">
        <f>IF(L96="","",IF(L96="L",0,IF(L96="V",0,IF(L96="X",0,IF(L$2="L",VLOOKUP(L96,'H. VER.'!$F$10:$P$171,11,FALSE),IF(L$2="S",VLOOKUP(L96,'H. VER.'!$V$10:$AF$171,11,FALSE),IF(L$2="D",VLOOKUP(L96,'H. VER.'!$AL$10:$AV$171,11,FALSE),"")))))))</f>
        <v/>
      </c>
      <c r="FV96" s="148" t="str">
        <f>IF(M96="","",IF(M96="L",0,IF(M96="V",0,IF(M96="X",0,IF(M$2="L",VLOOKUP(M96,'H. VER.'!$F$10:$P$171,11,FALSE),IF(M$2="S",VLOOKUP(M96,'H. VER.'!$V$10:$AF$171,11,FALSE),IF(M$2="D",VLOOKUP(M96,'H. VER.'!$AL$10:$AV$171,11,FALSE),"")))))))</f>
        <v/>
      </c>
      <c r="FW96" s="148" t="str">
        <f>IF(N96="","",IF(N96="L",0,IF(N96="V",0,IF(N96="X",0,IF(N$2="L",VLOOKUP(N96,'H. VER.'!$F$10:$P$171,11,FALSE),IF(N$2="S",VLOOKUP(N96,'H. VER.'!$V$10:$AF$171,11,FALSE),IF(N$2="D",VLOOKUP(N96,'H. VER.'!$AL$10:$AV$171,11,FALSE),"")))))))</f>
        <v/>
      </c>
      <c r="FX96" s="148" t="str">
        <f>IF(O96="","",IF(O96="L",0,IF(O96="V",0,IF(O96="X",0,IF(O$2="L",VLOOKUP(O96,'H. VER.'!$F$10:$P$171,11,FALSE),IF(O$2="S",VLOOKUP(O96,'H. VER.'!$V$10:$AF$171,11,FALSE),IF(O$2="D",VLOOKUP(O96,'H. VER.'!$AL$10:$AV$171,11,FALSE),"")))))))</f>
        <v/>
      </c>
      <c r="FY96" s="148" t="str">
        <f>IF(P96="","",IF(P96="L",0,IF(P96="V",0,IF(P96="X",0,IF(P$2="L",VLOOKUP(P96,'H. VER.'!$F$10:$P$171,11,FALSE),IF(P$2="S",VLOOKUP(P96,'H. VER.'!$V$10:$AF$171,11,FALSE),IF(P$2="D",VLOOKUP(P96,'H. VER.'!$AL$10:$AV$171,11,FALSE),"")))))))</f>
        <v/>
      </c>
      <c r="FZ96" s="148" t="str">
        <f>IF(Q96="","",IF(Q96="L",0,IF(Q96="V",0,IF(Q96="X",0,IF(Q$2="L",VLOOKUP(Q96,'H. VER.'!$F$10:$P$171,11,FALSE),IF(Q$2="S",VLOOKUP(Q96,'H. VER.'!$V$10:$AF$171,11,FALSE),IF(Q$2="D",VLOOKUP(Q96,'H. VER.'!$AL$10:$AV$171,11,FALSE),"")))))))</f>
        <v/>
      </c>
      <c r="GA96" s="148" t="str">
        <f>IF(R96="","",IF(R96="L",0,IF(R96="V",0,IF(R96="X",0,IF(R$2="L",VLOOKUP(R96,'H. VER.'!$F$10:$P$171,11,FALSE),IF(R$2="S",VLOOKUP(R96,'H. VER.'!$V$10:$AF$171,11,FALSE),IF(R$2="D",VLOOKUP(R96,'H. VER.'!$AL$10:$AV$171,11,FALSE),"")))))))</f>
        <v/>
      </c>
      <c r="GB96" s="148" t="str">
        <f>IF(S96="","",IF(S96="L",0,IF(S96="V",0,IF(S96="X",0,IF(S$2="L",VLOOKUP(S96,'H. VER.'!$F$10:$P$171,11,FALSE),IF(S$2="S",VLOOKUP(S96,'H. VER.'!$V$10:$AF$171,11,FALSE),IF(S$2="D",VLOOKUP(S96,'H. VER.'!$AL$10:$AV$171,11,FALSE),"")))))))</f>
        <v/>
      </c>
      <c r="GC96" s="148" t="str">
        <f>IF(T96="","",IF(T96="L",0,IF(T96="V",0,IF(T96="X",0,IF(T$2="L",VLOOKUP(T96,'H. VER.'!$F$10:$P$171,11,FALSE),IF(T$2="S",VLOOKUP(T96,'H. VER.'!$V$10:$AF$171,11,FALSE),IF(T$2="D",VLOOKUP(T96,'H. VER.'!$AL$10:$AV$171,11,FALSE),"")))))))</f>
        <v/>
      </c>
      <c r="GD96" s="148" t="str">
        <f>IF(U96="","",IF(U96="L",0,IF(U96="V",0,IF(U96="X",0,IF(U$2="L",VLOOKUP(U96,'H. VER.'!$F$10:$P$171,11,FALSE),IF(U$2="S",VLOOKUP(U96,'H. VER.'!$V$10:$AF$171,11,FALSE),IF(U$2="D",VLOOKUP(U96,'H. VER.'!$AL$10:$AV$171,11,FALSE),"")))))))</f>
        <v/>
      </c>
      <c r="GE96" s="148" t="str">
        <f>IF(V96="","",IF(V96="L",0,IF(V96="V",0,IF(V96="X",0,IF(V$2="L",VLOOKUP(V96,'H. VER.'!$F$10:$P$171,11,FALSE),IF(V$2="S",VLOOKUP(V96,'H. VER.'!$V$10:$AF$171,11,FALSE),IF(V$2="D",VLOOKUP(V96,'H. VER.'!$AL$10:$AV$171,11,FALSE),"")))))))</f>
        <v/>
      </c>
      <c r="GF96" s="148" t="str">
        <f>IF(W96="","",IF(W96="L",0,IF(W96="V",0,IF(W96="X",0,IF(W$2="L",VLOOKUP(W96,'H. VER.'!$F$10:$P$171,11,FALSE),IF(W$2="S",VLOOKUP(W96,'H. VER.'!$V$10:$AF$171,11,FALSE),IF(W$2="D",VLOOKUP(W96,'H. VER.'!$AL$10:$AV$171,11,FALSE),"")))))))</f>
        <v/>
      </c>
      <c r="GG96" s="148" t="str">
        <f>IF(X96="","",IF(X96="L",0,IF(X96="V",0,IF(X96="X",0,IF(X$2="L",VLOOKUP(X96,'H. VER.'!$F$10:$P$171,11,FALSE),IF(X$2="S",VLOOKUP(X96,'H. VER.'!$V$10:$AF$171,11,FALSE),IF(X$2="D",VLOOKUP(X96,'H. VER.'!$AL$10:$AV$171,11,FALSE),"")))))))</f>
        <v/>
      </c>
      <c r="GH96" s="148" t="str">
        <f>IF(Y96="","",IF(Y96="L",0,IF(Y96="V",0,IF(Y96="X",0,IF(Y$2="L",VLOOKUP(Y96,'H. VER.'!$F$10:$P$171,11,FALSE),IF(Y$2="S",VLOOKUP(Y96,'H. VER.'!$V$10:$AF$171,11,FALSE),IF(Y$2="D",VLOOKUP(Y96,'H. VER.'!$AL$10:$AV$171,11,FALSE),"")))))))</f>
        <v/>
      </c>
      <c r="GI96" s="148" t="str">
        <f>IF(Z96="","",IF(Z96="L",0,IF(Z96="V",0,IF(Z96="X",0,IF(Z$2="L",VLOOKUP(Z96,'H. VER.'!$F$10:$P$171,11,FALSE),IF(Z$2="S",VLOOKUP(Z96,'H. VER.'!$V$10:$AF$171,11,FALSE),IF(Z$2="D",VLOOKUP(Z96,'H. VER.'!$AL$10:$AV$171,11,FALSE),"")))))))</f>
        <v/>
      </c>
      <c r="GJ96" s="148" t="str">
        <f>IF(AA96="","",IF(AA96="L",0,IF(AA96="V",0,IF(AA96="X",0,IF(AA$2="L",VLOOKUP(AA96,'H. VER.'!$F$10:$P$171,11,FALSE),IF(AA$2="S",VLOOKUP(AA96,'H. VER.'!$V$10:$AF$171,11,FALSE),IF(AA$2="D",VLOOKUP(AA96,'H. VER.'!$AL$10:$AV$171,11,FALSE),"")))))))</f>
        <v/>
      </c>
      <c r="GK96" s="148" t="str">
        <f>IF(AB96="","",IF(AB96="L",0,IF(AB96="V",0,IF(AB96="X",0,IF(AB$2="L",VLOOKUP(AB96,'H. VER.'!$F$10:$P$171,11,FALSE),IF(AB$2="S",VLOOKUP(AB96,'H. VER.'!$V$10:$AF$171,11,FALSE),IF(AB$2="D",VLOOKUP(AB96,'H. VER.'!$AL$10:$AV$171,11,FALSE),"")))))))</f>
        <v/>
      </c>
      <c r="GL96" s="148" t="str">
        <f>IF(AC96="","",IF(AC96="L",0,IF(AC96="V",0,IF(AC96="X",0,IF(AC$2="L",VLOOKUP(AC96,'H. VER.'!$F$10:$P$171,11,FALSE),IF(AC$2="S",VLOOKUP(AC96,'H. VER.'!$V$10:$AF$171,11,FALSE),IF(AC$2="D",VLOOKUP(AC96,'H. VER.'!$AL$10:$AV$171,11,FALSE),"")))))))</f>
        <v/>
      </c>
      <c r="GM96" s="148" t="str">
        <f>IF(AD96="","",IF(AD96="L",0,IF(AD96="V",0,IF(AD96="X",0,IF(AD$2="L",VLOOKUP(AD96,'H. VER.'!$F$10:$P$171,11,FALSE),IF(AD$2="S",VLOOKUP(AD96,'H. VER.'!$V$10:$AF$171,11,FALSE),IF(AD$2="D",VLOOKUP(AD96,'H. VER.'!$AL$10:$AV$171,11,FALSE),"")))))))</f>
        <v/>
      </c>
      <c r="GN96" s="148" t="str">
        <f>IF(AE96="","",IF(AE96="L",0,IF(AE96="V",0,IF(AE96="X",0,IF(AE$2="L",VLOOKUP(AE96,'H. VER.'!$F$10:$P$171,11,FALSE),IF(AE$2="S",VLOOKUP(AE96,'H. VER.'!$V$10:$AF$171,11,FALSE),IF(AE$2="D",VLOOKUP(AE96,'H. VER.'!$AL$10:$AV$171,11,FALSE),"")))))))</f>
        <v/>
      </c>
      <c r="GO96" s="148" t="str">
        <f>IF(AF96="","",IF(AF96="L",0,IF(AF96="V",0,IF(AF96="X",0,IF(AF$2="L",VLOOKUP(AF96,'H. VER.'!$F$10:$P$171,11,FALSE),IF(AF$2="S",VLOOKUP(AF96,'H. VER.'!$V$10:$AF$171,11,FALSE),IF(AF$2="D",VLOOKUP(AF96,'H. VER.'!$AL$10:$AV$171,11,FALSE),"")))))))</f>
        <v/>
      </c>
      <c r="GP96" s="148" t="str">
        <f>IF(AG96="","",IF(AG96="L",0,IF(AG96="V",0,IF(AG96="X",0,IF(AG$2="L",VLOOKUP(AG96,'H. VER.'!$F$10:$P$171,11,FALSE),IF(AG$2="S",VLOOKUP(AG96,'H. VER.'!$V$10:$AF$171,11,FALSE),IF(AG$2="D",VLOOKUP(AG96,'H. VER.'!$AL$10:$AV$171,11,FALSE),"")))))))</f>
        <v/>
      </c>
      <c r="GQ96" s="148" t="str">
        <f>IF(AH96="","",IF(AH96="L",0,IF(AH96="V",0,IF(AH96="X",0,IF(AH$2="L",VLOOKUP(AH96,'H. VER.'!$F$10:$P$171,11,FALSE),IF(AH$2="S",VLOOKUP(AH96,'H. VER.'!$V$10:$AF$171,11,FALSE),IF(AH$2="D",VLOOKUP(AH96,'H. VER.'!$AL$10:$AV$171,11,FALSE),"")))))))</f>
        <v/>
      </c>
      <c r="GR96" s="148" t="str">
        <f>IF(AI96="","",IF(AI96="L",0,IF(AI96="V",0,IF(AI96="X",0,IF(AI$2="L",VLOOKUP(AI96,'H. VER.'!$F$10:$P$171,11,FALSE),IF(AI$2="S",VLOOKUP(AI96,'H. VER.'!$V$10:$AF$171,11,FALSE),IF(AI$2="D",VLOOKUP(AI96,'H. VER.'!$AL$10:$AV$171,11,FALSE),"")))))))</f>
        <v/>
      </c>
      <c r="GS96" s="148" t="str">
        <f>IF(AJ96="","",IF(AJ96="L",0,IF(AJ96="V",0,IF(AJ96="X",0,IF(AJ$2="L",VLOOKUP(AJ96,'H. VER.'!$F$10:$P$171,11,FALSE),IF(AJ$2="S",VLOOKUP(AJ96,'H. VER.'!$V$10:$AF$171,11,FALSE),IF(AJ$2="D",VLOOKUP(AJ96,'H. VER.'!$AL$10:$AV$171,11,FALSE),"")))))))</f>
        <v/>
      </c>
      <c r="GT96" s="148" t="str">
        <f>IF(AK96="","",IF(AK96="L",0,IF(AK96="V",0,IF(AK96="X",0,IF(AK$2="L",VLOOKUP(AK96,'H. VER.'!$F$10:$P$171,11,FALSE),IF(AK$2="S",VLOOKUP(AK96,'H. VER.'!$V$10:$AF$171,11,FALSE),IF(AK$2="D",VLOOKUP(AK96,'H. VER.'!$AL$10:$AV$171,11,FALSE),"")))))))</f>
        <v/>
      </c>
      <c r="GU96" s="19"/>
      <c r="GV96" s="417" t="str">
        <f t="shared" si="122"/>
        <v/>
      </c>
      <c r="GW96" s="415"/>
    </row>
    <row r="97" spans="1:205" ht="15.75">
      <c r="A97" s="368"/>
      <c r="B97" s="367" t="str">
        <f>IFERROR(VLOOKUP(A513/7/2023+CONDUCTORES!C:V,20,FALSE),"")</f>
        <v/>
      </c>
      <c r="C97" s="544" t="str">
        <f>IF(CUADRO!A97="",IF(B97="","",B97),VLOOKUP(CUADRO!A97,CONDUCTORES!C:E,3,FALSE))</f>
        <v/>
      </c>
      <c r="D97" s="545" t="str">
        <f>IF(ISNA(IF(B97="",IF(A97="","",A97),VLOOKUP(B97,CONDUCTORES!B:F,5,FALSE))),"",(IF(B97="",IF(A97="","",A97),VLOOKUP(B97,CONDUCTORES!B:F,5,FALSE))))</f>
        <v/>
      </c>
      <c r="E97" s="546">
        <v>82</v>
      </c>
      <c r="F97" s="558"/>
      <c r="G97" s="547"/>
      <c r="H97" s="547"/>
      <c r="I97" s="547"/>
      <c r="J97" s="547"/>
      <c r="K97" s="547"/>
      <c r="L97" s="550"/>
      <c r="M97" s="547"/>
      <c r="N97" s="547"/>
      <c r="O97" s="547"/>
      <c r="P97" s="547"/>
      <c r="Q97" s="547"/>
      <c r="R97" s="547"/>
      <c r="S97" s="547"/>
      <c r="T97" s="547"/>
      <c r="U97" s="549"/>
      <c r="V97" s="549"/>
      <c r="W97" s="547"/>
      <c r="X97" s="547"/>
      <c r="Y97" s="547"/>
      <c r="Z97" s="550"/>
      <c r="AA97" s="547"/>
      <c r="AB97" s="547"/>
      <c r="AC97" s="547"/>
      <c r="AD97" s="547"/>
      <c r="AE97" s="547"/>
      <c r="AF97" s="547"/>
      <c r="AG97" s="550"/>
      <c r="AH97" s="547"/>
      <c r="AI97" s="547"/>
      <c r="AJ97" s="547"/>
      <c r="AK97" s="547"/>
      <c r="AL97" s="417">
        <f t="shared" si="120"/>
        <v>0</v>
      </c>
      <c r="AM97" s="417">
        <f t="shared" si="121"/>
        <v>31</v>
      </c>
      <c r="AN97" s="463">
        <f t="shared" si="112"/>
        <v>0</v>
      </c>
      <c r="AO97" s="463">
        <f t="shared" si="113"/>
        <v>0</v>
      </c>
      <c r="AP97" s="463">
        <f t="shared" si="114"/>
        <v>0</v>
      </c>
      <c r="AQ97" s="463">
        <f t="shared" si="115"/>
        <v>0</v>
      </c>
      <c r="AR97" s="463">
        <f t="shared" si="116"/>
        <v>0</v>
      </c>
      <c r="AS97" s="464">
        <f t="shared" si="117"/>
        <v>0</v>
      </c>
      <c r="AT97" s="464">
        <f t="shared" si="118"/>
        <v>0</v>
      </c>
      <c r="AU97" s="465">
        <f>EH97+(AO97*(CALCULADORA!$L$22/30))+(CUADRO!AP97*CALCULADORA!$J$22)+(CUADRO!AQ97*CALCULADORA!$J$22)+(CUADRO!AR97*CALCULADORA!$J$22)</f>
        <v>0</v>
      </c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97">
        <f t="shared" si="80"/>
        <v>1</v>
      </c>
      <c r="BW97" s="97">
        <f t="shared" si="81"/>
        <v>2</v>
      </c>
      <c r="BX97" s="97">
        <f t="shared" si="82"/>
        <v>3</v>
      </c>
      <c r="BY97" s="97">
        <f t="shared" si="83"/>
        <v>4</v>
      </c>
      <c r="BZ97" s="97">
        <f t="shared" si="84"/>
        <v>5</v>
      </c>
      <c r="CA97" s="97">
        <f t="shared" si="85"/>
        <v>6</v>
      </c>
      <c r="CB97" s="97">
        <f t="shared" si="86"/>
        <v>7</v>
      </c>
      <c r="CC97" s="97">
        <f t="shared" si="87"/>
        <v>8</v>
      </c>
      <c r="CD97" s="97">
        <f t="shared" si="88"/>
        <v>9</v>
      </c>
      <c r="CE97" s="97">
        <f t="shared" si="89"/>
        <v>10</v>
      </c>
      <c r="CF97" s="97">
        <f t="shared" si="90"/>
        <v>11</v>
      </c>
      <c r="CG97" s="97">
        <f t="shared" si="91"/>
        <v>12</v>
      </c>
      <c r="CH97" s="97">
        <f t="shared" si="92"/>
        <v>13</v>
      </c>
      <c r="CI97" s="97">
        <f t="shared" si="93"/>
        <v>14</v>
      </c>
      <c r="CJ97" s="97">
        <f t="shared" si="94"/>
        <v>15</v>
      </c>
      <c r="CK97" s="97">
        <f t="shared" si="95"/>
        <v>16</v>
      </c>
      <c r="CL97" s="97">
        <f t="shared" si="96"/>
        <v>17</v>
      </c>
      <c r="CM97" s="97">
        <f t="shared" si="97"/>
        <v>18</v>
      </c>
      <c r="CN97" s="97">
        <f t="shared" si="98"/>
        <v>19</v>
      </c>
      <c r="CO97" s="97">
        <f t="shared" si="99"/>
        <v>20</v>
      </c>
      <c r="CP97" s="97">
        <f t="shared" si="100"/>
        <v>21</v>
      </c>
      <c r="CQ97" s="97">
        <f t="shared" si="101"/>
        <v>22</v>
      </c>
      <c r="CR97" s="97">
        <f t="shared" si="102"/>
        <v>23</v>
      </c>
      <c r="CS97" s="97">
        <f t="shared" si="103"/>
        <v>24</v>
      </c>
      <c r="CT97" s="97">
        <f t="shared" si="104"/>
        <v>25</v>
      </c>
      <c r="CU97" s="97">
        <f t="shared" si="105"/>
        <v>26</v>
      </c>
      <c r="CV97" s="97">
        <f t="shared" si="106"/>
        <v>27</v>
      </c>
      <c r="CW97" s="97">
        <f t="shared" si="107"/>
        <v>28</v>
      </c>
      <c r="CX97" s="97">
        <f t="shared" si="108"/>
        <v>29</v>
      </c>
      <c r="CY97" s="97">
        <f t="shared" si="109"/>
        <v>30</v>
      </c>
      <c r="CZ97" s="97">
        <f t="shared" si="110"/>
        <v>31</v>
      </c>
      <c r="DA97" s="19"/>
      <c r="DB97" s="19"/>
      <c r="DC97" s="148" t="str">
        <f>IF(G97="X",CALCULADORA!$J$22,IF(CUADRO!G97="V",0,IF(CUADRO!G97="AP",0,IF(CUADRO!G97="HS",0,IF(CUADRO!G97="BA",0,IF(CALCULADORA!$M$2="INVIERNO",CUADRO!EJ97,CUADRO!FP97))))))</f>
        <v/>
      </c>
      <c r="DD97" s="148" t="str">
        <f>IF(H97="X",CALCULADORA!$J$22,IF(CUADRO!H97="V",0,IF(CUADRO!H97="AP",0,IF(CUADRO!H97="HS",0,IF(CUADRO!H97="BA",0,IF(CALCULADORA!$M$2="INVIERNO",CUADRO!EK97,CUADRO!FQ97))))))</f>
        <v/>
      </c>
      <c r="DE97" s="148" t="str">
        <f>IF(I97="X",CALCULADORA!$J$22,IF(CUADRO!I97="V",0,IF(CUADRO!I97="AP",0,IF(CUADRO!I97="HS",0,IF(CUADRO!I97="BA",0,IF(CALCULADORA!$M$2="INVIERNO",CUADRO!EL97,CUADRO!FR97))))))</f>
        <v/>
      </c>
      <c r="DF97" s="148" t="str">
        <f>IF(J97="X",CALCULADORA!$J$22,IF(CUADRO!J97="V",0,IF(CUADRO!J97="AP",0,IF(CUADRO!J97="HS",0,IF(CUADRO!J97="BA",0,IF(CALCULADORA!$M$2="INVIERNO",CUADRO!EM97,CUADRO!FS97))))))</f>
        <v/>
      </c>
      <c r="DG97" s="148" t="str">
        <f>IF(K97="X",CALCULADORA!$J$22,IF(CUADRO!K97="V",0,IF(CUADRO!K97="AP",0,IF(CUADRO!K97="HS",0,IF(CUADRO!K97="BA",0,IF(CALCULADORA!$M$2="INVIERNO",CUADRO!EN97,CUADRO!FT97))))))</f>
        <v/>
      </c>
      <c r="DH97" s="148" t="str">
        <f>IF(L97="X",CALCULADORA!$J$22,IF(CUADRO!L97="V",0,IF(CUADRO!L97="AP",0,IF(CUADRO!L97="HS",0,IF(CUADRO!L97="BA",0,IF(CALCULADORA!$M$2="INVIERNO",CUADRO!EO97,CUADRO!FU97))))))</f>
        <v/>
      </c>
      <c r="DI97" s="148" t="str">
        <f>IF(M97="X",CALCULADORA!$J$22,IF(CUADRO!M97="V",0,IF(CUADRO!M97="AP",0,IF(CUADRO!M97="HS",0,IF(CUADRO!M97="BA",0,IF(CALCULADORA!$M$2="INVIERNO",CUADRO!EP97,CUADRO!FV97))))))</f>
        <v/>
      </c>
      <c r="DJ97" s="148" t="str">
        <f>IF(N97="X",CALCULADORA!$J$22,IF(CUADRO!N97="V",0,IF(CUADRO!N97="AP",0,IF(CUADRO!N97="HS",0,IF(CUADRO!N97="BA",0,IF(CALCULADORA!$M$2="INVIERNO",CUADRO!EQ97,CUADRO!FW97))))))</f>
        <v/>
      </c>
      <c r="DK97" s="148" t="str">
        <f>IF(O97="X",CALCULADORA!$J$22,IF(CUADRO!O97="V",0,IF(CUADRO!O97="AP",0,IF(CUADRO!O97="HS",0,IF(CUADRO!O97="BA",0,IF(CALCULADORA!$M$2="INVIERNO",CUADRO!ER97,CUADRO!FX97))))))</f>
        <v/>
      </c>
      <c r="DL97" s="148" t="str">
        <f>IF(P97="X",CALCULADORA!$J$22,IF(CUADRO!P97="V",0,IF(CUADRO!P97="AP",0,IF(CUADRO!P97="HS",0,IF(CUADRO!P97="BA",0,IF(CALCULADORA!$M$2="INVIERNO",CUADRO!ES97,CUADRO!FY97))))))</f>
        <v/>
      </c>
      <c r="DM97" s="148" t="str">
        <f>IF(Q97="X",CALCULADORA!$J$22,IF(CUADRO!Q97="V",0,IF(CUADRO!Q97="AP",0,IF(CUADRO!Q97="HS",0,IF(CUADRO!Q97="BA",0,IF(CALCULADORA!$M$2="INVIERNO",CUADRO!ET97,CUADRO!FZ97))))))</f>
        <v/>
      </c>
      <c r="DN97" s="148" t="str">
        <f>IF(R97="X",CALCULADORA!$J$22,IF(CUADRO!R97="V",0,IF(CUADRO!R97="AP",0,IF(CUADRO!R97="HS",0,IF(CUADRO!R97="BA",0,IF(CALCULADORA!$M$2="INVIERNO",CUADRO!EU97,CUADRO!GA97))))))</f>
        <v/>
      </c>
      <c r="DO97" s="148" t="str">
        <f>IF(S97="X",CALCULADORA!$J$22,IF(CUADRO!S97="V",0,IF(CUADRO!S97="AP",0,IF(CUADRO!S97="HS",0,IF(CUADRO!S97="BA",0,IF(CALCULADORA!$M$2="INVIERNO",CUADRO!EV97,CUADRO!GB97))))))</f>
        <v/>
      </c>
      <c r="DP97" s="148" t="str">
        <f>IF(T97="X",CALCULADORA!$J$22,IF(CUADRO!T97="V",0,IF(CUADRO!T97="AP",0,IF(CUADRO!T97="HS",0,IF(CUADRO!T97="BA",0,IF(CALCULADORA!$M$2="INVIERNO",CUADRO!EW97,CUADRO!GC97))))))</f>
        <v/>
      </c>
      <c r="DQ97" s="148" t="str">
        <f>IF(U97="X",CALCULADORA!$J$22,IF(CUADRO!U97="V",0,IF(CUADRO!U97="AP",0,IF(CUADRO!U97="HS",0,IF(CUADRO!U97="BA",0,IF(CALCULADORA!$M$2="INVIERNO",CUADRO!EX97,CUADRO!GD97))))))</f>
        <v/>
      </c>
      <c r="DR97" s="148" t="str">
        <f>IF(V97="X",CALCULADORA!$J$22,IF(CUADRO!V97="V",0,IF(CUADRO!V97="AP",0,IF(CUADRO!V97="HS",0,IF(CUADRO!V97="BA",0,IF(CALCULADORA!$M$2="INVIERNO",CUADRO!EY97,CUADRO!GE97))))))</f>
        <v/>
      </c>
      <c r="DS97" s="148" t="str">
        <f>IF(W97="X",CALCULADORA!$J$22,IF(CUADRO!W97="V",0,IF(CUADRO!W97="AP",0,IF(CUADRO!W97="HS",0,IF(CUADRO!W97="BA",0,IF(CALCULADORA!$M$2="INVIERNO",CUADRO!EZ97,CUADRO!GF97))))))</f>
        <v/>
      </c>
      <c r="DT97" s="148" t="str">
        <f>IF(X97="X",CALCULADORA!$J$22,IF(CUADRO!X97="V",0,IF(CUADRO!X97="AP",0,IF(CUADRO!X97="HS",0,IF(CUADRO!X97="BA",0,IF(CALCULADORA!$M$2="INVIERNO",CUADRO!FA97,CUADRO!GG97))))))</f>
        <v/>
      </c>
      <c r="DU97" s="148" t="str">
        <f>IF(Y97="X",CALCULADORA!$J$22,IF(CUADRO!Y97="V",0,IF(CUADRO!Y97="AP",0,IF(CUADRO!Y97="HS",0,IF(CUADRO!Y97="BA",0,IF(CALCULADORA!$M$2="INVIERNO",CUADRO!FB97,CUADRO!GH97))))))</f>
        <v/>
      </c>
      <c r="DV97" s="148" t="str">
        <f>IF(Z97="X",CALCULADORA!$J$22,IF(CUADRO!Z97="V",0,IF(CUADRO!Z97="AP",0,IF(CUADRO!Z97="HS",0,IF(CUADRO!Z97="BA",0,IF(CALCULADORA!$M$2="INVIERNO",CUADRO!FC97,CUADRO!GI97))))))</f>
        <v/>
      </c>
      <c r="DW97" s="148" t="str">
        <f>IF(AA97="X",CALCULADORA!$J$22,IF(CUADRO!AA97="V",0,IF(CUADRO!AA97="AP",0,IF(CUADRO!AA97="HS",0,IF(CUADRO!AA97="BA",0,IF(CALCULADORA!$M$2="INVIERNO",CUADRO!FD97,CUADRO!GJ97))))))</f>
        <v/>
      </c>
      <c r="DX97" s="148" t="str">
        <f>IF(AB97="X",CALCULADORA!$J$22,IF(CUADRO!AB97="V",0,IF(CUADRO!AB97="AP",0,IF(CUADRO!AB97="HS",0,IF(CUADRO!AB97="BA",0,IF(CALCULADORA!$M$2="INVIERNO",CUADRO!FE97,CUADRO!GK97))))))</f>
        <v/>
      </c>
      <c r="DY97" s="148" t="str">
        <f>IF(AC97="X",CALCULADORA!$J$22,IF(CUADRO!AC97="V",0,IF(CUADRO!AC97="AP",0,IF(CUADRO!AC97="HS",0,IF(CUADRO!AC97="BA",0,IF(CALCULADORA!$M$2="INVIERNO",CUADRO!FF97,CUADRO!GL97))))))</f>
        <v/>
      </c>
      <c r="DZ97" s="148" t="str">
        <f>IF(AD97="X",CALCULADORA!$J$22,IF(CUADRO!AD97="V",0,IF(CUADRO!AD97="AP",0,IF(CUADRO!AD97="HS",0,IF(CUADRO!AD97="BA",0,IF(CALCULADORA!$M$2="INVIERNO",CUADRO!FG97,CUADRO!GM97))))))</f>
        <v/>
      </c>
      <c r="EA97" s="148" t="str">
        <f>IF(AE97="X",CALCULADORA!$J$22,IF(CUADRO!AE97="V",0,IF(CUADRO!AE97="AP",0,IF(CUADRO!AE97="HS",0,IF(CUADRO!AE97="BA",0,IF(CALCULADORA!$M$2="INVIERNO",CUADRO!FH97,CUADRO!GN97))))))</f>
        <v/>
      </c>
      <c r="EB97" s="148" t="str">
        <f>IF(AF97="X",CALCULADORA!$J$22,IF(CUADRO!AF97="V",0,IF(CUADRO!AF97="AP",0,IF(CUADRO!AF97="HS",0,IF(CUADRO!AF97="BA",0,IF(CALCULADORA!$M$2="INVIERNO",CUADRO!FI97,CUADRO!GO97))))))</f>
        <v/>
      </c>
      <c r="EC97" s="148" t="str">
        <f>IF(AG97="X",CALCULADORA!$J$22,IF(CUADRO!AG97="V",0,IF(CUADRO!AG97="AP",0,IF(CUADRO!AG97="HS",0,IF(CUADRO!AG97="BA",0,IF(CALCULADORA!$M$2="INVIERNO",CUADRO!FJ97,CUADRO!GP97))))))</f>
        <v/>
      </c>
      <c r="ED97" s="148" t="str">
        <f>IF(AH97="X",CALCULADORA!$J$22,IF(CUADRO!AH97="V",0,IF(CUADRO!AH97="AP",0,IF(CUADRO!AH97="HS",0,IF(CUADRO!AH97="BA",0,IF(CALCULADORA!$M$2="INVIERNO",CUADRO!FK97,CUADRO!GQ97))))))</f>
        <v/>
      </c>
      <c r="EE97" s="148" t="str">
        <f>IF(AI97="X",CALCULADORA!$J$22,IF(CUADRO!AI97="V",0,IF(CUADRO!AI97="AP",0,IF(CUADRO!AI97="HS",0,IF(CUADRO!AI97="BA",0,IF(CALCULADORA!$M$2="INVIERNO",CUADRO!FL97,CUADRO!GR97))))))</f>
        <v/>
      </c>
      <c r="EF97" s="148" t="str">
        <f>IF(AJ97="X",CALCULADORA!$J$22,IF(CUADRO!AJ97="V",0,IF(CUADRO!AJ97="AP",0,IF(CUADRO!AJ97="HS",0,IF(CUADRO!AJ97="BA",0,IF(CALCULADORA!$M$2="INVIERNO",CUADRO!FM97,CUADRO!GS97))))))</f>
        <v/>
      </c>
      <c r="EG97" s="148" t="str">
        <f>IF(AK97="X",CALCULADORA!$J$22,IF(CUADRO!AK97="V",0,IF(CUADRO!AK97="AP",0,IF(CUADRO!AK97="HS",0,IF(CUADRO!AK97="BA",0,IF(CALCULADORA!$M$2="INVIERNO",CUADRO!FN97,CUADRO!GT97))))))</f>
        <v/>
      </c>
      <c r="EH97" s="363">
        <f t="shared" si="119"/>
        <v>0</v>
      </c>
      <c r="EI97" s="19"/>
      <c r="EJ97" s="148" t="str">
        <f>IF(G97="","",IF(G97="L",0,IF(G97="V",0,IF(G97="X",0,IF(G$2="L",VLOOKUP(G97,'H. INV.'!$F$10:$P$171,11,FALSE),IF(G$2="S",VLOOKUP(G97,'H. INV.'!$V$10:$AF$171,11,FALSE),IF(G$2="D",VLOOKUP(G97,'H. INV.'!$AL$10:$AV$171,11,FALSE),"")))))))</f>
        <v/>
      </c>
      <c r="EK97" s="148" t="str">
        <f>IF(H97="","",IF(H97="L",0,IF(H97="V",0,IF(H97="X",0,IF(H$2="L",VLOOKUP(H97,'H. INV.'!$F$10:$P$171,11,FALSE),IF(H$2="S",VLOOKUP(H97,'H. INV.'!$V$10:$AF$171,11,FALSE),IF(H$2="D",VLOOKUP(H97,'H. INV.'!$AL$10:$AV$171,11,FALSE),"")))))))</f>
        <v/>
      </c>
      <c r="EL97" s="148" t="str">
        <f>IF(I97="","",IF(I97="L",0,IF(I97="V",0,IF(I97="X",0,IF(I$2="L",VLOOKUP(I97,'H. INV.'!$F$10:$P$171,11,FALSE),IF(I$2="S",VLOOKUP(I97,'H. INV.'!$V$10:$AF$171,11,FALSE),IF(I$2="D",VLOOKUP(I97,'H. INV.'!$AL$10:$AV$171,11,FALSE),"")))))))</f>
        <v/>
      </c>
      <c r="EM97" s="148" t="str">
        <f>IF(J97="","",IF(J97="L",0,IF(J97="V",0,IF(J97="X",0,IF(J$2="L",VLOOKUP(J97,'H. INV.'!$F$10:$P$171,11,FALSE),IF(J$2="S",VLOOKUP(J97,'H. INV.'!$V$10:$AF$171,11,FALSE),IF(J$2="D",VLOOKUP(J97,'H. INV.'!$AL$10:$AV$171,11,FALSE),"")))))))</f>
        <v/>
      </c>
      <c r="EN97" s="148" t="str">
        <f>IF(K97="","",IF(K97="L",0,IF(K97="V",0,IF(K97="X",0,IF(K$2="L",VLOOKUP(K97,'H. INV.'!$F$10:$P$171,11,FALSE),IF(K$2="S",VLOOKUP(K97,'H. INV.'!$V$10:$AF$171,11,FALSE),IF(K$2="D",VLOOKUP(K97,'H. INV.'!$AL$10:$AV$171,11,FALSE),"")))))))</f>
        <v/>
      </c>
      <c r="EO97" s="148" t="str">
        <f>IF(L97="","",IF(L97="L",0,IF(L97="V",0,IF(L97="X",0,IF(L$2="L",VLOOKUP(L97,'H. INV.'!$F$10:$P$171,11,FALSE),IF(L$2="S",VLOOKUP(L97,'H. INV.'!$V$10:$AF$171,11,FALSE),IF(L$2="D",VLOOKUP(L97,'H. INV.'!$AL$10:$AV$171,11,FALSE),"")))))))</f>
        <v/>
      </c>
      <c r="EP97" s="148" t="str">
        <f>IF(M97="","",IF(M97="L",0,IF(M97="V",0,IF(M97="X",0,IF(M$2="L",VLOOKUP(M97,'H. INV.'!$F$10:$P$171,11,FALSE),IF(M$2="S",VLOOKUP(M97,'H. INV.'!$V$10:$AF$171,11,FALSE),IF(M$2="D",VLOOKUP(M97,'H. INV.'!$AL$10:$AV$171,11,FALSE),"")))))))</f>
        <v/>
      </c>
      <c r="EQ97" s="148" t="str">
        <f>IF(N97="","",IF(N97="L",0,IF(N97="V",0,IF(N97="X",0,IF(N$2="L",VLOOKUP(N97,'H. INV.'!$F$10:$P$171,11,FALSE),IF(N$2="S",VLOOKUP(N97,'H. INV.'!$V$10:$AF$171,11,FALSE),IF(N$2="D",VLOOKUP(N97,'H. INV.'!$AL$10:$AV$171,11,FALSE),"")))))))</f>
        <v/>
      </c>
      <c r="ER97" s="148" t="str">
        <f>IF(O97="","",IF(O97="L",0,IF(O97="V",0,IF(O97="X",0,IF(O$2="L",VLOOKUP(O97,'H. INV.'!$F$10:$P$171,11,FALSE),IF(O$2="S",VLOOKUP(O97,'H. INV.'!$V$10:$AF$171,11,FALSE),IF(O$2="D",VLOOKUP(O97,'H. INV.'!$AL$10:$AV$171,11,FALSE),"")))))))</f>
        <v/>
      </c>
      <c r="ES97" s="148" t="str">
        <f>IF(P97="","",IF(P97="L",0,IF(P97="V",0,IF(P97="X",0,IF(P$2="L",VLOOKUP(P97,'H. INV.'!$F$10:$P$171,11,FALSE),IF(P$2="S",VLOOKUP(P97,'H. INV.'!$V$10:$AF$171,11,FALSE),IF(P$2="D",VLOOKUP(P97,'H. INV.'!$AL$10:$AV$171,11,FALSE),"")))))))</f>
        <v/>
      </c>
      <c r="ET97" s="148" t="str">
        <f>IF(Q97="","",IF(Q97="L",0,IF(Q97="V",0,IF(Q97="X",0,IF(Q$2="L",VLOOKUP(Q97,'H. INV.'!$F$10:$P$171,11,FALSE),IF(Q$2="S",VLOOKUP(Q97,'H. INV.'!$V$10:$AF$171,11,FALSE),IF(Q$2="D",VLOOKUP(Q97,'H. INV.'!$AL$10:$AV$171,11,FALSE),"")))))))</f>
        <v/>
      </c>
      <c r="EU97" s="148" t="str">
        <f>IF(R97="","",IF(R97="L",0,IF(R97="V",0,IF(R97="X",0,IF(R$2="L",VLOOKUP(R97,'H. INV.'!$F$10:$P$171,11,FALSE),IF(R$2="S",VLOOKUP(R97,'H. INV.'!$V$10:$AF$171,11,FALSE),IF(R$2="D",VLOOKUP(R97,'H. INV.'!$AL$10:$AV$171,11,FALSE),"")))))))</f>
        <v/>
      </c>
      <c r="EV97" s="148" t="str">
        <f>IF(S97="","",IF(S97="L",0,IF(S97="V",0,IF(S97="X",0,IF(S$2="L",VLOOKUP(S97,'H. INV.'!$F$10:$P$171,11,FALSE),IF(S$2="S",VLOOKUP(S97,'H. INV.'!$V$10:$AF$171,11,FALSE),IF(S$2="D",VLOOKUP(S97,'H. INV.'!$AL$10:$AV$171,11,FALSE),"")))))))</f>
        <v/>
      </c>
      <c r="EW97" s="148" t="str">
        <f>IF(T97="","",IF(T97="L",0,IF(T97="V",0,IF(T97="X",0,IF(T$2="L",VLOOKUP(T97,'H. INV.'!$F$10:$P$171,11,FALSE),IF(T$2="S",VLOOKUP(T97,'H. INV.'!$V$10:$AF$171,11,FALSE),IF(T$2="D",VLOOKUP(T97,'H. INV.'!$AL$10:$AV$171,11,FALSE),"")))))))</f>
        <v/>
      </c>
      <c r="EX97" s="148" t="str">
        <f>IF(U97="","",IF(U97="L",0,IF(U97="V",0,IF(U97="X",0,IF(U$2="L",VLOOKUP(U97,'H. INV.'!$F$10:$P$171,11,FALSE),IF(U$2="S",VLOOKUP(U97,'H. INV.'!$V$10:$AF$171,11,FALSE),IF(U$2="D",VLOOKUP(U97,'H. INV.'!$AL$10:$AV$171,11,FALSE),"")))))))</f>
        <v/>
      </c>
      <c r="EY97" s="148" t="str">
        <f>IF(V97="","",IF(V97="L",0,IF(V97="V",0,IF(V97="X",0,IF(V$2="L",VLOOKUP(V97,'H. INV.'!$F$10:$P$171,11,FALSE),IF(V$2="S",VLOOKUP(V97,'H. INV.'!$V$10:$AF$171,11,FALSE),IF(V$2="D",VLOOKUP(V97,'H. INV.'!$AL$10:$AV$171,11,FALSE),"")))))))</f>
        <v/>
      </c>
      <c r="EZ97" s="148" t="str">
        <f>IF(W97="","",IF(W97="L",0,IF(W97="V",0,IF(W97="X",0,IF(W$2="L",VLOOKUP(W97,'H. INV.'!$F$10:$P$171,11,FALSE),IF(W$2="S",VLOOKUP(W97,'H. INV.'!$V$10:$AF$171,11,FALSE),IF(W$2="D",VLOOKUP(W97,'H. INV.'!$AL$10:$AV$171,11,FALSE),"")))))))</f>
        <v/>
      </c>
      <c r="FA97" s="148" t="str">
        <f>IF(X97="","",IF(X97="L",0,IF(X97="V",0,IF(X97="X",0,IF(X$2="L",VLOOKUP(X97,'H. INV.'!$F$10:$P$171,11,FALSE),IF(X$2="S",VLOOKUP(X97,'H. INV.'!$V$10:$AF$171,11,FALSE),IF(X$2="D",VLOOKUP(X97,'H. INV.'!$AL$10:$AV$171,11,FALSE),"")))))))</f>
        <v/>
      </c>
      <c r="FB97" s="148" t="str">
        <f>IF(Y97="","",IF(Y97="L",0,IF(Y97="V",0,IF(Y97="X",0,IF(Y$2="L",VLOOKUP(Y97,'H. INV.'!$F$10:$P$171,11,FALSE),IF(Y$2="S",VLOOKUP(Y97,'H. INV.'!$V$10:$AF$171,11,FALSE),IF(Y$2="D",VLOOKUP(Y97,'H. INV.'!$AL$10:$AV$171,11,FALSE),"")))))))</f>
        <v/>
      </c>
      <c r="FC97" s="148" t="str">
        <f>IF(Z97="","",IF(Z97="L",0,IF(Z97="V",0,IF(Z97="X",0,IF(Z$2="L",VLOOKUP(Z97,'H. INV.'!$F$10:$P$171,11,FALSE),IF(Z$2="S",VLOOKUP(Z97,'H. INV.'!$V$10:$AF$171,11,FALSE),IF(Z$2="D",VLOOKUP(Z97,'H. INV.'!$AL$10:$AV$171,11,FALSE),"")))))))</f>
        <v/>
      </c>
      <c r="FD97" s="148" t="str">
        <f>IF(AA97="","",IF(AA97="L",0,IF(AA97="V",0,IF(AA97="X",0,IF(AA$2="L",VLOOKUP(AA97,'H. INV.'!$F$10:$P$171,11,FALSE),IF(AA$2="S",VLOOKUP(AA97,'H. INV.'!$V$10:$AF$171,11,FALSE),IF(AA$2="D",VLOOKUP(AA97,'H. INV.'!$AL$10:$AV$171,11,FALSE),"")))))))</f>
        <v/>
      </c>
      <c r="FE97" s="148" t="str">
        <f>IF(AB97="","",IF(AB97="L",0,IF(AB97="V",0,IF(AB97="X",0,IF(AB$2="L",VLOOKUP(AB97,'H. INV.'!$F$10:$P$171,11,FALSE),IF(AB$2="S",VLOOKUP(AB97,'H. INV.'!$V$10:$AF$171,11,FALSE),IF(AB$2="D",VLOOKUP(AB97,'H. INV.'!$AL$10:$AV$171,11,FALSE),"")))))))</f>
        <v/>
      </c>
      <c r="FF97" s="148" t="str">
        <f>IF(AC97="","",IF(AC97="L",0,IF(AC97="V",0,IF(AC97="X",0,IF(AC$2="L",VLOOKUP(AC97,'H. INV.'!$F$10:$P$171,11,FALSE),IF(AC$2="S",VLOOKUP(AC97,'H. INV.'!$V$10:$AF$171,11,FALSE),IF(AC$2="D",VLOOKUP(AC97,'H. INV.'!$AL$10:$AV$171,11,FALSE),"")))))))</f>
        <v/>
      </c>
      <c r="FG97" s="148" t="str">
        <f>IF(AD97="","",IF(AD97="L",0,IF(AD97="V",0,IF(AD97="X",0,IF(AD$2="L",VLOOKUP(AD97,'H. INV.'!$F$10:$P$171,11,FALSE),IF(AD$2="S",VLOOKUP(AD97,'H. INV.'!$V$10:$AF$171,11,FALSE),IF(AD$2="D",VLOOKUP(AD97,'H. INV.'!$AL$10:$AV$171,11,FALSE),"")))))))</f>
        <v/>
      </c>
      <c r="FH97" s="148" t="str">
        <f>IF(AE97="","",IF(AE97="L",0,IF(AE97="V",0,IF(AE97="X",0,IF(AE$2="L",VLOOKUP(AE97,'H. INV.'!$F$10:$P$171,11,FALSE),IF(AE$2="S",VLOOKUP(AE97,'H. INV.'!$V$10:$AF$171,11,FALSE),IF(AE$2="D",VLOOKUP(AE97,'H. INV.'!$AL$10:$AV$171,11,FALSE),"")))))))</f>
        <v/>
      </c>
      <c r="FI97" s="148" t="str">
        <f>IF(AF97="","",IF(AF97="L",0,IF(AF97="V",0,IF(AF97="X",0,IF(AF$2="L",VLOOKUP(AF97,'H. INV.'!$F$10:$P$171,11,FALSE),IF(AF$2="S",VLOOKUP(AF97,'H. INV.'!$V$10:$AF$171,11,FALSE),IF(AF$2="D",VLOOKUP(AF97,'H. INV.'!$AL$10:$AV$171,11,FALSE),"")))))))</f>
        <v/>
      </c>
      <c r="FJ97" s="148" t="str">
        <f>IF(AG97="","",IF(AG97="L",0,IF(AG97="V",0,IF(AG97="X",0,IF(AG$2="L",VLOOKUP(AG97,'H. INV.'!$F$10:$P$171,11,FALSE),IF(AG$2="S",VLOOKUP(AG97,'H. INV.'!$V$10:$AF$171,11,FALSE),IF(AG$2="D",VLOOKUP(AG97,'H. INV.'!$AL$10:$AV$171,11,FALSE),"")))))))</f>
        <v/>
      </c>
      <c r="FK97" s="148" t="str">
        <f>IF(AH97="","",IF(AH97="L",0,IF(AH97="V",0,IF(AH97="X",0,IF(AH$2="L",VLOOKUP(AH97,'H. INV.'!$F$10:$P$171,11,FALSE),IF(AH$2="S",VLOOKUP(AH97,'H. INV.'!$V$10:$AF$171,11,FALSE),IF(AH$2="D",VLOOKUP(AH97,'H. INV.'!$AL$10:$AV$171,11,FALSE),"")))))))</f>
        <v/>
      </c>
      <c r="FL97" s="148" t="str">
        <f>IF(AI97="","",IF(AI97="L",0,IF(AI97="V",0,IF(AI97="X",0,IF(AI$2="L",VLOOKUP(AI97,'H. INV.'!$F$10:$P$171,11,FALSE),IF(AI$2="S",VLOOKUP(AI97,'H. INV.'!$V$10:$AF$171,11,FALSE),IF(AI$2="D",VLOOKUP(AI97,'H. INV.'!$AL$10:$AV$171,11,FALSE),"")))))))</f>
        <v/>
      </c>
      <c r="FM97" s="148" t="str">
        <f>IF(AJ97="","",IF(AJ97="L",0,IF(AJ97="V",0,IF(AJ97="X",0,IF(AJ$2="L",VLOOKUP(AJ97,'H. INV.'!$F$10:$P$171,11,FALSE),IF(AJ$2="S",VLOOKUP(AJ97,'H. INV.'!$V$10:$AF$171,11,FALSE),IF(AJ$2="D",VLOOKUP(AJ97,'H. INV.'!$AL$10:$AV$171,11,FALSE),"")))))))</f>
        <v/>
      </c>
      <c r="FN97" s="148" t="str">
        <f>IF(AK97="","",IF(AK97="L",0,IF(AK97="V",0,IF(AK97="X",0,IF(AK$2="L",VLOOKUP(AK97,'H. INV.'!$F$10:$P$171,11,FALSE),IF(AK$2="S",VLOOKUP(AK97,'H. INV.'!$V$10:$AF$171,11,FALSE),IF(AK$2="D",VLOOKUP(AK97,'H. INV.'!$AL$10:$AV$171,11,FALSE),"")))))))</f>
        <v/>
      </c>
      <c r="FO97" s="19"/>
      <c r="FP97" s="148" t="str">
        <f>IF(G97="","",IF(G97="L",0,IF(G97="V",0,IF(G97="X",0,IF(G$2="L",VLOOKUP(G97,'H. VER.'!$F$10:$P$171,11,FALSE),IF(G$2="S",VLOOKUP(G97,'H. VER.'!$V$10:$AF$171,11,FALSE),IF(G$2="D",VLOOKUP(G97,'H. VER.'!$AL$10:$AV$171,11,FALSE),"")))))))</f>
        <v/>
      </c>
      <c r="FQ97" s="148" t="str">
        <f>IF(H97="","",IF(H97="L",0,IF(H97="V",0,IF(H97="X",0,IF(H$2="L",VLOOKUP(H97,'H. VER.'!$F$10:$P$171,11,FALSE),IF(H$2="S",VLOOKUP(H97,'H. VER.'!$V$10:$AF$171,11,FALSE),IF(H$2="D",VLOOKUP(H97,'H. VER.'!$AL$10:$AV$171,11,FALSE),"")))))))</f>
        <v/>
      </c>
      <c r="FR97" s="148" t="str">
        <f>IF(I97="","",IF(I97="L",0,IF(I97="V",0,IF(I97="X",0,IF(I$2="L",VLOOKUP(I97,'H. VER.'!$F$10:$P$171,11,FALSE),IF(I$2="S",VLOOKUP(I97,'H. VER.'!$V$10:$AF$171,11,FALSE),IF(I$2="D",VLOOKUP(I97,'H. VER.'!$AL$10:$AV$171,11,FALSE),"")))))))</f>
        <v/>
      </c>
      <c r="FS97" s="148" t="str">
        <f>IF(J97="","",IF(J97="L",0,IF(J97="V",0,IF(J97="X",0,IF(J$2="L",VLOOKUP(J97,'H. VER.'!$F$10:$P$171,11,FALSE),IF(J$2="S",VLOOKUP(J97,'H. VER.'!$V$10:$AF$171,11,FALSE),IF(J$2="D",VLOOKUP(J97,'H. VER.'!$AL$10:$AV$171,11,FALSE),"")))))))</f>
        <v/>
      </c>
      <c r="FT97" s="148" t="str">
        <f>IF(K97="","",IF(K97="L",0,IF(K97="V",0,IF(K97="X",0,IF(K$2="L",VLOOKUP(K97,'H. VER.'!$F$10:$P$171,11,FALSE),IF(K$2="S",VLOOKUP(K97,'H. VER.'!$V$10:$AF$171,11,FALSE),IF(K$2="D",VLOOKUP(K97,'H. VER.'!$AL$10:$AV$171,11,FALSE),"")))))))</f>
        <v/>
      </c>
      <c r="FU97" s="148" t="str">
        <f>IF(L97="","",IF(L97="L",0,IF(L97="V",0,IF(L97="X",0,IF(L$2="L",VLOOKUP(L97,'H. VER.'!$F$10:$P$171,11,FALSE),IF(L$2="S",VLOOKUP(L97,'H. VER.'!$V$10:$AF$171,11,FALSE),IF(L$2="D",VLOOKUP(L97,'H. VER.'!$AL$10:$AV$171,11,FALSE),"")))))))</f>
        <v/>
      </c>
      <c r="FV97" s="148" t="str">
        <f>IF(M97="","",IF(M97="L",0,IF(M97="V",0,IF(M97="X",0,IF(M$2="L",VLOOKUP(M97,'H. VER.'!$F$10:$P$171,11,FALSE),IF(M$2="S",VLOOKUP(M97,'H. VER.'!$V$10:$AF$171,11,FALSE),IF(M$2="D",VLOOKUP(M97,'H. VER.'!$AL$10:$AV$171,11,FALSE),"")))))))</f>
        <v/>
      </c>
      <c r="FW97" s="148" t="str">
        <f>IF(N97="","",IF(N97="L",0,IF(N97="V",0,IF(N97="X",0,IF(N$2="L",VLOOKUP(N97,'H. VER.'!$F$10:$P$171,11,FALSE),IF(N$2="S",VLOOKUP(N97,'H. VER.'!$V$10:$AF$171,11,FALSE),IF(N$2="D",VLOOKUP(N97,'H. VER.'!$AL$10:$AV$171,11,FALSE),"")))))))</f>
        <v/>
      </c>
      <c r="FX97" s="148" t="str">
        <f>IF(O97="","",IF(O97="L",0,IF(O97="V",0,IF(O97="X",0,IF(O$2="L",VLOOKUP(O97,'H. VER.'!$F$10:$P$171,11,FALSE),IF(O$2="S",VLOOKUP(O97,'H. VER.'!$V$10:$AF$171,11,FALSE),IF(O$2="D",VLOOKUP(O97,'H. VER.'!$AL$10:$AV$171,11,FALSE),"")))))))</f>
        <v/>
      </c>
      <c r="FY97" s="148" t="str">
        <f>IF(P97="","",IF(P97="L",0,IF(P97="V",0,IF(P97="X",0,IF(P$2="L",VLOOKUP(P97,'H. VER.'!$F$10:$P$171,11,FALSE),IF(P$2="S",VLOOKUP(P97,'H. VER.'!$V$10:$AF$171,11,FALSE),IF(P$2="D",VLOOKUP(P97,'H. VER.'!$AL$10:$AV$171,11,FALSE),"")))))))</f>
        <v/>
      </c>
      <c r="FZ97" s="148" t="str">
        <f>IF(Q97="","",IF(Q97="L",0,IF(Q97="V",0,IF(Q97="X",0,IF(Q$2="L",VLOOKUP(Q97,'H. VER.'!$F$10:$P$171,11,FALSE),IF(Q$2="S",VLOOKUP(Q97,'H. VER.'!$V$10:$AF$171,11,FALSE),IF(Q$2="D",VLOOKUP(Q97,'H. VER.'!$AL$10:$AV$171,11,FALSE),"")))))))</f>
        <v/>
      </c>
      <c r="GA97" s="148" t="str">
        <f>IF(R97="","",IF(R97="L",0,IF(R97="V",0,IF(R97="X",0,IF(R$2="L",VLOOKUP(R97,'H. VER.'!$F$10:$P$171,11,FALSE),IF(R$2="S",VLOOKUP(R97,'H. VER.'!$V$10:$AF$171,11,FALSE),IF(R$2="D",VLOOKUP(R97,'H. VER.'!$AL$10:$AV$171,11,FALSE),"")))))))</f>
        <v/>
      </c>
      <c r="GB97" s="148" t="str">
        <f>IF(S97="","",IF(S97="L",0,IF(S97="V",0,IF(S97="X",0,IF(S$2="L",VLOOKUP(S97,'H. VER.'!$F$10:$P$171,11,FALSE),IF(S$2="S",VLOOKUP(S97,'H. VER.'!$V$10:$AF$171,11,FALSE),IF(S$2="D",VLOOKUP(S97,'H. VER.'!$AL$10:$AV$171,11,FALSE),"")))))))</f>
        <v/>
      </c>
      <c r="GC97" s="148" t="str">
        <f>IF(T97="","",IF(T97="L",0,IF(T97="V",0,IF(T97="X",0,IF(T$2="L",VLOOKUP(T97,'H. VER.'!$F$10:$P$171,11,FALSE),IF(T$2="S",VLOOKUP(T97,'H. VER.'!$V$10:$AF$171,11,FALSE),IF(T$2="D",VLOOKUP(T97,'H. VER.'!$AL$10:$AV$171,11,FALSE),"")))))))</f>
        <v/>
      </c>
      <c r="GD97" s="148" t="str">
        <f>IF(U97="","",IF(U97="L",0,IF(U97="V",0,IF(U97="X",0,IF(U$2="L",VLOOKUP(U97,'H. VER.'!$F$10:$P$171,11,FALSE),IF(U$2="S",VLOOKUP(U97,'H. VER.'!$V$10:$AF$171,11,FALSE),IF(U$2="D",VLOOKUP(U97,'H. VER.'!$AL$10:$AV$171,11,FALSE),"")))))))</f>
        <v/>
      </c>
      <c r="GE97" s="148" t="str">
        <f>IF(V97="","",IF(V97="L",0,IF(V97="V",0,IF(V97="X",0,IF(V$2="L",VLOOKUP(V97,'H. VER.'!$F$10:$P$171,11,FALSE),IF(V$2="S",VLOOKUP(V97,'H. VER.'!$V$10:$AF$171,11,FALSE),IF(V$2="D",VLOOKUP(V97,'H. VER.'!$AL$10:$AV$171,11,FALSE),"")))))))</f>
        <v/>
      </c>
      <c r="GF97" s="148" t="str">
        <f>IF(W97="","",IF(W97="L",0,IF(W97="V",0,IF(W97="X",0,IF(W$2="L",VLOOKUP(W97,'H. VER.'!$F$10:$P$171,11,FALSE),IF(W$2="S",VLOOKUP(W97,'H. VER.'!$V$10:$AF$171,11,FALSE),IF(W$2="D",VLOOKUP(W97,'H. VER.'!$AL$10:$AV$171,11,FALSE),"")))))))</f>
        <v/>
      </c>
      <c r="GG97" s="148" t="str">
        <f>IF(X97="","",IF(X97="L",0,IF(X97="V",0,IF(X97="X",0,IF(X$2="L",VLOOKUP(X97,'H. VER.'!$F$10:$P$171,11,FALSE),IF(X$2="S",VLOOKUP(X97,'H. VER.'!$V$10:$AF$171,11,FALSE),IF(X$2="D",VLOOKUP(X97,'H. VER.'!$AL$10:$AV$171,11,FALSE),"")))))))</f>
        <v/>
      </c>
      <c r="GH97" s="148" t="str">
        <f>IF(Y97="","",IF(Y97="L",0,IF(Y97="V",0,IF(Y97="X",0,IF(Y$2="L",VLOOKUP(Y97,'H. VER.'!$F$10:$P$171,11,FALSE),IF(Y$2="S",VLOOKUP(Y97,'H. VER.'!$V$10:$AF$171,11,FALSE),IF(Y$2="D",VLOOKUP(Y97,'H. VER.'!$AL$10:$AV$171,11,FALSE),"")))))))</f>
        <v/>
      </c>
      <c r="GI97" s="148" t="str">
        <f>IF(Z97="","",IF(Z97="L",0,IF(Z97="V",0,IF(Z97="X",0,IF(Z$2="L",VLOOKUP(Z97,'H. VER.'!$F$10:$P$171,11,FALSE),IF(Z$2="S",VLOOKUP(Z97,'H. VER.'!$V$10:$AF$171,11,FALSE),IF(Z$2="D",VLOOKUP(Z97,'H. VER.'!$AL$10:$AV$171,11,FALSE),"")))))))</f>
        <v/>
      </c>
      <c r="GJ97" s="148" t="str">
        <f>IF(AA97="","",IF(AA97="L",0,IF(AA97="V",0,IF(AA97="X",0,IF(AA$2="L",VLOOKUP(AA97,'H. VER.'!$F$10:$P$171,11,FALSE),IF(AA$2="S",VLOOKUP(AA97,'H. VER.'!$V$10:$AF$171,11,FALSE),IF(AA$2="D",VLOOKUP(AA97,'H. VER.'!$AL$10:$AV$171,11,FALSE),"")))))))</f>
        <v/>
      </c>
      <c r="GK97" s="148" t="str">
        <f>IF(AB97="","",IF(AB97="L",0,IF(AB97="V",0,IF(AB97="X",0,IF(AB$2="L",VLOOKUP(AB97,'H. VER.'!$F$10:$P$171,11,FALSE),IF(AB$2="S",VLOOKUP(AB97,'H. VER.'!$V$10:$AF$171,11,FALSE),IF(AB$2="D",VLOOKUP(AB97,'H. VER.'!$AL$10:$AV$171,11,FALSE),"")))))))</f>
        <v/>
      </c>
      <c r="GL97" s="148" t="str">
        <f>IF(AC97="","",IF(AC97="L",0,IF(AC97="V",0,IF(AC97="X",0,IF(AC$2="L",VLOOKUP(AC97,'H. VER.'!$F$10:$P$171,11,FALSE),IF(AC$2="S",VLOOKUP(AC97,'H. VER.'!$V$10:$AF$171,11,FALSE),IF(AC$2="D",VLOOKUP(AC97,'H. VER.'!$AL$10:$AV$171,11,FALSE),"")))))))</f>
        <v/>
      </c>
      <c r="GM97" s="148" t="str">
        <f>IF(AD97="","",IF(AD97="L",0,IF(AD97="V",0,IF(AD97="X",0,IF(AD$2="L",VLOOKUP(AD97,'H. VER.'!$F$10:$P$171,11,FALSE),IF(AD$2="S",VLOOKUP(AD97,'H. VER.'!$V$10:$AF$171,11,FALSE),IF(AD$2="D",VLOOKUP(AD97,'H. VER.'!$AL$10:$AV$171,11,FALSE),"")))))))</f>
        <v/>
      </c>
      <c r="GN97" s="148" t="str">
        <f>IF(AE97="","",IF(AE97="L",0,IF(AE97="V",0,IF(AE97="X",0,IF(AE$2="L",VLOOKUP(AE97,'H. VER.'!$F$10:$P$171,11,FALSE),IF(AE$2="S",VLOOKUP(AE97,'H. VER.'!$V$10:$AF$171,11,FALSE),IF(AE$2="D",VLOOKUP(AE97,'H. VER.'!$AL$10:$AV$171,11,FALSE),"")))))))</f>
        <v/>
      </c>
      <c r="GO97" s="148" t="str">
        <f>IF(AF97="","",IF(AF97="L",0,IF(AF97="V",0,IF(AF97="X",0,IF(AF$2="L",VLOOKUP(AF97,'H. VER.'!$F$10:$P$171,11,FALSE),IF(AF$2="S",VLOOKUP(AF97,'H. VER.'!$V$10:$AF$171,11,FALSE),IF(AF$2="D",VLOOKUP(AF97,'H. VER.'!$AL$10:$AV$171,11,FALSE),"")))))))</f>
        <v/>
      </c>
      <c r="GP97" s="148" t="str">
        <f>IF(AG97="","",IF(AG97="L",0,IF(AG97="V",0,IF(AG97="X",0,IF(AG$2="L",VLOOKUP(AG97,'H. VER.'!$F$10:$P$171,11,FALSE),IF(AG$2="S",VLOOKUP(AG97,'H. VER.'!$V$10:$AF$171,11,FALSE),IF(AG$2="D",VLOOKUP(AG97,'H. VER.'!$AL$10:$AV$171,11,FALSE),"")))))))</f>
        <v/>
      </c>
      <c r="GQ97" s="148" t="str">
        <f>IF(AH97="","",IF(AH97="L",0,IF(AH97="V",0,IF(AH97="X",0,IF(AH$2="L",VLOOKUP(AH97,'H. VER.'!$F$10:$P$171,11,FALSE),IF(AH$2="S",VLOOKUP(AH97,'H. VER.'!$V$10:$AF$171,11,FALSE),IF(AH$2="D",VLOOKUP(AH97,'H. VER.'!$AL$10:$AV$171,11,FALSE),"")))))))</f>
        <v/>
      </c>
      <c r="GR97" s="148" t="str">
        <f>IF(AI97="","",IF(AI97="L",0,IF(AI97="V",0,IF(AI97="X",0,IF(AI$2="L",VLOOKUP(AI97,'H. VER.'!$F$10:$P$171,11,FALSE),IF(AI$2="S",VLOOKUP(AI97,'H. VER.'!$V$10:$AF$171,11,FALSE),IF(AI$2="D",VLOOKUP(AI97,'H. VER.'!$AL$10:$AV$171,11,FALSE),"")))))))</f>
        <v/>
      </c>
      <c r="GS97" s="148" t="str">
        <f>IF(AJ97="","",IF(AJ97="L",0,IF(AJ97="V",0,IF(AJ97="X",0,IF(AJ$2="L",VLOOKUP(AJ97,'H. VER.'!$F$10:$P$171,11,FALSE),IF(AJ$2="S",VLOOKUP(AJ97,'H. VER.'!$V$10:$AF$171,11,FALSE),IF(AJ$2="D",VLOOKUP(AJ97,'H. VER.'!$AL$10:$AV$171,11,FALSE),"")))))))</f>
        <v/>
      </c>
      <c r="GT97" s="148" t="str">
        <f>IF(AK97="","",IF(AK97="L",0,IF(AK97="V",0,IF(AK97="X",0,IF(AK$2="L",VLOOKUP(AK97,'H. VER.'!$F$10:$P$171,11,FALSE),IF(AK$2="S",VLOOKUP(AK97,'H. VER.'!$V$10:$AF$171,11,FALSE),IF(AK$2="D",VLOOKUP(AK97,'H. VER.'!$AL$10:$AV$171,11,FALSE),"")))))))</f>
        <v/>
      </c>
      <c r="GU97" s="19"/>
      <c r="GV97" s="417" t="str">
        <f t="shared" si="122"/>
        <v/>
      </c>
      <c r="GW97" s="415"/>
    </row>
    <row r="98" spans="1:205" ht="15.75">
      <c r="A98" s="368"/>
      <c r="B98" s="367" t="str">
        <f>IFERROR(VLOOKUP(A514/7/2023+CONDUCTORES!C:V,20,FALSE),"")</f>
        <v/>
      </c>
      <c r="C98" s="544" t="str">
        <f>IF(CUADRO!A98="",IF(B98="","",B98),VLOOKUP(CUADRO!A98,CONDUCTORES!C:E,3,FALSE))</f>
        <v/>
      </c>
      <c r="D98" s="545" t="str">
        <f>IF(ISNA(IF(B98="",IF(A98="","",A98),VLOOKUP(B98,CONDUCTORES!B:F,5,FALSE))),"",(IF(B98="",IF(A98="","",A98),VLOOKUP(B98,CONDUCTORES!B:F,5,FALSE))))</f>
        <v/>
      </c>
      <c r="E98" s="546">
        <v>83</v>
      </c>
      <c r="F98" s="558"/>
      <c r="G98" s="547"/>
      <c r="H98" s="547"/>
      <c r="I98" s="547"/>
      <c r="J98" s="547"/>
      <c r="K98" s="547"/>
      <c r="L98" s="550"/>
      <c r="M98" s="547"/>
      <c r="N98" s="547"/>
      <c r="O98" s="547"/>
      <c r="P98" s="547"/>
      <c r="Q98" s="547"/>
      <c r="R98" s="547"/>
      <c r="S98" s="547"/>
      <c r="T98" s="547"/>
      <c r="U98" s="549"/>
      <c r="V98" s="547"/>
      <c r="W98" s="547"/>
      <c r="X98" s="547"/>
      <c r="Y98" s="547"/>
      <c r="Z98" s="550"/>
      <c r="AA98" s="547"/>
      <c r="AB98" s="547"/>
      <c r="AC98" s="547"/>
      <c r="AD98" s="547"/>
      <c r="AE98" s="547"/>
      <c r="AF98" s="547"/>
      <c r="AG98" s="547"/>
      <c r="AH98" s="547"/>
      <c r="AI98" s="547"/>
      <c r="AJ98" s="547"/>
      <c r="AK98" s="547"/>
      <c r="AL98" s="417">
        <f t="shared" si="120"/>
        <v>0</v>
      </c>
      <c r="AM98" s="417">
        <f t="shared" si="121"/>
        <v>31</v>
      </c>
      <c r="AN98" s="463">
        <f t="shared" si="112"/>
        <v>0</v>
      </c>
      <c r="AO98" s="463">
        <f t="shared" si="113"/>
        <v>0</v>
      </c>
      <c r="AP98" s="463">
        <f t="shared" si="114"/>
        <v>0</v>
      </c>
      <c r="AQ98" s="463">
        <f t="shared" si="115"/>
        <v>0</v>
      </c>
      <c r="AR98" s="463">
        <f t="shared" si="116"/>
        <v>0</v>
      </c>
      <c r="AS98" s="464">
        <f t="shared" si="117"/>
        <v>0</v>
      </c>
      <c r="AT98" s="464">
        <f t="shared" si="118"/>
        <v>0</v>
      </c>
      <c r="AU98" s="465">
        <f>EH98+(AO98*(CALCULADORA!$L$22/30))+(CUADRO!AP98*CALCULADORA!$J$22)+(CUADRO!AQ98*CALCULADORA!$J$22)+(CUADRO!AR98*CALCULADORA!$J$22)</f>
        <v>0</v>
      </c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97">
        <f t="shared" si="80"/>
        <v>1</v>
      </c>
      <c r="BW98" s="97">
        <f t="shared" si="81"/>
        <v>2</v>
      </c>
      <c r="BX98" s="97">
        <f t="shared" si="82"/>
        <v>3</v>
      </c>
      <c r="BY98" s="97">
        <f t="shared" si="83"/>
        <v>4</v>
      </c>
      <c r="BZ98" s="97">
        <f t="shared" si="84"/>
        <v>5</v>
      </c>
      <c r="CA98" s="97">
        <f t="shared" si="85"/>
        <v>6</v>
      </c>
      <c r="CB98" s="97">
        <f t="shared" si="86"/>
        <v>7</v>
      </c>
      <c r="CC98" s="97">
        <f t="shared" si="87"/>
        <v>8</v>
      </c>
      <c r="CD98" s="97">
        <f t="shared" si="88"/>
        <v>9</v>
      </c>
      <c r="CE98" s="97">
        <f t="shared" si="89"/>
        <v>10</v>
      </c>
      <c r="CF98" s="97">
        <f t="shared" si="90"/>
        <v>11</v>
      </c>
      <c r="CG98" s="97">
        <f t="shared" si="91"/>
        <v>12</v>
      </c>
      <c r="CH98" s="97">
        <f t="shared" si="92"/>
        <v>13</v>
      </c>
      <c r="CI98" s="97">
        <f t="shared" si="93"/>
        <v>14</v>
      </c>
      <c r="CJ98" s="97">
        <f t="shared" si="94"/>
        <v>15</v>
      </c>
      <c r="CK98" s="97">
        <f t="shared" si="95"/>
        <v>16</v>
      </c>
      <c r="CL98" s="97">
        <f t="shared" si="96"/>
        <v>17</v>
      </c>
      <c r="CM98" s="97">
        <f t="shared" si="97"/>
        <v>18</v>
      </c>
      <c r="CN98" s="97">
        <f t="shared" si="98"/>
        <v>19</v>
      </c>
      <c r="CO98" s="97">
        <f t="shared" si="99"/>
        <v>20</v>
      </c>
      <c r="CP98" s="97">
        <f t="shared" si="100"/>
        <v>21</v>
      </c>
      <c r="CQ98" s="97">
        <f t="shared" si="101"/>
        <v>22</v>
      </c>
      <c r="CR98" s="97">
        <f t="shared" si="102"/>
        <v>23</v>
      </c>
      <c r="CS98" s="97">
        <f t="shared" si="103"/>
        <v>24</v>
      </c>
      <c r="CT98" s="97">
        <f t="shared" si="104"/>
        <v>25</v>
      </c>
      <c r="CU98" s="97">
        <f t="shared" si="105"/>
        <v>26</v>
      </c>
      <c r="CV98" s="97">
        <f t="shared" si="106"/>
        <v>27</v>
      </c>
      <c r="CW98" s="97">
        <f t="shared" si="107"/>
        <v>28</v>
      </c>
      <c r="CX98" s="97">
        <f t="shared" si="108"/>
        <v>29</v>
      </c>
      <c r="CY98" s="97">
        <f t="shared" si="109"/>
        <v>30</v>
      </c>
      <c r="CZ98" s="97">
        <f t="shared" si="110"/>
        <v>31</v>
      </c>
      <c r="DA98" s="19"/>
      <c r="DB98" s="19"/>
      <c r="DC98" s="148" t="str">
        <f>IF(G98="X",CALCULADORA!$J$22,IF(CUADRO!G98="V",0,IF(CUADRO!G98="AP",0,IF(CUADRO!G98="HS",0,IF(CUADRO!G98="BA",0,IF(CALCULADORA!$M$2="INVIERNO",CUADRO!EJ98,CUADRO!FP98))))))</f>
        <v/>
      </c>
      <c r="DD98" s="148" t="str">
        <f>IF(H98="X",CALCULADORA!$J$22,IF(CUADRO!H98="V",0,IF(CUADRO!H98="AP",0,IF(CUADRO!H98="HS",0,IF(CUADRO!H98="BA",0,IF(CALCULADORA!$M$2="INVIERNO",CUADRO!EK98,CUADRO!FQ98))))))</f>
        <v/>
      </c>
      <c r="DE98" s="148" t="str">
        <f>IF(I98="X",CALCULADORA!$J$22,IF(CUADRO!I98="V",0,IF(CUADRO!I98="AP",0,IF(CUADRO!I98="HS",0,IF(CUADRO!I98="BA",0,IF(CALCULADORA!$M$2="INVIERNO",CUADRO!EL98,CUADRO!FR98))))))</f>
        <v/>
      </c>
      <c r="DF98" s="148" t="str">
        <f>IF(J98="X",CALCULADORA!$J$22,IF(CUADRO!J98="V",0,IF(CUADRO!J98="AP",0,IF(CUADRO!J98="HS",0,IF(CUADRO!J98="BA",0,IF(CALCULADORA!$M$2="INVIERNO",CUADRO!EM98,CUADRO!FS98))))))</f>
        <v/>
      </c>
      <c r="DG98" s="148" t="str">
        <f>IF(K98="X",CALCULADORA!$J$22,IF(CUADRO!K98="V",0,IF(CUADRO!K98="AP",0,IF(CUADRO!K98="HS",0,IF(CUADRO!K98="BA",0,IF(CALCULADORA!$M$2="INVIERNO",CUADRO!EN98,CUADRO!FT98))))))</f>
        <v/>
      </c>
      <c r="DH98" s="148" t="str">
        <f>IF(L98="X",CALCULADORA!$J$22,IF(CUADRO!L98="V",0,IF(CUADRO!L98="AP",0,IF(CUADRO!L98="HS",0,IF(CUADRO!L98="BA",0,IF(CALCULADORA!$M$2="INVIERNO",CUADRO!EO98,CUADRO!FU98))))))</f>
        <v/>
      </c>
      <c r="DI98" s="148" t="str">
        <f>IF(M98="X",CALCULADORA!$J$22,IF(CUADRO!M98="V",0,IF(CUADRO!M98="AP",0,IF(CUADRO!M98="HS",0,IF(CUADRO!M98="BA",0,IF(CALCULADORA!$M$2="INVIERNO",CUADRO!EP98,CUADRO!FV98))))))</f>
        <v/>
      </c>
      <c r="DJ98" s="148" t="str">
        <f>IF(N98="X",CALCULADORA!$J$22,IF(CUADRO!N98="V",0,IF(CUADRO!N98="AP",0,IF(CUADRO!N98="HS",0,IF(CUADRO!N98="BA",0,IF(CALCULADORA!$M$2="INVIERNO",CUADRO!EQ98,CUADRO!FW98))))))</f>
        <v/>
      </c>
      <c r="DK98" s="148" t="str">
        <f>IF(O98="X",CALCULADORA!$J$22,IF(CUADRO!O98="V",0,IF(CUADRO!O98="AP",0,IF(CUADRO!O98="HS",0,IF(CUADRO!O98="BA",0,IF(CALCULADORA!$M$2="INVIERNO",CUADRO!ER98,CUADRO!FX98))))))</f>
        <v/>
      </c>
      <c r="DL98" s="148" t="str">
        <f>IF(P98="X",CALCULADORA!$J$22,IF(CUADRO!P98="V",0,IF(CUADRO!P98="AP",0,IF(CUADRO!P98="HS",0,IF(CUADRO!P98="BA",0,IF(CALCULADORA!$M$2="INVIERNO",CUADRO!ES98,CUADRO!FY98))))))</f>
        <v/>
      </c>
      <c r="DM98" s="148" t="str">
        <f>IF(Q98="X",CALCULADORA!$J$22,IF(CUADRO!Q98="V",0,IF(CUADRO!Q98="AP",0,IF(CUADRO!Q98="HS",0,IF(CUADRO!Q98="BA",0,IF(CALCULADORA!$M$2="INVIERNO",CUADRO!ET98,CUADRO!FZ98))))))</f>
        <v/>
      </c>
      <c r="DN98" s="148" t="str">
        <f>IF(R98="X",CALCULADORA!$J$22,IF(CUADRO!R98="V",0,IF(CUADRO!R98="AP",0,IF(CUADRO!R98="HS",0,IF(CUADRO!R98="BA",0,IF(CALCULADORA!$M$2="INVIERNO",CUADRO!EU98,CUADRO!GA98))))))</f>
        <v/>
      </c>
      <c r="DO98" s="148" t="str">
        <f>IF(S98="X",CALCULADORA!$J$22,IF(CUADRO!S98="V",0,IF(CUADRO!S98="AP",0,IF(CUADRO!S98="HS",0,IF(CUADRO!S98="BA",0,IF(CALCULADORA!$M$2="INVIERNO",CUADRO!EV98,CUADRO!GB98))))))</f>
        <v/>
      </c>
      <c r="DP98" s="148" t="str">
        <f>IF(T98="X",CALCULADORA!$J$22,IF(CUADRO!T98="V",0,IF(CUADRO!T98="AP",0,IF(CUADRO!T98="HS",0,IF(CUADRO!T98="BA",0,IF(CALCULADORA!$M$2="INVIERNO",CUADRO!EW98,CUADRO!GC98))))))</f>
        <v/>
      </c>
      <c r="DQ98" s="148" t="str">
        <f>IF(U98="X",CALCULADORA!$J$22,IF(CUADRO!U98="V",0,IF(CUADRO!U98="AP",0,IF(CUADRO!U98="HS",0,IF(CUADRO!U98="BA",0,IF(CALCULADORA!$M$2="INVIERNO",CUADRO!EX98,CUADRO!GD98))))))</f>
        <v/>
      </c>
      <c r="DR98" s="148" t="str">
        <f>IF(V98="X",CALCULADORA!$J$22,IF(CUADRO!V98="V",0,IF(CUADRO!V98="AP",0,IF(CUADRO!V98="HS",0,IF(CUADRO!V98="BA",0,IF(CALCULADORA!$M$2="INVIERNO",CUADRO!EY98,CUADRO!GE98))))))</f>
        <v/>
      </c>
      <c r="DS98" s="148" t="str">
        <f>IF(W98="X",CALCULADORA!$J$22,IF(CUADRO!W98="V",0,IF(CUADRO!W98="AP",0,IF(CUADRO!W98="HS",0,IF(CUADRO!W98="BA",0,IF(CALCULADORA!$M$2="INVIERNO",CUADRO!EZ98,CUADRO!GF98))))))</f>
        <v/>
      </c>
      <c r="DT98" s="148" t="str">
        <f>IF(X98="X",CALCULADORA!$J$22,IF(CUADRO!X98="V",0,IF(CUADRO!X98="AP",0,IF(CUADRO!X98="HS",0,IF(CUADRO!X98="BA",0,IF(CALCULADORA!$M$2="INVIERNO",CUADRO!FA98,CUADRO!GG98))))))</f>
        <v/>
      </c>
      <c r="DU98" s="148" t="str">
        <f>IF(Y98="X",CALCULADORA!$J$22,IF(CUADRO!Y98="V",0,IF(CUADRO!Y98="AP",0,IF(CUADRO!Y98="HS",0,IF(CUADRO!Y98="BA",0,IF(CALCULADORA!$M$2="INVIERNO",CUADRO!FB98,CUADRO!GH98))))))</f>
        <v/>
      </c>
      <c r="DV98" s="148" t="str">
        <f>IF(Z98="X",CALCULADORA!$J$22,IF(CUADRO!Z98="V",0,IF(CUADRO!Z98="AP",0,IF(CUADRO!Z98="HS",0,IF(CUADRO!Z98="BA",0,IF(CALCULADORA!$M$2="INVIERNO",CUADRO!FC98,CUADRO!GI98))))))</f>
        <v/>
      </c>
      <c r="DW98" s="148" t="str">
        <f>IF(AA98="X",CALCULADORA!$J$22,IF(CUADRO!AA98="V",0,IF(CUADRO!AA98="AP",0,IF(CUADRO!AA98="HS",0,IF(CUADRO!AA98="BA",0,IF(CALCULADORA!$M$2="INVIERNO",CUADRO!FD98,CUADRO!GJ98))))))</f>
        <v/>
      </c>
      <c r="DX98" s="148" t="str">
        <f>IF(AB98="X",CALCULADORA!$J$22,IF(CUADRO!AB98="V",0,IF(CUADRO!AB98="AP",0,IF(CUADRO!AB98="HS",0,IF(CUADRO!AB98="BA",0,IF(CALCULADORA!$M$2="INVIERNO",CUADRO!FE98,CUADRO!GK98))))))</f>
        <v/>
      </c>
      <c r="DY98" s="148" t="str">
        <f>IF(AC98="X",CALCULADORA!$J$22,IF(CUADRO!AC98="V",0,IF(CUADRO!AC98="AP",0,IF(CUADRO!AC98="HS",0,IF(CUADRO!AC98="BA",0,IF(CALCULADORA!$M$2="INVIERNO",CUADRO!FF98,CUADRO!GL98))))))</f>
        <v/>
      </c>
      <c r="DZ98" s="148" t="str">
        <f>IF(AD98="X",CALCULADORA!$J$22,IF(CUADRO!AD98="V",0,IF(CUADRO!AD98="AP",0,IF(CUADRO!AD98="HS",0,IF(CUADRO!AD98="BA",0,IF(CALCULADORA!$M$2="INVIERNO",CUADRO!FG98,CUADRO!GM98))))))</f>
        <v/>
      </c>
      <c r="EA98" s="148" t="str">
        <f>IF(AE98="X",CALCULADORA!$J$22,IF(CUADRO!AE98="V",0,IF(CUADRO!AE98="AP",0,IF(CUADRO!AE98="HS",0,IF(CUADRO!AE98="BA",0,IF(CALCULADORA!$M$2="INVIERNO",CUADRO!FH98,CUADRO!GN98))))))</f>
        <v/>
      </c>
      <c r="EB98" s="148" t="str">
        <f>IF(AF98="X",CALCULADORA!$J$22,IF(CUADRO!AF98="V",0,IF(CUADRO!AF98="AP",0,IF(CUADRO!AF98="HS",0,IF(CUADRO!AF98="BA",0,IF(CALCULADORA!$M$2="INVIERNO",CUADRO!FI98,CUADRO!GO98))))))</f>
        <v/>
      </c>
      <c r="EC98" s="148" t="str">
        <f>IF(AG98="X",CALCULADORA!$J$22,IF(CUADRO!AG98="V",0,IF(CUADRO!AG98="AP",0,IF(CUADRO!AG98="HS",0,IF(CUADRO!AG98="BA",0,IF(CALCULADORA!$M$2="INVIERNO",CUADRO!FJ98,CUADRO!GP98))))))</f>
        <v/>
      </c>
      <c r="ED98" s="148" t="str">
        <f>IF(AH98="X",CALCULADORA!$J$22,IF(CUADRO!AH98="V",0,IF(CUADRO!AH98="AP",0,IF(CUADRO!AH98="HS",0,IF(CUADRO!AH98="BA",0,IF(CALCULADORA!$M$2="INVIERNO",CUADRO!FK98,CUADRO!GQ98))))))</f>
        <v/>
      </c>
      <c r="EE98" s="148" t="str">
        <f>IF(AI98="X",CALCULADORA!$J$22,IF(CUADRO!AI98="V",0,IF(CUADRO!AI98="AP",0,IF(CUADRO!AI98="HS",0,IF(CUADRO!AI98="BA",0,IF(CALCULADORA!$M$2="INVIERNO",CUADRO!FL98,CUADRO!GR98))))))</f>
        <v/>
      </c>
      <c r="EF98" s="148" t="str">
        <f>IF(AJ98="X",CALCULADORA!$J$22,IF(CUADRO!AJ98="V",0,IF(CUADRO!AJ98="AP",0,IF(CUADRO!AJ98="HS",0,IF(CUADRO!AJ98="BA",0,IF(CALCULADORA!$M$2="INVIERNO",CUADRO!FM98,CUADRO!GS98))))))</f>
        <v/>
      </c>
      <c r="EG98" s="148" t="str">
        <f>IF(AK98="X",CALCULADORA!$J$22,IF(CUADRO!AK98="V",0,IF(CUADRO!AK98="AP",0,IF(CUADRO!AK98="HS",0,IF(CUADRO!AK98="BA",0,IF(CALCULADORA!$M$2="INVIERNO",CUADRO!FN98,CUADRO!GT98))))))</f>
        <v/>
      </c>
      <c r="EH98" s="363">
        <f t="shared" si="119"/>
        <v>0</v>
      </c>
      <c r="EI98" s="19"/>
      <c r="EJ98" s="148" t="str">
        <f>IF(G98="","",IF(G98="L",0,IF(G98="V",0,IF(G98="X",0,IF(G$2="L",VLOOKUP(G98,'H. INV.'!$F$10:$P$171,11,FALSE),IF(G$2="S",VLOOKUP(G98,'H. INV.'!$V$10:$AF$171,11,FALSE),IF(G$2="D",VLOOKUP(G98,'H. INV.'!$AL$10:$AV$171,11,FALSE),"")))))))</f>
        <v/>
      </c>
      <c r="EK98" s="148" t="str">
        <f>IF(H98="","",IF(H98="L",0,IF(H98="V",0,IF(H98="X",0,IF(H$2="L",VLOOKUP(H98,'H. INV.'!$F$10:$P$171,11,FALSE),IF(H$2="S",VLOOKUP(H98,'H. INV.'!$V$10:$AF$171,11,FALSE),IF(H$2="D",VLOOKUP(H98,'H. INV.'!$AL$10:$AV$171,11,FALSE),"")))))))</f>
        <v/>
      </c>
      <c r="EL98" s="148" t="str">
        <f>IF(I98="","",IF(I98="L",0,IF(I98="V",0,IF(I98="X",0,IF(I$2="L",VLOOKUP(I98,'H. INV.'!$F$10:$P$171,11,FALSE),IF(I$2="S",VLOOKUP(I98,'H. INV.'!$V$10:$AF$171,11,FALSE),IF(I$2="D",VLOOKUP(I98,'H. INV.'!$AL$10:$AV$171,11,FALSE),"")))))))</f>
        <v/>
      </c>
      <c r="EM98" s="148" t="str">
        <f>IF(J98="","",IF(J98="L",0,IF(J98="V",0,IF(J98="X",0,IF(J$2="L",VLOOKUP(J98,'H. INV.'!$F$10:$P$171,11,FALSE),IF(J$2="S",VLOOKUP(J98,'H. INV.'!$V$10:$AF$171,11,FALSE),IF(J$2="D",VLOOKUP(J98,'H. INV.'!$AL$10:$AV$171,11,FALSE),"")))))))</f>
        <v/>
      </c>
      <c r="EN98" s="148" t="str">
        <f>IF(K98="","",IF(K98="L",0,IF(K98="V",0,IF(K98="X",0,IF(K$2="L",VLOOKUP(K98,'H. INV.'!$F$10:$P$171,11,FALSE),IF(K$2="S",VLOOKUP(K98,'H. INV.'!$V$10:$AF$171,11,FALSE),IF(K$2="D",VLOOKUP(K98,'H. INV.'!$AL$10:$AV$171,11,FALSE),"")))))))</f>
        <v/>
      </c>
      <c r="EO98" s="148" t="str">
        <f>IF(L98="","",IF(L98="L",0,IF(L98="V",0,IF(L98="X",0,IF(L$2="L",VLOOKUP(L98,'H. INV.'!$F$10:$P$171,11,FALSE),IF(L$2="S",VLOOKUP(L98,'H. INV.'!$V$10:$AF$171,11,FALSE),IF(L$2="D",VLOOKUP(L98,'H. INV.'!$AL$10:$AV$171,11,FALSE),"")))))))</f>
        <v/>
      </c>
      <c r="EP98" s="148" t="str">
        <f>IF(M98="","",IF(M98="L",0,IF(M98="V",0,IF(M98="X",0,IF(M$2="L",VLOOKUP(M98,'H. INV.'!$F$10:$P$171,11,FALSE),IF(M$2="S",VLOOKUP(M98,'H. INV.'!$V$10:$AF$171,11,FALSE),IF(M$2="D",VLOOKUP(M98,'H. INV.'!$AL$10:$AV$171,11,FALSE),"")))))))</f>
        <v/>
      </c>
      <c r="EQ98" s="148" t="str">
        <f>IF(N98="","",IF(N98="L",0,IF(N98="V",0,IF(N98="X",0,IF(N$2="L",VLOOKUP(N98,'H. INV.'!$F$10:$P$171,11,FALSE),IF(N$2="S",VLOOKUP(N98,'H. INV.'!$V$10:$AF$171,11,FALSE),IF(N$2="D",VLOOKUP(N98,'H. INV.'!$AL$10:$AV$171,11,FALSE),"")))))))</f>
        <v/>
      </c>
      <c r="ER98" s="148" t="str">
        <f>IF(O98="","",IF(O98="L",0,IF(O98="V",0,IF(O98="X",0,IF(O$2="L",VLOOKUP(O98,'H. INV.'!$F$10:$P$171,11,FALSE),IF(O$2="S",VLOOKUP(O98,'H. INV.'!$V$10:$AF$171,11,FALSE),IF(O$2="D",VLOOKUP(O98,'H. INV.'!$AL$10:$AV$171,11,FALSE),"")))))))</f>
        <v/>
      </c>
      <c r="ES98" s="148" t="str">
        <f>IF(P98="","",IF(P98="L",0,IF(P98="V",0,IF(P98="X",0,IF(P$2="L",VLOOKUP(P98,'H. INV.'!$F$10:$P$171,11,FALSE),IF(P$2="S",VLOOKUP(P98,'H. INV.'!$V$10:$AF$171,11,FALSE),IF(P$2="D",VLOOKUP(P98,'H. INV.'!$AL$10:$AV$171,11,FALSE),"")))))))</f>
        <v/>
      </c>
      <c r="ET98" s="148" t="str">
        <f>IF(Q98="","",IF(Q98="L",0,IF(Q98="V",0,IF(Q98="X",0,IF(Q$2="L",VLOOKUP(Q98,'H. INV.'!$F$10:$P$171,11,FALSE),IF(Q$2="S",VLOOKUP(Q98,'H. INV.'!$V$10:$AF$171,11,FALSE),IF(Q$2="D",VLOOKUP(Q98,'H. INV.'!$AL$10:$AV$171,11,FALSE),"")))))))</f>
        <v/>
      </c>
      <c r="EU98" s="148" t="str">
        <f>IF(R98="","",IF(R98="L",0,IF(R98="V",0,IF(R98="X",0,IF(R$2="L",VLOOKUP(R98,'H. INV.'!$F$10:$P$171,11,FALSE),IF(R$2="S",VLOOKUP(R98,'H. INV.'!$V$10:$AF$171,11,FALSE),IF(R$2="D",VLOOKUP(R98,'H. INV.'!$AL$10:$AV$171,11,FALSE),"")))))))</f>
        <v/>
      </c>
      <c r="EV98" s="148" t="str">
        <f>IF(S98="","",IF(S98="L",0,IF(S98="V",0,IF(S98="X",0,IF(S$2="L",VLOOKUP(S98,'H. INV.'!$F$10:$P$171,11,FALSE),IF(S$2="S",VLOOKUP(S98,'H. INV.'!$V$10:$AF$171,11,FALSE),IF(S$2="D",VLOOKUP(S98,'H. INV.'!$AL$10:$AV$171,11,FALSE),"")))))))</f>
        <v/>
      </c>
      <c r="EW98" s="148" t="str">
        <f>IF(T98="","",IF(T98="L",0,IF(T98="V",0,IF(T98="X",0,IF(T$2="L",VLOOKUP(T98,'H. INV.'!$F$10:$P$171,11,FALSE),IF(T$2="S",VLOOKUP(T98,'H. INV.'!$V$10:$AF$171,11,FALSE),IF(T$2="D",VLOOKUP(T98,'H. INV.'!$AL$10:$AV$171,11,FALSE),"")))))))</f>
        <v/>
      </c>
      <c r="EX98" s="148" t="str">
        <f>IF(U98="","",IF(U98="L",0,IF(U98="V",0,IF(U98="X",0,IF(U$2="L",VLOOKUP(U98,'H. INV.'!$F$10:$P$171,11,FALSE),IF(U$2="S",VLOOKUP(U98,'H. INV.'!$V$10:$AF$171,11,FALSE),IF(U$2="D",VLOOKUP(U98,'H. INV.'!$AL$10:$AV$171,11,FALSE),"")))))))</f>
        <v/>
      </c>
      <c r="EY98" s="148" t="str">
        <f>IF(V98="","",IF(V98="L",0,IF(V98="V",0,IF(V98="X",0,IF(V$2="L",VLOOKUP(V98,'H. INV.'!$F$10:$P$171,11,FALSE),IF(V$2="S",VLOOKUP(V98,'H. INV.'!$V$10:$AF$171,11,FALSE),IF(V$2="D",VLOOKUP(V98,'H. INV.'!$AL$10:$AV$171,11,FALSE),"")))))))</f>
        <v/>
      </c>
      <c r="EZ98" s="148" t="str">
        <f>IF(W98="","",IF(W98="L",0,IF(W98="V",0,IF(W98="X",0,IF(W$2="L",VLOOKUP(W98,'H. INV.'!$F$10:$P$171,11,FALSE),IF(W$2="S",VLOOKUP(W98,'H. INV.'!$V$10:$AF$171,11,FALSE),IF(W$2="D",VLOOKUP(W98,'H. INV.'!$AL$10:$AV$171,11,FALSE),"")))))))</f>
        <v/>
      </c>
      <c r="FA98" s="148" t="str">
        <f>IF(X98="","",IF(X98="L",0,IF(X98="V",0,IF(X98="X",0,IF(X$2="L",VLOOKUP(X98,'H. INV.'!$F$10:$P$171,11,FALSE),IF(X$2="S",VLOOKUP(X98,'H. INV.'!$V$10:$AF$171,11,FALSE),IF(X$2="D",VLOOKUP(X98,'H. INV.'!$AL$10:$AV$171,11,FALSE),"")))))))</f>
        <v/>
      </c>
      <c r="FB98" s="148" t="str">
        <f>IF(Y98="","",IF(Y98="L",0,IF(Y98="V",0,IF(Y98="X",0,IF(Y$2="L",VLOOKUP(Y98,'H. INV.'!$F$10:$P$171,11,FALSE),IF(Y$2="S",VLOOKUP(Y98,'H. INV.'!$V$10:$AF$171,11,FALSE),IF(Y$2="D",VLOOKUP(Y98,'H. INV.'!$AL$10:$AV$171,11,FALSE),"")))))))</f>
        <v/>
      </c>
      <c r="FC98" s="148" t="str">
        <f>IF(Z98="","",IF(Z98="L",0,IF(Z98="V",0,IF(Z98="X",0,IF(Z$2="L",VLOOKUP(Z98,'H. INV.'!$F$10:$P$171,11,FALSE),IF(Z$2="S",VLOOKUP(Z98,'H. INV.'!$V$10:$AF$171,11,FALSE),IF(Z$2="D",VLOOKUP(Z98,'H. INV.'!$AL$10:$AV$171,11,FALSE),"")))))))</f>
        <v/>
      </c>
      <c r="FD98" s="148" t="str">
        <f>IF(AA98="","",IF(AA98="L",0,IF(AA98="V",0,IF(AA98="X",0,IF(AA$2="L",VLOOKUP(AA98,'H. INV.'!$F$10:$P$171,11,FALSE),IF(AA$2="S",VLOOKUP(AA98,'H. INV.'!$V$10:$AF$171,11,FALSE),IF(AA$2="D",VLOOKUP(AA98,'H. INV.'!$AL$10:$AV$171,11,FALSE),"")))))))</f>
        <v/>
      </c>
      <c r="FE98" s="148" t="str">
        <f>IF(AB98="","",IF(AB98="L",0,IF(AB98="V",0,IF(AB98="X",0,IF(AB$2="L",VLOOKUP(AB98,'H. INV.'!$F$10:$P$171,11,FALSE),IF(AB$2="S",VLOOKUP(AB98,'H. INV.'!$V$10:$AF$171,11,FALSE),IF(AB$2="D",VLOOKUP(AB98,'H. INV.'!$AL$10:$AV$171,11,FALSE),"")))))))</f>
        <v/>
      </c>
      <c r="FF98" s="148" t="str">
        <f>IF(AC98="","",IF(AC98="L",0,IF(AC98="V",0,IF(AC98="X",0,IF(AC$2="L",VLOOKUP(AC98,'H. INV.'!$F$10:$P$171,11,FALSE),IF(AC$2="S",VLOOKUP(AC98,'H. INV.'!$V$10:$AF$171,11,FALSE),IF(AC$2="D",VLOOKUP(AC98,'H. INV.'!$AL$10:$AV$171,11,FALSE),"")))))))</f>
        <v/>
      </c>
      <c r="FG98" s="148" t="str">
        <f>IF(AD98="","",IF(AD98="L",0,IF(AD98="V",0,IF(AD98="X",0,IF(AD$2="L",VLOOKUP(AD98,'H. INV.'!$F$10:$P$171,11,FALSE),IF(AD$2="S",VLOOKUP(AD98,'H. INV.'!$V$10:$AF$171,11,FALSE),IF(AD$2="D",VLOOKUP(AD98,'H. INV.'!$AL$10:$AV$171,11,FALSE),"")))))))</f>
        <v/>
      </c>
      <c r="FH98" s="148" t="str">
        <f>IF(AE98="","",IF(AE98="L",0,IF(AE98="V",0,IF(AE98="X",0,IF(AE$2="L",VLOOKUP(AE98,'H. INV.'!$F$10:$P$171,11,FALSE),IF(AE$2="S",VLOOKUP(AE98,'H. INV.'!$V$10:$AF$171,11,FALSE),IF(AE$2="D",VLOOKUP(AE98,'H. INV.'!$AL$10:$AV$171,11,FALSE),"")))))))</f>
        <v/>
      </c>
      <c r="FI98" s="148" t="str">
        <f>IF(AF98="","",IF(AF98="L",0,IF(AF98="V",0,IF(AF98="X",0,IF(AF$2="L",VLOOKUP(AF98,'H. INV.'!$F$10:$P$171,11,FALSE),IF(AF$2="S",VLOOKUP(AF98,'H. INV.'!$V$10:$AF$171,11,FALSE),IF(AF$2="D",VLOOKUP(AF98,'H. INV.'!$AL$10:$AV$171,11,FALSE),"")))))))</f>
        <v/>
      </c>
      <c r="FJ98" s="148" t="str">
        <f>IF(AG98="","",IF(AG98="L",0,IF(AG98="V",0,IF(AG98="X",0,IF(AG$2="L",VLOOKUP(AG98,'H. INV.'!$F$10:$P$171,11,FALSE),IF(AG$2="S",VLOOKUP(AG98,'H. INV.'!$V$10:$AF$171,11,FALSE),IF(AG$2="D",VLOOKUP(AG98,'H. INV.'!$AL$10:$AV$171,11,FALSE),"")))))))</f>
        <v/>
      </c>
      <c r="FK98" s="148" t="str">
        <f>IF(AH98="","",IF(AH98="L",0,IF(AH98="V",0,IF(AH98="X",0,IF(AH$2="L",VLOOKUP(AH98,'H. INV.'!$F$10:$P$171,11,FALSE),IF(AH$2="S",VLOOKUP(AH98,'H. INV.'!$V$10:$AF$171,11,FALSE),IF(AH$2="D",VLOOKUP(AH98,'H. INV.'!$AL$10:$AV$171,11,FALSE),"")))))))</f>
        <v/>
      </c>
      <c r="FL98" s="148" t="str">
        <f>IF(AI98="","",IF(AI98="L",0,IF(AI98="V",0,IF(AI98="X",0,IF(AI$2="L",VLOOKUP(AI98,'H. INV.'!$F$10:$P$171,11,FALSE),IF(AI$2="S",VLOOKUP(AI98,'H. INV.'!$V$10:$AF$171,11,FALSE),IF(AI$2="D",VLOOKUP(AI98,'H. INV.'!$AL$10:$AV$171,11,FALSE),"")))))))</f>
        <v/>
      </c>
      <c r="FM98" s="148" t="str">
        <f>IF(AJ98="","",IF(AJ98="L",0,IF(AJ98="V",0,IF(AJ98="X",0,IF(AJ$2="L",VLOOKUP(AJ98,'H. INV.'!$F$10:$P$171,11,FALSE),IF(AJ$2="S",VLOOKUP(AJ98,'H. INV.'!$V$10:$AF$171,11,FALSE),IF(AJ$2="D",VLOOKUP(AJ98,'H. INV.'!$AL$10:$AV$171,11,FALSE),"")))))))</f>
        <v/>
      </c>
      <c r="FN98" s="148" t="str">
        <f>IF(AK98="","",IF(AK98="L",0,IF(AK98="V",0,IF(AK98="X",0,IF(AK$2="L",VLOOKUP(AK98,'H. INV.'!$F$10:$P$171,11,FALSE),IF(AK$2="S",VLOOKUP(AK98,'H. INV.'!$V$10:$AF$171,11,FALSE),IF(AK$2="D",VLOOKUP(AK98,'H. INV.'!$AL$10:$AV$171,11,FALSE),"")))))))</f>
        <v/>
      </c>
      <c r="FO98" s="19"/>
      <c r="FP98" s="148" t="str">
        <f>IF(G98="","",IF(G98="L",0,IF(G98="V",0,IF(G98="X",0,IF(G$2="L",VLOOKUP(G98,'H. VER.'!$F$10:$P$171,11,FALSE),IF(G$2="S",VLOOKUP(G98,'H. VER.'!$V$10:$AF$171,11,FALSE),IF(G$2="D",VLOOKUP(G98,'H. VER.'!$AL$10:$AV$171,11,FALSE),"")))))))</f>
        <v/>
      </c>
      <c r="FQ98" s="148" t="str">
        <f>IF(H98="","",IF(H98="L",0,IF(H98="V",0,IF(H98="X",0,IF(H$2="L",VLOOKUP(H98,'H. VER.'!$F$10:$P$171,11,FALSE),IF(H$2="S",VLOOKUP(H98,'H. VER.'!$V$10:$AF$171,11,FALSE),IF(H$2="D",VLOOKUP(H98,'H. VER.'!$AL$10:$AV$171,11,FALSE),"")))))))</f>
        <v/>
      </c>
      <c r="FR98" s="148" t="str">
        <f>IF(I98="","",IF(I98="L",0,IF(I98="V",0,IF(I98="X",0,IF(I$2="L",VLOOKUP(I98,'H. VER.'!$F$10:$P$171,11,FALSE),IF(I$2="S",VLOOKUP(I98,'H. VER.'!$V$10:$AF$171,11,FALSE),IF(I$2="D",VLOOKUP(I98,'H. VER.'!$AL$10:$AV$171,11,FALSE),"")))))))</f>
        <v/>
      </c>
      <c r="FS98" s="148" t="str">
        <f>IF(J98="","",IF(J98="L",0,IF(J98="V",0,IF(J98="X",0,IF(J$2="L",VLOOKUP(J98,'H. VER.'!$F$10:$P$171,11,FALSE),IF(J$2="S",VLOOKUP(J98,'H. VER.'!$V$10:$AF$171,11,FALSE),IF(J$2="D",VLOOKUP(J98,'H. VER.'!$AL$10:$AV$171,11,FALSE),"")))))))</f>
        <v/>
      </c>
      <c r="FT98" s="148" t="str">
        <f>IF(K98="","",IF(K98="L",0,IF(K98="V",0,IF(K98="X",0,IF(K$2="L",VLOOKUP(K98,'H. VER.'!$F$10:$P$171,11,FALSE),IF(K$2="S",VLOOKUP(K98,'H. VER.'!$V$10:$AF$171,11,FALSE),IF(K$2="D",VLOOKUP(K98,'H. VER.'!$AL$10:$AV$171,11,FALSE),"")))))))</f>
        <v/>
      </c>
      <c r="FU98" s="148" t="str">
        <f>IF(L98="","",IF(L98="L",0,IF(L98="V",0,IF(L98="X",0,IF(L$2="L",VLOOKUP(L98,'H. VER.'!$F$10:$P$171,11,FALSE),IF(L$2="S",VLOOKUP(L98,'H. VER.'!$V$10:$AF$171,11,FALSE),IF(L$2="D",VLOOKUP(L98,'H. VER.'!$AL$10:$AV$171,11,FALSE),"")))))))</f>
        <v/>
      </c>
      <c r="FV98" s="148" t="str">
        <f>IF(M98="","",IF(M98="L",0,IF(M98="V",0,IF(M98="X",0,IF(M$2="L",VLOOKUP(M98,'H. VER.'!$F$10:$P$171,11,FALSE),IF(M$2="S",VLOOKUP(M98,'H. VER.'!$V$10:$AF$171,11,FALSE),IF(M$2="D",VLOOKUP(M98,'H. VER.'!$AL$10:$AV$171,11,FALSE),"")))))))</f>
        <v/>
      </c>
      <c r="FW98" s="148" t="str">
        <f>IF(N98="","",IF(N98="L",0,IF(N98="V",0,IF(N98="X",0,IF(N$2="L",VLOOKUP(N98,'H. VER.'!$F$10:$P$171,11,FALSE),IF(N$2="S",VLOOKUP(N98,'H. VER.'!$V$10:$AF$171,11,FALSE),IF(N$2="D",VLOOKUP(N98,'H. VER.'!$AL$10:$AV$171,11,FALSE),"")))))))</f>
        <v/>
      </c>
      <c r="FX98" s="148" t="str">
        <f>IF(O98="","",IF(O98="L",0,IF(O98="V",0,IF(O98="X",0,IF(O$2="L",VLOOKUP(O98,'H. VER.'!$F$10:$P$171,11,FALSE),IF(O$2="S",VLOOKUP(O98,'H. VER.'!$V$10:$AF$171,11,FALSE),IF(O$2="D",VLOOKUP(O98,'H. VER.'!$AL$10:$AV$171,11,FALSE),"")))))))</f>
        <v/>
      </c>
      <c r="FY98" s="148" t="str">
        <f>IF(P98="","",IF(P98="L",0,IF(P98="V",0,IF(P98="X",0,IF(P$2="L",VLOOKUP(P98,'H. VER.'!$F$10:$P$171,11,FALSE),IF(P$2="S",VLOOKUP(P98,'H. VER.'!$V$10:$AF$171,11,FALSE),IF(P$2="D",VLOOKUP(P98,'H. VER.'!$AL$10:$AV$171,11,FALSE),"")))))))</f>
        <v/>
      </c>
      <c r="FZ98" s="148" t="str">
        <f>IF(Q98="","",IF(Q98="L",0,IF(Q98="V",0,IF(Q98="X",0,IF(Q$2="L",VLOOKUP(Q98,'H. VER.'!$F$10:$P$171,11,FALSE),IF(Q$2="S",VLOOKUP(Q98,'H. VER.'!$V$10:$AF$171,11,FALSE),IF(Q$2="D",VLOOKUP(Q98,'H. VER.'!$AL$10:$AV$171,11,FALSE),"")))))))</f>
        <v/>
      </c>
      <c r="GA98" s="148" t="str">
        <f>IF(R98="","",IF(R98="L",0,IF(R98="V",0,IF(R98="X",0,IF(R$2="L",VLOOKUP(R98,'H. VER.'!$F$10:$P$171,11,FALSE),IF(R$2="S",VLOOKUP(R98,'H. VER.'!$V$10:$AF$171,11,FALSE),IF(R$2="D",VLOOKUP(R98,'H. VER.'!$AL$10:$AV$171,11,FALSE),"")))))))</f>
        <v/>
      </c>
      <c r="GB98" s="148" t="str">
        <f>IF(S98="","",IF(S98="L",0,IF(S98="V",0,IF(S98="X",0,IF(S$2="L",VLOOKUP(S98,'H. VER.'!$F$10:$P$171,11,FALSE),IF(S$2="S",VLOOKUP(S98,'H. VER.'!$V$10:$AF$171,11,FALSE),IF(S$2="D",VLOOKUP(S98,'H. VER.'!$AL$10:$AV$171,11,FALSE),"")))))))</f>
        <v/>
      </c>
      <c r="GC98" s="148" t="str">
        <f>IF(T98="","",IF(T98="L",0,IF(T98="V",0,IF(T98="X",0,IF(T$2="L",VLOOKUP(T98,'H. VER.'!$F$10:$P$171,11,FALSE),IF(T$2="S",VLOOKUP(T98,'H. VER.'!$V$10:$AF$171,11,FALSE),IF(T$2="D",VLOOKUP(T98,'H. VER.'!$AL$10:$AV$171,11,FALSE),"")))))))</f>
        <v/>
      </c>
      <c r="GD98" s="148" t="str">
        <f>IF(U98="","",IF(U98="L",0,IF(U98="V",0,IF(U98="X",0,IF(U$2="L",VLOOKUP(U98,'H. VER.'!$F$10:$P$171,11,FALSE),IF(U$2="S",VLOOKUP(U98,'H. VER.'!$V$10:$AF$171,11,FALSE),IF(U$2="D",VLOOKUP(U98,'H. VER.'!$AL$10:$AV$171,11,FALSE),"")))))))</f>
        <v/>
      </c>
      <c r="GE98" s="148" t="str">
        <f>IF(V98="","",IF(V98="L",0,IF(V98="V",0,IF(V98="X",0,IF(V$2="L",VLOOKUP(V98,'H. VER.'!$F$10:$P$171,11,FALSE),IF(V$2="S",VLOOKUP(V98,'H. VER.'!$V$10:$AF$171,11,FALSE),IF(V$2="D",VLOOKUP(V98,'H. VER.'!$AL$10:$AV$171,11,FALSE),"")))))))</f>
        <v/>
      </c>
      <c r="GF98" s="148" t="str">
        <f>IF(W98="","",IF(W98="L",0,IF(W98="V",0,IF(W98="X",0,IF(W$2="L",VLOOKUP(W98,'H. VER.'!$F$10:$P$171,11,FALSE),IF(W$2="S",VLOOKUP(W98,'H. VER.'!$V$10:$AF$171,11,FALSE),IF(W$2="D",VLOOKUP(W98,'H. VER.'!$AL$10:$AV$171,11,FALSE),"")))))))</f>
        <v/>
      </c>
      <c r="GG98" s="148" t="str">
        <f>IF(X98="","",IF(X98="L",0,IF(X98="V",0,IF(X98="X",0,IF(X$2="L",VLOOKUP(X98,'H. VER.'!$F$10:$P$171,11,FALSE),IF(X$2="S",VLOOKUP(X98,'H. VER.'!$V$10:$AF$171,11,FALSE),IF(X$2="D",VLOOKUP(X98,'H. VER.'!$AL$10:$AV$171,11,FALSE),"")))))))</f>
        <v/>
      </c>
      <c r="GH98" s="148" t="str">
        <f>IF(Y98="","",IF(Y98="L",0,IF(Y98="V",0,IF(Y98="X",0,IF(Y$2="L",VLOOKUP(Y98,'H. VER.'!$F$10:$P$171,11,FALSE),IF(Y$2="S",VLOOKUP(Y98,'H. VER.'!$V$10:$AF$171,11,FALSE),IF(Y$2="D",VLOOKUP(Y98,'H. VER.'!$AL$10:$AV$171,11,FALSE),"")))))))</f>
        <v/>
      </c>
      <c r="GI98" s="148" t="str">
        <f>IF(Z98="","",IF(Z98="L",0,IF(Z98="V",0,IF(Z98="X",0,IF(Z$2="L",VLOOKUP(Z98,'H. VER.'!$F$10:$P$171,11,FALSE),IF(Z$2="S",VLOOKUP(Z98,'H. VER.'!$V$10:$AF$171,11,FALSE),IF(Z$2="D",VLOOKUP(Z98,'H. VER.'!$AL$10:$AV$171,11,FALSE),"")))))))</f>
        <v/>
      </c>
      <c r="GJ98" s="148" t="str">
        <f>IF(AA98="","",IF(AA98="L",0,IF(AA98="V",0,IF(AA98="X",0,IF(AA$2="L",VLOOKUP(AA98,'H. VER.'!$F$10:$P$171,11,FALSE),IF(AA$2="S",VLOOKUP(AA98,'H. VER.'!$V$10:$AF$171,11,FALSE),IF(AA$2="D",VLOOKUP(AA98,'H. VER.'!$AL$10:$AV$171,11,FALSE),"")))))))</f>
        <v/>
      </c>
      <c r="GK98" s="148" t="str">
        <f>IF(AB98="","",IF(AB98="L",0,IF(AB98="V",0,IF(AB98="X",0,IF(AB$2="L",VLOOKUP(AB98,'H. VER.'!$F$10:$P$171,11,FALSE),IF(AB$2="S",VLOOKUP(AB98,'H. VER.'!$V$10:$AF$171,11,FALSE),IF(AB$2="D",VLOOKUP(AB98,'H. VER.'!$AL$10:$AV$171,11,FALSE),"")))))))</f>
        <v/>
      </c>
      <c r="GL98" s="148" t="str">
        <f>IF(AC98="","",IF(AC98="L",0,IF(AC98="V",0,IF(AC98="X",0,IF(AC$2="L",VLOOKUP(AC98,'H. VER.'!$F$10:$P$171,11,FALSE),IF(AC$2="S",VLOOKUP(AC98,'H. VER.'!$V$10:$AF$171,11,FALSE),IF(AC$2="D",VLOOKUP(AC98,'H. VER.'!$AL$10:$AV$171,11,FALSE),"")))))))</f>
        <v/>
      </c>
      <c r="GM98" s="148" t="str">
        <f>IF(AD98="","",IF(AD98="L",0,IF(AD98="V",0,IF(AD98="X",0,IF(AD$2="L",VLOOKUP(AD98,'H. VER.'!$F$10:$P$171,11,FALSE),IF(AD$2="S",VLOOKUP(AD98,'H. VER.'!$V$10:$AF$171,11,FALSE),IF(AD$2="D",VLOOKUP(AD98,'H. VER.'!$AL$10:$AV$171,11,FALSE),"")))))))</f>
        <v/>
      </c>
      <c r="GN98" s="148" t="str">
        <f>IF(AE98="","",IF(AE98="L",0,IF(AE98="V",0,IF(AE98="X",0,IF(AE$2="L",VLOOKUP(AE98,'H. VER.'!$F$10:$P$171,11,FALSE),IF(AE$2="S",VLOOKUP(AE98,'H. VER.'!$V$10:$AF$171,11,FALSE),IF(AE$2="D",VLOOKUP(AE98,'H. VER.'!$AL$10:$AV$171,11,FALSE),"")))))))</f>
        <v/>
      </c>
      <c r="GO98" s="148" t="str">
        <f>IF(AF98="","",IF(AF98="L",0,IF(AF98="V",0,IF(AF98="X",0,IF(AF$2="L",VLOOKUP(AF98,'H. VER.'!$F$10:$P$171,11,FALSE),IF(AF$2="S",VLOOKUP(AF98,'H. VER.'!$V$10:$AF$171,11,FALSE),IF(AF$2="D",VLOOKUP(AF98,'H. VER.'!$AL$10:$AV$171,11,FALSE),"")))))))</f>
        <v/>
      </c>
      <c r="GP98" s="148" t="str">
        <f>IF(AG98="","",IF(AG98="L",0,IF(AG98="V",0,IF(AG98="X",0,IF(AG$2="L",VLOOKUP(AG98,'H. VER.'!$F$10:$P$171,11,FALSE),IF(AG$2="S",VLOOKUP(AG98,'H. VER.'!$V$10:$AF$171,11,FALSE),IF(AG$2="D",VLOOKUP(AG98,'H. VER.'!$AL$10:$AV$171,11,FALSE),"")))))))</f>
        <v/>
      </c>
      <c r="GQ98" s="148" t="str">
        <f>IF(AH98="","",IF(AH98="L",0,IF(AH98="V",0,IF(AH98="X",0,IF(AH$2="L",VLOOKUP(AH98,'H. VER.'!$F$10:$P$171,11,FALSE),IF(AH$2="S",VLOOKUP(AH98,'H. VER.'!$V$10:$AF$171,11,FALSE),IF(AH$2="D",VLOOKUP(AH98,'H. VER.'!$AL$10:$AV$171,11,FALSE),"")))))))</f>
        <v/>
      </c>
      <c r="GR98" s="148" t="str">
        <f>IF(AI98="","",IF(AI98="L",0,IF(AI98="V",0,IF(AI98="X",0,IF(AI$2="L",VLOOKUP(AI98,'H. VER.'!$F$10:$P$171,11,FALSE),IF(AI$2="S",VLOOKUP(AI98,'H. VER.'!$V$10:$AF$171,11,FALSE),IF(AI$2="D",VLOOKUP(AI98,'H. VER.'!$AL$10:$AV$171,11,FALSE),"")))))))</f>
        <v/>
      </c>
      <c r="GS98" s="148" t="str">
        <f>IF(AJ98="","",IF(AJ98="L",0,IF(AJ98="V",0,IF(AJ98="X",0,IF(AJ$2="L",VLOOKUP(AJ98,'H. VER.'!$F$10:$P$171,11,FALSE),IF(AJ$2="S",VLOOKUP(AJ98,'H. VER.'!$V$10:$AF$171,11,FALSE),IF(AJ$2="D",VLOOKUP(AJ98,'H. VER.'!$AL$10:$AV$171,11,FALSE),"")))))))</f>
        <v/>
      </c>
      <c r="GT98" s="148" t="str">
        <f>IF(AK98="","",IF(AK98="L",0,IF(AK98="V",0,IF(AK98="X",0,IF(AK$2="L",VLOOKUP(AK98,'H. VER.'!$F$10:$P$171,11,FALSE),IF(AK$2="S",VLOOKUP(AK98,'H. VER.'!$V$10:$AF$171,11,FALSE),IF(AK$2="D",VLOOKUP(AK98,'H. VER.'!$AL$10:$AV$171,11,FALSE),"")))))))</f>
        <v/>
      </c>
      <c r="GU98" s="19"/>
      <c r="GV98" s="417" t="str">
        <f t="shared" si="122"/>
        <v/>
      </c>
      <c r="GW98" s="415"/>
    </row>
    <row r="99" spans="1:205" ht="15.75">
      <c r="A99" s="368"/>
      <c r="B99" s="367" t="str">
        <f>IFERROR(VLOOKUP(A515/7/2023+CONDUCTORES!C:V,20,FALSE),"")</f>
        <v/>
      </c>
      <c r="C99" s="544" t="str">
        <f>IF(CUADRO!A99="",IF(B99="","",B99),VLOOKUP(CUADRO!A99,CONDUCTORES!C:E,3,FALSE))</f>
        <v/>
      </c>
      <c r="D99" s="545" t="str">
        <f>IF(ISNA(IF(B99="",IF(A99="","",A99),VLOOKUP(B99,CONDUCTORES!B:F,5,FALSE))),"",(IF(B99="",IF(A99="","",A99),VLOOKUP(B99,CONDUCTORES!B:F,5,FALSE))))</f>
        <v/>
      </c>
      <c r="E99" s="546">
        <v>84</v>
      </c>
      <c r="F99" s="558"/>
      <c r="G99" s="547"/>
      <c r="H99" s="547"/>
      <c r="I99" s="547"/>
      <c r="J99" s="547"/>
      <c r="K99" s="547"/>
      <c r="L99" s="550"/>
      <c r="M99" s="547"/>
      <c r="N99" s="547"/>
      <c r="O99" s="547"/>
      <c r="P99" s="547"/>
      <c r="Q99" s="547"/>
      <c r="R99" s="547"/>
      <c r="S99" s="547"/>
      <c r="T99" s="547"/>
      <c r="U99" s="549"/>
      <c r="V99" s="547"/>
      <c r="W99" s="547"/>
      <c r="X99" s="547"/>
      <c r="Y99" s="547"/>
      <c r="Z99" s="550"/>
      <c r="AA99" s="547"/>
      <c r="AB99" s="547"/>
      <c r="AC99" s="547"/>
      <c r="AD99" s="547"/>
      <c r="AE99" s="547"/>
      <c r="AF99" s="547"/>
      <c r="AG99" s="547"/>
      <c r="AH99" s="547"/>
      <c r="AI99" s="547"/>
      <c r="AJ99" s="547"/>
      <c r="AK99" s="547"/>
      <c r="AL99" s="417">
        <f t="shared" si="120"/>
        <v>0</v>
      </c>
      <c r="AM99" s="417">
        <f t="shared" si="121"/>
        <v>31</v>
      </c>
      <c r="AN99" s="463">
        <f t="shared" si="112"/>
        <v>0</v>
      </c>
      <c r="AO99" s="463">
        <f t="shared" si="113"/>
        <v>0</v>
      </c>
      <c r="AP99" s="463">
        <f t="shared" si="114"/>
        <v>0</v>
      </c>
      <c r="AQ99" s="463">
        <f t="shared" si="115"/>
        <v>0</v>
      </c>
      <c r="AR99" s="463">
        <f t="shared" si="116"/>
        <v>0</v>
      </c>
      <c r="AS99" s="464">
        <f t="shared" si="117"/>
        <v>0</v>
      </c>
      <c r="AT99" s="464">
        <f t="shared" si="118"/>
        <v>0</v>
      </c>
      <c r="AU99" s="465">
        <f>EH99+(AO99*(CALCULADORA!$L$22/30))+(CUADRO!AP99*CALCULADORA!$J$22)+(CUADRO!AQ99*CALCULADORA!$J$22)+(CUADRO!AR99*CALCULADORA!$J$22)</f>
        <v>0</v>
      </c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97">
        <f t="shared" si="80"/>
        <v>1</v>
      </c>
      <c r="BW99" s="97">
        <f t="shared" si="81"/>
        <v>2</v>
      </c>
      <c r="BX99" s="97">
        <f t="shared" si="82"/>
        <v>3</v>
      </c>
      <c r="BY99" s="97">
        <f t="shared" si="83"/>
        <v>4</v>
      </c>
      <c r="BZ99" s="97">
        <f t="shared" si="84"/>
        <v>5</v>
      </c>
      <c r="CA99" s="97">
        <f t="shared" si="85"/>
        <v>6</v>
      </c>
      <c r="CB99" s="97">
        <f t="shared" si="86"/>
        <v>7</v>
      </c>
      <c r="CC99" s="97">
        <f t="shared" si="87"/>
        <v>8</v>
      </c>
      <c r="CD99" s="97">
        <f t="shared" si="88"/>
        <v>9</v>
      </c>
      <c r="CE99" s="97">
        <f t="shared" si="89"/>
        <v>10</v>
      </c>
      <c r="CF99" s="97">
        <f t="shared" si="90"/>
        <v>11</v>
      </c>
      <c r="CG99" s="97">
        <f t="shared" si="91"/>
        <v>12</v>
      </c>
      <c r="CH99" s="97">
        <f t="shared" si="92"/>
        <v>13</v>
      </c>
      <c r="CI99" s="97">
        <f t="shared" si="93"/>
        <v>14</v>
      </c>
      <c r="CJ99" s="97">
        <f t="shared" si="94"/>
        <v>15</v>
      </c>
      <c r="CK99" s="97">
        <f t="shared" si="95"/>
        <v>16</v>
      </c>
      <c r="CL99" s="97">
        <f t="shared" si="96"/>
        <v>17</v>
      </c>
      <c r="CM99" s="97">
        <f t="shared" si="97"/>
        <v>18</v>
      </c>
      <c r="CN99" s="97">
        <f t="shared" si="98"/>
        <v>19</v>
      </c>
      <c r="CO99" s="97">
        <f t="shared" si="99"/>
        <v>20</v>
      </c>
      <c r="CP99" s="97">
        <f t="shared" si="100"/>
        <v>21</v>
      </c>
      <c r="CQ99" s="97">
        <f t="shared" si="101"/>
        <v>22</v>
      </c>
      <c r="CR99" s="97">
        <f t="shared" si="102"/>
        <v>23</v>
      </c>
      <c r="CS99" s="97">
        <f t="shared" si="103"/>
        <v>24</v>
      </c>
      <c r="CT99" s="97">
        <f t="shared" si="104"/>
        <v>25</v>
      </c>
      <c r="CU99" s="97">
        <f t="shared" si="105"/>
        <v>26</v>
      </c>
      <c r="CV99" s="97">
        <f t="shared" si="106"/>
        <v>27</v>
      </c>
      <c r="CW99" s="97">
        <f t="shared" si="107"/>
        <v>28</v>
      </c>
      <c r="CX99" s="97">
        <f t="shared" si="108"/>
        <v>29</v>
      </c>
      <c r="CY99" s="97">
        <f t="shared" si="109"/>
        <v>30</v>
      </c>
      <c r="CZ99" s="97">
        <f t="shared" si="110"/>
        <v>31</v>
      </c>
      <c r="DA99" s="19"/>
      <c r="DB99" s="19"/>
      <c r="DC99" s="148" t="str">
        <f>IF(G99="X",CALCULADORA!$J$22,IF(CUADRO!G99="V",0,IF(CUADRO!G99="AP",0,IF(CUADRO!G99="HS",0,IF(CUADRO!G99="BA",0,IF(CALCULADORA!$M$2="INVIERNO",CUADRO!EJ99,CUADRO!FP99))))))</f>
        <v/>
      </c>
      <c r="DD99" s="148" t="str">
        <f>IF(H99="X",CALCULADORA!$J$22,IF(CUADRO!H99="V",0,IF(CUADRO!H99="AP",0,IF(CUADRO!H99="HS",0,IF(CUADRO!H99="BA",0,IF(CALCULADORA!$M$2="INVIERNO",CUADRO!EK99,CUADRO!FQ99))))))</f>
        <v/>
      </c>
      <c r="DE99" s="148" t="str">
        <f>IF(I99="X",CALCULADORA!$J$22,IF(CUADRO!I99="V",0,IF(CUADRO!I99="AP",0,IF(CUADRO!I99="HS",0,IF(CUADRO!I99="BA",0,IF(CALCULADORA!$M$2="INVIERNO",CUADRO!EL99,CUADRO!FR99))))))</f>
        <v/>
      </c>
      <c r="DF99" s="148" t="str">
        <f>IF(J99="X",CALCULADORA!$J$22,IF(CUADRO!J99="V",0,IF(CUADRO!J99="AP",0,IF(CUADRO!J99="HS",0,IF(CUADRO!J99="BA",0,IF(CALCULADORA!$M$2="INVIERNO",CUADRO!EM99,CUADRO!FS99))))))</f>
        <v/>
      </c>
      <c r="DG99" s="148" t="str">
        <f>IF(K99="X",CALCULADORA!$J$22,IF(CUADRO!K99="V",0,IF(CUADRO!K99="AP",0,IF(CUADRO!K99="HS",0,IF(CUADRO!K99="BA",0,IF(CALCULADORA!$M$2="INVIERNO",CUADRO!EN99,CUADRO!FT99))))))</f>
        <v/>
      </c>
      <c r="DH99" s="148" t="str">
        <f>IF(L99="X",CALCULADORA!$J$22,IF(CUADRO!L99="V",0,IF(CUADRO!L99="AP",0,IF(CUADRO!L99="HS",0,IF(CUADRO!L99="BA",0,IF(CALCULADORA!$M$2="INVIERNO",CUADRO!EO99,CUADRO!FU99))))))</f>
        <v/>
      </c>
      <c r="DI99" s="148" t="str">
        <f>IF(M99="X",CALCULADORA!$J$22,IF(CUADRO!M99="V",0,IF(CUADRO!M99="AP",0,IF(CUADRO!M99="HS",0,IF(CUADRO!M99="BA",0,IF(CALCULADORA!$M$2="INVIERNO",CUADRO!EP99,CUADRO!FV99))))))</f>
        <v/>
      </c>
      <c r="DJ99" s="148" t="str">
        <f>IF(N99="X",CALCULADORA!$J$22,IF(CUADRO!N99="V",0,IF(CUADRO!N99="AP",0,IF(CUADRO!N99="HS",0,IF(CUADRO!N99="BA",0,IF(CALCULADORA!$M$2="INVIERNO",CUADRO!EQ99,CUADRO!FW99))))))</f>
        <v/>
      </c>
      <c r="DK99" s="148" t="str">
        <f>IF(O99="X",CALCULADORA!$J$22,IF(CUADRO!O99="V",0,IF(CUADRO!O99="AP",0,IF(CUADRO!O99="HS",0,IF(CUADRO!O99="BA",0,IF(CALCULADORA!$M$2="INVIERNO",CUADRO!ER99,CUADRO!FX99))))))</f>
        <v/>
      </c>
      <c r="DL99" s="148" t="str">
        <f>IF(P99="X",CALCULADORA!$J$22,IF(CUADRO!P99="V",0,IF(CUADRO!P99="AP",0,IF(CUADRO!P99="HS",0,IF(CUADRO!P99="BA",0,IF(CALCULADORA!$M$2="INVIERNO",CUADRO!ES99,CUADRO!FY99))))))</f>
        <v/>
      </c>
      <c r="DM99" s="148" t="str">
        <f>IF(Q99="X",CALCULADORA!$J$22,IF(CUADRO!Q99="V",0,IF(CUADRO!Q99="AP",0,IF(CUADRO!Q99="HS",0,IF(CUADRO!Q99="BA",0,IF(CALCULADORA!$M$2="INVIERNO",CUADRO!ET99,CUADRO!FZ99))))))</f>
        <v/>
      </c>
      <c r="DN99" s="148" t="str">
        <f>IF(R99="X",CALCULADORA!$J$22,IF(CUADRO!R99="V",0,IF(CUADRO!R99="AP",0,IF(CUADRO!R99="HS",0,IF(CUADRO!R99="BA",0,IF(CALCULADORA!$M$2="INVIERNO",CUADRO!EU99,CUADRO!GA99))))))</f>
        <v/>
      </c>
      <c r="DO99" s="148" t="str">
        <f>IF(S99="X",CALCULADORA!$J$22,IF(CUADRO!S99="V",0,IF(CUADRO!S99="AP",0,IF(CUADRO!S99="HS",0,IF(CUADRO!S99="BA",0,IF(CALCULADORA!$M$2="INVIERNO",CUADRO!EV99,CUADRO!GB99))))))</f>
        <v/>
      </c>
      <c r="DP99" s="148" t="str">
        <f>IF(T99="X",CALCULADORA!$J$22,IF(CUADRO!T99="V",0,IF(CUADRO!T99="AP",0,IF(CUADRO!T99="HS",0,IF(CUADRO!T99="BA",0,IF(CALCULADORA!$M$2="INVIERNO",CUADRO!EW99,CUADRO!GC99))))))</f>
        <v/>
      </c>
      <c r="DQ99" s="148" t="str">
        <f>IF(U99="X",CALCULADORA!$J$22,IF(CUADRO!U99="V",0,IF(CUADRO!U99="AP",0,IF(CUADRO!U99="HS",0,IF(CUADRO!U99="BA",0,IF(CALCULADORA!$M$2="INVIERNO",CUADRO!EX99,CUADRO!GD99))))))</f>
        <v/>
      </c>
      <c r="DR99" s="148" t="str">
        <f>IF(V99="X",CALCULADORA!$J$22,IF(CUADRO!V99="V",0,IF(CUADRO!V99="AP",0,IF(CUADRO!V99="HS",0,IF(CUADRO!V99="BA",0,IF(CALCULADORA!$M$2="INVIERNO",CUADRO!EY99,CUADRO!GE99))))))</f>
        <v/>
      </c>
      <c r="DS99" s="148" t="str">
        <f>IF(W99="X",CALCULADORA!$J$22,IF(CUADRO!W99="V",0,IF(CUADRO!W99="AP",0,IF(CUADRO!W99="HS",0,IF(CUADRO!W99="BA",0,IF(CALCULADORA!$M$2="INVIERNO",CUADRO!EZ99,CUADRO!GF99))))))</f>
        <v/>
      </c>
      <c r="DT99" s="148" t="str">
        <f>IF(X99="X",CALCULADORA!$J$22,IF(CUADRO!X99="V",0,IF(CUADRO!X99="AP",0,IF(CUADRO!X99="HS",0,IF(CUADRO!X99="BA",0,IF(CALCULADORA!$M$2="INVIERNO",CUADRO!FA99,CUADRO!GG99))))))</f>
        <v/>
      </c>
      <c r="DU99" s="148" t="str">
        <f>IF(Y99="X",CALCULADORA!$J$22,IF(CUADRO!Y99="V",0,IF(CUADRO!Y99="AP",0,IF(CUADRO!Y99="HS",0,IF(CUADRO!Y99="BA",0,IF(CALCULADORA!$M$2="INVIERNO",CUADRO!FB99,CUADRO!GH99))))))</f>
        <v/>
      </c>
      <c r="DV99" s="148" t="str">
        <f>IF(Z99="X",CALCULADORA!$J$22,IF(CUADRO!Z99="V",0,IF(CUADRO!Z99="AP",0,IF(CUADRO!Z99="HS",0,IF(CUADRO!Z99="BA",0,IF(CALCULADORA!$M$2="INVIERNO",CUADRO!FC99,CUADRO!GI99))))))</f>
        <v/>
      </c>
      <c r="DW99" s="148" t="str">
        <f>IF(AA99="X",CALCULADORA!$J$22,IF(CUADRO!AA99="V",0,IF(CUADRO!AA99="AP",0,IF(CUADRO!AA99="HS",0,IF(CUADRO!AA99="BA",0,IF(CALCULADORA!$M$2="INVIERNO",CUADRO!FD99,CUADRO!GJ99))))))</f>
        <v/>
      </c>
      <c r="DX99" s="148" t="str">
        <f>IF(AB99="X",CALCULADORA!$J$22,IF(CUADRO!AB99="V",0,IF(CUADRO!AB99="AP",0,IF(CUADRO!AB99="HS",0,IF(CUADRO!AB99="BA",0,IF(CALCULADORA!$M$2="INVIERNO",CUADRO!FE99,CUADRO!GK99))))))</f>
        <v/>
      </c>
      <c r="DY99" s="148" t="str">
        <f>IF(AC99="X",CALCULADORA!$J$22,IF(CUADRO!AC99="V",0,IF(CUADRO!AC99="AP",0,IF(CUADRO!AC99="HS",0,IF(CUADRO!AC99="BA",0,IF(CALCULADORA!$M$2="INVIERNO",CUADRO!FF99,CUADRO!GL99))))))</f>
        <v/>
      </c>
      <c r="DZ99" s="148" t="str">
        <f>IF(AD99="X",CALCULADORA!$J$22,IF(CUADRO!AD99="V",0,IF(CUADRO!AD99="AP",0,IF(CUADRO!AD99="HS",0,IF(CUADRO!AD99="BA",0,IF(CALCULADORA!$M$2="INVIERNO",CUADRO!FG99,CUADRO!GM99))))))</f>
        <v/>
      </c>
      <c r="EA99" s="148" t="str">
        <f>IF(AE99="X",CALCULADORA!$J$22,IF(CUADRO!AE99="V",0,IF(CUADRO!AE99="AP",0,IF(CUADRO!AE99="HS",0,IF(CUADRO!AE99="BA",0,IF(CALCULADORA!$M$2="INVIERNO",CUADRO!FH99,CUADRO!GN99))))))</f>
        <v/>
      </c>
      <c r="EB99" s="148" t="str">
        <f>IF(AF99="X",CALCULADORA!$J$22,IF(CUADRO!AF99="V",0,IF(CUADRO!AF99="AP",0,IF(CUADRO!AF99="HS",0,IF(CUADRO!AF99="BA",0,IF(CALCULADORA!$M$2="INVIERNO",CUADRO!FI99,CUADRO!GO99))))))</f>
        <v/>
      </c>
      <c r="EC99" s="148" t="str">
        <f>IF(AG99="X",CALCULADORA!$J$22,IF(CUADRO!AG99="V",0,IF(CUADRO!AG99="AP",0,IF(CUADRO!AG99="HS",0,IF(CUADRO!AG99="BA",0,IF(CALCULADORA!$M$2="INVIERNO",CUADRO!FJ99,CUADRO!GP99))))))</f>
        <v/>
      </c>
      <c r="ED99" s="148" t="str">
        <f>IF(AH99="X",CALCULADORA!$J$22,IF(CUADRO!AH99="V",0,IF(CUADRO!AH99="AP",0,IF(CUADRO!AH99="HS",0,IF(CUADRO!AH99="BA",0,IF(CALCULADORA!$M$2="INVIERNO",CUADRO!FK99,CUADRO!GQ99))))))</f>
        <v/>
      </c>
      <c r="EE99" s="148" t="str">
        <f>IF(AI99="X",CALCULADORA!$J$22,IF(CUADRO!AI99="V",0,IF(CUADRO!AI99="AP",0,IF(CUADRO!AI99="HS",0,IF(CUADRO!AI99="BA",0,IF(CALCULADORA!$M$2="INVIERNO",CUADRO!FL99,CUADRO!GR99))))))</f>
        <v/>
      </c>
      <c r="EF99" s="148" t="str">
        <f>IF(AJ99="X",CALCULADORA!$J$22,IF(CUADRO!AJ99="V",0,IF(CUADRO!AJ99="AP",0,IF(CUADRO!AJ99="HS",0,IF(CUADRO!AJ99="BA",0,IF(CALCULADORA!$M$2="INVIERNO",CUADRO!FM99,CUADRO!GS99))))))</f>
        <v/>
      </c>
      <c r="EG99" s="148" t="str">
        <f>IF(AK99="X",CALCULADORA!$J$22,IF(CUADRO!AK99="V",0,IF(CUADRO!AK99="AP",0,IF(CUADRO!AK99="HS",0,IF(CUADRO!AK99="BA",0,IF(CALCULADORA!$M$2="INVIERNO",CUADRO!FN99,CUADRO!GT99))))))</f>
        <v/>
      </c>
      <c r="EH99" s="363">
        <f t="shared" si="119"/>
        <v>0</v>
      </c>
      <c r="EI99" s="19"/>
      <c r="EJ99" s="148" t="str">
        <f>IF(G99="","",IF(G99="L",0,IF(G99="V",0,IF(G99="X",0,IF(G$2="L",VLOOKUP(G99,'H. INV.'!$F$10:$P$171,11,FALSE),IF(G$2="S",VLOOKUP(G99,'H. INV.'!$V$10:$AF$171,11,FALSE),IF(G$2="D",VLOOKUP(G99,'H. INV.'!$AL$10:$AV$171,11,FALSE),"")))))))</f>
        <v/>
      </c>
      <c r="EK99" s="148" t="str">
        <f>IF(H99="","",IF(H99="L",0,IF(H99="V",0,IF(H99="X",0,IF(H$2="L",VLOOKUP(H99,'H. INV.'!$F$10:$P$171,11,FALSE),IF(H$2="S",VLOOKUP(H99,'H. INV.'!$V$10:$AF$171,11,FALSE),IF(H$2="D",VLOOKUP(H99,'H. INV.'!$AL$10:$AV$171,11,FALSE),"")))))))</f>
        <v/>
      </c>
      <c r="EL99" s="148" t="str">
        <f>IF(I99="","",IF(I99="L",0,IF(I99="V",0,IF(I99="X",0,IF(I$2="L",VLOOKUP(I99,'H. INV.'!$F$10:$P$171,11,FALSE),IF(I$2="S",VLOOKUP(I99,'H. INV.'!$V$10:$AF$171,11,FALSE),IF(I$2="D",VLOOKUP(I99,'H. INV.'!$AL$10:$AV$171,11,FALSE),"")))))))</f>
        <v/>
      </c>
      <c r="EM99" s="148" t="str">
        <f>IF(J99="","",IF(J99="L",0,IF(J99="V",0,IF(J99="X",0,IF(J$2="L",VLOOKUP(J99,'H. INV.'!$F$10:$P$171,11,FALSE),IF(J$2="S",VLOOKUP(J99,'H. INV.'!$V$10:$AF$171,11,FALSE),IF(J$2="D",VLOOKUP(J99,'H. INV.'!$AL$10:$AV$171,11,FALSE),"")))))))</f>
        <v/>
      </c>
      <c r="EN99" s="148" t="str">
        <f>IF(K99="","",IF(K99="L",0,IF(K99="V",0,IF(K99="X",0,IF(K$2="L",VLOOKUP(K99,'H. INV.'!$F$10:$P$171,11,FALSE),IF(K$2="S",VLOOKUP(K99,'H. INV.'!$V$10:$AF$171,11,FALSE),IF(K$2="D",VLOOKUP(K99,'H. INV.'!$AL$10:$AV$171,11,FALSE),"")))))))</f>
        <v/>
      </c>
      <c r="EO99" s="148" t="str">
        <f>IF(L99="","",IF(L99="L",0,IF(L99="V",0,IF(L99="X",0,IF(L$2="L",VLOOKUP(L99,'H. INV.'!$F$10:$P$171,11,FALSE),IF(L$2="S",VLOOKUP(L99,'H. INV.'!$V$10:$AF$171,11,FALSE),IF(L$2="D",VLOOKUP(L99,'H. INV.'!$AL$10:$AV$171,11,FALSE),"")))))))</f>
        <v/>
      </c>
      <c r="EP99" s="148" t="str">
        <f>IF(M99="","",IF(M99="L",0,IF(M99="V",0,IF(M99="X",0,IF(M$2="L",VLOOKUP(M99,'H. INV.'!$F$10:$P$171,11,FALSE),IF(M$2="S",VLOOKUP(M99,'H. INV.'!$V$10:$AF$171,11,FALSE),IF(M$2="D",VLOOKUP(M99,'H. INV.'!$AL$10:$AV$171,11,FALSE),"")))))))</f>
        <v/>
      </c>
      <c r="EQ99" s="148" t="str">
        <f>IF(N99="","",IF(N99="L",0,IF(N99="V",0,IF(N99="X",0,IF(N$2="L",VLOOKUP(N99,'H. INV.'!$F$10:$P$171,11,FALSE),IF(N$2="S",VLOOKUP(N99,'H. INV.'!$V$10:$AF$171,11,FALSE),IF(N$2="D",VLOOKUP(N99,'H. INV.'!$AL$10:$AV$171,11,FALSE),"")))))))</f>
        <v/>
      </c>
      <c r="ER99" s="148" t="str">
        <f>IF(O99="","",IF(O99="L",0,IF(O99="V",0,IF(O99="X",0,IF(O$2="L",VLOOKUP(O99,'H. INV.'!$F$10:$P$171,11,FALSE),IF(O$2="S",VLOOKUP(O99,'H. INV.'!$V$10:$AF$171,11,FALSE),IF(O$2="D",VLOOKUP(O99,'H. INV.'!$AL$10:$AV$171,11,FALSE),"")))))))</f>
        <v/>
      </c>
      <c r="ES99" s="148" t="str">
        <f>IF(P99="","",IF(P99="L",0,IF(P99="V",0,IF(P99="X",0,IF(P$2="L",VLOOKUP(P99,'H. INV.'!$F$10:$P$171,11,FALSE),IF(P$2="S",VLOOKUP(P99,'H. INV.'!$V$10:$AF$171,11,FALSE),IF(P$2="D",VLOOKUP(P99,'H. INV.'!$AL$10:$AV$171,11,FALSE),"")))))))</f>
        <v/>
      </c>
      <c r="ET99" s="148" t="str">
        <f>IF(Q99="","",IF(Q99="L",0,IF(Q99="V",0,IF(Q99="X",0,IF(Q$2="L",VLOOKUP(Q99,'H. INV.'!$F$10:$P$171,11,FALSE),IF(Q$2="S",VLOOKUP(Q99,'H. INV.'!$V$10:$AF$171,11,FALSE),IF(Q$2="D",VLOOKUP(Q99,'H. INV.'!$AL$10:$AV$171,11,FALSE),"")))))))</f>
        <v/>
      </c>
      <c r="EU99" s="148" t="str">
        <f>IF(R99="","",IF(R99="L",0,IF(R99="V",0,IF(R99="X",0,IF(R$2="L",VLOOKUP(R99,'H. INV.'!$F$10:$P$171,11,FALSE),IF(R$2="S",VLOOKUP(R99,'H. INV.'!$V$10:$AF$171,11,FALSE),IF(R$2="D",VLOOKUP(R99,'H. INV.'!$AL$10:$AV$171,11,FALSE),"")))))))</f>
        <v/>
      </c>
      <c r="EV99" s="148" t="str">
        <f>IF(S99="","",IF(S99="L",0,IF(S99="V",0,IF(S99="X",0,IF(S$2="L",VLOOKUP(S99,'H. INV.'!$F$10:$P$171,11,FALSE),IF(S$2="S",VLOOKUP(S99,'H. INV.'!$V$10:$AF$171,11,FALSE),IF(S$2="D",VLOOKUP(S99,'H. INV.'!$AL$10:$AV$171,11,FALSE),"")))))))</f>
        <v/>
      </c>
      <c r="EW99" s="148" t="str">
        <f>IF(T99="","",IF(T99="L",0,IF(T99="V",0,IF(T99="X",0,IF(T$2="L",VLOOKUP(T99,'H. INV.'!$F$10:$P$171,11,FALSE),IF(T$2="S",VLOOKUP(T99,'H. INV.'!$V$10:$AF$171,11,FALSE),IF(T$2="D",VLOOKUP(T99,'H. INV.'!$AL$10:$AV$171,11,FALSE),"")))))))</f>
        <v/>
      </c>
      <c r="EX99" s="148" t="str">
        <f>IF(U99="","",IF(U99="L",0,IF(U99="V",0,IF(U99="X",0,IF(U$2="L",VLOOKUP(U99,'H. INV.'!$F$10:$P$171,11,FALSE),IF(U$2="S",VLOOKUP(U99,'H. INV.'!$V$10:$AF$171,11,FALSE),IF(U$2="D",VLOOKUP(U99,'H. INV.'!$AL$10:$AV$171,11,FALSE),"")))))))</f>
        <v/>
      </c>
      <c r="EY99" s="148" t="str">
        <f>IF(V99="","",IF(V99="L",0,IF(V99="V",0,IF(V99="X",0,IF(V$2="L",VLOOKUP(V99,'H. INV.'!$F$10:$P$171,11,FALSE),IF(V$2="S",VLOOKUP(V99,'H. INV.'!$V$10:$AF$171,11,FALSE),IF(V$2="D",VLOOKUP(V99,'H. INV.'!$AL$10:$AV$171,11,FALSE),"")))))))</f>
        <v/>
      </c>
      <c r="EZ99" s="148" t="str">
        <f>IF(W99="","",IF(W99="L",0,IF(W99="V",0,IF(W99="X",0,IF(W$2="L",VLOOKUP(W99,'H. INV.'!$F$10:$P$171,11,FALSE),IF(W$2="S",VLOOKUP(W99,'H. INV.'!$V$10:$AF$171,11,FALSE),IF(W$2="D",VLOOKUP(W99,'H. INV.'!$AL$10:$AV$171,11,FALSE),"")))))))</f>
        <v/>
      </c>
      <c r="FA99" s="148" t="str">
        <f>IF(X99="","",IF(X99="L",0,IF(X99="V",0,IF(X99="X",0,IF(X$2="L",VLOOKUP(X99,'H. INV.'!$F$10:$P$171,11,FALSE),IF(X$2="S",VLOOKUP(X99,'H. INV.'!$V$10:$AF$171,11,FALSE),IF(X$2="D",VLOOKUP(X99,'H. INV.'!$AL$10:$AV$171,11,FALSE),"")))))))</f>
        <v/>
      </c>
      <c r="FB99" s="148" t="str">
        <f>IF(Y99="","",IF(Y99="L",0,IF(Y99="V",0,IF(Y99="X",0,IF(Y$2="L",VLOOKUP(Y99,'H. INV.'!$F$10:$P$171,11,FALSE),IF(Y$2="S",VLOOKUP(Y99,'H. INV.'!$V$10:$AF$171,11,FALSE),IF(Y$2="D",VLOOKUP(Y99,'H. INV.'!$AL$10:$AV$171,11,FALSE),"")))))))</f>
        <v/>
      </c>
      <c r="FC99" s="148" t="str">
        <f>IF(Z99="","",IF(Z99="L",0,IF(Z99="V",0,IF(Z99="X",0,IF(Z$2="L",VLOOKUP(Z99,'H. INV.'!$F$10:$P$171,11,FALSE),IF(Z$2="S",VLOOKUP(Z99,'H. INV.'!$V$10:$AF$171,11,FALSE),IF(Z$2="D",VLOOKUP(Z99,'H. INV.'!$AL$10:$AV$171,11,FALSE),"")))))))</f>
        <v/>
      </c>
      <c r="FD99" s="148" t="str">
        <f>IF(AA99="","",IF(AA99="L",0,IF(AA99="V",0,IF(AA99="X",0,IF(AA$2="L",VLOOKUP(AA99,'H. INV.'!$F$10:$P$171,11,FALSE),IF(AA$2="S",VLOOKUP(AA99,'H. INV.'!$V$10:$AF$171,11,FALSE),IF(AA$2="D",VLOOKUP(AA99,'H. INV.'!$AL$10:$AV$171,11,FALSE),"")))))))</f>
        <v/>
      </c>
      <c r="FE99" s="148" t="str">
        <f>IF(AB99="","",IF(AB99="L",0,IF(AB99="V",0,IF(AB99="X",0,IF(AB$2="L",VLOOKUP(AB99,'H. INV.'!$F$10:$P$171,11,FALSE),IF(AB$2="S",VLOOKUP(AB99,'H. INV.'!$V$10:$AF$171,11,FALSE),IF(AB$2="D",VLOOKUP(AB99,'H. INV.'!$AL$10:$AV$171,11,FALSE),"")))))))</f>
        <v/>
      </c>
      <c r="FF99" s="148" t="str">
        <f>IF(AC99="","",IF(AC99="L",0,IF(AC99="V",0,IF(AC99="X",0,IF(AC$2="L",VLOOKUP(AC99,'H. INV.'!$F$10:$P$171,11,FALSE),IF(AC$2="S",VLOOKUP(AC99,'H. INV.'!$V$10:$AF$171,11,FALSE),IF(AC$2="D",VLOOKUP(AC99,'H. INV.'!$AL$10:$AV$171,11,FALSE),"")))))))</f>
        <v/>
      </c>
      <c r="FG99" s="148" t="str">
        <f>IF(AD99="","",IF(AD99="L",0,IF(AD99="V",0,IF(AD99="X",0,IF(AD$2="L",VLOOKUP(AD99,'H. INV.'!$F$10:$P$171,11,FALSE),IF(AD$2="S",VLOOKUP(AD99,'H. INV.'!$V$10:$AF$171,11,FALSE),IF(AD$2="D",VLOOKUP(AD99,'H. INV.'!$AL$10:$AV$171,11,FALSE),"")))))))</f>
        <v/>
      </c>
      <c r="FH99" s="148" t="str">
        <f>IF(AE99="","",IF(AE99="L",0,IF(AE99="V",0,IF(AE99="X",0,IF(AE$2="L",VLOOKUP(AE99,'H. INV.'!$F$10:$P$171,11,FALSE),IF(AE$2="S",VLOOKUP(AE99,'H. INV.'!$V$10:$AF$171,11,FALSE),IF(AE$2="D",VLOOKUP(AE99,'H. INV.'!$AL$10:$AV$171,11,FALSE),"")))))))</f>
        <v/>
      </c>
      <c r="FI99" s="148" t="str">
        <f>IF(AF99="","",IF(AF99="L",0,IF(AF99="V",0,IF(AF99="X",0,IF(AF$2="L",VLOOKUP(AF99,'H. INV.'!$F$10:$P$171,11,FALSE),IF(AF$2="S",VLOOKUP(AF99,'H. INV.'!$V$10:$AF$171,11,FALSE),IF(AF$2="D",VLOOKUP(AF99,'H. INV.'!$AL$10:$AV$171,11,FALSE),"")))))))</f>
        <v/>
      </c>
      <c r="FJ99" s="148" t="str">
        <f>IF(AG99="","",IF(AG99="L",0,IF(AG99="V",0,IF(AG99="X",0,IF(AG$2="L",VLOOKUP(AG99,'H. INV.'!$F$10:$P$171,11,FALSE),IF(AG$2="S",VLOOKUP(AG99,'H. INV.'!$V$10:$AF$171,11,FALSE),IF(AG$2="D",VLOOKUP(AG99,'H. INV.'!$AL$10:$AV$171,11,FALSE),"")))))))</f>
        <v/>
      </c>
      <c r="FK99" s="148" t="str">
        <f>IF(AH99="","",IF(AH99="L",0,IF(AH99="V",0,IF(AH99="X",0,IF(AH$2="L",VLOOKUP(AH99,'H. INV.'!$F$10:$P$171,11,FALSE),IF(AH$2="S",VLOOKUP(AH99,'H. INV.'!$V$10:$AF$171,11,FALSE),IF(AH$2="D",VLOOKUP(AH99,'H. INV.'!$AL$10:$AV$171,11,FALSE),"")))))))</f>
        <v/>
      </c>
      <c r="FL99" s="148" t="str">
        <f>IF(AI99="","",IF(AI99="L",0,IF(AI99="V",0,IF(AI99="X",0,IF(AI$2="L",VLOOKUP(AI99,'H. INV.'!$F$10:$P$171,11,FALSE),IF(AI$2="S",VLOOKUP(AI99,'H. INV.'!$V$10:$AF$171,11,FALSE),IF(AI$2="D",VLOOKUP(AI99,'H. INV.'!$AL$10:$AV$171,11,FALSE),"")))))))</f>
        <v/>
      </c>
      <c r="FM99" s="148" t="str">
        <f>IF(AJ99="","",IF(AJ99="L",0,IF(AJ99="V",0,IF(AJ99="X",0,IF(AJ$2="L",VLOOKUP(AJ99,'H. INV.'!$F$10:$P$171,11,FALSE),IF(AJ$2="S",VLOOKUP(AJ99,'H. INV.'!$V$10:$AF$171,11,FALSE),IF(AJ$2="D",VLOOKUP(AJ99,'H. INV.'!$AL$10:$AV$171,11,FALSE),"")))))))</f>
        <v/>
      </c>
      <c r="FN99" s="148" t="str">
        <f>IF(AK99="","",IF(AK99="L",0,IF(AK99="V",0,IF(AK99="X",0,IF(AK$2="L",VLOOKUP(AK99,'H. INV.'!$F$10:$P$171,11,FALSE),IF(AK$2="S",VLOOKUP(AK99,'H. INV.'!$V$10:$AF$171,11,FALSE),IF(AK$2="D",VLOOKUP(AK99,'H. INV.'!$AL$10:$AV$171,11,FALSE),"")))))))</f>
        <v/>
      </c>
      <c r="FO99" s="19"/>
      <c r="FP99" s="148" t="str">
        <f>IF(G99="","",IF(G99="L",0,IF(G99="V",0,IF(G99="X",0,IF(G$2="L",VLOOKUP(G99,'H. VER.'!$F$10:$P$171,11,FALSE),IF(G$2="S",VLOOKUP(G99,'H. VER.'!$V$10:$AF$171,11,FALSE),IF(G$2="D",VLOOKUP(G99,'H. VER.'!$AL$10:$AV$171,11,FALSE),"")))))))</f>
        <v/>
      </c>
      <c r="FQ99" s="148" t="str">
        <f>IF(H99="","",IF(H99="L",0,IF(H99="V",0,IF(H99="X",0,IF(H$2="L",VLOOKUP(H99,'H. VER.'!$F$10:$P$171,11,FALSE),IF(H$2="S",VLOOKUP(H99,'H. VER.'!$V$10:$AF$171,11,FALSE),IF(H$2="D",VLOOKUP(H99,'H. VER.'!$AL$10:$AV$171,11,FALSE),"")))))))</f>
        <v/>
      </c>
      <c r="FR99" s="148" t="str">
        <f>IF(I99="","",IF(I99="L",0,IF(I99="V",0,IF(I99="X",0,IF(I$2="L",VLOOKUP(I99,'H. VER.'!$F$10:$P$171,11,FALSE),IF(I$2="S",VLOOKUP(I99,'H. VER.'!$V$10:$AF$171,11,FALSE),IF(I$2="D",VLOOKUP(I99,'H. VER.'!$AL$10:$AV$171,11,FALSE),"")))))))</f>
        <v/>
      </c>
      <c r="FS99" s="148" t="str">
        <f>IF(J99="","",IF(J99="L",0,IF(J99="V",0,IF(J99="X",0,IF(J$2="L",VLOOKUP(J99,'H. VER.'!$F$10:$P$171,11,FALSE),IF(J$2="S",VLOOKUP(J99,'H. VER.'!$V$10:$AF$171,11,FALSE),IF(J$2="D",VLOOKUP(J99,'H. VER.'!$AL$10:$AV$171,11,FALSE),"")))))))</f>
        <v/>
      </c>
      <c r="FT99" s="148" t="str">
        <f>IF(K99="","",IF(K99="L",0,IF(K99="V",0,IF(K99="X",0,IF(K$2="L",VLOOKUP(K99,'H. VER.'!$F$10:$P$171,11,FALSE),IF(K$2="S",VLOOKUP(K99,'H. VER.'!$V$10:$AF$171,11,FALSE),IF(K$2="D",VLOOKUP(K99,'H. VER.'!$AL$10:$AV$171,11,FALSE),"")))))))</f>
        <v/>
      </c>
      <c r="FU99" s="148" t="str">
        <f>IF(L99="","",IF(L99="L",0,IF(L99="V",0,IF(L99="X",0,IF(L$2="L",VLOOKUP(L99,'H. VER.'!$F$10:$P$171,11,FALSE),IF(L$2="S",VLOOKUP(L99,'H. VER.'!$V$10:$AF$171,11,FALSE),IF(L$2="D",VLOOKUP(L99,'H. VER.'!$AL$10:$AV$171,11,FALSE),"")))))))</f>
        <v/>
      </c>
      <c r="FV99" s="148" t="str">
        <f>IF(M99="","",IF(M99="L",0,IF(M99="V",0,IF(M99="X",0,IF(M$2="L",VLOOKUP(M99,'H. VER.'!$F$10:$P$171,11,FALSE),IF(M$2="S",VLOOKUP(M99,'H. VER.'!$V$10:$AF$171,11,FALSE),IF(M$2="D",VLOOKUP(M99,'H. VER.'!$AL$10:$AV$171,11,FALSE),"")))))))</f>
        <v/>
      </c>
      <c r="FW99" s="148" t="str">
        <f>IF(N99="","",IF(N99="L",0,IF(N99="V",0,IF(N99="X",0,IF(N$2="L",VLOOKUP(N99,'H. VER.'!$F$10:$P$171,11,FALSE),IF(N$2="S",VLOOKUP(N99,'H. VER.'!$V$10:$AF$171,11,FALSE),IF(N$2="D",VLOOKUP(N99,'H. VER.'!$AL$10:$AV$171,11,FALSE),"")))))))</f>
        <v/>
      </c>
      <c r="FX99" s="148" t="str">
        <f>IF(O99="","",IF(O99="L",0,IF(O99="V",0,IF(O99="X",0,IF(O$2="L",VLOOKUP(O99,'H. VER.'!$F$10:$P$171,11,FALSE),IF(O$2="S",VLOOKUP(O99,'H. VER.'!$V$10:$AF$171,11,FALSE),IF(O$2="D",VLOOKUP(O99,'H. VER.'!$AL$10:$AV$171,11,FALSE),"")))))))</f>
        <v/>
      </c>
      <c r="FY99" s="148" t="str">
        <f>IF(P99="","",IF(P99="L",0,IF(P99="V",0,IF(P99="X",0,IF(P$2="L",VLOOKUP(P99,'H. VER.'!$F$10:$P$171,11,FALSE),IF(P$2="S",VLOOKUP(P99,'H. VER.'!$V$10:$AF$171,11,FALSE),IF(P$2="D",VLOOKUP(P99,'H. VER.'!$AL$10:$AV$171,11,FALSE),"")))))))</f>
        <v/>
      </c>
      <c r="FZ99" s="148" t="str">
        <f>IF(Q99="","",IF(Q99="L",0,IF(Q99="V",0,IF(Q99="X",0,IF(Q$2="L",VLOOKUP(Q99,'H. VER.'!$F$10:$P$171,11,FALSE),IF(Q$2="S",VLOOKUP(Q99,'H. VER.'!$V$10:$AF$171,11,FALSE),IF(Q$2="D",VLOOKUP(Q99,'H. VER.'!$AL$10:$AV$171,11,FALSE),"")))))))</f>
        <v/>
      </c>
      <c r="GA99" s="148" t="str">
        <f>IF(R99="","",IF(R99="L",0,IF(R99="V",0,IF(R99="X",0,IF(R$2="L",VLOOKUP(R99,'H. VER.'!$F$10:$P$171,11,FALSE),IF(R$2="S",VLOOKUP(R99,'H. VER.'!$V$10:$AF$171,11,FALSE),IF(R$2="D",VLOOKUP(R99,'H. VER.'!$AL$10:$AV$171,11,FALSE),"")))))))</f>
        <v/>
      </c>
      <c r="GB99" s="148" t="str">
        <f>IF(S99="","",IF(S99="L",0,IF(S99="V",0,IF(S99="X",0,IF(S$2="L",VLOOKUP(S99,'H. VER.'!$F$10:$P$171,11,FALSE),IF(S$2="S",VLOOKUP(S99,'H. VER.'!$V$10:$AF$171,11,FALSE),IF(S$2="D",VLOOKUP(S99,'H. VER.'!$AL$10:$AV$171,11,FALSE),"")))))))</f>
        <v/>
      </c>
      <c r="GC99" s="148" t="str">
        <f>IF(T99="","",IF(T99="L",0,IF(T99="V",0,IF(T99="X",0,IF(T$2="L",VLOOKUP(T99,'H. VER.'!$F$10:$P$171,11,FALSE),IF(T$2="S",VLOOKUP(T99,'H. VER.'!$V$10:$AF$171,11,FALSE),IF(T$2="D",VLOOKUP(T99,'H. VER.'!$AL$10:$AV$171,11,FALSE),"")))))))</f>
        <v/>
      </c>
      <c r="GD99" s="148" t="str">
        <f>IF(U99="","",IF(U99="L",0,IF(U99="V",0,IF(U99="X",0,IF(U$2="L",VLOOKUP(U99,'H. VER.'!$F$10:$P$171,11,FALSE),IF(U$2="S",VLOOKUP(U99,'H. VER.'!$V$10:$AF$171,11,FALSE),IF(U$2="D",VLOOKUP(U99,'H. VER.'!$AL$10:$AV$171,11,FALSE),"")))))))</f>
        <v/>
      </c>
      <c r="GE99" s="148" t="str">
        <f>IF(V99="","",IF(V99="L",0,IF(V99="V",0,IF(V99="X",0,IF(V$2="L",VLOOKUP(V99,'H. VER.'!$F$10:$P$171,11,FALSE),IF(V$2="S",VLOOKUP(V99,'H. VER.'!$V$10:$AF$171,11,FALSE),IF(V$2="D",VLOOKUP(V99,'H. VER.'!$AL$10:$AV$171,11,FALSE),"")))))))</f>
        <v/>
      </c>
      <c r="GF99" s="148" t="str">
        <f>IF(W99="","",IF(W99="L",0,IF(W99="V",0,IF(W99="X",0,IF(W$2="L",VLOOKUP(W99,'H. VER.'!$F$10:$P$171,11,FALSE),IF(W$2="S",VLOOKUP(W99,'H. VER.'!$V$10:$AF$171,11,FALSE),IF(W$2="D",VLOOKUP(W99,'H. VER.'!$AL$10:$AV$171,11,FALSE),"")))))))</f>
        <v/>
      </c>
      <c r="GG99" s="148" t="str">
        <f>IF(X99="","",IF(X99="L",0,IF(X99="V",0,IF(X99="X",0,IF(X$2="L",VLOOKUP(X99,'H. VER.'!$F$10:$P$171,11,FALSE),IF(X$2="S",VLOOKUP(X99,'H. VER.'!$V$10:$AF$171,11,FALSE),IF(X$2="D",VLOOKUP(X99,'H. VER.'!$AL$10:$AV$171,11,FALSE),"")))))))</f>
        <v/>
      </c>
      <c r="GH99" s="148" t="str">
        <f>IF(Y99="","",IF(Y99="L",0,IF(Y99="V",0,IF(Y99="X",0,IF(Y$2="L",VLOOKUP(Y99,'H. VER.'!$F$10:$P$171,11,FALSE),IF(Y$2="S",VLOOKUP(Y99,'H. VER.'!$V$10:$AF$171,11,FALSE),IF(Y$2="D",VLOOKUP(Y99,'H. VER.'!$AL$10:$AV$171,11,FALSE),"")))))))</f>
        <v/>
      </c>
      <c r="GI99" s="148" t="str">
        <f>IF(Z99="","",IF(Z99="L",0,IF(Z99="V",0,IF(Z99="X",0,IF(Z$2="L",VLOOKUP(Z99,'H. VER.'!$F$10:$P$171,11,FALSE),IF(Z$2="S",VLOOKUP(Z99,'H. VER.'!$V$10:$AF$171,11,FALSE),IF(Z$2="D",VLOOKUP(Z99,'H. VER.'!$AL$10:$AV$171,11,FALSE),"")))))))</f>
        <v/>
      </c>
      <c r="GJ99" s="148" t="str">
        <f>IF(AA99="","",IF(AA99="L",0,IF(AA99="V",0,IF(AA99="X",0,IF(AA$2="L",VLOOKUP(AA99,'H. VER.'!$F$10:$P$171,11,FALSE),IF(AA$2="S",VLOOKUP(AA99,'H. VER.'!$V$10:$AF$171,11,FALSE),IF(AA$2="D",VLOOKUP(AA99,'H. VER.'!$AL$10:$AV$171,11,FALSE),"")))))))</f>
        <v/>
      </c>
      <c r="GK99" s="148" t="str">
        <f>IF(AB99="","",IF(AB99="L",0,IF(AB99="V",0,IF(AB99="X",0,IF(AB$2="L",VLOOKUP(AB99,'H. VER.'!$F$10:$P$171,11,FALSE),IF(AB$2="S",VLOOKUP(AB99,'H. VER.'!$V$10:$AF$171,11,FALSE),IF(AB$2="D",VLOOKUP(AB99,'H. VER.'!$AL$10:$AV$171,11,FALSE),"")))))))</f>
        <v/>
      </c>
      <c r="GL99" s="148" t="str">
        <f>IF(AC99="","",IF(AC99="L",0,IF(AC99="V",0,IF(AC99="X",0,IF(AC$2="L",VLOOKUP(AC99,'H. VER.'!$F$10:$P$171,11,FALSE),IF(AC$2="S",VLOOKUP(AC99,'H. VER.'!$V$10:$AF$171,11,FALSE),IF(AC$2="D",VLOOKUP(AC99,'H. VER.'!$AL$10:$AV$171,11,FALSE),"")))))))</f>
        <v/>
      </c>
      <c r="GM99" s="148" t="str">
        <f>IF(AD99="","",IF(AD99="L",0,IF(AD99="V",0,IF(AD99="X",0,IF(AD$2="L",VLOOKUP(AD99,'H. VER.'!$F$10:$P$171,11,FALSE),IF(AD$2="S",VLOOKUP(AD99,'H. VER.'!$V$10:$AF$171,11,FALSE),IF(AD$2="D",VLOOKUP(AD99,'H. VER.'!$AL$10:$AV$171,11,FALSE),"")))))))</f>
        <v/>
      </c>
      <c r="GN99" s="148" t="str">
        <f>IF(AE99="","",IF(AE99="L",0,IF(AE99="V",0,IF(AE99="X",0,IF(AE$2="L",VLOOKUP(AE99,'H. VER.'!$F$10:$P$171,11,FALSE),IF(AE$2="S",VLOOKUP(AE99,'H. VER.'!$V$10:$AF$171,11,FALSE),IF(AE$2="D",VLOOKUP(AE99,'H. VER.'!$AL$10:$AV$171,11,FALSE),"")))))))</f>
        <v/>
      </c>
      <c r="GO99" s="148" t="str">
        <f>IF(AF99="","",IF(AF99="L",0,IF(AF99="V",0,IF(AF99="X",0,IF(AF$2="L",VLOOKUP(AF99,'H. VER.'!$F$10:$P$171,11,FALSE),IF(AF$2="S",VLOOKUP(AF99,'H. VER.'!$V$10:$AF$171,11,FALSE),IF(AF$2="D",VLOOKUP(AF99,'H. VER.'!$AL$10:$AV$171,11,FALSE),"")))))))</f>
        <v/>
      </c>
      <c r="GP99" s="148" t="str">
        <f>IF(AG99="","",IF(AG99="L",0,IF(AG99="V",0,IF(AG99="X",0,IF(AG$2="L",VLOOKUP(AG99,'H. VER.'!$F$10:$P$171,11,FALSE),IF(AG$2="S",VLOOKUP(AG99,'H. VER.'!$V$10:$AF$171,11,FALSE),IF(AG$2="D",VLOOKUP(AG99,'H. VER.'!$AL$10:$AV$171,11,FALSE),"")))))))</f>
        <v/>
      </c>
      <c r="GQ99" s="148" t="str">
        <f>IF(AH99="","",IF(AH99="L",0,IF(AH99="V",0,IF(AH99="X",0,IF(AH$2="L",VLOOKUP(AH99,'H. VER.'!$F$10:$P$171,11,FALSE),IF(AH$2="S",VLOOKUP(AH99,'H. VER.'!$V$10:$AF$171,11,FALSE),IF(AH$2="D",VLOOKUP(AH99,'H. VER.'!$AL$10:$AV$171,11,FALSE),"")))))))</f>
        <v/>
      </c>
      <c r="GR99" s="148" t="str">
        <f>IF(AI99="","",IF(AI99="L",0,IF(AI99="V",0,IF(AI99="X",0,IF(AI$2="L",VLOOKUP(AI99,'H. VER.'!$F$10:$P$171,11,FALSE),IF(AI$2="S",VLOOKUP(AI99,'H. VER.'!$V$10:$AF$171,11,FALSE),IF(AI$2="D",VLOOKUP(AI99,'H. VER.'!$AL$10:$AV$171,11,FALSE),"")))))))</f>
        <v/>
      </c>
      <c r="GS99" s="148" t="str">
        <f>IF(AJ99="","",IF(AJ99="L",0,IF(AJ99="V",0,IF(AJ99="X",0,IF(AJ$2="L",VLOOKUP(AJ99,'H. VER.'!$F$10:$P$171,11,FALSE),IF(AJ$2="S",VLOOKUP(AJ99,'H. VER.'!$V$10:$AF$171,11,FALSE),IF(AJ$2="D",VLOOKUP(AJ99,'H. VER.'!$AL$10:$AV$171,11,FALSE),"")))))))</f>
        <v/>
      </c>
      <c r="GT99" s="148" t="str">
        <f>IF(AK99="","",IF(AK99="L",0,IF(AK99="V",0,IF(AK99="X",0,IF(AK$2="L",VLOOKUP(AK99,'H. VER.'!$F$10:$P$171,11,FALSE),IF(AK$2="S",VLOOKUP(AK99,'H. VER.'!$V$10:$AF$171,11,FALSE),IF(AK$2="D",VLOOKUP(AK99,'H. VER.'!$AL$10:$AV$171,11,FALSE),"")))))))</f>
        <v/>
      </c>
      <c r="GU99" s="19"/>
      <c r="GV99" s="417" t="str">
        <f t="shared" si="122"/>
        <v/>
      </c>
      <c r="GW99" s="415"/>
    </row>
    <row r="100" spans="1:205" ht="15.75">
      <c r="A100" s="368"/>
      <c r="B100" s="367" t="str">
        <f>IFERROR(VLOOKUP(A516/7/2023+CONDUCTORES!C:V,20,FALSE),"")</f>
        <v/>
      </c>
      <c r="C100" s="544" t="str">
        <f>IF(CUADRO!A100="",IF(B100="","",B100),VLOOKUP(CUADRO!A100,CONDUCTORES!C:E,3,FALSE))</f>
        <v/>
      </c>
      <c r="D100" s="545" t="str">
        <f>IF(ISNA(IF(B100="",IF(A100="","",A100),VLOOKUP(B100,CONDUCTORES!B:F,5,FALSE))),"",(IF(B100="",IF(A100="","",A100),VLOOKUP(B100,CONDUCTORES!B:F,5,FALSE))))</f>
        <v/>
      </c>
      <c r="E100" s="546">
        <v>85</v>
      </c>
      <c r="F100" s="558"/>
      <c r="G100" s="547"/>
      <c r="H100" s="547"/>
      <c r="I100" s="547"/>
      <c r="J100" s="547"/>
      <c r="K100" s="547"/>
      <c r="L100" s="550"/>
      <c r="M100" s="547"/>
      <c r="N100" s="547"/>
      <c r="O100" s="547"/>
      <c r="P100" s="547"/>
      <c r="Q100" s="547"/>
      <c r="R100" s="547"/>
      <c r="S100" s="547"/>
      <c r="T100" s="547"/>
      <c r="U100" s="549"/>
      <c r="V100" s="547"/>
      <c r="W100" s="547"/>
      <c r="X100" s="547"/>
      <c r="Y100" s="547"/>
      <c r="Z100" s="550"/>
      <c r="AA100" s="547"/>
      <c r="AB100" s="547"/>
      <c r="AC100" s="547"/>
      <c r="AD100" s="547"/>
      <c r="AE100" s="547"/>
      <c r="AF100" s="547"/>
      <c r="AG100" s="547"/>
      <c r="AH100" s="547"/>
      <c r="AI100" s="547"/>
      <c r="AJ100" s="547"/>
      <c r="AK100" s="547"/>
      <c r="AL100" s="417">
        <f t="shared" si="120"/>
        <v>0</v>
      </c>
      <c r="AM100" s="417">
        <f t="shared" si="121"/>
        <v>31</v>
      </c>
      <c r="AN100" s="463">
        <f t="shared" si="112"/>
        <v>0</v>
      </c>
      <c r="AO100" s="463">
        <f t="shared" si="113"/>
        <v>0</v>
      </c>
      <c r="AP100" s="463">
        <f t="shared" si="114"/>
        <v>0</v>
      </c>
      <c r="AQ100" s="463">
        <f t="shared" si="115"/>
        <v>0</v>
      </c>
      <c r="AR100" s="463">
        <f t="shared" si="116"/>
        <v>0</v>
      </c>
      <c r="AS100" s="464">
        <f t="shared" si="117"/>
        <v>0</v>
      </c>
      <c r="AT100" s="464">
        <f t="shared" si="118"/>
        <v>0</v>
      </c>
      <c r="AU100" s="465">
        <f>EH100+(AO100*(CALCULADORA!$L$22/30))+(CUADRO!AP100*CALCULADORA!$J$22)+(CUADRO!AQ100*CALCULADORA!$J$22)+(CUADRO!AR100*CALCULADORA!$J$22)</f>
        <v>0</v>
      </c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97">
        <f t="shared" ref="BV100:BV131" si="123">IF(G100="HS",0,IF(G100="AP",0,IF(G100="BA",0,IF(G100="V",0,IF(G100&lt;&gt;"L",BU100+1,0)))))</f>
        <v>1</v>
      </c>
      <c r="BW100" s="97">
        <f t="shared" ref="BW100:BW131" si="124">IF(H100="HS",0,IF(H100="AP",0,IF(H100="BA",0,IF(H100="V",0,IF(H100&lt;&gt;"L",BV100+1,0)))))</f>
        <v>2</v>
      </c>
      <c r="BX100" s="97">
        <f t="shared" ref="BX100:BX131" si="125">IF(I100="HS",0,IF(I100="AP",0,IF(I100="BA",0,IF(I100="V",0,IF(I100&lt;&gt;"L",BW100+1,0)))))</f>
        <v>3</v>
      </c>
      <c r="BY100" s="97">
        <f t="shared" ref="BY100:BY131" si="126">IF(J100="HS",0,IF(J100="AP",0,IF(J100="BA",0,IF(J100="V",0,IF(J100&lt;&gt;"L",BX100+1,0)))))</f>
        <v>4</v>
      </c>
      <c r="BZ100" s="97">
        <f t="shared" ref="BZ100:BZ131" si="127">IF(K100="HS",0,IF(K100="AP",0,IF(K100="BA",0,IF(K100="V",0,IF(K100&lt;&gt;"L",BY100+1,0)))))</f>
        <v>5</v>
      </c>
      <c r="CA100" s="97">
        <f t="shared" ref="CA100:CA131" si="128">IF(L100="HS",0,IF(L100="AP",0,IF(L100="BA",0,IF(L100="V",0,IF(L100&lt;&gt;"L",BZ100+1,0)))))</f>
        <v>6</v>
      </c>
      <c r="CB100" s="97">
        <f t="shared" ref="CB100:CB131" si="129">IF(M100="HS",0,IF(M100="AP",0,IF(M100="BA",0,IF(M100="V",0,IF(M100&lt;&gt;"L",CA100+1,0)))))</f>
        <v>7</v>
      </c>
      <c r="CC100" s="97">
        <f t="shared" ref="CC100:CC131" si="130">IF(N100="HS",0,IF(N100="AP",0,IF(N100="BA",0,IF(N100="V",0,IF(N100&lt;&gt;"L",CB100+1,0)))))</f>
        <v>8</v>
      </c>
      <c r="CD100" s="97">
        <f t="shared" ref="CD100:CD131" si="131">IF(O100="HS",0,IF(O100="AP",0,IF(O100="BA",0,IF(O100="V",0,IF(O100&lt;&gt;"L",CC100+1,0)))))</f>
        <v>9</v>
      </c>
      <c r="CE100" s="97">
        <f t="shared" ref="CE100:CE131" si="132">IF(P100="HS",0,IF(P100="AP",0,IF(P100="BA",0,IF(P100="V",0,IF(P100&lt;&gt;"L",CD100+1,0)))))</f>
        <v>10</v>
      </c>
      <c r="CF100" s="97">
        <f t="shared" ref="CF100:CF131" si="133">IF(Q100="HS",0,IF(Q100="AP",0,IF(Q100="BA",0,IF(Q100="V",0,IF(Q100&lt;&gt;"L",CE100+1,0)))))</f>
        <v>11</v>
      </c>
      <c r="CG100" s="97">
        <f t="shared" ref="CG100:CG131" si="134">IF(R100="HS",0,IF(R100="AP",0,IF(R100="BA",0,IF(R100="V",0,IF(R100&lt;&gt;"L",CF100+1,0)))))</f>
        <v>12</v>
      </c>
      <c r="CH100" s="97">
        <f t="shared" ref="CH100:CH131" si="135">IF(S100="HS",0,IF(S100="AP",0,IF(S100="BA",0,IF(S100="V",0,IF(S100&lt;&gt;"L",CG100+1,0)))))</f>
        <v>13</v>
      </c>
      <c r="CI100" s="97">
        <f t="shared" ref="CI100:CI131" si="136">IF(T100="HS",0,IF(T100="AP",0,IF(T100="BA",0,IF(T100="V",0,IF(T100&lt;&gt;"L",CH100+1,0)))))</f>
        <v>14</v>
      </c>
      <c r="CJ100" s="97">
        <f t="shared" ref="CJ100:CJ131" si="137">IF(U100="HS",0,IF(U100="AP",0,IF(U100="BA",0,IF(U100="V",0,IF(U100&lt;&gt;"L",CI100+1,0)))))</f>
        <v>15</v>
      </c>
      <c r="CK100" s="97">
        <f t="shared" ref="CK100:CK131" si="138">IF(V100="HS",0,IF(V100="AP",0,IF(V100="BA",0,IF(V100="V",0,IF(V100&lt;&gt;"L",CJ100+1,0)))))</f>
        <v>16</v>
      </c>
      <c r="CL100" s="97">
        <f t="shared" ref="CL100:CL131" si="139">IF(W100="HS",0,IF(W100="AP",0,IF(W100="BA",0,IF(W100="V",0,IF(W100&lt;&gt;"L",CK100+1,0)))))</f>
        <v>17</v>
      </c>
      <c r="CM100" s="97">
        <f t="shared" ref="CM100:CM131" si="140">IF(X100="HS",0,IF(X100="AP",0,IF(X100="BA",0,IF(X100="V",0,IF(X100&lt;&gt;"L",CL100+1,0)))))</f>
        <v>18</v>
      </c>
      <c r="CN100" s="97">
        <f t="shared" ref="CN100:CN131" si="141">IF(Y100="HS",0,IF(Y100="AP",0,IF(Y100="BA",0,IF(Y100="V",0,IF(Y100&lt;&gt;"L",CM100+1,0)))))</f>
        <v>19</v>
      </c>
      <c r="CO100" s="97">
        <f t="shared" ref="CO100:CO131" si="142">IF(Z100="HS",0,IF(Z100="AP",0,IF(Z100="BA",0,IF(Z100="V",0,IF(Z100&lt;&gt;"L",CN100+1,0)))))</f>
        <v>20</v>
      </c>
      <c r="CP100" s="97">
        <f t="shared" ref="CP100:CP131" si="143">IF(AA100="HS",0,IF(AA100="AP",0,IF(AA100="BA",0,IF(AA100="V",0,IF(AA100&lt;&gt;"L",CO100+1,0)))))</f>
        <v>21</v>
      </c>
      <c r="CQ100" s="97">
        <f t="shared" ref="CQ100:CQ131" si="144">IF(AB100="HS",0,IF(AB100="AP",0,IF(AB100="BA",0,IF(AB100="V",0,IF(AB100&lt;&gt;"L",CP100+1,0)))))</f>
        <v>22</v>
      </c>
      <c r="CR100" s="97">
        <f t="shared" ref="CR100:CR131" si="145">IF(AC100="HS",0,IF(AC100="AP",0,IF(AC100="BA",0,IF(AC100="V",0,IF(AC100&lt;&gt;"L",CQ100+1,0)))))</f>
        <v>23</v>
      </c>
      <c r="CS100" s="97">
        <f t="shared" ref="CS100:CS131" si="146">IF(AD100="HS",0,IF(AD100="AP",0,IF(AD100="BA",0,IF(AD100="V",0,IF(AD100&lt;&gt;"L",CR100+1,0)))))</f>
        <v>24</v>
      </c>
      <c r="CT100" s="97">
        <f t="shared" ref="CT100:CT131" si="147">IF(AE100="HS",0,IF(AE100="AP",0,IF(AE100="BA",0,IF(AE100="V",0,IF(AE100&lt;&gt;"L",CS100+1,0)))))</f>
        <v>25</v>
      </c>
      <c r="CU100" s="97">
        <f t="shared" ref="CU100:CU131" si="148">IF(AF100="HS",0,IF(AF100="AP",0,IF(AF100="BA",0,IF(AF100="V",0,IF(AF100&lt;&gt;"L",CT100+1,0)))))</f>
        <v>26</v>
      </c>
      <c r="CV100" s="97">
        <f t="shared" ref="CV100:CV131" si="149">IF(AG100="HS",0,IF(AG100="AP",0,IF(AG100="BA",0,IF(AG100="V",0,IF(AG100&lt;&gt;"L",CU100+1,0)))))</f>
        <v>27</v>
      </c>
      <c r="CW100" s="97">
        <f t="shared" ref="CW100:CW131" si="150">IF(AH100="HS",0,IF(AH100="AP",0,IF(AH100="BA",0,IF(AH100="V",0,IF(AH100&lt;&gt;"L",CV100+1,0)))))</f>
        <v>28</v>
      </c>
      <c r="CX100" s="97">
        <f t="shared" ref="CX100:CX131" si="151">IF(AI100="HS",0,IF(AI100="AP",0,IF(AI100="BA",0,IF(AI100="V",0,IF(AI100&lt;&gt;"L",CW100+1,0)))))</f>
        <v>29</v>
      </c>
      <c r="CY100" s="97">
        <f t="shared" ref="CY100:CY131" si="152">IF(AJ100="HS",0,IF(AJ100="AP",0,IF(AJ100="BA",0,IF(AJ100="V",0,IF(AJ100&lt;&gt;"L",CX100+1,0)))))</f>
        <v>30</v>
      </c>
      <c r="CZ100" s="97">
        <f t="shared" ref="CZ100:CZ131" si="153">IF(AK100="HS",0,IF(AK100="AP",0,IF(AK100="BA",0,IF(AK100="V",0,IF(AK100&lt;&gt;"L",CY100+1,0)))))</f>
        <v>31</v>
      </c>
      <c r="DA100" s="19"/>
      <c r="DB100" s="19"/>
      <c r="DC100" s="148" t="str">
        <f>IF(G100="X",CALCULADORA!$J$22,IF(CUADRO!G100="V",0,IF(CUADRO!G100="AP",0,IF(CUADRO!G100="HS",0,IF(CUADRO!G100="BA",0,IF(CALCULADORA!$M$2="INVIERNO",CUADRO!EJ100,CUADRO!FP100))))))</f>
        <v/>
      </c>
      <c r="DD100" s="148" t="str">
        <f>IF(H100="X",CALCULADORA!$J$22,IF(CUADRO!H100="V",0,IF(CUADRO!H100="AP",0,IF(CUADRO!H100="HS",0,IF(CUADRO!H100="BA",0,IF(CALCULADORA!$M$2="INVIERNO",CUADRO!EK100,CUADRO!FQ100))))))</f>
        <v/>
      </c>
      <c r="DE100" s="148" t="str">
        <f>IF(I100="X",CALCULADORA!$J$22,IF(CUADRO!I100="V",0,IF(CUADRO!I100="AP",0,IF(CUADRO!I100="HS",0,IF(CUADRO!I100="BA",0,IF(CALCULADORA!$M$2="INVIERNO",CUADRO!EL100,CUADRO!FR100))))))</f>
        <v/>
      </c>
      <c r="DF100" s="148" t="str">
        <f>IF(J100="X",CALCULADORA!$J$22,IF(CUADRO!J100="V",0,IF(CUADRO!J100="AP",0,IF(CUADRO!J100="HS",0,IF(CUADRO!J100="BA",0,IF(CALCULADORA!$M$2="INVIERNO",CUADRO!EM100,CUADRO!FS100))))))</f>
        <v/>
      </c>
      <c r="DG100" s="148" t="str">
        <f>IF(K100="X",CALCULADORA!$J$22,IF(CUADRO!K100="V",0,IF(CUADRO!K100="AP",0,IF(CUADRO!K100="HS",0,IF(CUADRO!K100="BA",0,IF(CALCULADORA!$M$2="INVIERNO",CUADRO!EN100,CUADRO!FT100))))))</f>
        <v/>
      </c>
      <c r="DH100" s="148" t="str">
        <f>IF(L100="X",CALCULADORA!$J$22,IF(CUADRO!L100="V",0,IF(CUADRO!L100="AP",0,IF(CUADRO!L100="HS",0,IF(CUADRO!L100="BA",0,IF(CALCULADORA!$M$2="INVIERNO",CUADRO!EO100,CUADRO!FU100))))))</f>
        <v/>
      </c>
      <c r="DI100" s="148" t="str">
        <f>IF(M100="X",CALCULADORA!$J$22,IF(CUADRO!M100="V",0,IF(CUADRO!M100="AP",0,IF(CUADRO!M100="HS",0,IF(CUADRO!M100="BA",0,IF(CALCULADORA!$M$2="INVIERNO",CUADRO!EP100,CUADRO!FV100))))))</f>
        <v/>
      </c>
      <c r="DJ100" s="148" t="str">
        <f>IF(N100="X",CALCULADORA!$J$22,IF(CUADRO!N100="V",0,IF(CUADRO!N100="AP",0,IF(CUADRO!N100="HS",0,IF(CUADRO!N100="BA",0,IF(CALCULADORA!$M$2="INVIERNO",CUADRO!EQ100,CUADRO!FW100))))))</f>
        <v/>
      </c>
      <c r="DK100" s="148" t="str">
        <f>IF(O100="X",CALCULADORA!$J$22,IF(CUADRO!O100="V",0,IF(CUADRO!O100="AP",0,IF(CUADRO!O100="HS",0,IF(CUADRO!O100="BA",0,IF(CALCULADORA!$M$2="INVIERNO",CUADRO!ER100,CUADRO!FX100))))))</f>
        <v/>
      </c>
      <c r="DL100" s="148" t="str">
        <f>IF(P100="X",CALCULADORA!$J$22,IF(CUADRO!P100="V",0,IF(CUADRO!P100="AP",0,IF(CUADRO!P100="HS",0,IF(CUADRO!P100="BA",0,IF(CALCULADORA!$M$2="INVIERNO",CUADRO!ES100,CUADRO!FY100))))))</f>
        <v/>
      </c>
      <c r="DM100" s="148" t="str">
        <f>IF(Q100="X",CALCULADORA!$J$22,IF(CUADRO!Q100="V",0,IF(CUADRO!Q100="AP",0,IF(CUADRO!Q100="HS",0,IF(CUADRO!Q100="BA",0,IF(CALCULADORA!$M$2="INVIERNO",CUADRO!ET100,CUADRO!FZ100))))))</f>
        <v/>
      </c>
      <c r="DN100" s="148" t="str">
        <f>IF(R100="X",CALCULADORA!$J$22,IF(CUADRO!R100="V",0,IF(CUADRO!R100="AP",0,IF(CUADRO!R100="HS",0,IF(CUADRO!R100="BA",0,IF(CALCULADORA!$M$2="INVIERNO",CUADRO!EU100,CUADRO!GA100))))))</f>
        <v/>
      </c>
      <c r="DO100" s="148" t="str">
        <f>IF(S100="X",CALCULADORA!$J$22,IF(CUADRO!S100="V",0,IF(CUADRO!S100="AP",0,IF(CUADRO!S100="HS",0,IF(CUADRO!S100="BA",0,IF(CALCULADORA!$M$2="INVIERNO",CUADRO!EV100,CUADRO!GB100))))))</f>
        <v/>
      </c>
      <c r="DP100" s="148" t="str">
        <f>IF(T100="X",CALCULADORA!$J$22,IF(CUADRO!T100="V",0,IF(CUADRO!T100="AP",0,IF(CUADRO!T100="HS",0,IF(CUADRO!T100="BA",0,IF(CALCULADORA!$M$2="INVIERNO",CUADRO!EW100,CUADRO!GC100))))))</f>
        <v/>
      </c>
      <c r="DQ100" s="148" t="str">
        <f>IF(U100="X",CALCULADORA!$J$22,IF(CUADRO!U100="V",0,IF(CUADRO!U100="AP",0,IF(CUADRO!U100="HS",0,IF(CUADRO!U100="BA",0,IF(CALCULADORA!$M$2="INVIERNO",CUADRO!EX100,CUADRO!GD100))))))</f>
        <v/>
      </c>
      <c r="DR100" s="148" t="str">
        <f>IF(V100="X",CALCULADORA!$J$22,IF(CUADRO!V100="V",0,IF(CUADRO!V100="AP",0,IF(CUADRO!V100="HS",0,IF(CUADRO!V100="BA",0,IF(CALCULADORA!$M$2="INVIERNO",CUADRO!EY100,CUADRO!GE100))))))</f>
        <v/>
      </c>
      <c r="DS100" s="148" t="str">
        <f>IF(W100="X",CALCULADORA!$J$22,IF(CUADRO!W100="V",0,IF(CUADRO!W100="AP",0,IF(CUADRO!W100="HS",0,IF(CUADRO!W100="BA",0,IF(CALCULADORA!$M$2="INVIERNO",CUADRO!EZ100,CUADRO!GF100))))))</f>
        <v/>
      </c>
      <c r="DT100" s="148" t="str">
        <f>IF(X100="X",CALCULADORA!$J$22,IF(CUADRO!X100="V",0,IF(CUADRO!X100="AP",0,IF(CUADRO!X100="HS",0,IF(CUADRO!X100="BA",0,IF(CALCULADORA!$M$2="INVIERNO",CUADRO!FA100,CUADRO!GG100))))))</f>
        <v/>
      </c>
      <c r="DU100" s="148" t="str">
        <f>IF(Y100="X",CALCULADORA!$J$22,IF(CUADRO!Y100="V",0,IF(CUADRO!Y100="AP",0,IF(CUADRO!Y100="HS",0,IF(CUADRO!Y100="BA",0,IF(CALCULADORA!$M$2="INVIERNO",CUADRO!FB100,CUADRO!GH100))))))</f>
        <v/>
      </c>
      <c r="DV100" s="148" t="str">
        <f>IF(Z100="X",CALCULADORA!$J$22,IF(CUADRO!Z100="V",0,IF(CUADRO!Z100="AP",0,IF(CUADRO!Z100="HS",0,IF(CUADRO!Z100="BA",0,IF(CALCULADORA!$M$2="INVIERNO",CUADRO!FC100,CUADRO!GI100))))))</f>
        <v/>
      </c>
      <c r="DW100" s="148" t="str">
        <f>IF(AA100="X",CALCULADORA!$J$22,IF(CUADRO!AA100="V",0,IF(CUADRO!AA100="AP",0,IF(CUADRO!AA100="HS",0,IF(CUADRO!AA100="BA",0,IF(CALCULADORA!$M$2="INVIERNO",CUADRO!FD100,CUADRO!GJ100))))))</f>
        <v/>
      </c>
      <c r="DX100" s="148" t="str">
        <f>IF(AB100="X",CALCULADORA!$J$22,IF(CUADRO!AB100="V",0,IF(CUADRO!AB100="AP",0,IF(CUADRO!AB100="HS",0,IF(CUADRO!AB100="BA",0,IF(CALCULADORA!$M$2="INVIERNO",CUADRO!FE100,CUADRO!GK100))))))</f>
        <v/>
      </c>
      <c r="DY100" s="148" t="str">
        <f>IF(AC100="X",CALCULADORA!$J$22,IF(CUADRO!AC100="V",0,IF(CUADRO!AC100="AP",0,IF(CUADRO!AC100="HS",0,IF(CUADRO!AC100="BA",0,IF(CALCULADORA!$M$2="INVIERNO",CUADRO!FF100,CUADRO!GL100))))))</f>
        <v/>
      </c>
      <c r="DZ100" s="148" t="str">
        <f>IF(AD100="X",CALCULADORA!$J$22,IF(CUADRO!AD100="V",0,IF(CUADRO!AD100="AP",0,IF(CUADRO!AD100="HS",0,IF(CUADRO!AD100="BA",0,IF(CALCULADORA!$M$2="INVIERNO",CUADRO!FG100,CUADRO!GM100))))))</f>
        <v/>
      </c>
      <c r="EA100" s="148" t="str">
        <f>IF(AE100="X",CALCULADORA!$J$22,IF(CUADRO!AE100="V",0,IF(CUADRO!AE100="AP",0,IF(CUADRO!AE100="HS",0,IF(CUADRO!AE100="BA",0,IF(CALCULADORA!$M$2="INVIERNO",CUADRO!FH100,CUADRO!GN100))))))</f>
        <v/>
      </c>
      <c r="EB100" s="148" t="str">
        <f>IF(AF100="X",CALCULADORA!$J$22,IF(CUADRO!AF100="V",0,IF(CUADRO!AF100="AP",0,IF(CUADRO!AF100="HS",0,IF(CUADRO!AF100="BA",0,IF(CALCULADORA!$M$2="INVIERNO",CUADRO!FI100,CUADRO!GO100))))))</f>
        <v/>
      </c>
      <c r="EC100" s="148" t="str">
        <f>IF(AG100="X",CALCULADORA!$J$22,IF(CUADRO!AG100="V",0,IF(CUADRO!AG100="AP",0,IF(CUADRO!AG100="HS",0,IF(CUADRO!AG100="BA",0,IF(CALCULADORA!$M$2="INVIERNO",CUADRO!FJ100,CUADRO!GP100))))))</f>
        <v/>
      </c>
      <c r="ED100" s="148" t="str">
        <f>IF(AH100="X",CALCULADORA!$J$22,IF(CUADRO!AH100="V",0,IF(CUADRO!AH100="AP",0,IF(CUADRO!AH100="HS",0,IF(CUADRO!AH100="BA",0,IF(CALCULADORA!$M$2="INVIERNO",CUADRO!FK100,CUADRO!GQ100))))))</f>
        <v/>
      </c>
      <c r="EE100" s="148" t="str">
        <f>IF(AI100="X",CALCULADORA!$J$22,IF(CUADRO!AI100="V",0,IF(CUADRO!AI100="AP",0,IF(CUADRO!AI100="HS",0,IF(CUADRO!AI100="BA",0,IF(CALCULADORA!$M$2="INVIERNO",CUADRO!FL100,CUADRO!GR100))))))</f>
        <v/>
      </c>
      <c r="EF100" s="148" t="str">
        <f>IF(AJ100="X",CALCULADORA!$J$22,IF(CUADRO!AJ100="V",0,IF(CUADRO!AJ100="AP",0,IF(CUADRO!AJ100="HS",0,IF(CUADRO!AJ100="BA",0,IF(CALCULADORA!$M$2="INVIERNO",CUADRO!FM100,CUADRO!GS100))))))</f>
        <v/>
      </c>
      <c r="EG100" s="148" t="str">
        <f>IF(AK100="X",CALCULADORA!$J$22,IF(CUADRO!AK100="V",0,IF(CUADRO!AK100="AP",0,IF(CUADRO!AK100="HS",0,IF(CUADRO!AK100="BA",0,IF(CALCULADORA!$M$2="INVIERNO",CUADRO!FN100,CUADRO!GT100))))))</f>
        <v/>
      </c>
      <c r="EH100" s="363">
        <f t="shared" si="119"/>
        <v>0</v>
      </c>
      <c r="EI100" s="19"/>
      <c r="EJ100" s="148" t="str">
        <f>IF(G100="","",IF(G100="L",0,IF(G100="V",0,IF(G100="X",0,IF(G$2="L",VLOOKUP(G100,'H. INV.'!$F$10:$P$171,11,FALSE),IF(G$2="S",VLOOKUP(G100,'H. INV.'!$V$10:$AF$171,11,FALSE),IF(G$2="D",VLOOKUP(G100,'H. INV.'!$AL$10:$AV$171,11,FALSE),"")))))))</f>
        <v/>
      </c>
      <c r="EK100" s="148" t="str">
        <f>IF(H100="","",IF(H100="L",0,IF(H100="V",0,IF(H100="X",0,IF(H$2="L",VLOOKUP(H100,'H. INV.'!$F$10:$P$171,11,FALSE),IF(H$2="S",VLOOKUP(H100,'H. INV.'!$V$10:$AF$171,11,FALSE),IF(H$2="D",VLOOKUP(H100,'H. INV.'!$AL$10:$AV$171,11,FALSE),"")))))))</f>
        <v/>
      </c>
      <c r="EL100" s="148" t="str">
        <f>IF(I100="","",IF(I100="L",0,IF(I100="V",0,IF(I100="X",0,IF(I$2="L",VLOOKUP(I100,'H. INV.'!$F$10:$P$171,11,FALSE),IF(I$2="S",VLOOKUP(I100,'H. INV.'!$V$10:$AF$171,11,FALSE),IF(I$2="D",VLOOKUP(I100,'H. INV.'!$AL$10:$AV$171,11,FALSE),"")))))))</f>
        <v/>
      </c>
      <c r="EM100" s="148" t="str">
        <f>IF(J100="","",IF(J100="L",0,IF(J100="V",0,IF(J100="X",0,IF(J$2="L",VLOOKUP(J100,'H. INV.'!$F$10:$P$171,11,FALSE),IF(J$2="S",VLOOKUP(J100,'H. INV.'!$V$10:$AF$171,11,FALSE),IF(J$2="D",VLOOKUP(J100,'H. INV.'!$AL$10:$AV$171,11,FALSE),"")))))))</f>
        <v/>
      </c>
      <c r="EN100" s="148" t="str">
        <f>IF(K100="","",IF(K100="L",0,IF(K100="V",0,IF(K100="X",0,IF(K$2="L",VLOOKUP(K100,'H. INV.'!$F$10:$P$171,11,FALSE),IF(K$2="S",VLOOKUP(K100,'H. INV.'!$V$10:$AF$171,11,FALSE),IF(K$2="D",VLOOKUP(K100,'H. INV.'!$AL$10:$AV$171,11,FALSE),"")))))))</f>
        <v/>
      </c>
      <c r="EO100" s="148" t="str">
        <f>IF(L100="","",IF(L100="L",0,IF(L100="V",0,IF(L100="X",0,IF(L$2="L",VLOOKUP(L100,'H. INV.'!$F$10:$P$171,11,FALSE),IF(L$2="S",VLOOKUP(L100,'H. INV.'!$V$10:$AF$171,11,FALSE),IF(L$2="D",VLOOKUP(L100,'H. INV.'!$AL$10:$AV$171,11,FALSE),"")))))))</f>
        <v/>
      </c>
      <c r="EP100" s="148" t="str">
        <f>IF(M100="","",IF(M100="L",0,IF(M100="V",0,IF(M100="X",0,IF(M$2="L",VLOOKUP(M100,'H. INV.'!$F$10:$P$171,11,FALSE),IF(M$2="S",VLOOKUP(M100,'H. INV.'!$V$10:$AF$171,11,FALSE),IF(M$2="D",VLOOKUP(M100,'H. INV.'!$AL$10:$AV$171,11,FALSE),"")))))))</f>
        <v/>
      </c>
      <c r="EQ100" s="148" t="str">
        <f>IF(N100="","",IF(N100="L",0,IF(N100="V",0,IF(N100="X",0,IF(N$2="L",VLOOKUP(N100,'H. INV.'!$F$10:$P$171,11,FALSE),IF(N$2="S",VLOOKUP(N100,'H. INV.'!$V$10:$AF$171,11,FALSE),IF(N$2="D",VLOOKUP(N100,'H. INV.'!$AL$10:$AV$171,11,FALSE),"")))))))</f>
        <v/>
      </c>
      <c r="ER100" s="148" t="str">
        <f>IF(O100="","",IF(O100="L",0,IF(O100="V",0,IF(O100="X",0,IF(O$2="L",VLOOKUP(O100,'H. INV.'!$F$10:$P$171,11,FALSE),IF(O$2="S",VLOOKUP(O100,'H. INV.'!$V$10:$AF$171,11,FALSE),IF(O$2="D",VLOOKUP(O100,'H. INV.'!$AL$10:$AV$171,11,FALSE),"")))))))</f>
        <v/>
      </c>
      <c r="ES100" s="148" t="str">
        <f>IF(P100="","",IF(P100="L",0,IF(P100="V",0,IF(P100="X",0,IF(P$2="L",VLOOKUP(P100,'H. INV.'!$F$10:$P$171,11,FALSE),IF(P$2="S",VLOOKUP(P100,'H. INV.'!$V$10:$AF$171,11,FALSE),IF(P$2="D",VLOOKUP(P100,'H. INV.'!$AL$10:$AV$171,11,FALSE),"")))))))</f>
        <v/>
      </c>
      <c r="ET100" s="148" t="str">
        <f>IF(Q100="","",IF(Q100="L",0,IF(Q100="V",0,IF(Q100="X",0,IF(Q$2="L",VLOOKUP(Q100,'H. INV.'!$F$10:$P$171,11,FALSE),IF(Q$2="S",VLOOKUP(Q100,'H. INV.'!$V$10:$AF$171,11,FALSE),IF(Q$2="D",VLOOKUP(Q100,'H. INV.'!$AL$10:$AV$171,11,FALSE),"")))))))</f>
        <v/>
      </c>
      <c r="EU100" s="148" t="str">
        <f>IF(R100="","",IF(R100="L",0,IF(R100="V",0,IF(R100="X",0,IF(R$2="L",VLOOKUP(R100,'H. INV.'!$F$10:$P$171,11,FALSE),IF(R$2="S",VLOOKUP(R100,'H. INV.'!$V$10:$AF$171,11,FALSE),IF(R$2="D",VLOOKUP(R100,'H. INV.'!$AL$10:$AV$171,11,FALSE),"")))))))</f>
        <v/>
      </c>
      <c r="EV100" s="148" t="str">
        <f>IF(S100="","",IF(S100="L",0,IF(S100="V",0,IF(S100="X",0,IF(S$2="L",VLOOKUP(S100,'H. INV.'!$F$10:$P$171,11,FALSE),IF(S$2="S",VLOOKUP(S100,'H. INV.'!$V$10:$AF$171,11,FALSE),IF(S$2="D",VLOOKUP(S100,'H. INV.'!$AL$10:$AV$171,11,FALSE),"")))))))</f>
        <v/>
      </c>
      <c r="EW100" s="148" t="str">
        <f>IF(T100="","",IF(T100="L",0,IF(T100="V",0,IF(T100="X",0,IF(T$2="L",VLOOKUP(T100,'H. INV.'!$F$10:$P$171,11,FALSE),IF(T$2="S",VLOOKUP(T100,'H. INV.'!$V$10:$AF$171,11,FALSE),IF(T$2="D",VLOOKUP(T100,'H. INV.'!$AL$10:$AV$171,11,FALSE),"")))))))</f>
        <v/>
      </c>
      <c r="EX100" s="148" t="str">
        <f>IF(U100="","",IF(U100="L",0,IF(U100="V",0,IF(U100="X",0,IF(U$2="L",VLOOKUP(U100,'H. INV.'!$F$10:$P$171,11,FALSE),IF(U$2="S",VLOOKUP(U100,'H. INV.'!$V$10:$AF$171,11,FALSE),IF(U$2="D",VLOOKUP(U100,'H. INV.'!$AL$10:$AV$171,11,FALSE),"")))))))</f>
        <v/>
      </c>
      <c r="EY100" s="148" t="str">
        <f>IF(V100="","",IF(V100="L",0,IF(V100="V",0,IF(V100="X",0,IF(V$2="L",VLOOKUP(V100,'H. INV.'!$F$10:$P$171,11,FALSE),IF(V$2="S",VLOOKUP(V100,'H. INV.'!$V$10:$AF$171,11,FALSE),IF(V$2="D",VLOOKUP(V100,'H. INV.'!$AL$10:$AV$171,11,FALSE),"")))))))</f>
        <v/>
      </c>
      <c r="EZ100" s="148" t="str">
        <f>IF(W100="","",IF(W100="L",0,IF(W100="V",0,IF(W100="X",0,IF(W$2="L",VLOOKUP(W100,'H. INV.'!$F$10:$P$171,11,FALSE),IF(W$2="S",VLOOKUP(W100,'H. INV.'!$V$10:$AF$171,11,FALSE),IF(W$2="D",VLOOKUP(W100,'H. INV.'!$AL$10:$AV$171,11,FALSE),"")))))))</f>
        <v/>
      </c>
      <c r="FA100" s="148" t="str">
        <f>IF(X100="","",IF(X100="L",0,IF(X100="V",0,IF(X100="X",0,IF(X$2="L",VLOOKUP(X100,'H. INV.'!$F$10:$P$171,11,FALSE),IF(X$2="S",VLOOKUP(X100,'H. INV.'!$V$10:$AF$171,11,FALSE),IF(X$2="D",VLOOKUP(X100,'H. INV.'!$AL$10:$AV$171,11,FALSE),"")))))))</f>
        <v/>
      </c>
      <c r="FB100" s="148" t="str">
        <f>IF(Y100="","",IF(Y100="L",0,IF(Y100="V",0,IF(Y100="X",0,IF(Y$2="L",VLOOKUP(Y100,'H. INV.'!$F$10:$P$171,11,FALSE),IF(Y$2="S",VLOOKUP(Y100,'H. INV.'!$V$10:$AF$171,11,FALSE),IF(Y$2="D",VLOOKUP(Y100,'H. INV.'!$AL$10:$AV$171,11,FALSE),"")))))))</f>
        <v/>
      </c>
      <c r="FC100" s="148" t="str">
        <f>IF(Z100="","",IF(Z100="L",0,IF(Z100="V",0,IF(Z100="X",0,IF(Z$2="L",VLOOKUP(Z100,'H. INV.'!$F$10:$P$171,11,FALSE),IF(Z$2="S",VLOOKUP(Z100,'H. INV.'!$V$10:$AF$171,11,FALSE),IF(Z$2="D",VLOOKUP(Z100,'H. INV.'!$AL$10:$AV$171,11,FALSE),"")))))))</f>
        <v/>
      </c>
      <c r="FD100" s="148" t="str">
        <f>IF(AA100="","",IF(AA100="L",0,IF(AA100="V",0,IF(AA100="X",0,IF(AA$2="L",VLOOKUP(AA100,'H. INV.'!$F$10:$P$171,11,FALSE),IF(AA$2="S",VLOOKUP(AA100,'H. INV.'!$V$10:$AF$171,11,FALSE),IF(AA$2="D",VLOOKUP(AA100,'H. INV.'!$AL$10:$AV$171,11,FALSE),"")))))))</f>
        <v/>
      </c>
      <c r="FE100" s="148" t="str">
        <f>IF(AB100="","",IF(AB100="L",0,IF(AB100="V",0,IF(AB100="X",0,IF(AB$2="L",VLOOKUP(AB100,'H. INV.'!$F$10:$P$171,11,FALSE),IF(AB$2="S",VLOOKUP(AB100,'H. INV.'!$V$10:$AF$171,11,FALSE),IF(AB$2="D",VLOOKUP(AB100,'H. INV.'!$AL$10:$AV$171,11,FALSE),"")))))))</f>
        <v/>
      </c>
      <c r="FF100" s="148" t="str">
        <f>IF(AC100="","",IF(AC100="L",0,IF(AC100="V",0,IF(AC100="X",0,IF(AC$2="L",VLOOKUP(AC100,'H. INV.'!$F$10:$P$171,11,FALSE),IF(AC$2="S",VLOOKUP(AC100,'H. INV.'!$V$10:$AF$171,11,FALSE),IF(AC$2="D",VLOOKUP(AC100,'H. INV.'!$AL$10:$AV$171,11,FALSE),"")))))))</f>
        <v/>
      </c>
      <c r="FG100" s="148" t="str">
        <f>IF(AD100="","",IF(AD100="L",0,IF(AD100="V",0,IF(AD100="X",0,IF(AD$2="L",VLOOKUP(AD100,'H. INV.'!$F$10:$P$171,11,FALSE),IF(AD$2="S",VLOOKUP(AD100,'H. INV.'!$V$10:$AF$171,11,FALSE),IF(AD$2="D",VLOOKUP(AD100,'H. INV.'!$AL$10:$AV$171,11,FALSE),"")))))))</f>
        <v/>
      </c>
      <c r="FH100" s="148" t="str">
        <f>IF(AE100="","",IF(AE100="L",0,IF(AE100="V",0,IF(AE100="X",0,IF(AE$2="L",VLOOKUP(AE100,'H. INV.'!$F$10:$P$171,11,FALSE),IF(AE$2="S",VLOOKUP(AE100,'H. INV.'!$V$10:$AF$171,11,FALSE),IF(AE$2="D",VLOOKUP(AE100,'H. INV.'!$AL$10:$AV$171,11,FALSE),"")))))))</f>
        <v/>
      </c>
      <c r="FI100" s="148" t="str">
        <f>IF(AF100="","",IF(AF100="L",0,IF(AF100="V",0,IF(AF100="X",0,IF(AF$2="L",VLOOKUP(AF100,'H. INV.'!$F$10:$P$171,11,FALSE),IF(AF$2="S",VLOOKUP(AF100,'H. INV.'!$V$10:$AF$171,11,FALSE),IF(AF$2="D",VLOOKUP(AF100,'H. INV.'!$AL$10:$AV$171,11,FALSE),"")))))))</f>
        <v/>
      </c>
      <c r="FJ100" s="148" t="str">
        <f>IF(AG100="","",IF(AG100="L",0,IF(AG100="V",0,IF(AG100="X",0,IF(AG$2="L",VLOOKUP(AG100,'H. INV.'!$F$10:$P$171,11,FALSE),IF(AG$2="S",VLOOKUP(AG100,'H. INV.'!$V$10:$AF$171,11,FALSE),IF(AG$2="D",VLOOKUP(AG100,'H. INV.'!$AL$10:$AV$171,11,FALSE),"")))))))</f>
        <v/>
      </c>
      <c r="FK100" s="148" t="str">
        <f>IF(AH100="","",IF(AH100="L",0,IF(AH100="V",0,IF(AH100="X",0,IF(AH$2="L",VLOOKUP(AH100,'H. INV.'!$F$10:$P$171,11,FALSE),IF(AH$2="S",VLOOKUP(AH100,'H. INV.'!$V$10:$AF$171,11,FALSE),IF(AH$2="D",VLOOKUP(AH100,'H. INV.'!$AL$10:$AV$171,11,FALSE),"")))))))</f>
        <v/>
      </c>
      <c r="FL100" s="148" t="str">
        <f>IF(AI100="","",IF(AI100="L",0,IF(AI100="V",0,IF(AI100="X",0,IF(AI$2="L",VLOOKUP(AI100,'H. INV.'!$F$10:$P$171,11,FALSE),IF(AI$2="S",VLOOKUP(AI100,'H. INV.'!$V$10:$AF$171,11,FALSE),IF(AI$2="D",VLOOKUP(AI100,'H. INV.'!$AL$10:$AV$171,11,FALSE),"")))))))</f>
        <v/>
      </c>
      <c r="FM100" s="148" t="str">
        <f>IF(AJ100="","",IF(AJ100="L",0,IF(AJ100="V",0,IF(AJ100="X",0,IF(AJ$2="L",VLOOKUP(AJ100,'H. INV.'!$F$10:$P$171,11,FALSE),IF(AJ$2="S",VLOOKUP(AJ100,'H. INV.'!$V$10:$AF$171,11,FALSE),IF(AJ$2="D",VLOOKUP(AJ100,'H. INV.'!$AL$10:$AV$171,11,FALSE),"")))))))</f>
        <v/>
      </c>
      <c r="FN100" s="148" t="str">
        <f>IF(AK100="","",IF(AK100="L",0,IF(AK100="V",0,IF(AK100="X",0,IF(AK$2="L",VLOOKUP(AK100,'H. INV.'!$F$10:$P$171,11,FALSE),IF(AK$2="S",VLOOKUP(AK100,'H. INV.'!$V$10:$AF$171,11,FALSE),IF(AK$2="D",VLOOKUP(AK100,'H. INV.'!$AL$10:$AV$171,11,FALSE),"")))))))</f>
        <v/>
      </c>
      <c r="FO100" s="19"/>
      <c r="FP100" s="148" t="str">
        <f>IF(G100="","",IF(G100="L",0,IF(G100="V",0,IF(G100="X",0,IF(G$2="L",VLOOKUP(G100,'H. VER.'!$F$10:$P$171,11,FALSE),IF(G$2="S",VLOOKUP(G100,'H. VER.'!$V$10:$AF$171,11,FALSE),IF(G$2="D",VLOOKUP(G100,'H. VER.'!$AL$10:$AV$171,11,FALSE),"")))))))</f>
        <v/>
      </c>
      <c r="FQ100" s="148" t="str">
        <f>IF(H100="","",IF(H100="L",0,IF(H100="V",0,IF(H100="X",0,IF(H$2="L",VLOOKUP(H100,'H. VER.'!$F$10:$P$171,11,FALSE),IF(H$2="S",VLOOKUP(H100,'H. VER.'!$V$10:$AF$171,11,FALSE),IF(H$2="D",VLOOKUP(H100,'H. VER.'!$AL$10:$AV$171,11,FALSE),"")))))))</f>
        <v/>
      </c>
      <c r="FR100" s="148" t="str">
        <f>IF(I100="","",IF(I100="L",0,IF(I100="V",0,IF(I100="X",0,IF(I$2="L",VLOOKUP(I100,'H. VER.'!$F$10:$P$171,11,FALSE),IF(I$2="S",VLOOKUP(I100,'H. VER.'!$V$10:$AF$171,11,FALSE),IF(I$2="D",VLOOKUP(I100,'H. VER.'!$AL$10:$AV$171,11,FALSE),"")))))))</f>
        <v/>
      </c>
      <c r="FS100" s="148" t="str">
        <f>IF(J100="","",IF(J100="L",0,IF(J100="V",0,IF(J100="X",0,IF(J$2="L",VLOOKUP(J100,'H. VER.'!$F$10:$P$171,11,FALSE),IF(J$2="S",VLOOKUP(J100,'H. VER.'!$V$10:$AF$171,11,FALSE),IF(J$2="D",VLOOKUP(J100,'H. VER.'!$AL$10:$AV$171,11,FALSE),"")))))))</f>
        <v/>
      </c>
      <c r="FT100" s="148" t="str">
        <f>IF(K100="","",IF(K100="L",0,IF(K100="V",0,IF(K100="X",0,IF(K$2="L",VLOOKUP(K100,'H. VER.'!$F$10:$P$171,11,FALSE),IF(K$2="S",VLOOKUP(K100,'H. VER.'!$V$10:$AF$171,11,FALSE),IF(K$2="D",VLOOKUP(K100,'H. VER.'!$AL$10:$AV$171,11,FALSE),"")))))))</f>
        <v/>
      </c>
      <c r="FU100" s="148" t="str">
        <f>IF(L100="","",IF(L100="L",0,IF(L100="V",0,IF(L100="X",0,IF(L$2="L",VLOOKUP(L100,'H. VER.'!$F$10:$P$171,11,FALSE),IF(L$2="S",VLOOKUP(L100,'H. VER.'!$V$10:$AF$171,11,FALSE),IF(L$2="D",VLOOKUP(L100,'H. VER.'!$AL$10:$AV$171,11,FALSE),"")))))))</f>
        <v/>
      </c>
      <c r="FV100" s="148" t="str">
        <f>IF(M100="","",IF(M100="L",0,IF(M100="V",0,IF(M100="X",0,IF(M$2="L",VLOOKUP(M100,'H. VER.'!$F$10:$P$171,11,FALSE),IF(M$2="S",VLOOKUP(M100,'H. VER.'!$V$10:$AF$171,11,FALSE),IF(M$2="D",VLOOKUP(M100,'H. VER.'!$AL$10:$AV$171,11,FALSE),"")))))))</f>
        <v/>
      </c>
      <c r="FW100" s="148" t="str">
        <f>IF(N100="","",IF(N100="L",0,IF(N100="V",0,IF(N100="X",0,IF(N$2="L",VLOOKUP(N100,'H. VER.'!$F$10:$P$171,11,FALSE),IF(N$2="S",VLOOKUP(N100,'H. VER.'!$V$10:$AF$171,11,FALSE),IF(N$2="D",VLOOKUP(N100,'H. VER.'!$AL$10:$AV$171,11,FALSE),"")))))))</f>
        <v/>
      </c>
      <c r="FX100" s="148" t="str">
        <f>IF(O100="","",IF(O100="L",0,IF(O100="V",0,IF(O100="X",0,IF(O$2="L",VLOOKUP(O100,'H. VER.'!$F$10:$P$171,11,FALSE),IF(O$2="S",VLOOKUP(O100,'H. VER.'!$V$10:$AF$171,11,FALSE),IF(O$2="D",VLOOKUP(O100,'H. VER.'!$AL$10:$AV$171,11,FALSE),"")))))))</f>
        <v/>
      </c>
      <c r="FY100" s="148" t="str">
        <f>IF(P100="","",IF(P100="L",0,IF(P100="V",0,IF(P100="X",0,IF(P$2="L",VLOOKUP(P100,'H. VER.'!$F$10:$P$171,11,FALSE),IF(P$2="S",VLOOKUP(P100,'H. VER.'!$V$10:$AF$171,11,FALSE),IF(P$2="D",VLOOKUP(P100,'H. VER.'!$AL$10:$AV$171,11,FALSE),"")))))))</f>
        <v/>
      </c>
      <c r="FZ100" s="148" t="str">
        <f>IF(Q100="","",IF(Q100="L",0,IF(Q100="V",0,IF(Q100="X",0,IF(Q$2="L",VLOOKUP(Q100,'H. VER.'!$F$10:$P$171,11,FALSE),IF(Q$2="S",VLOOKUP(Q100,'H. VER.'!$V$10:$AF$171,11,FALSE),IF(Q$2="D",VLOOKUP(Q100,'H. VER.'!$AL$10:$AV$171,11,FALSE),"")))))))</f>
        <v/>
      </c>
      <c r="GA100" s="148" t="str">
        <f>IF(R100="","",IF(R100="L",0,IF(R100="V",0,IF(R100="X",0,IF(R$2="L",VLOOKUP(R100,'H. VER.'!$F$10:$P$171,11,FALSE),IF(R$2="S",VLOOKUP(R100,'H. VER.'!$V$10:$AF$171,11,FALSE),IF(R$2="D",VLOOKUP(R100,'H. VER.'!$AL$10:$AV$171,11,FALSE),"")))))))</f>
        <v/>
      </c>
      <c r="GB100" s="148" t="str">
        <f>IF(S100="","",IF(S100="L",0,IF(S100="V",0,IF(S100="X",0,IF(S$2="L",VLOOKUP(S100,'H. VER.'!$F$10:$P$171,11,FALSE),IF(S$2="S",VLOOKUP(S100,'H. VER.'!$V$10:$AF$171,11,FALSE),IF(S$2="D",VLOOKUP(S100,'H. VER.'!$AL$10:$AV$171,11,FALSE),"")))))))</f>
        <v/>
      </c>
      <c r="GC100" s="148" t="str">
        <f>IF(T100="","",IF(T100="L",0,IF(T100="V",0,IF(T100="X",0,IF(T$2="L",VLOOKUP(T100,'H. VER.'!$F$10:$P$171,11,FALSE),IF(T$2="S",VLOOKUP(T100,'H. VER.'!$V$10:$AF$171,11,FALSE),IF(T$2="D",VLOOKUP(T100,'H. VER.'!$AL$10:$AV$171,11,FALSE),"")))))))</f>
        <v/>
      </c>
      <c r="GD100" s="148" t="str">
        <f>IF(U100="","",IF(U100="L",0,IF(U100="V",0,IF(U100="X",0,IF(U$2="L",VLOOKUP(U100,'H. VER.'!$F$10:$P$171,11,FALSE),IF(U$2="S",VLOOKUP(U100,'H. VER.'!$V$10:$AF$171,11,FALSE),IF(U$2="D",VLOOKUP(U100,'H. VER.'!$AL$10:$AV$171,11,FALSE),"")))))))</f>
        <v/>
      </c>
      <c r="GE100" s="148" t="str">
        <f>IF(V100="","",IF(V100="L",0,IF(V100="V",0,IF(V100="X",0,IF(V$2="L",VLOOKUP(V100,'H. VER.'!$F$10:$P$171,11,FALSE),IF(V$2="S",VLOOKUP(V100,'H. VER.'!$V$10:$AF$171,11,FALSE),IF(V$2="D",VLOOKUP(V100,'H. VER.'!$AL$10:$AV$171,11,FALSE),"")))))))</f>
        <v/>
      </c>
      <c r="GF100" s="148" t="str">
        <f>IF(W100="","",IF(W100="L",0,IF(W100="V",0,IF(W100="X",0,IF(W$2="L",VLOOKUP(W100,'H. VER.'!$F$10:$P$171,11,FALSE),IF(W$2="S",VLOOKUP(W100,'H. VER.'!$V$10:$AF$171,11,FALSE),IF(W$2="D",VLOOKUP(W100,'H. VER.'!$AL$10:$AV$171,11,FALSE),"")))))))</f>
        <v/>
      </c>
      <c r="GG100" s="148" t="str">
        <f>IF(X100="","",IF(X100="L",0,IF(X100="V",0,IF(X100="X",0,IF(X$2="L",VLOOKUP(X100,'H. VER.'!$F$10:$P$171,11,FALSE),IF(X$2="S",VLOOKUP(X100,'H. VER.'!$V$10:$AF$171,11,FALSE),IF(X$2="D",VLOOKUP(X100,'H. VER.'!$AL$10:$AV$171,11,FALSE),"")))))))</f>
        <v/>
      </c>
      <c r="GH100" s="148" t="str">
        <f>IF(Y100="","",IF(Y100="L",0,IF(Y100="V",0,IF(Y100="X",0,IF(Y$2="L",VLOOKUP(Y100,'H. VER.'!$F$10:$P$171,11,FALSE),IF(Y$2="S",VLOOKUP(Y100,'H. VER.'!$V$10:$AF$171,11,FALSE),IF(Y$2="D",VLOOKUP(Y100,'H. VER.'!$AL$10:$AV$171,11,FALSE),"")))))))</f>
        <v/>
      </c>
      <c r="GI100" s="148" t="str">
        <f>IF(Z100="","",IF(Z100="L",0,IF(Z100="V",0,IF(Z100="X",0,IF(Z$2="L",VLOOKUP(Z100,'H. VER.'!$F$10:$P$171,11,FALSE),IF(Z$2="S",VLOOKUP(Z100,'H. VER.'!$V$10:$AF$171,11,FALSE),IF(Z$2="D",VLOOKUP(Z100,'H. VER.'!$AL$10:$AV$171,11,FALSE),"")))))))</f>
        <v/>
      </c>
      <c r="GJ100" s="148" t="str">
        <f>IF(AA100="","",IF(AA100="L",0,IF(AA100="V",0,IF(AA100="X",0,IF(AA$2="L",VLOOKUP(AA100,'H. VER.'!$F$10:$P$171,11,FALSE),IF(AA$2="S",VLOOKUP(AA100,'H. VER.'!$V$10:$AF$171,11,FALSE),IF(AA$2="D",VLOOKUP(AA100,'H. VER.'!$AL$10:$AV$171,11,FALSE),"")))))))</f>
        <v/>
      </c>
      <c r="GK100" s="148" t="str">
        <f>IF(AB100="","",IF(AB100="L",0,IF(AB100="V",0,IF(AB100="X",0,IF(AB$2="L",VLOOKUP(AB100,'H. VER.'!$F$10:$P$171,11,FALSE),IF(AB$2="S",VLOOKUP(AB100,'H. VER.'!$V$10:$AF$171,11,FALSE),IF(AB$2="D",VLOOKUP(AB100,'H. VER.'!$AL$10:$AV$171,11,FALSE),"")))))))</f>
        <v/>
      </c>
      <c r="GL100" s="148" t="str">
        <f>IF(AC100="","",IF(AC100="L",0,IF(AC100="V",0,IF(AC100="X",0,IF(AC$2="L",VLOOKUP(AC100,'H. VER.'!$F$10:$P$171,11,FALSE),IF(AC$2="S",VLOOKUP(AC100,'H. VER.'!$V$10:$AF$171,11,FALSE),IF(AC$2="D",VLOOKUP(AC100,'H. VER.'!$AL$10:$AV$171,11,FALSE),"")))))))</f>
        <v/>
      </c>
      <c r="GM100" s="148" t="str">
        <f>IF(AD100="","",IF(AD100="L",0,IF(AD100="V",0,IF(AD100="X",0,IF(AD$2="L",VLOOKUP(AD100,'H. VER.'!$F$10:$P$171,11,FALSE),IF(AD$2="S",VLOOKUP(AD100,'H. VER.'!$V$10:$AF$171,11,FALSE),IF(AD$2="D",VLOOKUP(AD100,'H. VER.'!$AL$10:$AV$171,11,FALSE),"")))))))</f>
        <v/>
      </c>
      <c r="GN100" s="148" t="str">
        <f>IF(AE100="","",IF(AE100="L",0,IF(AE100="V",0,IF(AE100="X",0,IF(AE$2="L",VLOOKUP(AE100,'H. VER.'!$F$10:$P$171,11,FALSE),IF(AE$2="S",VLOOKUP(AE100,'H. VER.'!$V$10:$AF$171,11,FALSE),IF(AE$2="D",VLOOKUP(AE100,'H. VER.'!$AL$10:$AV$171,11,FALSE),"")))))))</f>
        <v/>
      </c>
      <c r="GO100" s="148" t="str">
        <f>IF(AF100="","",IF(AF100="L",0,IF(AF100="V",0,IF(AF100="X",0,IF(AF$2="L",VLOOKUP(AF100,'H. VER.'!$F$10:$P$171,11,FALSE),IF(AF$2="S",VLOOKUP(AF100,'H. VER.'!$V$10:$AF$171,11,FALSE),IF(AF$2="D",VLOOKUP(AF100,'H. VER.'!$AL$10:$AV$171,11,FALSE),"")))))))</f>
        <v/>
      </c>
      <c r="GP100" s="148" t="str">
        <f>IF(AG100="","",IF(AG100="L",0,IF(AG100="V",0,IF(AG100="X",0,IF(AG$2="L",VLOOKUP(AG100,'H. VER.'!$F$10:$P$171,11,FALSE),IF(AG$2="S",VLOOKUP(AG100,'H. VER.'!$V$10:$AF$171,11,FALSE),IF(AG$2="D",VLOOKUP(AG100,'H. VER.'!$AL$10:$AV$171,11,FALSE),"")))))))</f>
        <v/>
      </c>
      <c r="GQ100" s="148" t="str">
        <f>IF(AH100="","",IF(AH100="L",0,IF(AH100="V",0,IF(AH100="X",0,IF(AH$2="L",VLOOKUP(AH100,'H. VER.'!$F$10:$P$171,11,FALSE),IF(AH$2="S",VLOOKUP(AH100,'H. VER.'!$V$10:$AF$171,11,FALSE),IF(AH$2="D",VLOOKUP(AH100,'H. VER.'!$AL$10:$AV$171,11,FALSE),"")))))))</f>
        <v/>
      </c>
      <c r="GR100" s="148" t="str">
        <f>IF(AI100="","",IF(AI100="L",0,IF(AI100="V",0,IF(AI100="X",0,IF(AI$2="L",VLOOKUP(AI100,'H. VER.'!$F$10:$P$171,11,FALSE),IF(AI$2="S",VLOOKUP(AI100,'H. VER.'!$V$10:$AF$171,11,FALSE),IF(AI$2="D",VLOOKUP(AI100,'H. VER.'!$AL$10:$AV$171,11,FALSE),"")))))))</f>
        <v/>
      </c>
      <c r="GS100" s="148" t="str">
        <f>IF(AJ100="","",IF(AJ100="L",0,IF(AJ100="V",0,IF(AJ100="X",0,IF(AJ$2="L",VLOOKUP(AJ100,'H. VER.'!$F$10:$P$171,11,FALSE),IF(AJ$2="S",VLOOKUP(AJ100,'H. VER.'!$V$10:$AF$171,11,FALSE),IF(AJ$2="D",VLOOKUP(AJ100,'H. VER.'!$AL$10:$AV$171,11,FALSE),"")))))))</f>
        <v/>
      </c>
      <c r="GT100" s="148" t="str">
        <f>IF(AK100="","",IF(AK100="L",0,IF(AK100="V",0,IF(AK100="X",0,IF(AK$2="L",VLOOKUP(AK100,'H. VER.'!$F$10:$P$171,11,FALSE),IF(AK$2="S",VLOOKUP(AK100,'H. VER.'!$V$10:$AF$171,11,FALSE),IF(AK$2="D",VLOOKUP(AK100,'H. VER.'!$AL$10:$AV$171,11,FALSE),"")))))))</f>
        <v/>
      </c>
      <c r="GU100" s="19"/>
      <c r="GV100" s="417" t="str">
        <f t="shared" si="122"/>
        <v/>
      </c>
      <c r="GW100" s="415"/>
    </row>
    <row r="101" spans="1:205" ht="15.75">
      <c r="A101" s="368"/>
      <c r="B101" s="367" t="str">
        <f>IFERROR(VLOOKUP(A517/7/2023+CONDUCTORES!C:V,20,FALSE),"")</f>
        <v/>
      </c>
      <c r="C101" s="544" t="str">
        <f>IF(CUADRO!A101="",IF(B101="","",B101),VLOOKUP(CUADRO!A101,CONDUCTORES!C:E,3,FALSE))</f>
        <v/>
      </c>
      <c r="D101" s="545" t="str">
        <f>IF(ISNA(IF(B101="",IF(A101="","",A101),VLOOKUP(B101,CONDUCTORES!B:F,5,FALSE))),"",(IF(B101="",IF(A101="","",A101),VLOOKUP(B101,CONDUCTORES!B:F,5,FALSE))))</f>
        <v/>
      </c>
      <c r="E101" s="546">
        <v>86</v>
      </c>
      <c r="F101" s="558"/>
      <c r="G101" s="547"/>
      <c r="H101" s="547"/>
      <c r="I101" s="547"/>
      <c r="J101" s="547"/>
      <c r="K101" s="547"/>
      <c r="L101" s="550"/>
      <c r="M101" s="547"/>
      <c r="N101" s="547"/>
      <c r="O101" s="547"/>
      <c r="P101" s="547"/>
      <c r="Q101" s="547"/>
      <c r="R101" s="547"/>
      <c r="S101" s="547"/>
      <c r="T101" s="547"/>
      <c r="U101" s="549"/>
      <c r="V101" s="547"/>
      <c r="W101" s="547"/>
      <c r="X101" s="547"/>
      <c r="Y101" s="547"/>
      <c r="Z101" s="547"/>
      <c r="AA101" s="547"/>
      <c r="AB101" s="547"/>
      <c r="AC101" s="547"/>
      <c r="AD101" s="547"/>
      <c r="AE101" s="547"/>
      <c r="AF101" s="547"/>
      <c r="AG101" s="547"/>
      <c r="AH101" s="547"/>
      <c r="AI101" s="547"/>
      <c r="AJ101" s="547"/>
      <c r="AK101" s="547"/>
      <c r="AL101" s="417">
        <f t="shared" si="120"/>
        <v>0</v>
      </c>
      <c r="AM101" s="417">
        <f t="shared" si="121"/>
        <v>31</v>
      </c>
      <c r="AN101" s="463">
        <f t="shared" si="112"/>
        <v>0</v>
      </c>
      <c r="AO101" s="463">
        <f t="shared" si="113"/>
        <v>0</v>
      </c>
      <c r="AP101" s="463">
        <f t="shared" si="114"/>
        <v>0</v>
      </c>
      <c r="AQ101" s="463">
        <f t="shared" si="115"/>
        <v>0</v>
      </c>
      <c r="AR101" s="463">
        <f t="shared" si="116"/>
        <v>0</v>
      </c>
      <c r="AS101" s="464">
        <f t="shared" si="117"/>
        <v>0</v>
      </c>
      <c r="AT101" s="464">
        <f t="shared" si="118"/>
        <v>0</v>
      </c>
      <c r="AU101" s="465">
        <f>EH101+(AO101*(CALCULADORA!$L$22/30))+(CUADRO!AP101*CALCULADORA!$J$22)+(CUADRO!AQ101*CALCULADORA!$J$22)+(CUADRO!AR101*CALCULADORA!$J$22)</f>
        <v>0</v>
      </c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97">
        <f t="shared" si="123"/>
        <v>1</v>
      </c>
      <c r="BW101" s="97">
        <f t="shared" si="124"/>
        <v>2</v>
      </c>
      <c r="BX101" s="97">
        <f t="shared" si="125"/>
        <v>3</v>
      </c>
      <c r="BY101" s="97">
        <f t="shared" si="126"/>
        <v>4</v>
      </c>
      <c r="BZ101" s="97">
        <f t="shared" si="127"/>
        <v>5</v>
      </c>
      <c r="CA101" s="97">
        <f t="shared" si="128"/>
        <v>6</v>
      </c>
      <c r="CB101" s="97">
        <f t="shared" si="129"/>
        <v>7</v>
      </c>
      <c r="CC101" s="97">
        <f t="shared" si="130"/>
        <v>8</v>
      </c>
      <c r="CD101" s="97">
        <f t="shared" si="131"/>
        <v>9</v>
      </c>
      <c r="CE101" s="97">
        <f t="shared" si="132"/>
        <v>10</v>
      </c>
      <c r="CF101" s="97">
        <f t="shared" si="133"/>
        <v>11</v>
      </c>
      <c r="CG101" s="97">
        <f t="shared" si="134"/>
        <v>12</v>
      </c>
      <c r="CH101" s="97">
        <f t="shared" si="135"/>
        <v>13</v>
      </c>
      <c r="CI101" s="97">
        <f t="shared" si="136"/>
        <v>14</v>
      </c>
      <c r="CJ101" s="97">
        <f t="shared" si="137"/>
        <v>15</v>
      </c>
      <c r="CK101" s="97">
        <f t="shared" si="138"/>
        <v>16</v>
      </c>
      <c r="CL101" s="97">
        <f t="shared" si="139"/>
        <v>17</v>
      </c>
      <c r="CM101" s="97">
        <f t="shared" si="140"/>
        <v>18</v>
      </c>
      <c r="CN101" s="97">
        <f t="shared" si="141"/>
        <v>19</v>
      </c>
      <c r="CO101" s="97">
        <f t="shared" si="142"/>
        <v>20</v>
      </c>
      <c r="CP101" s="97">
        <f t="shared" si="143"/>
        <v>21</v>
      </c>
      <c r="CQ101" s="97">
        <f t="shared" si="144"/>
        <v>22</v>
      </c>
      <c r="CR101" s="97">
        <f t="shared" si="145"/>
        <v>23</v>
      </c>
      <c r="CS101" s="97">
        <f t="shared" si="146"/>
        <v>24</v>
      </c>
      <c r="CT101" s="97">
        <f t="shared" si="147"/>
        <v>25</v>
      </c>
      <c r="CU101" s="97">
        <f t="shared" si="148"/>
        <v>26</v>
      </c>
      <c r="CV101" s="97">
        <f t="shared" si="149"/>
        <v>27</v>
      </c>
      <c r="CW101" s="97">
        <f t="shared" si="150"/>
        <v>28</v>
      </c>
      <c r="CX101" s="97">
        <f t="shared" si="151"/>
        <v>29</v>
      </c>
      <c r="CY101" s="97">
        <f t="shared" si="152"/>
        <v>30</v>
      </c>
      <c r="CZ101" s="97">
        <f t="shared" si="153"/>
        <v>31</v>
      </c>
      <c r="DA101" s="19"/>
      <c r="DB101" s="19"/>
      <c r="DC101" s="148" t="str">
        <f>IF(G101="X",CALCULADORA!$J$22,IF(CUADRO!G101="V",0,IF(CUADRO!G101="AP",0,IF(CUADRO!G101="HS",0,IF(CUADRO!G101="BA",0,IF(CALCULADORA!$M$2="INVIERNO",CUADRO!EJ101,CUADRO!FP101))))))</f>
        <v/>
      </c>
      <c r="DD101" s="148" t="str">
        <f>IF(H101="X",CALCULADORA!$J$22,IF(CUADRO!H101="V",0,IF(CUADRO!H101="AP",0,IF(CUADRO!H101="HS",0,IF(CUADRO!H101="BA",0,IF(CALCULADORA!$M$2="INVIERNO",CUADRO!EK101,CUADRO!FQ101))))))</f>
        <v/>
      </c>
      <c r="DE101" s="148" t="str">
        <f>IF(I101="X",CALCULADORA!$J$22,IF(CUADRO!I101="V",0,IF(CUADRO!I101="AP",0,IF(CUADRO!I101="HS",0,IF(CUADRO!I101="BA",0,IF(CALCULADORA!$M$2="INVIERNO",CUADRO!EL101,CUADRO!FR101))))))</f>
        <v/>
      </c>
      <c r="DF101" s="148" t="str">
        <f>IF(J101="X",CALCULADORA!$J$22,IF(CUADRO!J101="V",0,IF(CUADRO!J101="AP",0,IF(CUADRO!J101="HS",0,IF(CUADRO!J101="BA",0,IF(CALCULADORA!$M$2="INVIERNO",CUADRO!EM101,CUADRO!FS101))))))</f>
        <v/>
      </c>
      <c r="DG101" s="148" t="str">
        <f>IF(K101="X",CALCULADORA!$J$22,IF(CUADRO!K101="V",0,IF(CUADRO!K101="AP",0,IF(CUADRO!K101="HS",0,IF(CUADRO!K101="BA",0,IF(CALCULADORA!$M$2="INVIERNO",CUADRO!EN101,CUADRO!FT101))))))</f>
        <v/>
      </c>
      <c r="DH101" s="148" t="str">
        <f>IF(L101="X",CALCULADORA!$J$22,IF(CUADRO!L101="V",0,IF(CUADRO!L101="AP",0,IF(CUADRO!L101="HS",0,IF(CUADRO!L101="BA",0,IF(CALCULADORA!$M$2="INVIERNO",CUADRO!EO101,CUADRO!FU101))))))</f>
        <v/>
      </c>
      <c r="DI101" s="148" t="str">
        <f>IF(M101="X",CALCULADORA!$J$22,IF(CUADRO!M101="V",0,IF(CUADRO!M101="AP",0,IF(CUADRO!M101="HS",0,IF(CUADRO!M101="BA",0,IF(CALCULADORA!$M$2="INVIERNO",CUADRO!EP101,CUADRO!FV101))))))</f>
        <v/>
      </c>
      <c r="DJ101" s="148" t="str">
        <f>IF(N101="X",CALCULADORA!$J$22,IF(CUADRO!N101="V",0,IF(CUADRO!N101="AP",0,IF(CUADRO!N101="HS",0,IF(CUADRO!N101="BA",0,IF(CALCULADORA!$M$2="INVIERNO",CUADRO!EQ101,CUADRO!FW101))))))</f>
        <v/>
      </c>
      <c r="DK101" s="148" t="str">
        <f>IF(O101="X",CALCULADORA!$J$22,IF(CUADRO!O101="V",0,IF(CUADRO!O101="AP",0,IF(CUADRO!O101="HS",0,IF(CUADRO!O101="BA",0,IF(CALCULADORA!$M$2="INVIERNO",CUADRO!ER101,CUADRO!FX101))))))</f>
        <v/>
      </c>
      <c r="DL101" s="148" t="str">
        <f>IF(P101="X",CALCULADORA!$J$22,IF(CUADRO!P101="V",0,IF(CUADRO!P101="AP",0,IF(CUADRO!P101="HS",0,IF(CUADRO!P101="BA",0,IF(CALCULADORA!$M$2="INVIERNO",CUADRO!ES101,CUADRO!FY101))))))</f>
        <v/>
      </c>
      <c r="DM101" s="148" t="str">
        <f>IF(Q101="X",CALCULADORA!$J$22,IF(CUADRO!Q101="V",0,IF(CUADRO!Q101="AP",0,IF(CUADRO!Q101="HS",0,IF(CUADRO!Q101="BA",0,IF(CALCULADORA!$M$2="INVIERNO",CUADRO!ET101,CUADRO!FZ101))))))</f>
        <v/>
      </c>
      <c r="DN101" s="148" t="str">
        <f>IF(R101="X",CALCULADORA!$J$22,IF(CUADRO!R101="V",0,IF(CUADRO!R101="AP",0,IF(CUADRO!R101="HS",0,IF(CUADRO!R101="BA",0,IF(CALCULADORA!$M$2="INVIERNO",CUADRO!EU101,CUADRO!GA101))))))</f>
        <v/>
      </c>
      <c r="DO101" s="148" t="str">
        <f>IF(S101="X",CALCULADORA!$J$22,IF(CUADRO!S101="V",0,IF(CUADRO!S101="AP",0,IF(CUADRO!S101="HS",0,IF(CUADRO!S101="BA",0,IF(CALCULADORA!$M$2="INVIERNO",CUADRO!EV101,CUADRO!GB101))))))</f>
        <v/>
      </c>
      <c r="DP101" s="148" t="str">
        <f>IF(T101="X",CALCULADORA!$J$22,IF(CUADRO!T101="V",0,IF(CUADRO!T101="AP",0,IF(CUADRO!T101="HS",0,IF(CUADRO!T101="BA",0,IF(CALCULADORA!$M$2="INVIERNO",CUADRO!EW101,CUADRO!GC101))))))</f>
        <v/>
      </c>
      <c r="DQ101" s="148" t="str">
        <f>IF(U101="X",CALCULADORA!$J$22,IF(CUADRO!U101="V",0,IF(CUADRO!U101="AP",0,IF(CUADRO!U101="HS",0,IF(CUADRO!U101="BA",0,IF(CALCULADORA!$M$2="INVIERNO",CUADRO!EX101,CUADRO!GD101))))))</f>
        <v/>
      </c>
      <c r="DR101" s="148" t="str">
        <f>IF(V101="X",CALCULADORA!$J$22,IF(CUADRO!V101="V",0,IF(CUADRO!V101="AP",0,IF(CUADRO!V101="HS",0,IF(CUADRO!V101="BA",0,IF(CALCULADORA!$M$2="INVIERNO",CUADRO!EY101,CUADRO!GE101))))))</f>
        <v/>
      </c>
      <c r="DS101" s="148" t="str">
        <f>IF(W101="X",CALCULADORA!$J$22,IF(CUADRO!W101="V",0,IF(CUADRO!W101="AP",0,IF(CUADRO!W101="HS",0,IF(CUADRO!W101="BA",0,IF(CALCULADORA!$M$2="INVIERNO",CUADRO!EZ101,CUADRO!GF101))))))</f>
        <v/>
      </c>
      <c r="DT101" s="148" t="str">
        <f>IF(X101="X",CALCULADORA!$J$22,IF(CUADRO!X101="V",0,IF(CUADRO!X101="AP",0,IF(CUADRO!X101="HS",0,IF(CUADRO!X101="BA",0,IF(CALCULADORA!$M$2="INVIERNO",CUADRO!FA101,CUADRO!GG101))))))</f>
        <v/>
      </c>
      <c r="DU101" s="148" t="str">
        <f>IF(Y101="X",CALCULADORA!$J$22,IF(CUADRO!Y101="V",0,IF(CUADRO!Y101="AP",0,IF(CUADRO!Y101="HS",0,IF(CUADRO!Y101="BA",0,IF(CALCULADORA!$M$2="INVIERNO",CUADRO!FB101,CUADRO!GH101))))))</f>
        <v/>
      </c>
      <c r="DV101" s="148" t="str">
        <f>IF(Z101="X",CALCULADORA!$J$22,IF(CUADRO!Z101="V",0,IF(CUADRO!Z101="AP",0,IF(CUADRO!Z101="HS",0,IF(CUADRO!Z101="BA",0,IF(CALCULADORA!$M$2="INVIERNO",CUADRO!FC101,CUADRO!GI101))))))</f>
        <v/>
      </c>
      <c r="DW101" s="148" t="str">
        <f>IF(AA101="X",CALCULADORA!$J$22,IF(CUADRO!AA101="V",0,IF(CUADRO!AA101="AP",0,IF(CUADRO!AA101="HS",0,IF(CUADRO!AA101="BA",0,IF(CALCULADORA!$M$2="INVIERNO",CUADRO!FD101,CUADRO!GJ101))))))</f>
        <v/>
      </c>
      <c r="DX101" s="148" t="str">
        <f>IF(AB101="X",CALCULADORA!$J$22,IF(CUADRO!AB101="V",0,IF(CUADRO!AB101="AP",0,IF(CUADRO!AB101="HS",0,IF(CUADRO!AB101="BA",0,IF(CALCULADORA!$M$2="INVIERNO",CUADRO!FE101,CUADRO!GK101))))))</f>
        <v/>
      </c>
      <c r="DY101" s="148" t="str">
        <f>IF(AC101="X",CALCULADORA!$J$22,IF(CUADRO!AC101="V",0,IF(CUADRO!AC101="AP",0,IF(CUADRO!AC101="HS",0,IF(CUADRO!AC101="BA",0,IF(CALCULADORA!$M$2="INVIERNO",CUADRO!FF101,CUADRO!GL101))))))</f>
        <v/>
      </c>
      <c r="DZ101" s="148" t="str">
        <f>IF(AD101="X",CALCULADORA!$J$22,IF(CUADRO!AD101="V",0,IF(CUADRO!AD101="AP",0,IF(CUADRO!AD101="HS",0,IF(CUADRO!AD101="BA",0,IF(CALCULADORA!$M$2="INVIERNO",CUADRO!FG101,CUADRO!GM101))))))</f>
        <v/>
      </c>
      <c r="EA101" s="148" t="str">
        <f>IF(AE101="X",CALCULADORA!$J$22,IF(CUADRO!AE101="V",0,IF(CUADRO!AE101="AP",0,IF(CUADRO!AE101="HS",0,IF(CUADRO!AE101="BA",0,IF(CALCULADORA!$M$2="INVIERNO",CUADRO!FH101,CUADRO!GN101))))))</f>
        <v/>
      </c>
      <c r="EB101" s="148" t="str">
        <f>IF(AF101="X",CALCULADORA!$J$22,IF(CUADRO!AF101="V",0,IF(CUADRO!AF101="AP",0,IF(CUADRO!AF101="HS",0,IF(CUADRO!AF101="BA",0,IF(CALCULADORA!$M$2="INVIERNO",CUADRO!FI101,CUADRO!GO101))))))</f>
        <v/>
      </c>
      <c r="EC101" s="148" t="str">
        <f>IF(AG101="X",CALCULADORA!$J$22,IF(CUADRO!AG101="V",0,IF(CUADRO!AG101="AP",0,IF(CUADRO!AG101="HS",0,IF(CUADRO!AG101="BA",0,IF(CALCULADORA!$M$2="INVIERNO",CUADRO!FJ101,CUADRO!GP101))))))</f>
        <v/>
      </c>
      <c r="ED101" s="148" t="str">
        <f>IF(AH101="X",CALCULADORA!$J$22,IF(CUADRO!AH101="V",0,IF(CUADRO!AH101="AP",0,IF(CUADRO!AH101="HS",0,IF(CUADRO!AH101="BA",0,IF(CALCULADORA!$M$2="INVIERNO",CUADRO!FK101,CUADRO!GQ101))))))</f>
        <v/>
      </c>
      <c r="EE101" s="148" t="str">
        <f>IF(AI101="X",CALCULADORA!$J$22,IF(CUADRO!AI101="V",0,IF(CUADRO!AI101="AP",0,IF(CUADRO!AI101="HS",0,IF(CUADRO!AI101="BA",0,IF(CALCULADORA!$M$2="INVIERNO",CUADRO!FL101,CUADRO!GR101))))))</f>
        <v/>
      </c>
      <c r="EF101" s="148" t="str">
        <f>IF(AJ101="X",CALCULADORA!$J$22,IF(CUADRO!AJ101="V",0,IF(CUADRO!AJ101="AP",0,IF(CUADRO!AJ101="HS",0,IF(CUADRO!AJ101="BA",0,IF(CALCULADORA!$M$2="INVIERNO",CUADRO!FM101,CUADRO!GS101))))))</f>
        <v/>
      </c>
      <c r="EG101" s="148" t="str">
        <f>IF(AK101="X",CALCULADORA!$J$22,IF(CUADRO!AK101="V",0,IF(CUADRO!AK101="AP",0,IF(CUADRO!AK101="HS",0,IF(CUADRO!AK101="BA",0,IF(CALCULADORA!$M$2="INVIERNO",CUADRO!FN101,CUADRO!GT101))))))</f>
        <v/>
      </c>
      <c r="EH101" s="363">
        <f t="shared" si="119"/>
        <v>0</v>
      </c>
      <c r="EI101" s="19"/>
      <c r="EJ101" s="148" t="str">
        <f>IF(G101="","",IF(G101="L",0,IF(G101="V",0,IF(G101="X",0,IF(G$2="L",VLOOKUP(G101,'H. INV.'!$F$10:$P$171,11,FALSE),IF(G$2="S",VLOOKUP(G101,'H. INV.'!$V$10:$AF$171,11,FALSE),IF(G$2="D",VLOOKUP(G101,'H. INV.'!$AL$10:$AV$171,11,FALSE),"")))))))</f>
        <v/>
      </c>
      <c r="EK101" s="148" t="str">
        <f>IF(H101="","",IF(H101="L",0,IF(H101="V",0,IF(H101="X",0,IF(H$2="L",VLOOKUP(H101,'H. INV.'!$F$10:$P$171,11,FALSE),IF(H$2="S",VLOOKUP(H101,'H. INV.'!$V$10:$AF$171,11,FALSE),IF(H$2="D",VLOOKUP(H101,'H. INV.'!$AL$10:$AV$171,11,FALSE),"")))))))</f>
        <v/>
      </c>
      <c r="EL101" s="148" t="str">
        <f>IF(I101="","",IF(I101="L",0,IF(I101="V",0,IF(I101="X",0,IF(I$2="L",VLOOKUP(I101,'H. INV.'!$F$10:$P$171,11,FALSE),IF(I$2="S",VLOOKUP(I101,'H. INV.'!$V$10:$AF$171,11,FALSE),IF(I$2="D",VLOOKUP(I101,'H. INV.'!$AL$10:$AV$171,11,FALSE),"")))))))</f>
        <v/>
      </c>
      <c r="EM101" s="148" t="str">
        <f>IF(J101="","",IF(J101="L",0,IF(J101="V",0,IF(J101="X",0,IF(J$2="L",VLOOKUP(J101,'H. INV.'!$F$10:$P$171,11,FALSE),IF(J$2="S",VLOOKUP(J101,'H. INV.'!$V$10:$AF$171,11,FALSE),IF(J$2="D",VLOOKUP(J101,'H. INV.'!$AL$10:$AV$171,11,FALSE),"")))))))</f>
        <v/>
      </c>
      <c r="EN101" s="148" t="str">
        <f>IF(K101="","",IF(K101="L",0,IF(K101="V",0,IF(K101="X",0,IF(K$2="L",VLOOKUP(K101,'H. INV.'!$F$10:$P$171,11,FALSE),IF(K$2="S",VLOOKUP(K101,'H. INV.'!$V$10:$AF$171,11,FALSE),IF(K$2="D",VLOOKUP(K101,'H. INV.'!$AL$10:$AV$171,11,FALSE),"")))))))</f>
        <v/>
      </c>
      <c r="EO101" s="148" t="str">
        <f>IF(L101="","",IF(L101="L",0,IF(L101="V",0,IF(L101="X",0,IF(L$2="L",VLOOKUP(L101,'H. INV.'!$F$10:$P$171,11,FALSE),IF(L$2="S",VLOOKUP(L101,'H. INV.'!$V$10:$AF$171,11,FALSE),IF(L$2="D",VLOOKUP(L101,'H. INV.'!$AL$10:$AV$171,11,FALSE),"")))))))</f>
        <v/>
      </c>
      <c r="EP101" s="148" t="str">
        <f>IF(M101="","",IF(M101="L",0,IF(M101="V",0,IF(M101="X",0,IF(M$2="L",VLOOKUP(M101,'H. INV.'!$F$10:$P$171,11,FALSE),IF(M$2="S",VLOOKUP(M101,'H. INV.'!$V$10:$AF$171,11,FALSE),IF(M$2="D",VLOOKUP(M101,'H. INV.'!$AL$10:$AV$171,11,FALSE),"")))))))</f>
        <v/>
      </c>
      <c r="EQ101" s="148" t="str">
        <f>IF(N101="","",IF(N101="L",0,IF(N101="V",0,IF(N101="X",0,IF(N$2="L",VLOOKUP(N101,'H. INV.'!$F$10:$P$171,11,FALSE),IF(N$2="S",VLOOKUP(N101,'H. INV.'!$V$10:$AF$171,11,FALSE),IF(N$2="D",VLOOKUP(N101,'H. INV.'!$AL$10:$AV$171,11,FALSE),"")))))))</f>
        <v/>
      </c>
      <c r="ER101" s="148" t="str">
        <f>IF(O101="","",IF(O101="L",0,IF(O101="V",0,IF(O101="X",0,IF(O$2="L",VLOOKUP(O101,'H. INV.'!$F$10:$P$171,11,FALSE),IF(O$2="S",VLOOKUP(O101,'H. INV.'!$V$10:$AF$171,11,FALSE),IF(O$2="D",VLOOKUP(O101,'H. INV.'!$AL$10:$AV$171,11,FALSE),"")))))))</f>
        <v/>
      </c>
      <c r="ES101" s="148" t="str">
        <f>IF(P101="","",IF(P101="L",0,IF(P101="V",0,IF(P101="X",0,IF(P$2="L",VLOOKUP(P101,'H. INV.'!$F$10:$P$171,11,FALSE),IF(P$2="S",VLOOKUP(P101,'H. INV.'!$V$10:$AF$171,11,FALSE),IF(P$2="D",VLOOKUP(P101,'H. INV.'!$AL$10:$AV$171,11,FALSE),"")))))))</f>
        <v/>
      </c>
      <c r="ET101" s="148" t="str">
        <f>IF(Q101="","",IF(Q101="L",0,IF(Q101="V",0,IF(Q101="X",0,IF(Q$2="L",VLOOKUP(Q101,'H. INV.'!$F$10:$P$171,11,FALSE),IF(Q$2="S",VLOOKUP(Q101,'H. INV.'!$V$10:$AF$171,11,FALSE),IF(Q$2="D",VLOOKUP(Q101,'H. INV.'!$AL$10:$AV$171,11,FALSE),"")))))))</f>
        <v/>
      </c>
      <c r="EU101" s="148" t="str">
        <f>IF(R101="","",IF(R101="L",0,IF(R101="V",0,IF(R101="X",0,IF(R$2="L",VLOOKUP(R101,'H. INV.'!$F$10:$P$171,11,FALSE),IF(R$2="S",VLOOKUP(R101,'H. INV.'!$V$10:$AF$171,11,FALSE),IF(R$2="D",VLOOKUP(R101,'H. INV.'!$AL$10:$AV$171,11,FALSE),"")))))))</f>
        <v/>
      </c>
      <c r="EV101" s="148" t="str">
        <f>IF(S101="","",IF(S101="L",0,IF(S101="V",0,IF(S101="X",0,IF(S$2="L",VLOOKUP(S101,'H. INV.'!$F$10:$P$171,11,FALSE),IF(S$2="S",VLOOKUP(S101,'H. INV.'!$V$10:$AF$171,11,FALSE),IF(S$2="D",VLOOKUP(S101,'H. INV.'!$AL$10:$AV$171,11,FALSE),"")))))))</f>
        <v/>
      </c>
      <c r="EW101" s="148" t="str">
        <f>IF(T101="","",IF(T101="L",0,IF(T101="V",0,IF(T101="X",0,IF(T$2="L",VLOOKUP(T101,'H. INV.'!$F$10:$P$171,11,FALSE),IF(T$2="S",VLOOKUP(T101,'H. INV.'!$V$10:$AF$171,11,FALSE),IF(T$2="D",VLOOKUP(T101,'H. INV.'!$AL$10:$AV$171,11,FALSE),"")))))))</f>
        <v/>
      </c>
      <c r="EX101" s="148" t="str">
        <f>IF(U101="","",IF(U101="L",0,IF(U101="V",0,IF(U101="X",0,IF(U$2="L",VLOOKUP(U101,'H. INV.'!$F$10:$P$171,11,FALSE),IF(U$2="S",VLOOKUP(U101,'H. INV.'!$V$10:$AF$171,11,FALSE),IF(U$2="D",VLOOKUP(U101,'H. INV.'!$AL$10:$AV$171,11,FALSE),"")))))))</f>
        <v/>
      </c>
      <c r="EY101" s="148" t="str">
        <f>IF(V101="","",IF(V101="L",0,IF(V101="V",0,IF(V101="X",0,IF(V$2="L",VLOOKUP(V101,'H. INV.'!$F$10:$P$171,11,FALSE),IF(V$2="S",VLOOKUP(V101,'H. INV.'!$V$10:$AF$171,11,FALSE),IF(V$2="D",VLOOKUP(V101,'H. INV.'!$AL$10:$AV$171,11,FALSE),"")))))))</f>
        <v/>
      </c>
      <c r="EZ101" s="148" t="str">
        <f>IF(W101="","",IF(W101="L",0,IF(W101="V",0,IF(W101="X",0,IF(W$2="L",VLOOKUP(W101,'H. INV.'!$F$10:$P$171,11,FALSE),IF(W$2="S",VLOOKUP(W101,'H. INV.'!$V$10:$AF$171,11,FALSE),IF(W$2="D",VLOOKUP(W101,'H. INV.'!$AL$10:$AV$171,11,FALSE),"")))))))</f>
        <v/>
      </c>
      <c r="FA101" s="148" t="str">
        <f>IF(X101="","",IF(X101="L",0,IF(X101="V",0,IF(X101="X",0,IF(X$2="L",VLOOKUP(X101,'H. INV.'!$F$10:$P$171,11,FALSE),IF(X$2="S",VLOOKUP(X101,'H. INV.'!$V$10:$AF$171,11,FALSE),IF(X$2="D",VLOOKUP(X101,'H. INV.'!$AL$10:$AV$171,11,FALSE),"")))))))</f>
        <v/>
      </c>
      <c r="FB101" s="148" t="str">
        <f>IF(Y101="","",IF(Y101="L",0,IF(Y101="V",0,IF(Y101="X",0,IF(Y$2="L",VLOOKUP(Y101,'H. INV.'!$F$10:$P$171,11,FALSE),IF(Y$2="S",VLOOKUP(Y101,'H. INV.'!$V$10:$AF$171,11,FALSE),IF(Y$2="D",VLOOKUP(Y101,'H. INV.'!$AL$10:$AV$171,11,FALSE),"")))))))</f>
        <v/>
      </c>
      <c r="FC101" s="148" t="str">
        <f>IF(Z101="","",IF(Z101="L",0,IF(Z101="V",0,IF(Z101="X",0,IF(Z$2="L",VLOOKUP(Z101,'H. INV.'!$F$10:$P$171,11,FALSE),IF(Z$2="S",VLOOKUP(Z101,'H. INV.'!$V$10:$AF$171,11,FALSE),IF(Z$2="D",VLOOKUP(Z101,'H. INV.'!$AL$10:$AV$171,11,FALSE),"")))))))</f>
        <v/>
      </c>
      <c r="FD101" s="148" t="str">
        <f>IF(AA101="","",IF(AA101="L",0,IF(AA101="V",0,IF(AA101="X",0,IF(AA$2="L",VLOOKUP(AA101,'H. INV.'!$F$10:$P$171,11,FALSE),IF(AA$2="S",VLOOKUP(AA101,'H. INV.'!$V$10:$AF$171,11,FALSE),IF(AA$2="D",VLOOKUP(AA101,'H. INV.'!$AL$10:$AV$171,11,FALSE),"")))))))</f>
        <v/>
      </c>
      <c r="FE101" s="148" t="str">
        <f>IF(AB101="","",IF(AB101="L",0,IF(AB101="V",0,IF(AB101="X",0,IF(AB$2="L",VLOOKUP(AB101,'H. INV.'!$F$10:$P$171,11,FALSE),IF(AB$2="S",VLOOKUP(AB101,'H. INV.'!$V$10:$AF$171,11,FALSE),IF(AB$2="D",VLOOKUP(AB101,'H. INV.'!$AL$10:$AV$171,11,FALSE),"")))))))</f>
        <v/>
      </c>
      <c r="FF101" s="148" t="str">
        <f>IF(AC101="","",IF(AC101="L",0,IF(AC101="V",0,IF(AC101="X",0,IF(AC$2="L",VLOOKUP(AC101,'H. INV.'!$F$10:$P$171,11,FALSE),IF(AC$2="S",VLOOKUP(AC101,'H. INV.'!$V$10:$AF$171,11,FALSE),IF(AC$2="D",VLOOKUP(AC101,'H. INV.'!$AL$10:$AV$171,11,FALSE),"")))))))</f>
        <v/>
      </c>
      <c r="FG101" s="148" t="str">
        <f>IF(AD101="","",IF(AD101="L",0,IF(AD101="V",0,IF(AD101="X",0,IF(AD$2="L",VLOOKUP(AD101,'H. INV.'!$F$10:$P$171,11,FALSE),IF(AD$2="S",VLOOKUP(AD101,'H. INV.'!$V$10:$AF$171,11,FALSE),IF(AD$2="D",VLOOKUP(AD101,'H. INV.'!$AL$10:$AV$171,11,FALSE),"")))))))</f>
        <v/>
      </c>
      <c r="FH101" s="148" t="str">
        <f>IF(AE101="","",IF(AE101="L",0,IF(AE101="V",0,IF(AE101="X",0,IF(AE$2="L",VLOOKUP(AE101,'H. INV.'!$F$10:$P$171,11,FALSE),IF(AE$2="S",VLOOKUP(AE101,'H. INV.'!$V$10:$AF$171,11,FALSE),IF(AE$2="D",VLOOKUP(AE101,'H. INV.'!$AL$10:$AV$171,11,FALSE),"")))))))</f>
        <v/>
      </c>
      <c r="FI101" s="148" t="str">
        <f>IF(AF101="","",IF(AF101="L",0,IF(AF101="V",0,IF(AF101="X",0,IF(AF$2="L",VLOOKUP(AF101,'H. INV.'!$F$10:$P$171,11,FALSE),IF(AF$2="S",VLOOKUP(AF101,'H. INV.'!$V$10:$AF$171,11,FALSE),IF(AF$2="D",VLOOKUP(AF101,'H. INV.'!$AL$10:$AV$171,11,FALSE),"")))))))</f>
        <v/>
      </c>
      <c r="FJ101" s="148" t="str">
        <f>IF(AG101="","",IF(AG101="L",0,IF(AG101="V",0,IF(AG101="X",0,IF(AG$2="L",VLOOKUP(AG101,'H. INV.'!$F$10:$P$171,11,FALSE),IF(AG$2="S",VLOOKUP(AG101,'H. INV.'!$V$10:$AF$171,11,FALSE),IF(AG$2="D",VLOOKUP(AG101,'H. INV.'!$AL$10:$AV$171,11,FALSE),"")))))))</f>
        <v/>
      </c>
      <c r="FK101" s="148" t="str">
        <f>IF(AH101="","",IF(AH101="L",0,IF(AH101="V",0,IF(AH101="X",0,IF(AH$2="L",VLOOKUP(AH101,'H. INV.'!$F$10:$P$171,11,FALSE),IF(AH$2="S",VLOOKUP(AH101,'H. INV.'!$V$10:$AF$171,11,FALSE),IF(AH$2="D",VLOOKUP(AH101,'H. INV.'!$AL$10:$AV$171,11,FALSE),"")))))))</f>
        <v/>
      </c>
      <c r="FL101" s="148" t="str">
        <f>IF(AI101="","",IF(AI101="L",0,IF(AI101="V",0,IF(AI101="X",0,IF(AI$2="L",VLOOKUP(AI101,'H. INV.'!$F$10:$P$171,11,FALSE),IF(AI$2="S",VLOOKUP(AI101,'H. INV.'!$V$10:$AF$171,11,FALSE),IF(AI$2="D",VLOOKUP(AI101,'H. INV.'!$AL$10:$AV$171,11,FALSE),"")))))))</f>
        <v/>
      </c>
      <c r="FM101" s="148" t="str">
        <f>IF(AJ101="","",IF(AJ101="L",0,IF(AJ101="V",0,IF(AJ101="X",0,IF(AJ$2="L",VLOOKUP(AJ101,'H. INV.'!$F$10:$P$171,11,FALSE),IF(AJ$2="S",VLOOKUP(AJ101,'H. INV.'!$V$10:$AF$171,11,FALSE),IF(AJ$2="D",VLOOKUP(AJ101,'H. INV.'!$AL$10:$AV$171,11,FALSE),"")))))))</f>
        <v/>
      </c>
      <c r="FN101" s="148" t="str">
        <f>IF(AK101="","",IF(AK101="L",0,IF(AK101="V",0,IF(AK101="X",0,IF(AK$2="L",VLOOKUP(AK101,'H. INV.'!$F$10:$P$171,11,FALSE),IF(AK$2="S",VLOOKUP(AK101,'H. INV.'!$V$10:$AF$171,11,FALSE),IF(AK$2="D",VLOOKUP(AK101,'H. INV.'!$AL$10:$AV$171,11,FALSE),"")))))))</f>
        <v/>
      </c>
      <c r="FO101" s="19"/>
      <c r="FP101" s="148" t="str">
        <f>IF(G101="","",IF(G101="L",0,IF(G101="V",0,IF(G101="X",0,IF(G$2="L",VLOOKUP(G101,'H. VER.'!$F$10:$P$171,11,FALSE),IF(G$2="S",VLOOKUP(G101,'H. VER.'!$V$10:$AF$171,11,FALSE),IF(G$2="D",VLOOKUP(G101,'H. VER.'!$AL$10:$AV$171,11,FALSE),"")))))))</f>
        <v/>
      </c>
      <c r="FQ101" s="148" t="str">
        <f>IF(H101="","",IF(H101="L",0,IF(H101="V",0,IF(H101="X",0,IF(H$2="L",VLOOKUP(H101,'H. VER.'!$F$10:$P$171,11,FALSE),IF(H$2="S",VLOOKUP(H101,'H. VER.'!$V$10:$AF$171,11,FALSE),IF(H$2="D",VLOOKUP(H101,'H. VER.'!$AL$10:$AV$171,11,FALSE),"")))))))</f>
        <v/>
      </c>
      <c r="FR101" s="148" t="str">
        <f>IF(I101="","",IF(I101="L",0,IF(I101="V",0,IF(I101="X",0,IF(I$2="L",VLOOKUP(I101,'H. VER.'!$F$10:$P$171,11,FALSE),IF(I$2="S",VLOOKUP(I101,'H. VER.'!$V$10:$AF$171,11,FALSE),IF(I$2="D",VLOOKUP(I101,'H. VER.'!$AL$10:$AV$171,11,FALSE),"")))))))</f>
        <v/>
      </c>
      <c r="FS101" s="148" t="str">
        <f>IF(J101="","",IF(J101="L",0,IF(J101="V",0,IF(J101="X",0,IF(J$2="L",VLOOKUP(J101,'H. VER.'!$F$10:$P$171,11,FALSE),IF(J$2="S",VLOOKUP(J101,'H. VER.'!$V$10:$AF$171,11,FALSE),IF(J$2="D",VLOOKUP(J101,'H. VER.'!$AL$10:$AV$171,11,FALSE),"")))))))</f>
        <v/>
      </c>
      <c r="FT101" s="148" t="str">
        <f>IF(K101="","",IF(K101="L",0,IF(K101="V",0,IF(K101="X",0,IF(K$2="L",VLOOKUP(K101,'H. VER.'!$F$10:$P$171,11,FALSE),IF(K$2="S",VLOOKUP(K101,'H. VER.'!$V$10:$AF$171,11,FALSE),IF(K$2="D",VLOOKUP(K101,'H. VER.'!$AL$10:$AV$171,11,FALSE),"")))))))</f>
        <v/>
      </c>
      <c r="FU101" s="148" t="str">
        <f>IF(L101="","",IF(L101="L",0,IF(L101="V",0,IF(L101="X",0,IF(L$2="L",VLOOKUP(L101,'H. VER.'!$F$10:$P$171,11,FALSE),IF(L$2="S",VLOOKUP(L101,'H. VER.'!$V$10:$AF$171,11,FALSE),IF(L$2="D",VLOOKUP(L101,'H. VER.'!$AL$10:$AV$171,11,FALSE),"")))))))</f>
        <v/>
      </c>
      <c r="FV101" s="148" t="str">
        <f>IF(M101="","",IF(M101="L",0,IF(M101="V",0,IF(M101="X",0,IF(M$2="L",VLOOKUP(M101,'H. VER.'!$F$10:$P$171,11,FALSE),IF(M$2="S",VLOOKUP(M101,'H. VER.'!$V$10:$AF$171,11,FALSE),IF(M$2="D",VLOOKUP(M101,'H. VER.'!$AL$10:$AV$171,11,FALSE),"")))))))</f>
        <v/>
      </c>
      <c r="FW101" s="148" t="str">
        <f>IF(N101="","",IF(N101="L",0,IF(N101="V",0,IF(N101="X",0,IF(N$2="L",VLOOKUP(N101,'H. VER.'!$F$10:$P$171,11,FALSE),IF(N$2="S",VLOOKUP(N101,'H. VER.'!$V$10:$AF$171,11,FALSE),IF(N$2="D",VLOOKUP(N101,'H. VER.'!$AL$10:$AV$171,11,FALSE),"")))))))</f>
        <v/>
      </c>
      <c r="FX101" s="148" t="str">
        <f>IF(O101="","",IF(O101="L",0,IF(O101="V",0,IF(O101="X",0,IF(O$2="L",VLOOKUP(O101,'H. VER.'!$F$10:$P$171,11,FALSE),IF(O$2="S",VLOOKUP(O101,'H. VER.'!$V$10:$AF$171,11,FALSE),IF(O$2="D",VLOOKUP(O101,'H. VER.'!$AL$10:$AV$171,11,FALSE),"")))))))</f>
        <v/>
      </c>
      <c r="FY101" s="148" t="str">
        <f>IF(P101="","",IF(P101="L",0,IF(P101="V",0,IF(P101="X",0,IF(P$2="L",VLOOKUP(P101,'H. VER.'!$F$10:$P$171,11,FALSE),IF(P$2="S",VLOOKUP(P101,'H. VER.'!$V$10:$AF$171,11,FALSE),IF(P$2="D",VLOOKUP(P101,'H. VER.'!$AL$10:$AV$171,11,FALSE),"")))))))</f>
        <v/>
      </c>
      <c r="FZ101" s="148" t="str">
        <f>IF(Q101="","",IF(Q101="L",0,IF(Q101="V",0,IF(Q101="X",0,IF(Q$2="L",VLOOKUP(Q101,'H. VER.'!$F$10:$P$171,11,FALSE),IF(Q$2="S",VLOOKUP(Q101,'H. VER.'!$V$10:$AF$171,11,FALSE),IF(Q$2="D",VLOOKUP(Q101,'H. VER.'!$AL$10:$AV$171,11,FALSE),"")))))))</f>
        <v/>
      </c>
      <c r="GA101" s="148" t="str">
        <f>IF(R101="","",IF(R101="L",0,IF(R101="V",0,IF(R101="X",0,IF(R$2="L",VLOOKUP(R101,'H. VER.'!$F$10:$P$171,11,FALSE),IF(R$2="S",VLOOKUP(R101,'H. VER.'!$V$10:$AF$171,11,FALSE),IF(R$2="D",VLOOKUP(R101,'H. VER.'!$AL$10:$AV$171,11,FALSE),"")))))))</f>
        <v/>
      </c>
      <c r="GB101" s="148" t="str">
        <f>IF(S101="","",IF(S101="L",0,IF(S101="V",0,IF(S101="X",0,IF(S$2="L",VLOOKUP(S101,'H. VER.'!$F$10:$P$171,11,FALSE),IF(S$2="S",VLOOKUP(S101,'H. VER.'!$V$10:$AF$171,11,FALSE),IF(S$2="D",VLOOKUP(S101,'H. VER.'!$AL$10:$AV$171,11,FALSE),"")))))))</f>
        <v/>
      </c>
      <c r="GC101" s="148" t="str">
        <f>IF(T101="","",IF(T101="L",0,IF(T101="V",0,IF(T101="X",0,IF(T$2="L",VLOOKUP(T101,'H. VER.'!$F$10:$P$171,11,FALSE),IF(T$2="S",VLOOKUP(T101,'H. VER.'!$V$10:$AF$171,11,FALSE),IF(T$2="D",VLOOKUP(T101,'H. VER.'!$AL$10:$AV$171,11,FALSE),"")))))))</f>
        <v/>
      </c>
      <c r="GD101" s="148" t="str">
        <f>IF(U101="","",IF(U101="L",0,IF(U101="V",0,IF(U101="X",0,IF(U$2="L",VLOOKUP(U101,'H. VER.'!$F$10:$P$171,11,FALSE),IF(U$2="S",VLOOKUP(U101,'H. VER.'!$V$10:$AF$171,11,FALSE),IF(U$2="D",VLOOKUP(U101,'H. VER.'!$AL$10:$AV$171,11,FALSE),"")))))))</f>
        <v/>
      </c>
      <c r="GE101" s="148" t="str">
        <f>IF(V101="","",IF(V101="L",0,IF(V101="V",0,IF(V101="X",0,IF(V$2="L",VLOOKUP(V101,'H. VER.'!$F$10:$P$171,11,FALSE),IF(V$2="S",VLOOKUP(V101,'H. VER.'!$V$10:$AF$171,11,FALSE),IF(V$2="D",VLOOKUP(V101,'H. VER.'!$AL$10:$AV$171,11,FALSE),"")))))))</f>
        <v/>
      </c>
      <c r="GF101" s="148" t="str">
        <f>IF(W101="","",IF(W101="L",0,IF(W101="V",0,IF(W101="X",0,IF(W$2="L",VLOOKUP(W101,'H. VER.'!$F$10:$P$171,11,FALSE),IF(W$2="S",VLOOKUP(W101,'H. VER.'!$V$10:$AF$171,11,FALSE),IF(W$2="D",VLOOKUP(W101,'H. VER.'!$AL$10:$AV$171,11,FALSE),"")))))))</f>
        <v/>
      </c>
      <c r="GG101" s="148" t="str">
        <f>IF(X101="","",IF(X101="L",0,IF(X101="V",0,IF(X101="X",0,IF(X$2="L",VLOOKUP(X101,'H. VER.'!$F$10:$P$171,11,FALSE),IF(X$2="S",VLOOKUP(X101,'H. VER.'!$V$10:$AF$171,11,FALSE),IF(X$2="D",VLOOKUP(X101,'H. VER.'!$AL$10:$AV$171,11,FALSE),"")))))))</f>
        <v/>
      </c>
      <c r="GH101" s="148" t="str">
        <f>IF(Y101="","",IF(Y101="L",0,IF(Y101="V",0,IF(Y101="X",0,IF(Y$2="L",VLOOKUP(Y101,'H. VER.'!$F$10:$P$171,11,FALSE),IF(Y$2="S",VLOOKUP(Y101,'H. VER.'!$V$10:$AF$171,11,FALSE),IF(Y$2="D",VLOOKUP(Y101,'H. VER.'!$AL$10:$AV$171,11,FALSE),"")))))))</f>
        <v/>
      </c>
      <c r="GI101" s="148" t="str">
        <f>IF(Z101="","",IF(Z101="L",0,IF(Z101="V",0,IF(Z101="X",0,IF(Z$2="L",VLOOKUP(Z101,'H. VER.'!$F$10:$P$171,11,FALSE),IF(Z$2="S",VLOOKUP(Z101,'H. VER.'!$V$10:$AF$171,11,FALSE),IF(Z$2="D",VLOOKUP(Z101,'H. VER.'!$AL$10:$AV$171,11,FALSE),"")))))))</f>
        <v/>
      </c>
      <c r="GJ101" s="148" t="str">
        <f>IF(AA101="","",IF(AA101="L",0,IF(AA101="V",0,IF(AA101="X",0,IF(AA$2="L",VLOOKUP(AA101,'H. VER.'!$F$10:$P$171,11,FALSE),IF(AA$2="S",VLOOKUP(AA101,'H. VER.'!$V$10:$AF$171,11,FALSE),IF(AA$2="D",VLOOKUP(AA101,'H. VER.'!$AL$10:$AV$171,11,FALSE),"")))))))</f>
        <v/>
      </c>
      <c r="GK101" s="148" t="str">
        <f>IF(AB101="","",IF(AB101="L",0,IF(AB101="V",0,IF(AB101="X",0,IF(AB$2="L",VLOOKUP(AB101,'H. VER.'!$F$10:$P$171,11,FALSE),IF(AB$2="S",VLOOKUP(AB101,'H. VER.'!$V$10:$AF$171,11,FALSE),IF(AB$2="D",VLOOKUP(AB101,'H. VER.'!$AL$10:$AV$171,11,FALSE),"")))))))</f>
        <v/>
      </c>
      <c r="GL101" s="148" t="str">
        <f>IF(AC101="","",IF(AC101="L",0,IF(AC101="V",0,IF(AC101="X",0,IF(AC$2="L",VLOOKUP(AC101,'H. VER.'!$F$10:$P$171,11,FALSE),IF(AC$2="S",VLOOKUP(AC101,'H. VER.'!$V$10:$AF$171,11,FALSE),IF(AC$2="D",VLOOKUP(AC101,'H. VER.'!$AL$10:$AV$171,11,FALSE),"")))))))</f>
        <v/>
      </c>
      <c r="GM101" s="148" t="str">
        <f>IF(AD101="","",IF(AD101="L",0,IF(AD101="V",0,IF(AD101="X",0,IF(AD$2="L",VLOOKUP(AD101,'H. VER.'!$F$10:$P$171,11,FALSE),IF(AD$2="S",VLOOKUP(AD101,'H. VER.'!$V$10:$AF$171,11,FALSE),IF(AD$2="D",VLOOKUP(AD101,'H. VER.'!$AL$10:$AV$171,11,FALSE),"")))))))</f>
        <v/>
      </c>
      <c r="GN101" s="148" t="str">
        <f>IF(AE101="","",IF(AE101="L",0,IF(AE101="V",0,IF(AE101="X",0,IF(AE$2="L",VLOOKUP(AE101,'H. VER.'!$F$10:$P$171,11,FALSE),IF(AE$2="S",VLOOKUP(AE101,'H. VER.'!$V$10:$AF$171,11,FALSE),IF(AE$2="D",VLOOKUP(AE101,'H. VER.'!$AL$10:$AV$171,11,FALSE),"")))))))</f>
        <v/>
      </c>
      <c r="GO101" s="148" t="str">
        <f>IF(AF101="","",IF(AF101="L",0,IF(AF101="V",0,IF(AF101="X",0,IF(AF$2="L",VLOOKUP(AF101,'H. VER.'!$F$10:$P$171,11,FALSE),IF(AF$2="S",VLOOKUP(AF101,'H. VER.'!$V$10:$AF$171,11,FALSE),IF(AF$2="D",VLOOKUP(AF101,'H. VER.'!$AL$10:$AV$171,11,FALSE),"")))))))</f>
        <v/>
      </c>
      <c r="GP101" s="148" t="str">
        <f>IF(AG101="","",IF(AG101="L",0,IF(AG101="V",0,IF(AG101="X",0,IF(AG$2="L",VLOOKUP(AG101,'H. VER.'!$F$10:$P$171,11,FALSE),IF(AG$2="S",VLOOKUP(AG101,'H. VER.'!$V$10:$AF$171,11,FALSE),IF(AG$2="D",VLOOKUP(AG101,'H. VER.'!$AL$10:$AV$171,11,FALSE),"")))))))</f>
        <v/>
      </c>
      <c r="GQ101" s="148" t="str">
        <f>IF(AH101="","",IF(AH101="L",0,IF(AH101="V",0,IF(AH101="X",0,IF(AH$2="L",VLOOKUP(AH101,'H. VER.'!$F$10:$P$171,11,FALSE),IF(AH$2="S",VLOOKUP(AH101,'H. VER.'!$V$10:$AF$171,11,FALSE),IF(AH$2="D",VLOOKUP(AH101,'H. VER.'!$AL$10:$AV$171,11,FALSE),"")))))))</f>
        <v/>
      </c>
      <c r="GR101" s="148" t="str">
        <f>IF(AI101="","",IF(AI101="L",0,IF(AI101="V",0,IF(AI101="X",0,IF(AI$2="L",VLOOKUP(AI101,'H. VER.'!$F$10:$P$171,11,FALSE),IF(AI$2="S",VLOOKUP(AI101,'H. VER.'!$V$10:$AF$171,11,FALSE),IF(AI$2="D",VLOOKUP(AI101,'H. VER.'!$AL$10:$AV$171,11,FALSE),"")))))))</f>
        <v/>
      </c>
      <c r="GS101" s="148" t="str">
        <f>IF(AJ101="","",IF(AJ101="L",0,IF(AJ101="V",0,IF(AJ101="X",0,IF(AJ$2="L",VLOOKUP(AJ101,'H. VER.'!$F$10:$P$171,11,FALSE),IF(AJ$2="S",VLOOKUP(AJ101,'H. VER.'!$V$10:$AF$171,11,FALSE),IF(AJ$2="D",VLOOKUP(AJ101,'H. VER.'!$AL$10:$AV$171,11,FALSE),"")))))))</f>
        <v/>
      </c>
      <c r="GT101" s="148" t="str">
        <f>IF(AK101="","",IF(AK101="L",0,IF(AK101="V",0,IF(AK101="X",0,IF(AK$2="L",VLOOKUP(AK101,'H. VER.'!$F$10:$P$171,11,FALSE),IF(AK$2="S",VLOOKUP(AK101,'H. VER.'!$V$10:$AF$171,11,FALSE),IF(AK$2="D",VLOOKUP(AK101,'H. VER.'!$AL$10:$AV$171,11,FALSE),"")))))))</f>
        <v/>
      </c>
      <c r="GU101" s="19"/>
      <c r="GV101" s="417" t="str">
        <f t="shared" si="122"/>
        <v/>
      </c>
      <c r="GW101" s="415"/>
    </row>
    <row r="102" spans="1:205" ht="15.75">
      <c r="A102" s="368"/>
      <c r="B102" s="367" t="str">
        <f>IFERROR(VLOOKUP(A518/7/2023+CONDUCTORES!C:V,20,FALSE),"")</f>
        <v/>
      </c>
      <c r="C102" s="544" t="str">
        <f>IF(CUADRO!A102="",IF(B102="","",B102),VLOOKUP(CUADRO!A102,CONDUCTORES!C:E,3,FALSE))</f>
        <v/>
      </c>
      <c r="D102" s="545" t="str">
        <f>IF(ISNA(IF(B102="",IF(A102="","",A102),VLOOKUP(B102,CONDUCTORES!B:F,5,FALSE))),"",(IF(B102="",IF(A102="","",A102),VLOOKUP(B102,CONDUCTORES!B:F,5,FALSE))))</f>
        <v/>
      </c>
      <c r="E102" s="546">
        <v>87</v>
      </c>
      <c r="F102" s="558"/>
      <c r="G102" s="547"/>
      <c r="H102" s="547"/>
      <c r="I102" s="547"/>
      <c r="J102" s="547"/>
      <c r="K102" s="547"/>
      <c r="L102" s="550"/>
      <c r="M102" s="547"/>
      <c r="N102" s="547"/>
      <c r="O102" s="547"/>
      <c r="P102" s="547"/>
      <c r="Q102" s="547"/>
      <c r="R102" s="547"/>
      <c r="S102" s="547"/>
      <c r="T102" s="547"/>
      <c r="U102" s="549"/>
      <c r="V102" s="547"/>
      <c r="W102" s="547"/>
      <c r="X102" s="547"/>
      <c r="Y102" s="547"/>
      <c r="Z102" s="550"/>
      <c r="AA102" s="547"/>
      <c r="AB102" s="547"/>
      <c r="AC102" s="547"/>
      <c r="AD102" s="547"/>
      <c r="AE102" s="547"/>
      <c r="AF102" s="547"/>
      <c r="AG102" s="547"/>
      <c r="AH102" s="547"/>
      <c r="AI102" s="547"/>
      <c r="AJ102" s="547"/>
      <c r="AK102" s="547"/>
      <c r="AL102" s="417">
        <f t="shared" si="120"/>
        <v>0</v>
      </c>
      <c r="AM102" s="417">
        <f t="shared" si="121"/>
        <v>31</v>
      </c>
      <c r="AN102" s="463">
        <f t="shared" si="112"/>
        <v>0</v>
      </c>
      <c r="AO102" s="463">
        <f t="shared" si="113"/>
        <v>0</v>
      </c>
      <c r="AP102" s="463">
        <f t="shared" si="114"/>
        <v>0</v>
      </c>
      <c r="AQ102" s="463">
        <f t="shared" si="115"/>
        <v>0</v>
      </c>
      <c r="AR102" s="463">
        <f t="shared" si="116"/>
        <v>0</v>
      </c>
      <c r="AS102" s="464">
        <f t="shared" si="117"/>
        <v>0</v>
      </c>
      <c r="AT102" s="464">
        <f t="shared" si="118"/>
        <v>0</v>
      </c>
      <c r="AU102" s="465">
        <f>EH102+(AO102*(CALCULADORA!$L$22/30))+(CUADRO!AP102*CALCULADORA!$J$22)+(CUADRO!AQ102*CALCULADORA!$J$22)+(CUADRO!AR102*CALCULADORA!$J$22)</f>
        <v>0</v>
      </c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97">
        <f t="shared" si="123"/>
        <v>1</v>
      </c>
      <c r="BW102" s="97">
        <f t="shared" si="124"/>
        <v>2</v>
      </c>
      <c r="BX102" s="97">
        <f t="shared" si="125"/>
        <v>3</v>
      </c>
      <c r="BY102" s="97">
        <f t="shared" si="126"/>
        <v>4</v>
      </c>
      <c r="BZ102" s="97">
        <f t="shared" si="127"/>
        <v>5</v>
      </c>
      <c r="CA102" s="97">
        <f t="shared" si="128"/>
        <v>6</v>
      </c>
      <c r="CB102" s="97">
        <f t="shared" si="129"/>
        <v>7</v>
      </c>
      <c r="CC102" s="97">
        <f t="shared" si="130"/>
        <v>8</v>
      </c>
      <c r="CD102" s="97">
        <f t="shared" si="131"/>
        <v>9</v>
      </c>
      <c r="CE102" s="97">
        <f t="shared" si="132"/>
        <v>10</v>
      </c>
      <c r="CF102" s="97">
        <f t="shared" si="133"/>
        <v>11</v>
      </c>
      <c r="CG102" s="97">
        <f t="shared" si="134"/>
        <v>12</v>
      </c>
      <c r="CH102" s="97">
        <f t="shared" si="135"/>
        <v>13</v>
      </c>
      <c r="CI102" s="97">
        <f t="shared" si="136"/>
        <v>14</v>
      </c>
      <c r="CJ102" s="97">
        <f t="shared" si="137"/>
        <v>15</v>
      </c>
      <c r="CK102" s="97">
        <f t="shared" si="138"/>
        <v>16</v>
      </c>
      <c r="CL102" s="97">
        <f t="shared" si="139"/>
        <v>17</v>
      </c>
      <c r="CM102" s="97">
        <f t="shared" si="140"/>
        <v>18</v>
      </c>
      <c r="CN102" s="97">
        <f t="shared" si="141"/>
        <v>19</v>
      </c>
      <c r="CO102" s="97">
        <f t="shared" si="142"/>
        <v>20</v>
      </c>
      <c r="CP102" s="97">
        <f t="shared" si="143"/>
        <v>21</v>
      </c>
      <c r="CQ102" s="97">
        <f t="shared" si="144"/>
        <v>22</v>
      </c>
      <c r="CR102" s="97">
        <f t="shared" si="145"/>
        <v>23</v>
      </c>
      <c r="CS102" s="97">
        <f t="shared" si="146"/>
        <v>24</v>
      </c>
      <c r="CT102" s="97">
        <f t="shared" si="147"/>
        <v>25</v>
      </c>
      <c r="CU102" s="97">
        <f t="shared" si="148"/>
        <v>26</v>
      </c>
      <c r="CV102" s="97">
        <f t="shared" si="149"/>
        <v>27</v>
      </c>
      <c r="CW102" s="97">
        <f t="shared" si="150"/>
        <v>28</v>
      </c>
      <c r="CX102" s="97">
        <f t="shared" si="151"/>
        <v>29</v>
      </c>
      <c r="CY102" s="97">
        <f t="shared" si="152"/>
        <v>30</v>
      </c>
      <c r="CZ102" s="97">
        <f t="shared" si="153"/>
        <v>31</v>
      </c>
      <c r="DA102" s="19"/>
      <c r="DB102" s="19"/>
      <c r="DC102" s="148" t="str">
        <f>IF(G102="X",CALCULADORA!$J$22,IF(CUADRO!G102="V",0,IF(CUADRO!G102="AP",0,IF(CUADRO!G102="HS",0,IF(CUADRO!G102="BA",0,IF(CALCULADORA!$M$2="INVIERNO",CUADRO!EJ102,CUADRO!FP102))))))</f>
        <v/>
      </c>
      <c r="DD102" s="148" t="str">
        <f>IF(H102="X",CALCULADORA!$J$22,IF(CUADRO!H102="V",0,IF(CUADRO!H102="AP",0,IF(CUADRO!H102="HS",0,IF(CUADRO!H102="BA",0,IF(CALCULADORA!$M$2="INVIERNO",CUADRO!EK102,CUADRO!FQ102))))))</f>
        <v/>
      </c>
      <c r="DE102" s="148" t="str">
        <f>IF(I102="X",CALCULADORA!$J$22,IF(CUADRO!I102="V",0,IF(CUADRO!I102="AP",0,IF(CUADRO!I102="HS",0,IF(CUADRO!I102="BA",0,IF(CALCULADORA!$M$2="INVIERNO",CUADRO!EL102,CUADRO!FR102))))))</f>
        <v/>
      </c>
      <c r="DF102" s="148" t="str">
        <f>IF(J102="X",CALCULADORA!$J$22,IF(CUADRO!J102="V",0,IF(CUADRO!J102="AP",0,IF(CUADRO!J102="HS",0,IF(CUADRO!J102="BA",0,IF(CALCULADORA!$M$2="INVIERNO",CUADRO!EM102,CUADRO!FS102))))))</f>
        <v/>
      </c>
      <c r="DG102" s="148" t="str">
        <f>IF(K102="X",CALCULADORA!$J$22,IF(CUADRO!K102="V",0,IF(CUADRO!K102="AP",0,IF(CUADRO!K102="HS",0,IF(CUADRO!K102="BA",0,IF(CALCULADORA!$M$2="INVIERNO",CUADRO!EN102,CUADRO!FT102))))))</f>
        <v/>
      </c>
      <c r="DH102" s="148" t="str">
        <f>IF(L102="X",CALCULADORA!$J$22,IF(CUADRO!L102="V",0,IF(CUADRO!L102="AP",0,IF(CUADRO!L102="HS",0,IF(CUADRO!L102="BA",0,IF(CALCULADORA!$M$2="INVIERNO",CUADRO!EO102,CUADRO!FU102))))))</f>
        <v/>
      </c>
      <c r="DI102" s="148" t="str">
        <f>IF(M102="X",CALCULADORA!$J$22,IF(CUADRO!M102="V",0,IF(CUADRO!M102="AP",0,IF(CUADRO!M102="HS",0,IF(CUADRO!M102="BA",0,IF(CALCULADORA!$M$2="INVIERNO",CUADRO!EP102,CUADRO!FV102))))))</f>
        <v/>
      </c>
      <c r="DJ102" s="148" t="str">
        <f>IF(N102="X",CALCULADORA!$J$22,IF(CUADRO!N102="V",0,IF(CUADRO!N102="AP",0,IF(CUADRO!N102="HS",0,IF(CUADRO!N102="BA",0,IF(CALCULADORA!$M$2="INVIERNO",CUADRO!EQ102,CUADRO!FW102))))))</f>
        <v/>
      </c>
      <c r="DK102" s="148" t="str">
        <f>IF(O102="X",CALCULADORA!$J$22,IF(CUADRO!O102="V",0,IF(CUADRO!O102="AP",0,IF(CUADRO!O102="HS",0,IF(CUADRO!O102="BA",0,IF(CALCULADORA!$M$2="INVIERNO",CUADRO!ER102,CUADRO!FX102))))))</f>
        <v/>
      </c>
      <c r="DL102" s="148" t="str">
        <f>IF(P102="X",CALCULADORA!$J$22,IF(CUADRO!P102="V",0,IF(CUADRO!P102="AP",0,IF(CUADRO!P102="HS",0,IF(CUADRO!P102="BA",0,IF(CALCULADORA!$M$2="INVIERNO",CUADRO!ES102,CUADRO!FY102))))))</f>
        <v/>
      </c>
      <c r="DM102" s="148" t="str">
        <f>IF(Q102="X",CALCULADORA!$J$22,IF(CUADRO!Q102="V",0,IF(CUADRO!Q102="AP",0,IF(CUADRO!Q102="HS",0,IF(CUADRO!Q102="BA",0,IF(CALCULADORA!$M$2="INVIERNO",CUADRO!ET102,CUADRO!FZ102))))))</f>
        <v/>
      </c>
      <c r="DN102" s="148" t="str">
        <f>IF(R102="X",CALCULADORA!$J$22,IF(CUADRO!R102="V",0,IF(CUADRO!R102="AP",0,IF(CUADRO!R102="HS",0,IF(CUADRO!R102="BA",0,IF(CALCULADORA!$M$2="INVIERNO",CUADRO!EU102,CUADRO!GA102))))))</f>
        <v/>
      </c>
      <c r="DO102" s="148" t="str">
        <f>IF(S102="X",CALCULADORA!$J$22,IF(CUADRO!S102="V",0,IF(CUADRO!S102="AP",0,IF(CUADRO!S102="HS",0,IF(CUADRO!S102="BA",0,IF(CALCULADORA!$M$2="INVIERNO",CUADRO!EV102,CUADRO!GB102))))))</f>
        <v/>
      </c>
      <c r="DP102" s="148" t="str">
        <f>IF(T102="X",CALCULADORA!$J$22,IF(CUADRO!T102="V",0,IF(CUADRO!T102="AP",0,IF(CUADRO!T102="HS",0,IF(CUADRO!T102="BA",0,IF(CALCULADORA!$M$2="INVIERNO",CUADRO!EW102,CUADRO!GC102))))))</f>
        <v/>
      </c>
      <c r="DQ102" s="148" t="str">
        <f>IF(U102="X",CALCULADORA!$J$22,IF(CUADRO!U102="V",0,IF(CUADRO!U102="AP",0,IF(CUADRO!U102="HS",0,IF(CUADRO!U102="BA",0,IF(CALCULADORA!$M$2="INVIERNO",CUADRO!EX102,CUADRO!GD102))))))</f>
        <v/>
      </c>
      <c r="DR102" s="148" t="str">
        <f>IF(V102="X",CALCULADORA!$J$22,IF(CUADRO!V102="V",0,IF(CUADRO!V102="AP",0,IF(CUADRO!V102="HS",0,IF(CUADRO!V102="BA",0,IF(CALCULADORA!$M$2="INVIERNO",CUADRO!EY102,CUADRO!GE102))))))</f>
        <v/>
      </c>
      <c r="DS102" s="148" t="str">
        <f>IF(W102="X",CALCULADORA!$J$22,IF(CUADRO!W102="V",0,IF(CUADRO!W102="AP",0,IF(CUADRO!W102="HS",0,IF(CUADRO!W102="BA",0,IF(CALCULADORA!$M$2="INVIERNO",CUADRO!EZ102,CUADRO!GF102))))))</f>
        <v/>
      </c>
      <c r="DT102" s="148" t="str">
        <f>IF(X102="X",CALCULADORA!$J$22,IF(CUADRO!X102="V",0,IF(CUADRO!X102="AP",0,IF(CUADRO!X102="HS",0,IF(CUADRO!X102="BA",0,IF(CALCULADORA!$M$2="INVIERNO",CUADRO!FA102,CUADRO!GG102))))))</f>
        <v/>
      </c>
      <c r="DU102" s="148" t="str">
        <f>IF(Y102="X",CALCULADORA!$J$22,IF(CUADRO!Y102="V",0,IF(CUADRO!Y102="AP",0,IF(CUADRO!Y102="HS",0,IF(CUADRO!Y102="BA",0,IF(CALCULADORA!$M$2="INVIERNO",CUADRO!FB102,CUADRO!GH102))))))</f>
        <v/>
      </c>
      <c r="DV102" s="148" t="str">
        <f>IF(Z102="X",CALCULADORA!$J$22,IF(CUADRO!Z102="V",0,IF(CUADRO!Z102="AP",0,IF(CUADRO!Z102="HS",0,IF(CUADRO!Z102="BA",0,IF(CALCULADORA!$M$2="INVIERNO",CUADRO!FC102,CUADRO!GI102))))))</f>
        <v/>
      </c>
      <c r="DW102" s="148" t="str">
        <f>IF(AA102="X",CALCULADORA!$J$22,IF(CUADRO!AA102="V",0,IF(CUADRO!AA102="AP",0,IF(CUADRO!AA102="HS",0,IF(CUADRO!AA102="BA",0,IF(CALCULADORA!$M$2="INVIERNO",CUADRO!FD102,CUADRO!GJ102))))))</f>
        <v/>
      </c>
      <c r="DX102" s="148" t="str">
        <f>IF(AB102="X",CALCULADORA!$J$22,IF(CUADRO!AB102="V",0,IF(CUADRO!AB102="AP",0,IF(CUADRO!AB102="HS",0,IF(CUADRO!AB102="BA",0,IF(CALCULADORA!$M$2="INVIERNO",CUADRO!FE102,CUADRO!GK102))))))</f>
        <v/>
      </c>
      <c r="DY102" s="148" t="str">
        <f>IF(AC102="X",CALCULADORA!$J$22,IF(CUADRO!AC102="V",0,IF(CUADRO!AC102="AP",0,IF(CUADRO!AC102="HS",0,IF(CUADRO!AC102="BA",0,IF(CALCULADORA!$M$2="INVIERNO",CUADRO!FF102,CUADRO!GL102))))))</f>
        <v/>
      </c>
      <c r="DZ102" s="148" t="str">
        <f>IF(AD102="X",CALCULADORA!$J$22,IF(CUADRO!AD102="V",0,IF(CUADRO!AD102="AP",0,IF(CUADRO!AD102="HS",0,IF(CUADRO!AD102="BA",0,IF(CALCULADORA!$M$2="INVIERNO",CUADRO!FG102,CUADRO!GM102))))))</f>
        <v/>
      </c>
      <c r="EA102" s="148" t="str">
        <f>IF(AE102="X",CALCULADORA!$J$22,IF(CUADRO!AE102="V",0,IF(CUADRO!AE102="AP",0,IF(CUADRO!AE102="HS",0,IF(CUADRO!AE102="BA",0,IF(CALCULADORA!$M$2="INVIERNO",CUADRO!FH102,CUADRO!GN102))))))</f>
        <v/>
      </c>
      <c r="EB102" s="148" t="str">
        <f>IF(AF102="X",CALCULADORA!$J$22,IF(CUADRO!AF102="V",0,IF(CUADRO!AF102="AP",0,IF(CUADRO!AF102="HS",0,IF(CUADRO!AF102="BA",0,IF(CALCULADORA!$M$2="INVIERNO",CUADRO!FI102,CUADRO!GO102))))))</f>
        <v/>
      </c>
      <c r="EC102" s="148" t="str">
        <f>IF(AG102="X",CALCULADORA!$J$22,IF(CUADRO!AG102="V",0,IF(CUADRO!AG102="AP",0,IF(CUADRO!AG102="HS",0,IF(CUADRO!AG102="BA",0,IF(CALCULADORA!$M$2="INVIERNO",CUADRO!FJ102,CUADRO!GP102))))))</f>
        <v/>
      </c>
      <c r="ED102" s="148" t="str">
        <f>IF(AH102="X",CALCULADORA!$J$22,IF(CUADRO!AH102="V",0,IF(CUADRO!AH102="AP",0,IF(CUADRO!AH102="HS",0,IF(CUADRO!AH102="BA",0,IF(CALCULADORA!$M$2="INVIERNO",CUADRO!FK102,CUADRO!GQ102))))))</f>
        <v/>
      </c>
      <c r="EE102" s="148" t="str">
        <f>IF(AI102="X",CALCULADORA!$J$22,IF(CUADRO!AI102="V",0,IF(CUADRO!AI102="AP",0,IF(CUADRO!AI102="HS",0,IF(CUADRO!AI102="BA",0,IF(CALCULADORA!$M$2="INVIERNO",CUADRO!FL102,CUADRO!GR102))))))</f>
        <v/>
      </c>
      <c r="EF102" s="148" t="str">
        <f>IF(AJ102="X",CALCULADORA!$J$22,IF(CUADRO!AJ102="V",0,IF(CUADRO!AJ102="AP",0,IF(CUADRO!AJ102="HS",0,IF(CUADRO!AJ102="BA",0,IF(CALCULADORA!$M$2="INVIERNO",CUADRO!FM102,CUADRO!GS102))))))</f>
        <v/>
      </c>
      <c r="EG102" s="148" t="str">
        <f>IF(AK102="X",CALCULADORA!$J$22,IF(CUADRO!AK102="V",0,IF(CUADRO!AK102="AP",0,IF(CUADRO!AK102="HS",0,IF(CUADRO!AK102="BA",0,IF(CALCULADORA!$M$2="INVIERNO",CUADRO!FN102,CUADRO!GT102))))))</f>
        <v/>
      </c>
      <c r="EH102" s="363">
        <f t="shared" si="119"/>
        <v>0</v>
      </c>
      <c r="EI102" s="19"/>
      <c r="EJ102" s="148" t="str">
        <f>IF(G102="","",IF(G102="L",0,IF(G102="V",0,IF(G102="X",0,IF(G$2="L",VLOOKUP(G102,'H. INV.'!$F$10:$P$171,11,FALSE),IF(G$2="S",VLOOKUP(G102,'H. INV.'!$V$10:$AF$171,11,FALSE),IF(G$2="D",VLOOKUP(G102,'H. INV.'!$AL$10:$AV$171,11,FALSE),"")))))))</f>
        <v/>
      </c>
      <c r="EK102" s="148" t="str">
        <f>IF(H102="","",IF(H102="L",0,IF(H102="V",0,IF(H102="X",0,IF(H$2="L",VLOOKUP(H102,'H. INV.'!$F$10:$P$171,11,FALSE),IF(H$2="S",VLOOKUP(H102,'H. INV.'!$V$10:$AF$171,11,FALSE),IF(H$2="D",VLOOKUP(H102,'H. INV.'!$AL$10:$AV$171,11,FALSE),"")))))))</f>
        <v/>
      </c>
      <c r="EL102" s="148" t="str">
        <f>IF(I102="","",IF(I102="L",0,IF(I102="V",0,IF(I102="X",0,IF(I$2="L",VLOOKUP(I102,'H. INV.'!$F$10:$P$171,11,FALSE),IF(I$2="S",VLOOKUP(I102,'H. INV.'!$V$10:$AF$171,11,FALSE),IF(I$2="D",VLOOKUP(I102,'H. INV.'!$AL$10:$AV$171,11,FALSE),"")))))))</f>
        <v/>
      </c>
      <c r="EM102" s="148" t="str">
        <f>IF(J102="","",IF(J102="L",0,IF(J102="V",0,IF(J102="X",0,IF(J$2="L",VLOOKUP(J102,'H. INV.'!$F$10:$P$171,11,FALSE),IF(J$2="S",VLOOKUP(J102,'H. INV.'!$V$10:$AF$171,11,FALSE),IF(J$2="D",VLOOKUP(J102,'H. INV.'!$AL$10:$AV$171,11,FALSE),"")))))))</f>
        <v/>
      </c>
      <c r="EN102" s="148" t="str">
        <f>IF(K102="","",IF(K102="L",0,IF(K102="V",0,IF(K102="X",0,IF(K$2="L",VLOOKUP(K102,'H. INV.'!$F$10:$P$171,11,FALSE),IF(K$2="S",VLOOKUP(K102,'H. INV.'!$V$10:$AF$171,11,FALSE),IF(K$2="D",VLOOKUP(K102,'H. INV.'!$AL$10:$AV$171,11,FALSE),"")))))))</f>
        <v/>
      </c>
      <c r="EO102" s="148" t="str">
        <f>IF(L102="","",IF(L102="L",0,IF(L102="V",0,IF(L102="X",0,IF(L$2="L",VLOOKUP(L102,'H. INV.'!$F$10:$P$171,11,FALSE),IF(L$2="S",VLOOKUP(L102,'H. INV.'!$V$10:$AF$171,11,FALSE),IF(L$2="D",VLOOKUP(L102,'H. INV.'!$AL$10:$AV$171,11,FALSE),"")))))))</f>
        <v/>
      </c>
      <c r="EP102" s="148" t="str">
        <f>IF(M102="","",IF(M102="L",0,IF(M102="V",0,IF(M102="X",0,IF(M$2="L",VLOOKUP(M102,'H. INV.'!$F$10:$P$171,11,FALSE),IF(M$2="S",VLOOKUP(M102,'H. INV.'!$V$10:$AF$171,11,FALSE),IF(M$2="D",VLOOKUP(M102,'H. INV.'!$AL$10:$AV$171,11,FALSE),"")))))))</f>
        <v/>
      </c>
      <c r="EQ102" s="148" t="str">
        <f>IF(N102="","",IF(N102="L",0,IF(N102="V",0,IF(N102="X",0,IF(N$2="L",VLOOKUP(N102,'H. INV.'!$F$10:$P$171,11,FALSE),IF(N$2="S",VLOOKUP(N102,'H. INV.'!$V$10:$AF$171,11,FALSE),IF(N$2="D",VLOOKUP(N102,'H. INV.'!$AL$10:$AV$171,11,FALSE),"")))))))</f>
        <v/>
      </c>
      <c r="ER102" s="148" t="str">
        <f>IF(O102="","",IF(O102="L",0,IF(O102="V",0,IF(O102="X",0,IF(O$2="L",VLOOKUP(O102,'H. INV.'!$F$10:$P$171,11,FALSE),IF(O$2="S",VLOOKUP(O102,'H. INV.'!$V$10:$AF$171,11,FALSE),IF(O$2="D",VLOOKUP(O102,'H. INV.'!$AL$10:$AV$171,11,FALSE),"")))))))</f>
        <v/>
      </c>
      <c r="ES102" s="148" t="str">
        <f>IF(P102="","",IF(P102="L",0,IF(P102="V",0,IF(P102="X",0,IF(P$2="L",VLOOKUP(P102,'H. INV.'!$F$10:$P$171,11,FALSE),IF(P$2="S",VLOOKUP(P102,'H. INV.'!$V$10:$AF$171,11,FALSE),IF(P$2="D",VLOOKUP(P102,'H. INV.'!$AL$10:$AV$171,11,FALSE),"")))))))</f>
        <v/>
      </c>
      <c r="ET102" s="148" t="str">
        <f>IF(Q102="","",IF(Q102="L",0,IF(Q102="V",0,IF(Q102="X",0,IF(Q$2="L",VLOOKUP(Q102,'H. INV.'!$F$10:$P$171,11,FALSE),IF(Q$2="S",VLOOKUP(Q102,'H. INV.'!$V$10:$AF$171,11,FALSE),IF(Q$2="D",VLOOKUP(Q102,'H. INV.'!$AL$10:$AV$171,11,FALSE),"")))))))</f>
        <v/>
      </c>
      <c r="EU102" s="148" t="str">
        <f>IF(R102="","",IF(R102="L",0,IF(R102="V",0,IF(R102="X",0,IF(R$2="L",VLOOKUP(R102,'H. INV.'!$F$10:$P$171,11,FALSE),IF(R$2="S",VLOOKUP(R102,'H. INV.'!$V$10:$AF$171,11,FALSE),IF(R$2="D",VLOOKUP(R102,'H. INV.'!$AL$10:$AV$171,11,FALSE),"")))))))</f>
        <v/>
      </c>
      <c r="EV102" s="148" t="str">
        <f>IF(S102="","",IF(S102="L",0,IF(S102="V",0,IF(S102="X",0,IF(S$2="L",VLOOKUP(S102,'H. INV.'!$F$10:$P$171,11,FALSE),IF(S$2="S",VLOOKUP(S102,'H. INV.'!$V$10:$AF$171,11,FALSE),IF(S$2="D",VLOOKUP(S102,'H. INV.'!$AL$10:$AV$171,11,FALSE),"")))))))</f>
        <v/>
      </c>
      <c r="EW102" s="148" t="str">
        <f>IF(T102="","",IF(T102="L",0,IF(T102="V",0,IF(T102="X",0,IF(T$2="L",VLOOKUP(T102,'H. INV.'!$F$10:$P$171,11,FALSE),IF(T$2="S",VLOOKUP(T102,'H. INV.'!$V$10:$AF$171,11,FALSE),IF(T$2="D",VLOOKUP(T102,'H. INV.'!$AL$10:$AV$171,11,FALSE),"")))))))</f>
        <v/>
      </c>
      <c r="EX102" s="148" t="str">
        <f>IF(U102="","",IF(U102="L",0,IF(U102="V",0,IF(U102="X",0,IF(U$2="L",VLOOKUP(U102,'H. INV.'!$F$10:$P$171,11,FALSE),IF(U$2="S",VLOOKUP(U102,'H. INV.'!$V$10:$AF$171,11,FALSE),IF(U$2="D",VLOOKUP(U102,'H. INV.'!$AL$10:$AV$171,11,FALSE),"")))))))</f>
        <v/>
      </c>
      <c r="EY102" s="148" t="str">
        <f>IF(V102="","",IF(V102="L",0,IF(V102="V",0,IF(V102="X",0,IF(V$2="L",VLOOKUP(V102,'H. INV.'!$F$10:$P$171,11,FALSE),IF(V$2="S",VLOOKUP(V102,'H. INV.'!$V$10:$AF$171,11,FALSE),IF(V$2="D",VLOOKUP(V102,'H. INV.'!$AL$10:$AV$171,11,FALSE),"")))))))</f>
        <v/>
      </c>
      <c r="EZ102" s="148" t="str">
        <f>IF(W102="","",IF(W102="L",0,IF(W102="V",0,IF(W102="X",0,IF(W$2="L",VLOOKUP(W102,'H. INV.'!$F$10:$P$171,11,FALSE),IF(W$2="S",VLOOKUP(W102,'H. INV.'!$V$10:$AF$171,11,FALSE),IF(W$2="D",VLOOKUP(W102,'H. INV.'!$AL$10:$AV$171,11,FALSE),"")))))))</f>
        <v/>
      </c>
      <c r="FA102" s="148" t="str">
        <f>IF(X102="","",IF(X102="L",0,IF(X102="V",0,IF(X102="X",0,IF(X$2="L",VLOOKUP(X102,'H. INV.'!$F$10:$P$171,11,FALSE),IF(X$2="S",VLOOKUP(X102,'H. INV.'!$V$10:$AF$171,11,FALSE),IF(X$2="D",VLOOKUP(X102,'H. INV.'!$AL$10:$AV$171,11,FALSE),"")))))))</f>
        <v/>
      </c>
      <c r="FB102" s="148" t="str">
        <f>IF(Y102="","",IF(Y102="L",0,IF(Y102="V",0,IF(Y102="X",0,IF(Y$2="L",VLOOKUP(Y102,'H. INV.'!$F$10:$P$171,11,FALSE),IF(Y$2="S",VLOOKUP(Y102,'H. INV.'!$V$10:$AF$171,11,FALSE),IF(Y$2="D",VLOOKUP(Y102,'H. INV.'!$AL$10:$AV$171,11,FALSE),"")))))))</f>
        <v/>
      </c>
      <c r="FC102" s="148" t="str">
        <f>IF(Z102="","",IF(Z102="L",0,IF(Z102="V",0,IF(Z102="X",0,IF(Z$2="L",VLOOKUP(Z102,'H. INV.'!$F$10:$P$171,11,FALSE),IF(Z$2="S",VLOOKUP(Z102,'H. INV.'!$V$10:$AF$171,11,FALSE),IF(Z$2="D",VLOOKUP(Z102,'H. INV.'!$AL$10:$AV$171,11,FALSE),"")))))))</f>
        <v/>
      </c>
      <c r="FD102" s="148" t="str">
        <f>IF(AA102="","",IF(AA102="L",0,IF(AA102="V",0,IF(AA102="X",0,IF(AA$2="L",VLOOKUP(AA102,'H. INV.'!$F$10:$P$171,11,FALSE),IF(AA$2="S",VLOOKUP(AA102,'H. INV.'!$V$10:$AF$171,11,FALSE),IF(AA$2="D",VLOOKUP(AA102,'H. INV.'!$AL$10:$AV$171,11,FALSE),"")))))))</f>
        <v/>
      </c>
      <c r="FE102" s="148" t="str">
        <f>IF(AB102="","",IF(AB102="L",0,IF(AB102="V",0,IF(AB102="X",0,IF(AB$2="L",VLOOKUP(AB102,'H. INV.'!$F$10:$P$171,11,FALSE),IF(AB$2="S",VLOOKUP(AB102,'H. INV.'!$V$10:$AF$171,11,FALSE),IF(AB$2="D",VLOOKUP(AB102,'H. INV.'!$AL$10:$AV$171,11,FALSE),"")))))))</f>
        <v/>
      </c>
      <c r="FF102" s="148" t="str">
        <f>IF(AC102="","",IF(AC102="L",0,IF(AC102="V",0,IF(AC102="X",0,IF(AC$2="L",VLOOKUP(AC102,'H. INV.'!$F$10:$P$171,11,FALSE),IF(AC$2="S",VLOOKUP(AC102,'H. INV.'!$V$10:$AF$171,11,FALSE),IF(AC$2="D",VLOOKUP(AC102,'H. INV.'!$AL$10:$AV$171,11,FALSE),"")))))))</f>
        <v/>
      </c>
      <c r="FG102" s="148" t="str">
        <f>IF(AD102="","",IF(AD102="L",0,IF(AD102="V",0,IF(AD102="X",0,IF(AD$2="L",VLOOKUP(AD102,'H. INV.'!$F$10:$P$171,11,FALSE),IF(AD$2="S",VLOOKUP(AD102,'H. INV.'!$V$10:$AF$171,11,FALSE),IF(AD$2="D",VLOOKUP(AD102,'H. INV.'!$AL$10:$AV$171,11,FALSE),"")))))))</f>
        <v/>
      </c>
      <c r="FH102" s="148" t="str">
        <f>IF(AE102="","",IF(AE102="L",0,IF(AE102="V",0,IF(AE102="X",0,IF(AE$2="L",VLOOKUP(AE102,'H. INV.'!$F$10:$P$171,11,FALSE),IF(AE$2="S",VLOOKUP(AE102,'H. INV.'!$V$10:$AF$171,11,FALSE),IF(AE$2="D",VLOOKUP(AE102,'H. INV.'!$AL$10:$AV$171,11,FALSE),"")))))))</f>
        <v/>
      </c>
      <c r="FI102" s="148" t="str">
        <f>IF(AF102="","",IF(AF102="L",0,IF(AF102="V",0,IF(AF102="X",0,IF(AF$2="L",VLOOKUP(AF102,'H. INV.'!$F$10:$P$171,11,FALSE),IF(AF$2="S",VLOOKUP(AF102,'H. INV.'!$V$10:$AF$171,11,FALSE),IF(AF$2="D",VLOOKUP(AF102,'H. INV.'!$AL$10:$AV$171,11,FALSE),"")))))))</f>
        <v/>
      </c>
      <c r="FJ102" s="148" t="str">
        <f>IF(AG102="","",IF(AG102="L",0,IF(AG102="V",0,IF(AG102="X",0,IF(AG$2="L",VLOOKUP(AG102,'H. INV.'!$F$10:$P$171,11,FALSE),IF(AG$2="S",VLOOKUP(AG102,'H. INV.'!$V$10:$AF$171,11,FALSE),IF(AG$2="D",VLOOKUP(AG102,'H. INV.'!$AL$10:$AV$171,11,FALSE),"")))))))</f>
        <v/>
      </c>
      <c r="FK102" s="148" t="str">
        <f>IF(AH102="","",IF(AH102="L",0,IF(AH102="V",0,IF(AH102="X",0,IF(AH$2="L",VLOOKUP(AH102,'H. INV.'!$F$10:$P$171,11,FALSE),IF(AH$2="S",VLOOKUP(AH102,'H. INV.'!$V$10:$AF$171,11,FALSE),IF(AH$2="D",VLOOKUP(AH102,'H. INV.'!$AL$10:$AV$171,11,FALSE),"")))))))</f>
        <v/>
      </c>
      <c r="FL102" s="148" t="str">
        <f>IF(AI102="","",IF(AI102="L",0,IF(AI102="V",0,IF(AI102="X",0,IF(AI$2="L",VLOOKUP(AI102,'H. INV.'!$F$10:$P$171,11,FALSE),IF(AI$2="S",VLOOKUP(AI102,'H. INV.'!$V$10:$AF$171,11,FALSE),IF(AI$2="D",VLOOKUP(AI102,'H. INV.'!$AL$10:$AV$171,11,FALSE),"")))))))</f>
        <v/>
      </c>
      <c r="FM102" s="148" t="str">
        <f>IF(AJ102="","",IF(AJ102="L",0,IF(AJ102="V",0,IF(AJ102="X",0,IF(AJ$2="L",VLOOKUP(AJ102,'H. INV.'!$F$10:$P$171,11,FALSE),IF(AJ$2="S",VLOOKUP(AJ102,'H. INV.'!$V$10:$AF$171,11,FALSE),IF(AJ$2="D",VLOOKUP(AJ102,'H. INV.'!$AL$10:$AV$171,11,FALSE),"")))))))</f>
        <v/>
      </c>
      <c r="FN102" s="148" t="str">
        <f>IF(AK102="","",IF(AK102="L",0,IF(AK102="V",0,IF(AK102="X",0,IF(AK$2="L",VLOOKUP(AK102,'H. INV.'!$F$10:$P$171,11,FALSE),IF(AK$2="S",VLOOKUP(AK102,'H. INV.'!$V$10:$AF$171,11,FALSE),IF(AK$2="D",VLOOKUP(AK102,'H. INV.'!$AL$10:$AV$171,11,FALSE),"")))))))</f>
        <v/>
      </c>
      <c r="FO102" s="19"/>
      <c r="FP102" s="148" t="str">
        <f>IF(G102="","",IF(G102="L",0,IF(G102="V",0,IF(G102="X",0,IF(G$2="L",VLOOKUP(G102,'H. VER.'!$F$10:$P$171,11,FALSE),IF(G$2="S",VLOOKUP(G102,'H. VER.'!$V$10:$AF$171,11,FALSE),IF(G$2="D",VLOOKUP(G102,'H. VER.'!$AL$10:$AV$171,11,FALSE),"")))))))</f>
        <v/>
      </c>
      <c r="FQ102" s="148" t="str">
        <f>IF(H102="","",IF(H102="L",0,IF(H102="V",0,IF(H102="X",0,IF(H$2="L",VLOOKUP(H102,'H. VER.'!$F$10:$P$171,11,FALSE),IF(H$2="S",VLOOKUP(H102,'H. VER.'!$V$10:$AF$171,11,FALSE),IF(H$2="D",VLOOKUP(H102,'H. VER.'!$AL$10:$AV$171,11,FALSE),"")))))))</f>
        <v/>
      </c>
      <c r="FR102" s="148" t="str">
        <f>IF(I102="","",IF(I102="L",0,IF(I102="V",0,IF(I102="X",0,IF(I$2="L",VLOOKUP(I102,'H. VER.'!$F$10:$P$171,11,FALSE),IF(I$2="S",VLOOKUP(I102,'H. VER.'!$V$10:$AF$171,11,FALSE),IF(I$2="D",VLOOKUP(I102,'H. VER.'!$AL$10:$AV$171,11,FALSE),"")))))))</f>
        <v/>
      </c>
      <c r="FS102" s="148" t="str">
        <f>IF(J102="","",IF(J102="L",0,IF(J102="V",0,IF(J102="X",0,IF(J$2="L",VLOOKUP(J102,'H. VER.'!$F$10:$P$171,11,FALSE),IF(J$2="S",VLOOKUP(J102,'H. VER.'!$V$10:$AF$171,11,FALSE),IF(J$2="D",VLOOKUP(J102,'H. VER.'!$AL$10:$AV$171,11,FALSE),"")))))))</f>
        <v/>
      </c>
      <c r="FT102" s="148" t="str">
        <f>IF(K102="","",IF(K102="L",0,IF(K102="V",0,IF(K102="X",0,IF(K$2="L",VLOOKUP(K102,'H. VER.'!$F$10:$P$171,11,FALSE),IF(K$2="S",VLOOKUP(K102,'H. VER.'!$V$10:$AF$171,11,FALSE),IF(K$2="D",VLOOKUP(K102,'H. VER.'!$AL$10:$AV$171,11,FALSE),"")))))))</f>
        <v/>
      </c>
      <c r="FU102" s="148" t="str">
        <f>IF(L102="","",IF(L102="L",0,IF(L102="V",0,IF(L102="X",0,IF(L$2="L",VLOOKUP(L102,'H. VER.'!$F$10:$P$171,11,FALSE),IF(L$2="S",VLOOKUP(L102,'H. VER.'!$V$10:$AF$171,11,FALSE),IF(L$2="D",VLOOKUP(L102,'H. VER.'!$AL$10:$AV$171,11,FALSE),"")))))))</f>
        <v/>
      </c>
      <c r="FV102" s="148" t="str">
        <f>IF(M102="","",IF(M102="L",0,IF(M102="V",0,IF(M102="X",0,IF(M$2="L",VLOOKUP(M102,'H. VER.'!$F$10:$P$171,11,FALSE),IF(M$2="S",VLOOKUP(M102,'H. VER.'!$V$10:$AF$171,11,FALSE),IF(M$2="D",VLOOKUP(M102,'H. VER.'!$AL$10:$AV$171,11,FALSE),"")))))))</f>
        <v/>
      </c>
      <c r="FW102" s="148" t="str">
        <f>IF(N102="","",IF(N102="L",0,IF(N102="V",0,IF(N102="X",0,IF(N$2="L",VLOOKUP(N102,'H. VER.'!$F$10:$P$171,11,FALSE),IF(N$2="S",VLOOKUP(N102,'H. VER.'!$V$10:$AF$171,11,FALSE),IF(N$2="D",VLOOKUP(N102,'H. VER.'!$AL$10:$AV$171,11,FALSE),"")))))))</f>
        <v/>
      </c>
      <c r="FX102" s="148" t="str">
        <f>IF(O102="","",IF(O102="L",0,IF(O102="V",0,IF(O102="X",0,IF(O$2="L",VLOOKUP(O102,'H. VER.'!$F$10:$P$171,11,FALSE),IF(O$2="S",VLOOKUP(O102,'H. VER.'!$V$10:$AF$171,11,FALSE),IF(O$2="D",VLOOKUP(O102,'H. VER.'!$AL$10:$AV$171,11,FALSE),"")))))))</f>
        <v/>
      </c>
      <c r="FY102" s="148" t="str">
        <f>IF(P102="","",IF(P102="L",0,IF(P102="V",0,IF(P102="X",0,IF(P$2="L",VLOOKUP(P102,'H. VER.'!$F$10:$P$171,11,FALSE),IF(P$2="S",VLOOKUP(P102,'H. VER.'!$V$10:$AF$171,11,FALSE),IF(P$2="D",VLOOKUP(P102,'H. VER.'!$AL$10:$AV$171,11,FALSE),"")))))))</f>
        <v/>
      </c>
      <c r="FZ102" s="148" t="str">
        <f>IF(Q102="","",IF(Q102="L",0,IF(Q102="V",0,IF(Q102="X",0,IF(Q$2="L",VLOOKUP(Q102,'H. VER.'!$F$10:$P$171,11,FALSE),IF(Q$2="S",VLOOKUP(Q102,'H. VER.'!$V$10:$AF$171,11,FALSE),IF(Q$2="D",VLOOKUP(Q102,'H. VER.'!$AL$10:$AV$171,11,FALSE),"")))))))</f>
        <v/>
      </c>
      <c r="GA102" s="148" t="str">
        <f>IF(R102="","",IF(R102="L",0,IF(R102="V",0,IF(R102="X",0,IF(R$2="L",VLOOKUP(R102,'H. VER.'!$F$10:$P$171,11,FALSE),IF(R$2="S",VLOOKUP(R102,'H. VER.'!$V$10:$AF$171,11,FALSE),IF(R$2="D",VLOOKUP(R102,'H. VER.'!$AL$10:$AV$171,11,FALSE),"")))))))</f>
        <v/>
      </c>
      <c r="GB102" s="148" t="str">
        <f>IF(S102="","",IF(S102="L",0,IF(S102="V",0,IF(S102="X",0,IF(S$2="L",VLOOKUP(S102,'H. VER.'!$F$10:$P$171,11,FALSE),IF(S$2="S",VLOOKUP(S102,'H. VER.'!$V$10:$AF$171,11,FALSE),IF(S$2="D",VLOOKUP(S102,'H. VER.'!$AL$10:$AV$171,11,FALSE),"")))))))</f>
        <v/>
      </c>
      <c r="GC102" s="148" t="str">
        <f>IF(T102="","",IF(T102="L",0,IF(T102="V",0,IF(T102="X",0,IF(T$2="L",VLOOKUP(T102,'H. VER.'!$F$10:$P$171,11,FALSE),IF(T$2="S",VLOOKUP(T102,'H. VER.'!$V$10:$AF$171,11,FALSE),IF(T$2="D",VLOOKUP(T102,'H. VER.'!$AL$10:$AV$171,11,FALSE),"")))))))</f>
        <v/>
      </c>
      <c r="GD102" s="148" t="str">
        <f>IF(U102="","",IF(U102="L",0,IF(U102="V",0,IF(U102="X",0,IF(U$2="L",VLOOKUP(U102,'H. VER.'!$F$10:$P$171,11,FALSE),IF(U$2="S",VLOOKUP(U102,'H. VER.'!$V$10:$AF$171,11,FALSE),IF(U$2="D",VLOOKUP(U102,'H. VER.'!$AL$10:$AV$171,11,FALSE),"")))))))</f>
        <v/>
      </c>
      <c r="GE102" s="148" t="str">
        <f>IF(V102="","",IF(V102="L",0,IF(V102="V",0,IF(V102="X",0,IF(V$2="L",VLOOKUP(V102,'H. VER.'!$F$10:$P$171,11,FALSE),IF(V$2="S",VLOOKUP(V102,'H. VER.'!$V$10:$AF$171,11,FALSE),IF(V$2="D",VLOOKUP(V102,'H. VER.'!$AL$10:$AV$171,11,FALSE),"")))))))</f>
        <v/>
      </c>
      <c r="GF102" s="148" t="str">
        <f>IF(W102="","",IF(W102="L",0,IF(W102="V",0,IF(W102="X",0,IF(W$2="L",VLOOKUP(W102,'H. VER.'!$F$10:$P$171,11,FALSE),IF(W$2="S",VLOOKUP(W102,'H. VER.'!$V$10:$AF$171,11,FALSE),IF(W$2="D",VLOOKUP(W102,'H. VER.'!$AL$10:$AV$171,11,FALSE),"")))))))</f>
        <v/>
      </c>
      <c r="GG102" s="148" t="str">
        <f>IF(X102="","",IF(X102="L",0,IF(X102="V",0,IF(X102="X",0,IF(X$2="L",VLOOKUP(X102,'H. VER.'!$F$10:$P$171,11,FALSE),IF(X$2="S",VLOOKUP(X102,'H. VER.'!$V$10:$AF$171,11,FALSE),IF(X$2="D",VLOOKUP(X102,'H. VER.'!$AL$10:$AV$171,11,FALSE),"")))))))</f>
        <v/>
      </c>
      <c r="GH102" s="148" t="str">
        <f>IF(Y102="","",IF(Y102="L",0,IF(Y102="V",0,IF(Y102="X",0,IF(Y$2="L",VLOOKUP(Y102,'H. VER.'!$F$10:$P$171,11,FALSE),IF(Y$2="S",VLOOKUP(Y102,'H. VER.'!$V$10:$AF$171,11,FALSE),IF(Y$2="D",VLOOKUP(Y102,'H. VER.'!$AL$10:$AV$171,11,FALSE),"")))))))</f>
        <v/>
      </c>
      <c r="GI102" s="148" t="str">
        <f>IF(Z102="","",IF(Z102="L",0,IF(Z102="V",0,IF(Z102="X",0,IF(Z$2="L",VLOOKUP(Z102,'H. VER.'!$F$10:$P$171,11,FALSE),IF(Z$2="S",VLOOKUP(Z102,'H. VER.'!$V$10:$AF$171,11,FALSE),IF(Z$2="D",VLOOKUP(Z102,'H. VER.'!$AL$10:$AV$171,11,FALSE),"")))))))</f>
        <v/>
      </c>
      <c r="GJ102" s="148" t="str">
        <f>IF(AA102="","",IF(AA102="L",0,IF(AA102="V",0,IF(AA102="X",0,IF(AA$2="L",VLOOKUP(AA102,'H. VER.'!$F$10:$P$171,11,FALSE),IF(AA$2="S",VLOOKUP(AA102,'H. VER.'!$V$10:$AF$171,11,FALSE),IF(AA$2="D",VLOOKUP(AA102,'H. VER.'!$AL$10:$AV$171,11,FALSE),"")))))))</f>
        <v/>
      </c>
      <c r="GK102" s="148" t="str">
        <f>IF(AB102="","",IF(AB102="L",0,IF(AB102="V",0,IF(AB102="X",0,IF(AB$2="L",VLOOKUP(AB102,'H. VER.'!$F$10:$P$171,11,FALSE),IF(AB$2="S",VLOOKUP(AB102,'H. VER.'!$V$10:$AF$171,11,FALSE),IF(AB$2="D",VLOOKUP(AB102,'H. VER.'!$AL$10:$AV$171,11,FALSE),"")))))))</f>
        <v/>
      </c>
      <c r="GL102" s="148" t="str">
        <f>IF(AC102="","",IF(AC102="L",0,IF(AC102="V",0,IF(AC102="X",0,IF(AC$2="L",VLOOKUP(AC102,'H. VER.'!$F$10:$P$171,11,FALSE),IF(AC$2="S",VLOOKUP(AC102,'H. VER.'!$V$10:$AF$171,11,FALSE),IF(AC$2="D",VLOOKUP(AC102,'H. VER.'!$AL$10:$AV$171,11,FALSE),"")))))))</f>
        <v/>
      </c>
      <c r="GM102" s="148" t="str">
        <f>IF(AD102="","",IF(AD102="L",0,IF(AD102="V",0,IF(AD102="X",0,IF(AD$2="L",VLOOKUP(AD102,'H. VER.'!$F$10:$P$171,11,FALSE),IF(AD$2="S",VLOOKUP(AD102,'H. VER.'!$V$10:$AF$171,11,FALSE),IF(AD$2="D",VLOOKUP(AD102,'H. VER.'!$AL$10:$AV$171,11,FALSE),"")))))))</f>
        <v/>
      </c>
      <c r="GN102" s="148" t="str">
        <f>IF(AE102="","",IF(AE102="L",0,IF(AE102="V",0,IF(AE102="X",0,IF(AE$2="L",VLOOKUP(AE102,'H. VER.'!$F$10:$P$171,11,FALSE),IF(AE$2="S",VLOOKUP(AE102,'H. VER.'!$V$10:$AF$171,11,FALSE),IF(AE$2="D",VLOOKUP(AE102,'H. VER.'!$AL$10:$AV$171,11,FALSE),"")))))))</f>
        <v/>
      </c>
      <c r="GO102" s="148" t="str">
        <f>IF(AF102="","",IF(AF102="L",0,IF(AF102="V",0,IF(AF102="X",0,IF(AF$2="L",VLOOKUP(AF102,'H. VER.'!$F$10:$P$171,11,FALSE),IF(AF$2="S",VLOOKUP(AF102,'H. VER.'!$V$10:$AF$171,11,FALSE),IF(AF$2="D",VLOOKUP(AF102,'H. VER.'!$AL$10:$AV$171,11,FALSE),"")))))))</f>
        <v/>
      </c>
      <c r="GP102" s="148" t="str">
        <f>IF(AG102="","",IF(AG102="L",0,IF(AG102="V",0,IF(AG102="X",0,IF(AG$2="L",VLOOKUP(AG102,'H. VER.'!$F$10:$P$171,11,FALSE),IF(AG$2="S",VLOOKUP(AG102,'H. VER.'!$V$10:$AF$171,11,FALSE),IF(AG$2="D",VLOOKUP(AG102,'H. VER.'!$AL$10:$AV$171,11,FALSE),"")))))))</f>
        <v/>
      </c>
      <c r="GQ102" s="148" t="str">
        <f>IF(AH102="","",IF(AH102="L",0,IF(AH102="V",0,IF(AH102="X",0,IF(AH$2="L",VLOOKUP(AH102,'H. VER.'!$F$10:$P$171,11,FALSE),IF(AH$2="S",VLOOKUP(AH102,'H. VER.'!$V$10:$AF$171,11,FALSE),IF(AH$2="D",VLOOKUP(AH102,'H. VER.'!$AL$10:$AV$171,11,FALSE),"")))))))</f>
        <v/>
      </c>
      <c r="GR102" s="148" t="str">
        <f>IF(AI102="","",IF(AI102="L",0,IF(AI102="V",0,IF(AI102="X",0,IF(AI$2="L",VLOOKUP(AI102,'H. VER.'!$F$10:$P$171,11,FALSE),IF(AI$2="S",VLOOKUP(AI102,'H. VER.'!$V$10:$AF$171,11,FALSE),IF(AI$2="D",VLOOKUP(AI102,'H. VER.'!$AL$10:$AV$171,11,FALSE),"")))))))</f>
        <v/>
      </c>
      <c r="GS102" s="148" t="str">
        <f>IF(AJ102="","",IF(AJ102="L",0,IF(AJ102="V",0,IF(AJ102="X",0,IF(AJ$2="L",VLOOKUP(AJ102,'H. VER.'!$F$10:$P$171,11,FALSE),IF(AJ$2="S",VLOOKUP(AJ102,'H. VER.'!$V$10:$AF$171,11,FALSE),IF(AJ$2="D",VLOOKUP(AJ102,'H. VER.'!$AL$10:$AV$171,11,FALSE),"")))))))</f>
        <v/>
      </c>
      <c r="GT102" s="148" t="str">
        <f>IF(AK102="","",IF(AK102="L",0,IF(AK102="V",0,IF(AK102="X",0,IF(AK$2="L",VLOOKUP(AK102,'H. VER.'!$F$10:$P$171,11,FALSE),IF(AK$2="S",VLOOKUP(AK102,'H. VER.'!$V$10:$AF$171,11,FALSE),IF(AK$2="D",VLOOKUP(AK102,'H. VER.'!$AL$10:$AV$171,11,FALSE),"")))))))</f>
        <v/>
      </c>
      <c r="GU102" s="19"/>
      <c r="GV102" s="417" t="str">
        <f t="shared" si="122"/>
        <v/>
      </c>
      <c r="GW102" s="415"/>
    </row>
    <row r="103" spans="1:205" ht="15.75">
      <c r="A103" s="368"/>
      <c r="B103" s="367" t="str">
        <f>IFERROR(VLOOKUP(A519/7/2023+CONDUCTORES!C:V,20,FALSE),"")</f>
        <v/>
      </c>
      <c r="C103" s="544" t="str">
        <f>IF(CUADRO!A103="",IF(B103="","",B103),VLOOKUP(CUADRO!A103,CONDUCTORES!C:E,3,FALSE))</f>
        <v/>
      </c>
      <c r="D103" s="545" t="str">
        <f>IF(ISNA(IF(B103="",IF(A103="","",A103),VLOOKUP(B103,CONDUCTORES!B:F,5,FALSE))),"",(IF(B103="",IF(A103="","",A103),VLOOKUP(B103,CONDUCTORES!B:F,5,FALSE))))</f>
        <v/>
      </c>
      <c r="E103" s="546">
        <v>88</v>
      </c>
      <c r="F103" s="558"/>
      <c r="G103" s="547"/>
      <c r="H103" s="547"/>
      <c r="I103" s="547"/>
      <c r="J103" s="547"/>
      <c r="K103" s="547"/>
      <c r="L103" s="550"/>
      <c r="M103" s="547"/>
      <c r="N103" s="547"/>
      <c r="O103" s="547"/>
      <c r="P103" s="547"/>
      <c r="Q103" s="547"/>
      <c r="R103" s="547"/>
      <c r="S103" s="547"/>
      <c r="T103" s="547"/>
      <c r="U103" s="549"/>
      <c r="V103" s="547"/>
      <c r="W103" s="547"/>
      <c r="X103" s="547"/>
      <c r="Y103" s="547"/>
      <c r="Z103" s="547"/>
      <c r="AA103" s="547"/>
      <c r="AB103" s="547"/>
      <c r="AC103" s="547"/>
      <c r="AD103" s="547"/>
      <c r="AE103" s="547"/>
      <c r="AF103" s="547"/>
      <c r="AG103" s="547"/>
      <c r="AH103" s="547"/>
      <c r="AI103" s="547"/>
      <c r="AJ103" s="547"/>
      <c r="AK103" s="547"/>
      <c r="AL103" s="417">
        <f t="shared" si="120"/>
        <v>0</v>
      </c>
      <c r="AM103" s="417">
        <f t="shared" si="121"/>
        <v>31</v>
      </c>
      <c r="AN103" s="463">
        <f t="shared" si="112"/>
        <v>0</v>
      </c>
      <c r="AO103" s="463">
        <f t="shared" si="113"/>
        <v>0</v>
      </c>
      <c r="AP103" s="463">
        <f t="shared" si="114"/>
        <v>0</v>
      </c>
      <c r="AQ103" s="463">
        <f t="shared" si="115"/>
        <v>0</v>
      </c>
      <c r="AR103" s="463">
        <f t="shared" si="116"/>
        <v>0</v>
      </c>
      <c r="AS103" s="464">
        <f t="shared" si="117"/>
        <v>0</v>
      </c>
      <c r="AT103" s="464">
        <f t="shared" si="118"/>
        <v>0</v>
      </c>
      <c r="AU103" s="465">
        <f>EH103+(AO103*(CALCULADORA!$L$22/30))+(CUADRO!AP103*CALCULADORA!$J$22)+(CUADRO!AQ103*CALCULADORA!$J$22)+(CUADRO!AR103*CALCULADORA!$J$22)</f>
        <v>0</v>
      </c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97">
        <f t="shared" si="123"/>
        <v>1</v>
      </c>
      <c r="BW103" s="97">
        <f t="shared" si="124"/>
        <v>2</v>
      </c>
      <c r="BX103" s="97">
        <f t="shared" si="125"/>
        <v>3</v>
      </c>
      <c r="BY103" s="97">
        <f t="shared" si="126"/>
        <v>4</v>
      </c>
      <c r="BZ103" s="97">
        <f t="shared" si="127"/>
        <v>5</v>
      </c>
      <c r="CA103" s="97">
        <f t="shared" si="128"/>
        <v>6</v>
      </c>
      <c r="CB103" s="97">
        <f t="shared" si="129"/>
        <v>7</v>
      </c>
      <c r="CC103" s="97">
        <f t="shared" si="130"/>
        <v>8</v>
      </c>
      <c r="CD103" s="97">
        <f t="shared" si="131"/>
        <v>9</v>
      </c>
      <c r="CE103" s="97">
        <f t="shared" si="132"/>
        <v>10</v>
      </c>
      <c r="CF103" s="97">
        <f t="shared" si="133"/>
        <v>11</v>
      </c>
      <c r="CG103" s="97">
        <f t="shared" si="134"/>
        <v>12</v>
      </c>
      <c r="CH103" s="97">
        <f t="shared" si="135"/>
        <v>13</v>
      </c>
      <c r="CI103" s="97">
        <f t="shared" si="136"/>
        <v>14</v>
      </c>
      <c r="CJ103" s="97">
        <f t="shared" si="137"/>
        <v>15</v>
      </c>
      <c r="CK103" s="97">
        <f t="shared" si="138"/>
        <v>16</v>
      </c>
      <c r="CL103" s="97">
        <f t="shared" si="139"/>
        <v>17</v>
      </c>
      <c r="CM103" s="97">
        <f t="shared" si="140"/>
        <v>18</v>
      </c>
      <c r="CN103" s="97">
        <f t="shared" si="141"/>
        <v>19</v>
      </c>
      <c r="CO103" s="97">
        <f t="shared" si="142"/>
        <v>20</v>
      </c>
      <c r="CP103" s="97">
        <f t="shared" si="143"/>
        <v>21</v>
      </c>
      <c r="CQ103" s="97">
        <f t="shared" si="144"/>
        <v>22</v>
      </c>
      <c r="CR103" s="97">
        <f t="shared" si="145"/>
        <v>23</v>
      </c>
      <c r="CS103" s="97">
        <f t="shared" si="146"/>
        <v>24</v>
      </c>
      <c r="CT103" s="97">
        <f t="shared" si="147"/>
        <v>25</v>
      </c>
      <c r="CU103" s="97">
        <f t="shared" si="148"/>
        <v>26</v>
      </c>
      <c r="CV103" s="97">
        <f t="shared" si="149"/>
        <v>27</v>
      </c>
      <c r="CW103" s="97">
        <f t="shared" si="150"/>
        <v>28</v>
      </c>
      <c r="CX103" s="97">
        <f t="shared" si="151"/>
        <v>29</v>
      </c>
      <c r="CY103" s="97">
        <f t="shared" si="152"/>
        <v>30</v>
      </c>
      <c r="CZ103" s="97">
        <f t="shared" si="153"/>
        <v>31</v>
      </c>
      <c r="DA103" s="19"/>
      <c r="DB103" s="19"/>
      <c r="DC103" s="148" t="str">
        <f>IF(G103="X",CALCULADORA!$J$22,IF(CUADRO!G103="V",0,IF(CUADRO!G103="AP",0,IF(CUADRO!G103="HS",0,IF(CUADRO!G103="BA",0,IF(CALCULADORA!$M$2="INVIERNO",CUADRO!EJ103,CUADRO!FP103))))))</f>
        <v/>
      </c>
      <c r="DD103" s="148" t="str">
        <f>IF(H103="X",CALCULADORA!$J$22,IF(CUADRO!H103="V",0,IF(CUADRO!H103="AP",0,IF(CUADRO!H103="HS",0,IF(CUADRO!H103="BA",0,IF(CALCULADORA!$M$2="INVIERNO",CUADRO!EK103,CUADRO!FQ103))))))</f>
        <v/>
      </c>
      <c r="DE103" s="148" t="str">
        <f>IF(I103="X",CALCULADORA!$J$22,IF(CUADRO!I103="V",0,IF(CUADRO!I103="AP",0,IF(CUADRO!I103="HS",0,IF(CUADRO!I103="BA",0,IF(CALCULADORA!$M$2="INVIERNO",CUADRO!EL103,CUADRO!FR103))))))</f>
        <v/>
      </c>
      <c r="DF103" s="148" t="str">
        <f>IF(J103="X",CALCULADORA!$J$22,IF(CUADRO!J103="V",0,IF(CUADRO!J103="AP",0,IF(CUADRO!J103="HS",0,IF(CUADRO!J103="BA",0,IF(CALCULADORA!$M$2="INVIERNO",CUADRO!EM103,CUADRO!FS103))))))</f>
        <v/>
      </c>
      <c r="DG103" s="148" t="str">
        <f>IF(K103="X",CALCULADORA!$J$22,IF(CUADRO!K103="V",0,IF(CUADRO!K103="AP",0,IF(CUADRO!K103="HS",0,IF(CUADRO!K103="BA",0,IF(CALCULADORA!$M$2="INVIERNO",CUADRO!EN103,CUADRO!FT103))))))</f>
        <v/>
      </c>
      <c r="DH103" s="148" t="str">
        <f>IF(L103="X",CALCULADORA!$J$22,IF(CUADRO!L103="V",0,IF(CUADRO!L103="AP",0,IF(CUADRO!L103="HS",0,IF(CUADRO!L103="BA",0,IF(CALCULADORA!$M$2="INVIERNO",CUADRO!EO103,CUADRO!FU103))))))</f>
        <v/>
      </c>
      <c r="DI103" s="148" t="str">
        <f>IF(M103="X",CALCULADORA!$J$22,IF(CUADRO!M103="V",0,IF(CUADRO!M103="AP",0,IF(CUADRO!M103="HS",0,IF(CUADRO!M103="BA",0,IF(CALCULADORA!$M$2="INVIERNO",CUADRO!EP103,CUADRO!FV103))))))</f>
        <v/>
      </c>
      <c r="DJ103" s="148" t="str">
        <f>IF(N103="X",CALCULADORA!$J$22,IF(CUADRO!N103="V",0,IF(CUADRO!N103="AP",0,IF(CUADRO!N103="HS",0,IF(CUADRO!N103="BA",0,IF(CALCULADORA!$M$2="INVIERNO",CUADRO!EQ103,CUADRO!FW103))))))</f>
        <v/>
      </c>
      <c r="DK103" s="148" t="str">
        <f>IF(O103="X",CALCULADORA!$J$22,IF(CUADRO!O103="V",0,IF(CUADRO!O103="AP",0,IF(CUADRO!O103="HS",0,IF(CUADRO!O103="BA",0,IF(CALCULADORA!$M$2="INVIERNO",CUADRO!ER103,CUADRO!FX103))))))</f>
        <v/>
      </c>
      <c r="DL103" s="148" t="str">
        <f>IF(P103="X",CALCULADORA!$J$22,IF(CUADRO!P103="V",0,IF(CUADRO!P103="AP",0,IF(CUADRO!P103="HS",0,IF(CUADRO!P103="BA",0,IF(CALCULADORA!$M$2="INVIERNO",CUADRO!ES103,CUADRO!FY103))))))</f>
        <v/>
      </c>
      <c r="DM103" s="148" t="str">
        <f>IF(Q103="X",CALCULADORA!$J$22,IF(CUADRO!Q103="V",0,IF(CUADRO!Q103="AP",0,IF(CUADRO!Q103="HS",0,IF(CUADRO!Q103="BA",0,IF(CALCULADORA!$M$2="INVIERNO",CUADRO!ET103,CUADRO!FZ103))))))</f>
        <v/>
      </c>
      <c r="DN103" s="148" t="str">
        <f>IF(R103="X",CALCULADORA!$J$22,IF(CUADRO!R103="V",0,IF(CUADRO!R103="AP",0,IF(CUADRO!R103="HS",0,IF(CUADRO!R103="BA",0,IF(CALCULADORA!$M$2="INVIERNO",CUADRO!EU103,CUADRO!GA103))))))</f>
        <v/>
      </c>
      <c r="DO103" s="148" t="str">
        <f>IF(S103="X",CALCULADORA!$J$22,IF(CUADRO!S103="V",0,IF(CUADRO!S103="AP",0,IF(CUADRO!S103="HS",0,IF(CUADRO!S103="BA",0,IF(CALCULADORA!$M$2="INVIERNO",CUADRO!EV103,CUADRO!GB103))))))</f>
        <v/>
      </c>
      <c r="DP103" s="148" t="str">
        <f>IF(T103="X",CALCULADORA!$J$22,IF(CUADRO!T103="V",0,IF(CUADRO!T103="AP",0,IF(CUADRO!T103="HS",0,IF(CUADRO!T103="BA",0,IF(CALCULADORA!$M$2="INVIERNO",CUADRO!EW103,CUADRO!GC103))))))</f>
        <v/>
      </c>
      <c r="DQ103" s="148" t="str">
        <f>IF(U103="X",CALCULADORA!$J$22,IF(CUADRO!U103="V",0,IF(CUADRO!U103="AP",0,IF(CUADRO!U103="HS",0,IF(CUADRO!U103="BA",0,IF(CALCULADORA!$M$2="INVIERNO",CUADRO!EX103,CUADRO!GD103))))))</f>
        <v/>
      </c>
      <c r="DR103" s="148" t="str">
        <f>IF(V103="X",CALCULADORA!$J$22,IF(CUADRO!V103="V",0,IF(CUADRO!V103="AP",0,IF(CUADRO!V103="HS",0,IF(CUADRO!V103="BA",0,IF(CALCULADORA!$M$2="INVIERNO",CUADRO!EY103,CUADRO!GE103))))))</f>
        <v/>
      </c>
      <c r="DS103" s="148" t="str">
        <f>IF(W103="X",CALCULADORA!$J$22,IF(CUADRO!W103="V",0,IF(CUADRO!W103="AP",0,IF(CUADRO!W103="HS",0,IF(CUADRO!W103="BA",0,IF(CALCULADORA!$M$2="INVIERNO",CUADRO!EZ103,CUADRO!GF103))))))</f>
        <v/>
      </c>
      <c r="DT103" s="148" t="str">
        <f>IF(X103="X",CALCULADORA!$J$22,IF(CUADRO!X103="V",0,IF(CUADRO!X103="AP",0,IF(CUADRO!X103="HS",0,IF(CUADRO!X103="BA",0,IF(CALCULADORA!$M$2="INVIERNO",CUADRO!FA103,CUADRO!GG103))))))</f>
        <v/>
      </c>
      <c r="DU103" s="148" t="str">
        <f>IF(Y103="X",CALCULADORA!$J$22,IF(CUADRO!Y103="V",0,IF(CUADRO!Y103="AP",0,IF(CUADRO!Y103="HS",0,IF(CUADRO!Y103="BA",0,IF(CALCULADORA!$M$2="INVIERNO",CUADRO!FB103,CUADRO!GH103))))))</f>
        <v/>
      </c>
      <c r="DV103" s="148" t="str">
        <f>IF(Z103="X",CALCULADORA!$J$22,IF(CUADRO!Z103="V",0,IF(CUADRO!Z103="AP",0,IF(CUADRO!Z103="HS",0,IF(CUADRO!Z103="BA",0,IF(CALCULADORA!$M$2="INVIERNO",CUADRO!FC103,CUADRO!GI103))))))</f>
        <v/>
      </c>
      <c r="DW103" s="148" t="str">
        <f>IF(AA103="X",CALCULADORA!$J$22,IF(CUADRO!AA103="V",0,IF(CUADRO!AA103="AP",0,IF(CUADRO!AA103="HS",0,IF(CUADRO!AA103="BA",0,IF(CALCULADORA!$M$2="INVIERNO",CUADRO!FD103,CUADRO!GJ103))))))</f>
        <v/>
      </c>
      <c r="DX103" s="148" t="str">
        <f>IF(AB103="X",CALCULADORA!$J$22,IF(CUADRO!AB103="V",0,IF(CUADRO!AB103="AP",0,IF(CUADRO!AB103="HS",0,IF(CUADRO!AB103="BA",0,IF(CALCULADORA!$M$2="INVIERNO",CUADRO!FE103,CUADRO!GK103))))))</f>
        <v/>
      </c>
      <c r="DY103" s="148" t="str">
        <f>IF(AC103="X",CALCULADORA!$J$22,IF(CUADRO!AC103="V",0,IF(CUADRO!AC103="AP",0,IF(CUADRO!AC103="HS",0,IF(CUADRO!AC103="BA",0,IF(CALCULADORA!$M$2="INVIERNO",CUADRO!FF103,CUADRO!GL103))))))</f>
        <v/>
      </c>
      <c r="DZ103" s="148" t="str">
        <f>IF(AD103="X",CALCULADORA!$J$22,IF(CUADRO!AD103="V",0,IF(CUADRO!AD103="AP",0,IF(CUADRO!AD103="HS",0,IF(CUADRO!AD103="BA",0,IF(CALCULADORA!$M$2="INVIERNO",CUADRO!FG103,CUADRO!GM103))))))</f>
        <v/>
      </c>
      <c r="EA103" s="148" t="str">
        <f>IF(AE103="X",CALCULADORA!$J$22,IF(CUADRO!AE103="V",0,IF(CUADRO!AE103="AP",0,IF(CUADRO!AE103="HS",0,IF(CUADRO!AE103="BA",0,IF(CALCULADORA!$M$2="INVIERNO",CUADRO!FH103,CUADRO!GN103))))))</f>
        <v/>
      </c>
      <c r="EB103" s="148" t="str">
        <f>IF(AF103="X",CALCULADORA!$J$22,IF(CUADRO!AF103="V",0,IF(CUADRO!AF103="AP",0,IF(CUADRO!AF103="HS",0,IF(CUADRO!AF103="BA",0,IF(CALCULADORA!$M$2="INVIERNO",CUADRO!FI103,CUADRO!GO103))))))</f>
        <v/>
      </c>
      <c r="EC103" s="148" t="str">
        <f>IF(AG103="X",CALCULADORA!$J$22,IF(CUADRO!AG103="V",0,IF(CUADRO!AG103="AP",0,IF(CUADRO!AG103="HS",0,IF(CUADRO!AG103="BA",0,IF(CALCULADORA!$M$2="INVIERNO",CUADRO!FJ103,CUADRO!GP103))))))</f>
        <v/>
      </c>
      <c r="ED103" s="148" t="str">
        <f>IF(AH103="X",CALCULADORA!$J$22,IF(CUADRO!AH103="V",0,IF(CUADRO!AH103="AP",0,IF(CUADRO!AH103="HS",0,IF(CUADRO!AH103="BA",0,IF(CALCULADORA!$M$2="INVIERNO",CUADRO!FK103,CUADRO!GQ103))))))</f>
        <v/>
      </c>
      <c r="EE103" s="148" t="str">
        <f>IF(AI103="X",CALCULADORA!$J$22,IF(CUADRO!AI103="V",0,IF(CUADRO!AI103="AP",0,IF(CUADRO!AI103="HS",0,IF(CUADRO!AI103="BA",0,IF(CALCULADORA!$M$2="INVIERNO",CUADRO!FL103,CUADRO!GR103))))))</f>
        <v/>
      </c>
      <c r="EF103" s="148" t="str">
        <f>IF(AJ103="X",CALCULADORA!$J$22,IF(CUADRO!AJ103="V",0,IF(CUADRO!AJ103="AP",0,IF(CUADRO!AJ103="HS",0,IF(CUADRO!AJ103="BA",0,IF(CALCULADORA!$M$2="INVIERNO",CUADRO!FM103,CUADRO!GS103))))))</f>
        <v/>
      </c>
      <c r="EG103" s="148" t="str">
        <f>IF(AK103="X",CALCULADORA!$J$22,IF(CUADRO!AK103="V",0,IF(CUADRO!AK103="AP",0,IF(CUADRO!AK103="HS",0,IF(CUADRO!AK103="BA",0,IF(CALCULADORA!$M$2="INVIERNO",CUADRO!FN103,CUADRO!GT103))))))</f>
        <v/>
      </c>
      <c r="EH103" s="363">
        <f t="shared" si="119"/>
        <v>0</v>
      </c>
      <c r="EI103" s="19"/>
      <c r="EJ103" s="148" t="str">
        <f>IF(G103="","",IF(G103="L",0,IF(G103="V",0,IF(G103="X",0,IF(G$2="L",VLOOKUP(G103,'H. INV.'!$F$10:$P$171,11,FALSE),IF(G$2="S",VLOOKUP(G103,'H. INV.'!$V$10:$AF$171,11,FALSE),IF(G$2="D",VLOOKUP(G103,'H. INV.'!$AL$10:$AV$171,11,FALSE),"")))))))</f>
        <v/>
      </c>
      <c r="EK103" s="148" t="str">
        <f>IF(H103="","",IF(H103="L",0,IF(H103="V",0,IF(H103="X",0,IF(H$2="L",VLOOKUP(H103,'H. INV.'!$F$10:$P$171,11,FALSE),IF(H$2="S",VLOOKUP(H103,'H. INV.'!$V$10:$AF$171,11,FALSE),IF(H$2="D",VLOOKUP(H103,'H. INV.'!$AL$10:$AV$171,11,FALSE),"")))))))</f>
        <v/>
      </c>
      <c r="EL103" s="148" t="str">
        <f>IF(I103="","",IF(I103="L",0,IF(I103="V",0,IF(I103="X",0,IF(I$2="L",VLOOKUP(I103,'H. INV.'!$F$10:$P$171,11,FALSE),IF(I$2="S",VLOOKUP(I103,'H. INV.'!$V$10:$AF$171,11,FALSE),IF(I$2="D",VLOOKUP(I103,'H. INV.'!$AL$10:$AV$171,11,FALSE),"")))))))</f>
        <v/>
      </c>
      <c r="EM103" s="148" t="str">
        <f>IF(J103="","",IF(J103="L",0,IF(J103="V",0,IF(J103="X",0,IF(J$2="L",VLOOKUP(J103,'H. INV.'!$F$10:$P$171,11,FALSE),IF(J$2="S",VLOOKUP(J103,'H. INV.'!$V$10:$AF$171,11,FALSE),IF(J$2="D",VLOOKUP(J103,'H. INV.'!$AL$10:$AV$171,11,FALSE),"")))))))</f>
        <v/>
      </c>
      <c r="EN103" s="148" t="str">
        <f>IF(K103="","",IF(K103="L",0,IF(K103="V",0,IF(K103="X",0,IF(K$2="L",VLOOKUP(K103,'H. INV.'!$F$10:$P$171,11,FALSE),IF(K$2="S",VLOOKUP(K103,'H. INV.'!$V$10:$AF$171,11,FALSE),IF(K$2="D",VLOOKUP(K103,'H. INV.'!$AL$10:$AV$171,11,FALSE),"")))))))</f>
        <v/>
      </c>
      <c r="EO103" s="148" t="str">
        <f>IF(L103="","",IF(L103="L",0,IF(L103="V",0,IF(L103="X",0,IF(L$2="L",VLOOKUP(L103,'H. INV.'!$F$10:$P$171,11,FALSE),IF(L$2="S",VLOOKUP(L103,'H. INV.'!$V$10:$AF$171,11,FALSE),IF(L$2="D",VLOOKUP(L103,'H. INV.'!$AL$10:$AV$171,11,FALSE),"")))))))</f>
        <v/>
      </c>
      <c r="EP103" s="148" t="str">
        <f>IF(M103="","",IF(M103="L",0,IF(M103="V",0,IF(M103="X",0,IF(M$2="L",VLOOKUP(M103,'H. INV.'!$F$10:$P$171,11,FALSE),IF(M$2="S",VLOOKUP(M103,'H. INV.'!$V$10:$AF$171,11,FALSE),IF(M$2="D",VLOOKUP(M103,'H. INV.'!$AL$10:$AV$171,11,FALSE),"")))))))</f>
        <v/>
      </c>
      <c r="EQ103" s="148" t="str">
        <f>IF(N103="","",IF(N103="L",0,IF(N103="V",0,IF(N103="X",0,IF(N$2="L",VLOOKUP(N103,'H. INV.'!$F$10:$P$171,11,FALSE),IF(N$2="S",VLOOKUP(N103,'H. INV.'!$V$10:$AF$171,11,FALSE),IF(N$2="D",VLOOKUP(N103,'H. INV.'!$AL$10:$AV$171,11,FALSE),"")))))))</f>
        <v/>
      </c>
      <c r="ER103" s="148" t="str">
        <f>IF(O103="","",IF(O103="L",0,IF(O103="V",0,IF(O103="X",0,IF(O$2="L",VLOOKUP(O103,'H. INV.'!$F$10:$P$171,11,FALSE),IF(O$2="S",VLOOKUP(O103,'H. INV.'!$V$10:$AF$171,11,FALSE),IF(O$2="D",VLOOKUP(O103,'H. INV.'!$AL$10:$AV$171,11,FALSE),"")))))))</f>
        <v/>
      </c>
      <c r="ES103" s="148" t="str">
        <f>IF(P103="","",IF(P103="L",0,IF(P103="V",0,IF(P103="X",0,IF(P$2="L",VLOOKUP(P103,'H. INV.'!$F$10:$P$171,11,FALSE),IF(P$2="S",VLOOKUP(P103,'H. INV.'!$V$10:$AF$171,11,FALSE),IF(P$2="D",VLOOKUP(P103,'H. INV.'!$AL$10:$AV$171,11,FALSE),"")))))))</f>
        <v/>
      </c>
      <c r="ET103" s="148" t="str">
        <f>IF(Q103="","",IF(Q103="L",0,IF(Q103="V",0,IF(Q103="X",0,IF(Q$2="L",VLOOKUP(Q103,'H. INV.'!$F$10:$P$171,11,FALSE),IF(Q$2="S",VLOOKUP(Q103,'H. INV.'!$V$10:$AF$171,11,FALSE),IF(Q$2="D",VLOOKUP(Q103,'H. INV.'!$AL$10:$AV$171,11,FALSE),"")))))))</f>
        <v/>
      </c>
      <c r="EU103" s="148" t="str">
        <f>IF(R103="","",IF(R103="L",0,IF(R103="V",0,IF(R103="X",0,IF(R$2="L",VLOOKUP(R103,'H. INV.'!$F$10:$P$171,11,FALSE),IF(R$2="S",VLOOKUP(R103,'H. INV.'!$V$10:$AF$171,11,FALSE),IF(R$2="D",VLOOKUP(R103,'H. INV.'!$AL$10:$AV$171,11,FALSE),"")))))))</f>
        <v/>
      </c>
      <c r="EV103" s="148" t="str">
        <f>IF(S103="","",IF(S103="L",0,IF(S103="V",0,IF(S103="X",0,IF(S$2="L",VLOOKUP(S103,'H. INV.'!$F$10:$P$171,11,FALSE),IF(S$2="S",VLOOKUP(S103,'H. INV.'!$V$10:$AF$171,11,FALSE),IF(S$2="D",VLOOKUP(S103,'H. INV.'!$AL$10:$AV$171,11,FALSE),"")))))))</f>
        <v/>
      </c>
      <c r="EW103" s="148" t="str">
        <f>IF(T103="","",IF(T103="L",0,IF(T103="V",0,IF(T103="X",0,IF(T$2="L",VLOOKUP(T103,'H. INV.'!$F$10:$P$171,11,FALSE),IF(T$2="S",VLOOKUP(T103,'H. INV.'!$V$10:$AF$171,11,FALSE),IF(T$2="D",VLOOKUP(T103,'H. INV.'!$AL$10:$AV$171,11,FALSE),"")))))))</f>
        <v/>
      </c>
      <c r="EX103" s="148" t="str">
        <f>IF(U103="","",IF(U103="L",0,IF(U103="V",0,IF(U103="X",0,IF(U$2="L",VLOOKUP(U103,'H. INV.'!$F$10:$P$171,11,FALSE),IF(U$2="S",VLOOKUP(U103,'H. INV.'!$V$10:$AF$171,11,FALSE),IF(U$2="D",VLOOKUP(U103,'H. INV.'!$AL$10:$AV$171,11,FALSE),"")))))))</f>
        <v/>
      </c>
      <c r="EY103" s="148" t="str">
        <f>IF(V103="","",IF(V103="L",0,IF(V103="V",0,IF(V103="X",0,IF(V$2="L",VLOOKUP(V103,'H. INV.'!$F$10:$P$171,11,FALSE),IF(V$2="S",VLOOKUP(V103,'H. INV.'!$V$10:$AF$171,11,FALSE),IF(V$2="D",VLOOKUP(V103,'H. INV.'!$AL$10:$AV$171,11,FALSE),"")))))))</f>
        <v/>
      </c>
      <c r="EZ103" s="148" t="str">
        <f>IF(W103="","",IF(W103="L",0,IF(W103="V",0,IF(W103="X",0,IF(W$2="L",VLOOKUP(W103,'H. INV.'!$F$10:$P$171,11,FALSE),IF(W$2="S",VLOOKUP(W103,'H. INV.'!$V$10:$AF$171,11,FALSE),IF(W$2="D",VLOOKUP(W103,'H. INV.'!$AL$10:$AV$171,11,FALSE),"")))))))</f>
        <v/>
      </c>
      <c r="FA103" s="148" t="str">
        <f>IF(X103="","",IF(X103="L",0,IF(X103="V",0,IF(X103="X",0,IF(X$2="L",VLOOKUP(X103,'H. INV.'!$F$10:$P$171,11,FALSE),IF(X$2="S",VLOOKUP(X103,'H. INV.'!$V$10:$AF$171,11,FALSE),IF(X$2="D",VLOOKUP(X103,'H. INV.'!$AL$10:$AV$171,11,FALSE),"")))))))</f>
        <v/>
      </c>
      <c r="FB103" s="148" t="str">
        <f>IF(Y103="","",IF(Y103="L",0,IF(Y103="V",0,IF(Y103="X",0,IF(Y$2="L",VLOOKUP(Y103,'H. INV.'!$F$10:$P$171,11,FALSE),IF(Y$2="S",VLOOKUP(Y103,'H. INV.'!$V$10:$AF$171,11,FALSE),IF(Y$2="D",VLOOKUP(Y103,'H. INV.'!$AL$10:$AV$171,11,FALSE),"")))))))</f>
        <v/>
      </c>
      <c r="FC103" s="148" t="str">
        <f>IF(Z103="","",IF(Z103="L",0,IF(Z103="V",0,IF(Z103="X",0,IF(Z$2="L",VLOOKUP(Z103,'H. INV.'!$F$10:$P$171,11,FALSE),IF(Z$2="S",VLOOKUP(Z103,'H. INV.'!$V$10:$AF$171,11,FALSE),IF(Z$2="D",VLOOKUP(Z103,'H. INV.'!$AL$10:$AV$171,11,FALSE),"")))))))</f>
        <v/>
      </c>
      <c r="FD103" s="148" t="str">
        <f>IF(AA103="","",IF(AA103="L",0,IF(AA103="V",0,IF(AA103="X",0,IF(AA$2="L",VLOOKUP(AA103,'H. INV.'!$F$10:$P$171,11,FALSE),IF(AA$2="S",VLOOKUP(AA103,'H. INV.'!$V$10:$AF$171,11,FALSE),IF(AA$2="D",VLOOKUP(AA103,'H. INV.'!$AL$10:$AV$171,11,FALSE),"")))))))</f>
        <v/>
      </c>
      <c r="FE103" s="148" t="str">
        <f>IF(AB103="","",IF(AB103="L",0,IF(AB103="V",0,IF(AB103="X",0,IF(AB$2="L",VLOOKUP(AB103,'H. INV.'!$F$10:$P$171,11,FALSE),IF(AB$2="S",VLOOKUP(AB103,'H. INV.'!$V$10:$AF$171,11,FALSE),IF(AB$2="D",VLOOKUP(AB103,'H. INV.'!$AL$10:$AV$171,11,FALSE),"")))))))</f>
        <v/>
      </c>
      <c r="FF103" s="148" t="str">
        <f>IF(AC103="","",IF(AC103="L",0,IF(AC103="V",0,IF(AC103="X",0,IF(AC$2="L",VLOOKUP(AC103,'H. INV.'!$F$10:$P$171,11,FALSE),IF(AC$2="S",VLOOKUP(AC103,'H. INV.'!$V$10:$AF$171,11,FALSE),IF(AC$2="D",VLOOKUP(AC103,'H. INV.'!$AL$10:$AV$171,11,FALSE),"")))))))</f>
        <v/>
      </c>
      <c r="FG103" s="148" t="str">
        <f>IF(AD103="","",IF(AD103="L",0,IF(AD103="V",0,IF(AD103="X",0,IF(AD$2="L",VLOOKUP(AD103,'H. INV.'!$F$10:$P$171,11,FALSE),IF(AD$2="S",VLOOKUP(AD103,'H. INV.'!$V$10:$AF$171,11,FALSE),IF(AD$2="D",VLOOKUP(AD103,'H. INV.'!$AL$10:$AV$171,11,FALSE),"")))))))</f>
        <v/>
      </c>
      <c r="FH103" s="148" t="str">
        <f>IF(AE103="","",IF(AE103="L",0,IF(AE103="V",0,IF(AE103="X",0,IF(AE$2="L",VLOOKUP(AE103,'H. INV.'!$F$10:$P$171,11,FALSE),IF(AE$2="S",VLOOKUP(AE103,'H. INV.'!$V$10:$AF$171,11,FALSE),IF(AE$2="D",VLOOKUP(AE103,'H. INV.'!$AL$10:$AV$171,11,FALSE),"")))))))</f>
        <v/>
      </c>
      <c r="FI103" s="148" t="str">
        <f>IF(AF103="","",IF(AF103="L",0,IF(AF103="V",0,IF(AF103="X",0,IF(AF$2="L",VLOOKUP(AF103,'H. INV.'!$F$10:$P$171,11,FALSE),IF(AF$2="S",VLOOKUP(AF103,'H. INV.'!$V$10:$AF$171,11,FALSE),IF(AF$2="D",VLOOKUP(AF103,'H. INV.'!$AL$10:$AV$171,11,FALSE),"")))))))</f>
        <v/>
      </c>
      <c r="FJ103" s="148" t="str">
        <f>IF(AG103="","",IF(AG103="L",0,IF(AG103="V",0,IF(AG103="X",0,IF(AG$2="L",VLOOKUP(AG103,'H. INV.'!$F$10:$P$171,11,FALSE),IF(AG$2="S",VLOOKUP(AG103,'H. INV.'!$V$10:$AF$171,11,FALSE),IF(AG$2="D",VLOOKUP(AG103,'H. INV.'!$AL$10:$AV$171,11,FALSE),"")))))))</f>
        <v/>
      </c>
      <c r="FK103" s="148" t="str">
        <f>IF(AH103="","",IF(AH103="L",0,IF(AH103="V",0,IF(AH103="X",0,IF(AH$2="L",VLOOKUP(AH103,'H. INV.'!$F$10:$P$171,11,FALSE),IF(AH$2="S",VLOOKUP(AH103,'H. INV.'!$V$10:$AF$171,11,FALSE),IF(AH$2="D",VLOOKUP(AH103,'H. INV.'!$AL$10:$AV$171,11,FALSE),"")))))))</f>
        <v/>
      </c>
      <c r="FL103" s="148" t="str">
        <f>IF(AI103="","",IF(AI103="L",0,IF(AI103="V",0,IF(AI103="X",0,IF(AI$2="L",VLOOKUP(AI103,'H. INV.'!$F$10:$P$171,11,FALSE),IF(AI$2="S",VLOOKUP(AI103,'H. INV.'!$V$10:$AF$171,11,FALSE),IF(AI$2="D",VLOOKUP(AI103,'H. INV.'!$AL$10:$AV$171,11,FALSE),"")))))))</f>
        <v/>
      </c>
      <c r="FM103" s="148" t="str">
        <f>IF(AJ103="","",IF(AJ103="L",0,IF(AJ103="V",0,IF(AJ103="X",0,IF(AJ$2="L",VLOOKUP(AJ103,'H. INV.'!$F$10:$P$171,11,FALSE),IF(AJ$2="S",VLOOKUP(AJ103,'H. INV.'!$V$10:$AF$171,11,FALSE),IF(AJ$2="D",VLOOKUP(AJ103,'H. INV.'!$AL$10:$AV$171,11,FALSE),"")))))))</f>
        <v/>
      </c>
      <c r="FN103" s="148" t="str">
        <f>IF(AK103="","",IF(AK103="L",0,IF(AK103="V",0,IF(AK103="X",0,IF(AK$2="L",VLOOKUP(AK103,'H. INV.'!$F$10:$P$171,11,FALSE),IF(AK$2="S",VLOOKUP(AK103,'H. INV.'!$V$10:$AF$171,11,FALSE),IF(AK$2="D",VLOOKUP(AK103,'H. INV.'!$AL$10:$AV$171,11,FALSE),"")))))))</f>
        <v/>
      </c>
      <c r="FO103" s="19"/>
      <c r="FP103" s="148" t="str">
        <f>IF(G103="","",IF(G103="L",0,IF(G103="V",0,IF(G103="X",0,IF(G$2="L",VLOOKUP(G103,'H. VER.'!$F$10:$P$171,11,FALSE),IF(G$2="S",VLOOKUP(G103,'H. VER.'!$V$10:$AF$171,11,FALSE),IF(G$2="D",VLOOKUP(G103,'H. VER.'!$AL$10:$AV$171,11,FALSE),"")))))))</f>
        <v/>
      </c>
      <c r="FQ103" s="148" t="str">
        <f>IF(H103="","",IF(H103="L",0,IF(H103="V",0,IF(H103="X",0,IF(H$2="L",VLOOKUP(H103,'H. VER.'!$F$10:$P$171,11,FALSE),IF(H$2="S",VLOOKUP(H103,'H. VER.'!$V$10:$AF$171,11,FALSE),IF(H$2="D",VLOOKUP(H103,'H. VER.'!$AL$10:$AV$171,11,FALSE),"")))))))</f>
        <v/>
      </c>
      <c r="FR103" s="148" t="str">
        <f>IF(I103="","",IF(I103="L",0,IF(I103="V",0,IF(I103="X",0,IF(I$2="L",VLOOKUP(I103,'H. VER.'!$F$10:$P$171,11,FALSE),IF(I$2="S",VLOOKUP(I103,'H. VER.'!$V$10:$AF$171,11,FALSE),IF(I$2="D",VLOOKUP(I103,'H. VER.'!$AL$10:$AV$171,11,FALSE),"")))))))</f>
        <v/>
      </c>
      <c r="FS103" s="148" t="str">
        <f>IF(J103="","",IF(J103="L",0,IF(J103="V",0,IF(J103="X",0,IF(J$2="L",VLOOKUP(J103,'H. VER.'!$F$10:$P$171,11,FALSE),IF(J$2="S",VLOOKUP(J103,'H. VER.'!$V$10:$AF$171,11,FALSE),IF(J$2="D",VLOOKUP(J103,'H. VER.'!$AL$10:$AV$171,11,FALSE),"")))))))</f>
        <v/>
      </c>
      <c r="FT103" s="148" t="str">
        <f>IF(K103="","",IF(K103="L",0,IF(K103="V",0,IF(K103="X",0,IF(K$2="L",VLOOKUP(K103,'H. VER.'!$F$10:$P$171,11,FALSE),IF(K$2="S",VLOOKUP(K103,'H. VER.'!$V$10:$AF$171,11,FALSE),IF(K$2="D",VLOOKUP(K103,'H. VER.'!$AL$10:$AV$171,11,FALSE),"")))))))</f>
        <v/>
      </c>
      <c r="FU103" s="148" t="str">
        <f>IF(L103="","",IF(L103="L",0,IF(L103="V",0,IF(L103="X",0,IF(L$2="L",VLOOKUP(L103,'H. VER.'!$F$10:$P$171,11,FALSE),IF(L$2="S",VLOOKUP(L103,'H. VER.'!$V$10:$AF$171,11,FALSE),IF(L$2="D",VLOOKUP(L103,'H. VER.'!$AL$10:$AV$171,11,FALSE),"")))))))</f>
        <v/>
      </c>
      <c r="FV103" s="148" t="str">
        <f>IF(M103="","",IF(M103="L",0,IF(M103="V",0,IF(M103="X",0,IF(M$2="L",VLOOKUP(M103,'H. VER.'!$F$10:$P$171,11,FALSE),IF(M$2="S",VLOOKUP(M103,'H. VER.'!$V$10:$AF$171,11,FALSE),IF(M$2="D",VLOOKUP(M103,'H. VER.'!$AL$10:$AV$171,11,FALSE),"")))))))</f>
        <v/>
      </c>
      <c r="FW103" s="148" t="str">
        <f>IF(N103="","",IF(N103="L",0,IF(N103="V",0,IF(N103="X",0,IF(N$2="L",VLOOKUP(N103,'H. VER.'!$F$10:$P$171,11,FALSE),IF(N$2="S",VLOOKUP(N103,'H. VER.'!$V$10:$AF$171,11,FALSE),IF(N$2="D",VLOOKUP(N103,'H. VER.'!$AL$10:$AV$171,11,FALSE),"")))))))</f>
        <v/>
      </c>
      <c r="FX103" s="148" t="str">
        <f>IF(O103="","",IF(O103="L",0,IF(O103="V",0,IF(O103="X",0,IF(O$2="L",VLOOKUP(O103,'H. VER.'!$F$10:$P$171,11,FALSE),IF(O$2="S",VLOOKUP(O103,'H. VER.'!$V$10:$AF$171,11,FALSE),IF(O$2="D",VLOOKUP(O103,'H. VER.'!$AL$10:$AV$171,11,FALSE),"")))))))</f>
        <v/>
      </c>
      <c r="FY103" s="148" t="str">
        <f>IF(P103="","",IF(P103="L",0,IF(P103="V",0,IF(P103="X",0,IF(P$2="L",VLOOKUP(P103,'H. VER.'!$F$10:$P$171,11,FALSE),IF(P$2="S",VLOOKUP(P103,'H. VER.'!$V$10:$AF$171,11,FALSE),IF(P$2="D",VLOOKUP(P103,'H. VER.'!$AL$10:$AV$171,11,FALSE),"")))))))</f>
        <v/>
      </c>
      <c r="FZ103" s="148" t="str">
        <f>IF(Q103="","",IF(Q103="L",0,IF(Q103="V",0,IF(Q103="X",0,IF(Q$2="L",VLOOKUP(Q103,'H. VER.'!$F$10:$P$171,11,FALSE),IF(Q$2="S",VLOOKUP(Q103,'H. VER.'!$V$10:$AF$171,11,FALSE),IF(Q$2="D",VLOOKUP(Q103,'H. VER.'!$AL$10:$AV$171,11,FALSE),"")))))))</f>
        <v/>
      </c>
      <c r="GA103" s="148" t="str">
        <f>IF(R103="","",IF(R103="L",0,IF(R103="V",0,IF(R103="X",0,IF(R$2="L",VLOOKUP(R103,'H. VER.'!$F$10:$P$171,11,FALSE),IF(R$2="S",VLOOKUP(R103,'H. VER.'!$V$10:$AF$171,11,FALSE),IF(R$2="D",VLOOKUP(R103,'H. VER.'!$AL$10:$AV$171,11,FALSE),"")))))))</f>
        <v/>
      </c>
      <c r="GB103" s="148" t="str">
        <f>IF(S103="","",IF(S103="L",0,IF(S103="V",0,IF(S103="X",0,IF(S$2="L",VLOOKUP(S103,'H. VER.'!$F$10:$P$171,11,FALSE),IF(S$2="S",VLOOKUP(S103,'H. VER.'!$V$10:$AF$171,11,FALSE),IF(S$2="D",VLOOKUP(S103,'H. VER.'!$AL$10:$AV$171,11,FALSE),"")))))))</f>
        <v/>
      </c>
      <c r="GC103" s="148" t="str">
        <f>IF(T103="","",IF(T103="L",0,IF(T103="V",0,IF(T103="X",0,IF(T$2="L",VLOOKUP(T103,'H. VER.'!$F$10:$P$171,11,FALSE),IF(T$2="S",VLOOKUP(T103,'H. VER.'!$V$10:$AF$171,11,FALSE),IF(T$2="D",VLOOKUP(T103,'H. VER.'!$AL$10:$AV$171,11,FALSE),"")))))))</f>
        <v/>
      </c>
      <c r="GD103" s="148" t="str">
        <f>IF(U103="","",IF(U103="L",0,IF(U103="V",0,IF(U103="X",0,IF(U$2="L",VLOOKUP(U103,'H. VER.'!$F$10:$P$171,11,FALSE),IF(U$2="S",VLOOKUP(U103,'H. VER.'!$V$10:$AF$171,11,FALSE),IF(U$2="D",VLOOKUP(U103,'H. VER.'!$AL$10:$AV$171,11,FALSE),"")))))))</f>
        <v/>
      </c>
      <c r="GE103" s="148" t="str">
        <f>IF(V103="","",IF(V103="L",0,IF(V103="V",0,IF(V103="X",0,IF(V$2="L",VLOOKUP(V103,'H. VER.'!$F$10:$P$171,11,FALSE),IF(V$2="S",VLOOKUP(V103,'H. VER.'!$V$10:$AF$171,11,FALSE),IF(V$2="D",VLOOKUP(V103,'H. VER.'!$AL$10:$AV$171,11,FALSE),"")))))))</f>
        <v/>
      </c>
      <c r="GF103" s="148" t="str">
        <f>IF(W103="","",IF(W103="L",0,IF(W103="V",0,IF(W103="X",0,IF(W$2="L",VLOOKUP(W103,'H. VER.'!$F$10:$P$171,11,FALSE),IF(W$2="S",VLOOKUP(W103,'H. VER.'!$V$10:$AF$171,11,FALSE),IF(W$2="D",VLOOKUP(W103,'H. VER.'!$AL$10:$AV$171,11,FALSE),"")))))))</f>
        <v/>
      </c>
      <c r="GG103" s="148" t="str">
        <f>IF(X103="","",IF(X103="L",0,IF(X103="V",0,IF(X103="X",0,IF(X$2="L",VLOOKUP(X103,'H. VER.'!$F$10:$P$171,11,FALSE),IF(X$2="S",VLOOKUP(X103,'H. VER.'!$V$10:$AF$171,11,FALSE),IF(X$2="D",VLOOKUP(X103,'H. VER.'!$AL$10:$AV$171,11,FALSE),"")))))))</f>
        <v/>
      </c>
      <c r="GH103" s="148" t="str">
        <f>IF(Y103="","",IF(Y103="L",0,IF(Y103="V",0,IF(Y103="X",0,IF(Y$2="L",VLOOKUP(Y103,'H. VER.'!$F$10:$P$171,11,FALSE),IF(Y$2="S",VLOOKUP(Y103,'H. VER.'!$V$10:$AF$171,11,FALSE),IF(Y$2="D",VLOOKUP(Y103,'H. VER.'!$AL$10:$AV$171,11,FALSE),"")))))))</f>
        <v/>
      </c>
      <c r="GI103" s="148" t="str">
        <f>IF(Z103="","",IF(Z103="L",0,IF(Z103="V",0,IF(Z103="X",0,IF(Z$2="L",VLOOKUP(Z103,'H. VER.'!$F$10:$P$171,11,FALSE),IF(Z$2="S",VLOOKUP(Z103,'H. VER.'!$V$10:$AF$171,11,FALSE),IF(Z$2="D",VLOOKUP(Z103,'H. VER.'!$AL$10:$AV$171,11,FALSE),"")))))))</f>
        <v/>
      </c>
      <c r="GJ103" s="148" t="str">
        <f>IF(AA103="","",IF(AA103="L",0,IF(AA103="V",0,IF(AA103="X",0,IF(AA$2="L",VLOOKUP(AA103,'H. VER.'!$F$10:$P$171,11,FALSE),IF(AA$2="S",VLOOKUP(AA103,'H. VER.'!$V$10:$AF$171,11,FALSE),IF(AA$2="D",VLOOKUP(AA103,'H. VER.'!$AL$10:$AV$171,11,FALSE),"")))))))</f>
        <v/>
      </c>
      <c r="GK103" s="148" t="str">
        <f>IF(AB103="","",IF(AB103="L",0,IF(AB103="V",0,IF(AB103="X",0,IF(AB$2="L",VLOOKUP(AB103,'H. VER.'!$F$10:$P$171,11,FALSE),IF(AB$2="S",VLOOKUP(AB103,'H. VER.'!$V$10:$AF$171,11,FALSE),IF(AB$2="D",VLOOKUP(AB103,'H. VER.'!$AL$10:$AV$171,11,FALSE),"")))))))</f>
        <v/>
      </c>
      <c r="GL103" s="148" t="str">
        <f>IF(AC103="","",IF(AC103="L",0,IF(AC103="V",0,IF(AC103="X",0,IF(AC$2="L",VLOOKUP(AC103,'H. VER.'!$F$10:$P$171,11,FALSE),IF(AC$2="S",VLOOKUP(AC103,'H. VER.'!$V$10:$AF$171,11,FALSE),IF(AC$2="D",VLOOKUP(AC103,'H. VER.'!$AL$10:$AV$171,11,FALSE),"")))))))</f>
        <v/>
      </c>
      <c r="GM103" s="148" t="str">
        <f>IF(AD103="","",IF(AD103="L",0,IF(AD103="V",0,IF(AD103="X",0,IF(AD$2="L",VLOOKUP(AD103,'H. VER.'!$F$10:$P$171,11,FALSE),IF(AD$2="S",VLOOKUP(AD103,'H. VER.'!$V$10:$AF$171,11,FALSE),IF(AD$2="D",VLOOKUP(AD103,'H. VER.'!$AL$10:$AV$171,11,FALSE),"")))))))</f>
        <v/>
      </c>
      <c r="GN103" s="148" t="str">
        <f>IF(AE103="","",IF(AE103="L",0,IF(AE103="V",0,IF(AE103="X",0,IF(AE$2="L",VLOOKUP(AE103,'H. VER.'!$F$10:$P$171,11,FALSE),IF(AE$2="S",VLOOKUP(AE103,'H. VER.'!$V$10:$AF$171,11,FALSE),IF(AE$2="D",VLOOKUP(AE103,'H. VER.'!$AL$10:$AV$171,11,FALSE),"")))))))</f>
        <v/>
      </c>
      <c r="GO103" s="148" t="str">
        <f>IF(AF103="","",IF(AF103="L",0,IF(AF103="V",0,IF(AF103="X",0,IF(AF$2="L",VLOOKUP(AF103,'H. VER.'!$F$10:$P$171,11,FALSE),IF(AF$2="S",VLOOKUP(AF103,'H. VER.'!$V$10:$AF$171,11,FALSE),IF(AF$2="D",VLOOKUP(AF103,'H. VER.'!$AL$10:$AV$171,11,FALSE),"")))))))</f>
        <v/>
      </c>
      <c r="GP103" s="148" t="str">
        <f>IF(AG103="","",IF(AG103="L",0,IF(AG103="V",0,IF(AG103="X",0,IF(AG$2="L",VLOOKUP(AG103,'H. VER.'!$F$10:$P$171,11,FALSE),IF(AG$2="S",VLOOKUP(AG103,'H. VER.'!$V$10:$AF$171,11,FALSE),IF(AG$2="D",VLOOKUP(AG103,'H. VER.'!$AL$10:$AV$171,11,FALSE),"")))))))</f>
        <v/>
      </c>
      <c r="GQ103" s="148" t="str">
        <f>IF(AH103="","",IF(AH103="L",0,IF(AH103="V",0,IF(AH103="X",0,IF(AH$2="L",VLOOKUP(AH103,'H. VER.'!$F$10:$P$171,11,FALSE),IF(AH$2="S",VLOOKUP(AH103,'H. VER.'!$V$10:$AF$171,11,FALSE),IF(AH$2="D",VLOOKUP(AH103,'H. VER.'!$AL$10:$AV$171,11,FALSE),"")))))))</f>
        <v/>
      </c>
      <c r="GR103" s="148" t="str">
        <f>IF(AI103="","",IF(AI103="L",0,IF(AI103="V",0,IF(AI103="X",0,IF(AI$2="L",VLOOKUP(AI103,'H. VER.'!$F$10:$P$171,11,FALSE),IF(AI$2="S",VLOOKUP(AI103,'H. VER.'!$V$10:$AF$171,11,FALSE),IF(AI$2="D",VLOOKUP(AI103,'H. VER.'!$AL$10:$AV$171,11,FALSE),"")))))))</f>
        <v/>
      </c>
      <c r="GS103" s="148" t="str">
        <f>IF(AJ103="","",IF(AJ103="L",0,IF(AJ103="V",0,IF(AJ103="X",0,IF(AJ$2="L",VLOOKUP(AJ103,'H. VER.'!$F$10:$P$171,11,FALSE),IF(AJ$2="S",VLOOKUP(AJ103,'H. VER.'!$V$10:$AF$171,11,FALSE),IF(AJ$2="D",VLOOKUP(AJ103,'H. VER.'!$AL$10:$AV$171,11,FALSE),"")))))))</f>
        <v/>
      </c>
      <c r="GT103" s="148" t="str">
        <f>IF(AK103="","",IF(AK103="L",0,IF(AK103="V",0,IF(AK103="X",0,IF(AK$2="L",VLOOKUP(AK103,'H. VER.'!$F$10:$P$171,11,FALSE),IF(AK$2="S",VLOOKUP(AK103,'H. VER.'!$V$10:$AF$171,11,FALSE),IF(AK$2="D",VLOOKUP(AK103,'H. VER.'!$AL$10:$AV$171,11,FALSE),"")))))))</f>
        <v/>
      </c>
      <c r="GU103" s="19"/>
      <c r="GV103" s="417" t="str">
        <f t="shared" si="122"/>
        <v/>
      </c>
      <c r="GW103" s="415"/>
    </row>
    <row r="104" spans="1:205" ht="15.75">
      <c r="A104" s="368"/>
      <c r="B104" s="367" t="str">
        <f>IFERROR(VLOOKUP(A520/7/2023+CONDUCTORES!C:V,20,FALSE),"")</f>
        <v/>
      </c>
      <c r="C104" s="544" t="str">
        <f>IF(CUADRO!A104="",IF(B104="","",B104),VLOOKUP(CUADRO!A104,CONDUCTORES!C:E,3,FALSE))</f>
        <v/>
      </c>
      <c r="D104" s="545" t="str">
        <f>IF(ISNA(IF(B104="",IF(A104="","",A104),VLOOKUP(B104,CONDUCTORES!B:F,5,FALSE))),"",(IF(B104="",IF(A104="","",A104),VLOOKUP(B104,CONDUCTORES!B:F,5,FALSE))))</f>
        <v/>
      </c>
      <c r="E104" s="546">
        <v>89</v>
      </c>
      <c r="F104" s="558"/>
      <c r="G104" s="547"/>
      <c r="H104" s="547"/>
      <c r="I104" s="547"/>
      <c r="J104" s="547"/>
      <c r="K104" s="547"/>
      <c r="L104" s="550"/>
      <c r="M104" s="547"/>
      <c r="N104" s="547"/>
      <c r="O104" s="547"/>
      <c r="P104" s="547"/>
      <c r="Q104" s="547"/>
      <c r="R104" s="547"/>
      <c r="S104" s="547"/>
      <c r="T104" s="547"/>
      <c r="U104" s="549"/>
      <c r="V104" s="547"/>
      <c r="W104" s="547"/>
      <c r="X104" s="547"/>
      <c r="Y104" s="547"/>
      <c r="Z104" s="547"/>
      <c r="AA104" s="547"/>
      <c r="AB104" s="547"/>
      <c r="AC104" s="547"/>
      <c r="AD104" s="547"/>
      <c r="AE104" s="547"/>
      <c r="AF104" s="547"/>
      <c r="AG104" s="547"/>
      <c r="AH104" s="547"/>
      <c r="AI104" s="547"/>
      <c r="AJ104" s="547"/>
      <c r="AK104" s="547"/>
      <c r="AL104" s="417">
        <f t="shared" si="120"/>
        <v>0</v>
      </c>
      <c r="AM104" s="417">
        <f t="shared" si="121"/>
        <v>31</v>
      </c>
      <c r="AN104" s="463">
        <f t="shared" si="112"/>
        <v>0</v>
      </c>
      <c r="AO104" s="463">
        <f t="shared" si="113"/>
        <v>0</v>
      </c>
      <c r="AP104" s="463">
        <f t="shared" si="114"/>
        <v>0</v>
      </c>
      <c r="AQ104" s="463">
        <f t="shared" si="115"/>
        <v>0</v>
      </c>
      <c r="AR104" s="463">
        <f t="shared" si="116"/>
        <v>0</v>
      </c>
      <c r="AS104" s="464">
        <f t="shared" si="117"/>
        <v>0</v>
      </c>
      <c r="AT104" s="464">
        <f t="shared" si="118"/>
        <v>0</v>
      </c>
      <c r="AU104" s="465">
        <f>EH104+(AO104*(CALCULADORA!$L$22/30))+(CUADRO!AP104*CALCULADORA!$J$22)+(CUADRO!AQ104*CALCULADORA!$J$22)+(CUADRO!AR104*CALCULADORA!$J$22)</f>
        <v>0</v>
      </c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97">
        <f t="shared" si="123"/>
        <v>1</v>
      </c>
      <c r="BW104" s="97">
        <f t="shared" si="124"/>
        <v>2</v>
      </c>
      <c r="BX104" s="97">
        <f t="shared" si="125"/>
        <v>3</v>
      </c>
      <c r="BY104" s="97">
        <f t="shared" si="126"/>
        <v>4</v>
      </c>
      <c r="BZ104" s="97">
        <f t="shared" si="127"/>
        <v>5</v>
      </c>
      <c r="CA104" s="97">
        <f t="shared" si="128"/>
        <v>6</v>
      </c>
      <c r="CB104" s="97">
        <f t="shared" si="129"/>
        <v>7</v>
      </c>
      <c r="CC104" s="97">
        <f t="shared" si="130"/>
        <v>8</v>
      </c>
      <c r="CD104" s="97">
        <f t="shared" si="131"/>
        <v>9</v>
      </c>
      <c r="CE104" s="97">
        <f t="shared" si="132"/>
        <v>10</v>
      </c>
      <c r="CF104" s="97">
        <f t="shared" si="133"/>
        <v>11</v>
      </c>
      <c r="CG104" s="97">
        <f t="shared" si="134"/>
        <v>12</v>
      </c>
      <c r="CH104" s="97">
        <f t="shared" si="135"/>
        <v>13</v>
      </c>
      <c r="CI104" s="97">
        <f t="shared" si="136"/>
        <v>14</v>
      </c>
      <c r="CJ104" s="97">
        <f t="shared" si="137"/>
        <v>15</v>
      </c>
      <c r="CK104" s="97">
        <f t="shared" si="138"/>
        <v>16</v>
      </c>
      <c r="CL104" s="97">
        <f t="shared" si="139"/>
        <v>17</v>
      </c>
      <c r="CM104" s="97">
        <f t="shared" si="140"/>
        <v>18</v>
      </c>
      <c r="CN104" s="97">
        <f t="shared" si="141"/>
        <v>19</v>
      </c>
      <c r="CO104" s="97">
        <f t="shared" si="142"/>
        <v>20</v>
      </c>
      <c r="CP104" s="97">
        <f t="shared" si="143"/>
        <v>21</v>
      </c>
      <c r="CQ104" s="97">
        <f t="shared" si="144"/>
        <v>22</v>
      </c>
      <c r="CR104" s="97">
        <f t="shared" si="145"/>
        <v>23</v>
      </c>
      <c r="CS104" s="97">
        <f t="shared" si="146"/>
        <v>24</v>
      </c>
      <c r="CT104" s="97">
        <f t="shared" si="147"/>
        <v>25</v>
      </c>
      <c r="CU104" s="97">
        <f t="shared" si="148"/>
        <v>26</v>
      </c>
      <c r="CV104" s="97">
        <f t="shared" si="149"/>
        <v>27</v>
      </c>
      <c r="CW104" s="97">
        <f t="shared" si="150"/>
        <v>28</v>
      </c>
      <c r="CX104" s="97">
        <f t="shared" si="151"/>
        <v>29</v>
      </c>
      <c r="CY104" s="97">
        <f t="shared" si="152"/>
        <v>30</v>
      </c>
      <c r="CZ104" s="97">
        <f t="shared" si="153"/>
        <v>31</v>
      </c>
      <c r="DA104" s="19"/>
      <c r="DB104" s="19"/>
      <c r="DC104" s="148" t="str">
        <f>IF(G104="X",CALCULADORA!$J$22,IF(CUADRO!G104="V",0,IF(CUADRO!G104="AP",0,IF(CUADRO!G104="HS",0,IF(CUADRO!G104="BA",0,IF(CALCULADORA!$M$2="INVIERNO",CUADRO!EJ104,CUADRO!FP104))))))</f>
        <v/>
      </c>
      <c r="DD104" s="148" t="str">
        <f>IF(H104="X",CALCULADORA!$J$22,IF(CUADRO!H104="V",0,IF(CUADRO!H104="AP",0,IF(CUADRO!H104="HS",0,IF(CUADRO!H104="BA",0,IF(CALCULADORA!$M$2="INVIERNO",CUADRO!EK104,CUADRO!FQ104))))))</f>
        <v/>
      </c>
      <c r="DE104" s="148" t="str">
        <f>IF(I104="X",CALCULADORA!$J$22,IF(CUADRO!I104="V",0,IF(CUADRO!I104="AP",0,IF(CUADRO!I104="HS",0,IF(CUADRO!I104="BA",0,IF(CALCULADORA!$M$2="INVIERNO",CUADRO!EL104,CUADRO!FR104))))))</f>
        <v/>
      </c>
      <c r="DF104" s="148" t="str">
        <f>IF(J104="X",CALCULADORA!$J$22,IF(CUADRO!J104="V",0,IF(CUADRO!J104="AP",0,IF(CUADRO!J104="HS",0,IF(CUADRO!J104="BA",0,IF(CALCULADORA!$M$2="INVIERNO",CUADRO!EM104,CUADRO!FS104))))))</f>
        <v/>
      </c>
      <c r="DG104" s="148" t="str">
        <f>IF(K104="X",CALCULADORA!$J$22,IF(CUADRO!K104="V",0,IF(CUADRO!K104="AP",0,IF(CUADRO!K104="HS",0,IF(CUADRO!K104="BA",0,IF(CALCULADORA!$M$2="INVIERNO",CUADRO!EN104,CUADRO!FT104))))))</f>
        <v/>
      </c>
      <c r="DH104" s="148" t="str">
        <f>IF(L104="X",CALCULADORA!$J$22,IF(CUADRO!L104="V",0,IF(CUADRO!L104="AP",0,IF(CUADRO!L104="HS",0,IF(CUADRO!L104="BA",0,IF(CALCULADORA!$M$2="INVIERNO",CUADRO!EO104,CUADRO!FU104))))))</f>
        <v/>
      </c>
      <c r="DI104" s="148" t="str">
        <f>IF(M104="X",CALCULADORA!$J$22,IF(CUADRO!M104="V",0,IF(CUADRO!M104="AP",0,IF(CUADRO!M104="HS",0,IF(CUADRO!M104="BA",0,IF(CALCULADORA!$M$2="INVIERNO",CUADRO!EP104,CUADRO!FV104))))))</f>
        <v/>
      </c>
      <c r="DJ104" s="148" t="str">
        <f>IF(N104="X",CALCULADORA!$J$22,IF(CUADRO!N104="V",0,IF(CUADRO!N104="AP",0,IF(CUADRO!N104="HS",0,IF(CUADRO!N104="BA",0,IF(CALCULADORA!$M$2="INVIERNO",CUADRO!EQ104,CUADRO!FW104))))))</f>
        <v/>
      </c>
      <c r="DK104" s="148" t="str">
        <f>IF(O104="X",CALCULADORA!$J$22,IF(CUADRO!O104="V",0,IF(CUADRO!O104="AP",0,IF(CUADRO!O104="HS",0,IF(CUADRO!O104="BA",0,IF(CALCULADORA!$M$2="INVIERNO",CUADRO!ER104,CUADRO!FX104))))))</f>
        <v/>
      </c>
      <c r="DL104" s="148" t="str">
        <f>IF(P104="X",CALCULADORA!$J$22,IF(CUADRO!P104="V",0,IF(CUADRO!P104="AP",0,IF(CUADRO!P104="HS",0,IF(CUADRO!P104="BA",0,IF(CALCULADORA!$M$2="INVIERNO",CUADRO!ES104,CUADRO!FY104))))))</f>
        <v/>
      </c>
      <c r="DM104" s="148" t="str">
        <f>IF(Q104="X",CALCULADORA!$J$22,IF(CUADRO!Q104="V",0,IF(CUADRO!Q104="AP",0,IF(CUADRO!Q104="HS",0,IF(CUADRO!Q104="BA",0,IF(CALCULADORA!$M$2="INVIERNO",CUADRO!ET104,CUADRO!FZ104))))))</f>
        <v/>
      </c>
      <c r="DN104" s="148" t="str">
        <f>IF(R104="X",CALCULADORA!$J$22,IF(CUADRO!R104="V",0,IF(CUADRO!R104="AP",0,IF(CUADRO!R104="HS",0,IF(CUADRO!R104="BA",0,IF(CALCULADORA!$M$2="INVIERNO",CUADRO!EU104,CUADRO!GA104))))))</f>
        <v/>
      </c>
      <c r="DO104" s="148" t="str">
        <f>IF(S104="X",CALCULADORA!$J$22,IF(CUADRO!S104="V",0,IF(CUADRO!S104="AP",0,IF(CUADRO!S104="HS",0,IF(CUADRO!S104="BA",0,IF(CALCULADORA!$M$2="INVIERNO",CUADRO!EV104,CUADRO!GB104))))))</f>
        <v/>
      </c>
      <c r="DP104" s="148" t="str">
        <f>IF(T104="X",CALCULADORA!$J$22,IF(CUADRO!T104="V",0,IF(CUADRO!T104="AP",0,IF(CUADRO!T104="HS",0,IF(CUADRO!T104="BA",0,IF(CALCULADORA!$M$2="INVIERNO",CUADRO!EW104,CUADRO!GC104))))))</f>
        <v/>
      </c>
      <c r="DQ104" s="148" t="str">
        <f>IF(U104="X",CALCULADORA!$J$22,IF(CUADRO!U104="V",0,IF(CUADRO!U104="AP",0,IF(CUADRO!U104="HS",0,IF(CUADRO!U104="BA",0,IF(CALCULADORA!$M$2="INVIERNO",CUADRO!EX104,CUADRO!GD104))))))</f>
        <v/>
      </c>
      <c r="DR104" s="148" t="str">
        <f>IF(V104="X",CALCULADORA!$J$22,IF(CUADRO!V104="V",0,IF(CUADRO!V104="AP",0,IF(CUADRO!V104="HS",0,IF(CUADRO!V104="BA",0,IF(CALCULADORA!$M$2="INVIERNO",CUADRO!EY104,CUADRO!GE104))))))</f>
        <v/>
      </c>
      <c r="DS104" s="148" t="str">
        <f>IF(W104="X",CALCULADORA!$J$22,IF(CUADRO!W104="V",0,IF(CUADRO!W104="AP",0,IF(CUADRO!W104="HS",0,IF(CUADRO!W104="BA",0,IF(CALCULADORA!$M$2="INVIERNO",CUADRO!EZ104,CUADRO!GF104))))))</f>
        <v/>
      </c>
      <c r="DT104" s="148" t="str">
        <f>IF(X104="X",CALCULADORA!$J$22,IF(CUADRO!X104="V",0,IF(CUADRO!X104="AP",0,IF(CUADRO!X104="HS",0,IF(CUADRO!X104="BA",0,IF(CALCULADORA!$M$2="INVIERNO",CUADRO!FA104,CUADRO!GG104))))))</f>
        <v/>
      </c>
      <c r="DU104" s="148" t="str">
        <f>IF(Y104="X",CALCULADORA!$J$22,IF(CUADRO!Y104="V",0,IF(CUADRO!Y104="AP",0,IF(CUADRO!Y104="HS",0,IF(CUADRO!Y104="BA",0,IF(CALCULADORA!$M$2="INVIERNO",CUADRO!FB104,CUADRO!GH104))))))</f>
        <v/>
      </c>
      <c r="DV104" s="148" t="str">
        <f>IF(Z104="X",CALCULADORA!$J$22,IF(CUADRO!Z104="V",0,IF(CUADRO!Z104="AP",0,IF(CUADRO!Z104="HS",0,IF(CUADRO!Z104="BA",0,IF(CALCULADORA!$M$2="INVIERNO",CUADRO!FC104,CUADRO!GI104))))))</f>
        <v/>
      </c>
      <c r="DW104" s="148" t="str">
        <f>IF(AA104="X",CALCULADORA!$J$22,IF(CUADRO!AA104="V",0,IF(CUADRO!AA104="AP",0,IF(CUADRO!AA104="HS",0,IF(CUADRO!AA104="BA",0,IF(CALCULADORA!$M$2="INVIERNO",CUADRO!FD104,CUADRO!GJ104))))))</f>
        <v/>
      </c>
      <c r="DX104" s="148" t="str">
        <f>IF(AB104="X",CALCULADORA!$J$22,IF(CUADRO!AB104="V",0,IF(CUADRO!AB104="AP",0,IF(CUADRO!AB104="HS",0,IF(CUADRO!AB104="BA",0,IF(CALCULADORA!$M$2="INVIERNO",CUADRO!FE104,CUADRO!GK104))))))</f>
        <v/>
      </c>
      <c r="DY104" s="148" t="str">
        <f>IF(AC104="X",CALCULADORA!$J$22,IF(CUADRO!AC104="V",0,IF(CUADRO!AC104="AP",0,IF(CUADRO!AC104="HS",0,IF(CUADRO!AC104="BA",0,IF(CALCULADORA!$M$2="INVIERNO",CUADRO!FF104,CUADRO!GL104))))))</f>
        <v/>
      </c>
      <c r="DZ104" s="148" t="str">
        <f>IF(AD104="X",CALCULADORA!$J$22,IF(CUADRO!AD104="V",0,IF(CUADRO!AD104="AP",0,IF(CUADRO!AD104="HS",0,IF(CUADRO!AD104="BA",0,IF(CALCULADORA!$M$2="INVIERNO",CUADRO!FG104,CUADRO!GM104))))))</f>
        <v/>
      </c>
      <c r="EA104" s="148" t="str">
        <f>IF(AE104="X",CALCULADORA!$J$22,IF(CUADRO!AE104="V",0,IF(CUADRO!AE104="AP",0,IF(CUADRO!AE104="HS",0,IF(CUADRO!AE104="BA",0,IF(CALCULADORA!$M$2="INVIERNO",CUADRO!FH104,CUADRO!GN104))))))</f>
        <v/>
      </c>
      <c r="EB104" s="148" t="str">
        <f>IF(AF104="X",CALCULADORA!$J$22,IF(CUADRO!AF104="V",0,IF(CUADRO!AF104="AP",0,IF(CUADRO!AF104="HS",0,IF(CUADRO!AF104="BA",0,IF(CALCULADORA!$M$2="INVIERNO",CUADRO!FI104,CUADRO!GO104))))))</f>
        <v/>
      </c>
      <c r="EC104" s="148" t="str">
        <f>IF(AG104="X",CALCULADORA!$J$22,IF(CUADRO!AG104="V",0,IF(CUADRO!AG104="AP",0,IF(CUADRO!AG104="HS",0,IF(CUADRO!AG104="BA",0,IF(CALCULADORA!$M$2="INVIERNO",CUADRO!FJ104,CUADRO!GP104))))))</f>
        <v/>
      </c>
      <c r="ED104" s="148" t="str">
        <f>IF(AH104="X",CALCULADORA!$J$22,IF(CUADRO!AH104="V",0,IF(CUADRO!AH104="AP",0,IF(CUADRO!AH104="HS",0,IF(CUADRO!AH104="BA",0,IF(CALCULADORA!$M$2="INVIERNO",CUADRO!FK104,CUADRO!GQ104))))))</f>
        <v/>
      </c>
      <c r="EE104" s="148" t="str">
        <f>IF(AI104="X",CALCULADORA!$J$22,IF(CUADRO!AI104="V",0,IF(CUADRO!AI104="AP",0,IF(CUADRO!AI104="HS",0,IF(CUADRO!AI104="BA",0,IF(CALCULADORA!$M$2="INVIERNO",CUADRO!FL104,CUADRO!GR104))))))</f>
        <v/>
      </c>
      <c r="EF104" s="148" t="str">
        <f>IF(AJ104="X",CALCULADORA!$J$22,IF(CUADRO!AJ104="V",0,IF(CUADRO!AJ104="AP",0,IF(CUADRO!AJ104="HS",0,IF(CUADRO!AJ104="BA",0,IF(CALCULADORA!$M$2="INVIERNO",CUADRO!FM104,CUADRO!GS104))))))</f>
        <v/>
      </c>
      <c r="EG104" s="148" t="str">
        <f>IF(AK104="X",CALCULADORA!$J$22,IF(CUADRO!AK104="V",0,IF(CUADRO!AK104="AP",0,IF(CUADRO!AK104="HS",0,IF(CUADRO!AK104="BA",0,IF(CALCULADORA!$M$2="INVIERNO",CUADRO!FN104,CUADRO!GT104))))))</f>
        <v/>
      </c>
      <c r="EH104" s="363">
        <f t="shared" si="119"/>
        <v>0</v>
      </c>
      <c r="EI104" s="19"/>
      <c r="EJ104" s="148" t="str">
        <f>IF(G104="","",IF(G104="L",0,IF(G104="V",0,IF(G104="X",0,IF(G$2="L",VLOOKUP(G104,'H. INV.'!$F$10:$P$171,11,FALSE),IF(G$2="S",VLOOKUP(G104,'H. INV.'!$V$10:$AF$171,11,FALSE),IF(G$2="D",VLOOKUP(G104,'H. INV.'!$AL$10:$AV$171,11,FALSE),"")))))))</f>
        <v/>
      </c>
      <c r="EK104" s="148" t="str">
        <f>IF(H104="","",IF(H104="L",0,IF(H104="V",0,IF(H104="X",0,IF(H$2="L",VLOOKUP(H104,'H. INV.'!$F$10:$P$171,11,FALSE),IF(H$2="S",VLOOKUP(H104,'H. INV.'!$V$10:$AF$171,11,FALSE),IF(H$2="D",VLOOKUP(H104,'H. INV.'!$AL$10:$AV$171,11,FALSE),"")))))))</f>
        <v/>
      </c>
      <c r="EL104" s="148" t="str">
        <f>IF(I104="","",IF(I104="L",0,IF(I104="V",0,IF(I104="X",0,IF(I$2="L",VLOOKUP(I104,'H. INV.'!$F$10:$P$171,11,FALSE),IF(I$2="S",VLOOKUP(I104,'H. INV.'!$V$10:$AF$171,11,FALSE),IF(I$2="D",VLOOKUP(I104,'H. INV.'!$AL$10:$AV$171,11,FALSE),"")))))))</f>
        <v/>
      </c>
      <c r="EM104" s="148" t="str">
        <f>IF(J104="","",IF(J104="L",0,IF(J104="V",0,IF(J104="X",0,IF(J$2="L",VLOOKUP(J104,'H. INV.'!$F$10:$P$171,11,FALSE),IF(J$2="S",VLOOKUP(J104,'H. INV.'!$V$10:$AF$171,11,FALSE),IF(J$2="D",VLOOKUP(J104,'H. INV.'!$AL$10:$AV$171,11,FALSE),"")))))))</f>
        <v/>
      </c>
      <c r="EN104" s="148" t="str">
        <f>IF(K104="","",IF(K104="L",0,IF(K104="V",0,IF(K104="X",0,IF(K$2="L",VLOOKUP(K104,'H. INV.'!$F$10:$P$171,11,FALSE),IF(K$2="S",VLOOKUP(K104,'H. INV.'!$V$10:$AF$171,11,FALSE),IF(K$2="D",VLOOKUP(K104,'H. INV.'!$AL$10:$AV$171,11,FALSE),"")))))))</f>
        <v/>
      </c>
      <c r="EO104" s="148" t="str">
        <f>IF(L104="","",IF(L104="L",0,IF(L104="V",0,IF(L104="X",0,IF(L$2="L",VLOOKUP(L104,'H. INV.'!$F$10:$P$171,11,FALSE),IF(L$2="S",VLOOKUP(L104,'H. INV.'!$V$10:$AF$171,11,FALSE),IF(L$2="D",VLOOKUP(L104,'H. INV.'!$AL$10:$AV$171,11,FALSE),"")))))))</f>
        <v/>
      </c>
      <c r="EP104" s="148" t="str">
        <f>IF(M104="","",IF(M104="L",0,IF(M104="V",0,IF(M104="X",0,IF(M$2="L",VLOOKUP(M104,'H. INV.'!$F$10:$P$171,11,FALSE),IF(M$2="S",VLOOKUP(M104,'H. INV.'!$V$10:$AF$171,11,FALSE),IF(M$2="D",VLOOKUP(M104,'H. INV.'!$AL$10:$AV$171,11,FALSE),"")))))))</f>
        <v/>
      </c>
      <c r="EQ104" s="148" t="str">
        <f>IF(N104="","",IF(N104="L",0,IF(N104="V",0,IF(N104="X",0,IF(N$2="L",VLOOKUP(N104,'H. INV.'!$F$10:$P$171,11,FALSE),IF(N$2="S",VLOOKUP(N104,'H. INV.'!$V$10:$AF$171,11,FALSE),IF(N$2="D",VLOOKUP(N104,'H. INV.'!$AL$10:$AV$171,11,FALSE),"")))))))</f>
        <v/>
      </c>
      <c r="ER104" s="148" t="str">
        <f>IF(O104="","",IF(O104="L",0,IF(O104="V",0,IF(O104="X",0,IF(O$2="L",VLOOKUP(O104,'H. INV.'!$F$10:$P$171,11,FALSE),IF(O$2="S",VLOOKUP(O104,'H. INV.'!$V$10:$AF$171,11,FALSE),IF(O$2="D",VLOOKUP(O104,'H. INV.'!$AL$10:$AV$171,11,FALSE),"")))))))</f>
        <v/>
      </c>
      <c r="ES104" s="148" t="str">
        <f>IF(P104="","",IF(P104="L",0,IF(P104="V",0,IF(P104="X",0,IF(P$2="L",VLOOKUP(P104,'H. INV.'!$F$10:$P$171,11,FALSE),IF(P$2="S",VLOOKUP(P104,'H. INV.'!$V$10:$AF$171,11,FALSE),IF(P$2="D",VLOOKUP(P104,'H. INV.'!$AL$10:$AV$171,11,FALSE),"")))))))</f>
        <v/>
      </c>
      <c r="ET104" s="148" t="str">
        <f>IF(Q104="","",IF(Q104="L",0,IF(Q104="V",0,IF(Q104="X",0,IF(Q$2="L",VLOOKUP(Q104,'H. INV.'!$F$10:$P$171,11,FALSE),IF(Q$2="S",VLOOKUP(Q104,'H. INV.'!$V$10:$AF$171,11,FALSE),IF(Q$2="D",VLOOKUP(Q104,'H. INV.'!$AL$10:$AV$171,11,FALSE),"")))))))</f>
        <v/>
      </c>
      <c r="EU104" s="148" t="str">
        <f>IF(R104="","",IF(R104="L",0,IF(R104="V",0,IF(R104="X",0,IF(R$2="L",VLOOKUP(R104,'H. INV.'!$F$10:$P$171,11,FALSE),IF(R$2="S",VLOOKUP(R104,'H. INV.'!$V$10:$AF$171,11,FALSE),IF(R$2="D",VLOOKUP(R104,'H. INV.'!$AL$10:$AV$171,11,FALSE),"")))))))</f>
        <v/>
      </c>
      <c r="EV104" s="148" t="str">
        <f>IF(S104="","",IF(S104="L",0,IF(S104="V",0,IF(S104="X",0,IF(S$2="L",VLOOKUP(S104,'H. INV.'!$F$10:$P$171,11,FALSE),IF(S$2="S",VLOOKUP(S104,'H. INV.'!$V$10:$AF$171,11,FALSE),IF(S$2="D",VLOOKUP(S104,'H. INV.'!$AL$10:$AV$171,11,FALSE),"")))))))</f>
        <v/>
      </c>
      <c r="EW104" s="148" t="str">
        <f>IF(T104="","",IF(T104="L",0,IF(T104="V",0,IF(T104="X",0,IF(T$2="L",VLOOKUP(T104,'H. INV.'!$F$10:$P$171,11,FALSE),IF(T$2="S",VLOOKUP(T104,'H. INV.'!$V$10:$AF$171,11,FALSE),IF(T$2="D",VLOOKUP(T104,'H. INV.'!$AL$10:$AV$171,11,FALSE),"")))))))</f>
        <v/>
      </c>
      <c r="EX104" s="148" t="str">
        <f>IF(U104="","",IF(U104="L",0,IF(U104="V",0,IF(U104="X",0,IF(U$2="L",VLOOKUP(U104,'H. INV.'!$F$10:$P$171,11,FALSE),IF(U$2="S",VLOOKUP(U104,'H. INV.'!$V$10:$AF$171,11,FALSE),IF(U$2="D",VLOOKUP(U104,'H. INV.'!$AL$10:$AV$171,11,FALSE),"")))))))</f>
        <v/>
      </c>
      <c r="EY104" s="148" t="str">
        <f>IF(V104="","",IF(V104="L",0,IF(V104="V",0,IF(V104="X",0,IF(V$2="L",VLOOKUP(V104,'H. INV.'!$F$10:$P$171,11,FALSE),IF(V$2="S",VLOOKUP(V104,'H. INV.'!$V$10:$AF$171,11,FALSE),IF(V$2="D",VLOOKUP(V104,'H. INV.'!$AL$10:$AV$171,11,FALSE),"")))))))</f>
        <v/>
      </c>
      <c r="EZ104" s="148" t="str">
        <f>IF(W104="","",IF(W104="L",0,IF(W104="V",0,IF(W104="X",0,IF(W$2="L",VLOOKUP(W104,'H. INV.'!$F$10:$P$171,11,FALSE),IF(W$2="S",VLOOKUP(W104,'H. INV.'!$V$10:$AF$171,11,FALSE),IF(W$2="D",VLOOKUP(W104,'H. INV.'!$AL$10:$AV$171,11,FALSE),"")))))))</f>
        <v/>
      </c>
      <c r="FA104" s="148" t="str">
        <f>IF(X104="","",IF(X104="L",0,IF(X104="V",0,IF(X104="X",0,IF(X$2="L",VLOOKUP(X104,'H. INV.'!$F$10:$P$171,11,FALSE),IF(X$2="S",VLOOKUP(X104,'H. INV.'!$V$10:$AF$171,11,FALSE),IF(X$2="D",VLOOKUP(X104,'H. INV.'!$AL$10:$AV$171,11,FALSE),"")))))))</f>
        <v/>
      </c>
      <c r="FB104" s="148" t="str">
        <f>IF(Y104="","",IF(Y104="L",0,IF(Y104="V",0,IF(Y104="X",0,IF(Y$2="L",VLOOKUP(Y104,'H. INV.'!$F$10:$P$171,11,FALSE),IF(Y$2="S",VLOOKUP(Y104,'H. INV.'!$V$10:$AF$171,11,FALSE),IF(Y$2="D",VLOOKUP(Y104,'H. INV.'!$AL$10:$AV$171,11,FALSE),"")))))))</f>
        <v/>
      </c>
      <c r="FC104" s="148" t="str">
        <f>IF(Z104="","",IF(Z104="L",0,IF(Z104="V",0,IF(Z104="X",0,IF(Z$2="L",VLOOKUP(Z104,'H. INV.'!$F$10:$P$171,11,FALSE),IF(Z$2="S",VLOOKUP(Z104,'H. INV.'!$V$10:$AF$171,11,FALSE),IF(Z$2="D",VLOOKUP(Z104,'H. INV.'!$AL$10:$AV$171,11,FALSE),"")))))))</f>
        <v/>
      </c>
      <c r="FD104" s="148" t="str">
        <f>IF(AA104="","",IF(AA104="L",0,IF(AA104="V",0,IF(AA104="X",0,IF(AA$2="L",VLOOKUP(AA104,'H. INV.'!$F$10:$P$171,11,FALSE),IF(AA$2="S",VLOOKUP(AA104,'H. INV.'!$V$10:$AF$171,11,FALSE),IF(AA$2="D",VLOOKUP(AA104,'H. INV.'!$AL$10:$AV$171,11,FALSE),"")))))))</f>
        <v/>
      </c>
      <c r="FE104" s="148" t="str">
        <f>IF(AB104="","",IF(AB104="L",0,IF(AB104="V",0,IF(AB104="X",0,IF(AB$2="L",VLOOKUP(AB104,'H. INV.'!$F$10:$P$171,11,FALSE),IF(AB$2="S",VLOOKUP(AB104,'H. INV.'!$V$10:$AF$171,11,FALSE),IF(AB$2="D",VLOOKUP(AB104,'H. INV.'!$AL$10:$AV$171,11,FALSE),"")))))))</f>
        <v/>
      </c>
      <c r="FF104" s="148" t="str">
        <f>IF(AC104="","",IF(AC104="L",0,IF(AC104="V",0,IF(AC104="X",0,IF(AC$2="L",VLOOKUP(AC104,'H. INV.'!$F$10:$P$171,11,FALSE),IF(AC$2="S",VLOOKUP(AC104,'H. INV.'!$V$10:$AF$171,11,FALSE),IF(AC$2="D",VLOOKUP(AC104,'H. INV.'!$AL$10:$AV$171,11,FALSE),"")))))))</f>
        <v/>
      </c>
      <c r="FG104" s="148" t="str">
        <f>IF(AD104="","",IF(AD104="L",0,IF(AD104="V",0,IF(AD104="X",0,IF(AD$2="L",VLOOKUP(AD104,'H. INV.'!$F$10:$P$171,11,FALSE),IF(AD$2="S",VLOOKUP(AD104,'H. INV.'!$V$10:$AF$171,11,FALSE),IF(AD$2="D",VLOOKUP(AD104,'H. INV.'!$AL$10:$AV$171,11,FALSE),"")))))))</f>
        <v/>
      </c>
      <c r="FH104" s="148" t="str">
        <f>IF(AE104="","",IF(AE104="L",0,IF(AE104="V",0,IF(AE104="X",0,IF(AE$2="L",VLOOKUP(AE104,'H. INV.'!$F$10:$P$171,11,FALSE),IF(AE$2="S",VLOOKUP(AE104,'H. INV.'!$V$10:$AF$171,11,FALSE),IF(AE$2="D",VLOOKUP(AE104,'H. INV.'!$AL$10:$AV$171,11,FALSE),"")))))))</f>
        <v/>
      </c>
      <c r="FI104" s="148" t="str">
        <f>IF(AF104="","",IF(AF104="L",0,IF(AF104="V",0,IF(AF104="X",0,IF(AF$2="L",VLOOKUP(AF104,'H. INV.'!$F$10:$P$171,11,FALSE),IF(AF$2="S",VLOOKUP(AF104,'H. INV.'!$V$10:$AF$171,11,FALSE),IF(AF$2="D",VLOOKUP(AF104,'H. INV.'!$AL$10:$AV$171,11,FALSE),"")))))))</f>
        <v/>
      </c>
      <c r="FJ104" s="148" t="str">
        <f>IF(AG104="","",IF(AG104="L",0,IF(AG104="V",0,IF(AG104="X",0,IF(AG$2="L",VLOOKUP(AG104,'H. INV.'!$F$10:$P$171,11,FALSE),IF(AG$2="S",VLOOKUP(AG104,'H. INV.'!$V$10:$AF$171,11,FALSE),IF(AG$2="D",VLOOKUP(AG104,'H. INV.'!$AL$10:$AV$171,11,FALSE),"")))))))</f>
        <v/>
      </c>
      <c r="FK104" s="148" t="str">
        <f>IF(AH104="","",IF(AH104="L",0,IF(AH104="V",0,IF(AH104="X",0,IF(AH$2="L",VLOOKUP(AH104,'H. INV.'!$F$10:$P$171,11,FALSE),IF(AH$2="S",VLOOKUP(AH104,'H. INV.'!$V$10:$AF$171,11,FALSE),IF(AH$2="D",VLOOKUP(AH104,'H. INV.'!$AL$10:$AV$171,11,FALSE),"")))))))</f>
        <v/>
      </c>
      <c r="FL104" s="148" t="str">
        <f>IF(AI104="","",IF(AI104="L",0,IF(AI104="V",0,IF(AI104="X",0,IF(AI$2="L",VLOOKUP(AI104,'H. INV.'!$F$10:$P$171,11,FALSE),IF(AI$2="S",VLOOKUP(AI104,'H. INV.'!$V$10:$AF$171,11,FALSE),IF(AI$2="D",VLOOKUP(AI104,'H. INV.'!$AL$10:$AV$171,11,FALSE),"")))))))</f>
        <v/>
      </c>
      <c r="FM104" s="148" t="str">
        <f>IF(AJ104="","",IF(AJ104="L",0,IF(AJ104="V",0,IF(AJ104="X",0,IF(AJ$2="L",VLOOKUP(AJ104,'H. INV.'!$F$10:$P$171,11,FALSE),IF(AJ$2="S",VLOOKUP(AJ104,'H. INV.'!$V$10:$AF$171,11,FALSE),IF(AJ$2="D",VLOOKUP(AJ104,'H. INV.'!$AL$10:$AV$171,11,FALSE),"")))))))</f>
        <v/>
      </c>
      <c r="FN104" s="148" t="str">
        <f>IF(AK104="","",IF(AK104="L",0,IF(AK104="V",0,IF(AK104="X",0,IF(AK$2="L",VLOOKUP(AK104,'H. INV.'!$F$10:$P$171,11,FALSE),IF(AK$2="S",VLOOKUP(AK104,'H. INV.'!$V$10:$AF$171,11,FALSE),IF(AK$2="D",VLOOKUP(AK104,'H. INV.'!$AL$10:$AV$171,11,FALSE),"")))))))</f>
        <v/>
      </c>
      <c r="FO104" s="19"/>
      <c r="FP104" s="148" t="str">
        <f>IF(G104="","",IF(G104="L",0,IF(G104="V",0,IF(G104="X",0,IF(G$2="L",VLOOKUP(G104,'H. VER.'!$F$10:$P$171,11,FALSE),IF(G$2="S",VLOOKUP(G104,'H. VER.'!$V$10:$AF$171,11,FALSE),IF(G$2="D",VLOOKUP(G104,'H. VER.'!$AL$10:$AV$171,11,FALSE),"")))))))</f>
        <v/>
      </c>
      <c r="FQ104" s="148" t="str">
        <f>IF(H104="","",IF(H104="L",0,IF(H104="V",0,IF(H104="X",0,IF(H$2="L",VLOOKUP(H104,'H. VER.'!$F$10:$P$171,11,FALSE),IF(H$2="S",VLOOKUP(H104,'H. VER.'!$V$10:$AF$171,11,FALSE),IF(H$2="D",VLOOKUP(H104,'H. VER.'!$AL$10:$AV$171,11,FALSE),"")))))))</f>
        <v/>
      </c>
      <c r="FR104" s="148" t="str">
        <f>IF(I104="","",IF(I104="L",0,IF(I104="V",0,IF(I104="X",0,IF(I$2="L",VLOOKUP(I104,'H. VER.'!$F$10:$P$171,11,FALSE),IF(I$2="S",VLOOKUP(I104,'H. VER.'!$V$10:$AF$171,11,FALSE),IF(I$2="D",VLOOKUP(I104,'H. VER.'!$AL$10:$AV$171,11,FALSE),"")))))))</f>
        <v/>
      </c>
      <c r="FS104" s="148" t="str">
        <f>IF(J104="","",IF(J104="L",0,IF(J104="V",0,IF(J104="X",0,IF(J$2="L",VLOOKUP(J104,'H. VER.'!$F$10:$P$171,11,FALSE),IF(J$2="S",VLOOKUP(J104,'H. VER.'!$V$10:$AF$171,11,FALSE),IF(J$2="D",VLOOKUP(J104,'H. VER.'!$AL$10:$AV$171,11,FALSE),"")))))))</f>
        <v/>
      </c>
      <c r="FT104" s="148" t="str">
        <f>IF(K104="","",IF(K104="L",0,IF(K104="V",0,IF(K104="X",0,IF(K$2="L",VLOOKUP(K104,'H. VER.'!$F$10:$P$171,11,FALSE),IF(K$2="S",VLOOKUP(K104,'H. VER.'!$V$10:$AF$171,11,FALSE),IF(K$2="D",VLOOKUP(K104,'H. VER.'!$AL$10:$AV$171,11,FALSE),"")))))))</f>
        <v/>
      </c>
      <c r="FU104" s="148" t="str">
        <f>IF(L104="","",IF(L104="L",0,IF(L104="V",0,IF(L104="X",0,IF(L$2="L",VLOOKUP(L104,'H. VER.'!$F$10:$P$171,11,FALSE),IF(L$2="S",VLOOKUP(L104,'H. VER.'!$V$10:$AF$171,11,FALSE),IF(L$2="D",VLOOKUP(L104,'H. VER.'!$AL$10:$AV$171,11,FALSE),"")))))))</f>
        <v/>
      </c>
      <c r="FV104" s="148" t="str">
        <f>IF(M104="","",IF(M104="L",0,IF(M104="V",0,IF(M104="X",0,IF(M$2="L",VLOOKUP(M104,'H. VER.'!$F$10:$P$171,11,FALSE),IF(M$2="S",VLOOKUP(M104,'H. VER.'!$V$10:$AF$171,11,FALSE),IF(M$2="D",VLOOKUP(M104,'H. VER.'!$AL$10:$AV$171,11,FALSE),"")))))))</f>
        <v/>
      </c>
      <c r="FW104" s="148" t="str">
        <f>IF(N104="","",IF(N104="L",0,IF(N104="V",0,IF(N104="X",0,IF(N$2="L",VLOOKUP(N104,'H. VER.'!$F$10:$P$171,11,FALSE),IF(N$2="S",VLOOKUP(N104,'H. VER.'!$V$10:$AF$171,11,FALSE),IF(N$2="D",VLOOKUP(N104,'H. VER.'!$AL$10:$AV$171,11,FALSE),"")))))))</f>
        <v/>
      </c>
      <c r="FX104" s="148" t="str">
        <f>IF(O104="","",IF(O104="L",0,IF(O104="V",0,IF(O104="X",0,IF(O$2="L",VLOOKUP(O104,'H. VER.'!$F$10:$P$171,11,FALSE),IF(O$2="S",VLOOKUP(O104,'H. VER.'!$V$10:$AF$171,11,FALSE),IF(O$2="D",VLOOKUP(O104,'H. VER.'!$AL$10:$AV$171,11,FALSE),"")))))))</f>
        <v/>
      </c>
      <c r="FY104" s="148" t="str">
        <f>IF(P104="","",IF(P104="L",0,IF(P104="V",0,IF(P104="X",0,IF(P$2="L",VLOOKUP(P104,'H. VER.'!$F$10:$P$171,11,FALSE),IF(P$2="S",VLOOKUP(P104,'H. VER.'!$V$10:$AF$171,11,FALSE),IF(P$2="D",VLOOKUP(P104,'H. VER.'!$AL$10:$AV$171,11,FALSE),"")))))))</f>
        <v/>
      </c>
      <c r="FZ104" s="148" t="str">
        <f>IF(Q104="","",IF(Q104="L",0,IF(Q104="V",0,IF(Q104="X",0,IF(Q$2="L",VLOOKUP(Q104,'H. VER.'!$F$10:$P$171,11,FALSE),IF(Q$2="S",VLOOKUP(Q104,'H. VER.'!$V$10:$AF$171,11,FALSE),IF(Q$2="D",VLOOKUP(Q104,'H. VER.'!$AL$10:$AV$171,11,FALSE),"")))))))</f>
        <v/>
      </c>
      <c r="GA104" s="148" t="str">
        <f>IF(R104="","",IF(R104="L",0,IF(R104="V",0,IF(R104="X",0,IF(R$2="L",VLOOKUP(R104,'H. VER.'!$F$10:$P$171,11,FALSE),IF(R$2="S",VLOOKUP(R104,'H. VER.'!$V$10:$AF$171,11,FALSE),IF(R$2="D",VLOOKUP(R104,'H. VER.'!$AL$10:$AV$171,11,FALSE),"")))))))</f>
        <v/>
      </c>
      <c r="GB104" s="148" t="str">
        <f>IF(S104="","",IF(S104="L",0,IF(S104="V",0,IF(S104="X",0,IF(S$2="L",VLOOKUP(S104,'H. VER.'!$F$10:$P$171,11,FALSE),IF(S$2="S",VLOOKUP(S104,'H. VER.'!$V$10:$AF$171,11,FALSE),IF(S$2="D",VLOOKUP(S104,'H. VER.'!$AL$10:$AV$171,11,FALSE),"")))))))</f>
        <v/>
      </c>
      <c r="GC104" s="148" t="str">
        <f>IF(T104="","",IF(T104="L",0,IF(T104="V",0,IF(T104="X",0,IF(T$2="L",VLOOKUP(T104,'H. VER.'!$F$10:$P$171,11,FALSE),IF(T$2="S",VLOOKUP(T104,'H. VER.'!$V$10:$AF$171,11,FALSE),IF(T$2="D",VLOOKUP(T104,'H. VER.'!$AL$10:$AV$171,11,FALSE),"")))))))</f>
        <v/>
      </c>
      <c r="GD104" s="148" t="str">
        <f>IF(U104="","",IF(U104="L",0,IF(U104="V",0,IF(U104="X",0,IF(U$2="L",VLOOKUP(U104,'H. VER.'!$F$10:$P$171,11,FALSE),IF(U$2="S",VLOOKUP(U104,'H. VER.'!$V$10:$AF$171,11,FALSE),IF(U$2="D",VLOOKUP(U104,'H. VER.'!$AL$10:$AV$171,11,FALSE),"")))))))</f>
        <v/>
      </c>
      <c r="GE104" s="148" t="str">
        <f>IF(V104="","",IF(V104="L",0,IF(V104="V",0,IF(V104="X",0,IF(V$2="L",VLOOKUP(V104,'H. VER.'!$F$10:$P$171,11,FALSE),IF(V$2="S",VLOOKUP(V104,'H. VER.'!$V$10:$AF$171,11,FALSE),IF(V$2="D",VLOOKUP(V104,'H. VER.'!$AL$10:$AV$171,11,FALSE),"")))))))</f>
        <v/>
      </c>
      <c r="GF104" s="148" t="str">
        <f>IF(W104="","",IF(W104="L",0,IF(W104="V",0,IF(W104="X",0,IF(W$2="L",VLOOKUP(W104,'H. VER.'!$F$10:$P$171,11,FALSE),IF(W$2="S",VLOOKUP(W104,'H. VER.'!$V$10:$AF$171,11,FALSE),IF(W$2="D",VLOOKUP(W104,'H. VER.'!$AL$10:$AV$171,11,FALSE),"")))))))</f>
        <v/>
      </c>
      <c r="GG104" s="148" t="str">
        <f>IF(X104="","",IF(X104="L",0,IF(X104="V",0,IF(X104="X",0,IF(X$2="L",VLOOKUP(X104,'H. VER.'!$F$10:$P$171,11,FALSE),IF(X$2="S",VLOOKUP(X104,'H. VER.'!$V$10:$AF$171,11,FALSE),IF(X$2="D",VLOOKUP(X104,'H. VER.'!$AL$10:$AV$171,11,FALSE),"")))))))</f>
        <v/>
      </c>
      <c r="GH104" s="148" t="str">
        <f>IF(Y104="","",IF(Y104="L",0,IF(Y104="V",0,IF(Y104="X",0,IF(Y$2="L",VLOOKUP(Y104,'H. VER.'!$F$10:$P$171,11,FALSE),IF(Y$2="S",VLOOKUP(Y104,'H. VER.'!$V$10:$AF$171,11,FALSE),IF(Y$2="D",VLOOKUP(Y104,'H. VER.'!$AL$10:$AV$171,11,FALSE),"")))))))</f>
        <v/>
      </c>
      <c r="GI104" s="148" t="str">
        <f>IF(Z104="","",IF(Z104="L",0,IF(Z104="V",0,IF(Z104="X",0,IF(Z$2="L",VLOOKUP(Z104,'H. VER.'!$F$10:$P$171,11,FALSE),IF(Z$2="S",VLOOKUP(Z104,'H. VER.'!$V$10:$AF$171,11,FALSE),IF(Z$2="D",VLOOKUP(Z104,'H. VER.'!$AL$10:$AV$171,11,FALSE),"")))))))</f>
        <v/>
      </c>
      <c r="GJ104" s="148" t="str">
        <f>IF(AA104="","",IF(AA104="L",0,IF(AA104="V",0,IF(AA104="X",0,IF(AA$2="L",VLOOKUP(AA104,'H. VER.'!$F$10:$P$171,11,FALSE),IF(AA$2="S",VLOOKUP(AA104,'H. VER.'!$V$10:$AF$171,11,FALSE),IF(AA$2="D",VLOOKUP(AA104,'H. VER.'!$AL$10:$AV$171,11,FALSE),"")))))))</f>
        <v/>
      </c>
      <c r="GK104" s="148" t="str">
        <f>IF(AB104="","",IF(AB104="L",0,IF(AB104="V",0,IF(AB104="X",0,IF(AB$2="L",VLOOKUP(AB104,'H. VER.'!$F$10:$P$171,11,FALSE),IF(AB$2="S",VLOOKUP(AB104,'H. VER.'!$V$10:$AF$171,11,FALSE),IF(AB$2="D",VLOOKUP(AB104,'H. VER.'!$AL$10:$AV$171,11,FALSE),"")))))))</f>
        <v/>
      </c>
      <c r="GL104" s="148" t="str">
        <f>IF(AC104="","",IF(AC104="L",0,IF(AC104="V",0,IF(AC104="X",0,IF(AC$2="L",VLOOKUP(AC104,'H. VER.'!$F$10:$P$171,11,FALSE),IF(AC$2="S",VLOOKUP(AC104,'H. VER.'!$V$10:$AF$171,11,FALSE),IF(AC$2="D",VLOOKUP(AC104,'H. VER.'!$AL$10:$AV$171,11,FALSE),"")))))))</f>
        <v/>
      </c>
      <c r="GM104" s="148" t="str">
        <f>IF(AD104="","",IF(AD104="L",0,IF(AD104="V",0,IF(AD104="X",0,IF(AD$2="L",VLOOKUP(AD104,'H. VER.'!$F$10:$P$171,11,FALSE),IF(AD$2="S",VLOOKUP(AD104,'H. VER.'!$V$10:$AF$171,11,FALSE),IF(AD$2="D",VLOOKUP(AD104,'H. VER.'!$AL$10:$AV$171,11,FALSE),"")))))))</f>
        <v/>
      </c>
      <c r="GN104" s="148" t="str">
        <f>IF(AE104="","",IF(AE104="L",0,IF(AE104="V",0,IF(AE104="X",0,IF(AE$2="L",VLOOKUP(AE104,'H. VER.'!$F$10:$P$171,11,FALSE),IF(AE$2="S",VLOOKUP(AE104,'H. VER.'!$V$10:$AF$171,11,FALSE),IF(AE$2="D",VLOOKUP(AE104,'H. VER.'!$AL$10:$AV$171,11,FALSE),"")))))))</f>
        <v/>
      </c>
      <c r="GO104" s="148" t="str">
        <f>IF(AF104="","",IF(AF104="L",0,IF(AF104="V",0,IF(AF104="X",0,IF(AF$2="L",VLOOKUP(AF104,'H. VER.'!$F$10:$P$171,11,FALSE),IF(AF$2="S",VLOOKUP(AF104,'H. VER.'!$V$10:$AF$171,11,FALSE),IF(AF$2="D",VLOOKUP(AF104,'H. VER.'!$AL$10:$AV$171,11,FALSE),"")))))))</f>
        <v/>
      </c>
      <c r="GP104" s="148" t="str">
        <f>IF(AG104="","",IF(AG104="L",0,IF(AG104="V",0,IF(AG104="X",0,IF(AG$2="L",VLOOKUP(AG104,'H. VER.'!$F$10:$P$171,11,FALSE),IF(AG$2="S",VLOOKUP(AG104,'H. VER.'!$V$10:$AF$171,11,FALSE),IF(AG$2="D",VLOOKUP(AG104,'H. VER.'!$AL$10:$AV$171,11,FALSE),"")))))))</f>
        <v/>
      </c>
      <c r="GQ104" s="148" t="str">
        <f>IF(AH104="","",IF(AH104="L",0,IF(AH104="V",0,IF(AH104="X",0,IF(AH$2="L",VLOOKUP(AH104,'H. VER.'!$F$10:$P$171,11,FALSE),IF(AH$2="S",VLOOKUP(AH104,'H. VER.'!$V$10:$AF$171,11,FALSE),IF(AH$2="D",VLOOKUP(AH104,'H. VER.'!$AL$10:$AV$171,11,FALSE),"")))))))</f>
        <v/>
      </c>
      <c r="GR104" s="148" t="str">
        <f>IF(AI104="","",IF(AI104="L",0,IF(AI104="V",0,IF(AI104="X",0,IF(AI$2="L",VLOOKUP(AI104,'H. VER.'!$F$10:$P$171,11,FALSE),IF(AI$2="S",VLOOKUP(AI104,'H. VER.'!$V$10:$AF$171,11,FALSE),IF(AI$2="D",VLOOKUP(AI104,'H. VER.'!$AL$10:$AV$171,11,FALSE),"")))))))</f>
        <v/>
      </c>
      <c r="GS104" s="148" t="str">
        <f>IF(AJ104="","",IF(AJ104="L",0,IF(AJ104="V",0,IF(AJ104="X",0,IF(AJ$2="L",VLOOKUP(AJ104,'H. VER.'!$F$10:$P$171,11,FALSE),IF(AJ$2="S",VLOOKUP(AJ104,'H. VER.'!$V$10:$AF$171,11,FALSE),IF(AJ$2="D",VLOOKUP(AJ104,'H. VER.'!$AL$10:$AV$171,11,FALSE),"")))))))</f>
        <v/>
      </c>
      <c r="GT104" s="148" t="str">
        <f>IF(AK104="","",IF(AK104="L",0,IF(AK104="V",0,IF(AK104="X",0,IF(AK$2="L",VLOOKUP(AK104,'H. VER.'!$F$10:$P$171,11,FALSE),IF(AK$2="S",VLOOKUP(AK104,'H. VER.'!$V$10:$AF$171,11,FALSE),IF(AK$2="D",VLOOKUP(AK104,'H. VER.'!$AL$10:$AV$171,11,FALSE),"")))))))</f>
        <v/>
      </c>
      <c r="GU104" s="19"/>
      <c r="GV104" s="417" t="str">
        <f t="shared" si="122"/>
        <v/>
      </c>
      <c r="GW104" s="415"/>
    </row>
    <row r="105" spans="1:205" ht="15.75">
      <c r="A105" s="368"/>
      <c r="B105" s="367" t="str">
        <f>IFERROR(VLOOKUP(A521/7/2023+CONDUCTORES!C:V,20,FALSE),"")</f>
        <v/>
      </c>
      <c r="C105" s="544" t="str">
        <f>IF(CUADRO!A105="",IF(B105="","",B105),VLOOKUP(CUADRO!A105,CONDUCTORES!C:E,3,FALSE))</f>
        <v/>
      </c>
      <c r="D105" s="545" t="str">
        <f>IF(ISNA(IF(B105="",IF(A105="","",A105),VLOOKUP(B105,CONDUCTORES!B:F,5,FALSE))),"",(IF(B105="",IF(A105="","",A105),VLOOKUP(B105,CONDUCTORES!B:F,5,FALSE))))</f>
        <v/>
      </c>
      <c r="E105" s="546">
        <v>90</v>
      </c>
      <c r="F105" s="558"/>
      <c r="G105" s="547"/>
      <c r="H105" s="547"/>
      <c r="I105" s="547"/>
      <c r="J105" s="547"/>
      <c r="K105" s="547"/>
      <c r="L105" s="550"/>
      <c r="M105" s="547"/>
      <c r="N105" s="547"/>
      <c r="O105" s="547"/>
      <c r="P105" s="547"/>
      <c r="Q105" s="547"/>
      <c r="R105" s="547"/>
      <c r="S105" s="547"/>
      <c r="T105" s="547"/>
      <c r="U105" s="549"/>
      <c r="V105" s="547"/>
      <c r="W105" s="547"/>
      <c r="X105" s="547"/>
      <c r="Y105" s="547"/>
      <c r="Z105" s="547"/>
      <c r="AA105" s="547"/>
      <c r="AB105" s="547"/>
      <c r="AC105" s="547"/>
      <c r="AD105" s="547"/>
      <c r="AE105" s="547"/>
      <c r="AF105" s="547"/>
      <c r="AG105" s="547"/>
      <c r="AH105" s="547"/>
      <c r="AI105" s="547"/>
      <c r="AJ105" s="547"/>
      <c r="AK105" s="547"/>
      <c r="AL105" s="417">
        <f t="shared" si="120"/>
        <v>0</v>
      </c>
      <c r="AM105" s="417">
        <f t="shared" si="121"/>
        <v>31</v>
      </c>
      <c r="AN105" s="463">
        <f t="shared" si="112"/>
        <v>0</v>
      </c>
      <c r="AO105" s="463">
        <f t="shared" si="113"/>
        <v>0</v>
      </c>
      <c r="AP105" s="463">
        <f t="shared" si="114"/>
        <v>0</v>
      </c>
      <c r="AQ105" s="463">
        <f t="shared" si="115"/>
        <v>0</v>
      </c>
      <c r="AR105" s="463">
        <f t="shared" si="116"/>
        <v>0</v>
      </c>
      <c r="AS105" s="464">
        <f t="shared" si="117"/>
        <v>0</v>
      </c>
      <c r="AT105" s="464">
        <f t="shared" si="118"/>
        <v>0</v>
      </c>
      <c r="AU105" s="465">
        <f>EH105+(AO105*(CALCULADORA!$L$22/30))+(CUADRO!AP105*CALCULADORA!$J$22)+(CUADRO!AQ105*CALCULADORA!$J$22)+(CUADRO!AR105*CALCULADORA!$J$22)</f>
        <v>0</v>
      </c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97">
        <f t="shared" si="123"/>
        <v>1</v>
      </c>
      <c r="BW105" s="97">
        <f t="shared" si="124"/>
        <v>2</v>
      </c>
      <c r="BX105" s="97">
        <f t="shared" si="125"/>
        <v>3</v>
      </c>
      <c r="BY105" s="97">
        <f t="shared" si="126"/>
        <v>4</v>
      </c>
      <c r="BZ105" s="97">
        <f t="shared" si="127"/>
        <v>5</v>
      </c>
      <c r="CA105" s="97">
        <f t="shared" si="128"/>
        <v>6</v>
      </c>
      <c r="CB105" s="97">
        <f t="shared" si="129"/>
        <v>7</v>
      </c>
      <c r="CC105" s="97">
        <f t="shared" si="130"/>
        <v>8</v>
      </c>
      <c r="CD105" s="97">
        <f t="shared" si="131"/>
        <v>9</v>
      </c>
      <c r="CE105" s="97">
        <f t="shared" si="132"/>
        <v>10</v>
      </c>
      <c r="CF105" s="97">
        <f t="shared" si="133"/>
        <v>11</v>
      </c>
      <c r="CG105" s="97">
        <f t="shared" si="134"/>
        <v>12</v>
      </c>
      <c r="CH105" s="97">
        <f t="shared" si="135"/>
        <v>13</v>
      </c>
      <c r="CI105" s="97">
        <f t="shared" si="136"/>
        <v>14</v>
      </c>
      <c r="CJ105" s="97">
        <f t="shared" si="137"/>
        <v>15</v>
      </c>
      <c r="CK105" s="97">
        <f t="shared" si="138"/>
        <v>16</v>
      </c>
      <c r="CL105" s="97">
        <f t="shared" si="139"/>
        <v>17</v>
      </c>
      <c r="CM105" s="97">
        <f t="shared" si="140"/>
        <v>18</v>
      </c>
      <c r="CN105" s="97">
        <f t="shared" si="141"/>
        <v>19</v>
      </c>
      <c r="CO105" s="97">
        <f t="shared" si="142"/>
        <v>20</v>
      </c>
      <c r="CP105" s="97">
        <f t="shared" si="143"/>
        <v>21</v>
      </c>
      <c r="CQ105" s="97">
        <f t="shared" si="144"/>
        <v>22</v>
      </c>
      <c r="CR105" s="97">
        <f t="shared" si="145"/>
        <v>23</v>
      </c>
      <c r="CS105" s="97">
        <f t="shared" si="146"/>
        <v>24</v>
      </c>
      <c r="CT105" s="97">
        <f t="shared" si="147"/>
        <v>25</v>
      </c>
      <c r="CU105" s="97">
        <f t="shared" si="148"/>
        <v>26</v>
      </c>
      <c r="CV105" s="97">
        <f t="shared" si="149"/>
        <v>27</v>
      </c>
      <c r="CW105" s="97">
        <f t="shared" si="150"/>
        <v>28</v>
      </c>
      <c r="CX105" s="97">
        <f t="shared" si="151"/>
        <v>29</v>
      </c>
      <c r="CY105" s="97">
        <f t="shared" si="152"/>
        <v>30</v>
      </c>
      <c r="CZ105" s="97">
        <f t="shared" si="153"/>
        <v>31</v>
      </c>
      <c r="DA105" s="19"/>
      <c r="DB105" s="19"/>
      <c r="DC105" s="148" t="str">
        <f>IF(G105="X",CALCULADORA!$J$22,IF(CUADRO!G105="V",0,IF(CUADRO!G105="AP",0,IF(CUADRO!G105="HS",0,IF(CUADRO!G105="BA",0,IF(CALCULADORA!$M$2="INVIERNO",CUADRO!EJ105,CUADRO!FP105))))))</f>
        <v/>
      </c>
      <c r="DD105" s="148" t="str">
        <f>IF(H105="X",CALCULADORA!$J$22,IF(CUADRO!H105="V",0,IF(CUADRO!H105="AP",0,IF(CUADRO!H105="HS",0,IF(CUADRO!H105="BA",0,IF(CALCULADORA!$M$2="INVIERNO",CUADRO!EK105,CUADRO!FQ105))))))</f>
        <v/>
      </c>
      <c r="DE105" s="148" t="str">
        <f>IF(I105="X",CALCULADORA!$J$22,IF(CUADRO!I105="V",0,IF(CUADRO!I105="AP",0,IF(CUADRO!I105="HS",0,IF(CUADRO!I105="BA",0,IF(CALCULADORA!$M$2="INVIERNO",CUADRO!EL105,CUADRO!FR105))))))</f>
        <v/>
      </c>
      <c r="DF105" s="148" t="str">
        <f>IF(J105="X",CALCULADORA!$J$22,IF(CUADRO!J105="V",0,IF(CUADRO!J105="AP",0,IF(CUADRO!J105="HS",0,IF(CUADRO!J105="BA",0,IF(CALCULADORA!$M$2="INVIERNO",CUADRO!EM105,CUADRO!FS105))))))</f>
        <v/>
      </c>
      <c r="DG105" s="148" t="str">
        <f>IF(K105="X",CALCULADORA!$J$22,IF(CUADRO!K105="V",0,IF(CUADRO!K105="AP",0,IF(CUADRO!K105="HS",0,IF(CUADRO!K105="BA",0,IF(CALCULADORA!$M$2="INVIERNO",CUADRO!EN105,CUADRO!FT105))))))</f>
        <v/>
      </c>
      <c r="DH105" s="148" t="str">
        <f>IF(L105="X",CALCULADORA!$J$22,IF(CUADRO!L105="V",0,IF(CUADRO!L105="AP",0,IF(CUADRO!L105="HS",0,IF(CUADRO!L105="BA",0,IF(CALCULADORA!$M$2="INVIERNO",CUADRO!EO105,CUADRO!FU105))))))</f>
        <v/>
      </c>
      <c r="DI105" s="148" t="str">
        <f>IF(M105="X",CALCULADORA!$J$22,IF(CUADRO!M105="V",0,IF(CUADRO!M105="AP",0,IF(CUADRO!M105="HS",0,IF(CUADRO!M105="BA",0,IF(CALCULADORA!$M$2="INVIERNO",CUADRO!EP105,CUADRO!FV105))))))</f>
        <v/>
      </c>
      <c r="DJ105" s="148" t="str">
        <f>IF(N105="X",CALCULADORA!$J$22,IF(CUADRO!N105="V",0,IF(CUADRO!N105="AP",0,IF(CUADRO!N105="HS",0,IF(CUADRO!N105="BA",0,IF(CALCULADORA!$M$2="INVIERNO",CUADRO!EQ105,CUADRO!FW105))))))</f>
        <v/>
      </c>
      <c r="DK105" s="148" t="str">
        <f>IF(O105="X",CALCULADORA!$J$22,IF(CUADRO!O105="V",0,IF(CUADRO!O105="AP",0,IF(CUADRO!O105="HS",0,IF(CUADRO!O105="BA",0,IF(CALCULADORA!$M$2="INVIERNO",CUADRO!ER105,CUADRO!FX105))))))</f>
        <v/>
      </c>
      <c r="DL105" s="148" t="str">
        <f>IF(P105="X",CALCULADORA!$J$22,IF(CUADRO!P105="V",0,IF(CUADRO!P105="AP",0,IF(CUADRO!P105="HS",0,IF(CUADRO!P105="BA",0,IF(CALCULADORA!$M$2="INVIERNO",CUADRO!ES105,CUADRO!FY105))))))</f>
        <v/>
      </c>
      <c r="DM105" s="148" t="str">
        <f>IF(Q105="X",CALCULADORA!$J$22,IF(CUADRO!Q105="V",0,IF(CUADRO!Q105="AP",0,IF(CUADRO!Q105="HS",0,IF(CUADRO!Q105="BA",0,IF(CALCULADORA!$M$2="INVIERNO",CUADRO!ET105,CUADRO!FZ105))))))</f>
        <v/>
      </c>
      <c r="DN105" s="148" t="str">
        <f>IF(R105="X",CALCULADORA!$J$22,IF(CUADRO!R105="V",0,IF(CUADRO!R105="AP",0,IF(CUADRO!R105="HS",0,IF(CUADRO!R105="BA",0,IF(CALCULADORA!$M$2="INVIERNO",CUADRO!EU105,CUADRO!GA105))))))</f>
        <v/>
      </c>
      <c r="DO105" s="148" t="str">
        <f>IF(S105="X",CALCULADORA!$J$22,IF(CUADRO!S105="V",0,IF(CUADRO!S105="AP",0,IF(CUADRO!S105="HS",0,IF(CUADRO!S105="BA",0,IF(CALCULADORA!$M$2="INVIERNO",CUADRO!EV105,CUADRO!GB105))))))</f>
        <v/>
      </c>
      <c r="DP105" s="148" t="str">
        <f>IF(T105="X",CALCULADORA!$J$22,IF(CUADRO!T105="V",0,IF(CUADRO!T105="AP",0,IF(CUADRO!T105="HS",0,IF(CUADRO!T105="BA",0,IF(CALCULADORA!$M$2="INVIERNO",CUADRO!EW105,CUADRO!GC105))))))</f>
        <v/>
      </c>
      <c r="DQ105" s="148" t="str">
        <f>IF(U105="X",CALCULADORA!$J$22,IF(CUADRO!U105="V",0,IF(CUADRO!U105="AP",0,IF(CUADRO!U105="HS",0,IF(CUADRO!U105="BA",0,IF(CALCULADORA!$M$2="INVIERNO",CUADRO!EX105,CUADRO!GD105))))))</f>
        <v/>
      </c>
      <c r="DR105" s="148" t="str">
        <f>IF(V105="X",CALCULADORA!$J$22,IF(CUADRO!V105="V",0,IF(CUADRO!V105="AP",0,IF(CUADRO!V105="HS",0,IF(CUADRO!V105="BA",0,IF(CALCULADORA!$M$2="INVIERNO",CUADRO!EY105,CUADRO!GE105))))))</f>
        <v/>
      </c>
      <c r="DS105" s="148" t="str">
        <f>IF(W105="X",CALCULADORA!$J$22,IF(CUADRO!W105="V",0,IF(CUADRO!W105="AP",0,IF(CUADRO!W105="HS",0,IF(CUADRO!W105="BA",0,IF(CALCULADORA!$M$2="INVIERNO",CUADRO!EZ105,CUADRO!GF105))))))</f>
        <v/>
      </c>
      <c r="DT105" s="148" t="str">
        <f>IF(X105="X",CALCULADORA!$J$22,IF(CUADRO!X105="V",0,IF(CUADRO!X105="AP",0,IF(CUADRO!X105="HS",0,IF(CUADRO!X105="BA",0,IF(CALCULADORA!$M$2="INVIERNO",CUADRO!FA105,CUADRO!GG105))))))</f>
        <v/>
      </c>
      <c r="DU105" s="148" t="str">
        <f>IF(Y105="X",CALCULADORA!$J$22,IF(CUADRO!Y105="V",0,IF(CUADRO!Y105="AP",0,IF(CUADRO!Y105="HS",0,IF(CUADRO!Y105="BA",0,IF(CALCULADORA!$M$2="INVIERNO",CUADRO!FB105,CUADRO!GH105))))))</f>
        <v/>
      </c>
      <c r="DV105" s="148" t="str">
        <f>IF(Z105="X",CALCULADORA!$J$22,IF(CUADRO!Z105="V",0,IF(CUADRO!Z105="AP",0,IF(CUADRO!Z105="HS",0,IF(CUADRO!Z105="BA",0,IF(CALCULADORA!$M$2="INVIERNO",CUADRO!FC105,CUADRO!GI105))))))</f>
        <v/>
      </c>
      <c r="DW105" s="148" t="str">
        <f>IF(AA105="X",CALCULADORA!$J$22,IF(CUADRO!AA105="V",0,IF(CUADRO!AA105="AP",0,IF(CUADRO!AA105="HS",0,IF(CUADRO!AA105="BA",0,IF(CALCULADORA!$M$2="INVIERNO",CUADRO!FD105,CUADRO!GJ105))))))</f>
        <v/>
      </c>
      <c r="DX105" s="148" t="str">
        <f>IF(AB105="X",CALCULADORA!$J$22,IF(CUADRO!AB105="V",0,IF(CUADRO!AB105="AP",0,IF(CUADRO!AB105="HS",0,IF(CUADRO!AB105="BA",0,IF(CALCULADORA!$M$2="INVIERNO",CUADRO!FE105,CUADRO!GK105))))))</f>
        <v/>
      </c>
      <c r="DY105" s="148" t="str">
        <f>IF(AC105="X",CALCULADORA!$J$22,IF(CUADRO!AC105="V",0,IF(CUADRO!AC105="AP",0,IF(CUADRO!AC105="HS",0,IF(CUADRO!AC105="BA",0,IF(CALCULADORA!$M$2="INVIERNO",CUADRO!FF105,CUADRO!GL105))))))</f>
        <v/>
      </c>
      <c r="DZ105" s="148" t="str">
        <f>IF(AD105="X",CALCULADORA!$J$22,IF(CUADRO!AD105="V",0,IF(CUADRO!AD105="AP",0,IF(CUADRO!AD105="HS",0,IF(CUADRO!AD105="BA",0,IF(CALCULADORA!$M$2="INVIERNO",CUADRO!FG105,CUADRO!GM105))))))</f>
        <v/>
      </c>
      <c r="EA105" s="148" t="str">
        <f>IF(AE105="X",CALCULADORA!$J$22,IF(CUADRO!AE105="V",0,IF(CUADRO!AE105="AP",0,IF(CUADRO!AE105="HS",0,IF(CUADRO!AE105="BA",0,IF(CALCULADORA!$M$2="INVIERNO",CUADRO!FH105,CUADRO!GN105))))))</f>
        <v/>
      </c>
      <c r="EB105" s="148" t="str">
        <f>IF(AF105="X",CALCULADORA!$J$22,IF(CUADRO!AF105="V",0,IF(CUADRO!AF105="AP",0,IF(CUADRO!AF105="HS",0,IF(CUADRO!AF105="BA",0,IF(CALCULADORA!$M$2="INVIERNO",CUADRO!FI105,CUADRO!GO105))))))</f>
        <v/>
      </c>
      <c r="EC105" s="148" t="str">
        <f>IF(AG105="X",CALCULADORA!$J$22,IF(CUADRO!AG105="V",0,IF(CUADRO!AG105="AP",0,IF(CUADRO!AG105="HS",0,IF(CUADRO!AG105="BA",0,IF(CALCULADORA!$M$2="INVIERNO",CUADRO!FJ105,CUADRO!GP105))))))</f>
        <v/>
      </c>
      <c r="ED105" s="148" t="str">
        <f>IF(AH105="X",CALCULADORA!$J$22,IF(CUADRO!AH105="V",0,IF(CUADRO!AH105="AP",0,IF(CUADRO!AH105="HS",0,IF(CUADRO!AH105="BA",0,IF(CALCULADORA!$M$2="INVIERNO",CUADRO!FK105,CUADRO!GQ105))))))</f>
        <v/>
      </c>
      <c r="EE105" s="148" t="str">
        <f>IF(AI105="X",CALCULADORA!$J$22,IF(CUADRO!AI105="V",0,IF(CUADRO!AI105="AP",0,IF(CUADRO!AI105="HS",0,IF(CUADRO!AI105="BA",0,IF(CALCULADORA!$M$2="INVIERNO",CUADRO!FL105,CUADRO!GR105))))))</f>
        <v/>
      </c>
      <c r="EF105" s="148" t="str">
        <f>IF(AJ105="X",CALCULADORA!$J$22,IF(CUADRO!AJ105="V",0,IF(CUADRO!AJ105="AP",0,IF(CUADRO!AJ105="HS",0,IF(CUADRO!AJ105="BA",0,IF(CALCULADORA!$M$2="INVIERNO",CUADRO!FM105,CUADRO!GS105))))))</f>
        <v/>
      </c>
      <c r="EG105" s="148" t="str">
        <f>IF(AK105="X",CALCULADORA!$J$22,IF(CUADRO!AK105="V",0,IF(CUADRO!AK105="AP",0,IF(CUADRO!AK105="HS",0,IF(CUADRO!AK105="BA",0,IF(CALCULADORA!$M$2="INVIERNO",CUADRO!FN105,CUADRO!GT105))))))</f>
        <v/>
      </c>
      <c r="EH105" s="363">
        <f t="shared" si="119"/>
        <v>0</v>
      </c>
      <c r="EI105" s="19"/>
      <c r="EJ105" s="148" t="str">
        <f>IF(G105="","",IF(G105="L",0,IF(G105="V",0,IF(G105="X",0,IF(G$2="L",VLOOKUP(G105,'H. INV.'!$F$10:$P$171,11,FALSE),IF(G$2="S",VLOOKUP(G105,'H. INV.'!$V$10:$AF$171,11,FALSE),IF(G$2="D",VLOOKUP(G105,'H. INV.'!$AL$10:$AV$171,11,FALSE),"")))))))</f>
        <v/>
      </c>
      <c r="EK105" s="148" t="str">
        <f>IF(H105="","",IF(H105="L",0,IF(H105="V",0,IF(H105="X",0,IF(H$2="L",VLOOKUP(H105,'H. INV.'!$F$10:$P$171,11,FALSE),IF(H$2="S",VLOOKUP(H105,'H. INV.'!$V$10:$AF$171,11,FALSE),IF(H$2="D",VLOOKUP(H105,'H. INV.'!$AL$10:$AV$171,11,FALSE),"")))))))</f>
        <v/>
      </c>
      <c r="EL105" s="148" t="str">
        <f>IF(I105="","",IF(I105="L",0,IF(I105="V",0,IF(I105="X",0,IF(I$2="L",VLOOKUP(I105,'H. INV.'!$F$10:$P$171,11,FALSE),IF(I$2="S",VLOOKUP(I105,'H. INV.'!$V$10:$AF$171,11,FALSE),IF(I$2="D",VLOOKUP(I105,'H. INV.'!$AL$10:$AV$171,11,FALSE),"")))))))</f>
        <v/>
      </c>
      <c r="EM105" s="148" t="str">
        <f>IF(J105="","",IF(J105="L",0,IF(J105="V",0,IF(J105="X",0,IF(J$2="L",VLOOKUP(J105,'H. INV.'!$F$10:$P$171,11,FALSE),IF(J$2="S",VLOOKUP(J105,'H. INV.'!$V$10:$AF$171,11,FALSE),IF(J$2="D",VLOOKUP(J105,'H. INV.'!$AL$10:$AV$171,11,FALSE),"")))))))</f>
        <v/>
      </c>
      <c r="EN105" s="148" t="str">
        <f>IF(K105="","",IF(K105="L",0,IF(K105="V",0,IF(K105="X",0,IF(K$2="L",VLOOKUP(K105,'H. INV.'!$F$10:$P$171,11,FALSE),IF(K$2="S",VLOOKUP(K105,'H. INV.'!$V$10:$AF$171,11,FALSE),IF(K$2="D",VLOOKUP(K105,'H. INV.'!$AL$10:$AV$171,11,FALSE),"")))))))</f>
        <v/>
      </c>
      <c r="EO105" s="148" t="str">
        <f>IF(L105="","",IF(L105="L",0,IF(L105="V",0,IF(L105="X",0,IF(L$2="L",VLOOKUP(L105,'H. INV.'!$F$10:$P$171,11,FALSE),IF(L$2="S",VLOOKUP(L105,'H. INV.'!$V$10:$AF$171,11,FALSE),IF(L$2="D",VLOOKUP(L105,'H. INV.'!$AL$10:$AV$171,11,FALSE),"")))))))</f>
        <v/>
      </c>
      <c r="EP105" s="148" t="str">
        <f>IF(M105="","",IF(M105="L",0,IF(M105="V",0,IF(M105="X",0,IF(M$2="L",VLOOKUP(M105,'H. INV.'!$F$10:$P$171,11,FALSE),IF(M$2="S",VLOOKUP(M105,'H. INV.'!$V$10:$AF$171,11,FALSE),IF(M$2="D",VLOOKUP(M105,'H. INV.'!$AL$10:$AV$171,11,FALSE),"")))))))</f>
        <v/>
      </c>
      <c r="EQ105" s="148" t="str">
        <f>IF(N105="","",IF(N105="L",0,IF(N105="V",0,IF(N105="X",0,IF(N$2="L",VLOOKUP(N105,'H. INV.'!$F$10:$P$171,11,FALSE),IF(N$2="S",VLOOKUP(N105,'H. INV.'!$V$10:$AF$171,11,FALSE),IF(N$2="D",VLOOKUP(N105,'H. INV.'!$AL$10:$AV$171,11,FALSE),"")))))))</f>
        <v/>
      </c>
      <c r="ER105" s="148" t="str">
        <f>IF(O105="","",IF(O105="L",0,IF(O105="V",0,IF(O105="X",0,IF(O$2="L",VLOOKUP(O105,'H. INV.'!$F$10:$P$171,11,FALSE),IF(O$2="S",VLOOKUP(O105,'H. INV.'!$V$10:$AF$171,11,FALSE),IF(O$2="D",VLOOKUP(O105,'H. INV.'!$AL$10:$AV$171,11,FALSE),"")))))))</f>
        <v/>
      </c>
      <c r="ES105" s="148" t="str">
        <f>IF(P105="","",IF(P105="L",0,IF(P105="V",0,IF(P105="X",0,IF(P$2="L",VLOOKUP(P105,'H. INV.'!$F$10:$P$171,11,FALSE),IF(P$2="S",VLOOKUP(P105,'H. INV.'!$V$10:$AF$171,11,FALSE),IF(P$2="D",VLOOKUP(P105,'H. INV.'!$AL$10:$AV$171,11,FALSE),"")))))))</f>
        <v/>
      </c>
      <c r="ET105" s="148" t="str">
        <f>IF(Q105="","",IF(Q105="L",0,IF(Q105="V",0,IF(Q105="X",0,IF(Q$2="L",VLOOKUP(Q105,'H. INV.'!$F$10:$P$171,11,FALSE),IF(Q$2="S",VLOOKUP(Q105,'H. INV.'!$V$10:$AF$171,11,FALSE),IF(Q$2="D",VLOOKUP(Q105,'H. INV.'!$AL$10:$AV$171,11,FALSE),"")))))))</f>
        <v/>
      </c>
      <c r="EU105" s="148" t="str">
        <f>IF(R105="","",IF(R105="L",0,IF(R105="V",0,IF(R105="X",0,IF(R$2="L",VLOOKUP(R105,'H. INV.'!$F$10:$P$171,11,FALSE),IF(R$2="S",VLOOKUP(R105,'H. INV.'!$V$10:$AF$171,11,FALSE),IF(R$2="D",VLOOKUP(R105,'H. INV.'!$AL$10:$AV$171,11,FALSE),"")))))))</f>
        <v/>
      </c>
      <c r="EV105" s="148" t="str">
        <f>IF(S105="","",IF(S105="L",0,IF(S105="V",0,IF(S105="X",0,IF(S$2="L",VLOOKUP(S105,'H. INV.'!$F$10:$P$171,11,FALSE),IF(S$2="S",VLOOKUP(S105,'H. INV.'!$V$10:$AF$171,11,FALSE),IF(S$2="D",VLOOKUP(S105,'H. INV.'!$AL$10:$AV$171,11,FALSE),"")))))))</f>
        <v/>
      </c>
      <c r="EW105" s="148" t="str">
        <f>IF(T105="","",IF(T105="L",0,IF(T105="V",0,IF(T105="X",0,IF(T$2="L",VLOOKUP(T105,'H. INV.'!$F$10:$P$171,11,FALSE),IF(T$2="S",VLOOKUP(T105,'H. INV.'!$V$10:$AF$171,11,FALSE),IF(T$2="D",VLOOKUP(T105,'H. INV.'!$AL$10:$AV$171,11,FALSE),"")))))))</f>
        <v/>
      </c>
      <c r="EX105" s="148" t="str">
        <f>IF(U105="","",IF(U105="L",0,IF(U105="V",0,IF(U105="X",0,IF(U$2="L",VLOOKUP(U105,'H. INV.'!$F$10:$P$171,11,FALSE),IF(U$2="S",VLOOKUP(U105,'H. INV.'!$V$10:$AF$171,11,FALSE),IF(U$2="D",VLOOKUP(U105,'H. INV.'!$AL$10:$AV$171,11,FALSE),"")))))))</f>
        <v/>
      </c>
      <c r="EY105" s="148" t="str">
        <f>IF(V105="","",IF(V105="L",0,IF(V105="V",0,IF(V105="X",0,IF(V$2="L",VLOOKUP(V105,'H. INV.'!$F$10:$P$171,11,FALSE),IF(V$2="S",VLOOKUP(V105,'H. INV.'!$V$10:$AF$171,11,FALSE),IF(V$2="D",VLOOKUP(V105,'H. INV.'!$AL$10:$AV$171,11,FALSE),"")))))))</f>
        <v/>
      </c>
      <c r="EZ105" s="148" t="str">
        <f>IF(W105="","",IF(W105="L",0,IF(W105="V",0,IF(W105="X",0,IF(W$2="L",VLOOKUP(W105,'H. INV.'!$F$10:$P$171,11,FALSE),IF(W$2="S",VLOOKUP(W105,'H. INV.'!$V$10:$AF$171,11,FALSE),IF(W$2="D",VLOOKUP(W105,'H. INV.'!$AL$10:$AV$171,11,FALSE),"")))))))</f>
        <v/>
      </c>
      <c r="FA105" s="148" t="str">
        <f>IF(X105="","",IF(X105="L",0,IF(X105="V",0,IF(X105="X",0,IF(X$2="L",VLOOKUP(X105,'H. INV.'!$F$10:$P$171,11,FALSE),IF(X$2="S",VLOOKUP(X105,'H. INV.'!$V$10:$AF$171,11,FALSE),IF(X$2="D",VLOOKUP(X105,'H. INV.'!$AL$10:$AV$171,11,FALSE),"")))))))</f>
        <v/>
      </c>
      <c r="FB105" s="148" t="str">
        <f>IF(Y105="","",IF(Y105="L",0,IF(Y105="V",0,IF(Y105="X",0,IF(Y$2="L",VLOOKUP(Y105,'H. INV.'!$F$10:$P$171,11,FALSE),IF(Y$2="S",VLOOKUP(Y105,'H. INV.'!$V$10:$AF$171,11,FALSE),IF(Y$2="D",VLOOKUP(Y105,'H. INV.'!$AL$10:$AV$171,11,FALSE),"")))))))</f>
        <v/>
      </c>
      <c r="FC105" s="148" t="str">
        <f>IF(Z105="","",IF(Z105="L",0,IF(Z105="V",0,IF(Z105="X",0,IF(Z$2="L",VLOOKUP(Z105,'H. INV.'!$F$10:$P$171,11,FALSE),IF(Z$2="S",VLOOKUP(Z105,'H. INV.'!$V$10:$AF$171,11,FALSE),IF(Z$2="D",VLOOKUP(Z105,'H. INV.'!$AL$10:$AV$171,11,FALSE),"")))))))</f>
        <v/>
      </c>
      <c r="FD105" s="148" t="str">
        <f>IF(AA105="","",IF(AA105="L",0,IF(AA105="V",0,IF(AA105="X",0,IF(AA$2="L",VLOOKUP(AA105,'H. INV.'!$F$10:$P$171,11,FALSE),IF(AA$2="S",VLOOKUP(AA105,'H. INV.'!$V$10:$AF$171,11,FALSE),IF(AA$2="D",VLOOKUP(AA105,'H. INV.'!$AL$10:$AV$171,11,FALSE),"")))))))</f>
        <v/>
      </c>
      <c r="FE105" s="148" t="str">
        <f>IF(AB105="","",IF(AB105="L",0,IF(AB105="V",0,IF(AB105="X",0,IF(AB$2="L",VLOOKUP(AB105,'H. INV.'!$F$10:$P$171,11,FALSE),IF(AB$2="S",VLOOKUP(AB105,'H. INV.'!$V$10:$AF$171,11,FALSE),IF(AB$2="D",VLOOKUP(AB105,'H. INV.'!$AL$10:$AV$171,11,FALSE),"")))))))</f>
        <v/>
      </c>
      <c r="FF105" s="148" t="str">
        <f>IF(AC105="","",IF(AC105="L",0,IF(AC105="V",0,IF(AC105="X",0,IF(AC$2="L",VLOOKUP(AC105,'H. INV.'!$F$10:$P$171,11,FALSE),IF(AC$2="S",VLOOKUP(AC105,'H. INV.'!$V$10:$AF$171,11,FALSE),IF(AC$2="D",VLOOKUP(AC105,'H. INV.'!$AL$10:$AV$171,11,FALSE),"")))))))</f>
        <v/>
      </c>
      <c r="FG105" s="148" t="str">
        <f>IF(AD105="","",IF(AD105="L",0,IF(AD105="V",0,IF(AD105="X",0,IF(AD$2="L",VLOOKUP(AD105,'H. INV.'!$F$10:$P$171,11,FALSE),IF(AD$2="S",VLOOKUP(AD105,'H. INV.'!$V$10:$AF$171,11,FALSE),IF(AD$2="D",VLOOKUP(AD105,'H. INV.'!$AL$10:$AV$171,11,FALSE),"")))))))</f>
        <v/>
      </c>
      <c r="FH105" s="148" t="str">
        <f>IF(AE105="","",IF(AE105="L",0,IF(AE105="V",0,IF(AE105="X",0,IF(AE$2="L",VLOOKUP(AE105,'H. INV.'!$F$10:$P$171,11,FALSE),IF(AE$2="S",VLOOKUP(AE105,'H. INV.'!$V$10:$AF$171,11,FALSE),IF(AE$2="D",VLOOKUP(AE105,'H. INV.'!$AL$10:$AV$171,11,FALSE),"")))))))</f>
        <v/>
      </c>
      <c r="FI105" s="148" t="str">
        <f>IF(AF105="","",IF(AF105="L",0,IF(AF105="V",0,IF(AF105="X",0,IF(AF$2="L",VLOOKUP(AF105,'H. INV.'!$F$10:$P$171,11,FALSE),IF(AF$2="S",VLOOKUP(AF105,'H. INV.'!$V$10:$AF$171,11,FALSE),IF(AF$2="D",VLOOKUP(AF105,'H. INV.'!$AL$10:$AV$171,11,FALSE),"")))))))</f>
        <v/>
      </c>
      <c r="FJ105" s="148" t="str">
        <f>IF(AG105="","",IF(AG105="L",0,IF(AG105="V",0,IF(AG105="X",0,IF(AG$2="L",VLOOKUP(AG105,'H. INV.'!$F$10:$P$171,11,FALSE),IF(AG$2="S",VLOOKUP(AG105,'H. INV.'!$V$10:$AF$171,11,FALSE),IF(AG$2="D",VLOOKUP(AG105,'H. INV.'!$AL$10:$AV$171,11,FALSE),"")))))))</f>
        <v/>
      </c>
      <c r="FK105" s="148" t="str">
        <f>IF(AH105="","",IF(AH105="L",0,IF(AH105="V",0,IF(AH105="X",0,IF(AH$2="L",VLOOKUP(AH105,'H. INV.'!$F$10:$P$171,11,FALSE),IF(AH$2="S",VLOOKUP(AH105,'H. INV.'!$V$10:$AF$171,11,FALSE),IF(AH$2="D",VLOOKUP(AH105,'H. INV.'!$AL$10:$AV$171,11,FALSE),"")))))))</f>
        <v/>
      </c>
      <c r="FL105" s="148" t="str">
        <f>IF(AI105="","",IF(AI105="L",0,IF(AI105="V",0,IF(AI105="X",0,IF(AI$2="L",VLOOKUP(AI105,'H. INV.'!$F$10:$P$171,11,FALSE),IF(AI$2="S",VLOOKUP(AI105,'H. INV.'!$V$10:$AF$171,11,FALSE),IF(AI$2="D",VLOOKUP(AI105,'H. INV.'!$AL$10:$AV$171,11,FALSE),"")))))))</f>
        <v/>
      </c>
      <c r="FM105" s="148" t="str">
        <f>IF(AJ105="","",IF(AJ105="L",0,IF(AJ105="V",0,IF(AJ105="X",0,IF(AJ$2="L",VLOOKUP(AJ105,'H. INV.'!$F$10:$P$171,11,FALSE),IF(AJ$2="S",VLOOKUP(AJ105,'H. INV.'!$V$10:$AF$171,11,FALSE),IF(AJ$2="D",VLOOKUP(AJ105,'H. INV.'!$AL$10:$AV$171,11,FALSE),"")))))))</f>
        <v/>
      </c>
      <c r="FN105" s="148" t="str">
        <f>IF(AK105="","",IF(AK105="L",0,IF(AK105="V",0,IF(AK105="X",0,IF(AK$2="L",VLOOKUP(AK105,'H. INV.'!$F$10:$P$171,11,FALSE),IF(AK$2="S",VLOOKUP(AK105,'H. INV.'!$V$10:$AF$171,11,FALSE),IF(AK$2="D",VLOOKUP(AK105,'H. INV.'!$AL$10:$AV$171,11,FALSE),"")))))))</f>
        <v/>
      </c>
      <c r="FO105" s="19"/>
      <c r="FP105" s="148" t="str">
        <f>IF(G105="","",IF(G105="L",0,IF(G105="V",0,IF(G105="X",0,IF(G$2="L",VLOOKUP(G105,'H. VER.'!$F$10:$P$171,11,FALSE),IF(G$2="S",VLOOKUP(G105,'H. VER.'!$V$10:$AF$171,11,FALSE),IF(G$2="D",VLOOKUP(G105,'H. VER.'!$AL$10:$AV$171,11,FALSE),"")))))))</f>
        <v/>
      </c>
      <c r="FQ105" s="148" t="str">
        <f>IF(H105="","",IF(H105="L",0,IF(H105="V",0,IF(H105="X",0,IF(H$2="L",VLOOKUP(H105,'H. VER.'!$F$10:$P$171,11,FALSE),IF(H$2="S",VLOOKUP(H105,'H. VER.'!$V$10:$AF$171,11,FALSE),IF(H$2="D",VLOOKUP(H105,'H. VER.'!$AL$10:$AV$171,11,FALSE),"")))))))</f>
        <v/>
      </c>
      <c r="FR105" s="148" t="str">
        <f>IF(I105="","",IF(I105="L",0,IF(I105="V",0,IF(I105="X",0,IF(I$2="L",VLOOKUP(I105,'H. VER.'!$F$10:$P$171,11,FALSE),IF(I$2="S",VLOOKUP(I105,'H. VER.'!$V$10:$AF$171,11,FALSE),IF(I$2="D",VLOOKUP(I105,'H. VER.'!$AL$10:$AV$171,11,FALSE),"")))))))</f>
        <v/>
      </c>
      <c r="FS105" s="148" t="str">
        <f>IF(J105="","",IF(J105="L",0,IF(J105="V",0,IF(J105="X",0,IF(J$2="L",VLOOKUP(J105,'H. VER.'!$F$10:$P$171,11,FALSE),IF(J$2="S",VLOOKUP(J105,'H. VER.'!$V$10:$AF$171,11,FALSE),IF(J$2="D",VLOOKUP(J105,'H. VER.'!$AL$10:$AV$171,11,FALSE),"")))))))</f>
        <v/>
      </c>
      <c r="FT105" s="148" t="str">
        <f>IF(K105="","",IF(K105="L",0,IF(K105="V",0,IF(K105="X",0,IF(K$2="L",VLOOKUP(K105,'H. VER.'!$F$10:$P$171,11,FALSE),IF(K$2="S",VLOOKUP(K105,'H. VER.'!$V$10:$AF$171,11,FALSE),IF(K$2="D",VLOOKUP(K105,'H. VER.'!$AL$10:$AV$171,11,FALSE),"")))))))</f>
        <v/>
      </c>
      <c r="FU105" s="148" t="str">
        <f>IF(L105="","",IF(L105="L",0,IF(L105="V",0,IF(L105="X",0,IF(L$2="L",VLOOKUP(L105,'H. VER.'!$F$10:$P$171,11,FALSE),IF(L$2="S",VLOOKUP(L105,'H. VER.'!$V$10:$AF$171,11,FALSE),IF(L$2="D",VLOOKUP(L105,'H. VER.'!$AL$10:$AV$171,11,FALSE),"")))))))</f>
        <v/>
      </c>
      <c r="FV105" s="148" t="str">
        <f>IF(M105="","",IF(M105="L",0,IF(M105="V",0,IF(M105="X",0,IF(M$2="L",VLOOKUP(M105,'H. VER.'!$F$10:$P$171,11,FALSE),IF(M$2="S",VLOOKUP(M105,'H. VER.'!$V$10:$AF$171,11,FALSE),IF(M$2="D",VLOOKUP(M105,'H. VER.'!$AL$10:$AV$171,11,FALSE),"")))))))</f>
        <v/>
      </c>
      <c r="FW105" s="148" t="str">
        <f>IF(N105="","",IF(N105="L",0,IF(N105="V",0,IF(N105="X",0,IF(N$2="L",VLOOKUP(N105,'H. VER.'!$F$10:$P$171,11,FALSE),IF(N$2="S",VLOOKUP(N105,'H. VER.'!$V$10:$AF$171,11,FALSE),IF(N$2="D",VLOOKUP(N105,'H. VER.'!$AL$10:$AV$171,11,FALSE),"")))))))</f>
        <v/>
      </c>
      <c r="FX105" s="148" t="str">
        <f>IF(O105="","",IF(O105="L",0,IF(O105="V",0,IF(O105="X",0,IF(O$2="L",VLOOKUP(O105,'H. VER.'!$F$10:$P$171,11,FALSE),IF(O$2="S",VLOOKUP(O105,'H. VER.'!$V$10:$AF$171,11,FALSE),IF(O$2="D",VLOOKUP(O105,'H. VER.'!$AL$10:$AV$171,11,FALSE),"")))))))</f>
        <v/>
      </c>
      <c r="FY105" s="148" t="str">
        <f>IF(P105="","",IF(P105="L",0,IF(P105="V",0,IF(P105="X",0,IF(P$2="L",VLOOKUP(P105,'H. VER.'!$F$10:$P$171,11,FALSE),IF(P$2="S",VLOOKUP(P105,'H. VER.'!$V$10:$AF$171,11,FALSE),IF(P$2="D",VLOOKUP(P105,'H. VER.'!$AL$10:$AV$171,11,FALSE),"")))))))</f>
        <v/>
      </c>
      <c r="FZ105" s="148" t="str">
        <f>IF(Q105="","",IF(Q105="L",0,IF(Q105="V",0,IF(Q105="X",0,IF(Q$2="L",VLOOKUP(Q105,'H. VER.'!$F$10:$P$171,11,FALSE),IF(Q$2="S",VLOOKUP(Q105,'H. VER.'!$V$10:$AF$171,11,FALSE),IF(Q$2="D",VLOOKUP(Q105,'H. VER.'!$AL$10:$AV$171,11,FALSE),"")))))))</f>
        <v/>
      </c>
      <c r="GA105" s="148" t="str">
        <f>IF(R105="","",IF(R105="L",0,IF(R105="V",0,IF(R105="X",0,IF(R$2="L",VLOOKUP(R105,'H. VER.'!$F$10:$P$171,11,FALSE),IF(R$2="S",VLOOKUP(R105,'H. VER.'!$V$10:$AF$171,11,FALSE),IF(R$2="D",VLOOKUP(R105,'H. VER.'!$AL$10:$AV$171,11,FALSE),"")))))))</f>
        <v/>
      </c>
      <c r="GB105" s="148" t="str">
        <f>IF(S105="","",IF(S105="L",0,IF(S105="V",0,IF(S105="X",0,IF(S$2="L",VLOOKUP(S105,'H. VER.'!$F$10:$P$171,11,FALSE),IF(S$2="S",VLOOKUP(S105,'H. VER.'!$V$10:$AF$171,11,FALSE),IF(S$2="D",VLOOKUP(S105,'H. VER.'!$AL$10:$AV$171,11,FALSE),"")))))))</f>
        <v/>
      </c>
      <c r="GC105" s="148" t="str">
        <f>IF(T105="","",IF(T105="L",0,IF(T105="V",0,IF(T105="X",0,IF(T$2="L",VLOOKUP(T105,'H. VER.'!$F$10:$P$171,11,FALSE),IF(T$2="S",VLOOKUP(T105,'H. VER.'!$V$10:$AF$171,11,FALSE),IF(T$2="D",VLOOKUP(T105,'H. VER.'!$AL$10:$AV$171,11,FALSE),"")))))))</f>
        <v/>
      </c>
      <c r="GD105" s="148" t="str">
        <f>IF(U105="","",IF(U105="L",0,IF(U105="V",0,IF(U105="X",0,IF(U$2="L",VLOOKUP(U105,'H. VER.'!$F$10:$P$171,11,FALSE),IF(U$2="S",VLOOKUP(U105,'H. VER.'!$V$10:$AF$171,11,FALSE),IF(U$2="D",VLOOKUP(U105,'H. VER.'!$AL$10:$AV$171,11,FALSE),"")))))))</f>
        <v/>
      </c>
      <c r="GE105" s="148" t="str">
        <f>IF(V105="","",IF(V105="L",0,IF(V105="V",0,IF(V105="X",0,IF(V$2="L",VLOOKUP(V105,'H. VER.'!$F$10:$P$171,11,FALSE),IF(V$2="S",VLOOKUP(V105,'H. VER.'!$V$10:$AF$171,11,FALSE),IF(V$2="D",VLOOKUP(V105,'H. VER.'!$AL$10:$AV$171,11,FALSE),"")))))))</f>
        <v/>
      </c>
      <c r="GF105" s="148" t="str">
        <f>IF(W105="","",IF(W105="L",0,IF(W105="V",0,IF(W105="X",0,IF(W$2="L",VLOOKUP(W105,'H. VER.'!$F$10:$P$171,11,FALSE),IF(W$2="S",VLOOKUP(W105,'H. VER.'!$V$10:$AF$171,11,FALSE),IF(W$2="D",VLOOKUP(W105,'H. VER.'!$AL$10:$AV$171,11,FALSE),"")))))))</f>
        <v/>
      </c>
      <c r="GG105" s="148" t="str">
        <f>IF(X105="","",IF(X105="L",0,IF(X105="V",0,IF(X105="X",0,IF(X$2="L",VLOOKUP(X105,'H. VER.'!$F$10:$P$171,11,FALSE),IF(X$2="S",VLOOKUP(X105,'H. VER.'!$V$10:$AF$171,11,FALSE),IF(X$2="D",VLOOKUP(X105,'H. VER.'!$AL$10:$AV$171,11,FALSE),"")))))))</f>
        <v/>
      </c>
      <c r="GH105" s="148" t="str">
        <f>IF(Y105="","",IF(Y105="L",0,IF(Y105="V",0,IF(Y105="X",0,IF(Y$2="L",VLOOKUP(Y105,'H. VER.'!$F$10:$P$171,11,FALSE),IF(Y$2="S",VLOOKUP(Y105,'H. VER.'!$V$10:$AF$171,11,FALSE),IF(Y$2="D",VLOOKUP(Y105,'H. VER.'!$AL$10:$AV$171,11,FALSE),"")))))))</f>
        <v/>
      </c>
      <c r="GI105" s="148" t="str">
        <f>IF(Z105="","",IF(Z105="L",0,IF(Z105="V",0,IF(Z105="X",0,IF(Z$2="L",VLOOKUP(Z105,'H. VER.'!$F$10:$P$171,11,FALSE),IF(Z$2="S",VLOOKUP(Z105,'H. VER.'!$V$10:$AF$171,11,FALSE),IF(Z$2="D",VLOOKUP(Z105,'H. VER.'!$AL$10:$AV$171,11,FALSE),"")))))))</f>
        <v/>
      </c>
      <c r="GJ105" s="148" t="str">
        <f>IF(AA105="","",IF(AA105="L",0,IF(AA105="V",0,IF(AA105="X",0,IF(AA$2="L",VLOOKUP(AA105,'H. VER.'!$F$10:$P$171,11,FALSE),IF(AA$2="S",VLOOKUP(AA105,'H. VER.'!$V$10:$AF$171,11,FALSE),IF(AA$2="D",VLOOKUP(AA105,'H. VER.'!$AL$10:$AV$171,11,FALSE),"")))))))</f>
        <v/>
      </c>
      <c r="GK105" s="148" t="str">
        <f>IF(AB105="","",IF(AB105="L",0,IF(AB105="V",0,IF(AB105="X",0,IF(AB$2="L",VLOOKUP(AB105,'H. VER.'!$F$10:$P$171,11,FALSE),IF(AB$2="S",VLOOKUP(AB105,'H. VER.'!$V$10:$AF$171,11,FALSE),IF(AB$2="D",VLOOKUP(AB105,'H. VER.'!$AL$10:$AV$171,11,FALSE),"")))))))</f>
        <v/>
      </c>
      <c r="GL105" s="148" t="str">
        <f>IF(AC105="","",IF(AC105="L",0,IF(AC105="V",0,IF(AC105="X",0,IF(AC$2="L",VLOOKUP(AC105,'H. VER.'!$F$10:$P$171,11,FALSE),IF(AC$2="S",VLOOKUP(AC105,'H. VER.'!$V$10:$AF$171,11,FALSE),IF(AC$2="D",VLOOKUP(AC105,'H. VER.'!$AL$10:$AV$171,11,FALSE),"")))))))</f>
        <v/>
      </c>
      <c r="GM105" s="148" t="str">
        <f>IF(AD105="","",IF(AD105="L",0,IF(AD105="V",0,IF(AD105="X",0,IF(AD$2="L",VLOOKUP(AD105,'H. VER.'!$F$10:$P$171,11,FALSE),IF(AD$2="S",VLOOKUP(AD105,'H. VER.'!$V$10:$AF$171,11,FALSE),IF(AD$2="D",VLOOKUP(AD105,'H. VER.'!$AL$10:$AV$171,11,FALSE),"")))))))</f>
        <v/>
      </c>
      <c r="GN105" s="148" t="str">
        <f>IF(AE105="","",IF(AE105="L",0,IF(AE105="V",0,IF(AE105="X",0,IF(AE$2="L",VLOOKUP(AE105,'H. VER.'!$F$10:$P$171,11,FALSE),IF(AE$2="S",VLOOKUP(AE105,'H. VER.'!$V$10:$AF$171,11,FALSE),IF(AE$2="D",VLOOKUP(AE105,'H. VER.'!$AL$10:$AV$171,11,FALSE),"")))))))</f>
        <v/>
      </c>
      <c r="GO105" s="148" t="str">
        <f>IF(AF105="","",IF(AF105="L",0,IF(AF105="V",0,IF(AF105="X",0,IF(AF$2="L",VLOOKUP(AF105,'H. VER.'!$F$10:$P$171,11,FALSE),IF(AF$2="S",VLOOKUP(AF105,'H. VER.'!$V$10:$AF$171,11,FALSE),IF(AF$2="D",VLOOKUP(AF105,'H. VER.'!$AL$10:$AV$171,11,FALSE),"")))))))</f>
        <v/>
      </c>
      <c r="GP105" s="148" t="str">
        <f>IF(AG105="","",IF(AG105="L",0,IF(AG105="V",0,IF(AG105="X",0,IF(AG$2="L",VLOOKUP(AG105,'H. VER.'!$F$10:$P$171,11,FALSE),IF(AG$2="S",VLOOKUP(AG105,'H. VER.'!$V$10:$AF$171,11,FALSE),IF(AG$2="D",VLOOKUP(AG105,'H. VER.'!$AL$10:$AV$171,11,FALSE),"")))))))</f>
        <v/>
      </c>
      <c r="GQ105" s="148" t="str">
        <f>IF(AH105="","",IF(AH105="L",0,IF(AH105="V",0,IF(AH105="X",0,IF(AH$2="L",VLOOKUP(AH105,'H. VER.'!$F$10:$P$171,11,FALSE),IF(AH$2="S",VLOOKUP(AH105,'H. VER.'!$V$10:$AF$171,11,FALSE),IF(AH$2="D",VLOOKUP(AH105,'H. VER.'!$AL$10:$AV$171,11,FALSE),"")))))))</f>
        <v/>
      </c>
      <c r="GR105" s="148" t="str">
        <f>IF(AI105="","",IF(AI105="L",0,IF(AI105="V",0,IF(AI105="X",0,IF(AI$2="L",VLOOKUP(AI105,'H. VER.'!$F$10:$P$171,11,FALSE),IF(AI$2="S",VLOOKUP(AI105,'H. VER.'!$V$10:$AF$171,11,FALSE),IF(AI$2="D",VLOOKUP(AI105,'H. VER.'!$AL$10:$AV$171,11,FALSE),"")))))))</f>
        <v/>
      </c>
      <c r="GS105" s="148" t="str">
        <f>IF(AJ105="","",IF(AJ105="L",0,IF(AJ105="V",0,IF(AJ105="X",0,IF(AJ$2="L",VLOOKUP(AJ105,'H. VER.'!$F$10:$P$171,11,FALSE),IF(AJ$2="S",VLOOKUP(AJ105,'H. VER.'!$V$10:$AF$171,11,FALSE),IF(AJ$2="D",VLOOKUP(AJ105,'H. VER.'!$AL$10:$AV$171,11,FALSE),"")))))))</f>
        <v/>
      </c>
      <c r="GT105" s="148" t="str">
        <f>IF(AK105="","",IF(AK105="L",0,IF(AK105="V",0,IF(AK105="X",0,IF(AK$2="L",VLOOKUP(AK105,'H. VER.'!$F$10:$P$171,11,FALSE),IF(AK$2="S",VLOOKUP(AK105,'H. VER.'!$V$10:$AF$171,11,FALSE),IF(AK$2="D",VLOOKUP(AK105,'H. VER.'!$AL$10:$AV$171,11,FALSE),"")))))))</f>
        <v/>
      </c>
      <c r="GU105" s="19"/>
      <c r="GV105" s="417" t="str">
        <f t="shared" si="122"/>
        <v/>
      </c>
      <c r="GW105" s="415"/>
    </row>
    <row r="106" spans="1:205" ht="15.75">
      <c r="A106" s="368"/>
      <c r="B106" s="367" t="str">
        <f>IFERROR(VLOOKUP(A522/7/2023+CONDUCTORES!C:V,20,FALSE),"")</f>
        <v/>
      </c>
      <c r="C106" s="544" t="str">
        <f>IF(CUADRO!A106="",IF(B106="","",B106),VLOOKUP(CUADRO!A106,CONDUCTORES!C:E,3,FALSE))</f>
        <v/>
      </c>
      <c r="D106" s="545" t="str">
        <f>IF(ISNA(IF(B106="",IF(A106="","",A106),VLOOKUP(B106,CONDUCTORES!B:F,5,FALSE))),"",(IF(B106="",IF(A106="","",A106),VLOOKUP(B106,CONDUCTORES!B:F,5,FALSE))))</f>
        <v/>
      </c>
      <c r="E106" s="546">
        <v>91</v>
      </c>
      <c r="F106" s="552"/>
      <c r="G106" s="547"/>
      <c r="H106" s="547"/>
      <c r="I106" s="547"/>
      <c r="J106" s="547"/>
      <c r="K106" s="547"/>
      <c r="L106" s="550"/>
      <c r="M106" s="547"/>
      <c r="N106" s="547"/>
      <c r="O106" s="547"/>
      <c r="P106" s="547"/>
      <c r="Q106" s="547"/>
      <c r="R106" s="547"/>
      <c r="S106" s="547"/>
      <c r="T106" s="547"/>
      <c r="U106" s="549"/>
      <c r="V106" s="547"/>
      <c r="W106" s="547"/>
      <c r="X106" s="547"/>
      <c r="Y106" s="547"/>
      <c r="Z106" s="547"/>
      <c r="AA106" s="547"/>
      <c r="AB106" s="547"/>
      <c r="AC106" s="547"/>
      <c r="AD106" s="547"/>
      <c r="AE106" s="547"/>
      <c r="AF106" s="547"/>
      <c r="AG106" s="547"/>
      <c r="AH106" s="547"/>
      <c r="AI106" s="547"/>
      <c r="AJ106" s="547"/>
      <c r="AK106" s="547"/>
      <c r="AL106" s="417">
        <f t="shared" si="120"/>
        <v>0</v>
      </c>
      <c r="AM106" s="417">
        <f t="shared" si="121"/>
        <v>31</v>
      </c>
      <c r="AN106" s="463">
        <f t="shared" si="112"/>
        <v>0</v>
      </c>
      <c r="AO106" s="463">
        <f t="shared" si="113"/>
        <v>0</v>
      </c>
      <c r="AP106" s="463">
        <f t="shared" si="114"/>
        <v>0</v>
      </c>
      <c r="AQ106" s="463">
        <f t="shared" si="115"/>
        <v>0</v>
      </c>
      <c r="AR106" s="463">
        <f t="shared" si="116"/>
        <v>0</v>
      </c>
      <c r="AS106" s="464">
        <f t="shared" si="117"/>
        <v>0</v>
      </c>
      <c r="AT106" s="464">
        <f t="shared" si="118"/>
        <v>0</v>
      </c>
      <c r="AU106" s="465">
        <f>EH106+(AO106*(CALCULADORA!$L$22/30))+(CUADRO!AP106*CALCULADORA!$J$22)+(CUADRO!AQ106*CALCULADORA!$J$22)+(CUADRO!AR106*CALCULADORA!$J$22)</f>
        <v>0</v>
      </c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97">
        <f t="shared" si="123"/>
        <v>1</v>
      </c>
      <c r="BW106" s="97">
        <f t="shared" si="124"/>
        <v>2</v>
      </c>
      <c r="BX106" s="97">
        <f t="shared" si="125"/>
        <v>3</v>
      </c>
      <c r="BY106" s="97">
        <f t="shared" si="126"/>
        <v>4</v>
      </c>
      <c r="BZ106" s="97">
        <f t="shared" si="127"/>
        <v>5</v>
      </c>
      <c r="CA106" s="97">
        <f t="shared" si="128"/>
        <v>6</v>
      </c>
      <c r="CB106" s="97">
        <f t="shared" si="129"/>
        <v>7</v>
      </c>
      <c r="CC106" s="97">
        <f t="shared" si="130"/>
        <v>8</v>
      </c>
      <c r="CD106" s="97">
        <f t="shared" si="131"/>
        <v>9</v>
      </c>
      <c r="CE106" s="97">
        <f t="shared" si="132"/>
        <v>10</v>
      </c>
      <c r="CF106" s="97">
        <f t="shared" si="133"/>
        <v>11</v>
      </c>
      <c r="CG106" s="97">
        <f t="shared" si="134"/>
        <v>12</v>
      </c>
      <c r="CH106" s="97">
        <f t="shared" si="135"/>
        <v>13</v>
      </c>
      <c r="CI106" s="97">
        <f t="shared" si="136"/>
        <v>14</v>
      </c>
      <c r="CJ106" s="97">
        <f t="shared" si="137"/>
        <v>15</v>
      </c>
      <c r="CK106" s="97">
        <f t="shared" si="138"/>
        <v>16</v>
      </c>
      <c r="CL106" s="97">
        <f t="shared" si="139"/>
        <v>17</v>
      </c>
      <c r="CM106" s="97">
        <f t="shared" si="140"/>
        <v>18</v>
      </c>
      <c r="CN106" s="97">
        <f t="shared" si="141"/>
        <v>19</v>
      </c>
      <c r="CO106" s="97">
        <f t="shared" si="142"/>
        <v>20</v>
      </c>
      <c r="CP106" s="97">
        <f t="shared" si="143"/>
        <v>21</v>
      </c>
      <c r="CQ106" s="97">
        <f t="shared" si="144"/>
        <v>22</v>
      </c>
      <c r="CR106" s="97">
        <f t="shared" si="145"/>
        <v>23</v>
      </c>
      <c r="CS106" s="97">
        <f t="shared" si="146"/>
        <v>24</v>
      </c>
      <c r="CT106" s="97">
        <f t="shared" si="147"/>
        <v>25</v>
      </c>
      <c r="CU106" s="97">
        <f t="shared" si="148"/>
        <v>26</v>
      </c>
      <c r="CV106" s="97">
        <f t="shared" si="149"/>
        <v>27</v>
      </c>
      <c r="CW106" s="97">
        <f t="shared" si="150"/>
        <v>28</v>
      </c>
      <c r="CX106" s="97">
        <f t="shared" si="151"/>
        <v>29</v>
      </c>
      <c r="CY106" s="97">
        <f t="shared" si="152"/>
        <v>30</v>
      </c>
      <c r="CZ106" s="97">
        <f t="shared" si="153"/>
        <v>31</v>
      </c>
      <c r="DA106" s="19"/>
      <c r="DB106" s="19"/>
      <c r="DC106" s="148" t="str">
        <f>IF(G106="X",CALCULADORA!$J$22,IF(CUADRO!G106="V",0,IF(CUADRO!G106="AP",0,IF(CUADRO!G106="HS",0,IF(CUADRO!G106="BA",0,IF(CALCULADORA!$M$2="INVIERNO",CUADRO!EJ106,CUADRO!FP106))))))</f>
        <v/>
      </c>
      <c r="DD106" s="148" t="str">
        <f>IF(H106="X",CALCULADORA!$J$22,IF(CUADRO!H106="V",0,IF(CUADRO!H106="AP",0,IF(CUADRO!H106="HS",0,IF(CUADRO!H106="BA",0,IF(CALCULADORA!$M$2="INVIERNO",CUADRO!EK106,CUADRO!FQ106))))))</f>
        <v/>
      </c>
      <c r="DE106" s="148" t="str">
        <f>IF(I106="X",CALCULADORA!$J$22,IF(CUADRO!I106="V",0,IF(CUADRO!I106="AP",0,IF(CUADRO!I106="HS",0,IF(CUADRO!I106="BA",0,IF(CALCULADORA!$M$2="INVIERNO",CUADRO!EL106,CUADRO!FR106))))))</f>
        <v/>
      </c>
      <c r="DF106" s="148" t="str">
        <f>IF(J106="X",CALCULADORA!$J$22,IF(CUADRO!J106="V",0,IF(CUADRO!J106="AP",0,IF(CUADRO!J106="HS",0,IF(CUADRO!J106="BA",0,IF(CALCULADORA!$M$2="INVIERNO",CUADRO!EM106,CUADRO!FS106))))))</f>
        <v/>
      </c>
      <c r="DG106" s="148" t="str">
        <f>IF(K106="X",CALCULADORA!$J$22,IF(CUADRO!K106="V",0,IF(CUADRO!K106="AP",0,IF(CUADRO!K106="HS",0,IF(CUADRO!K106="BA",0,IF(CALCULADORA!$M$2="INVIERNO",CUADRO!EN106,CUADRO!FT106))))))</f>
        <v/>
      </c>
      <c r="DH106" s="148" t="str">
        <f>IF(L106="X",CALCULADORA!$J$22,IF(CUADRO!L106="V",0,IF(CUADRO!L106="AP",0,IF(CUADRO!L106="HS",0,IF(CUADRO!L106="BA",0,IF(CALCULADORA!$M$2="INVIERNO",CUADRO!EO106,CUADRO!FU106))))))</f>
        <v/>
      </c>
      <c r="DI106" s="148" t="str">
        <f>IF(M106="X",CALCULADORA!$J$22,IF(CUADRO!M106="V",0,IF(CUADRO!M106="AP",0,IF(CUADRO!M106="HS",0,IF(CUADRO!M106="BA",0,IF(CALCULADORA!$M$2="INVIERNO",CUADRO!EP106,CUADRO!FV106))))))</f>
        <v/>
      </c>
      <c r="DJ106" s="148" t="str">
        <f>IF(N106="X",CALCULADORA!$J$22,IF(CUADRO!N106="V",0,IF(CUADRO!N106="AP",0,IF(CUADRO!N106="HS",0,IF(CUADRO!N106="BA",0,IF(CALCULADORA!$M$2="INVIERNO",CUADRO!EQ106,CUADRO!FW106))))))</f>
        <v/>
      </c>
      <c r="DK106" s="148" t="str">
        <f>IF(O106="X",CALCULADORA!$J$22,IF(CUADRO!O106="V",0,IF(CUADRO!O106="AP",0,IF(CUADRO!O106="HS",0,IF(CUADRO!O106="BA",0,IF(CALCULADORA!$M$2="INVIERNO",CUADRO!ER106,CUADRO!FX106))))))</f>
        <v/>
      </c>
      <c r="DL106" s="148" t="str">
        <f>IF(P106="X",CALCULADORA!$J$22,IF(CUADRO!P106="V",0,IF(CUADRO!P106="AP",0,IF(CUADRO!P106="HS",0,IF(CUADRO!P106="BA",0,IF(CALCULADORA!$M$2="INVIERNO",CUADRO!ES106,CUADRO!FY106))))))</f>
        <v/>
      </c>
      <c r="DM106" s="148" t="str">
        <f>IF(Q106="X",CALCULADORA!$J$22,IF(CUADRO!Q106="V",0,IF(CUADRO!Q106="AP",0,IF(CUADRO!Q106="HS",0,IF(CUADRO!Q106="BA",0,IF(CALCULADORA!$M$2="INVIERNO",CUADRO!ET106,CUADRO!FZ106))))))</f>
        <v/>
      </c>
      <c r="DN106" s="148" t="str">
        <f>IF(R106="X",CALCULADORA!$J$22,IF(CUADRO!R106="V",0,IF(CUADRO!R106="AP",0,IF(CUADRO!R106="HS",0,IF(CUADRO!R106="BA",0,IF(CALCULADORA!$M$2="INVIERNO",CUADRO!EU106,CUADRO!GA106))))))</f>
        <v/>
      </c>
      <c r="DO106" s="148" t="str">
        <f>IF(S106="X",CALCULADORA!$J$22,IF(CUADRO!S106="V",0,IF(CUADRO!S106="AP",0,IF(CUADRO!S106="HS",0,IF(CUADRO!S106="BA",0,IF(CALCULADORA!$M$2="INVIERNO",CUADRO!EV106,CUADRO!GB106))))))</f>
        <v/>
      </c>
      <c r="DP106" s="148" t="str">
        <f>IF(T106="X",CALCULADORA!$J$22,IF(CUADRO!T106="V",0,IF(CUADRO!T106="AP",0,IF(CUADRO!T106="HS",0,IF(CUADRO!T106="BA",0,IF(CALCULADORA!$M$2="INVIERNO",CUADRO!EW106,CUADRO!GC106))))))</f>
        <v/>
      </c>
      <c r="DQ106" s="148" t="str">
        <f>IF(U106="X",CALCULADORA!$J$22,IF(CUADRO!U106="V",0,IF(CUADRO!U106="AP",0,IF(CUADRO!U106="HS",0,IF(CUADRO!U106="BA",0,IF(CALCULADORA!$M$2="INVIERNO",CUADRO!EX106,CUADRO!GD106))))))</f>
        <v/>
      </c>
      <c r="DR106" s="148" t="str">
        <f>IF(V106="X",CALCULADORA!$J$22,IF(CUADRO!V106="V",0,IF(CUADRO!V106="AP",0,IF(CUADRO!V106="HS",0,IF(CUADRO!V106="BA",0,IF(CALCULADORA!$M$2="INVIERNO",CUADRO!EY106,CUADRO!GE106))))))</f>
        <v/>
      </c>
      <c r="DS106" s="148" t="str">
        <f>IF(W106="X",CALCULADORA!$J$22,IF(CUADRO!W106="V",0,IF(CUADRO!W106="AP",0,IF(CUADRO!W106="HS",0,IF(CUADRO!W106="BA",0,IF(CALCULADORA!$M$2="INVIERNO",CUADRO!EZ106,CUADRO!GF106))))))</f>
        <v/>
      </c>
      <c r="DT106" s="148" t="str">
        <f>IF(X106="X",CALCULADORA!$J$22,IF(CUADRO!X106="V",0,IF(CUADRO!X106="AP",0,IF(CUADRO!X106="HS",0,IF(CUADRO!X106="BA",0,IF(CALCULADORA!$M$2="INVIERNO",CUADRO!FA106,CUADRO!GG106))))))</f>
        <v/>
      </c>
      <c r="DU106" s="148" t="str">
        <f>IF(Y106="X",CALCULADORA!$J$22,IF(CUADRO!Y106="V",0,IF(CUADRO!Y106="AP",0,IF(CUADRO!Y106="HS",0,IF(CUADRO!Y106="BA",0,IF(CALCULADORA!$M$2="INVIERNO",CUADRO!FB106,CUADRO!GH106))))))</f>
        <v/>
      </c>
      <c r="DV106" s="148" t="str">
        <f>IF(Z106="X",CALCULADORA!$J$22,IF(CUADRO!Z106="V",0,IF(CUADRO!Z106="AP",0,IF(CUADRO!Z106="HS",0,IF(CUADRO!Z106="BA",0,IF(CALCULADORA!$M$2="INVIERNO",CUADRO!FC106,CUADRO!GI106))))))</f>
        <v/>
      </c>
      <c r="DW106" s="148" t="str">
        <f>IF(AA106="X",CALCULADORA!$J$22,IF(CUADRO!AA106="V",0,IF(CUADRO!AA106="AP",0,IF(CUADRO!AA106="HS",0,IF(CUADRO!AA106="BA",0,IF(CALCULADORA!$M$2="INVIERNO",CUADRO!FD106,CUADRO!GJ106))))))</f>
        <v/>
      </c>
      <c r="DX106" s="148" t="str">
        <f>IF(AB106="X",CALCULADORA!$J$22,IF(CUADRO!AB106="V",0,IF(CUADRO!AB106="AP",0,IF(CUADRO!AB106="HS",0,IF(CUADRO!AB106="BA",0,IF(CALCULADORA!$M$2="INVIERNO",CUADRO!FE106,CUADRO!GK106))))))</f>
        <v/>
      </c>
      <c r="DY106" s="148" t="str">
        <f>IF(AC106="X",CALCULADORA!$J$22,IF(CUADRO!AC106="V",0,IF(CUADRO!AC106="AP",0,IF(CUADRO!AC106="HS",0,IF(CUADRO!AC106="BA",0,IF(CALCULADORA!$M$2="INVIERNO",CUADRO!FF106,CUADRO!GL106))))))</f>
        <v/>
      </c>
      <c r="DZ106" s="148" t="str">
        <f>IF(AD106="X",CALCULADORA!$J$22,IF(CUADRO!AD106="V",0,IF(CUADRO!AD106="AP",0,IF(CUADRO!AD106="HS",0,IF(CUADRO!AD106="BA",0,IF(CALCULADORA!$M$2="INVIERNO",CUADRO!FG106,CUADRO!GM106))))))</f>
        <v/>
      </c>
      <c r="EA106" s="148" t="str">
        <f>IF(AE106="X",CALCULADORA!$J$22,IF(CUADRO!AE106="V",0,IF(CUADRO!AE106="AP",0,IF(CUADRO!AE106="HS",0,IF(CUADRO!AE106="BA",0,IF(CALCULADORA!$M$2="INVIERNO",CUADRO!FH106,CUADRO!GN106))))))</f>
        <v/>
      </c>
      <c r="EB106" s="148" t="str">
        <f>IF(AF106="X",CALCULADORA!$J$22,IF(CUADRO!AF106="V",0,IF(CUADRO!AF106="AP",0,IF(CUADRO!AF106="HS",0,IF(CUADRO!AF106="BA",0,IF(CALCULADORA!$M$2="INVIERNO",CUADRO!FI106,CUADRO!GO106))))))</f>
        <v/>
      </c>
      <c r="EC106" s="148" t="str">
        <f>IF(AG106="X",CALCULADORA!$J$22,IF(CUADRO!AG106="V",0,IF(CUADRO!AG106="AP",0,IF(CUADRO!AG106="HS",0,IF(CUADRO!AG106="BA",0,IF(CALCULADORA!$M$2="INVIERNO",CUADRO!FJ106,CUADRO!GP106))))))</f>
        <v/>
      </c>
      <c r="ED106" s="148" t="str">
        <f>IF(AH106="X",CALCULADORA!$J$22,IF(CUADRO!AH106="V",0,IF(CUADRO!AH106="AP",0,IF(CUADRO!AH106="HS",0,IF(CUADRO!AH106="BA",0,IF(CALCULADORA!$M$2="INVIERNO",CUADRO!FK106,CUADRO!GQ106))))))</f>
        <v/>
      </c>
      <c r="EE106" s="148" t="str">
        <f>IF(AI106="X",CALCULADORA!$J$22,IF(CUADRO!AI106="V",0,IF(CUADRO!AI106="AP",0,IF(CUADRO!AI106="HS",0,IF(CUADRO!AI106="BA",0,IF(CALCULADORA!$M$2="INVIERNO",CUADRO!FL106,CUADRO!GR106))))))</f>
        <v/>
      </c>
      <c r="EF106" s="148" t="str">
        <f>IF(AJ106="X",CALCULADORA!$J$22,IF(CUADRO!AJ106="V",0,IF(CUADRO!AJ106="AP",0,IF(CUADRO!AJ106="HS",0,IF(CUADRO!AJ106="BA",0,IF(CALCULADORA!$M$2="INVIERNO",CUADRO!FM106,CUADRO!GS106))))))</f>
        <v/>
      </c>
      <c r="EG106" s="148" t="str">
        <f>IF(AK106="X",CALCULADORA!$J$22,IF(CUADRO!AK106="V",0,IF(CUADRO!AK106="AP",0,IF(CUADRO!AK106="HS",0,IF(CUADRO!AK106="BA",0,IF(CALCULADORA!$M$2="INVIERNO",CUADRO!FN106,CUADRO!GT106))))))</f>
        <v/>
      </c>
      <c r="EH106" s="363">
        <f t="shared" si="119"/>
        <v>0</v>
      </c>
      <c r="EI106" s="19"/>
      <c r="EJ106" s="148" t="str">
        <f>IF(G106="","",IF(G106="L",0,IF(G106="V",0,IF(G106="X",0,IF(G$2="L",VLOOKUP(G106,'H. INV.'!$F$10:$P$171,11,FALSE),IF(G$2="S",VLOOKUP(G106,'H. INV.'!$V$10:$AF$171,11,FALSE),IF(G$2="D",VLOOKUP(G106,'H. INV.'!$AL$10:$AV$171,11,FALSE),"")))))))</f>
        <v/>
      </c>
      <c r="EK106" s="148" t="str">
        <f>IF(H106="","",IF(H106="L",0,IF(H106="V",0,IF(H106="X",0,IF(H$2="L",VLOOKUP(H106,'H. INV.'!$F$10:$P$171,11,FALSE),IF(H$2="S",VLOOKUP(H106,'H. INV.'!$V$10:$AF$171,11,FALSE),IF(H$2="D",VLOOKUP(H106,'H. INV.'!$AL$10:$AV$171,11,FALSE),"")))))))</f>
        <v/>
      </c>
      <c r="EL106" s="148" t="str">
        <f>IF(I106="","",IF(I106="L",0,IF(I106="V",0,IF(I106="X",0,IF(I$2="L",VLOOKUP(I106,'H. INV.'!$F$10:$P$171,11,FALSE),IF(I$2="S",VLOOKUP(I106,'H. INV.'!$V$10:$AF$171,11,FALSE),IF(I$2="D",VLOOKUP(I106,'H. INV.'!$AL$10:$AV$171,11,FALSE),"")))))))</f>
        <v/>
      </c>
      <c r="EM106" s="148" t="str">
        <f>IF(J106="","",IF(J106="L",0,IF(J106="V",0,IF(J106="X",0,IF(J$2="L",VLOOKUP(J106,'H. INV.'!$F$10:$P$171,11,FALSE),IF(J$2="S",VLOOKUP(J106,'H. INV.'!$V$10:$AF$171,11,FALSE),IF(J$2="D",VLOOKUP(J106,'H. INV.'!$AL$10:$AV$171,11,FALSE),"")))))))</f>
        <v/>
      </c>
      <c r="EN106" s="148" t="str">
        <f>IF(K106="","",IF(K106="L",0,IF(K106="V",0,IF(K106="X",0,IF(K$2="L",VLOOKUP(K106,'H. INV.'!$F$10:$P$171,11,FALSE),IF(K$2="S",VLOOKUP(K106,'H. INV.'!$V$10:$AF$171,11,FALSE),IF(K$2="D",VLOOKUP(K106,'H. INV.'!$AL$10:$AV$171,11,FALSE),"")))))))</f>
        <v/>
      </c>
      <c r="EO106" s="148" t="str">
        <f>IF(L106="","",IF(L106="L",0,IF(L106="V",0,IF(L106="X",0,IF(L$2="L",VLOOKUP(L106,'H. INV.'!$F$10:$P$171,11,FALSE),IF(L$2="S",VLOOKUP(L106,'H. INV.'!$V$10:$AF$171,11,FALSE),IF(L$2="D",VLOOKUP(L106,'H. INV.'!$AL$10:$AV$171,11,FALSE),"")))))))</f>
        <v/>
      </c>
      <c r="EP106" s="148" t="str">
        <f>IF(M106="","",IF(M106="L",0,IF(M106="V",0,IF(M106="X",0,IF(M$2="L",VLOOKUP(M106,'H. INV.'!$F$10:$P$171,11,FALSE),IF(M$2="S",VLOOKUP(M106,'H. INV.'!$V$10:$AF$171,11,FALSE),IF(M$2="D",VLOOKUP(M106,'H. INV.'!$AL$10:$AV$171,11,FALSE),"")))))))</f>
        <v/>
      </c>
      <c r="EQ106" s="148" t="str">
        <f>IF(N106="","",IF(N106="L",0,IF(N106="V",0,IF(N106="X",0,IF(N$2="L",VLOOKUP(N106,'H. INV.'!$F$10:$P$171,11,FALSE),IF(N$2="S",VLOOKUP(N106,'H. INV.'!$V$10:$AF$171,11,FALSE),IF(N$2="D",VLOOKUP(N106,'H. INV.'!$AL$10:$AV$171,11,FALSE),"")))))))</f>
        <v/>
      </c>
      <c r="ER106" s="148" t="str">
        <f>IF(O106="","",IF(O106="L",0,IF(O106="V",0,IF(O106="X",0,IF(O$2="L",VLOOKUP(O106,'H. INV.'!$F$10:$P$171,11,FALSE),IF(O$2="S",VLOOKUP(O106,'H. INV.'!$V$10:$AF$171,11,FALSE),IF(O$2="D",VLOOKUP(O106,'H. INV.'!$AL$10:$AV$171,11,FALSE),"")))))))</f>
        <v/>
      </c>
      <c r="ES106" s="148" t="str">
        <f>IF(P106="","",IF(P106="L",0,IF(P106="V",0,IF(P106="X",0,IF(P$2="L",VLOOKUP(P106,'H. INV.'!$F$10:$P$171,11,FALSE),IF(P$2="S",VLOOKUP(P106,'H. INV.'!$V$10:$AF$171,11,FALSE),IF(P$2="D",VLOOKUP(P106,'H. INV.'!$AL$10:$AV$171,11,FALSE),"")))))))</f>
        <v/>
      </c>
      <c r="ET106" s="148" t="str">
        <f>IF(Q106="","",IF(Q106="L",0,IF(Q106="V",0,IF(Q106="X",0,IF(Q$2="L",VLOOKUP(Q106,'H. INV.'!$F$10:$P$171,11,FALSE),IF(Q$2="S",VLOOKUP(Q106,'H. INV.'!$V$10:$AF$171,11,FALSE),IF(Q$2="D",VLOOKUP(Q106,'H. INV.'!$AL$10:$AV$171,11,FALSE),"")))))))</f>
        <v/>
      </c>
      <c r="EU106" s="148" t="str">
        <f>IF(R106="","",IF(R106="L",0,IF(R106="V",0,IF(R106="X",0,IF(R$2="L",VLOOKUP(R106,'H. INV.'!$F$10:$P$171,11,FALSE),IF(R$2="S",VLOOKUP(R106,'H. INV.'!$V$10:$AF$171,11,FALSE),IF(R$2="D",VLOOKUP(R106,'H. INV.'!$AL$10:$AV$171,11,FALSE),"")))))))</f>
        <v/>
      </c>
      <c r="EV106" s="148" t="str">
        <f>IF(S106="","",IF(S106="L",0,IF(S106="V",0,IF(S106="X",0,IF(S$2="L",VLOOKUP(S106,'H. INV.'!$F$10:$P$171,11,FALSE),IF(S$2="S",VLOOKUP(S106,'H. INV.'!$V$10:$AF$171,11,FALSE),IF(S$2="D",VLOOKUP(S106,'H. INV.'!$AL$10:$AV$171,11,FALSE),"")))))))</f>
        <v/>
      </c>
      <c r="EW106" s="148" t="str">
        <f>IF(T106="","",IF(T106="L",0,IF(T106="V",0,IF(T106="X",0,IF(T$2="L",VLOOKUP(T106,'H. INV.'!$F$10:$P$171,11,FALSE),IF(T$2="S",VLOOKUP(T106,'H. INV.'!$V$10:$AF$171,11,FALSE),IF(T$2="D",VLOOKUP(T106,'H. INV.'!$AL$10:$AV$171,11,FALSE),"")))))))</f>
        <v/>
      </c>
      <c r="EX106" s="148" t="str">
        <f>IF(U106="","",IF(U106="L",0,IF(U106="V",0,IF(U106="X",0,IF(U$2="L",VLOOKUP(U106,'H. INV.'!$F$10:$P$171,11,FALSE),IF(U$2="S",VLOOKUP(U106,'H. INV.'!$V$10:$AF$171,11,FALSE),IF(U$2="D",VLOOKUP(U106,'H. INV.'!$AL$10:$AV$171,11,FALSE),"")))))))</f>
        <v/>
      </c>
      <c r="EY106" s="148" t="str">
        <f>IF(V106="","",IF(V106="L",0,IF(V106="V",0,IF(V106="X",0,IF(V$2="L",VLOOKUP(V106,'H. INV.'!$F$10:$P$171,11,FALSE),IF(V$2="S",VLOOKUP(V106,'H. INV.'!$V$10:$AF$171,11,FALSE),IF(V$2="D",VLOOKUP(V106,'H. INV.'!$AL$10:$AV$171,11,FALSE),"")))))))</f>
        <v/>
      </c>
      <c r="EZ106" s="148" t="str">
        <f>IF(W106="","",IF(W106="L",0,IF(W106="V",0,IF(W106="X",0,IF(W$2="L",VLOOKUP(W106,'H. INV.'!$F$10:$P$171,11,FALSE),IF(W$2="S",VLOOKUP(W106,'H. INV.'!$V$10:$AF$171,11,FALSE),IF(W$2="D",VLOOKUP(W106,'H. INV.'!$AL$10:$AV$171,11,FALSE),"")))))))</f>
        <v/>
      </c>
      <c r="FA106" s="148" t="str">
        <f>IF(X106="","",IF(X106="L",0,IF(X106="V",0,IF(X106="X",0,IF(X$2="L",VLOOKUP(X106,'H. INV.'!$F$10:$P$171,11,FALSE),IF(X$2="S",VLOOKUP(X106,'H. INV.'!$V$10:$AF$171,11,FALSE),IF(X$2="D",VLOOKUP(X106,'H. INV.'!$AL$10:$AV$171,11,FALSE),"")))))))</f>
        <v/>
      </c>
      <c r="FB106" s="148" t="str">
        <f>IF(Y106="","",IF(Y106="L",0,IF(Y106="V",0,IF(Y106="X",0,IF(Y$2="L",VLOOKUP(Y106,'H. INV.'!$F$10:$P$171,11,FALSE),IF(Y$2="S",VLOOKUP(Y106,'H. INV.'!$V$10:$AF$171,11,FALSE),IF(Y$2="D",VLOOKUP(Y106,'H. INV.'!$AL$10:$AV$171,11,FALSE),"")))))))</f>
        <v/>
      </c>
      <c r="FC106" s="148" t="str">
        <f>IF(Z106="","",IF(Z106="L",0,IF(Z106="V",0,IF(Z106="X",0,IF(Z$2="L",VLOOKUP(Z106,'H. INV.'!$F$10:$P$171,11,FALSE),IF(Z$2="S",VLOOKUP(Z106,'H. INV.'!$V$10:$AF$171,11,FALSE),IF(Z$2="D",VLOOKUP(Z106,'H. INV.'!$AL$10:$AV$171,11,FALSE),"")))))))</f>
        <v/>
      </c>
      <c r="FD106" s="148" t="str">
        <f>IF(AA106="","",IF(AA106="L",0,IF(AA106="V",0,IF(AA106="X",0,IF(AA$2="L",VLOOKUP(AA106,'H. INV.'!$F$10:$P$171,11,FALSE),IF(AA$2="S",VLOOKUP(AA106,'H. INV.'!$V$10:$AF$171,11,FALSE),IF(AA$2="D",VLOOKUP(AA106,'H. INV.'!$AL$10:$AV$171,11,FALSE),"")))))))</f>
        <v/>
      </c>
      <c r="FE106" s="148" t="str">
        <f>IF(AB106="","",IF(AB106="L",0,IF(AB106="V",0,IF(AB106="X",0,IF(AB$2="L",VLOOKUP(AB106,'H. INV.'!$F$10:$P$171,11,FALSE),IF(AB$2="S",VLOOKUP(AB106,'H. INV.'!$V$10:$AF$171,11,FALSE),IF(AB$2="D",VLOOKUP(AB106,'H. INV.'!$AL$10:$AV$171,11,FALSE),"")))))))</f>
        <v/>
      </c>
      <c r="FF106" s="148" t="str">
        <f>IF(AC106="","",IF(AC106="L",0,IF(AC106="V",0,IF(AC106="X",0,IF(AC$2="L",VLOOKUP(AC106,'H. INV.'!$F$10:$P$171,11,FALSE),IF(AC$2="S",VLOOKUP(AC106,'H. INV.'!$V$10:$AF$171,11,FALSE),IF(AC$2="D",VLOOKUP(AC106,'H. INV.'!$AL$10:$AV$171,11,FALSE),"")))))))</f>
        <v/>
      </c>
      <c r="FG106" s="148" t="str">
        <f>IF(AD106="","",IF(AD106="L",0,IF(AD106="V",0,IF(AD106="X",0,IF(AD$2="L",VLOOKUP(AD106,'H. INV.'!$F$10:$P$171,11,FALSE),IF(AD$2="S",VLOOKUP(AD106,'H. INV.'!$V$10:$AF$171,11,FALSE),IF(AD$2="D",VLOOKUP(AD106,'H. INV.'!$AL$10:$AV$171,11,FALSE),"")))))))</f>
        <v/>
      </c>
      <c r="FH106" s="148" t="str">
        <f>IF(AE106="","",IF(AE106="L",0,IF(AE106="V",0,IF(AE106="X",0,IF(AE$2="L",VLOOKUP(AE106,'H. INV.'!$F$10:$P$171,11,FALSE),IF(AE$2="S",VLOOKUP(AE106,'H. INV.'!$V$10:$AF$171,11,FALSE),IF(AE$2="D",VLOOKUP(AE106,'H. INV.'!$AL$10:$AV$171,11,FALSE),"")))))))</f>
        <v/>
      </c>
      <c r="FI106" s="148" t="str">
        <f>IF(AF106="","",IF(AF106="L",0,IF(AF106="V",0,IF(AF106="X",0,IF(AF$2="L",VLOOKUP(AF106,'H. INV.'!$F$10:$P$171,11,FALSE),IF(AF$2="S",VLOOKUP(AF106,'H. INV.'!$V$10:$AF$171,11,FALSE),IF(AF$2="D",VLOOKUP(AF106,'H. INV.'!$AL$10:$AV$171,11,FALSE),"")))))))</f>
        <v/>
      </c>
      <c r="FJ106" s="148" t="str">
        <f>IF(AG106="","",IF(AG106="L",0,IF(AG106="V",0,IF(AG106="X",0,IF(AG$2="L",VLOOKUP(AG106,'H. INV.'!$F$10:$P$171,11,FALSE),IF(AG$2="S",VLOOKUP(AG106,'H. INV.'!$V$10:$AF$171,11,FALSE),IF(AG$2="D",VLOOKUP(AG106,'H. INV.'!$AL$10:$AV$171,11,FALSE),"")))))))</f>
        <v/>
      </c>
      <c r="FK106" s="148" t="str">
        <f>IF(AH106="","",IF(AH106="L",0,IF(AH106="V",0,IF(AH106="X",0,IF(AH$2="L",VLOOKUP(AH106,'H. INV.'!$F$10:$P$171,11,FALSE),IF(AH$2="S",VLOOKUP(AH106,'H. INV.'!$V$10:$AF$171,11,FALSE),IF(AH$2="D",VLOOKUP(AH106,'H. INV.'!$AL$10:$AV$171,11,FALSE),"")))))))</f>
        <v/>
      </c>
      <c r="FL106" s="148" t="str">
        <f>IF(AI106="","",IF(AI106="L",0,IF(AI106="V",0,IF(AI106="X",0,IF(AI$2="L",VLOOKUP(AI106,'H. INV.'!$F$10:$P$171,11,FALSE),IF(AI$2="S",VLOOKUP(AI106,'H. INV.'!$V$10:$AF$171,11,FALSE),IF(AI$2="D",VLOOKUP(AI106,'H. INV.'!$AL$10:$AV$171,11,FALSE),"")))))))</f>
        <v/>
      </c>
      <c r="FM106" s="148" t="str">
        <f>IF(AJ106="","",IF(AJ106="L",0,IF(AJ106="V",0,IF(AJ106="X",0,IF(AJ$2="L",VLOOKUP(AJ106,'H. INV.'!$F$10:$P$171,11,FALSE),IF(AJ$2="S",VLOOKUP(AJ106,'H. INV.'!$V$10:$AF$171,11,FALSE),IF(AJ$2="D",VLOOKUP(AJ106,'H. INV.'!$AL$10:$AV$171,11,FALSE),"")))))))</f>
        <v/>
      </c>
      <c r="FN106" s="148" t="str">
        <f>IF(AK106="","",IF(AK106="L",0,IF(AK106="V",0,IF(AK106="X",0,IF(AK$2="L",VLOOKUP(AK106,'H. INV.'!$F$10:$P$171,11,FALSE),IF(AK$2="S",VLOOKUP(AK106,'H. INV.'!$V$10:$AF$171,11,FALSE),IF(AK$2="D",VLOOKUP(AK106,'H. INV.'!$AL$10:$AV$171,11,FALSE),"")))))))</f>
        <v/>
      </c>
      <c r="FO106" s="19"/>
      <c r="FP106" s="148" t="str">
        <f>IF(G106="","",IF(G106="L",0,IF(G106="V",0,IF(G106="X",0,IF(G$2="L",VLOOKUP(G106,'H. VER.'!$F$10:$P$171,11,FALSE),IF(G$2="S",VLOOKUP(G106,'H. VER.'!$V$10:$AF$171,11,FALSE),IF(G$2="D",VLOOKUP(G106,'H. VER.'!$AL$10:$AV$171,11,FALSE),"")))))))</f>
        <v/>
      </c>
      <c r="FQ106" s="148" t="str">
        <f>IF(H106="","",IF(H106="L",0,IF(H106="V",0,IF(H106="X",0,IF(H$2="L",VLOOKUP(H106,'H. VER.'!$F$10:$P$171,11,FALSE),IF(H$2="S",VLOOKUP(H106,'H. VER.'!$V$10:$AF$171,11,FALSE),IF(H$2="D",VLOOKUP(H106,'H. VER.'!$AL$10:$AV$171,11,FALSE),"")))))))</f>
        <v/>
      </c>
      <c r="FR106" s="148" t="str">
        <f>IF(I106="","",IF(I106="L",0,IF(I106="V",0,IF(I106="X",0,IF(I$2="L",VLOOKUP(I106,'H. VER.'!$F$10:$P$171,11,FALSE),IF(I$2="S",VLOOKUP(I106,'H. VER.'!$V$10:$AF$171,11,FALSE),IF(I$2="D",VLOOKUP(I106,'H. VER.'!$AL$10:$AV$171,11,FALSE),"")))))))</f>
        <v/>
      </c>
      <c r="FS106" s="148" t="str">
        <f>IF(J106="","",IF(J106="L",0,IF(J106="V",0,IF(J106="X",0,IF(J$2="L",VLOOKUP(J106,'H. VER.'!$F$10:$P$171,11,FALSE),IF(J$2="S",VLOOKUP(J106,'H. VER.'!$V$10:$AF$171,11,FALSE),IF(J$2="D",VLOOKUP(J106,'H. VER.'!$AL$10:$AV$171,11,FALSE),"")))))))</f>
        <v/>
      </c>
      <c r="FT106" s="148" t="str">
        <f>IF(K106="","",IF(K106="L",0,IF(K106="V",0,IF(K106="X",0,IF(K$2="L",VLOOKUP(K106,'H. VER.'!$F$10:$P$171,11,FALSE),IF(K$2="S",VLOOKUP(K106,'H. VER.'!$V$10:$AF$171,11,FALSE),IF(K$2="D",VLOOKUP(K106,'H. VER.'!$AL$10:$AV$171,11,FALSE),"")))))))</f>
        <v/>
      </c>
      <c r="FU106" s="148" t="str">
        <f>IF(L106="","",IF(L106="L",0,IF(L106="V",0,IF(L106="X",0,IF(L$2="L",VLOOKUP(L106,'H. VER.'!$F$10:$P$171,11,FALSE),IF(L$2="S",VLOOKUP(L106,'H. VER.'!$V$10:$AF$171,11,FALSE),IF(L$2="D",VLOOKUP(L106,'H. VER.'!$AL$10:$AV$171,11,FALSE),"")))))))</f>
        <v/>
      </c>
      <c r="FV106" s="148" t="str">
        <f>IF(M106="","",IF(M106="L",0,IF(M106="V",0,IF(M106="X",0,IF(M$2="L",VLOOKUP(M106,'H. VER.'!$F$10:$P$171,11,FALSE),IF(M$2="S",VLOOKUP(M106,'H. VER.'!$V$10:$AF$171,11,FALSE),IF(M$2="D",VLOOKUP(M106,'H. VER.'!$AL$10:$AV$171,11,FALSE),"")))))))</f>
        <v/>
      </c>
      <c r="FW106" s="148" t="str">
        <f>IF(N106="","",IF(N106="L",0,IF(N106="V",0,IF(N106="X",0,IF(N$2="L",VLOOKUP(N106,'H. VER.'!$F$10:$P$171,11,FALSE),IF(N$2="S",VLOOKUP(N106,'H. VER.'!$V$10:$AF$171,11,FALSE),IF(N$2="D",VLOOKUP(N106,'H. VER.'!$AL$10:$AV$171,11,FALSE),"")))))))</f>
        <v/>
      </c>
      <c r="FX106" s="148" t="str">
        <f>IF(O106="","",IF(O106="L",0,IF(O106="V",0,IF(O106="X",0,IF(O$2="L",VLOOKUP(O106,'H. VER.'!$F$10:$P$171,11,FALSE),IF(O$2="S",VLOOKUP(O106,'H. VER.'!$V$10:$AF$171,11,FALSE),IF(O$2="D",VLOOKUP(O106,'H. VER.'!$AL$10:$AV$171,11,FALSE),"")))))))</f>
        <v/>
      </c>
      <c r="FY106" s="148" t="str">
        <f>IF(P106="","",IF(P106="L",0,IF(P106="V",0,IF(P106="X",0,IF(P$2="L",VLOOKUP(P106,'H. VER.'!$F$10:$P$171,11,FALSE),IF(P$2="S",VLOOKUP(P106,'H. VER.'!$V$10:$AF$171,11,FALSE),IF(P$2="D",VLOOKUP(P106,'H. VER.'!$AL$10:$AV$171,11,FALSE),"")))))))</f>
        <v/>
      </c>
      <c r="FZ106" s="148" t="str">
        <f>IF(Q106="","",IF(Q106="L",0,IF(Q106="V",0,IF(Q106="X",0,IF(Q$2="L",VLOOKUP(Q106,'H. VER.'!$F$10:$P$171,11,FALSE),IF(Q$2="S",VLOOKUP(Q106,'H. VER.'!$V$10:$AF$171,11,FALSE),IF(Q$2="D",VLOOKUP(Q106,'H. VER.'!$AL$10:$AV$171,11,FALSE),"")))))))</f>
        <v/>
      </c>
      <c r="GA106" s="148" t="str">
        <f>IF(R106="","",IF(R106="L",0,IF(R106="V",0,IF(R106="X",0,IF(R$2="L",VLOOKUP(R106,'H. VER.'!$F$10:$P$171,11,FALSE),IF(R$2="S",VLOOKUP(R106,'H. VER.'!$V$10:$AF$171,11,FALSE),IF(R$2="D",VLOOKUP(R106,'H. VER.'!$AL$10:$AV$171,11,FALSE),"")))))))</f>
        <v/>
      </c>
      <c r="GB106" s="148" t="str">
        <f>IF(S106="","",IF(S106="L",0,IF(S106="V",0,IF(S106="X",0,IF(S$2="L",VLOOKUP(S106,'H. VER.'!$F$10:$P$171,11,FALSE),IF(S$2="S",VLOOKUP(S106,'H. VER.'!$V$10:$AF$171,11,FALSE),IF(S$2="D",VLOOKUP(S106,'H. VER.'!$AL$10:$AV$171,11,FALSE),"")))))))</f>
        <v/>
      </c>
      <c r="GC106" s="148" t="str">
        <f>IF(T106="","",IF(T106="L",0,IF(T106="V",0,IF(T106="X",0,IF(T$2="L",VLOOKUP(T106,'H. VER.'!$F$10:$P$171,11,FALSE),IF(T$2="S",VLOOKUP(T106,'H. VER.'!$V$10:$AF$171,11,FALSE),IF(T$2="D",VLOOKUP(T106,'H. VER.'!$AL$10:$AV$171,11,FALSE),"")))))))</f>
        <v/>
      </c>
      <c r="GD106" s="148" t="str">
        <f>IF(U106="","",IF(U106="L",0,IF(U106="V",0,IF(U106="X",0,IF(U$2="L",VLOOKUP(U106,'H. VER.'!$F$10:$P$171,11,FALSE),IF(U$2="S",VLOOKUP(U106,'H. VER.'!$V$10:$AF$171,11,FALSE),IF(U$2="D",VLOOKUP(U106,'H. VER.'!$AL$10:$AV$171,11,FALSE),"")))))))</f>
        <v/>
      </c>
      <c r="GE106" s="148" t="str">
        <f>IF(V106="","",IF(V106="L",0,IF(V106="V",0,IF(V106="X",0,IF(V$2="L",VLOOKUP(V106,'H. VER.'!$F$10:$P$171,11,FALSE),IF(V$2="S",VLOOKUP(V106,'H. VER.'!$V$10:$AF$171,11,FALSE),IF(V$2="D",VLOOKUP(V106,'H. VER.'!$AL$10:$AV$171,11,FALSE),"")))))))</f>
        <v/>
      </c>
      <c r="GF106" s="148" t="str">
        <f>IF(W106="","",IF(W106="L",0,IF(W106="V",0,IF(W106="X",0,IF(W$2="L",VLOOKUP(W106,'H. VER.'!$F$10:$P$171,11,FALSE),IF(W$2="S",VLOOKUP(W106,'H. VER.'!$V$10:$AF$171,11,FALSE),IF(W$2="D",VLOOKUP(W106,'H. VER.'!$AL$10:$AV$171,11,FALSE),"")))))))</f>
        <v/>
      </c>
      <c r="GG106" s="148" t="str">
        <f>IF(X106="","",IF(X106="L",0,IF(X106="V",0,IF(X106="X",0,IF(X$2="L",VLOOKUP(X106,'H. VER.'!$F$10:$P$171,11,FALSE),IF(X$2="S",VLOOKUP(X106,'H. VER.'!$V$10:$AF$171,11,FALSE),IF(X$2="D",VLOOKUP(X106,'H. VER.'!$AL$10:$AV$171,11,FALSE),"")))))))</f>
        <v/>
      </c>
      <c r="GH106" s="148" t="str">
        <f>IF(Y106="","",IF(Y106="L",0,IF(Y106="V",0,IF(Y106="X",0,IF(Y$2="L",VLOOKUP(Y106,'H. VER.'!$F$10:$P$171,11,FALSE),IF(Y$2="S",VLOOKUP(Y106,'H. VER.'!$V$10:$AF$171,11,FALSE),IF(Y$2="D",VLOOKUP(Y106,'H. VER.'!$AL$10:$AV$171,11,FALSE),"")))))))</f>
        <v/>
      </c>
      <c r="GI106" s="148" t="str">
        <f>IF(Z106="","",IF(Z106="L",0,IF(Z106="V",0,IF(Z106="X",0,IF(Z$2="L",VLOOKUP(Z106,'H. VER.'!$F$10:$P$171,11,FALSE),IF(Z$2="S",VLOOKUP(Z106,'H. VER.'!$V$10:$AF$171,11,FALSE),IF(Z$2="D",VLOOKUP(Z106,'H. VER.'!$AL$10:$AV$171,11,FALSE),"")))))))</f>
        <v/>
      </c>
      <c r="GJ106" s="148" t="str">
        <f>IF(AA106="","",IF(AA106="L",0,IF(AA106="V",0,IF(AA106="X",0,IF(AA$2="L",VLOOKUP(AA106,'H. VER.'!$F$10:$P$171,11,FALSE),IF(AA$2="S",VLOOKUP(AA106,'H. VER.'!$V$10:$AF$171,11,FALSE),IF(AA$2="D",VLOOKUP(AA106,'H. VER.'!$AL$10:$AV$171,11,FALSE),"")))))))</f>
        <v/>
      </c>
      <c r="GK106" s="148" t="str">
        <f>IF(AB106="","",IF(AB106="L",0,IF(AB106="V",0,IF(AB106="X",0,IF(AB$2="L",VLOOKUP(AB106,'H. VER.'!$F$10:$P$171,11,FALSE),IF(AB$2="S",VLOOKUP(AB106,'H. VER.'!$V$10:$AF$171,11,FALSE),IF(AB$2="D",VLOOKUP(AB106,'H. VER.'!$AL$10:$AV$171,11,FALSE),"")))))))</f>
        <v/>
      </c>
      <c r="GL106" s="148" t="str">
        <f>IF(AC106="","",IF(AC106="L",0,IF(AC106="V",0,IF(AC106="X",0,IF(AC$2="L",VLOOKUP(AC106,'H. VER.'!$F$10:$P$171,11,FALSE),IF(AC$2="S",VLOOKUP(AC106,'H. VER.'!$V$10:$AF$171,11,FALSE),IF(AC$2="D",VLOOKUP(AC106,'H. VER.'!$AL$10:$AV$171,11,FALSE),"")))))))</f>
        <v/>
      </c>
      <c r="GM106" s="148" t="str">
        <f>IF(AD106="","",IF(AD106="L",0,IF(AD106="V",0,IF(AD106="X",0,IF(AD$2="L",VLOOKUP(AD106,'H. VER.'!$F$10:$P$171,11,FALSE),IF(AD$2="S",VLOOKUP(AD106,'H. VER.'!$V$10:$AF$171,11,FALSE),IF(AD$2="D",VLOOKUP(AD106,'H. VER.'!$AL$10:$AV$171,11,FALSE),"")))))))</f>
        <v/>
      </c>
      <c r="GN106" s="148" t="str">
        <f>IF(AE106="","",IF(AE106="L",0,IF(AE106="V",0,IF(AE106="X",0,IF(AE$2="L",VLOOKUP(AE106,'H. VER.'!$F$10:$P$171,11,FALSE),IF(AE$2="S",VLOOKUP(AE106,'H. VER.'!$V$10:$AF$171,11,FALSE),IF(AE$2="D",VLOOKUP(AE106,'H. VER.'!$AL$10:$AV$171,11,FALSE),"")))))))</f>
        <v/>
      </c>
      <c r="GO106" s="148" t="str">
        <f>IF(AF106="","",IF(AF106="L",0,IF(AF106="V",0,IF(AF106="X",0,IF(AF$2="L",VLOOKUP(AF106,'H. VER.'!$F$10:$P$171,11,FALSE),IF(AF$2="S",VLOOKUP(AF106,'H. VER.'!$V$10:$AF$171,11,FALSE),IF(AF$2="D",VLOOKUP(AF106,'H. VER.'!$AL$10:$AV$171,11,FALSE),"")))))))</f>
        <v/>
      </c>
      <c r="GP106" s="148" t="str">
        <f>IF(AG106="","",IF(AG106="L",0,IF(AG106="V",0,IF(AG106="X",0,IF(AG$2="L",VLOOKUP(AG106,'H. VER.'!$F$10:$P$171,11,FALSE),IF(AG$2="S",VLOOKUP(AG106,'H. VER.'!$V$10:$AF$171,11,FALSE),IF(AG$2="D",VLOOKUP(AG106,'H. VER.'!$AL$10:$AV$171,11,FALSE),"")))))))</f>
        <v/>
      </c>
      <c r="GQ106" s="148" t="str">
        <f>IF(AH106="","",IF(AH106="L",0,IF(AH106="V",0,IF(AH106="X",0,IF(AH$2="L",VLOOKUP(AH106,'H. VER.'!$F$10:$P$171,11,FALSE),IF(AH$2="S",VLOOKUP(AH106,'H. VER.'!$V$10:$AF$171,11,FALSE),IF(AH$2="D",VLOOKUP(AH106,'H. VER.'!$AL$10:$AV$171,11,FALSE),"")))))))</f>
        <v/>
      </c>
      <c r="GR106" s="148" t="str">
        <f>IF(AI106="","",IF(AI106="L",0,IF(AI106="V",0,IF(AI106="X",0,IF(AI$2="L",VLOOKUP(AI106,'H. VER.'!$F$10:$P$171,11,FALSE),IF(AI$2="S",VLOOKUP(AI106,'H. VER.'!$V$10:$AF$171,11,FALSE),IF(AI$2="D",VLOOKUP(AI106,'H. VER.'!$AL$10:$AV$171,11,FALSE),"")))))))</f>
        <v/>
      </c>
      <c r="GS106" s="148" t="str">
        <f>IF(AJ106="","",IF(AJ106="L",0,IF(AJ106="V",0,IF(AJ106="X",0,IF(AJ$2="L",VLOOKUP(AJ106,'H. VER.'!$F$10:$P$171,11,FALSE),IF(AJ$2="S",VLOOKUP(AJ106,'H. VER.'!$V$10:$AF$171,11,FALSE),IF(AJ$2="D",VLOOKUP(AJ106,'H. VER.'!$AL$10:$AV$171,11,FALSE),"")))))))</f>
        <v/>
      </c>
      <c r="GT106" s="148" t="str">
        <f>IF(AK106="","",IF(AK106="L",0,IF(AK106="V",0,IF(AK106="X",0,IF(AK$2="L",VLOOKUP(AK106,'H. VER.'!$F$10:$P$171,11,FALSE),IF(AK$2="S",VLOOKUP(AK106,'H. VER.'!$V$10:$AF$171,11,FALSE),IF(AK$2="D",VLOOKUP(AK106,'H. VER.'!$AL$10:$AV$171,11,FALSE),"")))))))</f>
        <v/>
      </c>
      <c r="GU106" s="19"/>
      <c r="GV106" s="417" t="str">
        <f t="shared" si="122"/>
        <v/>
      </c>
      <c r="GW106" s="415"/>
    </row>
    <row r="107" spans="1:205" ht="15.75">
      <c r="A107" s="368"/>
      <c r="B107" s="367" t="str">
        <f>IFERROR(VLOOKUP(A523/7/2023+CONDUCTORES!C:V,20,FALSE),"")</f>
        <v/>
      </c>
      <c r="C107" s="544" t="str">
        <f>IF(CUADRO!A107="",IF(B107="","",B107),VLOOKUP(CUADRO!A107,CONDUCTORES!C:E,3,FALSE))</f>
        <v/>
      </c>
      <c r="D107" s="545" t="str">
        <f>IF(ISNA(IF(B107="",IF(A107="","",A107),VLOOKUP(B107,CONDUCTORES!B:F,5,FALSE))),"",(IF(B107="",IF(A107="","",A107),VLOOKUP(B107,CONDUCTORES!B:F,5,FALSE))))</f>
        <v/>
      </c>
      <c r="E107" s="546">
        <v>92</v>
      </c>
      <c r="F107" s="552"/>
      <c r="G107" s="547"/>
      <c r="H107" s="547"/>
      <c r="I107" s="547"/>
      <c r="J107" s="547"/>
      <c r="K107" s="547"/>
      <c r="L107" s="550"/>
      <c r="M107" s="547"/>
      <c r="N107" s="547"/>
      <c r="O107" s="547"/>
      <c r="P107" s="547"/>
      <c r="Q107" s="547"/>
      <c r="R107" s="547"/>
      <c r="S107" s="547"/>
      <c r="T107" s="547"/>
      <c r="U107" s="549"/>
      <c r="V107" s="547"/>
      <c r="W107" s="547"/>
      <c r="X107" s="547"/>
      <c r="Y107" s="547"/>
      <c r="Z107" s="550"/>
      <c r="AA107" s="547"/>
      <c r="AB107" s="547"/>
      <c r="AC107" s="547"/>
      <c r="AD107" s="547"/>
      <c r="AE107" s="547"/>
      <c r="AF107" s="547"/>
      <c r="AG107" s="547"/>
      <c r="AH107" s="547"/>
      <c r="AI107" s="547"/>
      <c r="AJ107" s="547"/>
      <c r="AK107" s="547"/>
      <c r="AL107" s="417">
        <f t="shared" si="120"/>
        <v>0</v>
      </c>
      <c r="AM107" s="417">
        <f t="shared" si="121"/>
        <v>31</v>
      </c>
      <c r="AN107" s="463">
        <f t="shared" si="112"/>
        <v>0</v>
      </c>
      <c r="AO107" s="463">
        <f t="shared" si="113"/>
        <v>0</v>
      </c>
      <c r="AP107" s="463">
        <f t="shared" si="114"/>
        <v>0</v>
      </c>
      <c r="AQ107" s="463">
        <f t="shared" si="115"/>
        <v>0</v>
      </c>
      <c r="AR107" s="463">
        <f t="shared" si="116"/>
        <v>0</v>
      </c>
      <c r="AS107" s="464">
        <f t="shared" si="117"/>
        <v>0</v>
      </c>
      <c r="AT107" s="464">
        <f t="shared" si="118"/>
        <v>0</v>
      </c>
      <c r="AU107" s="465">
        <f>EH107+(AO107*(CALCULADORA!$L$22/30))+(CUADRO!AP107*CALCULADORA!$J$22)+(CUADRO!AQ107*CALCULADORA!$J$22)+(CUADRO!AR107*CALCULADORA!$J$22)</f>
        <v>0</v>
      </c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97">
        <f t="shared" si="123"/>
        <v>1</v>
      </c>
      <c r="BW107" s="97">
        <f t="shared" si="124"/>
        <v>2</v>
      </c>
      <c r="BX107" s="97">
        <f t="shared" si="125"/>
        <v>3</v>
      </c>
      <c r="BY107" s="97">
        <f t="shared" si="126"/>
        <v>4</v>
      </c>
      <c r="BZ107" s="97">
        <f t="shared" si="127"/>
        <v>5</v>
      </c>
      <c r="CA107" s="97">
        <f t="shared" si="128"/>
        <v>6</v>
      </c>
      <c r="CB107" s="97">
        <f t="shared" si="129"/>
        <v>7</v>
      </c>
      <c r="CC107" s="97">
        <f t="shared" si="130"/>
        <v>8</v>
      </c>
      <c r="CD107" s="97">
        <f t="shared" si="131"/>
        <v>9</v>
      </c>
      <c r="CE107" s="97">
        <f t="shared" si="132"/>
        <v>10</v>
      </c>
      <c r="CF107" s="97">
        <f t="shared" si="133"/>
        <v>11</v>
      </c>
      <c r="CG107" s="97">
        <f t="shared" si="134"/>
        <v>12</v>
      </c>
      <c r="CH107" s="97">
        <f t="shared" si="135"/>
        <v>13</v>
      </c>
      <c r="CI107" s="97">
        <f t="shared" si="136"/>
        <v>14</v>
      </c>
      <c r="CJ107" s="97">
        <f t="shared" si="137"/>
        <v>15</v>
      </c>
      <c r="CK107" s="97">
        <f t="shared" si="138"/>
        <v>16</v>
      </c>
      <c r="CL107" s="97">
        <f t="shared" si="139"/>
        <v>17</v>
      </c>
      <c r="CM107" s="97">
        <f t="shared" si="140"/>
        <v>18</v>
      </c>
      <c r="CN107" s="97">
        <f t="shared" si="141"/>
        <v>19</v>
      </c>
      <c r="CO107" s="97">
        <f t="shared" si="142"/>
        <v>20</v>
      </c>
      <c r="CP107" s="97">
        <f t="shared" si="143"/>
        <v>21</v>
      </c>
      <c r="CQ107" s="97">
        <f t="shared" si="144"/>
        <v>22</v>
      </c>
      <c r="CR107" s="97">
        <f t="shared" si="145"/>
        <v>23</v>
      </c>
      <c r="CS107" s="97">
        <f t="shared" si="146"/>
        <v>24</v>
      </c>
      <c r="CT107" s="97">
        <f t="shared" si="147"/>
        <v>25</v>
      </c>
      <c r="CU107" s="97">
        <f t="shared" si="148"/>
        <v>26</v>
      </c>
      <c r="CV107" s="97">
        <f t="shared" si="149"/>
        <v>27</v>
      </c>
      <c r="CW107" s="97">
        <f t="shared" si="150"/>
        <v>28</v>
      </c>
      <c r="CX107" s="97">
        <f t="shared" si="151"/>
        <v>29</v>
      </c>
      <c r="CY107" s="97">
        <f t="shared" si="152"/>
        <v>30</v>
      </c>
      <c r="CZ107" s="97">
        <f t="shared" si="153"/>
        <v>31</v>
      </c>
      <c r="DA107" s="19"/>
      <c r="DB107" s="19"/>
      <c r="DC107" s="148" t="str">
        <f>IF(G107="X",CALCULADORA!$J$22,IF(CUADRO!G107="V",0,IF(CUADRO!G107="AP",0,IF(CUADRO!G107="HS",0,IF(CUADRO!G107="BA",0,IF(CALCULADORA!$M$2="INVIERNO",CUADRO!EJ107,CUADRO!FP107))))))</f>
        <v/>
      </c>
      <c r="DD107" s="148" t="str">
        <f>IF(H107="X",CALCULADORA!$J$22,IF(CUADRO!H107="V",0,IF(CUADRO!H107="AP",0,IF(CUADRO!H107="HS",0,IF(CUADRO!H107="BA",0,IF(CALCULADORA!$M$2="INVIERNO",CUADRO!EK107,CUADRO!FQ107))))))</f>
        <v/>
      </c>
      <c r="DE107" s="148" t="str">
        <f>IF(I107="X",CALCULADORA!$J$22,IF(CUADRO!I107="V",0,IF(CUADRO!I107="AP",0,IF(CUADRO!I107="HS",0,IF(CUADRO!I107="BA",0,IF(CALCULADORA!$M$2="INVIERNO",CUADRO!EL107,CUADRO!FR107))))))</f>
        <v/>
      </c>
      <c r="DF107" s="148" t="str">
        <f>IF(J107="X",CALCULADORA!$J$22,IF(CUADRO!J107="V",0,IF(CUADRO!J107="AP",0,IF(CUADRO!J107="HS",0,IF(CUADRO!J107="BA",0,IF(CALCULADORA!$M$2="INVIERNO",CUADRO!EM107,CUADRO!FS107))))))</f>
        <v/>
      </c>
      <c r="DG107" s="148" t="str">
        <f>IF(K107="X",CALCULADORA!$J$22,IF(CUADRO!K107="V",0,IF(CUADRO!K107="AP",0,IF(CUADRO!K107="HS",0,IF(CUADRO!K107="BA",0,IF(CALCULADORA!$M$2="INVIERNO",CUADRO!EN107,CUADRO!FT107))))))</f>
        <v/>
      </c>
      <c r="DH107" s="148" t="str">
        <f>IF(L107="X",CALCULADORA!$J$22,IF(CUADRO!L107="V",0,IF(CUADRO!L107="AP",0,IF(CUADRO!L107="HS",0,IF(CUADRO!L107="BA",0,IF(CALCULADORA!$M$2="INVIERNO",CUADRO!EO107,CUADRO!FU107))))))</f>
        <v/>
      </c>
      <c r="DI107" s="148" t="str">
        <f>IF(M107="X",CALCULADORA!$J$22,IF(CUADRO!M107="V",0,IF(CUADRO!M107="AP",0,IF(CUADRO!M107="HS",0,IF(CUADRO!M107="BA",0,IF(CALCULADORA!$M$2="INVIERNO",CUADRO!EP107,CUADRO!FV107))))))</f>
        <v/>
      </c>
      <c r="DJ107" s="148" t="str">
        <f>IF(N107="X",CALCULADORA!$J$22,IF(CUADRO!N107="V",0,IF(CUADRO!N107="AP",0,IF(CUADRO!N107="HS",0,IF(CUADRO!N107="BA",0,IF(CALCULADORA!$M$2="INVIERNO",CUADRO!EQ107,CUADRO!FW107))))))</f>
        <v/>
      </c>
      <c r="DK107" s="148" t="str">
        <f>IF(O107="X",CALCULADORA!$J$22,IF(CUADRO!O107="V",0,IF(CUADRO!O107="AP",0,IF(CUADRO!O107="HS",0,IF(CUADRO!O107="BA",0,IF(CALCULADORA!$M$2="INVIERNO",CUADRO!ER107,CUADRO!FX107))))))</f>
        <v/>
      </c>
      <c r="DL107" s="148" t="str">
        <f>IF(P107="X",CALCULADORA!$J$22,IF(CUADRO!P107="V",0,IF(CUADRO!P107="AP",0,IF(CUADRO!P107="HS",0,IF(CUADRO!P107="BA",0,IF(CALCULADORA!$M$2="INVIERNO",CUADRO!ES107,CUADRO!FY107))))))</f>
        <v/>
      </c>
      <c r="DM107" s="148" t="str">
        <f>IF(Q107="X",CALCULADORA!$J$22,IF(CUADRO!Q107="V",0,IF(CUADRO!Q107="AP",0,IF(CUADRO!Q107="HS",0,IF(CUADRO!Q107="BA",0,IF(CALCULADORA!$M$2="INVIERNO",CUADRO!ET107,CUADRO!FZ107))))))</f>
        <v/>
      </c>
      <c r="DN107" s="148" t="str">
        <f>IF(R107="X",CALCULADORA!$J$22,IF(CUADRO!R107="V",0,IF(CUADRO!R107="AP",0,IF(CUADRO!R107="HS",0,IF(CUADRO!R107="BA",0,IF(CALCULADORA!$M$2="INVIERNO",CUADRO!EU107,CUADRO!GA107))))))</f>
        <v/>
      </c>
      <c r="DO107" s="148" t="str">
        <f>IF(S107="X",CALCULADORA!$J$22,IF(CUADRO!S107="V",0,IF(CUADRO!S107="AP",0,IF(CUADRO!S107="HS",0,IF(CUADRO!S107="BA",0,IF(CALCULADORA!$M$2="INVIERNO",CUADRO!EV107,CUADRO!GB107))))))</f>
        <v/>
      </c>
      <c r="DP107" s="148" t="str">
        <f>IF(T107="X",CALCULADORA!$J$22,IF(CUADRO!T107="V",0,IF(CUADRO!T107="AP",0,IF(CUADRO!T107="HS",0,IF(CUADRO!T107="BA",0,IF(CALCULADORA!$M$2="INVIERNO",CUADRO!EW107,CUADRO!GC107))))))</f>
        <v/>
      </c>
      <c r="DQ107" s="148" t="str">
        <f>IF(U107="X",CALCULADORA!$J$22,IF(CUADRO!U107="V",0,IF(CUADRO!U107="AP",0,IF(CUADRO!U107="HS",0,IF(CUADRO!U107="BA",0,IF(CALCULADORA!$M$2="INVIERNO",CUADRO!EX107,CUADRO!GD107))))))</f>
        <v/>
      </c>
      <c r="DR107" s="148" t="str">
        <f>IF(V107="X",CALCULADORA!$J$22,IF(CUADRO!V107="V",0,IF(CUADRO!V107="AP",0,IF(CUADRO!V107="HS",0,IF(CUADRO!V107="BA",0,IF(CALCULADORA!$M$2="INVIERNO",CUADRO!EY107,CUADRO!GE107))))))</f>
        <v/>
      </c>
      <c r="DS107" s="148" t="str">
        <f>IF(W107="X",CALCULADORA!$J$22,IF(CUADRO!W107="V",0,IF(CUADRO!W107="AP",0,IF(CUADRO!W107="HS",0,IF(CUADRO!W107="BA",0,IF(CALCULADORA!$M$2="INVIERNO",CUADRO!EZ107,CUADRO!GF107))))))</f>
        <v/>
      </c>
      <c r="DT107" s="148" t="str">
        <f>IF(X107="X",CALCULADORA!$J$22,IF(CUADRO!X107="V",0,IF(CUADRO!X107="AP",0,IF(CUADRO!X107="HS",0,IF(CUADRO!X107="BA",0,IF(CALCULADORA!$M$2="INVIERNO",CUADRO!FA107,CUADRO!GG107))))))</f>
        <v/>
      </c>
      <c r="DU107" s="148" t="str">
        <f>IF(Y107="X",CALCULADORA!$J$22,IF(CUADRO!Y107="V",0,IF(CUADRO!Y107="AP",0,IF(CUADRO!Y107="HS",0,IF(CUADRO!Y107="BA",0,IF(CALCULADORA!$M$2="INVIERNO",CUADRO!FB107,CUADRO!GH107))))))</f>
        <v/>
      </c>
      <c r="DV107" s="148" t="str">
        <f>IF(Z107="X",CALCULADORA!$J$22,IF(CUADRO!Z107="V",0,IF(CUADRO!Z107="AP",0,IF(CUADRO!Z107="HS",0,IF(CUADRO!Z107="BA",0,IF(CALCULADORA!$M$2="INVIERNO",CUADRO!FC107,CUADRO!GI107))))))</f>
        <v/>
      </c>
      <c r="DW107" s="148" t="str">
        <f>IF(AA107="X",CALCULADORA!$J$22,IF(CUADRO!AA107="V",0,IF(CUADRO!AA107="AP",0,IF(CUADRO!AA107="HS",0,IF(CUADRO!AA107="BA",0,IF(CALCULADORA!$M$2="INVIERNO",CUADRO!FD107,CUADRO!GJ107))))))</f>
        <v/>
      </c>
      <c r="DX107" s="148" t="str">
        <f>IF(AB107="X",CALCULADORA!$J$22,IF(CUADRO!AB107="V",0,IF(CUADRO!AB107="AP",0,IF(CUADRO!AB107="HS",0,IF(CUADRO!AB107="BA",0,IF(CALCULADORA!$M$2="INVIERNO",CUADRO!FE107,CUADRO!GK107))))))</f>
        <v/>
      </c>
      <c r="DY107" s="148" t="str">
        <f>IF(AC107="X",CALCULADORA!$J$22,IF(CUADRO!AC107="V",0,IF(CUADRO!AC107="AP",0,IF(CUADRO!AC107="HS",0,IF(CUADRO!AC107="BA",0,IF(CALCULADORA!$M$2="INVIERNO",CUADRO!FF107,CUADRO!GL107))))))</f>
        <v/>
      </c>
      <c r="DZ107" s="148" t="str">
        <f>IF(AD107="X",CALCULADORA!$J$22,IF(CUADRO!AD107="V",0,IF(CUADRO!AD107="AP",0,IF(CUADRO!AD107="HS",0,IF(CUADRO!AD107="BA",0,IF(CALCULADORA!$M$2="INVIERNO",CUADRO!FG107,CUADRO!GM107))))))</f>
        <v/>
      </c>
      <c r="EA107" s="148" t="str">
        <f>IF(AE107="X",CALCULADORA!$J$22,IF(CUADRO!AE107="V",0,IF(CUADRO!AE107="AP",0,IF(CUADRO!AE107="HS",0,IF(CUADRO!AE107="BA",0,IF(CALCULADORA!$M$2="INVIERNO",CUADRO!FH107,CUADRO!GN107))))))</f>
        <v/>
      </c>
      <c r="EB107" s="148" t="str">
        <f>IF(AF107="X",CALCULADORA!$J$22,IF(CUADRO!AF107="V",0,IF(CUADRO!AF107="AP",0,IF(CUADRO!AF107="HS",0,IF(CUADRO!AF107="BA",0,IF(CALCULADORA!$M$2="INVIERNO",CUADRO!FI107,CUADRO!GO107))))))</f>
        <v/>
      </c>
      <c r="EC107" s="148" t="str">
        <f>IF(AG107="X",CALCULADORA!$J$22,IF(CUADRO!AG107="V",0,IF(CUADRO!AG107="AP",0,IF(CUADRO!AG107="HS",0,IF(CUADRO!AG107="BA",0,IF(CALCULADORA!$M$2="INVIERNO",CUADRO!FJ107,CUADRO!GP107))))))</f>
        <v/>
      </c>
      <c r="ED107" s="148" t="str">
        <f>IF(AH107="X",CALCULADORA!$J$22,IF(CUADRO!AH107="V",0,IF(CUADRO!AH107="AP",0,IF(CUADRO!AH107="HS",0,IF(CUADRO!AH107="BA",0,IF(CALCULADORA!$M$2="INVIERNO",CUADRO!FK107,CUADRO!GQ107))))))</f>
        <v/>
      </c>
      <c r="EE107" s="148" t="str">
        <f>IF(AI107="X",CALCULADORA!$J$22,IF(CUADRO!AI107="V",0,IF(CUADRO!AI107="AP",0,IF(CUADRO!AI107="HS",0,IF(CUADRO!AI107="BA",0,IF(CALCULADORA!$M$2="INVIERNO",CUADRO!FL107,CUADRO!GR107))))))</f>
        <v/>
      </c>
      <c r="EF107" s="148" t="str">
        <f>IF(AJ107="X",CALCULADORA!$J$22,IF(CUADRO!AJ107="V",0,IF(CUADRO!AJ107="AP",0,IF(CUADRO!AJ107="HS",0,IF(CUADRO!AJ107="BA",0,IF(CALCULADORA!$M$2="INVIERNO",CUADRO!FM107,CUADRO!GS107))))))</f>
        <v/>
      </c>
      <c r="EG107" s="148" t="str">
        <f>IF(AK107="X",CALCULADORA!$J$22,IF(CUADRO!AK107="V",0,IF(CUADRO!AK107="AP",0,IF(CUADRO!AK107="HS",0,IF(CUADRO!AK107="BA",0,IF(CALCULADORA!$M$2="INVIERNO",CUADRO!FN107,CUADRO!GT107))))))</f>
        <v/>
      </c>
      <c r="EH107" s="363">
        <f t="shared" si="119"/>
        <v>0</v>
      </c>
      <c r="EI107" s="19"/>
      <c r="EJ107" s="148" t="str">
        <f>IF(G107="","",IF(G107="L",0,IF(G107="V",0,IF(G107="X",0,IF(G$2="L",VLOOKUP(G107,'H. INV.'!$F$10:$P$171,11,FALSE),IF(G$2="S",VLOOKUP(G107,'H. INV.'!$V$10:$AF$171,11,FALSE),IF(G$2="D",VLOOKUP(G107,'H. INV.'!$AL$10:$AV$171,11,FALSE),"")))))))</f>
        <v/>
      </c>
      <c r="EK107" s="148" t="str">
        <f>IF(H107="","",IF(H107="L",0,IF(H107="V",0,IF(H107="X",0,IF(H$2="L",VLOOKUP(H107,'H. INV.'!$F$10:$P$171,11,FALSE),IF(H$2="S",VLOOKUP(H107,'H. INV.'!$V$10:$AF$171,11,FALSE),IF(H$2="D",VLOOKUP(H107,'H. INV.'!$AL$10:$AV$171,11,FALSE),"")))))))</f>
        <v/>
      </c>
      <c r="EL107" s="148" t="str">
        <f>IF(I107="","",IF(I107="L",0,IF(I107="V",0,IF(I107="X",0,IF(I$2="L",VLOOKUP(I107,'H. INV.'!$F$10:$P$171,11,FALSE),IF(I$2="S",VLOOKUP(I107,'H. INV.'!$V$10:$AF$171,11,FALSE),IF(I$2="D",VLOOKUP(I107,'H. INV.'!$AL$10:$AV$171,11,FALSE),"")))))))</f>
        <v/>
      </c>
      <c r="EM107" s="148" t="str">
        <f>IF(J107="","",IF(J107="L",0,IF(J107="V",0,IF(J107="X",0,IF(J$2="L",VLOOKUP(J107,'H. INV.'!$F$10:$P$171,11,FALSE),IF(J$2="S",VLOOKUP(J107,'H. INV.'!$V$10:$AF$171,11,FALSE),IF(J$2="D",VLOOKUP(J107,'H. INV.'!$AL$10:$AV$171,11,FALSE),"")))))))</f>
        <v/>
      </c>
      <c r="EN107" s="148" t="str">
        <f>IF(K107="","",IF(K107="L",0,IF(K107="V",0,IF(K107="X",0,IF(K$2="L",VLOOKUP(K107,'H. INV.'!$F$10:$P$171,11,FALSE),IF(K$2="S",VLOOKUP(K107,'H. INV.'!$V$10:$AF$171,11,FALSE),IF(K$2="D",VLOOKUP(K107,'H. INV.'!$AL$10:$AV$171,11,FALSE),"")))))))</f>
        <v/>
      </c>
      <c r="EO107" s="148" t="str">
        <f>IF(L107="","",IF(L107="L",0,IF(L107="V",0,IF(L107="X",0,IF(L$2="L",VLOOKUP(L107,'H. INV.'!$F$10:$P$171,11,FALSE),IF(L$2="S",VLOOKUP(L107,'H. INV.'!$V$10:$AF$171,11,FALSE),IF(L$2="D",VLOOKUP(L107,'H. INV.'!$AL$10:$AV$171,11,FALSE),"")))))))</f>
        <v/>
      </c>
      <c r="EP107" s="148" t="str">
        <f>IF(M107="","",IF(M107="L",0,IF(M107="V",0,IF(M107="X",0,IF(M$2="L",VLOOKUP(M107,'H. INV.'!$F$10:$P$171,11,FALSE),IF(M$2="S",VLOOKUP(M107,'H. INV.'!$V$10:$AF$171,11,FALSE),IF(M$2="D",VLOOKUP(M107,'H. INV.'!$AL$10:$AV$171,11,FALSE),"")))))))</f>
        <v/>
      </c>
      <c r="EQ107" s="148" t="str">
        <f>IF(N107="","",IF(N107="L",0,IF(N107="V",0,IF(N107="X",0,IF(N$2="L",VLOOKUP(N107,'H. INV.'!$F$10:$P$171,11,FALSE),IF(N$2="S",VLOOKUP(N107,'H. INV.'!$V$10:$AF$171,11,FALSE),IF(N$2="D",VLOOKUP(N107,'H. INV.'!$AL$10:$AV$171,11,FALSE),"")))))))</f>
        <v/>
      </c>
      <c r="ER107" s="148" t="str">
        <f>IF(O107="","",IF(O107="L",0,IF(O107="V",0,IF(O107="X",0,IF(O$2="L",VLOOKUP(O107,'H. INV.'!$F$10:$P$171,11,FALSE),IF(O$2="S",VLOOKUP(O107,'H. INV.'!$V$10:$AF$171,11,FALSE),IF(O$2="D",VLOOKUP(O107,'H. INV.'!$AL$10:$AV$171,11,FALSE),"")))))))</f>
        <v/>
      </c>
      <c r="ES107" s="148" t="str">
        <f>IF(P107="","",IF(P107="L",0,IF(P107="V",0,IF(P107="X",0,IF(P$2="L",VLOOKUP(P107,'H. INV.'!$F$10:$P$171,11,FALSE),IF(P$2="S",VLOOKUP(P107,'H. INV.'!$V$10:$AF$171,11,FALSE),IF(P$2="D",VLOOKUP(P107,'H. INV.'!$AL$10:$AV$171,11,FALSE),"")))))))</f>
        <v/>
      </c>
      <c r="ET107" s="148" t="str">
        <f>IF(Q107="","",IF(Q107="L",0,IF(Q107="V",0,IF(Q107="X",0,IF(Q$2="L",VLOOKUP(Q107,'H. INV.'!$F$10:$P$171,11,FALSE),IF(Q$2="S",VLOOKUP(Q107,'H. INV.'!$V$10:$AF$171,11,FALSE),IF(Q$2="D",VLOOKUP(Q107,'H. INV.'!$AL$10:$AV$171,11,FALSE),"")))))))</f>
        <v/>
      </c>
      <c r="EU107" s="148" t="str">
        <f>IF(R107="","",IF(R107="L",0,IF(R107="V",0,IF(R107="X",0,IF(R$2="L",VLOOKUP(R107,'H. INV.'!$F$10:$P$171,11,FALSE),IF(R$2="S",VLOOKUP(R107,'H. INV.'!$V$10:$AF$171,11,FALSE),IF(R$2="D",VLOOKUP(R107,'H. INV.'!$AL$10:$AV$171,11,FALSE),"")))))))</f>
        <v/>
      </c>
      <c r="EV107" s="148" t="str">
        <f>IF(S107="","",IF(S107="L",0,IF(S107="V",0,IF(S107="X",0,IF(S$2="L",VLOOKUP(S107,'H. INV.'!$F$10:$P$171,11,FALSE),IF(S$2="S",VLOOKUP(S107,'H. INV.'!$V$10:$AF$171,11,FALSE),IF(S$2="D",VLOOKUP(S107,'H. INV.'!$AL$10:$AV$171,11,FALSE),"")))))))</f>
        <v/>
      </c>
      <c r="EW107" s="148" t="str">
        <f>IF(T107="","",IF(T107="L",0,IF(T107="V",0,IF(T107="X",0,IF(T$2="L",VLOOKUP(T107,'H. INV.'!$F$10:$P$171,11,FALSE),IF(T$2="S",VLOOKUP(T107,'H. INV.'!$V$10:$AF$171,11,FALSE),IF(T$2="D",VLOOKUP(T107,'H. INV.'!$AL$10:$AV$171,11,FALSE),"")))))))</f>
        <v/>
      </c>
      <c r="EX107" s="148" t="str">
        <f>IF(U107="","",IF(U107="L",0,IF(U107="V",0,IF(U107="X",0,IF(U$2="L",VLOOKUP(U107,'H. INV.'!$F$10:$P$171,11,FALSE),IF(U$2="S",VLOOKUP(U107,'H. INV.'!$V$10:$AF$171,11,FALSE),IF(U$2="D",VLOOKUP(U107,'H. INV.'!$AL$10:$AV$171,11,FALSE),"")))))))</f>
        <v/>
      </c>
      <c r="EY107" s="148" t="str">
        <f>IF(V107="","",IF(V107="L",0,IF(V107="V",0,IF(V107="X",0,IF(V$2="L",VLOOKUP(V107,'H. INV.'!$F$10:$P$171,11,FALSE),IF(V$2="S",VLOOKUP(V107,'H. INV.'!$V$10:$AF$171,11,FALSE),IF(V$2="D",VLOOKUP(V107,'H. INV.'!$AL$10:$AV$171,11,FALSE),"")))))))</f>
        <v/>
      </c>
      <c r="EZ107" s="148" t="str">
        <f>IF(W107="","",IF(W107="L",0,IF(W107="V",0,IF(W107="X",0,IF(W$2="L",VLOOKUP(W107,'H. INV.'!$F$10:$P$171,11,FALSE),IF(W$2="S",VLOOKUP(W107,'H. INV.'!$V$10:$AF$171,11,FALSE),IF(W$2="D",VLOOKUP(W107,'H. INV.'!$AL$10:$AV$171,11,FALSE),"")))))))</f>
        <v/>
      </c>
      <c r="FA107" s="148" t="str">
        <f>IF(X107="","",IF(X107="L",0,IF(X107="V",0,IF(X107="X",0,IF(X$2="L",VLOOKUP(X107,'H. INV.'!$F$10:$P$171,11,FALSE),IF(X$2="S",VLOOKUP(X107,'H. INV.'!$V$10:$AF$171,11,FALSE),IF(X$2="D",VLOOKUP(X107,'H. INV.'!$AL$10:$AV$171,11,FALSE),"")))))))</f>
        <v/>
      </c>
      <c r="FB107" s="148" t="str">
        <f>IF(Y107="","",IF(Y107="L",0,IF(Y107="V",0,IF(Y107="X",0,IF(Y$2="L",VLOOKUP(Y107,'H. INV.'!$F$10:$P$171,11,FALSE),IF(Y$2="S",VLOOKUP(Y107,'H. INV.'!$V$10:$AF$171,11,FALSE),IF(Y$2="D",VLOOKUP(Y107,'H. INV.'!$AL$10:$AV$171,11,FALSE),"")))))))</f>
        <v/>
      </c>
      <c r="FC107" s="148" t="str">
        <f>IF(Z107="","",IF(Z107="L",0,IF(Z107="V",0,IF(Z107="X",0,IF(Z$2="L",VLOOKUP(Z107,'H. INV.'!$F$10:$P$171,11,FALSE),IF(Z$2="S",VLOOKUP(Z107,'H. INV.'!$V$10:$AF$171,11,FALSE),IF(Z$2="D",VLOOKUP(Z107,'H. INV.'!$AL$10:$AV$171,11,FALSE),"")))))))</f>
        <v/>
      </c>
      <c r="FD107" s="148" t="str">
        <f>IF(AA107="","",IF(AA107="L",0,IF(AA107="V",0,IF(AA107="X",0,IF(AA$2="L",VLOOKUP(AA107,'H. INV.'!$F$10:$P$171,11,FALSE),IF(AA$2="S",VLOOKUP(AA107,'H. INV.'!$V$10:$AF$171,11,FALSE),IF(AA$2="D",VLOOKUP(AA107,'H. INV.'!$AL$10:$AV$171,11,FALSE),"")))))))</f>
        <v/>
      </c>
      <c r="FE107" s="148" t="str">
        <f>IF(AB107="","",IF(AB107="L",0,IF(AB107="V",0,IF(AB107="X",0,IF(AB$2="L",VLOOKUP(AB107,'H. INV.'!$F$10:$P$171,11,FALSE),IF(AB$2="S",VLOOKUP(AB107,'H. INV.'!$V$10:$AF$171,11,FALSE),IF(AB$2="D",VLOOKUP(AB107,'H. INV.'!$AL$10:$AV$171,11,FALSE),"")))))))</f>
        <v/>
      </c>
      <c r="FF107" s="148" t="str">
        <f>IF(AC107="","",IF(AC107="L",0,IF(AC107="V",0,IF(AC107="X",0,IF(AC$2="L",VLOOKUP(AC107,'H. INV.'!$F$10:$P$171,11,FALSE),IF(AC$2="S",VLOOKUP(AC107,'H. INV.'!$V$10:$AF$171,11,FALSE),IF(AC$2="D",VLOOKUP(AC107,'H. INV.'!$AL$10:$AV$171,11,FALSE),"")))))))</f>
        <v/>
      </c>
      <c r="FG107" s="148" t="str">
        <f>IF(AD107="","",IF(AD107="L",0,IF(AD107="V",0,IF(AD107="X",0,IF(AD$2="L",VLOOKUP(AD107,'H. INV.'!$F$10:$P$171,11,FALSE),IF(AD$2="S",VLOOKUP(AD107,'H. INV.'!$V$10:$AF$171,11,FALSE),IF(AD$2="D",VLOOKUP(AD107,'H. INV.'!$AL$10:$AV$171,11,FALSE),"")))))))</f>
        <v/>
      </c>
      <c r="FH107" s="148" t="str">
        <f>IF(AE107="","",IF(AE107="L",0,IF(AE107="V",0,IF(AE107="X",0,IF(AE$2="L",VLOOKUP(AE107,'H. INV.'!$F$10:$P$171,11,FALSE),IF(AE$2="S",VLOOKUP(AE107,'H. INV.'!$V$10:$AF$171,11,FALSE),IF(AE$2="D",VLOOKUP(AE107,'H. INV.'!$AL$10:$AV$171,11,FALSE),"")))))))</f>
        <v/>
      </c>
      <c r="FI107" s="148" t="str">
        <f>IF(AF107="","",IF(AF107="L",0,IF(AF107="V",0,IF(AF107="X",0,IF(AF$2="L",VLOOKUP(AF107,'H. INV.'!$F$10:$P$171,11,FALSE),IF(AF$2="S",VLOOKUP(AF107,'H. INV.'!$V$10:$AF$171,11,FALSE),IF(AF$2="D",VLOOKUP(AF107,'H. INV.'!$AL$10:$AV$171,11,FALSE),"")))))))</f>
        <v/>
      </c>
      <c r="FJ107" s="148" t="str">
        <f>IF(AG107="","",IF(AG107="L",0,IF(AG107="V",0,IF(AG107="X",0,IF(AG$2="L",VLOOKUP(AG107,'H. INV.'!$F$10:$P$171,11,FALSE),IF(AG$2="S",VLOOKUP(AG107,'H. INV.'!$V$10:$AF$171,11,FALSE),IF(AG$2="D",VLOOKUP(AG107,'H. INV.'!$AL$10:$AV$171,11,FALSE),"")))))))</f>
        <v/>
      </c>
      <c r="FK107" s="148" t="str">
        <f>IF(AH107="","",IF(AH107="L",0,IF(AH107="V",0,IF(AH107="X",0,IF(AH$2="L",VLOOKUP(AH107,'H. INV.'!$F$10:$P$171,11,FALSE),IF(AH$2="S",VLOOKUP(AH107,'H. INV.'!$V$10:$AF$171,11,FALSE),IF(AH$2="D",VLOOKUP(AH107,'H. INV.'!$AL$10:$AV$171,11,FALSE),"")))))))</f>
        <v/>
      </c>
      <c r="FL107" s="148" t="str">
        <f>IF(AI107="","",IF(AI107="L",0,IF(AI107="V",0,IF(AI107="X",0,IF(AI$2="L",VLOOKUP(AI107,'H. INV.'!$F$10:$P$171,11,FALSE),IF(AI$2="S",VLOOKUP(AI107,'H. INV.'!$V$10:$AF$171,11,FALSE),IF(AI$2="D",VLOOKUP(AI107,'H. INV.'!$AL$10:$AV$171,11,FALSE),"")))))))</f>
        <v/>
      </c>
      <c r="FM107" s="148" t="str">
        <f>IF(AJ107="","",IF(AJ107="L",0,IF(AJ107="V",0,IF(AJ107="X",0,IF(AJ$2="L",VLOOKUP(AJ107,'H. INV.'!$F$10:$P$171,11,FALSE),IF(AJ$2="S",VLOOKUP(AJ107,'H. INV.'!$V$10:$AF$171,11,FALSE),IF(AJ$2="D",VLOOKUP(AJ107,'H. INV.'!$AL$10:$AV$171,11,FALSE),"")))))))</f>
        <v/>
      </c>
      <c r="FN107" s="148" t="str">
        <f>IF(AK107="","",IF(AK107="L",0,IF(AK107="V",0,IF(AK107="X",0,IF(AK$2="L",VLOOKUP(AK107,'H. INV.'!$F$10:$P$171,11,FALSE),IF(AK$2="S",VLOOKUP(AK107,'H. INV.'!$V$10:$AF$171,11,FALSE),IF(AK$2="D",VLOOKUP(AK107,'H. INV.'!$AL$10:$AV$171,11,FALSE),"")))))))</f>
        <v/>
      </c>
      <c r="FO107" s="19"/>
      <c r="FP107" s="148" t="str">
        <f>IF(G107="","",IF(G107="L",0,IF(G107="V",0,IF(G107="X",0,IF(G$2="L",VLOOKUP(G107,'H. VER.'!$F$10:$P$171,11,FALSE),IF(G$2="S",VLOOKUP(G107,'H. VER.'!$V$10:$AF$171,11,FALSE),IF(G$2="D",VLOOKUP(G107,'H. VER.'!$AL$10:$AV$171,11,FALSE),"")))))))</f>
        <v/>
      </c>
      <c r="FQ107" s="148" t="str">
        <f>IF(H107="","",IF(H107="L",0,IF(H107="V",0,IF(H107="X",0,IF(H$2="L",VLOOKUP(H107,'H. VER.'!$F$10:$P$171,11,FALSE),IF(H$2="S",VLOOKUP(H107,'H. VER.'!$V$10:$AF$171,11,FALSE),IF(H$2="D",VLOOKUP(H107,'H. VER.'!$AL$10:$AV$171,11,FALSE),"")))))))</f>
        <v/>
      </c>
      <c r="FR107" s="148" t="str">
        <f>IF(I107="","",IF(I107="L",0,IF(I107="V",0,IF(I107="X",0,IF(I$2="L",VLOOKUP(I107,'H. VER.'!$F$10:$P$171,11,FALSE),IF(I$2="S",VLOOKUP(I107,'H. VER.'!$V$10:$AF$171,11,FALSE),IF(I$2="D",VLOOKUP(I107,'H. VER.'!$AL$10:$AV$171,11,FALSE),"")))))))</f>
        <v/>
      </c>
      <c r="FS107" s="148" t="str">
        <f>IF(J107="","",IF(J107="L",0,IF(J107="V",0,IF(J107="X",0,IF(J$2="L",VLOOKUP(J107,'H. VER.'!$F$10:$P$171,11,FALSE),IF(J$2="S",VLOOKUP(J107,'H. VER.'!$V$10:$AF$171,11,FALSE),IF(J$2="D",VLOOKUP(J107,'H. VER.'!$AL$10:$AV$171,11,FALSE),"")))))))</f>
        <v/>
      </c>
      <c r="FT107" s="148" t="str">
        <f>IF(K107="","",IF(K107="L",0,IF(K107="V",0,IF(K107="X",0,IF(K$2="L",VLOOKUP(K107,'H. VER.'!$F$10:$P$171,11,FALSE),IF(K$2="S",VLOOKUP(K107,'H. VER.'!$V$10:$AF$171,11,FALSE),IF(K$2="D",VLOOKUP(K107,'H. VER.'!$AL$10:$AV$171,11,FALSE),"")))))))</f>
        <v/>
      </c>
      <c r="FU107" s="148" t="str">
        <f>IF(L107="","",IF(L107="L",0,IF(L107="V",0,IF(L107="X",0,IF(L$2="L",VLOOKUP(L107,'H. VER.'!$F$10:$P$171,11,FALSE),IF(L$2="S",VLOOKUP(L107,'H. VER.'!$V$10:$AF$171,11,FALSE),IF(L$2="D",VLOOKUP(L107,'H. VER.'!$AL$10:$AV$171,11,FALSE),"")))))))</f>
        <v/>
      </c>
      <c r="FV107" s="148" t="str">
        <f>IF(M107="","",IF(M107="L",0,IF(M107="V",0,IF(M107="X",0,IF(M$2="L",VLOOKUP(M107,'H. VER.'!$F$10:$P$171,11,FALSE),IF(M$2="S",VLOOKUP(M107,'H. VER.'!$V$10:$AF$171,11,FALSE),IF(M$2="D",VLOOKUP(M107,'H. VER.'!$AL$10:$AV$171,11,FALSE),"")))))))</f>
        <v/>
      </c>
      <c r="FW107" s="148" t="str">
        <f>IF(N107="","",IF(N107="L",0,IF(N107="V",0,IF(N107="X",0,IF(N$2="L",VLOOKUP(N107,'H. VER.'!$F$10:$P$171,11,FALSE),IF(N$2="S",VLOOKUP(N107,'H. VER.'!$V$10:$AF$171,11,FALSE),IF(N$2="D",VLOOKUP(N107,'H. VER.'!$AL$10:$AV$171,11,FALSE),"")))))))</f>
        <v/>
      </c>
      <c r="FX107" s="148" t="str">
        <f>IF(O107="","",IF(O107="L",0,IF(O107="V",0,IF(O107="X",0,IF(O$2="L",VLOOKUP(O107,'H. VER.'!$F$10:$P$171,11,FALSE),IF(O$2="S",VLOOKUP(O107,'H. VER.'!$V$10:$AF$171,11,FALSE),IF(O$2="D",VLOOKUP(O107,'H. VER.'!$AL$10:$AV$171,11,FALSE),"")))))))</f>
        <v/>
      </c>
      <c r="FY107" s="148" t="str">
        <f>IF(P107="","",IF(P107="L",0,IF(P107="V",0,IF(P107="X",0,IF(P$2="L",VLOOKUP(P107,'H. VER.'!$F$10:$P$171,11,FALSE),IF(P$2="S",VLOOKUP(P107,'H. VER.'!$V$10:$AF$171,11,FALSE),IF(P$2="D",VLOOKUP(P107,'H. VER.'!$AL$10:$AV$171,11,FALSE),"")))))))</f>
        <v/>
      </c>
      <c r="FZ107" s="148" t="str">
        <f>IF(Q107="","",IF(Q107="L",0,IF(Q107="V",0,IF(Q107="X",0,IF(Q$2="L",VLOOKUP(Q107,'H. VER.'!$F$10:$P$171,11,FALSE),IF(Q$2="S",VLOOKUP(Q107,'H. VER.'!$V$10:$AF$171,11,FALSE),IF(Q$2="D",VLOOKUP(Q107,'H. VER.'!$AL$10:$AV$171,11,FALSE),"")))))))</f>
        <v/>
      </c>
      <c r="GA107" s="148" t="str">
        <f>IF(R107="","",IF(R107="L",0,IF(R107="V",0,IF(R107="X",0,IF(R$2="L",VLOOKUP(R107,'H. VER.'!$F$10:$P$171,11,FALSE),IF(R$2="S",VLOOKUP(R107,'H. VER.'!$V$10:$AF$171,11,FALSE),IF(R$2="D",VLOOKUP(R107,'H. VER.'!$AL$10:$AV$171,11,FALSE),"")))))))</f>
        <v/>
      </c>
      <c r="GB107" s="148" t="str">
        <f>IF(S107="","",IF(S107="L",0,IF(S107="V",0,IF(S107="X",0,IF(S$2="L",VLOOKUP(S107,'H. VER.'!$F$10:$P$171,11,FALSE),IF(S$2="S",VLOOKUP(S107,'H. VER.'!$V$10:$AF$171,11,FALSE),IF(S$2="D",VLOOKUP(S107,'H. VER.'!$AL$10:$AV$171,11,FALSE),"")))))))</f>
        <v/>
      </c>
      <c r="GC107" s="148" t="str">
        <f>IF(T107="","",IF(T107="L",0,IF(T107="V",0,IF(T107="X",0,IF(T$2="L",VLOOKUP(T107,'H. VER.'!$F$10:$P$171,11,FALSE),IF(T$2="S",VLOOKUP(T107,'H. VER.'!$V$10:$AF$171,11,FALSE),IF(T$2="D",VLOOKUP(T107,'H. VER.'!$AL$10:$AV$171,11,FALSE),"")))))))</f>
        <v/>
      </c>
      <c r="GD107" s="148" t="str">
        <f>IF(U107="","",IF(U107="L",0,IF(U107="V",0,IF(U107="X",0,IF(U$2="L",VLOOKUP(U107,'H. VER.'!$F$10:$P$171,11,FALSE),IF(U$2="S",VLOOKUP(U107,'H. VER.'!$V$10:$AF$171,11,FALSE),IF(U$2="D",VLOOKUP(U107,'H. VER.'!$AL$10:$AV$171,11,FALSE),"")))))))</f>
        <v/>
      </c>
      <c r="GE107" s="148" t="str">
        <f>IF(V107="","",IF(V107="L",0,IF(V107="V",0,IF(V107="X",0,IF(V$2="L",VLOOKUP(V107,'H. VER.'!$F$10:$P$171,11,FALSE),IF(V$2="S",VLOOKUP(V107,'H. VER.'!$V$10:$AF$171,11,FALSE),IF(V$2="D",VLOOKUP(V107,'H. VER.'!$AL$10:$AV$171,11,FALSE),"")))))))</f>
        <v/>
      </c>
      <c r="GF107" s="148" t="str">
        <f>IF(W107="","",IF(W107="L",0,IF(W107="V",0,IF(W107="X",0,IF(W$2="L",VLOOKUP(W107,'H. VER.'!$F$10:$P$171,11,FALSE),IF(W$2="S",VLOOKUP(W107,'H. VER.'!$V$10:$AF$171,11,FALSE),IF(W$2="D",VLOOKUP(W107,'H. VER.'!$AL$10:$AV$171,11,FALSE),"")))))))</f>
        <v/>
      </c>
      <c r="GG107" s="148" t="str">
        <f>IF(X107="","",IF(X107="L",0,IF(X107="V",0,IF(X107="X",0,IF(X$2="L",VLOOKUP(X107,'H. VER.'!$F$10:$P$171,11,FALSE),IF(X$2="S",VLOOKUP(X107,'H. VER.'!$V$10:$AF$171,11,FALSE),IF(X$2="D",VLOOKUP(X107,'H. VER.'!$AL$10:$AV$171,11,FALSE),"")))))))</f>
        <v/>
      </c>
      <c r="GH107" s="148" t="str">
        <f>IF(Y107="","",IF(Y107="L",0,IF(Y107="V",0,IF(Y107="X",0,IF(Y$2="L",VLOOKUP(Y107,'H. VER.'!$F$10:$P$171,11,FALSE),IF(Y$2="S",VLOOKUP(Y107,'H. VER.'!$V$10:$AF$171,11,FALSE),IF(Y$2="D",VLOOKUP(Y107,'H. VER.'!$AL$10:$AV$171,11,FALSE),"")))))))</f>
        <v/>
      </c>
      <c r="GI107" s="148" t="str">
        <f>IF(Z107="","",IF(Z107="L",0,IF(Z107="V",0,IF(Z107="X",0,IF(Z$2="L",VLOOKUP(Z107,'H. VER.'!$F$10:$P$171,11,FALSE),IF(Z$2="S",VLOOKUP(Z107,'H. VER.'!$V$10:$AF$171,11,FALSE),IF(Z$2="D",VLOOKUP(Z107,'H. VER.'!$AL$10:$AV$171,11,FALSE),"")))))))</f>
        <v/>
      </c>
      <c r="GJ107" s="148" t="str">
        <f>IF(AA107="","",IF(AA107="L",0,IF(AA107="V",0,IF(AA107="X",0,IF(AA$2="L",VLOOKUP(AA107,'H. VER.'!$F$10:$P$171,11,FALSE),IF(AA$2="S",VLOOKUP(AA107,'H. VER.'!$V$10:$AF$171,11,FALSE),IF(AA$2="D",VLOOKUP(AA107,'H. VER.'!$AL$10:$AV$171,11,FALSE),"")))))))</f>
        <v/>
      </c>
      <c r="GK107" s="148" t="str">
        <f>IF(AB107="","",IF(AB107="L",0,IF(AB107="V",0,IF(AB107="X",0,IF(AB$2="L",VLOOKUP(AB107,'H. VER.'!$F$10:$P$171,11,FALSE),IF(AB$2="S",VLOOKUP(AB107,'H. VER.'!$V$10:$AF$171,11,FALSE),IF(AB$2="D",VLOOKUP(AB107,'H. VER.'!$AL$10:$AV$171,11,FALSE),"")))))))</f>
        <v/>
      </c>
      <c r="GL107" s="148" t="str">
        <f>IF(AC107="","",IF(AC107="L",0,IF(AC107="V",0,IF(AC107="X",0,IF(AC$2="L",VLOOKUP(AC107,'H. VER.'!$F$10:$P$171,11,FALSE),IF(AC$2="S",VLOOKUP(AC107,'H. VER.'!$V$10:$AF$171,11,FALSE),IF(AC$2="D",VLOOKUP(AC107,'H. VER.'!$AL$10:$AV$171,11,FALSE),"")))))))</f>
        <v/>
      </c>
      <c r="GM107" s="148" t="str">
        <f>IF(AD107="","",IF(AD107="L",0,IF(AD107="V",0,IF(AD107="X",0,IF(AD$2="L",VLOOKUP(AD107,'H. VER.'!$F$10:$P$171,11,FALSE),IF(AD$2="S",VLOOKUP(AD107,'H. VER.'!$V$10:$AF$171,11,FALSE),IF(AD$2="D",VLOOKUP(AD107,'H. VER.'!$AL$10:$AV$171,11,FALSE),"")))))))</f>
        <v/>
      </c>
      <c r="GN107" s="148" t="str">
        <f>IF(AE107="","",IF(AE107="L",0,IF(AE107="V",0,IF(AE107="X",0,IF(AE$2="L",VLOOKUP(AE107,'H. VER.'!$F$10:$P$171,11,FALSE),IF(AE$2="S",VLOOKUP(AE107,'H. VER.'!$V$10:$AF$171,11,FALSE),IF(AE$2="D",VLOOKUP(AE107,'H. VER.'!$AL$10:$AV$171,11,FALSE),"")))))))</f>
        <v/>
      </c>
      <c r="GO107" s="148" t="str">
        <f>IF(AF107="","",IF(AF107="L",0,IF(AF107="V",0,IF(AF107="X",0,IF(AF$2="L",VLOOKUP(AF107,'H. VER.'!$F$10:$P$171,11,FALSE),IF(AF$2="S",VLOOKUP(AF107,'H. VER.'!$V$10:$AF$171,11,FALSE),IF(AF$2="D",VLOOKUP(AF107,'H. VER.'!$AL$10:$AV$171,11,FALSE),"")))))))</f>
        <v/>
      </c>
      <c r="GP107" s="148" t="str">
        <f>IF(AG107="","",IF(AG107="L",0,IF(AG107="V",0,IF(AG107="X",0,IF(AG$2="L",VLOOKUP(AG107,'H. VER.'!$F$10:$P$171,11,FALSE),IF(AG$2="S",VLOOKUP(AG107,'H. VER.'!$V$10:$AF$171,11,FALSE),IF(AG$2="D",VLOOKUP(AG107,'H. VER.'!$AL$10:$AV$171,11,FALSE),"")))))))</f>
        <v/>
      </c>
      <c r="GQ107" s="148" t="str">
        <f>IF(AH107="","",IF(AH107="L",0,IF(AH107="V",0,IF(AH107="X",0,IF(AH$2="L",VLOOKUP(AH107,'H. VER.'!$F$10:$P$171,11,FALSE),IF(AH$2="S",VLOOKUP(AH107,'H. VER.'!$V$10:$AF$171,11,FALSE),IF(AH$2="D",VLOOKUP(AH107,'H. VER.'!$AL$10:$AV$171,11,FALSE),"")))))))</f>
        <v/>
      </c>
      <c r="GR107" s="148" t="str">
        <f>IF(AI107="","",IF(AI107="L",0,IF(AI107="V",0,IF(AI107="X",0,IF(AI$2="L",VLOOKUP(AI107,'H. VER.'!$F$10:$P$171,11,FALSE),IF(AI$2="S",VLOOKUP(AI107,'H. VER.'!$V$10:$AF$171,11,FALSE),IF(AI$2="D",VLOOKUP(AI107,'H. VER.'!$AL$10:$AV$171,11,FALSE),"")))))))</f>
        <v/>
      </c>
      <c r="GS107" s="148" t="str">
        <f>IF(AJ107="","",IF(AJ107="L",0,IF(AJ107="V",0,IF(AJ107="X",0,IF(AJ$2="L",VLOOKUP(AJ107,'H. VER.'!$F$10:$P$171,11,FALSE),IF(AJ$2="S",VLOOKUP(AJ107,'H. VER.'!$V$10:$AF$171,11,FALSE),IF(AJ$2="D",VLOOKUP(AJ107,'H. VER.'!$AL$10:$AV$171,11,FALSE),"")))))))</f>
        <v/>
      </c>
      <c r="GT107" s="148" t="str">
        <f>IF(AK107="","",IF(AK107="L",0,IF(AK107="V",0,IF(AK107="X",0,IF(AK$2="L",VLOOKUP(AK107,'H. VER.'!$F$10:$P$171,11,FALSE),IF(AK$2="S",VLOOKUP(AK107,'H. VER.'!$V$10:$AF$171,11,FALSE),IF(AK$2="D",VLOOKUP(AK107,'H. VER.'!$AL$10:$AV$171,11,FALSE),"")))))))</f>
        <v/>
      </c>
      <c r="GU107" s="19"/>
      <c r="GV107" s="417" t="str">
        <f t="shared" si="122"/>
        <v/>
      </c>
      <c r="GW107" s="415"/>
    </row>
    <row r="108" spans="1:205" ht="15.75">
      <c r="A108" s="368"/>
      <c r="B108" s="367" t="str">
        <f>IFERROR(VLOOKUP(A524/7/2023+CONDUCTORES!C:V,20,FALSE),"")</f>
        <v/>
      </c>
      <c r="C108" s="544" t="str">
        <f>IF(CUADRO!A108="",IF(B108="","",B108),VLOOKUP(CUADRO!A108,CONDUCTORES!C:E,3,FALSE))</f>
        <v/>
      </c>
      <c r="D108" s="545" t="str">
        <f>IF(ISNA(IF(B108="",IF(A108="","",A108),VLOOKUP(B108,CONDUCTORES!B:F,5,FALSE))),"",(IF(B108="",IF(A108="","",A108),VLOOKUP(B108,CONDUCTORES!B:F,5,FALSE))))</f>
        <v/>
      </c>
      <c r="E108" s="546">
        <v>93</v>
      </c>
      <c r="F108" s="551"/>
      <c r="G108" s="547"/>
      <c r="H108" s="547"/>
      <c r="I108" s="547"/>
      <c r="J108" s="547"/>
      <c r="K108" s="547"/>
      <c r="L108" s="550"/>
      <c r="M108" s="547"/>
      <c r="N108" s="547"/>
      <c r="O108" s="547"/>
      <c r="P108" s="547"/>
      <c r="Q108" s="547"/>
      <c r="R108" s="547"/>
      <c r="S108" s="547"/>
      <c r="T108" s="547"/>
      <c r="U108" s="549"/>
      <c r="V108" s="547"/>
      <c r="W108" s="547"/>
      <c r="X108" s="547"/>
      <c r="Y108" s="547"/>
      <c r="Z108" s="550"/>
      <c r="AA108" s="547"/>
      <c r="AB108" s="547"/>
      <c r="AC108" s="547"/>
      <c r="AD108" s="547"/>
      <c r="AE108" s="547"/>
      <c r="AF108" s="547"/>
      <c r="AG108" s="547"/>
      <c r="AH108" s="547"/>
      <c r="AI108" s="547"/>
      <c r="AJ108" s="547"/>
      <c r="AK108" s="547"/>
      <c r="AL108" s="417">
        <f t="shared" si="120"/>
        <v>0</v>
      </c>
      <c r="AM108" s="417">
        <f t="shared" si="121"/>
        <v>31</v>
      </c>
      <c r="AN108" s="463">
        <f t="shared" si="112"/>
        <v>0</v>
      </c>
      <c r="AO108" s="463">
        <f t="shared" si="113"/>
        <v>0</v>
      </c>
      <c r="AP108" s="463">
        <f t="shared" si="114"/>
        <v>0</v>
      </c>
      <c r="AQ108" s="463">
        <f t="shared" si="115"/>
        <v>0</v>
      </c>
      <c r="AR108" s="463">
        <f t="shared" si="116"/>
        <v>0</v>
      </c>
      <c r="AS108" s="464">
        <f t="shared" si="117"/>
        <v>0</v>
      </c>
      <c r="AT108" s="464">
        <f t="shared" si="118"/>
        <v>0</v>
      </c>
      <c r="AU108" s="465">
        <f>EH108+(AO108*(CALCULADORA!$L$22/30))+(CUADRO!AP108*CALCULADORA!$J$22)+(CUADRO!AQ108*CALCULADORA!$J$22)+(CUADRO!AR108*CALCULADORA!$J$22)</f>
        <v>0</v>
      </c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97">
        <f t="shared" si="123"/>
        <v>1</v>
      </c>
      <c r="BW108" s="97">
        <f t="shared" si="124"/>
        <v>2</v>
      </c>
      <c r="BX108" s="97">
        <f t="shared" si="125"/>
        <v>3</v>
      </c>
      <c r="BY108" s="97">
        <f t="shared" si="126"/>
        <v>4</v>
      </c>
      <c r="BZ108" s="97">
        <f t="shared" si="127"/>
        <v>5</v>
      </c>
      <c r="CA108" s="97">
        <f t="shared" si="128"/>
        <v>6</v>
      </c>
      <c r="CB108" s="97">
        <f t="shared" si="129"/>
        <v>7</v>
      </c>
      <c r="CC108" s="97">
        <f t="shared" si="130"/>
        <v>8</v>
      </c>
      <c r="CD108" s="97">
        <f t="shared" si="131"/>
        <v>9</v>
      </c>
      <c r="CE108" s="97">
        <f t="shared" si="132"/>
        <v>10</v>
      </c>
      <c r="CF108" s="97">
        <f t="shared" si="133"/>
        <v>11</v>
      </c>
      <c r="CG108" s="97">
        <f t="shared" si="134"/>
        <v>12</v>
      </c>
      <c r="CH108" s="97">
        <f t="shared" si="135"/>
        <v>13</v>
      </c>
      <c r="CI108" s="97">
        <f t="shared" si="136"/>
        <v>14</v>
      </c>
      <c r="CJ108" s="97">
        <f t="shared" si="137"/>
        <v>15</v>
      </c>
      <c r="CK108" s="97">
        <f t="shared" si="138"/>
        <v>16</v>
      </c>
      <c r="CL108" s="97">
        <f t="shared" si="139"/>
        <v>17</v>
      </c>
      <c r="CM108" s="97">
        <f t="shared" si="140"/>
        <v>18</v>
      </c>
      <c r="CN108" s="97">
        <f t="shared" si="141"/>
        <v>19</v>
      </c>
      <c r="CO108" s="97">
        <f t="shared" si="142"/>
        <v>20</v>
      </c>
      <c r="CP108" s="97">
        <f t="shared" si="143"/>
        <v>21</v>
      </c>
      <c r="CQ108" s="97">
        <f t="shared" si="144"/>
        <v>22</v>
      </c>
      <c r="CR108" s="97">
        <f t="shared" si="145"/>
        <v>23</v>
      </c>
      <c r="CS108" s="97">
        <f t="shared" si="146"/>
        <v>24</v>
      </c>
      <c r="CT108" s="97">
        <f t="shared" si="147"/>
        <v>25</v>
      </c>
      <c r="CU108" s="97">
        <f t="shared" si="148"/>
        <v>26</v>
      </c>
      <c r="CV108" s="97">
        <f t="shared" si="149"/>
        <v>27</v>
      </c>
      <c r="CW108" s="97">
        <f t="shared" si="150"/>
        <v>28</v>
      </c>
      <c r="CX108" s="97">
        <f t="shared" si="151"/>
        <v>29</v>
      </c>
      <c r="CY108" s="97">
        <f t="shared" si="152"/>
        <v>30</v>
      </c>
      <c r="CZ108" s="97">
        <f t="shared" si="153"/>
        <v>31</v>
      </c>
      <c r="DA108" s="19"/>
      <c r="DB108" s="19"/>
      <c r="DC108" s="148" t="str">
        <f>IF(G108="X",CALCULADORA!$J$22,IF(CUADRO!G108="V",0,IF(CUADRO!G108="AP",0,IF(CUADRO!G108="HS",0,IF(CUADRO!G108="BA",0,IF(CALCULADORA!$M$2="INVIERNO",CUADRO!EJ108,CUADRO!FP108))))))</f>
        <v/>
      </c>
      <c r="DD108" s="148" t="str">
        <f>IF(H108="X",CALCULADORA!$J$22,IF(CUADRO!H108="V",0,IF(CUADRO!H108="AP",0,IF(CUADRO!H108="HS",0,IF(CUADRO!H108="BA",0,IF(CALCULADORA!$M$2="INVIERNO",CUADRO!EK108,CUADRO!FQ108))))))</f>
        <v/>
      </c>
      <c r="DE108" s="148" t="str">
        <f>IF(I108="X",CALCULADORA!$J$22,IF(CUADRO!I108="V",0,IF(CUADRO!I108="AP",0,IF(CUADRO!I108="HS",0,IF(CUADRO!I108="BA",0,IF(CALCULADORA!$M$2="INVIERNO",CUADRO!EL108,CUADRO!FR108))))))</f>
        <v/>
      </c>
      <c r="DF108" s="148" t="str">
        <f>IF(J108="X",CALCULADORA!$J$22,IF(CUADRO!J108="V",0,IF(CUADRO!J108="AP",0,IF(CUADRO!J108="HS",0,IF(CUADRO!J108="BA",0,IF(CALCULADORA!$M$2="INVIERNO",CUADRO!EM108,CUADRO!FS108))))))</f>
        <v/>
      </c>
      <c r="DG108" s="148" t="str">
        <f>IF(K108="X",CALCULADORA!$J$22,IF(CUADRO!K108="V",0,IF(CUADRO!K108="AP",0,IF(CUADRO!K108="HS",0,IF(CUADRO!K108="BA",0,IF(CALCULADORA!$M$2="INVIERNO",CUADRO!EN108,CUADRO!FT108))))))</f>
        <v/>
      </c>
      <c r="DH108" s="148" t="str">
        <f>IF(L108="X",CALCULADORA!$J$22,IF(CUADRO!L108="V",0,IF(CUADRO!L108="AP",0,IF(CUADRO!L108="HS",0,IF(CUADRO!L108="BA",0,IF(CALCULADORA!$M$2="INVIERNO",CUADRO!EO108,CUADRO!FU108))))))</f>
        <v/>
      </c>
      <c r="DI108" s="148" t="str">
        <f>IF(M108="X",CALCULADORA!$J$22,IF(CUADRO!M108="V",0,IF(CUADRO!M108="AP",0,IF(CUADRO!M108="HS",0,IF(CUADRO!M108="BA",0,IF(CALCULADORA!$M$2="INVIERNO",CUADRO!EP108,CUADRO!FV108))))))</f>
        <v/>
      </c>
      <c r="DJ108" s="148" t="str">
        <f>IF(N108="X",CALCULADORA!$J$22,IF(CUADRO!N108="V",0,IF(CUADRO!N108="AP",0,IF(CUADRO!N108="HS",0,IF(CUADRO!N108="BA",0,IF(CALCULADORA!$M$2="INVIERNO",CUADRO!EQ108,CUADRO!FW108))))))</f>
        <v/>
      </c>
      <c r="DK108" s="148" t="str">
        <f>IF(O108="X",CALCULADORA!$J$22,IF(CUADRO!O108="V",0,IF(CUADRO!O108="AP",0,IF(CUADRO!O108="HS",0,IF(CUADRO!O108="BA",0,IF(CALCULADORA!$M$2="INVIERNO",CUADRO!ER108,CUADRO!FX108))))))</f>
        <v/>
      </c>
      <c r="DL108" s="148" t="str">
        <f>IF(P108="X",CALCULADORA!$J$22,IF(CUADRO!P108="V",0,IF(CUADRO!P108="AP",0,IF(CUADRO!P108="HS",0,IF(CUADRO!P108="BA",0,IF(CALCULADORA!$M$2="INVIERNO",CUADRO!ES108,CUADRO!FY108))))))</f>
        <v/>
      </c>
      <c r="DM108" s="148" t="str">
        <f>IF(Q108="X",CALCULADORA!$J$22,IF(CUADRO!Q108="V",0,IF(CUADRO!Q108="AP",0,IF(CUADRO!Q108="HS",0,IF(CUADRO!Q108="BA",0,IF(CALCULADORA!$M$2="INVIERNO",CUADRO!ET108,CUADRO!FZ108))))))</f>
        <v/>
      </c>
      <c r="DN108" s="148" t="str">
        <f>IF(R108="X",CALCULADORA!$J$22,IF(CUADRO!R108="V",0,IF(CUADRO!R108="AP",0,IF(CUADRO!R108="HS",0,IF(CUADRO!R108="BA",0,IF(CALCULADORA!$M$2="INVIERNO",CUADRO!EU108,CUADRO!GA108))))))</f>
        <v/>
      </c>
      <c r="DO108" s="148" t="str">
        <f>IF(S108="X",CALCULADORA!$J$22,IF(CUADRO!S108="V",0,IF(CUADRO!S108="AP",0,IF(CUADRO!S108="HS",0,IF(CUADRO!S108="BA",0,IF(CALCULADORA!$M$2="INVIERNO",CUADRO!EV108,CUADRO!GB108))))))</f>
        <v/>
      </c>
      <c r="DP108" s="148" t="str">
        <f>IF(T108="X",CALCULADORA!$J$22,IF(CUADRO!T108="V",0,IF(CUADRO!T108="AP",0,IF(CUADRO!T108="HS",0,IF(CUADRO!T108="BA",0,IF(CALCULADORA!$M$2="INVIERNO",CUADRO!EW108,CUADRO!GC108))))))</f>
        <v/>
      </c>
      <c r="DQ108" s="148" t="str">
        <f>IF(U108="X",CALCULADORA!$J$22,IF(CUADRO!U108="V",0,IF(CUADRO!U108="AP",0,IF(CUADRO!U108="HS",0,IF(CUADRO!U108="BA",0,IF(CALCULADORA!$M$2="INVIERNO",CUADRO!EX108,CUADRO!GD108))))))</f>
        <v/>
      </c>
      <c r="DR108" s="148" t="str">
        <f>IF(V108="X",CALCULADORA!$J$22,IF(CUADRO!V108="V",0,IF(CUADRO!V108="AP",0,IF(CUADRO!V108="HS",0,IF(CUADRO!V108="BA",0,IF(CALCULADORA!$M$2="INVIERNO",CUADRO!EY108,CUADRO!GE108))))))</f>
        <v/>
      </c>
      <c r="DS108" s="148" t="str">
        <f>IF(W108="X",CALCULADORA!$J$22,IF(CUADRO!W108="V",0,IF(CUADRO!W108="AP",0,IF(CUADRO!W108="HS",0,IF(CUADRO!W108="BA",0,IF(CALCULADORA!$M$2="INVIERNO",CUADRO!EZ108,CUADRO!GF108))))))</f>
        <v/>
      </c>
      <c r="DT108" s="148" t="str">
        <f>IF(X108="X",CALCULADORA!$J$22,IF(CUADRO!X108="V",0,IF(CUADRO!X108="AP",0,IF(CUADRO!X108="HS",0,IF(CUADRO!X108="BA",0,IF(CALCULADORA!$M$2="INVIERNO",CUADRO!FA108,CUADRO!GG108))))))</f>
        <v/>
      </c>
      <c r="DU108" s="148" t="str">
        <f>IF(Y108="X",CALCULADORA!$J$22,IF(CUADRO!Y108="V",0,IF(CUADRO!Y108="AP",0,IF(CUADRO!Y108="HS",0,IF(CUADRO!Y108="BA",0,IF(CALCULADORA!$M$2="INVIERNO",CUADRO!FB108,CUADRO!GH108))))))</f>
        <v/>
      </c>
      <c r="DV108" s="148" t="str">
        <f>IF(Z108="X",CALCULADORA!$J$22,IF(CUADRO!Z108="V",0,IF(CUADRO!Z108="AP",0,IF(CUADRO!Z108="HS",0,IF(CUADRO!Z108="BA",0,IF(CALCULADORA!$M$2="INVIERNO",CUADRO!FC108,CUADRO!GI108))))))</f>
        <v/>
      </c>
      <c r="DW108" s="148" t="str">
        <f>IF(AA108="X",CALCULADORA!$J$22,IF(CUADRO!AA108="V",0,IF(CUADRO!AA108="AP",0,IF(CUADRO!AA108="HS",0,IF(CUADRO!AA108="BA",0,IF(CALCULADORA!$M$2="INVIERNO",CUADRO!FD108,CUADRO!GJ108))))))</f>
        <v/>
      </c>
      <c r="DX108" s="148" t="str">
        <f>IF(AB108="X",CALCULADORA!$J$22,IF(CUADRO!AB108="V",0,IF(CUADRO!AB108="AP",0,IF(CUADRO!AB108="HS",0,IF(CUADRO!AB108="BA",0,IF(CALCULADORA!$M$2="INVIERNO",CUADRO!FE108,CUADRO!GK108))))))</f>
        <v/>
      </c>
      <c r="DY108" s="148" t="str">
        <f>IF(AC108="X",CALCULADORA!$J$22,IF(CUADRO!AC108="V",0,IF(CUADRO!AC108="AP",0,IF(CUADRO!AC108="HS",0,IF(CUADRO!AC108="BA",0,IF(CALCULADORA!$M$2="INVIERNO",CUADRO!FF108,CUADRO!GL108))))))</f>
        <v/>
      </c>
      <c r="DZ108" s="148" t="str">
        <f>IF(AD108="X",CALCULADORA!$J$22,IF(CUADRO!AD108="V",0,IF(CUADRO!AD108="AP",0,IF(CUADRO!AD108="HS",0,IF(CUADRO!AD108="BA",0,IF(CALCULADORA!$M$2="INVIERNO",CUADRO!FG108,CUADRO!GM108))))))</f>
        <v/>
      </c>
      <c r="EA108" s="148" t="str">
        <f>IF(AE108="X",CALCULADORA!$J$22,IF(CUADRO!AE108="V",0,IF(CUADRO!AE108="AP",0,IF(CUADRO!AE108="HS",0,IF(CUADRO!AE108="BA",0,IF(CALCULADORA!$M$2="INVIERNO",CUADRO!FH108,CUADRO!GN108))))))</f>
        <v/>
      </c>
      <c r="EB108" s="148" t="str">
        <f>IF(AF108="X",CALCULADORA!$J$22,IF(CUADRO!AF108="V",0,IF(CUADRO!AF108="AP",0,IF(CUADRO!AF108="HS",0,IF(CUADRO!AF108="BA",0,IF(CALCULADORA!$M$2="INVIERNO",CUADRO!FI108,CUADRO!GO108))))))</f>
        <v/>
      </c>
      <c r="EC108" s="148" t="str">
        <f>IF(AG108="X",CALCULADORA!$J$22,IF(CUADRO!AG108="V",0,IF(CUADRO!AG108="AP",0,IF(CUADRO!AG108="HS",0,IF(CUADRO!AG108="BA",0,IF(CALCULADORA!$M$2="INVIERNO",CUADRO!FJ108,CUADRO!GP108))))))</f>
        <v/>
      </c>
      <c r="ED108" s="148" t="str">
        <f>IF(AH108="X",CALCULADORA!$J$22,IF(CUADRO!AH108="V",0,IF(CUADRO!AH108="AP",0,IF(CUADRO!AH108="HS",0,IF(CUADRO!AH108="BA",0,IF(CALCULADORA!$M$2="INVIERNO",CUADRO!FK108,CUADRO!GQ108))))))</f>
        <v/>
      </c>
      <c r="EE108" s="148" t="str">
        <f>IF(AI108="X",CALCULADORA!$J$22,IF(CUADRO!AI108="V",0,IF(CUADRO!AI108="AP",0,IF(CUADRO!AI108="HS",0,IF(CUADRO!AI108="BA",0,IF(CALCULADORA!$M$2="INVIERNO",CUADRO!FL108,CUADRO!GR108))))))</f>
        <v/>
      </c>
      <c r="EF108" s="148" t="str">
        <f>IF(AJ108="X",CALCULADORA!$J$22,IF(CUADRO!AJ108="V",0,IF(CUADRO!AJ108="AP",0,IF(CUADRO!AJ108="HS",0,IF(CUADRO!AJ108="BA",0,IF(CALCULADORA!$M$2="INVIERNO",CUADRO!FM108,CUADRO!GS108))))))</f>
        <v/>
      </c>
      <c r="EG108" s="148" t="str">
        <f>IF(AK108="X",CALCULADORA!$J$22,IF(CUADRO!AK108="V",0,IF(CUADRO!AK108="AP",0,IF(CUADRO!AK108="HS",0,IF(CUADRO!AK108="BA",0,IF(CALCULADORA!$M$2="INVIERNO",CUADRO!FN108,CUADRO!GT108))))))</f>
        <v/>
      </c>
      <c r="EH108" s="363">
        <f t="shared" si="119"/>
        <v>0</v>
      </c>
      <c r="EI108" s="19"/>
      <c r="EJ108" s="148" t="str">
        <f>IF(G108="","",IF(G108="L",0,IF(G108="V",0,IF(G108="X",0,IF(G$2="L",VLOOKUP(G108,'H. INV.'!$F$10:$P$171,11,FALSE),IF(G$2="S",VLOOKUP(G108,'H. INV.'!$V$10:$AF$171,11,FALSE),IF(G$2="D",VLOOKUP(G108,'H. INV.'!$AL$10:$AV$171,11,FALSE),"")))))))</f>
        <v/>
      </c>
      <c r="EK108" s="148" t="str">
        <f>IF(H108="","",IF(H108="L",0,IF(H108="V",0,IF(H108="X",0,IF(H$2="L",VLOOKUP(H108,'H. INV.'!$F$10:$P$171,11,FALSE),IF(H$2="S",VLOOKUP(H108,'H. INV.'!$V$10:$AF$171,11,FALSE),IF(H$2="D",VLOOKUP(H108,'H. INV.'!$AL$10:$AV$171,11,FALSE),"")))))))</f>
        <v/>
      </c>
      <c r="EL108" s="148" t="str">
        <f>IF(I108="","",IF(I108="L",0,IF(I108="V",0,IF(I108="X",0,IF(I$2="L",VLOOKUP(I108,'H. INV.'!$F$10:$P$171,11,FALSE),IF(I$2="S",VLOOKUP(I108,'H. INV.'!$V$10:$AF$171,11,FALSE),IF(I$2="D",VLOOKUP(I108,'H. INV.'!$AL$10:$AV$171,11,FALSE),"")))))))</f>
        <v/>
      </c>
      <c r="EM108" s="148" t="str">
        <f>IF(J108="","",IF(J108="L",0,IF(J108="V",0,IF(J108="X",0,IF(J$2="L",VLOOKUP(J108,'H. INV.'!$F$10:$P$171,11,FALSE),IF(J$2="S",VLOOKUP(J108,'H. INV.'!$V$10:$AF$171,11,FALSE),IF(J$2="D",VLOOKUP(J108,'H. INV.'!$AL$10:$AV$171,11,FALSE),"")))))))</f>
        <v/>
      </c>
      <c r="EN108" s="148" t="str">
        <f>IF(K108="","",IF(K108="L",0,IF(K108="V",0,IF(K108="X",0,IF(K$2="L",VLOOKUP(K108,'H. INV.'!$F$10:$P$171,11,FALSE),IF(K$2="S",VLOOKUP(K108,'H. INV.'!$V$10:$AF$171,11,FALSE),IF(K$2="D",VLOOKUP(K108,'H. INV.'!$AL$10:$AV$171,11,FALSE),"")))))))</f>
        <v/>
      </c>
      <c r="EO108" s="148" t="str">
        <f>IF(L108="","",IF(L108="L",0,IF(L108="V",0,IF(L108="X",0,IF(L$2="L",VLOOKUP(L108,'H. INV.'!$F$10:$P$171,11,FALSE),IF(L$2="S",VLOOKUP(L108,'H. INV.'!$V$10:$AF$171,11,FALSE),IF(L$2="D",VLOOKUP(L108,'H. INV.'!$AL$10:$AV$171,11,FALSE),"")))))))</f>
        <v/>
      </c>
      <c r="EP108" s="148" t="str">
        <f>IF(M108="","",IF(M108="L",0,IF(M108="V",0,IF(M108="X",0,IF(M$2="L",VLOOKUP(M108,'H. INV.'!$F$10:$P$171,11,FALSE),IF(M$2="S",VLOOKUP(M108,'H. INV.'!$V$10:$AF$171,11,FALSE),IF(M$2="D",VLOOKUP(M108,'H. INV.'!$AL$10:$AV$171,11,FALSE),"")))))))</f>
        <v/>
      </c>
      <c r="EQ108" s="148" t="str">
        <f>IF(N108="","",IF(N108="L",0,IF(N108="V",0,IF(N108="X",0,IF(N$2="L",VLOOKUP(N108,'H. INV.'!$F$10:$P$171,11,FALSE),IF(N$2="S",VLOOKUP(N108,'H. INV.'!$V$10:$AF$171,11,FALSE),IF(N$2="D",VLOOKUP(N108,'H. INV.'!$AL$10:$AV$171,11,FALSE),"")))))))</f>
        <v/>
      </c>
      <c r="ER108" s="148" t="str">
        <f>IF(O108="","",IF(O108="L",0,IF(O108="V",0,IF(O108="X",0,IF(O$2="L",VLOOKUP(O108,'H. INV.'!$F$10:$P$171,11,FALSE),IF(O$2="S",VLOOKUP(O108,'H. INV.'!$V$10:$AF$171,11,FALSE),IF(O$2="D",VLOOKUP(O108,'H. INV.'!$AL$10:$AV$171,11,FALSE),"")))))))</f>
        <v/>
      </c>
      <c r="ES108" s="148" t="str">
        <f>IF(P108="","",IF(P108="L",0,IF(P108="V",0,IF(P108="X",0,IF(P$2="L",VLOOKUP(P108,'H. INV.'!$F$10:$P$171,11,FALSE),IF(P$2="S",VLOOKUP(P108,'H. INV.'!$V$10:$AF$171,11,FALSE),IF(P$2="D",VLOOKUP(P108,'H. INV.'!$AL$10:$AV$171,11,FALSE),"")))))))</f>
        <v/>
      </c>
      <c r="ET108" s="148" t="str">
        <f>IF(Q108="","",IF(Q108="L",0,IF(Q108="V",0,IF(Q108="X",0,IF(Q$2="L",VLOOKUP(Q108,'H. INV.'!$F$10:$P$171,11,FALSE),IF(Q$2="S",VLOOKUP(Q108,'H. INV.'!$V$10:$AF$171,11,FALSE),IF(Q$2="D",VLOOKUP(Q108,'H. INV.'!$AL$10:$AV$171,11,FALSE),"")))))))</f>
        <v/>
      </c>
      <c r="EU108" s="148" t="str">
        <f>IF(R108="","",IF(R108="L",0,IF(R108="V",0,IF(R108="X",0,IF(R$2="L",VLOOKUP(R108,'H. INV.'!$F$10:$P$171,11,FALSE),IF(R$2="S",VLOOKUP(R108,'H. INV.'!$V$10:$AF$171,11,FALSE),IF(R$2="D",VLOOKUP(R108,'H. INV.'!$AL$10:$AV$171,11,FALSE),"")))))))</f>
        <v/>
      </c>
      <c r="EV108" s="148" t="str">
        <f>IF(S108="","",IF(S108="L",0,IF(S108="V",0,IF(S108="X",0,IF(S$2="L",VLOOKUP(S108,'H. INV.'!$F$10:$P$171,11,FALSE),IF(S$2="S",VLOOKUP(S108,'H. INV.'!$V$10:$AF$171,11,FALSE),IF(S$2="D",VLOOKUP(S108,'H. INV.'!$AL$10:$AV$171,11,FALSE),"")))))))</f>
        <v/>
      </c>
      <c r="EW108" s="148" t="str">
        <f>IF(T108="","",IF(T108="L",0,IF(T108="V",0,IF(T108="X",0,IF(T$2="L",VLOOKUP(T108,'H. INV.'!$F$10:$P$171,11,FALSE),IF(T$2="S",VLOOKUP(T108,'H. INV.'!$V$10:$AF$171,11,FALSE),IF(T$2="D",VLOOKUP(T108,'H. INV.'!$AL$10:$AV$171,11,FALSE),"")))))))</f>
        <v/>
      </c>
      <c r="EX108" s="148" t="str">
        <f>IF(U108="","",IF(U108="L",0,IF(U108="V",0,IF(U108="X",0,IF(U$2="L",VLOOKUP(U108,'H. INV.'!$F$10:$P$171,11,FALSE),IF(U$2="S",VLOOKUP(U108,'H. INV.'!$V$10:$AF$171,11,FALSE),IF(U$2="D",VLOOKUP(U108,'H. INV.'!$AL$10:$AV$171,11,FALSE),"")))))))</f>
        <v/>
      </c>
      <c r="EY108" s="148" t="str">
        <f>IF(V108="","",IF(V108="L",0,IF(V108="V",0,IF(V108="X",0,IF(V$2="L",VLOOKUP(V108,'H. INV.'!$F$10:$P$171,11,FALSE),IF(V$2="S",VLOOKUP(V108,'H. INV.'!$V$10:$AF$171,11,FALSE),IF(V$2="D",VLOOKUP(V108,'H. INV.'!$AL$10:$AV$171,11,FALSE),"")))))))</f>
        <v/>
      </c>
      <c r="EZ108" s="148" t="str">
        <f>IF(W108="","",IF(W108="L",0,IF(W108="V",0,IF(W108="X",0,IF(W$2="L",VLOOKUP(W108,'H. INV.'!$F$10:$P$171,11,FALSE),IF(W$2="S",VLOOKUP(W108,'H. INV.'!$V$10:$AF$171,11,FALSE),IF(W$2="D",VLOOKUP(W108,'H. INV.'!$AL$10:$AV$171,11,FALSE),"")))))))</f>
        <v/>
      </c>
      <c r="FA108" s="148" t="str">
        <f>IF(X108="","",IF(X108="L",0,IF(X108="V",0,IF(X108="X",0,IF(X$2="L",VLOOKUP(X108,'H. INV.'!$F$10:$P$171,11,FALSE),IF(X$2="S",VLOOKUP(X108,'H. INV.'!$V$10:$AF$171,11,FALSE),IF(X$2="D",VLOOKUP(X108,'H. INV.'!$AL$10:$AV$171,11,FALSE),"")))))))</f>
        <v/>
      </c>
      <c r="FB108" s="148" t="str">
        <f>IF(Y108="","",IF(Y108="L",0,IF(Y108="V",0,IF(Y108="X",0,IF(Y$2="L",VLOOKUP(Y108,'H. INV.'!$F$10:$P$171,11,FALSE),IF(Y$2="S",VLOOKUP(Y108,'H. INV.'!$V$10:$AF$171,11,FALSE),IF(Y$2="D",VLOOKUP(Y108,'H. INV.'!$AL$10:$AV$171,11,FALSE),"")))))))</f>
        <v/>
      </c>
      <c r="FC108" s="148" t="str">
        <f>IF(Z108="","",IF(Z108="L",0,IF(Z108="V",0,IF(Z108="X",0,IF(Z$2="L",VLOOKUP(Z108,'H. INV.'!$F$10:$P$171,11,FALSE),IF(Z$2="S",VLOOKUP(Z108,'H. INV.'!$V$10:$AF$171,11,FALSE),IF(Z$2="D",VLOOKUP(Z108,'H. INV.'!$AL$10:$AV$171,11,FALSE),"")))))))</f>
        <v/>
      </c>
      <c r="FD108" s="148" t="str">
        <f>IF(AA108="","",IF(AA108="L",0,IF(AA108="V",0,IF(AA108="X",0,IF(AA$2="L",VLOOKUP(AA108,'H. INV.'!$F$10:$P$171,11,FALSE),IF(AA$2="S",VLOOKUP(AA108,'H. INV.'!$V$10:$AF$171,11,FALSE),IF(AA$2="D",VLOOKUP(AA108,'H. INV.'!$AL$10:$AV$171,11,FALSE),"")))))))</f>
        <v/>
      </c>
      <c r="FE108" s="148" t="str">
        <f>IF(AB108="","",IF(AB108="L",0,IF(AB108="V",0,IF(AB108="X",0,IF(AB$2="L",VLOOKUP(AB108,'H. INV.'!$F$10:$P$171,11,FALSE),IF(AB$2="S",VLOOKUP(AB108,'H. INV.'!$V$10:$AF$171,11,FALSE),IF(AB$2="D",VLOOKUP(AB108,'H. INV.'!$AL$10:$AV$171,11,FALSE),"")))))))</f>
        <v/>
      </c>
      <c r="FF108" s="148" t="str">
        <f>IF(AC108="","",IF(AC108="L",0,IF(AC108="V",0,IF(AC108="X",0,IF(AC$2="L",VLOOKUP(AC108,'H. INV.'!$F$10:$P$171,11,FALSE),IF(AC$2="S",VLOOKUP(AC108,'H. INV.'!$V$10:$AF$171,11,FALSE),IF(AC$2="D",VLOOKUP(AC108,'H. INV.'!$AL$10:$AV$171,11,FALSE),"")))))))</f>
        <v/>
      </c>
      <c r="FG108" s="148" t="str">
        <f>IF(AD108="","",IF(AD108="L",0,IF(AD108="V",0,IF(AD108="X",0,IF(AD$2="L",VLOOKUP(AD108,'H. INV.'!$F$10:$P$171,11,FALSE),IF(AD$2="S",VLOOKUP(AD108,'H. INV.'!$V$10:$AF$171,11,FALSE),IF(AD$2="D",VLOOKUP(AD108,'H. INV.'!$AL$10:$AV$171,11,FALSE),"")))))))</f>
        <v/>
      </c>
      <c r="FH108" s="148" t="str">
        <f>IF(AE108="","",IF(AE108="L",0,IF(AE108="V",0,IF(AE108="X",0,IF(AE$2="L",VLOOKUP(AE108,'H. INV.'!$F$10:$P$171,11,FALSE),IF(AE$2="S",VLOOKUP(AE108,'H. INV.'!$V$10:$AF$171,11,FALSE),IF(AE$2="D",VLOOKUP(AE108,'H. INV.'!$AL$10:$AV$171,11,FALSE),"")))))))</f>
        <v/>
      </c>
      <c r="FI108" s="148" t="str">
        <f>IF(AF108="","",IF(AF108="L",0,IF(AF108="V",0,IF(AF108="X",0,IF(AF$2="L",VLOOKUP(AF108,'H. INV.'!$F$10:$P$171,11,FALSE),IF(AF$2="S",VLOOKUP(AF108,'H. INV.'!$V$10:$AF$171,11,FALSE),IF(AF$2="D",VLOOKUP(AF108,'H. INV.'!$AL$10:$AV$171,11,FALSE),"")))))))</f>
        <v/>
      </c>
      <c r="FJ108" s="148" t="str">
        <f>IF(AG108="","",IF(AG108="L",0,IF(AG108="V",0,IF(AG108="X",0,IF(AG$2="L",VLOOKUP(AG108,'H. INV.'!$F$10:$P$171,11,FALSE),IF(AG$2="S",VLOOKUP(AG108,'H. INV.'!$V$10:$AF$171,11,FALSE),IF(AG$2="D",VLOOKUP(AG108,'H. INV.'!$AL$10:$AV$171,11,FALSE),"")))))))</f>
        <v/>
      </c>
      <c r="FK108" s="148" t="str">
        <f>IF(AH108="","",IF(AH108="L",0,IF(AH108="V",0,IF(AH108="X",0,IF(AH$2="L",VLOOKUP(AH108,'H. INV.'!$F$10:$P$171,11,FALSE),IF(AH$2="S",VLOOKUP(AH108,'H. INV.'!$V$10:$AF$171,11,FALSE),IF(AH$2="D",VLOOKUP(AH108,'H. INV.'!$AL$10:$AV$171,11,FALSE),"")))))))</f>
        <v/>
      </c>
      <c r="FL108" s="148" t="str">
        <f>IF(AI108="","",IF(AI108="L",0,IF(AI108="V",0,IF(AI108="X",0,IF(AI$2="L",VLOOKUP(AI108,'H. INV.'!$F$10:$P$171,11,FALSE),IF(AI$2="S",VLOOKUP(AI108,'H. INV.'!$V$10:$AF$171,11,FALSE),IF(AI$2="D",VLOOKUP(AI108,'H. INV.'!$AL$10:$AV$171,11,FALSE),"")))))))</f>
        <v/>
      </c>
      <c r="FM108" s="148" t="str">
        <f>IF(AJ108="","",IF(AJ108="L",0,IF(AJ108="V",0,IF(AJ108="X",0,IF(AJ$2="L",VLOOKUP(AJ108,'H. INV.'!$F$10:$P$171,11,FALSE),IF(AJ$2="S",VLOOKUP(AJ108,'H. INV.'!$V$10:$AF$171,11,FALSE),IF(AJ$2="D",VLOOKUP(AJ108,'H. INV.'!$AL$10:$AV$171,11,FALSE),"")))))))</f>
        <v/>
      </c>
      <c r="FN108" s="148" t="str">
        <f>IF(AK108="","",IF(AK108="L",0,IF(AK108="V",0,IF(AK108="X",0,IF(AK$2="L",VLOOKUP(AK108,'H. INV.'!$F$10:$P$171,11,FALSE),IF(AK$2="S",VLOOKUP(AK108,'H. INV.'!$V$10:$AF$171,11,FALSE),IF(AK$2="D",VLOOKUP(AK108,'H. INV.'!$AL$10:$AV$171,11,FALSE),"")))))))</f>
        <v/>
      </c>
      <c r="FO108" s="19"/>
      <c r="FP108" s="148" t="str">
        <f>IF(G108="","",IF(G108="L",0,IF(G108="V",0,IF(G108="X",0,IF(G$2="L",VLOOKUP(G108,'H. VER.'!$F$10:$P$171,11,FALSE),IF(G$2="S",VLOOKUP(G108,'H. VER.'!$V$10:$AF$171,11,FALSE),IF(G$2="D",VLOOKUP(G108,'H. VER.'!$AL$10:$AV$171,11,FALSE),"")))))))</f>
        <v/>
      </c>
      <c r="FQ108" s="148" t="str">
        <f>IF(H108="","",IF(H108="L",0,IF(H108="V",0,IF(H108="X",0,IF(H$2="L",VLOOKUP(H108,'H. VER.'!$F$10:$P$171,11,FALSE),IF(H$2="S",VLOOKUP(H108,'H. VER.'!$V$10:$AF$171,11,FALSE),IF(H$2="D",VLOOKUP(H108,'H. VER.'!$AL$10:$AV$171,11,FALSE),"")))))))</f>
        <v/>
      </c>
      <c r="FR108" s="148" t="str">
        <f>IF(I108="","",IF(I108="L",0,IF(I108="V",0,IF(I108="X",0,IF(I$2="L",VLOOKUP(I108,'H. VER.'!$F$10:$P$171,11,FALSE),IF(I$2="S",VLOOKUP(I108,'H. VER.'!$V$10:$AF$171,11,FALSE),IF(I$2="D",VLOOKUP(I108,'H. VER.'!$AL$10:$AV$171,11,FALSE),"")))))))</f>
        <v/>
      </c>
      <c r="FS108" s="148" t="str">
        <f>IF(J108="","",IF(J108="L",0,IF(J108="V",0,IF(J108="X",0,IF(J$2="L",VLOOKUP(J108,'H. VER.'!$F$10:$P$171,11,FALSE),IF(J$2="S",VLOOKUP(J108,'H. VER.'!$V$10:$AF$171,11,FALSE),IF(J$2="D",VLOOKUP(J108,'H. VER.'!$AL$10:$AV$171,11,FALSE),"")))))))</f>
        <v/>
      </c>
      <c r="FT108" s="148" t="str">
        <f>IF(K108="","",IF(K108="L",0,IF(K108="V",0,IF(K108="X",0,IF(K$2="L",VLOOKUP(K108,'H. VER.'!$F$10:$P$171,11,FALSE),IF(K$2="S",VLOOKUP(K108,'H. VER.'!$V$10:$AF$171,11,FALSE),IF(K$2="D",VLOOKUP(K108,'H. VER.'!$AL$10:$AV$171,11,FALSE),"")))))))</f>
        <v/>
      </c>
      <c r="FU108" s="148" t="str">
        <f>IF(L108="","",IF(L108="L",0,IF(L108="V",0,IF(L108="X",0,IF(L$2="L",VLOOKUP(L108,'H. VER.'!$F$10:$P$171,11,FALSE),IF(L$2="S",VLOOKUP(L108,'H. VER.'!$V$10:$AF$171,11,FALSE),IF(L$2="D",VLOOKUP(L108,'H. VER.'!$AL$10:$AV$171,11,FALSE),"")))))))</f>
        <v/>
      </c>
      <c r="FV108" s="148" t="str">
        <f>IF(M108="","",IF(M108="L",0,IF(M108="V",0,IF(M108="X",0,IF(M$2="L",VLOOKUP(M108,'H. VER.'!$F$10:$P$171,11,FALSE),IF(M$2="S",VLOOKUP(M108,'H. VER.'!$V$10:$AF$171,11,FALSE),IF(M$2="D",VLOOKUP(M108,'H. VER.'!$AL$10:$AV$171,11,FALSE),"")))))))</f>
        <v/>
      </c>
      <c r="FW108" s="148" t="str">
        <f>IF(N108="","",IF(N108="L",0,IF(N108="V",0,IF(N108="X",0,IF(N$2="L",VLOOKUP(N108,'H. VER.'!$F$10:$P$171,11,FALSE),IF(N$2="S",VLOOKUP(N108,'H. VER.'!$V$10:$AF$171,11,FALSE),IF(N$2="D",VLOOKUP(N108,'H. VER.'!$AL$10:$AV$171,11,FALSE),"")))))))</f>
        <v/>
      </c>
      <c r="FX108" s="148" t="str">
        <f>IF(O108="","",IF(O108="L",0,IF(O108="V",0,IF(O108="X",0,IF(O$2="L",VLOOKUP(O108,'H. VER.'!$F$10:$P$171,11,FALSE),IF(O$2="S",VLOOKUP(O108,'H. VER.'!$V$10:$AF$171,11,FALSE),IF(O$2="D",VLOOKUP(O108,'H. VER.'!$AL$10:$AV$171,11,FALSE),"")))))))</f>
        <v/>
      </c>
      <c r="FY108" s="148" t="str">
        <f>IF(P108="","",IF(P108="L",0,IF(P108="V",0,IF(P108="X",0,IF(P$2="L",VLOOKUP(P108,'H. VER.'!$F$10:$P$171,11,FALSE),IF(P$2="S",VLOOKUP(P108,'H. VER.'!$V$10:$AF$171,11,FALSE),IF(P$2="D",VLOOKUP(P108,'H. VER.'!$AL$10:$AV$171,11,FALSE),"")))))))</f>
        <v/>
      </c>
      <c r="FZ108" s="148" t="str">
        <f>IF(Q108="","",IF(Q108="L",0,IF(Q108="V",0,IF(Q108="X",0,IF(Q$2="L",VLOOKUP(Q108,'H. VER.'!$F$10:$P$171,11,FALSE),IF(Q$2="S",VLOOKUP(Q108,'H. VER.'!$V$10:$AF$171,11,FALSE),IF(Q$2="D",VLOOKUP(Q108,'H. VER.'!$AL$10:$AV$171,11,FALSE),"")))))))</f>
        <v/>
      </c>
      <c r="GA108" s="148" t="str">
        <f>IF(R108="","",IF(R108="L",0,IF(R108="V",0,IF(R108="X",0,IF(R$2="L",VLOOKUP(R108,'H. VER.'!$F$10:$P$171,11,FALSE),IF(R$2="S",VLOOKUP(R108,'H. VER.'!$V$10:$AF$171,11,FALSE),IF(R$2="D",VLOOKUP(R108,'H. VER.'!$AL$10:$AV$171,11,FALSE),"")))))))</f>
        <v/>
      </c>
      <c r="GB108" s="148" t="str">
        <f>IF(S108="","",IF(S108="L",0,IF(S108="V",0,IF(S108="X",0,IF(S$2="L",VLOOKUP(S108,'H. VER.'!$F$10:$P$171,11,FALSE),IF(S$2="S",VLOOKUP(S108,'H. VER.'!$V$10:$AF$171,11,FALSE),IF(S$2="D",VLOOKUP(S108,'H. VER.'!$AL$10:$AV$171,11,FALSE),"")))))))</f>
        <v/>
      </c>
      <c r="GC108" s="148" t="str">
        <f>IF(T108="","",IF(T108="L",0,IF(T108="V",0,IF(T108="X",0,IF(T$2="L",VLOOKUP(T108,'H. VER.'!$F$10:$P$171,11,FALSE),IF(T$2="S",VLOOKUP(T108,'H. VER.'!$V$10:$AF$171,11,FALSE),IF(T$2="D",VLOOKUP(T108,'H. VER.'!$AL$10:$AV$171,11,FALSE),"")))))))</f>
        <v/>
      </c>
      <c r="GD108" s="148" t="str">
        <f>IF(U108="","",IF(U108="L",0,IF(U108="V",0,IF(U108="X",0,IF(U$2="L",VLOOKUP(U108,'H. VER.'!$F$10:$P$171,11,FALSE),IF(U$2="S",VLOOKUP(U108,'H. VER.'!$V$10:$AF$171,11,FALSE),IF(U$2="D",VLOOKUP(U108,'H. VER.'!$AL$10:$AV$171,11,FALSE),"")))))))</f>
        <v/>
      </c>
      <c r="GE108" s="148" t="str">
        <f>IF(V108="","",IF(V108="L",0,IF(V108="V",0,IF(V108="X",0,IF(V$2="L",VLOOKUP(V108,'H. VER.'!$F$10:$P$171,11,FALSE),IF(V$2="S",VLOOKUP(V108,'H. VER.'!$V$10:$AF$171,11,FALSE),IF(V$2="D",VLOOKUP(V108,'H. VER.'!$AL$10:$AV$171,11,FALSE),"")))))))</f>
        <v/>
      </c>
      <c r="GF108" s="148" t="str">
        <f>IF(W108="","",IF(W108="L",0,IF(W108="V",0,IF(W108="X",0,IF(W$2="L",VLOOKUP(W108,'H. VER.'!$F$10:$P$171,11,FALSE),IF(W$2="S",VLOOKUP(W108,'H. VER.'!$V$10:$AF$171,11,FALSE),IF(W$2="D",VLOOKUP(W108,'H. VER.'!$AL$10:$AV$171,11,FALSE),"")))))))</f>
        <v/>
      </c>
      <c r="GG108" s="148" t="str">
        <f>IF(X108="","",IF(X108="L",0,IF(X108="V",0,IF(X108="X",0,IF(X$2="L",VLOOKUP(X108,'H. VER.'!$F$10:$P$171,11,FALSE),IF(X$2="S",VLOOKUP(X108,'H. VER.'!$V$10:$AF$171,11,FALSE),IF(X$2="D",VLOOKUP(X108,'H. VER.'!$AL$10:$AV$171,11,FALSE),"")))))))</f>
        <v/>
      </c>
      <c r="GH108" s="148" t="str">
        <f>IF(Y108="","",IF(Y108="L",0,IF(Y108="V",0,IF(Y108="X",0,IF(Y$2="L",VLOOKUP(Y108,'H. VER.'!$F$10:$P$171,11,FALSE),IF(Y$2="S",VLOOKUP(Y108,'H. VER.'!$V$10:$AF$171,11,FALSE),IF(Y$2="D",VLOOKUP(Y108,'H. VER.'!$AL$10:$AV$171,11,FALSE),"")))))))</f>
        <v/>
      </c>
      <c r="GI108" s="148" t="str">
        <f>IF(Z108="","",IF(Z108="L",0,IF(Z108="V",0,IF(Z108="X",0,IF(Z$2="L",VLOOKUP(Z108,'H. VER.'!$F$10:$P$171,11,FALSE),IF(Z$2="S",VLOOKUP(Z108,'H. VER.'!$V$10:$AF$171,11,FALSE),IF(Z$2="D",VLOOKUP(Z108,'H. VER.'!$AL$10:$AV$171,11,FALSE),"")))))))</f>
        <v/>
      </c>
      <c r="GJ108" s="148" t="str">
        <f>IF(AA108="","",IF(AA108="L",0,IF(AA108="V",0,IF(AA108="X",0,IF(AA$2="L",VLOOKUP(AA108,'H. VER.'!$F$10:$P$171,11,FALSE),IF(AA$2="S",VLOOKUP(AA108,'H. VER.'!$V$10:$AF$171,11,FALSE),IF(AA$2="D",VLOOKUP(AA108,'H. VER.'!$AL$10:$AV$171,11,FALSE),"")))))))</f>
        <v/>
      </c>
      <c r="GK108" s="148" t="str">
        <f>IF(AB108="","",IF(AB108="L",0,IF(AB108="V",0,IF(AB108="X",0,IF(AB$2="L",VLOOKUP(AB108,'H. VER.'!$F$10:$P$171,11,FALSE),IF(AB$2="S",VLOOKUP(AB108,'H. VER.'!$V$10:$AF$171,11,FALSE),IF(AB$2="D",VLOOKUP(AB108,'H. VER.'!$AL$10:$AV$171,11,FALSE),"")))))))</f>
        <v/>
      </c>
      <c r="GL108" s="148" t="str">
        <f>IF(AC108="","",IF(AC108="L",0,IF(AC108="V",0,IF(AC108="X",0,IF(AC$2="L",VLOOKUP(AC108,'H. VER.'!$F$10:$P$171,11,FALSE),IF(AC$2="S",VLOOKUP(AC108,'H. VER.'!$V$10:$AF$171,11,FALSE),IF(AC$2="D",VLOOKUP(AC108,'H. VER.'!$AL$10:$AV$171,11,FALSE),"")))))))</f>
        <v/>
      </c>
      <c r="GM108" s="148" t="str">
        <f>IF(AD108="","",IF(AD108="L",0,IF(AD108="V",0,IF(AD108="X",0,IF(AD$2="L",VLOOKUP(AD108,'H. VER.'!$F$10:$P$171,11,FALSE),IF(AD$2="S",VLOOKUP(AD108,'H. VER.'!$V$10:$AF$171,11,FALSE),IF(AD$2="D",VLOOKUP(AD108,'H. VER.'!$AL$10:$AV$171,11,FALSE),"")))))))</f>
        <v/>
      </c>
      <c r="GN108" s="148" t="str">
        <f>IF(AE108="","",IF(AE108="L",0,IF(AE108="V",0,IF(AE108="X",0,IF(AE$2="L",VLOOKUP(AE108,'H. VER.'!$F$10:$P$171,11,FALSE),IF(AE$2="S",VLOOKUP(AE108,'H. VER.'!$V$10:$AF$171,11,FALSE),IF(AE$2="D",VLOOKUP(AE108,'H. VER.'!$AL$10:$AV$171,11,FALSE),"")))))))</f>
        <v/>
      </c>
      <c r="GO108" s="148" t="str">
        <f>IF(AF108="","",IF(AF108="L",0,IF(AF108="V",0,IF(AF108="X",0,IF(AF$2="L",VLOOKUP(AF108,'H. VER.'!$F$10:$P$171,11,FALSE),IF(AF$2="S",VLOOKUP(AF108,'H. VER.'!$V$10:$AF$171,11,FALSE),IF(AF$2="D",VLOOKUP(AF108,'H. VER.'!$AL$10:$AV$171,11,FALSE),"")))))))</f>
        <v/>
      </c>
      <c r="GP108" s="148" t="str">
        <f>IF(AG108="","",IF(AG108="L",0,IF(AG108="V",0,IF(AG108="X",0,IF(AG$2="L",VLOOKUP(AG108,'H. VER.'!$F$10:$P$171,11,FALSE),IF(AG$2="S",VLOOKUP(AG108,'H. VER.'!$V$10:$AF$171,11,FALSE),IF(AG$2="D",VLOOKUP(AG108,'H. VER.'!$AL$10:$AV$171,11,FALSE),"")))))))</f>
        <v/>
      </c>
      <c r="GQ108" s="148" t="str">
        <f>IF(AH108="","",IF(AH108="L",0,IF(AH108="V",0,IF(AH108="X",0,IF(AH$2="L",VLOOKUP(AH108,'H. VER.'!$F$10:$P$171,11,FALSE),IF(AH$2="S",VLOOKUP(AH108,'H. VER.'!$V$10:$AF$171,11,FALSE),IF(AH$2="D",VLOOKUP(AH108,'H. VER.'!$AL$10:$AV$171,11,FALSE),"")))))))</f>
        <v/>
      </c>
      <c r="GR108" s="148" t="str">
        <f>IF(AI108="","",IF(AI108="L",0,IF(AI108="V",0,IF(AI108="X",0,IF(AI$2="L",VLOOKUP(AI108,'H. VER.'!$F$10:$P$171,11,FALSE),IF(AI$2="S",VLOOKUP(AI108,'H. VER.'!$V$10:$AF$171,11,FALSE),IF(AI$2="D",VLOOKUP(AI108,'H. VER.'!$AL$10:$AV$171,11,FALSE),"")))))))</f>
        <v/>
      </c>
      <c r="GS108" s="148" t="str">
        <f>IF(AJ108="","",IF(AJ108="L",0,IF(AJ108="V",0,IF(AJ108="X",0,IF(AJ$2="L",VLOOKUP(AJ108,'H. VER.'!$F$10:$P$171,11,FALSE),IF(AJ$2="S",VLOOKUP(AJ108,'H. VER.'!$V$10:$AF$171,11,FALSE),IF(AJ$2="D",VLOOKUP(AJ108,'H. VER.'!$AL$10:$AV$171,11,FALSE),"")))))))</f>
        <v/>
      </c>
      <c r="GT108" s="148" t="str">
        <f>IF(AK108="","",IF(AK108="L",0,IF(AK108="V",0,IF(AK108="X",0,IF(AK$2="L",VLOOKUP(AK108,'H. VER.'!$F$10:$P$171,11,FALSE),IF(AK$2="S",VLOOKUP(AK108,'H. VER.'!$V$10:$AF$171,11,FALSE),IF(AK$2="D",VLOOKUP(AK108,'H. VER.'!$AL$10:$AV$171,11,FALSE),"")))))))</f>
        <v/>
      </c>
      <c r="GU108" s="19"/>
      <c r="GV108" s="417" t="str">
        <f t="shared" si="122"/>
        <v/>
      </c>
      <c r="GW108" s="415"/>
    </row>
    <row r="109" spans="1:205" ht="15.75">
      <c r="A109" s="368"/>
      <c r="B109" s="367" t="str">
        <f>IFERROR(VLOOKUP(A525/7/2023+CONDUCTORES!C:V,20,FALSE),"")</f>
        <v/>
      </c>
      <c r="C109" s="544" t="str">
        <f>IF(CUADRO!A109="",IF(B109="","",B109),VLOOKUP(CUADRO!A109,CONDUCTORES!C:E,3,FALSE))</f>
        <v/>
      </c>
      <c r="D109" s="545" t="str">
        <f>IF(ISNA(IF(B109="",IF(A109="","",A109),VLOOKUP(B109,CONDUCTORES!B:F,5,FALSE))),"",(IF(B109="",IF(A109="","",A109),VLOOKUP(B109,CONDUCTORES!B:F,5,FALSE))))</f>
        <v/>
      </c>
      <c r="E109" s="546">
        <v>94</v>
      </c>
      <c r="F109" s="551"/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50"/>
      <c r="T109" s="547"/>
      <c r="U109" s="549"/>
      <c r="V109" s="547"/>
      <c r="W109" s="547"/>
      <c r="X109" s="547"/>
      <c r="Y109" s="547"/>
      <c r="Z109" s="550"/>
      <c r="AA109" s="547"/>
      <c r="AB109" s="547"/>
      <c r="AC109" s="547"/>
      <c r="AD109" s="547"/>
      <c r="AE109" s="547"/>
      <c r="AF109" s="547"/>
      <c r="AG109" s="547"/>
      <c r="AH109" s="547"/>
      <c r="AI109" s="547"/>
      <c r="AJ109" s="547"/>
      <c r="AK109" s="547"/>
      <c r="AL109" s="417">
        <f t="shared" si="120"/>
        <v>0</v>
      </c>
      <c r="AM109" s="417">
        <f t="shared" si="121"/>
        <v>31</v>
      </c>
      <c r="AN109" s="463">
        <f t="shared" si="112"/>
        <v>0</v>
      </c>
      <c r="AO109" s="463">
        <f t="shared" si="113"/>
        <v>0</v>
      </c>
      <c r="AP109" s="463">
        <f t="shared" si="114"/>
        <v>0</v>
      </c>
      <c r="AQ109" s="463">
        <f t="shared" si="115"/>
        <v>0</v>
      </c>
      <c r="AR109" s="463">
        <f t="shared" si="116"/>
        <v>0</v>
      </c>
      <c r="AS109" s="464">
        <f t="shared" si="117"/>
        <v>0</v>
      </c>
      <c r="AT109" s="464">
        <f t="shared" si="118"/>
        <v>0</v>
      </c>
      <c r="AU109" s="465">
        <f>EH109+(AO109*(CALCULADORA!$L$22/30))+(CUADRO!AP109*CALCULADORA!$J$22)+(CUADRO!AQ109*CALCULADORA!$J$22)+(CUADRO!AR109*CALCULADORA!$J$22)</f>
        <v>0</v>
      </c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97">
        <f t="shared" si="123"/>
        <v>1</v>
      </c>
      <c r="BW109" s="97">
        <f t="shared" si="124"/>
        <v>2</v>
      </c>
      <c r="BX109" s="97">
        <f t="shared" si="125"/>
        <v>3</v>
      </c>
      <c r="BY109" s="97">
        <f t="shared" si="126"/>
        <v>4</v>
      </c>
      <c r="BZ109" s="97">
        <f t="shared" si="127"/>
        <v>5</v>
      </c>
      <c r="CA109" s="97">
        <f t="shared" si="128"/>
        <v>6</v>
      </c>
      <c r="CB109" s="97">
        <f t="shared" si="129"/>
        <v>7</v>
      </c>
      <c r="CC109" s="97">
        <f t="shared" si="130"/>
        <v>8</v>
      </c>
      <c r="CD109" s="97">
        <f t="shared" si="131"/>
        <v>9</v>
      </c>
      <c r="CE109" s="97">
        <f t="shared" si="132"/>
        <v>10</v>
      </c>
      <c r="CF109" s="97">
        <f t="shared" si="133"/>
        <v>11</v>
      </c>
      <c r="CG109" s="97">
        <f t="shared" si="134"/>
        <v>12</v>
      </c>
      <c r="CH109" s="97">
        <f t="shared" si="135"/>
        <v>13</v>
      </c>
      <c r="CI109" s="97">
        <f t="shared" si="136"/>
        <v>14</v>
      </c>
      <c r="CJ109" s="97">
        <f t="shared" si="137"/>
        <v>15</v>
      </c>
      <c r="CK109" s="97">
        <f t="shared" si="138"/>
        <v>16</v>
      </c>
      <c r="CL109" s="97">
        <f t="shared" si="139"/>
        <v>17</v>
      </c>
      <c r="CM109" s="97">
        <f t="shared" si="140"/>
        <v>18</v>
      </c>
      <c r="CN109" s="97">
        <f t="shared" si="141"/>
        <v>19</v>
      </c>
      <c r="CO109" s="97">
        <f t="shared" si="142"/>
        <v>20</v>
      </c>
      <c r="CP109" s="97">
        <f t="shared" si="143"/>
        <v>21</v>
      </c>
      <c r="CQ109" s="97">
        <f t="shared" si="144"/>
        <v>22</v>
      </c>
      <c r="CR109" s="97">
        <f t="shared" si="145"/>
        <v>23</v>
      </c>
      <c r="CS109" s="97">
        <f t="shared" si="146"/>
        <v>24</v>
      </c>
      <c r="CT109" s="97">
        <f t="shared" si="147"/>
        <v>25</v>
      </c>
      <c r="CU109" s="97">
        <f t="shared" si="148"/>
        <v>26</v>
      </c>
      <c r="CV109" s="97">
        <f t="shared" si="149"/>
        <v>27</v>
      </c>
      <c r="CW109" s="97">
        <f t="shared" si="150"/>
        <v>28</v>
      </c>
      <c r="CX109" s="97">
        <f t="shared" si="151"/>
        <v>29</v>
      </c>
      <c r="CY109" s="97">
        <f t="shared" si="152"/>
        <v>30</v>
      </c>
      <c r="CZ109" s="97">
        <f t="shared" si="153"/>
        <v>31</v>
      </c>
      <c r="DA109" s="19"/>
      <c r="DB109" s="19"/>
      <c r="DC109" s="148" t="str">
        <f>IF(G109="X",CALCULADORA!$J$22,IF(CUADRO!G109="V",0,IF(CUADRO!G109="AP",0,IF(CUADRO!G109="HS",0,IF(CUADRO!G109="BA",0,IF(CALCULADORA!$M$2="INVIERNO",CUADRO!EJ109,CUADRO!FP109))))))</f>
        <v/>
      </c>
      <c r="DD109" s="148" t="str">
        <f>IF(H109="X",CALCULADORA!$J$22,IF(CUADRO!H109="V",0,IF(CUADRO!H109="AP",0,IF(CUADRO!H109="HS",0,IF(CUADRO!H109="BA",0,IF(CALCULADORA!$M$2="INVIERNO",CUADRO!EK109,CUADRO!FQ109))))))</f>
        <v/>
      </c>
      <c r="DE109" s="148" t="str">
        <f>IF(I109="X",CALCULADORA!$J$22,IF(CUADRO!I109="V",0,IF(CUADRO!I109="AP",0,IF(CUADRO!I109="HS",0,IF(CUADRO!I109="BA",0,IF(CALCULADORA!$M$2="INVIERNO",CUADRO!EL109,CUADRO!FR109))))))</f>
        <v/>
      </c>
      <c r="DF109" s="148" t="str">
        <f>IF(J109="X",CALCULADORA!$J$22,IF(CUADRO!J109="V",0,IF(CUADRO!J109="AP",0,IF(CUADRO!J109="HS",0,IF(CUADRO!J109="BA",0,IF(CALCULADORA!$M$2="INVIERNO",CUADRO!EM109,CUADRO!FS109))))))</f>
        <v/>
      </c>
      <c r="DG109" s="148" t="str">
        <f>IF(K109="X",CALCULADORA!$J$22,IF(CUADRO!K109="V",0,IF(CUADRO!K109="AP",0,IF(CUADRO!K109="HS",0,IF(CUADRO!K109="BA",0,IF(CALCULADORA!$M$2="INVIERNO",CUADRO!EN109,CUADRO!FT109))))))</f>
        <v/>
      </c>
      <c r="DH109" s="148" t="str">
        <f>IF(L109="X",CALCULADORA!$J$22,IF(CUADRO!L109="V",0,IF(CUADRO!L109="AP",0,IF(CUADRO!L109="HS",0,IF(CUADRO!L109="BA",0,IF(CALCULADORA!$M$2="INVIERNO",CUADRO!EO109,CUADRO!FU109))))))</f>
        <v/>
      </c>
      <c r="DI109" s="148" t="str">
        <f>IF(M109="X",CALCULADORA!$J$22,IF(CUADRO!M109="V",0,IF(CUADRO!M109="AP",0,IF(CUADRO!M109="HS",0,IF(CUADRO!M109="BA",0,IF(CALCULADORA!$M$2="INVIERNO",CUADRO!EP109,CUADRO!FV109))))))</f>
        <v/>
      </c>
      <c r="DJ109" s="148" t="str">
        <f>IF(N109="X",CALCULADORA!$J$22,IF(CUADRO!N109="V",0,IF(CUADRO!N109="AP",0,IF(CUADRO!N109="HS",0,IF(CUADRO!N109="BA",0,IF(CALCULADORA!$M$2="INVIERNO",CUADRO!EQ109,CUADRO!FW109))))))</f>
        <v/>
      </c>
      <c r="DK109" s="148" t="str">
        <f>IF(O109="X",CALCULADORA!$J$22,IF(CUADRO!O109="V",0,IF(CUADRO!O109="AP",0,IF(CUADRO!O109="HS",0,IF(CUADRO!O109="BA",0,IF(CALCULADORA!$M$2="INVIERNO",CUADRO!ER109,CUADRO!FX109))))))</f>
        <v/>
      </c>
      <c r="DL109" s="148" t="str">
        <f>IF(P109="X",CALCULADORA!$J$22,IF(CUADRO!P109="V",0,IF(CUADRO!P109="AP",0,IF(CUADRO!P109="HS",0,IF(CUADRO!P109="BA",0,IF(CALCULADORA!$M$2="INVIERNO",CUADRO!ES109,CUADRO!FY109))))))</f>
        <v/>
      </c>
      <c r="DM109" s="148" t="str">
        <f>IF(Q109="X",CALCULADORA!$J$22,IF(CUADRO!Q109="V",0,IF(CUADRO!Q109="AP",0,IF(CUADRO!Q109="HS",0,IF(CUADRO!Q109="BA",0,IF(CALCULADORA!$M$2="INVIERNO",CUADRO!ET109,CUADRO!FZ109))))))</f>
        <v/>
      </c>
      <c r="DN109" s="148" t="str">
        <f>IF(R109="X",CALCULADORA!$J$22,IF(CUADRO!R109="V",0,IF(CUADRO!R109="AP",0,IF(CUADRO!R109="HS",0,IF(CUADRO!R109="BA",0,IF(CALCULADORA!$M$2="INVIERNO",CUADRO!EU109,CUADRO!GA109))))))</f>
        <v/>
      </c>
      <c r="DO109" s="148" t="str">
        <f>IF(S109="X",CALCULADORA!$J$22,IF(CUADRO!S109="V",0,IF(CUADRO!S109="AP",0,IF(CUADRO!S109="HS",0,IF(CUADRO!S109="BA",0,IF(CALCULADORA!$M$2="INVIERNO",CUADRO!EV109,CUADRO!GB109))))))</f>
        <v/>
      </c>
      <c r="DP109" s="148" t="str">
        <f>IF(T109="X",CALCULADORA!$J$22,IF(CUADRO!T109="V",0,IF(CUADRO!T109="AP",0,IF(CUADRO!T109="HS",0,IF(CUADRO!T109="BA",0,IF(CALCULADORA!$M$2="INVIERNO",CUADRO!EW109,CUADRO!GC109))))))</f>
        <v/>
      </c>
      <c r="DQ109" s="148" t="str">
        <f>IF(U109="X",CALCULADORA!$J$22,IF(CUADRO!U109="V",0,IF(CUADRO!U109="AP",0,IF(CUADRO!U109="HS",0,IF(CUADRO!U109="BA",0,IF(CALCULADORA!$M$2="INVIERNO",CUADRO!EX109,CUADRO!GD109))))))</f>
        <v/>
      </c>
      <c r="DR109" s="148" t="str">
        <f>IF(V109="X",CALCULADORA!$J$22,IF(CUADRO!V109="V",0,IF(CUADRO!V109="AP",0,IF(CUADRO!V109="HS",0,IF(CUADRO!V109="BA",0,IF(CALCULADORA!$M$2="INVIERNO",CUADRO!EY109,CUADRO!GE109))))))</f>
        <v/>
      </c>
      <c r="DS109" s="148" t="str">
        <f>IF(W109="X",CALCULADORA!$J$22,IF(CUADRO!W109="V",0,IF(CUADRO!W109="AP",0,IF(CUADRO!W109="HS",0,IF(CUADRO!W109="BA",0,IF(CALCULADORA!$M$2="INVIERNO",CUADRO!EZ109,CUADRO!GF109))))))</f>
        <v/>
      </c>
      <c r="DT109" s="148" t="str">
        <f>IF(X109="X",CALCULADORA!$J$22,IF(CUADRO!X109="V",0,IF(CUADRO!X109="AP",0,IF(CUADRO!X109="HS",0,IF(CUADRO!X109="BA",0,IF(CALCULADORA!$M$2="INVIERNO",CUADRO!FA109,CUADRO!GG109))))))</f>
        <v/>
      </c>
      <c r="DU109" s="148" t="str">
        <f>IF(Y109="X",CALCULADORA!$J$22,IF(CUADRO!Y109="V",0,IF(CUADRO!Y109="AP",0,IF(CUADRO!Y109="HS",0,IF(CUADRO!Y109="BA",0,IF(CALCULADORA!$M$2="INVIERNO",CUADRO!FB109,CUADRO!GH109))))))</f>
        <v/>
      </c>
      <c r="DV109" s="148" t="str">
        <f>IF(Z109="X",CALCULADORA!$J$22,IF(CUADRO!Z109="V",0,IF(CUADRO!Z109="AP",0,IF(CUADRO!Z109="HS",0,IF(CUADRO!Z109="BA",0,IF(CALCULADORA!$M$2="INVIERNO",CUADRO!FC109,CUADRO!GI109))))))</f>
        <v/>
      </c>
      <c r="DW109" s="148" t="str">
        <f>IF(AA109="X",CALCULADORA!$J$22,IF(CUADRO!AA109="V",0,IF(CUADRO!AA109="AP",0,IF(CUADRO!AA109="HS",0,IF(CUADRO!AA109="BA",0,IF(CALCULADORA!$M$2="INVIERNO",CUADRO!FD109,CUADRO!GJ109))))))</f>
        <v/>
      </c>
      <c r="DX109" s="148" t="str">
        <f>IF(AB109="X",CALCULADORA!$J$22,IF(CUADRO!AB109="V",0,IF(CUADRO!AB109="AP",0,IF(CUADRO!AB109="HS",0,IF(CUADRO!AB109="BA",0,IF(CALCULADORA!$M$2="INVIERNO",CUADRO!FE109,CUADRO!GK109))))))</f>
        <v/>
      </c>
      <c r="DY109" s="148" t="str">
        <f>IF(AC109="X",CALCULADORA!$J$22,IF(CUADRO!AC109="V",0,IF(CUADRO!AC109="AP",0,IF(CUADRO!AC109="HS",0,IF(CUADRO!AC109="BA",0,IF(CALCULADORA!$M$2="INVIERNO",CUADRO!FF109,CUADRO!GL109))))))</f>
        <v/>
      </c>
      <c r="DZ109" s="148" t="str">
        <f>IF(AD109="X",CALCULADORA!$J$22,IF(CUADRO!AD109="V",0,IF(CUADRO!AD109="AP",0,IF(CUADRO!AD109="HS",0,IF(CUADRO!AD109="BA",0,IF(CALCULADORA!$M$2="INVIERNO",CUADRO!FG109,CUADRO!GM109))))))</f>
        <v/>
      </c>
      <c r="EA109" s="148" t="str">
        <f>IF(AE109="X",CALCULADORA!$J$22,IF(CUADRO!AE109="V",0,IF(CUADRO!AE109="AP",0,IF(CUADRO!AE109="HS",0,IF(CUADRO!AE109="BA",0,IF(CALCULADORA!$M$2="INVIERNO",CUADRO!FH109,CUADRO!GN109))))))</f>
        <v/>
      </c>
      <c r="EB109" s="148" t="str">
        <f>IF(AF109="X",CALCULADORA!$J$22,IF(CUADRO!AF109="V",0,IF(CUADRO!AF109="AP",0,IF(CUADRO!AF109="HS",0,IF(CUADRO!AF109="BA",0,IF(CALCULADORA!$M$2="INVIERNO",CUADRO!FI109,CUADRO!GO109))))))</f>
        <v/>
      </c>
      <c r="EC109" s="148" t="str">
        <f>IF(AG109="X",CALCULADORA!$J$22,IF(CUADRO!AG109="V",0,IF(CUADRO!AG109="AP",0,IF(CUADRO!AG109="HS",0,IF(CUADRO!AG109="BA",0,IF(CALCULADORA!$M$2="INVIERNO",CUADRO!FJ109,CUADRO!GP109))))))</f>
        <v/>
      </c>
      <c r="ED109" s="148" t="str">
        <f>IF(AH109="X",CALCULADORA!$J$22,IF(CUADRO!AH109="V",0,IF(CUADRO!AH109="AP",0,IF(CUADRO!AH109="HS",0,IF(CUADRO!AH109="BA",0,IF(CALCULADORA!$M$2="INVIERNO",CUADRO!FK109,CUADRO!GQ109))))))</f>
        <v/>
      </c>
      <c r="EE109" s="148" t="str">
        <f>IF(AI109="X",CALCULADORA!$J$22,IF(CUADRO!AI109="V",0,IF(CUADRO!AI109="AP",0,IF(CUADRO!AI109="HS",0,IF(CUADRO!AI109="BA",0,IF(CALCULADORA!$M$2="INVIERNO",CUADRO!FL109,CUADRO!GR109))))))</f>
        <v/>
      </c>
      <c r="EF109" s="148" t="str">
        <f>IF(AJ109="X",CALCULADORA!$J$22,IF(CUADRO!AJ109="V",0,IF(CUADRO!AJ109="AP",0,IF(CUADRO!AJ109="HS",0,IF(CUADRO!AJ109="BA",0,IF(CALCULADORA!$M$2="INVIERNO",CUADRO!FM109,CUADRO!GS109))))))</f>
        <v/>
      </c>
      <c r="EG109" s="148" t="str">
        <f>IF(AK109="X",CALCULADORA!$J$22,IF(CUADRO!AK109="V",0,IF(CUADRO!AK109="AP",0,IF(CUADRO!AK109="HS",0,IF(CUADRO!AK109="BA",0,IF(CALCULADORA!$M$2="INVIERNO",CUADRO!FN109,CUADRO!GT109))))))</f>
        <v/>
      </c>
      <c r="EH109" s="363">
        <f t="shared" si="119"/>
        <v>0</v>
      </c>
      <c r="EI109" s="19"/>
      <c r="EJ109" s="148" t="str">
        <f>IF(G109="","",IF(G109="L",0,IF(G109="V",0,IF(G109="X",0,IF(G$2="L",VLOOKUP(G109,'H. INV.'!$F$10:$P$171,11,FALSE),IF(G$2="S",VLOOKUP(G109,'H. INV.'!$V$10:$AF$171,11,FALSE),IF(G$2="D",VLOOKUP(G109,'H. INV.'!$AL$10:$AV$171,11,FALSE),"")))))))</f>
        <v/>
      </c>
      <c r="EK109" s="148" t="str">
        <f>IF(H109="","",IF(H109="L",0,IF(H109="V",0,IF(H109="X",0,IF(H$2="L",VLOOKUP(H109,'H. INV.'!$F$10:$P$171,11,FALSE),IF(H$2="S",VLOOKUP(H109,'H. INV.'!$V$10:$AF$171,11,FALSE),IF(H$2="D",VLOOKUP(H109,'H. INV.'!$AL$10:$AV$171,11,FALSE),"")))))))</f>
        <v/>
      </c>
      <c r="EL109" s="148" t="str">
        <f>IF(I109="","",IF(I109="L",0,IF(I109="V",0,IF(I109="X",0,IF(I$2="L",VLOOKUP(I109,'H. INV.'!$F$10:$P$171,11,FALSE),IF(I$2="S",VLOOKUP(I109,'H. INV.'!$V$10:$AF$171,11,FALSE),IF(I$2="D",VLOOKUP(I109,'H. INV.'!$AL$10:$AV$171,11,FALSE),"")))))))</f>
        <v/>
      </c>
      <c r="EM109" s="148" t="str">
        <f>IF(J109="","",IF(J109="L",0,IF(J109="V",0,IF(J109="X",0,IF(J$2="L",VLOOKUP(J109,'H. INV.'!$F$10:$P$171,11,FALSE),IF(J$2="S",VLOOKUP(J109,'H. INV.'!$V$10:$AF$171,11,FALSE),IF(J$2="D",VLOOKUP(J109,'H. INV.'!$AL$10:$AV$171,11,FALSE),"")))))))</f>
        <v/>
      </c>
      <c r="EN109" s="148" t="str">
        <f>IF(K109="","",IF(K109="L",0,IF(K109="V",0,IF(K109="X",0,IF(K$2="L",VLOOKUP(K109,'H. INV.'!$F$10:$P$171,11,FALSE),IF(K$2="S",VLOOKUP(K109,'H. INV.'!$V$10:$AF$171,11,FALSE),IF(K$2="D",VLOOKUP(K109,'H. INV.'!$AL$10:$AV$171,11,FALSE),"")))))))</f>
        <v/>
      </c>
      <c r="EO109" s="148" t="str">
        <f>IF(L109="","",IF(L109="L",0,IF(L109="V",0,IF(L109="X",0,IF(L$2="L",VLOOKUP(L109,'H. INV.'!$F$10:$P$171,11,FALSE),IF(L$2="S",VLOOKUP(L109,'H. INV.'!$V$10:$AF$171,11,FALSE),IF(L$2="D",VLOOKUP(L109,'H. INV.'!$AL$10:$AV$171,11,FALSE),"")))))))</f>
        <v/>
      </c>
      <c r="EP109" s="148" t="str">
        <f>IF(M109="","",IF(M109="L",0,IF(M109="V",0,IF(M109="X",0,IF(M$2="L",VLOOKUP(M109,'H. INV.'!$F$10:$P$171,11,FALSE),IF(M$2="S",VLOOKUP(M109,'H. INV.'!$V$10:$AF$171,11,FALSE),IF(M$2="D",VLOOKUP(M109,'H. INV.'!$AL$10:$AV$171,11,FALSE),"")))))))</f>
        <v/>
      </c>
      <c r="EQ109" s="148" t="str">
        <f>IF(N109="","",IF(N109="L",0,IF(N109="V",0,IF(N109="X",0,IF(N$2="L",VLOOKUP(N109,'H. INV.'!$F$10:$P$171,11,FALSE),IF(N$2="S",VLOOKUP(N109,'H. INV.'!$V$10:$AF$171,11,FALSE),IF(N$2="D",VLOOKUP(N109,'H. INV.'!$AL$10:$AV$171,11,FALSE),"")))))))</f>
        <v/>
      </c>
      <c r="ER109" s="148" t="str">
        <f>IF(O109="","",IF(O109="L",0,IF(O109="V",0,IF(O109="X",0,IF(O$2="L",VLOOKUP(O109,'H. INV.'!$F$10:$P$171,11,FALSE),IF(O$2="S",VLOOKUP(O109,'H. INV.'!$V$10:$AF$171,11,FALSE),IF(O$2="D",VLOOKUP(O109,'H. INV.'!$AL$10:$AV$171,11,FALSE),"")))))))</f>
        <v/>
      </c>
      <c r="ES109" s="148" t="str">
        <f>IF(P109="","",IF(P109="L",0,IF(P109="V",0,IF(P109="X",0,IF(P$2="L",VLOOKUP(P109,'H. INV.'!$F$10:$P$171,11,FALSE),IF(P$2="S",VLOOKUP(P109,'H. INV.'!$V$10:$AF$171,11,FALSE),IF(P$2="D",VLOOKUP(P109,'H. INV.'!$AL$10:$AV$171,11,FALSE),"")))))))</f>
        <v/>
      </c>
      <c r="ET109" s="148" t="str">
        <f>IF(Q109="","",IF(Q109="L",0,IF(Q109="V",0,IF(Q109="X",0,IF(Q$2="L",VLOOKUP(Q109,'H. INV.'!$F$10:$P$171,11,FALSE),IF(Q$2="S",VLOOKUP(Q109,'H. INV.'!$V$10:$AF$171,11,FALSE),IF(Q$2="D",VLOOKUP(Q109,'H. INV.'!$AL$10:$AV$171,11,FALSE),"")))))))</f>
        <v/>
      </c>
      <c r="EU109" s="148" t="str">
        <f>IF(R109="","",IF(R109="L",0,IF(R109="V",0,IF(R109="X",0,IF(R$2="L",VLOOKUP(R109,'H. INV.'!$F$10:$P$171,11,FALSE),IF(R$2="S",VLOOKUP(R109,'H. INV.'!$V$10:$AF$171,11,FALSE),IF(R$2="D",VLOOKUP(R109,'H. INV.'!$AL$10:$AV$171,11,FALSE),"")))))))</f>
        <v/>
      </c>
      <c r="EV109" s="148" t="str">
        <f>IF(S109="","",IF(S109="L",0,IF(S109="V",0,IF(S109="X",0,IF(S$2="L",VLOOKUP(S109,'H. INV.'!$F$10:$P$171,11,FALSE),IF(S$2="S",VLOOKUP(S109,'H. INV.'!$V$10:$AF$171,11,FALSE),IF(S$2="D",VLOOKUP(S109,'H. INV.'!$AL$10:$AV$171,11,FALSE),"")))))))</f>
        <v/>
      </c>
      <c r="EW109" s="148" t="str">
        <f>IF(T109="","",IF(T109="L",0,IF(T109="V",0,IF(T109="X",0,IF(T$2="L",VLOOKUP(T109,'H. INV.'!$F$10:$P$171,11,FALSE),IF(T$2="S",VLOOKUP(T109,'H. INV.'!$V$10:$AF$171,11,FALSE),IF(T$2="D",VLOOKUP(T109,'H. INV.'!$AL$10:$AV$171,11,FALSE),"")))))))</f>
        <v/>
      </c>
      <c r="EX109" s="148" t="str">
        <f>IF(U109="","",IF(U109="L",0,IF(U109="V",0,IF(U109="X",0,IF(U$2="L",VLOOKUP(U109,'H. INV.'!$F$10:$P$171,11,FALSE),IF(U$2="S",VLOOKUP(U109,'H. INV.'!$V$10:$AF$171,11,FALSE),IF(U$2="D",VLOOKUP(U109,'H. INV.'!$AL$10:$AV$171,11,FALSE),"")))))))</f>
        <v/>
      </c>
      <c r="EY109" s="148" t="str">
        <f>IF(V109="","",IF(V109="L",0,IF(V109="V",0,IF(V109="X",0,IF(V$2="L",VLOOKUP(V109,'H. INV.'!$F$10:$P$171,11,FALSE),IF(V$2="S",VLOOKUP(V109,'H. INV.'!$V$10:$AF$171,11,FALSE),IF(V$2="D",VLOOKUP(V109,'H. INV.'!$AL$10:$AV$171,11,FALSE),"")))))))</f>
        <v/>
      </c>
      <c r="EZ109" s="148" t="str">
        <f>IF(W109="","",IF(W109="L",0,IF(W109="V",0,IF(W109="X",0,IF(W$2="L",VLOOKUP(W109,'H. INV.'!$F$10:$P$171,11,FALSE),IF(W$2="S",VLOOKUP(W109,'H. INV.'!$V$10:$AF$171,11,FALSE),IF(W$2="D",VLOOKUP(W109,'H. INV.'!$AL$10:$AV$171,11,FALSE),"")))))))</f>
        <v/>
      </c>
      <c r="FA109" s="148" t="str">
        <f>IF(X109="","",IF(X109="L",0,IF(X109="V",0,IF(X109="X",0,IF(X$2="L",VLOOKUP(X109,'H. INV.'!$F$10:$P$171,11,FALSE),IF(X$2="S",VLOOKUP(X109,'H. INV.'!$V$10:$AF$171,11,FALSE),IF(X$2="D",VLOOKUP(X109,'H. INV.'!$AL$10:$AV$171,11,FALSE),"")))))))</f>
        <v/>
      </c>
      <c r="FB109" s="148" t="str">
        <f>IF(Y109="","",IF(Y109="L",0,IF(Y109="V",0,IF(Y109="X",0,IF(Y$2="L",VLOOKUP(Y109,'H. INV.'!$F$10:$P$171,11,FALSE),IF(Y$2="S",VLOOKUP(Y109,'H. INV.'!$V$10:$AF$171,11,FALSE),IF(Y$2="D",VLOOKUP(Y109,'H. INV.'!$AL$10:$AV$171,11,FALSE),"")))))))</f>
        <v/>
      </c>
      <c r="FC109" s="148" t="str">
        <f>IF(Z109="","",IF(Z109="L",0,IF(Z109="V",0,IF(Z109="X",0,IF(Z$2="L",VLOOKUP(Z109,'H. INV.'!$F$10:$P$171,11,FALSE),IF(Z$2="S",VLOOKUP(Z109,'H. INV.'!$V$10:$AF$171,11,FALSE),IF(Z$2="D",VLOOKUP(Z109,'H. INV.'!$AL$10:$AV$171,11,FALSE),"")))))))</f>
        <v/>
      </c>
      <c r="FD109" s="148" t="str">
        <f>IF(AA109="","",IF(AA109="L",0,IF(AA109="V",0,IF(AA109="X",0,IF(AA$2="L",VLOOKUP(AA109,'H. INV.'!$F$10:$P$171,11,FALSE),IF(AA$2="S",VLOOKUP(AA109,'H. INV.'!$V$10:$AF$171,11,FALSE),IF(AA$2="D",VLOOKUP(AA109,'H. INV.'!$AL$10:$AV$171,11,FALSE),"")))))))</f>
        <v/>
      </c>
      <c r="FE109" s="148" t="str">
        <f>IF(AB109="","",IF(AB109="L",0,IF(AB109="V",0,IF(AB109="X",0,IF(AB$2="L",VLOOKUP(AB109,'H. INV.'!$F$10:$P$171,11,FALSE),IF(AB$2="S",VLOOKUP(AB109,'H. INV.'!$V$10:$AF$171,11,FALSE),IF(AB$2="D",VLOOKUP(AB109,'H. INV.'!$AL$10:$AV$171,11,FALSE),"")))))))</f>
        <v/>
      </c>
      <c r="FF109" s="148" t="str">
        <f>IF(AC109="","",IF(AC109="L",0,IF(AC109="V",0,IF(AC109="X",0,IF(AC$2="L",VLOOKUP(AC109,'H. INV.'!$F$10:$P$171,11,FALSE),IF(AC$2="S",VLOOKUP(AC109,'H. INV.'!$V$10:$AF$171,11,FALSE),IF(AC$2="D",VLOOKUP(AC109,'H. INV.'!$AL$10:$AV$171,11,FALSE),"")))))))</f>
        <v/>
      </c>
      <c r="FG109" s="148" t="str">
        <f>IF(AD109="","",IF(AD109="L",0,IF(AD109="V",0,IF(AD109="X",0,IF(AD$2="L",VLOOKUP(AD109,'H. INV.'!$F$10:$P$171,11,FALSE),IF(AD$2="S",VLOOKUP(AD109,'H. INV.'!$V$10:$AF$171,11,FALSE),IF(AD$2="D",VLOOKUP(AD109,'H. INV.'!$AL$10:$AV$171,11,FALSE),"")))))))</f>
        <v/>
      </c>
      <c r="FH109" s="148" t="str">
        <f>IF(AE109="","",IF(AE109="L",0,IF(AE109="V",0,IF(AE109="X",0,IF(AE$2="L",VLOOKUP(AE109,'H. INV.'!$F$10:$P$171,11,FALSE),IF(AE$2="S",VLOOKUP(AE109,'H. INV.'!$V$10:$AF$171,11,FALSE),IF(AE$2="D",VLOOKUP(AE109,'H. INV.'!$AL$10:$AV$171,11,FALSE),"")))))))</f>
        <v/>
      </c>
      <c r="FI109" s="148" t="str">
        <f>IF(AF109="","",IF(AF109="L",0,IF(AF109="V",0,IF(AF109="X",0,IF(AF$2="L",VLOOKUP(AF109,'H. INV.'!$F$10:$P$171,11,FALSE),IF(AF$2="S",VLOOKUP(AF109,'H. INV.'!$V$10:$AF$171,11,FALSE),IF(AF$2="D",VLOOKUP(AF109,'H. INV.'!$AL$10:$AV$171,11,FALSE),"")))))))</f>
        <v/>
      </c>
      <c r="FJ109" s="148" t="str">
        <f>IF(AG109="","",IF(AG109="L",0,IF(AG109="V",0,IF(AG109="X",0,IF(AG$2="L",VLOOKUP(AG109,'H. INV.'!$F$10:$P$171,11,FALSE),IF(AG$2="S",VLOOKUP(AG109,'H. INV.'!$V$10:$AF$171,11,FALSE),IF(AG$2="D",VLOOKUP(AG109,'H. INV.'!$AL$10:$AV$171,11,FALSE),"")))))))</f>
        <v/>
      </c>
      <c r="FK109" s="148" t="str">
        <f>IF(AH109="","",IF(AH109="L",0,IF(AH109="V",0,IF(AH109="X",0,IF(AH$2="L",VLOOKUP(AH109,'H. INV.'!$F$10:$P$171,11,FALSE),IF(AH$2="S",VLOOKUP(AH109,'H. INV.'!$V$10:$AF$171,11,FALSE),IF(AH$2="D",VLOOKUP(AH109,'H. INV.'!$AL$10:$AV$171,11,FALSE),"")))))))</f>
        <v/>
      </c>
      <c r="FL109" s="148" t="str">
        <f>IF(AI109="","",IF(AI109="L",0,IF(AI109="V",0,IF(AI109="X",0,IF(AI$2="L",VLOOKUP(AI109,'H. INV.'!$F$10:$P$171,11,FALSE),IF(AI$2="S",VLOOKUP(AI109,'H. INV.'!$V$10:$AF$171,11,FALSE),IF(AI$2="D",VLOOKUP(AI109,'H. INV.'!$AL$10:$AV$171,11,FALSE),"")))))))</f>
        <v/>
      </c>
      <c r="FM109" s="148" t="str">
        <f>IF(AJ109="","",IF(AJ109="L",0,IF(AJ109="V",0,IF(AJ109="X",0,IF(AJ$2="L",VLOOKUP(AJ109,'H. INV.'!$F$10:$P$171,11,FALSE),IF(AJ$2="S",VLOOKUP(AJ109,'H. INV.'!$V$10:$AF$171,11,FALSE),IF(AJ$2="D",VLOOKUP(AJ109,'H. INV.'!$AL$10:$AV$171,11,FALSE),"")))))))</f>
        <v/>
      </c>
      <c r="FN109" s="148" t="str">
        <f>IF(AK109="","",IF(AK109="L",0,IF(AK109="V",0,IF(AK109="X",0,IF(AK$2="L",VLOOKUP(AK109,'H. INV.'!$F$10:$P$171,11,FALSE),IF(AK$2="S",VLOOKUP(AK109,'H. INV.'!$V$10:$AF$171,11,FALSE),IF(AK$2="D",VLOOKUP(AK109,'H. INV.'!$AL$10:$AV$171,11,FALSE),"")))))))</f>
        <v/>
      </c>
      <c r="FO109" s="19"/>
      <c r="FP109" s="148" t="str">
        <f>IF(G109="","",IF(G109="L",0,IF(G109="V",0,IF(G109="X",0,IF(G$2="L",VLOOKUP(G109,'H. VER.'!$F$10:$P$171,11,FALSE),IF(G$2="S",VLOOKUP(G109,'H. VER.'!$V$10:$AF$171,11,FALSE),IF(G$2="D",VLOOKUP(G109,'H. VER.'!$AL$10:$AV$171,11,FALSE),"")))))))</f>
        <v/>
      </c>
      <c r="FQ109" s="148" t="str">
        <f>IF(H109="","",IF(H109="L",0,IF(H109="V",0,IF(H109="X",0,IF(H$2="L",VLOOKUP(H109,'H. VER.'!$F$10:$P$171,11,FALSE),IF(H$2="S",VLOOKUP(H109,'H. VER.'!$V$10:$AF$171,11,FALSE),IF(H$2="D",VLOOKUP(H109,'H. VER.'!$AL$10:$AV$171,11,FALSE),"")))))))</f>
        <v/>
      </c>
      <c r="FR109" s="148" t="str">
        <f>IF(I109="","",IF(I109="L",0,IF(I109="V",0,IF(I109="X",0,IF(I$2="L",VLOOKUP(I109,'H. VER.'!$F$10:$P$171,11,FALSE),IF(I$2="S",VLOOKUP(I109,'H. VER.'!$V$10:$AF$171,11,FALSE),IF(I$2="D",VLOOKUP(I109,'H. VER.'!$AL$10:$AV$171,11,FALSE),"")))))))</f>
        <v/>
      </c>
      <c r="FS109" s="148" t="str">
        <f>IF(J109="","",IF(J109="L",0,IF(J109="V",0,IF(J109="X",0,IF(J$2="L",VLOOKUP(J109,'H. VER.'!$F$10:$P$171,11,FALSE),IF(J$2="S",VLOOKUP(J109,'H. VER.'!$V$10:$AF$171,11,FALSE),IF(J$2="D",VLOOKUP(J109,'H. VER.'!$AL$10:$AV$171,11,FALSE),"")))))))</f>
        <v/>
      </c>
      <c r="FT109" s="148" t="str">
        <f>IF(K109="","",IF(K109="L",0,IF(K109="V",0,IF(K109="X",0,IF(K$2="L",VLOOKUP(K109,'H. VER.'!$F$10:$P$171,11,FALSE),IF(K$2="S",VLOOKUP(K109,'H. VER.'!$V$10:$AF$171,11,FALSE),IF(K$2="D",VLOOKUP(K109,'H. VER.'!$AL$10:$AV$171,11,FALSE),"")))))))</f>
        <v/>
      </c>
      <c r="FU109" s="148" t="str">
        <f>IF(L109="","",IF(L109="L",0,IF(L109="V",0,IF(L109="X",0,IF(L$2="L",VLOOKUP(L109,'H. VER.'!$F$10:$P$171,11,FALSE),IF(L$2="S",VLOOKUP(L109,'H. VER.'!$V$10:$AF$171,11,FALSE),IF(L$2="D",VLOOKUP(L109,'H. VER.'!$AL$10:$AV$171,11,FALSE),"")))))))</f>
        <v/>
      </c>
      <c r="FV109" s="148" t="str">
        <f>IF(M109="","",IF(M109="L",0,IF(M109="V",0,IF(M109="X",0,IF(M$2="L",VLOOKUP(M109,'H. VER.'!$F$10:$P$171,11,FALSE),IF(M$2="S",VLOOKUP(M109,'H. VER.'!$V$10:$AF$171,11,FALSE),IF(M$2="D",VLOOKUP(M109,'H. VER.'!$AL$10:$AV$171,11,FALSE),"")))))))</f>
        <v/>
      </c>
      <c r="FW109" s="148" t="str">
        <f>IF(N109="","",IF(N109="L",0,IF(N109="V",0,IF(N109="X",0,IF(N$2="L",VLOOKUP(N109,'H. VER.'!$F$10:$P$171,11,FALSE),IF(N$2="S",VLOOKUP(N109,'H. VER.'!$V$10:$AF$171,11,FALSE),IF(N$2="D",VLOOKUP(N109,'H. VER.'!$AL$10:$AV$171,11,FALSE),"")))))))</f>
        <v/>
      </c>
      <c r="FX109" s="148" t="str">
        <f>IF(O109="","",IF(O109="L",0,IF(O109="V",0,IF(O109="X",0,IF(O$2="L",VLOOKUP(O109,'H. VER.'!$F$10:$P$171,11,FALSE),IF(O$2="S",VLOOKUP(O109,'H. VER.'!$V$10:$AF$171,11,FALSE),IF(O$2="D",VLOOKUP(O109,'H. VER.'!$AL$10:$AV$171,11,FALSE),"")))))))</f>
        <v/>
      </c>
      <c r="FY109" s="148" t="str">
        <f>IF(P109="","",IF(P109="L",0,IF(P109="V",0,IF(P109="X",0,IF(P$2="L",VLOOKUP(P109,'H. VER.'!$F$10:$P$171,11,FALSE),IF(P$2="S",VLOOKUP(P109,'H. VER.'!$V$10:$AF$171,11,FALSE),IF(P$2="D",VLOOKUP(P109,'H. VER.'!$AL$10:$AV$171,11,FALSE),"")))))))</f>
        <v/>
      </c>
      <c r="FZ109" s="148" t="str">
        <f>IF(Q109="","",IF(Q109="L",0,IF(Q109="V",0,IF(Q109="X",0,IF(Q$2="L",VLOOKUP(Q109,'H. VER.'!$F$10:$P$171,11,FALSE),IF(Q$2="S",VLOOKUP(Q109,'H. VER.'!$V$10:$AF$171,11,FALSE),IF(Q$2="D",VLOOKUP(Q109,'H. VER.'!$AL$10:$AV$171,11,FALSE),"")))))))</f>
        <v/>
      </c>
      <c r="GA109" s="148" t="str">
        <f>IF(R109="","",IF(R109="L",0,IF(R109="V",0,IF(R109="X",0,IF(R$2="L",VLOOKUP(R109,'H. VER.'!$F$10:$P$171,11,FALSE),IF(R$2="S",VLOOKUP(R109,'H. VER.'!$V$10:$AF$171,11,FALSE),IF(R$2="D",VLOOKUP(R109,'H. VER.'!$AL$10:$AV$171,11,FALSE),"")))))))</f>
        <v/>
      </c>
      <c r="GB109" s="148" t="str">
        <f>IF(S109="","",IF(S109="L",0,IF(S109="V",0,IF(S109="X",0,IF(S$2="L",VLOOKUP(S109,'H. VER.'!$F$10:$P$171,11,FALSE),IF(S$2="S",VLOOKUP(S109,'H. VER.'!$V$10:$AF$171,11,FALSE),IF(S$2="D",VLOOKUP(S109,'H. VER.'!$AL$10:$AV$171,11,FALSE),"")))))))</f>
        <v/>
      </c>
      <c r="GC109" s="148" t="str">
        <f>IF(T109="","",IF(T109="L",0,IF(T109="V",0,IF(T109="X",0,IF(T$2="L",VLOOKUP(T109,'H. VER.'!$F$10:$P$171,11,FALSE),IF(T$2="S",VLOOKUP(T109,'H. VER.'!$V$10:$AF$171,11,FALSE),IF(T$2="D",VLOOKUP(T109,'H. VER.'!$AL$10:$AV$171,11,FALSE),"")))))))</f>
        <v/>
      </c>
      <c r="GD109" s="148" t="str">
        <f>IF(U109="","",IF(U109="L",0,IF(U109="V",0,IF(U109="X",0,IF(U$2="L",VLOOKUP(U109,'H. VER.'!$F$10:$P$171,11,FALSE),IF(U$2="S",VLOOKUP(U109,'H. VER.'!$V$10:$AF$171,11,FALSE),IF(U$2="D",VLOOKUP(U109,'H. VER.'!$AL$10:$AV$171,11,FALSE),"")))))))</f>
        <v/>
      </c>
      <c r="GE109" s="148" t="str">
        <f>IF(V109="","",IF(V109="L",0,IF(V109="V",0,IF(V109="X",0,IF(V$2="L",VLOOKUP(V109,'H. VER.'!$F$10:$P$171,11,FALSE),IF(V$2="S",VLOOKUP(V109,'H. VER.'!$V$10:$AF$171,11,FALSE),IF(V$2="D",VLOOKUP(V109,'H. VER.'!$AL$10:$AV$171,11,FALSE),"")))))))</f>
        <v/>
      </c>
      <c r="GF109" s="148" t="str">
        <f>IF(W109="","",IF(W109="L",0,IF(W109="V",0,IF(W109="X",0,IF(W$2="L",VLOOKUP(W109,'H. VER.'!$F$10:$P$171,11,FALSE),IF(W$2="S",VLOOKUP(W109,'H. VER.'!$V$10:$AF$171,11,FALSE),IF(W$2="D",VLOOKUP(W109,'H. VER.'!$AL$10:$AV$171,11,FALSE),"")))))))</f>
        <v/>
      </c>
      <c r="GG109" s="148" t="str">
        <f>IF(X109="","",IF(X109="L",0,IF(X109="V",0,IF(X109="X",0,IF(X$2="L",VLOOKUP(X109,'H. VER.'!$F$10:$P$171,11,FALSE),IF(X$2="S",VLOOKUP(X109,'H. VER.'!$V$10:$AF$171,11,FALSE),IF(X$2="D",VLOOKUP(X109,'H. VER.'!$AL$10:$AV$171,11,FALSE),"")))))))</f>
        <v/>
      </c>
      <c r="GH109" s="148" t="str">
        <f>IF(Y109="","",IF(Y109="L",0,IF(Y109="V",0,IF(Y109="X",0,IF(Y$2="L",VLOOKUP(Y109,'H. VER.'!$F$10:$P$171,11,FALSE),IF(Y$2="S",VLOOKUP(Y109,'H. VER.'!$V$10:$AF$171,11,FALSE),IF(Y$2="D",VLOOKUP(Y109,'H. VER.'!$AL$10:$AV$171,11,FALSE),"")))))))</f>
        <v/>
      </c>
      <c r="GI109" s="148" t="str">
        <f>IF(Z109="","",IF(Z109="L",0,IF(Z109="V",0,IF(Z109="X",0,IF(Z$2="L",VLOOKUP(Z109,'H. VER.'!$F$10:$P$171,11,FALSE),IF(Z$2="S",VLOOKUP(Z109,'H. VER.'!$V$10:$AF$171,11,FALSE),IF(Z$2="D",VLOOKUP(Z109,'H. VER.'!$AL$10:$AV$171,11,FALSE),"")))))))</f>
        <v/>
      </c>
      <c r="GJ109" s="148" t="str">
        <f>IF(AA109="","",IF(AA109="L",0,IF(AA109="V",0,IF(AA109="X",0,IF(AA$2="L",VLOOKUP(AA109,'H. VER.'!$F$10:$P$171,11,FALSE),IF(AA$2="S",VLOOKUP(AA109,'H. VER.'!$V$10:$AF$171,11,FALSE),IF(AA$2="D",VLOOKUP(AA109,'H. VER.'!$AL$10:$AV$171,11,FALSE),"")))))))</f>
        <v/>
      </c>
      <c r="GK109" s="148" t="str">
        <f>IF(AB109="","",IF(AB109="L",0,IF(AB109="V",0,IF(AB109="X",0,IF(AB$2="L",VLOOKUP(AB109,'H. VER.'!$F$10:$P$171,11,FALSE),IF(AB$2="S",VLOOKUP(AB109,'H. VER.'!$V$10:$AF$171,11,FALSE),IF(AB$2="D",VLOOKUP(AB109,'H. VER.'!$AL$10:$AV$171,11,FALSE),"")))))))</f>
        <v/>
      </c>
      <c r="GL109" s="148" t="str">
        <f>IF(AC109="","",IF(AC109="L",0,IF(AC109="V",0,IF(AC109="X",0,IF(AC$2="L",VLOOKUP(AC109,'H. VER.'!$F$10:$P$171,11,FALSE),IF(AC$2="S",VLOOKUP(AC109,'H. VER.'!$V$10:$AF$171,11,FALSE),IF(AC$2="D",VLOOKUP(AC109,'H. VER.'!$AL$10:$AV$171,11,FALSE),"")))))))</f>
        <v/>
      </c>
      <c r="GM109" s="148" t="str">
        <f>IF(AD109="","",IF(AD109="L",0,IF(AD109="V",0,IF(AD109="X",0,IF(AD$2="L",VLOOKUP(AD109,'H. VER.'!$F$10:$P$171,11,FALSE),IF(AD$2="S",VLOOKUP(AD109,'H. VER.'!$V$10:$AF$171,11,FALSE),IF(AD$2="D",VLOOKUP(AD109,'H. VER.'!$AL$10:$AV$171,11,FALSE),"")))))))</f>
        <v/>
      </c>
      <c r="GN109" s="148" t="str">
        <f>IF(AE109="","",IF(AE109="L",0,IF(AE109="V",0,IF(AE109="X",0,IF(AE$2="L",VLOOKUP(AE109,'H. VER.'!$F$10:$P$171,11,FALSE),IF(AE$2="S",VLOOKUP(AE109,'H. VER.'!$V$10:$AF$171,11,FALSE),IF(AE$2="D",VLOOKUP(AE109,'H. VER.'!$AL$10:$AV$171,11,FALSE),"")))))))</f>
        <v/>
      </c>
      <c r="GO109" s="148" t="str">
        <f>IF(AF109="","",IF(AF109="L",0,IF(AF109="V",0,IF(AF109="X",0,IF(AF$2="L",VLOOKUP(AF109,'H. VER.'!$F$10:$P$171,11,FALSE),IF(AF$2="S",VLOOKUP(AF109,'H. VER.'!$V$10:$AF$171,11,FALSE),IF(AF$2="D",VLOOKUP(AF109,'H. VER.'!$AL$10:$AV$171,11,FALSE),"")))))))</f>
        <v/>
      </c>
      <c r="GP109" s="148" t="str">
        <f>IF(AG109="","",IF(AG109="L",0,IF(AG109="V",0,IF(AG109="X",0,IF(AG$2="L",VLOOKUP(AG109,'H. VER.'!$F$10:$P$171,11,FALSE),IF(AG$2="S",VLOOKUP(AG109,'H. VER.'!$V$10:$AF$171,11,FALSE),IF(AG$2="D",VLOOKUP(AG109,'H. VER.'!$AL$10:$AV$171,11,FALSE),"")))))))</f>
        <v/>
      </c>
      <c r="GQ109" s="148" t="str">
        <f>IF(AH109="","",IF(AH109="L",0,IF(AH109="V",0,IF(AH109="X",0,IF(AH$2="L",VLOOKUP(AH109,'H. VER.'!$F$10:$P$171,11,FALSE),IF(AH$2="S",VLOOKUP(AH109,'H. VER.'!$V$10:$AF$171,11,FALSE),IF(AH$2="D",VLOOKUP(AH109,'H. VER.'!$AL$10:$AV$171,11,FALSE),"")))))))</f>
        <v/>
      </c>
      <c r="GR109" s="148" t="str">
        <f>IF(AI109="","",IF(AI109="L",0,IF(AI109="V",0,IF(AI109="X",0,IF(AI$2="L",VLOOKUP(AI109,'H. VER.'!$F$10:$P$171,11,FALSE),IF(AI$2="S",VLOOKUP(AI109,'H. VER.'!$V$10:$AF$171,11,FALSE),IF(AI$2="D",VLOOKUP(AI109,'H. VER.'!$AL$10:$AV$171,11,FALSE),"")))))))</f>
        <v/>
      </c>
      <c r="GS109" s="148" t="str">
        <f>IF(AJ109="","",IF(AJ109="L",0,IF(AJ109="V",0,IF(AJ109="X",0,IF(AJ$2="L",VLOOKUP(AJ109,'H. VER.'!$F$10:$P$171,11,FALSE),IF(AJ$2="S",VLOOKUP(AJ109,'H. VER.'!$V$10:$AF$171,11,FALSE),IF(AJ$2="D",VLOOKUP(AJ109,'H. VER.'!$AL$10:$AV$171,11,FALSE),"")))))))</f>
        <v/>
      </c>
      <c r="GT109" s="148" t="str">
        <f>IF(AK109="","",IF(AK109="L",0,IF(AK109="V",0,IF(AK109="X",0,IF(AK$2="L",VLOOKUP(AK109,'H. VER.'!$F$10:$P$171,11,FALSE),IF(AK$2="S",VLOOKUP(AK109,'H. VER.'!$V$10:$AF$171,11,FALSE),IF(AK$2="D",VLOOKUP(AK109,'H. VER.'!$AL$10:$AV$171,11,FALSE),"")))))))</f>
        <v/>
      </c>
      <c r="GU109" s="19"/>
      <c r="GV109" s="417" t="str">
        <f t="shared" si="122"/>
        <v/>
      </c>
      <c r="GW109" s="415"/>
    </row>
    <row r="110" spans="1:205" ht="15.75">
      <c r="A110" s="368"/>
      <c r="B110" s="367" t="str">
        <f>IFERROR(VLOOKUP(A526/7/2023+CONDUCTORES!C:V,20,FALSE),"")</f>
        <v/>
      </c>
      <c r="C110" s="544" t="str">
        <f>IF(CUADRO!A110="",IF(B110="","",B110),VLOOKUP(CUADRO!A110,CONDUCTORES!C:E,3,FALSE))</f>
        <v/>
      </c>
      <c r="D110" s="545" t="str">
        <f>IF(ISNA(IF(B110="",IF(A110="","",A110),VLOOKUP(B110,CONDUCTORES!B:F,5,FALSE))),"",(IF(B110="",IF(A110="","",A110),VLOOKUP(B110,CONDUCTORES!B:F,5,FALSE))))</f>
        <v/>
      </c>
      <c r="E110" s="546">
        <v>95</v>
      </c>
      <c r="F110" s="551"/>
      <c r="G110" s="547"/>
      <c r="H110" s="547"/>
      <c r="I110" s="547"/>
      <c r="J110" s="547"/>
      <c r="K110" s="547"/>
      <c r="L110" s="547"/>
      <c r="M110" s="547"/>
      <c r="N110" s="547"/>
      <c r="O110" s="547"/>
      <c r="P110" s="547"/>
      <c r="Q110" s="547"/>
      <c r="R110" s="547"/>
      <c r="S110" s="550"/>
      <c r="T110" s="547"/>
      <c r="U110" s="547"/>
      <c r="V110" s="549"/>
      <c r="W110" s="547"/>
      <c r="X110" s="547"/>
      <c r="Y110" s="547"/>
      <c r="Z110" s="547"/>
      <c r="AA110" s="547"/>
      <c r="AB110" s="547"/>
      <c r="AC110" s="547"/>
      <c r="AD110" s="547"/>
      <c r="AE110" s="547"/>
      <c r="AF110" s="547"/>
      <c r="AG110" s="550"/>
      <c r="AH110" s="547"/>
      <c r="AI110" s="547"/>
      <c r="AJ110" s="547"/>
      <c r="AK110" s="547"/>
      <c r="AL110" s="417">
        <f t="shared" si="111"/>
        <v>0</v>
      </c>
      <c r="AM110" s="417">
        <f t="shared" si="79"/>
        <v>31</v>
      </c>
      <c r="AN110" s="463">
        <f t="shared" si="112"/>
        <v>0</v>
      </c>
      <c r="AO110" s="463">
        <f t="shared" si="113"/>
        <v>0</v>
      </c>
      <c r="AP110" s="463">
        <f t="shared" si="114"/>
        <v>0</v>
      </c>
      <c r="AQ110" s="463">
        <f t="shared" si="115"/>
        <v>0</v>
      </c>
      <c r="AR110" s="463">
        <f t="shared" si="116"/>
        <v>0</v>
      </c>
      <c r="AS110" s="464">
        <f t="shared" si="117"/>
        <v>0</v>
      </c>
      <c r="AT110" s="464">
        <f t="shared" si="118"/>
        <v>0</v>
      </c>
      <c r="AU110" s="465">
        <f>EH110+(AO110*(CALCULADORA!$L$22/30))+(CUADRO!AP110*CALCULADORA!$J$22)+(CUADRO!AQ110*CALCULADORA!$J$22)+(CUADRO!AR110*CALCULADORA!$J$22)</f>
        <v>0</v>
      </c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97">
        <f t="shared" si="123"/>
        <v>1</v>
      </c>
      <c r="BW110" s="97">
        <f t="shared" si="124"/>
        <v>2</v>
      </c>
      <c r="BX110" s="97">
        <f t="shared" si="125"/>
        <v>3</v>
      </c>
      <c r="BY110" s="97">
        <f t="shared" si="126"/>
        <v>4</v>
      </c>
      <c r="BZ110" s="97">
        <f t="shared" si="127"/>
        <v>5</v>
      </c>
      <c r="CA110" s="97">
        <f t="shared" si="128"/>
        <v>6</v>
      </c>
      <c r="CB110" s="97">
        <f t="shared" si="129"/>
        <v>7</v>
      </c>
      <c r="CC110" s="97">
        <f t="shared" si="130"/>
        <v>8</v>
      </c>
      <c r="CD110" s="97">
        <f t="shared" si="131"/>
        <v>9</v>
      </c>
      <c r="CE110" s="97">
        <f t="shared" si="132"/>
        <v>10</v>
      </c>
      <c r="CF110" s="97">
        <f t="shared" si="133"/>
        <v>11</v>
      </c>
      <c r="CG110" s="97">
        <f t="shared" si="134"/>
        <v>12</v>
      </c>
      <c r="CH110" s="97">
        <f t="shared" si="135"/>
        <v>13</v>
      </c>
      <c r="CI110" s="97">
        <f t="shared" si="136"/>
        <v>14</v>
      </c>
      <c r="CJ110" s="97">
        <f t="shared" si="137"/>
        <v>15</v>
      </c>
      <c r="CK110" s="97">
        <f t="shared" si="138"/>
        <v>16</v>
      </c>
      <c r="CL110" s="97">
        <f t="shared" si="139"/>
        <v>17</v>
      </c>
      <c r="CM110" s="97">
        <f t="shared" si="140"/>
        <v>18</v>
      </c>
      <c r="CN110" s="97">
        <f t="shared" si="141"/>
        <v>19</v>
      </c>
      <c r="CO110" s="97">
        <f t="shared" si="142"/>
        <v>20</v>
      </c>
      <c r="CP110" s="97">
        <f t="shared" si="143"/>
        <v>21</v>
      </c>
      <c r="CQ110" s="97">
        <f t="shared" si="144"/>
        <v>22</v>
      </c>
      <c r="CR110" s="97">
        <f t="shared" si="145"/>
        <v>23</v>
      </c>
      <c r="CS110" s="97">
        <f t="shared" si="146"/>
        <v>24</v>
      </c>
      <c r="CT110" s="97">
        <f t="shared" si="147"/>
        <v>25</v>
      </c>
      <c r="CU110" s="97">
        <f t="shared" si="148"/>
        <v>26</v>
      </c>
      <c r="CV110" s="97">
        <f t="shared" si="149"/>
        <v>27</v>
      </c>
      <c r="CW110" s="97">
        <f t="shared" si="150"/>
        <v>28</v>
      </c>
      <c r="CX110" s="97">
        <f t="shared" si="151"/>
        <v>29</v>
      </c>
      <c r="CY110" s="97">
        <f t="shared" si="152"/>
        <v>30</v>
      </c>
      <c r="CZ110" s="97">
        <f t="shared" si="153"/>
        <v>31</v>
      </c>
      <c r="DA110" s="19"/>
      <c r="DB110" s="19"/>
      <c r="DC110" s="148" t="str">
        <f>IF(G110="X",CALCULADORA!$J$22,IF(CUADRO!G110="V",0,IF(CUADRO!G110="AP",0,IF(CUADRO!G110="HS",0,IF(CUADRO!G110="BA",0,IF(CALCULADORA!$M$2="INVIERNO",CUADRO!EJ110,CUADRO!FP110))))))</f>
        <v/>
      </c>
      <c r="DD110" s="148" t="str">
        <f>IF(H110="X",CALCULADORA!$J$22,IF(CUADRO!H110="V",0,IF(CUADRO!H110="AP",0,IF(CUADRO!H110="HS",0,IF(CUADRO!H110="BA",0,IF(CALCULADORA!$M$2="INVIERNO",CUADRO!EK110,CUADRO!FQ110))))))</f>
        <v/>
      </c>
      <c r="DE110" s="148" t="str">
        <f>IF(I110="X",CALCULADORA!$J$22,IF(CUADRO!I110="V",0,IF(CUADRO!I110="AP",0,IF(CUADRO!I110="HS",0,IF(CUADRO!I110="BA",0,IF(CALCULADORA!$M$2="INVIERNO",CUADRO!EL110,CUADRO!FR110))))))</f>
        <v/>
      </c>
      <c r="DF110" s="148" t="str">
        <f>IF(J110="X",CALCULADORA!$J$22,IF(CUADRO!J110="V",0,IF(CUADRO!J110="AP",0,IF(CUADRO!J110="HS",0,IF(CUADRO!J110="BA",0,IF(CALCULADORA!$M$2="INVIERNO",CUADRO!EM110,CUADRO!FS110))))))</f>
        <v/>
      </c>
      <c r="DG110" s="148" t="str">
        <f>IF(K110="X",CALCULADORA!$J$22,IF(CUADRO!K110="V",0,IF(CUADRO!K110="AP",0,IF(CUADRO!K110="HS",0,IF(CUADRO!K110="BA",0,IF(CALCULADORA!$M$2="INVIERNO",CUADRO!EN110,CUADRO!FT110))))))</f>
        <v/>
      </c>
      <c r="DH110" s="148" t="str">
        <f>IF(L110="X",CALCULADORA!$J$22,IF(CUADRO!L110="V",0,IF(CUADRO!L110="AP",0,IF(CUADRO!L110="HS",0,IF(CUADRO!L110="BA",0,IF(CALCULADORA!$M$2="INVIERNO",CUADRO!EO110,CUADRO!FU110))))))</f>
        <v/>
      </c>
      <c r="DI110" s="148" t="str">
        <f>IF(M110="X",CALCULADORA!$J$22,IF(CUADRO!M110="V",0,IF(CUADRO!M110="AP",0,IF(CUADRO!M110="HS",0,IF(CUADRO!M110="BA",0,IF(CALCULADORA!$M$2="INVIERNO",CUADRO!EP110,CUADRO!FV110))))))</f>
        <v/>
      </c>
      <c r="DJ110" s="148" t="str">
        <f>IF(N110="X",CALCULADORA!$J$22,IF(CUADRO!N110="V",0,IF(CUADRO!N110="AP",0,IF(CUADRO!N110="HS",0,IF(CUADRO!N110="BA",0,IF(CALCULADORA!$M$2="INVIERNO",CUADRO!EQ110,CUADRO!FW110))))))</f>
        <v/>
      </c>
      <c r="DK110" s="148" t="str">
        <f>IF(O110="X",CALCULADORA!$J$22,IF(CUADRO!O110="V",0,IF(CUADRO!O110="AP",0,IF(CUADRO!O110="HS",0,IF(CUADRO!O110="BA",0,IF(CALCULADORA!$M$2="INVIERNO",CUADRO!ER110,CUADRO!FX110))))))</f>
        <v/>
      </c>
      <c r="DL110" s="148" t="str">
        <f>IF(P110="X",CALCULADORA!$J$22,IF(CUADRO!P110="V",0,IF(CUADRO!P110="AP",0,IF(CUADRO!P110="HS",0,IF(CUADRO!P110="BA",0,IF(CALCULADORA!$M$2="INVIERNO",CUADRO!ES110,CUADRO!FY110))))))</f>
        <v/>
      </c>
      <c r="DM110" s="148" t="str">
        <f>IF(Q110="X",CALCULADORA!$J$22,IF(CUADRO!Q110="V",0,IF(CUADRO!Q110="AP",0,IF(CUADRO!Q110="HS",0,IF(CUADRO!Q110="BA",0,IF(CALCULADORA!$M$2="INVIERNO",CUADRO!ET110,CUADRO!FZ110))))))</f>
        <v/>
      </c>
      <c r="DN110" s="148" t="str">
        <f>IF(R110="X",CALCULADORA!$J$22,IF(CUADRO!R110="V",0,IF(CUADRO!R110="AP",0,IF(CUADRO!R110="HS",0,IF(CUADRO!R110="BA",0,IF(CALCULADORA!$M$2="INVIERNO",CUADRO!EU110,CUADRO!GA110))))))</f>
        <v/>
      </c>
      <c r="DO110" s="148" t="str">
        <f>IF(S110="X",CALCULADORA!$J$22,IF(CUADRO!S110="V",0,IF(CUADRO!S110="AP",0,IF(CUADRO!S110="HS",0,IF(CUADRO!S110="BA",0,IF(CALCULADORA!$M$2="INVIERNO",CUADRO!EV110,CUADRO!GB110))))))</f>
        <v/>
      </c>
      <c r="DP110" s="148" t="str">
        <f>IF(T110="X",CALCULADORA!$J$22,IF(CUADRO!T110="V",0,IF(CUADRO!T110="AP",0,IF(CUADRO!T110="HS",0,IF(CUADRO!T110="BA",0,IF(CALCULADORA!$M$2="INVIERNO",CUADRO!EW110,CUADRO!GC110))))))</f>
        <v/>
      </c>
      <c r="DQ110" s="148" t="str">
        <f>IF(U110="X",CALCULADORA!$J$22,IF(CUADRO!U110="V",0,IF(CUADRO!U110="AP",0,IF(CUADRO!U110="HS",0,IF(CUADRO!U110="BA",0,IF(CALCULADORA!$M$2="INVIERNO",CUADRO!EX110,CUADRO!GD110))))))</f>
        <v/>
      </c>
      <c r="DR110" s="148" t="str">
        <f>IF(V110="X",CALCULADORA!$J$22,IF(CUADRO!V110="V",0,IF(CUADRO!V110="AP",0,IF(CUADRO!V110="HS",0,IF(CUADRO!V110="BA",0,IF(CALCULADORA!$M$2="INVIERNO",CUADRO!EY110,CUADRO!GE110))))))</f>
        <v/>
      </c>
      <c r="DS110" s="148" t="str">
        <f>IF(W110="X",CALCULADORA!$J$22,IF(CUADRO!W110="V",0,IF(CUADRO!W110="AP",0,IF(CUADRO!W110="HS",0,IF(CUADRO!W110="BA",0,IF(CALCULADORA!$M$2="INVIERNO",CUADRO!EZ110,CUADRO!GF110))))))</f>
        <v/>
      </c>
      <c r="DT110" s="148" t="str">
        <f>IF(X110="X",CALCULADORA!$J$22,IF(CUADRO!X110="V",0,IF(CUADRO!X110="AP",0,IF(CUADRO!X110="HS",0,IF(CUADRO!X110="BA",0,IF(CALCULADORA!$M$2="INVIERNO",CUADRO!FA110,CUADRO!GG110))))))</f>
        <v/>
      </c>
      <c r="DU110" s="148" t="str">
        <f>IF(Y110="X",CALCULADORA!$J$22,IF(CUADRO!Y110="V",0,IF(CUADRO!Y110="AP",0,IF(CUADRO!Y110="HS",0,IF(CUADRO!Y110="BA",0,IF(CALCULADORA!$M$2="INVIERNO",CUADRO!FB110,CUADRO!GH110))))))</f>
        <v/>
      </c>
      <c r="DV110" s="148" t="str">
        <f>IF(Z110="X",CALCULADORA!$J$22,IF(CUADRO!Z110="V",0,IF(CUADRO!Z110="AP",0,IF(CUADRO!Z110="HS",0,IF(CUADRO!Z110="BA",0,IF(CALCULADORA!$M$2="INVIERNO",CUADRO!FC110,CUADRO!GI110))))))</f>
        <v/>
      </c>
      <c r="DW110" s="148" t="str">
        <f>IF(AA110="X",CALCULADORA!$J$22,IF(CUADRO!AA110="V",0,IF(CUADRO!AA110="AP",0,IF(CUADRO!AA110="HS",0,IF(CUADRO!AA110="BA",0,IF(CALCULADORA!$M$2="INVIERNO",CUADRO!FD110,CUADRO!GJ110))))))</f>
        <v/>
      </c>
      <c r="DX110" s="148" t="str">
        <f>IF(AB110="X",CALCULADORA!$J$22,IF(CUADRO!AB110="V",0,IF(CUADRO!AB110="AP",0,IF(CUADRO!AB110="HS",0,IF(CUADRO!AB110="BA",0,IF(CALCULADORA!$M$2="INVIERNO",CUADRO!FE110,CUADRO!GK110))))))</f>
        <v/>
      </c>
      <c r="DY110" s="148" t="str">
        <f>IF(AC110="X",CALCULADORA!$J$22,IF(CUADRO!AC110="V",0,IF(CUADRO!AC110="AP",0,IF(CUADRO!AC110="HS",0,IF(CUADRO!AC110="BA",0,IF(CALCULADORA!$M$2="INVIERNO",CUADRO!FF110,CUADRO!GL110))))))</f>
        <v/>
      </c>
      <c r="DZ110" s="148" t="str">
        <f>IF(AD110="X",CALCULADORA!$J$22,IF(CUADRO!AD110="V",0,IF(CUADRO!AD110="AP",0,IF(CUADRO!AD110="HS",0,IF(CUADRO!AD110="BA",0,IF(CALCULADORA!$M$2="INVIERNO",CUADRO!FG110,CUADRO!GM110))))))</f>
        <v/>
      </c>
      <c r="EA110" s="148" t="str">
        <f>IF(AE110="X",CALCULADORA!$J$22,IF(CUADRO!AE110="V",0,IF(CUADRO!AE110="AP",0,IF(CUADRO!AE110="HS",0,IF(CUADRO!AE110="BA",0,IF(CALCULADORA!$M$2="INVIERNO",CUADRO!FH110,CUADRO!GN110))))))</f>
        <v/>
      </c>
      <c r="EB110" s="148" t="str">
        <f>IF(AF110="X",CALCULADORA!$J$22,IF(CUADRO!AF110="V",0,IF(CUADRO!AF110="AP",0,IF(CUADRO!AF110="HS",0,IF(CUADRO!AF110="BA",0,IF(CALCULADORA!$M$2="INVIERNO",CUADRO!FI110,CUADRO!GO110))))))</f>
        <v/>
      </c>
      <c r="EC110" s="148" t="str">
        <f>IF(AG110="X",CALCULADORA!$J$22,IF(CUADRO!AG110="V",0,IF(CUADRO!AG110="AP",0,IF(CUADRO!AG110="HS",0,IF(CUADRO!AG110="BA",0,IF(CALCULADORA!$M$2="INVIERNO",CUADRO!FJ110,CUADRO!GP110))))))</f>
        <v/>
      </c>
      <c r="ED110" s="148" t="str">
        <f>IF(AH110="X",CALCULADORA!$J$22,IF(CUADRO!AH110="V",0,IF(CUADRO!AH110="AP",0,IF(CUADRO!AH110="HS",0,IF(CUADRO!AH110="BA",0,IF(CALCULADORA!$M$2="INVIERNO",CUADRO!FK110,CUADRO!GQ110))))))</f>
        <v/>
      </c>
      <c r="EE110" s="148" t="str">
        <f>IF(AI110="X",CALCULADORA!$J$22,IF(CUADRO!AI110="V",0,IF(CUADRO!AI110="AP",0,IF(CUADRO!AI110="HS",0,IF(CUADRO!AI110="BA",0,IF(CALCULADORA!$M$2="INVIERNO",CUADRO!FL110,CUADRO!GR110))))))</f>
        <v/>
      </c>
      <c r="EF110" s="148" t="str">
        <f>IF(AJ110="X",CALCULADORA!$J$22,IF(CUADRO!AJ110="V",0,IF(CUADRO!AJ110="AP",0,IF(CUADRO!AJ110="HS",0,IF(CUADRO!AJ110="BA",0,IF(CALCULADORA!$M$2="INVIERNO",CUADRO!FM110,CUADRO!GS110))))))</f>
        <v/>
      </c>
      <c r="EG110" s="148" t="str">
        <f>IF(AK110="X",CALCULADORA!$J$22,IF(CUADRO!AK110="V",0,IF(CUADRO!AK110="AP",0,IF(CUADRO!AK110="HS",0,IF(CUADRO!AK110="BA",0,IF(CALCULADORA!$M$2="INVIERNO",CUADRO!FN110,CUADRO!GT110))))))</f>
        <v/>
      </c>
      <c r="EH110" s="363">
        <f t="shared" si="119"/>
        <v>0</v>
      </c>
      <c r="EI110" s="19"/>
      <c r="EJ110" s="148" t="str">
        <f>IF(G110="","",IF(G110="L",0,IF(G110="V",0,IF(G110="X",0,IF(G$2="L",VLOOKUP(G110,'H. INV.'!$F$10:$P$171,11,FALSE),IF(G$2="S",VLOOKUP(G110,'H. INV.'!$V$10:$AF$171,11,FALSE),IF(G$2="D",VLOOKUP(G110,'H. INV.'!$AL$10:$AV$171,11,FALSE),"")))))))</f>
        <v/>
      </c>
      <c r="EK110" s="148" t="str">
        <f>IF(H110="","",IF(H110="L",0,IF(H110="V",0,IF(H110="X",0,IF(H$2="L",VLOOKUP(H110,'H. INV.'!$F$10:$P$171,11,FALSE),IF(H$2="S",VLOOKUP(H110,'H. INV.'!$V$10:$AF$171,11,FALSE),IF(H$2="D",VLOOKUP(H110,'H. INV.'!$AL$10:$AV$171,11,FALSE),"")))))))</f>
        <v/>
      </c>
      <c r="EL110" s="148" t="str">
        <f>IF(I110="","",IF(I110="L",0,IF(I110="V",0,IF(I110="X",0,IF(I$2="L",VLOOKUP(I110,'H. INV.'!$F$10:$P$171,11,FALSE),IF(I$2="S",VLOOKUP(I110,'H. INV.'!$V$10:$AF$171,11,FALSE),IF(I$2="D",VLOOKUP(I110,'H. INV.'!$AL$10:$AV$171,11,FALSE),"")))))))</f>
        <v/>
      </c>
      <c r="EM110" s="148" t="str">
        <f>IF(J110="","",IF(J110="L",0,IF(J110="V",0,IF(J110="X",0,IF(J$2="L",VLOOKUP(J110,'H. INV.'!$F$10:$P$171,11,FALSE),IF(J$2="S",VLOOKUP(J110,'H. INV.'!$V$10:$AF$171,11,FALSE),IF(J$2="D",VLOOKUP(J110,'H. INV.'!$AL$10:$AV$171,11,FALSE),"")))))))</f>
        <v/>
      </c>
      <c r="EN110" s="148" t="str">
        <f>IF(K110="","",IF(K110="L",0,IF(K110="V",0,IF(K110="X",0,IF(K$2="L",VLOOKUP(K110,'H. INV.'!$F$10:$P$171,11,FALSE),IF(K$2="S",VLOOKUP(K110,'H. INV.'!$V$10:$AF$171,11,FALSE),IF(K$2="D",VLOOKUP(K110,'H. INV.'!$AL$10:$AV$171,11,FALSE),"")))))))</f>
        <v/>
      </c>
      <c r="EO110" s="148" t="str">
        <f>IF(L110="","",IF(L110="L",0,IF(L110="V",0,IF(L110="X",0,IF(L$2="L",VLOOKUP(L110,'H. INV.'!$F$10:$P$171,11,FALSE),IF(L$2="S",VLOOKUP(L110,'H. INV.'!$V$10:$AF$171,11,FALSE),IF(L$2="D",VLOOKUP(L110,'H. INV.'!$AL$10:$AV$171,11,FALSE),"")))))))</f>
        <v/>
      </c>
      <c r="EP110" s="148" t="str">
        <f>IF(M110="","",IF(M110="L",0,IF(M110="V",0,IF(M110="X",0,IF(M$2="L",VLOOKUP(M110,'H. INV.'!$F$10:$P$171,11,FALSE),IF(M$2="S",VLOOKUP(M110,'H. INV.'!$V$10:$AF$171,11,FALSE),IF(M$2="D",VLOOKUP(M110,'H. INV.'!$AL$10:$AV$171,11,FALSE),"")))))))</f>
        <v/>
      </c>
      <c r="EQ110" s="148" t="str">
        <f>IF(N110="","",IF(N110="L",0,IF(N110="V",0,IF(N110="X",0,IF(N$2="L",VLOOKUP(N110,'H. INV.'!$F$10:$P$171,11,FALSE),IF(N$2="S",VLOOKUP(N110,'H. INV.'!$V$10:$AF$171,11,FALSE),IF(N$2="D",VLOOKUP(N110,'H. INV.'!$AL$10:$AV$171,11,FALSE),"")))))))</f>
        <v/>
      </c>
      <c r="ER110" s="148" t="str">
        <f>IF(O110="","",IF(O110="L",0,IF(O110="V",0,IF(O110="X",0,IF(O$2="L",VLOOKUP(O110,'H. INV.'!$F$10:$P$171,11,FALSE),IF(O$2="S",VLOOKUP(O110,'H. INV.'!$V$10:$AF$171,11,FALSE),IF(O$2="D",VLOOKUP(O110,'H. INV.'!$AL$10:$AV$171,11,FALSE),"")))))))</f>
        <v/>
      </c>
      <c r="ES110" s="148" t="str">
        <f>IF(P110="","",IF(P110="L",0,IF(P110="V",0,IF(P110="X",0,IF(P$2="L",VLOOKUP(P110,'H. INV.'!$F$10:$P$171,11,FALSE),IF(P$2="S",VLOOKUP(P110,'H. INV.'!$V$10:$AF$171,11,FALSE),IF(P$2="D",VLOOKUP(P110,'H. INV.'!$AL$10:$AV$171,11,FALSE),"")))))))</f>
        <v/>
      </c>
      <c r="ET110" s="148" t="str">
        <f>IF(Q110="","",IF(Q110="L",0,IF(Q110="V",0,IF(Q110="X",0,IF(Q$2="L",VLOOKUP(Q110,'H. INV.'!$F$10:$P$171,11,FALSE),IF(Q$2="S",VLOOKUP(Q110,'H. INV.'!$V$10:$AF$171,11,FALSE),IF(Q$2="D",VLOOKUP(Q110,'H. INV.'!$AL$10:$AV$171,11,FALSE),"")))))))</f>
        <v/>
      </c>
      <c r="EU110" s="148" t="str">
        <f>IF(R110="","",IF(R110="L",0,IF(R110="V",0,IF(R110="X",0,IF(R$2="L",VLOOKUP(R110,'H. INV.'!$F$10:$P$171,11,FALSE),IF(R$2="S",VLOOKUP(R110,'H. INV.'!$V$10:$AF$171,11,FALSE),IF(R$2="D",VLOOKUP(R110,'H. INV.'!$AL$10:$AV$171,11,FALSE),"")))))))</f>
        <v/>
      </c>
      <c r="EV110" s="148" t="str">
        <f>IF(S110="","",IF(S110="L",0,IF(S110="V",0,IF(S110="X",0,IF(S$2="L",VLOOKUP(S110,'H. INV.'!$F$10:$P$171,11,FALSE),IF(S$2="S",VLOOKUP(S110,'H. INV.'!$V$10:$AF$171,11,FALSE),IF(S$2="D",VLOOKUP(S110,'H. INV.'!$AL$10:$AV$171,11,FALSE),"")))))))</f>
        <v/>
      </c>
      <c r="EW110" s="148" t="str">
        <f>IF(T110="","",IF(T110="L",0,IF(T110="V",0,IF(T110="X",0,IF(T$2="L",VLOOKUP(T110,'H. INV.'!$F$10:$P$171,11,FALSE),IF(T$2="S",VLOOKUP(T110,'H. INV.'!$V$10:$AF$171,11,FALSE),IF(T$2="D",VLOOKUP(T110,'H. INV.'!$AL$10:$AV$171,11,FALSE),"")))))))</f>
        <v/>
      </c>
      <c r="EX110" s="148" t="str">
        <f>IF(U110="","",IF(U110="L",0,IF(U110="V",0,IF(U110="X",0,IF(U$2="L",VLOOKUP(U110,'H. INV.'!$F$10:$P$171,11,FALSE),IF(U$2="S",VLOOKUP(U110,'H. INV.'!$V$10:$AF$171,11,FALSE),IF(U$2="D",VLOOKUP(U110,'H. INV.'!$AL$10:$AV$171,11,FALSE),"")))))))</f>
        <v/>
      </c>
      <c r="EY110" s="148" t="str">
        <f>IF(V110="","",IF(V110="L",0,IF(V110="V",0,IF(V110="X",0,IF(V$2="L",VLOOKUP(V110,'H. INV.'!$F$10:$P$171,11,FALSE),IF(V$2="S",VLOOKUP(V110,'H. INV.'!$V$10:$AF$171,11,FALSE),IF(V$2="D",VLOOKUP(V110,'H. INV.'!$AL$10:$AV$171,11,FALSE),"")))))))</f>
        <v/>
      </c>
      <c r="EZ110" s="148" t="str">
        <f>IF(W110="","",IF(W110="L",0,IF(W110="V",0,IF(W110="X",0,IF(W$2="L",VLOOKUP(W110,'H. INV.'!$F$10:$P$171,11,FALSE),IF(W$2="S",VLOOKUP(W110,'H. INV.'!$V$10:$AF$171,11,FALSE),IF(W$2="D",VLOOKUP(W110,'H. INV.'!$AL$10:$AV$171,11,FALSE),"")))))))</f>
        <v/>
      </c>
      <c r="FA110" s="148" t="str">
        <f>IF(X110="","",IF(X110="L",0,IF(X110="V",0,IF(X110="X",0,IF(X$2="L",VLOOKUP(X110,'H. INV.'!$F$10:$P$171,11,FALSE),IF(X$2="S",VLOOKUP(X110,'H. INV.'!$V$10:$AF$171,11,FALSE),IF(X$2="D",VLOOKUP(X110,'H. INV.'!$AL$10:$AV$171,11,FALSE),"")))))))</f>
        <v/>
      </c>
      <c r="FB110" s="148" t="str">
        <f>IF(Y110="","",IF(Y110="L",0,IF(Y110="V",0,IF(Y110="X",0,IF(Y$2="L",VLOOKUP(Y110,'H. INV.'!$F$10:$P$171,11,FALSE),IF(Y$2="S",VLOOKUP(Y110,'H. INV.'!$V$10:$AF$171,11,FALSE),IF(Y$2="D",VLOOKUP(Y110,'H. INV.'!$AL$10:$AV$171,11,FALSE),"")))))))</f>
        <v/>
      </c>
      <c r="FC110" s="148" t="str">
        <f>IF(Z110="","",IF(Z110="L",0,IF(Z110="V",0,IF(Z110="X",0,IF(Z$2="L",VLOOKUP(Z110,'H. INV.'!$F$10:$P$171,11,FALSE),IF(Z$2="S",VLOOKUP(Z110,'H. INV.'!$V$10:$AF$171,11,FALSE),IF(Z$2="D",VLOOKUP(Z110,'H. INV.'!$AL$10:$AV$171,11,FALSE),"")))))))</f>
        <v/>
      </c>
      <c r="FD110" s="148" t="str">
        <f>IF(AA110="","",IF(AA110="L",0,IF(AA110="V",0,IF(AA110="X",0,IF(AA$2="L",VLOOKUP(AA110,'H. INV.'!$F$10:$P$171,11,FALSE),IF(AA$2="S",VLOOKUP(AA110,'H. INV.'!$V$10:$AF$171,11,FALSE),IF(AA$2="D",VLOOKUP(AA110,'H. INV.'!$AL$10:$AV$171,11,FALSE),"")))))))</f>
        <v/>
      </c>
      <c r="FE110" s="148" t="str">
        <f>IF(AB110="","",IF(AB110="L",0,IF(AB110="V",0,IF(AB110="X",0,IF(AB$2="L",VLOOKUP(AB110,'H. INV.'!$F$10:$P$171,11,FALSE),IF(AB$2="S",VLOOKUP(AB110,'H. INV.'!$V$10:$AF$171,11,FALSE),IF(AB$2="D",VLOOKUP(AB110,'H. INV.'!$AL$10:$AV$171,11,FALSE),"")))))))</f>
        <v/>
      </c>
      <c r="FF110" s="148" t="str">
        <f>IF(AC110="","",IF(AC110="L",0,IF(AC110="V",0,IF(AC110="X",0,IF(AC$2="L",VLOOKUP(AC110,'H. INV.'!$F$10:$P$171,11,FALSE),IF(AC$2="S",VLOOKUP(AC110,'H. INV.'!$V$10:$AF$171,11,FALSE),IF(AC$2="D",VLOOKUP(AC110,'H. INV.'!$AL$10:$AV$171,11,FALSE),"")))))))</f>
        <v/>
      </c>
      <c r="FG110" s="148" t="str">
        <f>IF(AD110="","",IF(AD110="L",0,IF(AD110="V",0,IF(AD110="X",0,IF(AD$2="L",VLOOKUP(AD110,'H. INV.'!$F$10:$P$171,11,FALSE),IF(AD$2="S",VLOOKUP(AD110,'H. INV.'!$V$10:$AF$171,11,FALSE),IF(AD$2="D",VLOOKUP(AD110,'H. INV.'!$AL$10:$AV$171,11,FALSE),"")))))))</f>
        <v/>
      </c>
      <c r="FH110" s="148" t="str">
        <f>IF(AE110="","",IF(AE110="L",0,IF(AE110="V",0,IF(AE110="X",0,IF(AE$2="L",VLOOKUP(AE110,'H. INV.'!$F$10:$P$171,11,FALSE),IF(AE$2="S",VLOOKUP(AE110,'H. INV.'!$V$10:$AF$171,11,FALSE),IF(AE$2="D",VLOOKUP(AE110,'H. INV.'!$AL$10:$AV$171,11,FALSE),"")))))))</f>
        <v/>
      </c>
      <c r="FI110" s="148" t="str">
        <f>IF(AF110="","",IF(AF110="L",0,IF(AF110="V",0,IF(AF110="X",0,IF(AF$2="L",VLOOKUP(AF110,'H. INV.'!$F$10:$P$171,11,FALSE),IF(AF$2="S",VLOOKUP(AF110,'H. INV.'!$V$10:$AF$171,11,FALSE),IF(AF$2="D",VLOOKUP(AF110,'H. INV.'!$AL$10:$AV$171,11,FALSE),"")))))))</f>
        <v/>
      </c>
      <c r="FJ110" s="148" t="str">
        <f>IF(AG110="","",IF(AG110="L",0,IF(AG110="V",0,IF(AG110="X",0,IF(AG$2="L",VLOOKUP(AG110,'H. INV.'!$F$10:$P$171,11,FALSE),IF(AG$2="S",VLOOKUP(AG110,'H. INV.'!$V$10:$AF$171,11,FALSE),IF(AG$2="D",VLOOKUP(AG110,'H. INV.'!$AL$10:$AV$171,11,FALSE),"")))))))</f>
        <v/>
      </c>
      <c r="FK110" s="148" t="str">
        <f>IF(AH110="","",IF(AH110="L",0,IF(AH110="V",0,IF(AH110="X",0,IF(AH$2="L",VLOOKUP(AH110,'H. INV.'!$F$10:$P$171,11,FALSE),IF(AH$2="S",VLOOKUP(AH110,'H. INV.'!$V$10:$AF$171,11,FALSE),IF(AH$2="D",VLOOKUP(AH110,'H. INV.'!$AL$10:$AV$171,11,FALSE),"")))))))</f>
        <v/>
      </c>
      <c r="FL110" s="148" t="str">
        <f>IF(AI110="","",IF(AI110="L",0,IF(AI110="V",0,IF(AI110="X",0,IF(AI$2="L",VLOOKUP(AI110,'H. INV.'!$F$10:$P$171,11,FALSE),IF(AI$2="S",VLOOKUP(AI110,'H. INV.'!$V$10:$AF$171,11,FALSE),IF(AI$2="D",VLOOKUP(AI110,'H. INV.'!$AL$10:$AV$171,11,FALSE),"")))))))</f>
        <v/>
      </c>
      <c r="FM110" s="148" t="str">
        <f>IF(AJ110="","",IF(AJ110="L",0,IF(AJ110="V",0,IF(AJ110="X",0,IF(AJ$2="L",VLOOKUP(AJ110,'H. INV.'!$F$10:$P$171,11,FALSE),IF(AJ$2="S",VLOOKUP(AJ110,'H. INV.'!$V$10:$AF$171,11,FALSE),IF(AJ$2="D",VLOOKUP(AJ110,'H. INV.'!$AL$10:$AV$171,11,FALSE),"")))))))</f>
        <v/>
      </c>
      <c r="FN110" s="148" t="str">
        <f>IF(AK110="","",IF(AK110="L",0,IF(AK110="V",0,IF(AK110="X",0,IF(AK$2="L",VLOOKUP(AK110,'H. INV.'!$F$10:$P$171,11,FALSE),IF(AK$2="S",VLOOKUP(AK110,'H. INV.'!$V$10:$AF$171,11,FALSE),IF(AK$2="D",VLOOKUP(AK110,'H. INV.'!$AL$10:$AV$171,11,FALSE),"")))))))</f>
        <v/>
      </c>
      <c r="FO110" s="19"/>
      <c r="FP110" s="148" t="str">
        <f>IF(G110="","",IF(G110="L",0,IF(G110="V",0,IF(G110="X",0,IF(G$2="L",VLOOKUP(G110,'H. VER.'!$F$10:$P$171,11,FALSE),IF(G$2="S",VLOOKUP(G110,'H. VER.'!$V$10:$AF$171,11,FALSE),IF(G$2="D",VLOOKUP(G110,'H. VER.'!$AL$10:$AV$171,11,FALSE),"")))))))</f>
        <v/>
      </c>
      <c r="FQ110" s="148" t="str">
        <f>IF(H110="","",IF(H110="L",0,IF(H110="V",0,IF(H110="X",0,IF(H$2="L",VLOOKUP(H110,'H. VER.'!$F$10:$P$171,11,FALSE),IF(H$2="S",VLOOKUP(H110,'H. VER.'!$V$10:$AF$171,11,FALSE),IF(H$2="D",VLOOKUP(H110,'H. VER.'!$AL$10:$AV$171,11,FALSE),"")))))))</f>
        <v/>
      </c>
      <c r="FR110" s="148" t="str">
        <f>IF(I110="","",IF(I110="L",0,IF(I110="V",0,IF(I110="X",0,IF(I$2="L",VLOOKUP(I110,'H. VER.'!$F$10:$P$171,11,FALSE),IF(I$2="S",VLOOKUP(I110,'H. VER.'!$V$10:$AF$171,11,FALSE),IF(I$2="D",VLOOKUP(I110,'H. VER.'!$AL$10:$AV$171,11,FALSE),"")))))))</f>
        <v/>
      </c>
      <c r="FS110" s="148" t="str">
        <f>IF(J110="","",IF(J110="L",0,IF(J110="V",0,IF(J110="X",0,IF(J$2="L",VLOOKUP(J110,'H. VER.'!$F$10:$P$171,11,FALSE),IF(J$2="S",VLOOKUP(J110,'H. VER.'!$V$10:$AF$171,11,FALSE),IF(J$2="D",VLOOKUP(J110,'H. VER.'!$AL$10:$AV$171,11,FALSE),"")))))))</f>
        <v/>
      </c>
      <c r="FT110" s="148" t="str">
        <f>IF(K110="","",IF(K110="L",0,IF(K110="V",0,IF(K110="X",0,IF(K$2="L",VLOOKUP(K110,'H. VER.'!$F$10:$P$171,11,FALSE),IF(K$2="S",VLOOKUP(K110,'H. VER.'!$V$10:$AF$171,11,FALSE),IF(K$2="D",VLOOKUP(K110,'H. VER.'!$AL$10:$AV$171,11,FALSE),"")))))))</f>
        <v/>
      </c>
      <c r="FU110" s="148" t="str">
        <f>IF(L110="","",IF(L110="L",0,IF(L110="V",0,IF(L110="X",0,IF(L$2="L",VLOOKUP(L110,'H. VER.'!$F$10:$P$171,11,FALSE),IF(L$2="S",VLOOKUP(L110,'H. VER.'!$V$10:$AF$171,11,FALSE),IF(L$2="D",VLOOKUP(L110,'H. VER.'!$AL$10:$AV$171,11,FALSE),"")))))))</f>
        <v/>
      </c>
      <c r="FV110" s="148" t="str">
        <f>IF(M110="","",IF(M110="L",0,IF(M110="V",0,IF(M110="X",0,IF(M$2="L",VLOOKUP(M110,'H. VER.'!$F$10:$P$171,11,FALSE),IF(M$2="S",VLOOKUP(M110,'H. VER.'!$V$10:$AF$171,11,FALSE),IF(M$2="D",VLOOKUP(M110,'H. VER.'!$AL$10:$AV$171,11,FALSE),"")))))))</f>
        <v/>
      </c>
      <c r="FW110" s="148" t="str">
        <f>IF(N110="","",IF(N110="L",0,IF(N110="V",0,IF(N110="X",0,IF(N$2="L",VLOOKUP(N110,'H. VER.'!$F$10:$P$171,11,FALSE),IF(N$2="S",VLOOKUP(N110,'H. VER.'!$V$10:$AF$171,11,FALSE),IF(N$2="D",VLOOKUP(N110,'H. VER.'!$AL$10:$AV$171,11,FALSE),"")))))))</f>
        <v/>
      </c>
      <c r="FX110" s="148" t="str">
        <f>IF(O110="","",IF(O110="L",0,IF(O110="V",0,IF(O110="X",0,IF(O$2="L",VLOOKUP(O110,'H. VER.'!$F$10:$P$171,11,FALSE),IF(O$2="S",VLOOKUP(O110,'H. VER.'!$V$10:$AF$171,11,FALSE),IF(O$2="D",VLOOKUP(O110,'H. VER.'!$AL$10:$AV$171,11,FALSE),"")))))))</f>
        <v/>
      </c>
      <c r="FY110" s="148" t="str">
        <f>IF(P110="","",IF(P110="L",0,IF(P110="V",0,IF(P110="X",0,IF(P$2="L",VLOOKUP(P110,'H. VER.'!$F$10:$P$171,11,FALSE),IF(P$2="S",VLOOKUP(P110,'H. VER.'!$V$10:$AF$171,11,FALSE),IF(P$2="D",VLOOKUP(P110,'H. VER.'!$AL$10:$AV$171,11,FALSE),"")))))))</f>
        <v/>
      </c>
      <c r="FZ110" s="148" t="str">
        <f>IF(Q110="","",IF(Q110="L",0,IF(Q110="V",0,IF(Q110="X",0,IF(Q$2="L",VLOOKUP(Q110,'H. VER.'!$F$10:$P$171,11,FALSE),IF(Q$2="S",VLOOKUP(Q110,'H. VER.'!$V$10:$AF$171,11,FALSE),IF(Q$2="D",VLOOKUP(Q110,'H. VER.'!$AL$10:$AV$171,11,FALSE),"")))))))</f>
        <v/>
      </c>
      <c r="GA110" s="148" t="str">
        <f>IF(R110="","",IF(R110="L",0,IF(R110="V",0,IF(R110="X",0,IF(R$2="L",VLOOKUP(R110,'H. VER.'!$F$10:$P$171,11,FALSE),IF(R$2="S",VLOOKUP(R110,'H. VER.'!$V$10:$AF$171,11,FALSE),IF(R$2="D",VLOOKUP(R110,'H. VER.'!$AL$10:$AV$171,11,FALSE),"")))))))</f>
        <v/>
      </c>
      <c r="GB110" s="148" t="str">
        <f>IF(S110="","",IF(S110="L",0,IF(S110="V",0,IF(S110="X",0,IF(S$2="L",VLOOKUP(S110,'H. VER.'!$F$10:$P$171,11,FALSE),IF(S$2="S",VLOOKUP(S110,'H. VER.'!$V$10:$AF$171,11,FALSE),IF(S$2="D",VLOOKUP(S110,'H. VER.'!$AL$10:$AV$171,11,FALSE),"")))))))</f>
        <v/>
      </c>
      <c r="GC110" s="148" t="str">
        <f>IF(T110="","",IF(T110="L",0,IF(T110="V",0,IF(T110="X",0,IF(T$2="L",VLOOKUP(T110,'H. VER.'!$F$10:$P$171,11,FALSE),IF(T$2="S",VLOOKUP(T110,'H. VER.'!$V$10:$AF$171,11,FALSE),IF(T$2="D",VLOOKUP(T110,'H. VER.'!$AL$10:$AV$171,11,FALSE),"")))))))</f>
        <v/>
      </c>
      <c r="GD110" s="148" t="str">
        <f>IF(U110="","",IF(U110="L",0,IF(U110="V",0,IF(U110="X",0,IF(U$2="L",VLOOKUP(U110,'H. VER.'!$F$10:$P$171,11,FALSE),IF(U$2="S",VLOOKUP(U110,'H. VER.'!$V$10:$AF$171,11,FALSE),IF(U$2="D",VLOOKUP(U110,'H. VER.'!$AL$10:$AV$171,11,FALSE),"")))))))</f>
        <v/>
      </c>
      <c r="GE110" s="148" t="str">
        <f>IF(V110="","",IF(V110="L",0,IF(V110="V",0,IF(V110="X",0,IF(V$2="L",VLOOKUP(V110,'H. VER.'!$F$10:$P$171,11,FALSE),IF(V$2="S",VLOOKUP(V110,'H. VER.'!$V$10:$AF$171,11,FALSE),IF(V$2="D",VLOOKUP(V110,'H. VER.'!$AL$10:$AV$171,11,FALSE),"")))))))</f>
        <v/>
      </c>
      <c r="GF110" s="148" t="str">
        <f>IF(W110="","",IF(W110="L",0,IF(W110="V",0,IF(W110="X",0,IF(W$2="L",VLOOKUP(W110,'H. VER.'!$F$10:$P$171,11,FALSE),IF(W$2="S",VLOOKUP(W110,'H. VER.'!$V$10:$AF$171,11,FALSE),IF(W$2="D",VLOOKUP(W110,'H. VER.'!$AL$10:$AV$171,11,FALSE),"")))))))</f>
        <v/>
      </c>
      <c r="GG110" s="148" t="str">
        <f>IF(X110="","",IF(X110="L",0,IF(X110="V",0,IF(X110="X",0,IF(X$2="L",VLOOKUP(X110,'H. VER.'!$F$10:$P$171,11,FALSE),IF(X$2="S",VLOOKUP(X110,'H. VER.'!$V$10:$AF$171,11,FALSE),IF(X$2="D",VLOOKUP(X110,'H. VER.'!$AL$10:$AV$171,11,FALSE),"")))))))</f>
        <v/>
      </c>
      <c r="GH110" s="148" t="str">
        <f>IF(Y110="","",IF(Y110="L",0,IF(Y110="V",0,IF(Y110="X",0,IF(Y$2="L",VLOOKUP(Y110,'H. VER.'!$F$10:$P$171,11,FALSE),IF(Y$2="S",VLOOKUP(Y110,'H. VER.'!$V$10:$AF$171,11,FALSE),IF(Y$2="D",VLOOKUP(Y110,'H. VER.'!$AL$10:$AV$171,11,FALSE),"")))))))</f>
        <v/>
      </c>
      <c r="GI110" s="148" t="str">
        <f>IF(Z110="","",IF(Z110="L",0,IF(Z110="V",0,IF(Z110="X",0,IF(Z$2="L",VLOOKUP(Z110,'H. VER.'!$F$10:$P$171,11,FALSE),IF(Z$2="S",VLOOKUP(Z110,'H. VER.'!$V$10:$AF$171,11,FALSE),IF(Z$2="D",VLOOKUP(Z110,'H. VER.'!$AL$10:$AV$171,11,FALSE),"")))))))</f>
        <v/>
      </c>
      <c r="GJ110" s="148" t="str">
        <f>IF(AA110="","",IF(AA110="L",0,IF(AA110="V",0,IF(AA110="X",0,IF(AA$2="L",VLOOKUP(AA110,'H. VER.'!$F$10:$P$171,11,FALSE),IF(AA$2="S",VLOOKUP(AA110,'H. VER.'!$V$10:$AF$171,11,FALSE),IF(AA$2="D",VLOOKUP(AA110,'H. VER.'!$AL$10:$AV$171,11,FALSE),"")))))))</f>
        <v/>
      </c>
      <c r="GK110" s="148" t="str">
        <f>IF(AB110="","",IF(AB110="L",0,IF(AB110="V",0,IF(AB110="X",0,IF(AB$2="L",VLOOKUP(AB110,'H. VER.'!$F$10:$P$171,11,FALSE),IF(AB$2="S",VLOOKUP(AB110,'H. VER.'!$V$10:$AF$171,11,FALSE),IF(AB$2="D",VLOOKUP(AB110,'H. VER.'!$AL$10:$AV$171,11,FALSE),"")))))))</f>
        <v/>
      </c>
      <c r="GL110" s="148" t="str">
        <f>IF(AC110="","",IF(AC110="L",0,IF(AC110="V",0,IF(AC110="X",0,IF(AC$2="L",VLOOKUP(AC110,'H. VER.'!$F$10:$P$171,11,FALSE),IF(AC$2="S",VLOOKUP(AC110,'H. VER.'!$V$10:$AF$171,11,FALSE),IF(AC$2="D",VLOOKUP(AC110,'H. VER.'!$AL$10:$AV$171,11,FALSE),"")))))))</f>
        <v/>
      </c>
      <c r="GM110" s="148" t="str">
        <f>IF(AD110="","",IF(AD110="L",0,IF(AD110="V",0,IF(AD110="X",0,IF(AD$2="L",VLOOKUP(AD110,'H. VER.'!$F$10:$P$171,11,FALSE),IF(AD$2="S",VLOOKUP(AD110,'H. VER.'!$V$10:$AF$171,11,FALSE),IF(AD$2="D",VLOOKUP(AD110,'H. VER.'!$AL$10:$AV$171,11,FALSE),"")))))))</f>
        <v/>
      </c>
      <c r="GN110" s="148" t="str">
        <f>IF(AE110="","",IF(AE110="L",0,IF(AE110="V",0,IF(AE110="X",0,IF(AE$2="L",VLOOKUP(AE110,'H. VER.'!$F$10:$P$171,11,FALSE),IF(AE$2="S",VLOOKUP(AE110,'H. VER.'!$V$10:$AF$171,11,FALSE),IF(AE$2="D",VLOOKUP(AE110,'H. VER.'!$AL$10:$AV$171,11,FALSE),"")))))))</f>
        <v/>
      </c>
      <c r="GO110" s="148" t="str">
        <f>IF(AF110="","",IF(AF110="L",0,IF(AF110="V",0,IF(AF110="X",0,IF(AF$2="L",VLOOKUP(AF110,'H. VER.'!$F$10:$P$171,11,FALSE),IF(AF$2="S",VLOOKUP(AF110,'H. VER.'!$V$10:$AF$171,11,FALSE),IF(AF$2="D",VLOOKUP(AF110,'H. VER.'!$AL$10:$AV$171,11,FALSE),"")))))))</f>
        <v/>
      </c>
      <c r="GP110" s="148" t="str">
        <f>IF(AG110="","",IF(AG110="L",0,IF(AG110="V",0,IF(AG110="X",0,IF(AG$2="L",VLOOKUP(AG110,'H. VER.'!$F$10:$P$171,11,FALSE),IF(AG$2="S",VLOOKUP(AG110,'H. VER.'!$V$10:$AF$171,11,FALSE),IF(AG$2="D",VLOOKUP(AG110,'H. VER.'!$AL$10:$AV$171,11,FALSE),"")))))))</f>
        <v/>
      </c>
      <c r="GQ110" s="148" t="str">
        <f>IF(AH110="","",IF(AH110="L",0,IF(AH110="V",0,IF(AH110="X",0,IF(AH$2="L",VLOOKUP(AH110,'H. VER.'!$F$10:$P$171,11,FALSE),IF(AH$2="S",VLOOKUP(AH110,'H. VER.'!$V$10:$AF$171,11,FALSE),IF(AH$2="D",VLOOKUP(AH110,'H. VER.'!$AL$10:$AV$171,11,FALSE),"")))))))</f>
        <v/>
      </c>
      <c r="GR110" s="148" t="str">
        <f>IF(AI110="","",IF(AI110="L",0,IF(AI110="V",0,IF(AI110="X",0,IF(AI$2="L",VLOOKUP(AI110,'H. VER.'!$F$10:$P$171,11,FALSE),IF(AI$2="S",VLOOKUP(AI110,'H. VER.'!$V$10:$AF$171,11,FALSE),IF(AI$2="D",VLOOKUP(AI110,'H. VER.'!$AL$10:$AV$171,11,FALSE),"")))))))</f>
        <v/>
      </c>
      <c r="GS110" s="148" t="str">
        <f>IF(AJ110="","",IF(AJ110="L",0,IF(AJ110="V",0,IF(AJ110="X",0,IF(AJ$2="L",VLOOKUP(AJ110,'H. VER.'!$F$10:$P$171,11,FALSE),IF(AJ$2="S",VLOOKUP(AJ110,'H. VER.'!$V$10:$AF$171,11,FALSE),IF(AJ$2="D",VLOOKUP(AJ110,'H. VER.'!$AL$10:$AV$171,11,FALSE),"")))))))</f>
        <v/>
      </c>
      <c r="GT110" s="148" t="str">
        <f>IF(AK110="","",IF(AK110="L",0,IF(AK110="V",0,IF(AK110="X",0,IF(AK$2="L",VLOOKUP(AK110,'H. VER.'!$F$10:$P$171,11,FALSE),IF(AK$2="S",VLOOKUP(AK110,'H. VER.'!$V$10:$AF$171,11,FALSE),IF(AK$2="D",VLOOKUP(AK110,'H. VER.'!$AL$10:$AV$171,11,FALSE),"")))))))</f>
        <v/>
      </c>
      <c r="GU110" s="19"/>
      <c r="GV110" s="417" t="str">
        <f t="shared" si="122"/>
        <v/>
      </c>
      <c r="GW110" s="415"/>
    </row>
    <row r="111" spans="1:205" ht="15.75">
      <c r="A111" s="368"/>
      <c r="B111" s="367" t="str">
        <f>IFERROR(VLOOKUP(A527/7/2023+CONDUCTORES!C:V,20,FALSE),"")</f>
        <v/>
      </c>
      <c r="C111" s="544" t="str">
        <f>IF(CUADRO!A111="",IF(B111="","",B111),VLOOKUP(CUADRO!A111,CONDUCTORES!C:E,3,FALSE))</f>
        <v/>
      </c>
      <c r="D111" s="545" t="str">
        <f>IF(ISNA(IF(B111="",IF(A111="","",A111),VLOOKUP(B111,CONDUCTORES!B:F,5,FALSE))),"",(IF(B111="",IF(A111="","",A111),VLOOKUP(B111,CONDUCTORES!B:F,5,FALSE))))</f>
        <v/>
      </c>
      <c r="E111" s="546">
        <v>96</v>
      </c>
      <c r="F111" s="551"/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50"/>
      <c r="T111" s="547"/>
      <c r="U111" s="547"/>
      <c r="V111" s="549"/>
      <c r="W111" s="547"/>
      <c r="X111" s="547"/>
      <c r="Y111" s="547"/>
      <c r="Z111" s="547"/>
      <c r="AA111" s="547"/>
      <c r="AB111" s="547"/>
      <c r="AC111" s="547"/>
      <c r="AD111" s="547"/>
      <c r="AE111" s="547"/>
      <c r="AF111" s="547"/>
      <c r="AG111" s="550"/>
      <c r="AH111" s="547"/>
      <c r="AI111" s="547"/>
      <c r="AJ111" s="547"/>
      <c r="AK111" s="547"/>
      <c r="AL111" s="417">
        <f t="shared" si="111"/>
        <v>0</v>
      </c>
      <c r="AM111" s="417">
        <f t="shared" si="79"/>
        <v>31</v>
      </c>
      <c r="AN111" s="463">
        <f t="shared" si="112"/>
        <v>0</v>
      </c>
      <c r="AO111" s="463">
        <f t="shared" si="113"/>
        <v>0</v>
      </c>
      <c r="AP111" s="463">
        <f t="shared" si="114"/>
        <v>0</v>
      </c>
      <c r="AQ111" s="463">
        <f t="shared" si="115"/>
        <v>0</v>
      </c>
      <c r="AR111" s="463">
        <f t="shared" si="116"/>
        <v>0</v>
      </c>
      <c r="AS111" s="464">
        <f t="shared" si="117"/>
        <v>0</v>
      </c>
      <c r="AT111" s="464">
        <f t="shared" si="118"/>
        <v>0</v>
      </c>
      <c r="AU111" s="465">
        <f>EH111+(AO111*(CALCULADORA!$L$22/30))+(CUADRO!AP111*CALCULADORA!$J$22)+(CUADRO!AQ111*CALCULADORA!$J$22)+(CUADRO!AR111*CALCULADORA!$J$22)</f>
        <v>0</v>
      </c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97">
        <f t="shared" si="123"/>
        <v>1</v>
      </c>
      <c r="BW111" s="97">
        <f t="shared" si="124"/>
        <v>2</v>
      </c>
      <c r="BX111" s="97">
        <f t="shared" si="125"/>
        <v>3</v>
      </c>
      <c r="BY111" s="97">
        <f t="shared" si="126"/>
        <v>4</v>
      </c>
      <c r="BZ111" s="97">
        <f t="shared" si="127"/>
        <v>5</v>
      </c>
      <c r="CA111" s="97">
        <f t="shared" si="128"/>
        <v>6</v>
      </c>
      <c r="CB111" s="97">
        <f t="shared" si="129"/>
        <v>7</v>
      </c>
      <c r="CC111" s="97">
        <f t="shared" si="130"/>
        <v>8</v>
      </c>
      <c r="CD111" s="97">
        <f t="shared" si="131"/>
        <v>9</v>
      </c>
      <c r="CE111" s="97">
        <f t="shared" si="132"/>
        <v>10</v>
      </c>
      <c r="CF111" s="97">
        <f t="shared" si="133"/>
        <v>11</v>
      </c>
      <c r="CG111" s="97">
        <f t="shared" si="134"/>
        <v>12</v>
      </c>
      <c r="CH111" s="97">
        <f t="shared" si="135"/>
        <v>13</v>
      </c>
      <c r="CI111" s="97">
        <f t="shared" si="136"/>
        <v>14</v>
      </c>
      <c r="CJ111" s="97">
        <f t="shared" si="137"/>
        <v>15</v>
      </c>
      <c r="CK111" s="97">
        <f t="shared" si="138"/>
        <v>16</v>
      </c>
      <c r="CL111" s="97">
        <f t="shared" si="139"/>
        <v>17</v>
      </c>
      <c r="CM111" s="97">
        <f t="shared" si="140"/>
        <v>18</v>
      </c>
      <c r="CN111" s="97">
        <f t="shared" si="141"/>
        <v>19</v>
      </c>
      <c r="CO111" s="97">
        <f t="shared" si="142"/>
        <v>20</v>
      </c>
      <c r="CP111" s="97">
        <f t="shared" si="143"/>
        <v>21</v>
      </c>
      <c r="CQ111" s="97">
        <f t="shared" si="144"/>
        <v>22</v>
      </c>
      <c r="CR111" s="97">
        <f t="shared" si="145"/>
        <v>23</v>
      </c>
      <c r="CS111" s="97">
        <f t="shared" si="146"/>
        <v>24</v>
      </c>
      <c r="CT111" s="97">
        <f t="shared" si="147"/>
        <v>25</v>
      </c>
      <c r="CU111" s="97">
        <f t="shared" si="148"/>
        <v>26</v>
      </c>
      <c r="CV111" s="97">
        <f t="shared" si="149"/>
        <v>27</v>
      </c>
      <c r="CW111" s="97">
        <f t="shared" si="150"/>
        <v>28</v>
      </c>
      <c r="CX111" s="97">
        <f t="shared" si="151"/>
        <v>29</v>
      </c>
      <c r="CY111" s="97">
        <f t="shared" si="152"/>
        <v>30</v>
      </c>
      <c r="CZ111" s="97">
        <f t="shared" si="153"/>
        <v>31</v>
      </c>
      <c r="DA111" s="19"/>
      <c r="DB111" s="19"/>
      <c r="DC111" s="148" t="str">
        <f>IF(G111="X",CALCULADORA!$J$22,IF(CUADRO!G111="V",0,IF(CUADRO!G111="AP",0,IF(CUADRO!G111="HS",0,IF(CUADRO!G111="BA",0,IF(CALCULADORA!$M$2="INVIERNO",CUADRO!EJ111,CUADRO!FP111))))))</f>
        <v/>
      </c>
      <c r="DD111" s="148" t="str">
        <f>IF(H111="X",CALCULADORA!$J$22,IF(CUADRO!H111="V",0,IF(CUADRO!H111="AP",0,IF(CUADRO!H111="HS",0,IF(CUADRO!H111="BA",0,IF(CALCULADORA!$M$2="INVIERNO",CUADRO!EK111,CUADRO!FQ111))))))</f>
        <v/>
      </c>
      <c r="DE111" s="148" t="str">
        <f>IF(I111="X",CALCULADORA!$J$22,IF(CUADRO!I111="V",0,IF(CUADRO!I111="AP",0,IF(CUADRO!I111="HS",0,IF(CUADRO!I111="BA",0,IF(CALCULADORA!$M$2="INVIERNO",CUADRO!EL111,CUADRO!FR111))))))</f>
        <v/>
      </c>
      <c r="DF111" s="148" t="str">
        <f>IF(J111="X",CALCULADORA!$J$22,IF(CUADRO!J111="V",0,IF(CUADRO!J111="AP",0,IF(CUADRO!J111="HS",0,IF(CUADRO!J111="BA",0,IF(CALCULADORA!$M$2="INVIERNO",CUADRO!EM111,CUADRO!FS111))))))</f>
        <v/>
      </c>
      <c r="DG111" s="148" t="str">
        <f>IF(K111="X",CALCULADORA!$J$22,IF(CUADRO!K111="V",0,IF(CUADRO!K111="AP",0,IF(CUADRO!K111="HS",0,IF(CUADRO!K111="BA",0,IF(CALCULADORA!$M$2="INVIERNO",CUADRO!EN111,CUADRO!FT111))))))</f>
        <v/>
      </c>
      <c r="DH111" s="148" t="str">
        <f>IF(L111="X",CALCULADORA!$J$22,IF(CUADRO!L111="V",0,IF(CUADRO!L111="AP",0,IF(CUADRO!L111="HS",0,IF(CUADRO!L111="BA",0,IF(CALCULADORA!$M$2="INVIERNO",CUADRO!EO111,CUADRO!FU111))))))</f>
        <v/>
      </c>
      <c r="DI111" s="148" t="str">
        <f>IF(M111="X",CALCULADORA!$J$22,IF(CUADRO!M111="V",0,IF(CUADRO!M111="AP",0,IF(CUADRO!M111="HS",0,IF(CUADRO!M111="BA",0,IF(CALCULADORA!$M$2="INVIERNO",CUADRO!EP111,CUADRO!FV111))))))</f>
        <v/>
      </c>
      <c r="DJ111" s="148" t="str">
        <f>IF(N111="X",CALCULADORA!$J$22,IF(CUADRO!N111="V",0,IF(CUADRO!N111="AP",0,IF(CUADRO!N111="HS",0,IF(CUADRO!N111="BA",0,IF(CALCULADORA!$M$2="INVIERNO",CUADRO!EQ111,CUADRO!FW111))))))</f>
        <v/>
      </c>
      <c r="DK111" s="148" t="str">
        <f>IF(O111="X",CALCULADORA!$J$22,IF(CUADRO!O111="V",0,IF(CUADRO!O111="AP",0,IF(CUADRO!O111="HS",0,IF(CUADRO!O111="BA",0,IF(CALCULADORA!$M$2="INVIERNO",CUADRO!ER111,CUADRO!FX111))))))</f>
        <v/>
      </c>
      <c r="DL111" s="148" t="str">
        <f>IF(P111="X",CALCULADORA!$J$22,IF(CUADRO!P111="V",0,IF(CUADRO!P111="AP",0,IF(CUADRO!P111="HS",0,IF(CUADRO!P111="BA",0,IF(CALCULADORA!$M$2="INVIERNO",CUADRO!ES111,CUADRO!FY111))))))</f>
        <v/>
      </c>
      <c r="DM111" s="148" t="str">
        <f>IF(Q111="X",CALCULADORA!$J$22,IF(CUADRO!Q111="V",0,IF(CUADRO!Q111="AP",0,IF(CUADRO!Q111="HS",0,IF(CUADRO!Q111="BA",0,IF(CALCULADORA!$M$2="INVIERNO",CUADRO!ET111,CUADRO!FZ111))))))</f>
        <v/>
      </c>
      <c r="DN111" s="148" t="str">
        <f>IF(R111="X",CALCULADORA!$J$22,IF(CUADRO!R111="V",0,IF(CUADRO!R111="AP",0,IF(CUADRO!R111="HS",0,IF(CUADRO!R111="BA",0,IF(CALCULADORA!$M$2="INVIERNO",CUADRO!EU111,CUADRO!GA111))))))</f>
        <v/>
      </c>
      <c r="DO111" s="148" t="str">
        <f>IF(S111="X",CALCULADORA!$J$22,IF(CUADRO!S111="V",0,IF(CUADRO!S111="AP",0,IF(CUADRO!S111="HS",0,IF(CUADRO!S111="BA",0,IF(CALCULADORA!$M$2="INVIERNO",CUADRO!EV111,CUADRO!GB111))))))</f>
        <v/>
      </c>
      <c r="DP111" s="148" t="str">
        <f>IF(T111="X",CALCULADORA!$J$22,IF(CUADRO!T111="V",0,IF(CUADRO!T111="AP",0,IF(CUADRO!T111="HS",0,IF(CUADRO!T111="BA",0,IF(CALCULADORA!$M$2="INVIERNO",CUADRO!EW111,CUADRO!GC111))))))</f>
        <v/>
      </c>
      <c r="DQ111" s="148" t="str">
        <f>IF(U111="X",CALCULADORA!$J$22,IF(CUADRO!U111="V",0,IF(CUADRO!U111="AP",0,IF(CUADRO!U111="HS",0,IF(CUADRO!U111="BA",0,IF(CALCULADORA!$M$2="INVIERNO",CUADRO!EX111,CUADRO!GD111))))))</f>
        <v/>
      </c>
      <c r="DR111" s="148" t="str">
        <f>IF(V111="X",CALCULADORA!$J$22,IF(CUADRO!V111="V",0,IF(CUADRO!V111="AP",0,IF(CUADRO!V111="HS",0,IF(CUADRO!V111="BA",0,IF(CALCULADORA!$M$2="INVIERNO",CUADRO!EY111,CUADRO!GE111))))))</f>
        <v/>
      </c>
      <c r="DS111" s="148" t="str">
        <f>IF(W111="X",CALCULADORA!$J$22,IF(CUADRO!W111="V",0,IF(CUADRO!W111="AP",0,IF(CUADRO!W111="HS",0,IF(CUADRO!W111="BA",0,IF(CALCULADORA!$M$2="INVIERNO",CUADRO!EZ111,CUADRO!GF111))))))</f>
        <v/>
      </c>
      <c r="DT111" s="148" t="str">
        <f>IF(X111="X",CALCULADORA!$J$22,IF(CUADRO!X111="V",0,IF(CUADRO!X111="AP",0,IF(CUADRO!X111="HS",0,IF(CUADRO!X111="BA",0,IF(CALCULADORA!$M$2="INVIERNO",CUADRO!FA111,CUADRO!GG111))))))</f>
        <v/>
      </c>
      <c r="DU111" s="148" t="str">
        <f>IF(Y111="X",CALCULADORA!$J$22,IF(CUADRO!Y111="V",0,IF(CUADRO!Y111="AP",0,IF(CUADRO!Y111="HS",0,IF(CUADRO!Y111="BA",0,IF(CALCULADORA!$M$2="INVIERNO",CUADRO!FB111,CUADRO!GH111))))))</f>
        <v/>
      </c>
      <c r="DV111" s="148" t="str">
        <f>IF(Z111="X",CALCULADORA!$J$22,IF(CUADRO!Z111="V",0,IF(CUADRO!Z111="AP",0,IF(CUADRO!Z111="HS",0,IF(CUADRO!Z111="BA",0,IF(CALCULADORA!$M$2="INVIERNO",CUADRO!FC111,CUADRO!GI111))))))</f>
        <v/>
      </c>
      <c r="DW111" s="148" t="str">
        <f>IF(AA111="X",CALCULADORA!$J$22,IF(CUADRO!AA111="V",0,IF(CUADRO!AA111="AP",0,IF(CUADRO!AA111="HS",0,IF(CUADRO!AA111="BA",0,IF(CALCULADORA!$M$2="INVIERNO",CUADRO!FD111,CUADRO!GJ111))))))</f>
        <v/>
      </c>
      <c r="DX111" s="148" t="str">
        <f>IF(AB111="X",CALCULADORA!$J$22,IF(CUADRO!AB111="V",0,IF(CUADRO!AB111="AP",0,IF(CUADRO!AB111="HS",0,IF(CUADRO!AB111="BA",0,IF(CALCULADORA!$M$2="INVIERNO",CUADRO!FE111,CUADRO!GK111))))))</f>
        <v/>
      </c>
      <c r="DY111" s="148" t="str">
        <f>IF(AC111="X",CALCULADORA!$J$22,IF(CUADRO!AC111="V",0,IF(CUADRO!AC111="AP",0,IF(CUADRO!AC111="HS",0,IF(CUADRO!AC111="BA",0,IF(CALCULADORA!$M$2="INVIERNO",CUADRO!FF111,CUADRO!GL111))))))</f>
        <v/>
      </c>
      <c r="DZ111" s="148" t="str">
        <f>IF(AD111="X",CALCULADORA!$J$22,IF(CUADRO!AD111="V",0,IF(CUADRO!AD111="AP",0,IF(CUADRO!AD111="HS",0,IF(CUADRO!AD111="BA",0,IF(CALCULADORA!$M$2="INVIERNO",CUADRO!FG111,CUADRO!GM111))))))</f>
        <v/>
      </c>
      <c r="EA111" s="148" t="str">
        <f>IF(AE111="X",CALCULADORA!$J$22,IF(CUADRO!AE111="V",0,IF(CUADRO!AE111="AP",0,IF(CUADRO!AE111="HS",0,IF(CUADRO!AE111="BA",0,IF(CALCULADORA!$M$2="INVIERNO",CUADRO!FH111,CUADRO!GN111))))))</f>
        <v/>
      </c>
      <c r="EB111" s="148" t="str">
        <f>IF(AF111="X",CALCULADORA!$J$22,IF(CUADRO!AF111="V",0,IF(CUADRO!AF111="AP",0,IF(CUADRO!AF111="HS",0,IF(CUADRO!AF111="BA",0,IF(CALCULADORA!$M$2="INVIERNO",CUADRO!FI111,CUADRO!GO111))))))</f>
        <v/>
      </c>
      <c r="EC111" s="148" t="str">
        <f>IF(AG111="X",CALCULADORA!$J$22,IF(CUADRO!AG111="V",0,IF(CUADRO!AG111="AP",0,IF(CUADRO!AG111="HS",0,IF(CUADRO!AG111="BA",0,IF(CALCULADORA!$M$2="INVIERNO",CUADRO!FJ111,CUADRO!GP111))))))</f>
        <v/>
      </c>
      <c r="ED111" s="148" t="str">
        <f>IF(AH111="X",CALCULADORA!$J$22,IF(CUADRO!AH111="V",0,IF(CUADRO!AH111="AP",0,IF(CUADRO!AH111="HS",0,IF(CUADRO!AH111="BA",0,IF(CALCULADORA!$M$2="INVIERNO",CUADRO!FK111,CUADRO!GQ111))))))</f>
        <v/>
      </c>
      <c r="EE111" s="148" t="str">
        <f>IF(AI111="X",CALCULADORA!$J$22,IF(CUADRO!AI111="V",0,IF(CUADRO!AI111="AP",0,IF(CUADRO!AI111="HS",0,IF(CUADRO!AI111="BA",0,IF(CALCULADORA!$M$2="INVIERNO",CUADRO!FL111,CUADRO!GR111))))))</f>
        <v/>
      </c>
      <c r="EF111" s="148" t="str">
        <f>IF(AJ111="X",CALCULADORA!$J$22,IF(CUADRO!AJ111="V",0,IF(CUADRO!AJ111="AP",0,IF(CUADRO!AJ111="HS",0,IF(CUADRO!AJ111="BA",0,IF(CALCULADORA!$M$2="INVIERNO",CUADRO!FM111,CUADRO!GS111))))))</f>
        <v/>
      </c>
      <c r="EG111" s="148" t="str">
        <f>IF(AK111="X",CALCULADORA!$J$22,IF(CUADRO!AK111="V",0,IF(CUADRO!AK111="AP",0,IF(CUADRO!AK111="HS",0,IF(CUADRO!AK111="BA",0,IF(CALCULADORA!$M$2="INVIERNO",CUADRO!FN111,CUADRO!GT111))))))</f>
        <v/>
      </c>
      <c r="EH111" s="363">
        <f t="shared" si="119"/>
        <v>0</v>
      </c>
      <c r="EI111" s="19"/>
      <c r="EJ111" s="148" t="str">
        <f>IF(G111="","",IF(G111="L",0,IF(G111="V",0,IF(G111="X",0,IF(G$2="L",VLOOKUP(G111,'H. INV.'!$F$10:$P$171,11,FALSE),IF(G$2="S",VLOOKUP(G111,'H. INV.'!$V$10:$AF$171,11,FALSE),IF(G$2="D",VLOOKUP(G111,'H. INV.'!$AL$10:$AV$171,11,FALSE),"")))))))</f>
        <v/>
      </c>
      <c r="EK111" s="148" t="str">
        <f>IF(H111="","",IF(H111="L",0,IF(H111="V",0,IF(H111="X",0,IF(H$2="L",VLOOKUP(H111,'H. INV.'!$F$10:$P$171,11,FALSE),IF(H$2="S",VLOOKUP(H111,'H. INV.'!$V$10:$AF$171,11,FALSE),IF(H$2="D",VLOOKUP(H111,'H. INV.'!$AL$10:$AV$171,11,FALSE),"")))))))</f>
        <v/>
      </c>
      <c r="EL111" s="148" t="str">
        <f>IF(I111="","",IF(I111="L",0,IF(I111="V",0,IF(I111="X",0,IF(I$2="L",VLOOKUP(I111,'H. INV.'!$F$10:$P$171,11,FALSE),IF(I$2="S",VLOOKUP(I111,'H. INV.'!$V$10:$AF$171,11,FALSE),IF(I$2="D",VLOOKUP(I111,'H. INV.'!$AL$10:$AV$171,11,FALSE),"")))))))</f>
        <v/>
      </c>
      <c r="EM111" s="148" t="str">
        <f>IF(J111="","",IF(J111="L",0,IF(J111="V",0,IF(J111="X",0,IF(J$2="L",VLOOKUP(J111,'H. INV.'!$F$10:$P$171,11,FALSE),IF(J$2="S",VLOOKUP(J111,'H. INV.'!$V$10:$AF$171,11,FALSE),IF(J$2="D",VLOOKUP(J111,'H. INV.'!$AL$10:$AV$171,11,FALSE),"")))))))</f>
        <v/>
      </c>
      <c r="EN111" s="148" t="str">
        <f>IF(K111="","",IF(K111="L",0,IF(K111="V",0,IF(K111="X",0,IF(K$2="L",VLOOKUP(K111,'H. INV.'!$F$10:$P$171,11,FALSE),IF(K$2="S",VLOOKUP(K111,'H. INV.'!$V$10:$AF$171,11,FALSE),IF(K$2="D",VLOOKUP(K111,'H. INV.'!$AL$10:$AV$171,11,FALSE),"")))))))</f>
        <v/>
      </c>
      <c r="EO111" s="148" t="str">
        <f>IF(L111="","",IF(L111="L",0,IF(L111="V",0,IF(L111="X",0,IF(L$2="L",VLOOKUP(L111,'H. INV.'!$F$10:$P$171,11,FALSE),IF(L$2="S",VLOOKUP(L111,'H. INV.'!$V$10:$AF$171,11,FALSE),IF(L$2="D",VLOOKUP(L111,'H. INV.'!$AL$10:$AV$171,11,FALSE),"")))))))</f>
        <v/>
      </c>
      <c r="EP111" s="148" t="str">
        <f>IF(M111="","",IF(M111="L",0,IF(M111="V",0,IF(M111="X",0,IF(M$2="L",VLOOKUP(M111,'H. INV.'!$F$10:$P$171,11,FALSE),IF(M$2="S",VLOOKUP(M111,'H. INV.'!$V$10:$AF$171,11,FALSE),IF(M$2="D",VLOOKUP(M111,'H. INV.'!$AL$10:$AV$171,11,FALSE),"")))))))</f>
        <v/>
      </c>
      <c r="EQ111" s="148" t="str">
        <f>IF(N111="","",IF(N111="L",0,IF(N111="V",0,IF(N111="X",0,IF(N$2="L",VLOOKUP(N111,'H. INV.'!$F$10:$P$171,11,FALSE),IF(N$2="S",VLOOKUP(N111,'H. INV.'!$V$10:$AF$171,11,FALSE),IF(N$2="D",VLOOKUP(N111,'H. INV.'!$AL$10:$AV$171,11,FALSE),"")))))))</f>
        <v/>
      </c>
      <c r="ER111" s="148" t="str">
        <f>IF(O111="","",IF(O111="L",0,IF(O111="V",0,IF(O111="X",0,IF(O$2="L",VLOOKUP(O111,'H. INV.'!$F$10:$P$171,11,FALSE),IF(O$2="S",VLOOKUP(O111,'H. INV.'!$V$10:$AF$171,11,FALSE),IF(O$2="D",VLOOKUP(O111,'H. INV.'!$AL$10:$AV$171,11,FALSE),"")))))))</f>
        <v/>
      </c>
      <c r="ES111" s="148" t="str">
        <f>IF(P111="","",IF(P111="L",0,IF(P111="V",0,IF(P111="X",0,IF(P$2="L",VLOOKUP(P111,'H. INV.'!$F$10:$P$171,11,FALSE),IF(P$2="S",VLOOKUP(P111,'H. INV.'!$V$10:$AF$171,11,FALSE),IF(P$2="D",VLOOKUP(P111,'H. INV.'!$AL$10:$AV$171,11,FALSE),"")))))))</f>
        <v/>
      </c>
      <c r="ET111" s="148" t="str">
        <f>IF(Q111="","",IF(Q111="L",0,IF(Q111="V",0,IF(Q111="X",0,IF(Q$2="L",VLOOKUP(Q111,'H. INV.'!$F$10:$P$171,11,FALSE),IF(Q$2="S",VLOOKUP(Q111,'H. INV.'!$V$10:$AF$171,11,FALSE),IF(Q$2="D",VLOOKUP(Q111,'H. INV.'!$AL$10:$AV$171,11,FALSE),"")))))))</f>
        <v/>
      </c>
      <c r="EU111" s="148" t="str">
        <f>IF(R111="","",IF(R111="L",0,IF(R111="V",0,IF(R111="X",0,IF(R$2="L",VLOOKUP(R111,'H. INV.'!$F$10:$P$171,11,FALSE),IF(R$2="S",VLOOKUP(R111,'H. INV.'!$V$10:$AF$171,11,FALSE),IF(R$2="D",VLOOKUP(R111,'H. INV.'!$AL$10:$AV$171,11,FALSE),"")))))))</f>
        <v/>
      </c>
      <c r="EV111" s="148" t="str">
        <f>IF(S111="","",IF(S111="L",0,IF(S111="V",0,IF(S111="X",0,IF(S$2="L",VLOOKUP(S111,'H. INV.'!$F$10:$P$171,11,FALSE),IF(S$2="S",VLOOKUP(S111,'H. INV.'!$V$10:$AF$171,11,FALSE),IF(S$2="D",VLOOKUP(S111,'H. INV.'!$AL$10:$AV$171,11,FALSE),"")))))))</f>
        <v/>
      </c>
      <c r="EW111" s="148" t="str">
        <f>IF(T111="","",IF(T111="L",0,IF(T111="V",0,IF(T111="X",0,IF(T$2="L",VLOOKUP(T111,'H. INV.'!$F$10:$P$171,11,FALSE),IF(T$2="S",VLOOKUP(T111,'H. INV.'!$V$10:$AF$171,11,FALSE),IF(T$2="D",VLOOKUP(T111,'H. INV.'!$AL$10:$AV$171,11,FALSE),"")))))))</f>
        <v/>
      </c>
      <c r="EX111" s="148" t="str">
        <f>IF(U111="","",IF(U111="L",0,IF(U111="V",0,IF(U111="X",0,IF(U$2="L",VLOOKUP(U111,'H. INV.'!$F$10:$P$171,11,FALSE),IF(U$2="S",VLOOKUP(U111,'H. INV.'!$V$10:$AF$171,11,FALSE),IF(U$2="D",VLOOKUP(U111,'H. INV.'!$AL$10:$AV$171,11,FALSE),"")))))))</f>
        <v/>
      </c>
      <c r="EY111" s="148" t="str">
        <f>IF(V111="","",IF(V111="L",0,IF(V111="V",0,IF(V111="X",0,IF(V$2="L",VLOOKUP(V111,'H. INV.'!$F$10:$P$171,11,FALSE),IF(V$2="S",VLOOKUP(V111,'H. INV.'!$V$10:$AF$171,11,FALSE),IF(V$2="D",VLOOKUP(V111,'H. INV.'!$AL$10:$AV$171,11,FALSE),"")))))))</f>
        <v/>
      </c>
      <c r="EZ111" s="148" t="str">
        <f>IF(W111="","",IF(W111="L",0,IF(W111="V",0,IF(W111="X",0,IF(W$2="L",VLOOKUP(W111,'H. INV.'!$F$10:$P$171,11,FALSE),IF(W$2="S",VLOOKUP(W111,'H. INV.'!$V$10:$AF$171,11,FALSE),IF(W$2="D",VLOOKUP(W111,'H. INV.'!$AL$10:$AV$171,11,FALSE),"")))))))</f>
        <v/>
      </c>
      <c r="FA111" s="148" t="str">
        <f>IF(X111="","",IF(X111="L",0,IF(X111="V",0,IF(X111="X",0,IF(X$2="L",VLOOKUP(X111,'H. INV.'!$F$10:$P$171,11,FALSE),IF(X$2="S",VLOOKUP(X111,'H. INV.'!$V$10:$AF$171,11,FALSE),IF(X$2="D",VLOOKUP(X111,'H. INV.'!$AL$10:$AV$171,11,FALSE),"")))))))</f>
        <v/>
      </c>
      <c r="FB111" s="148" t="str">
        <f>IF(Y111="","",IF(Y111="L",0,IF(Y111="V",0,IF(Y111="X",0,IF(Y$2="L",VLOOKUP(Y111,'H. INV.'!$F$10:$P$171,11,FALSE),IF(Y$2="S",VLOOKUP(Y111,'H. INV.'!$V$10:$AF$171,11,FALSE),IF(Y$2="D",VLOOKUP(Y111,'H. INV.'!$AL$10:$AV$171,11,FALSE),"")))))))</f>
        <v/>
      </c>
      <c r="FC111" s="148" t="str">
        <f>IF(Z111="","",IF(Z111="L",0,IF(Z111="V",0,IF(Z111="X",0,IF(Z$2="L",VLOOKUP(Z111,'H. INV.'!$F$10:$P$171,11,FALSE),IF(Z$2="S",VLOOKUP(Z111,'H. INV.'!$V$10:$AF$171,11,FALSE),IF(Z$2="D",VLOOKUP(Z111,'H. INV.'!$AL$10:$AV$171,11,FALSE),"")))))))</f>
        <v/>
      </c>
      <c r="FD111" s="148" t="str">
        <f>IF(AA111="","",IF(AA111="L",0,IF(AA111="V",0,IF(AA111="X",0,IF(AA$2="L",VLOOKUP(AA111,'H. INV.'!$F$10:$P$171,11,FALSE),IF(AA$2="S",VLOOKUP(AA111,'H. INV.'!$V$10:$AF$171,11,FALSE),IF(AA$2="D",VLOOKUP(AA111,'H. INV.'!$AL$10:$AV$171,11,FALSE),"")))))))</f>
        <v/>
      </c>
      <c r="FE111" s="148" t="str">
        <f>IF(AB111="","",IF(AB111="L",0,IF(AB111="V",0,IF(AB111="X",0,IF(AB$2="L",VLOOKUP(AB111,'H. INV.'!$F$10:$P$171,11,FALSE),IF(AB$2="S",VLOOKUP(AB111,'H. INV.'!$V$10:$AF$171,11,FALSE),IF(AB$2="D",VLOOKUP(AB111,'H. INV.'!$AL$10:$AV$171,11,FALSE),"")))))))</f>
        <v/>
      </c>
      <c r="FF111" s="148" t="str">
        <f>IF(AC111="","",IF(AC111="L",0,IF(AC111="V",0,IF(AC111="X",0,IF(AC$2="L",VLOOKUP(AC111,'H. INV.'!$F$10:$P$171,11,FALSE),IF(AC$2="S",VLOOKUP(AC111,'H. INV.'!$V$10:$AF$171,11,FALSE),IF(AC$2="D",VLOOKUP(AC111,'H. INV.'!$AL$10:$AV$171,11,FALSE),"")))))))</f>
        <v/>
      </c>
      <c r="FG111" s="148" t="str">
        <f>IF(AD111="","",IF(AD111="L",0,IF(AD111="V",0,IF(AD111="X",0,IF(AD$2="L",VLOOKUP(AD111,'H. INV.'!$F$10:$P$171,11,FALSE),IF(AD$2="S",VLOOKUP(AD111,'H. INV.'!$V$10:$AF$171,11,FALSE),IF(AD$2="D",VLOOKUP(AD111,'H. INV.'!$AL$10:$AV$171,11,FALSE),"")))))))</f>
        <v/>
      </c>
      <c r="FH111" s="148" t="str">
        <f>IF(AE111="","",IF(AE111="L",0,IF(AE111="V",0,IF(AE111="X",0,IF(AE$2="L",VLOOKUP(AE111,'H. INV.'!$F$10:$P$171,11,FALSE),IF(AE$2="S",VLOOKUP(AE111,'H. INV.'!$V$10:$AF$171,11,FALSE),IF(AE$2="D",VLOOKUP(AE111,'H. INV.'!$AL$10:$AV$171,11,FALSE),"")))))))</f>
        <v/>
      </c>
      <c r="FI111" s="148" t="str">
        <f>IF(AF111="","",IF(AF111="L",0,IF(AF111="V",0,IF(AF111="X",0,IF(AF$2="L",VLOOKUP(AF111,'H. INV.'!$F$10:$P$171,11,FALSE),IF(AF$2="S",VLOOKUP(AF111,'H. INV.'!$V$10:$AF$171,11,FALSE),IF(AF$2="D",VLOOKUP(AF111,'H. INV.'!$AL$10:$AV$171,11,FALSE),"")))))))</f>
        <v/>
      </c>
      <c r="FJ111" s="148" t="str">
        <f>IF(AG111="","",IF(AG111="L",0,IF(AG111="V",0,IF(AG111="X",0,IF(AG$2="L",VLOOKUP(AG111,'H. INV.'!$F$10:$P$171,11,FALSE),IF(AG$2="S",VLOOKUP(AG111,'H. INV.'!$V$10:$AF$171,11,FALSE),IF(AG$2="D",VLOOKUP(AG111,'H. INV.'!$AL$10:$AV$171,11,FALSE),"")))))))</f>
        <v/>
      </c>
      <c r="FK111" s="148" t="str">
        <f>IF(AH111="","",IF(AH111="L",0,IF(AH111="V",0,IF(AH111="X",0,IF(AH$2="L",VLOOKUP(AH111,'H. INV.'!$F$10:$P$171,11,FALSE),IF(AH$2="S",VLOOKUP(AH111,'H. INV.'!$V$10:$AF$171,11,FALSE),IF(AH$2="D",VLOOKUP(AH111,'H. INV.'!$AL$10:$AV$171,11,FALSE),"")))))))</f>
        <v/>
      </c>
      <c r="FL111" s="148" t="str">
        <f>IF(AI111="","",IF(AI111="L",0,IF(AI111="V",0,IF(AI111="X",0,IF(AI$2="L",VLOOKUP(AI111,'H. INV.'!$F$10:$P$171,11,FALSE),IF(AI$2="S",VLOOKUP(AI111,'H. INV.'!$V$10:$AF$171,11,FALSE),IF(AI$2="D",VLOOKUP(AI111,'H. INV.'!$AL$10:$AV$171,11,FALSE),"")))))))</f>
        <v/>
      </c>
      <c r="FM111" s="148" t="str">
        <f>IF(AJ111="","",IF(AJ111="L",0,IF(AJ111="V",0,IF(AJ111="X",0,IF(AJ$2="L",VLOOKUP(AJ111,'H. INV.'!$F$10:$P$171,11,FALSE),IF(AJ$2="S",VLOOKUP(AJ111,'H. INV.'!$V$10:$AF$171,11,FALSE),IF(AJ$2="D",VLOOKUP(AJ111,'H. INV.'!$AL$10:$AV$171,11,FALSE),"")))))))</f>
        <v/>
      </c>
      <c r="FN111" s="148" t="str">
        <f>IF(AK111="","",IF(AK111="L",0,IF(AK111="V",0,IF(AK111="X",0,IF(AK$2="L",VLOOKUP(AK111,'H. INV.'!$F$10:$P$171,11,FALSE),IF(AK$2="S",VLOOKUP(AK111,'H. INV.'!$V$10:$AF$171,11,FALSE),IF(AK$2="D",VLOOKUP(AK111,'H. INV.'!$AL$10:$AV$171,11,FALSE),"")))))))</f>
        <v/>
      </c>
      <c r="FO111" s="19"/>
      <c r="FP111" s="148" t="str">
        <f>IF(G111="","",IF(G111="L",0,IF(G111="V",0,IF(G111="X",0,IF(G$2="L",VLOOKUP(G111,'H. VER.'!$F$10:$P$171,11,FALSE),IF(G$2="S",VLOOKUP(G111,'H. VER.'!$V$10:$AF$171,11,FALSE),IF(G$2="D",VLOOKUP(G111,'H. VER.'!$AL$10:$AV$171,11,FALSE),"")))))))</f>
        <v/>
      </c>
      <c r="FQ111" s="148" t="str">
        <f>IF(H111="","",IF(H111="L",0,IF(H111="V",0,IF(H111="X",0,IF(H$2="L",VLOOKUP(H111,'H. VER.'!$F$10:$P$171,11,FALSE),IF(H$2="S",VLOOKUP(H111,'H. VER.'!$V$10:$AF$171,11,FALSE),IF(H$2="D",VLOOKUP(H111,'H. VER.'!$AL$10:$AV$171,11,FALSE),"")))))))</f>
        <v/>
      </c>
      <c r="FR111" s="148" t="str">
        <f>IF(I111="","",IF(I111="L",0,IF(I111="V",0,IF(I111="X",0,IF(I$2="L",VLOOKUP(I111,'H. VER.'!$F$10:$P$171,11,FALSE),IF(I$2="S",VLOOKUP(I111,'H. VER.'!$V$10:$AF$171,11,FALSE),IF(I$2="D",VLOOKUP(I111,'H. VER.'!$AL$10:$AV$171,11,FALSE),"")))))))</f>
        <v/>
      </c>
      <c r="FS111" s="148" t="str">
        <f>IF(J111="","",IF(J111="L",0,IF(J111="V",0,IF(J111="X",0,IF(J$2="L",VLOOKUP(J111,'H. VER.'!$F$10:$P$171,11,FALSE),IF(J$2="S",VLOOKUP(J111,'H. VER.'!$V$10:$AF$171,11,FALSE),IF(J$2="D",VLOOKUP(J111,'H. VER.'!$AL$10:$AV$171,11,FALSE),"")))))))</f>
        <v/>
      </c>
      <c r="FT111" s="148" t="str">
        <f>IF(K111="","",IF(K111="L",0,IF(K111="V",0,IF(K111="X",0,IF(K$2="L",VLOOKUP(K111,'H. VER.'!$F$10:$P$171,11,FALSE),IF(K$2="S",VLOOKUP(K111,'H. VER.'!$V$10:$AF$171,11,FALSE),IF(K$2="D",VLOOKUP(K111,'H. VER.'!$AL$10:$AV$171,11,FALSE),"")))))))</f>
        <v/>
      </c>
      <c r="FU111" s="148" t="str">
        <f>IF(L111="","",IF(L111="L",0,IF(L111="V",0,IF(L111="X",0,IF(L$2="L",VLOOKUP(L111,'H. VER.'!$F$10:$P$171,11,FALSE),IF(L$2="S",VLOOKUP(L111,'H. VER.'!$V$10:$AF$171,11,FALSE),IF(L$2="D",VLOOKUP(L111,'H. VER.'!$AL$10:$AV$171,11,FALSE),"")))))))</f>
        <v/>
      </c>
      <c r="FV111" s="148" t="str">
        <f>IF(M111="","",IF(M111="L",0,IF(M111="V",0,IF(M111="X",0,IF(M$2="L",VLOOKUP(M111,'H. VER.'!$F$10:$P$171,11,FALSE),IF(M$2="S",VLOOKUP(M111,'H. VER.'!$V$10:$AF$171,11,FALSE),IF(M$2="D",VLOOKUP(M111,'H. VER.'!$AL$10:$AV$171,11,FALSE),"")))))))</f>
        <v/>
      </c>
      <c r="FW111" s="148" t="str">
        <f>IF(N111="","",IF(N111="L",0,IF(N111="V",0,IF(N111="X",0,IF(N$2="L",VLOOKUP(N111,'H. VER.'!$F$10:$P$171,11,FALSE),IF(N$2="S",VLOOKUP(N111,'H. VER.'!$V$10:$AF$171,11,FALSE),IF(N$2="D",VLOOKUP(N111,'H. VER.'!$AL$10:$AV$171,11,FALSE),"")))))))</f>
        <v/>
      </c>
      <c r="FX111" s="148" t="str">
        <f>IF(O111="","",IF(O111="L",0,IF(O111="V",0,IF(O111="X",0,IF(O$2="L",VLOOKUP(O111,'H. VER.'!$F$10:$P$171,11,FALSE),IF(O$2="S",VLOOKUP(O111,'H. VER.'!$V$10:$AF$171,11,FALSE),IF(O$2="D",VLOOKUP(O111,'H. VER.'!$AL$10:$AV$171,11,FALSE),"")))))))</f>
        <v/>
      </c>
      <c r="FY111" s="148" t="str">
        <f>IF(P111="","",IF(P111="L",0,IF(P111="V",0,IF(P111="X",0,IF(P$2="L",VLOOKUP(P111,'H. VER.'!$F$10:$P$171,11,FALSE),IF(P$2="S",VLOOKUP(P111,'H. VER.'!$V$10:$AF$171,11,FALSE),IF(P$2="D",VLOOKUP(P111,'H. VER.'!$AL$10:$AV$171,11,FALSE),"")))))))</f>
        <v/>
      </c>
      <c r="FZ111" s="148" t="str">
        <f>IF(Q111="","",IF(Q111="L",0,IF(Q111="V",0,IF(Q111="X",0,IF(Q$2="L",VLOOKUP(Q111,'H. VER.'!$F$10:$P$171,11,FALSE),IF(Q$2="S",VLOOKUP(Q111,'H. VER.'!$V$10:$AF$171,11,FALSE),IF(Q$2="D",VLOOKUP(Q111,'H. VER.'!$AL$10:$AV$171,11,FALSE),"")))))))</f>
        <v/>
      </c>
      <c r="GA111" s="148" t="str">
        <f>IF(R111="","",IF(R111="L",0,IF(R111="V",0,IF(R111="X",0,IF(R$2="L",VLOOKUP(R111,'H. VER.'!$F$10:$P$171,11,FALSE),IF(R$2="S",VLOOKUP(R111,'H. VER.'!$V$10:$AF$171,11,FALSE),IF(R$2="D",VLOOKUP(R111,'H. VER.'!$AL$10:$AV$171,11,FALSE),"")))))))</f>
        <v/>
      </c>
      <c r="GB111" s="148" t="str">
        <f>IF(S111="","",IF(S111="L",0,IF(S111="V",0,IF(S111="X",0,IF(S$2="L",VLOOKUP(S111,'H. VER.'!$F$10:$P$171,11,FALSE),IF(S$2="S",VLOOKUP(S111,'H. VER.'!$V$10:$AF$171,11,FALSE),IF(S$2="D",VLOOKUP(S111,'H. VER.'!$AL$10:$AV$171,11,FALSE),"")))))))</f>
        <v/>
      </c>
      <c r="GC111" s="148" t="str">
        <f>IF(T111="","",IF(T111="L",0,IF(T111="V",0,IF(T111="X",0,IF(T$2="L",VLOOKUP(T111,'H. VER.'!$F$10:$P$171,11,FALSE),IF(T$2="S",VLOOKUP(T111,'H. VER.'!$V$10:$AF$171,11,FALSE),IF(T$2="D",VLOOKUP(T111,'H. VER.'!$AL$10:$AV$171,11,FALSE),"")))))))</f>
        <v/>
      </c>
      <c r="GD111" s="148" t="str">
        <f>IF(U111="","",IF(U111="L",0,IF(U111="V",0,IF(U111="X",0,IF(U$2="L",VLOOKUP(U111,'H. VER.'!$F$10:$P$171,11,FALSE),IF(U$2="S",VLOOKUP(U111,'H. VER.'!$V$10:$AF$171,11,FALSE),IF(U$2="D",VLOOKUP(U111,'H. VER.'!$AL$10:$AV$171,11,FALSE),"")))))))</f>
        <v/>
      </c>
      <c r="GE111" s="148" t="str">
        <f>IF(V111="","",IF(V111="L",0,IF(V111="V",0,IF(V111="X",0,IF(V$2="L",VLOOKUP(V111,'H. VER.'!$F$10:$P$171,11,FALSE),IF(V$2="S",VLOOKUP(V111,'H. VER.'!$V$10:$AF$171,11,FALSE),IF(V$2="D",VLOOKUP(V111,'H. VER.'!$AL$10:$AV$171,11,FALSE),"")))))))</f>
        <v/>
      </c>
      <c r="GF111" s="148" t="str">
        <f>IF(W111="","",IF(W111="L",0,IF(W111="V",0,IF(W111="X",0,IF(W$2="L",VLOOKUP(W111,'H. VER.'!$F$10:$P$171,11,FALSE),IF(W$2="S",VLOOKUP(W111,'H. VER.'!$V$10:$AF$171,11,FALSE),IF(W$2="D",VLOOKUP(W111,'H. VER.'!$AL$10:$AV$171,11,FALSE),"")))))))</f>
        <v/>
      </c>
      <c r="GG111" s="148" t="str">
        <f>IF(X111="","",IF(X111="L",0,IF(X111="V",0,IF(X111="X",0,IF(X$2="L",VLOOKUP(X111,'H. VER.'!$F$10:$P$171,11,FALSE),IF(X$2="S",VLOOKUP(X111,'H. VER.'!$V$10:$AF$171,11,FALSE),IF(X$2="D",VLOOKUP(X111,'H. VER.'!$AL$10:$AV$171,11,FALSE),"")))))))</f>
        <v/>
      </c>
      <c r="GH111" s="148" t="str">
        <f>IF(Y111="","",IF(Y111="L",0,IF(Y111="V",0,IF(Y111="X",0,IF(Y$2="L",VLOOKUP(Y111,'H. VER.'!$F$10:$P$171,11,FALSE),IF(Y$2="S",VLOOKUP(Y111,'H. VER.'!$V$10:$AF$171,11,FALSE),IF(Y$2="D",VLOOKUP(Y111,'H. VER.'!$AL$10:$AV$171,11,FALSE),"")))))))</f>
        <v/>
      </c>
      <c r="GI111" s="148" t="str">
        <f>IF(Z111="","",IF(Z111="L",0,IF(Z111="V",0,IF(Z111="X",0,IF(Z$2="L",VLOOKUP(Z111,'H. VER.'!$F$10:$P$171,11,FALSE),IF(Z$2="S",VLOOKUP(Z111,'H. VER.'!$V$10:$AF$171,11,FALSE),IF(Z$2="D",VLOOKUP(Z111,'H. VER.'!$AL$10:$AV$171,11,FALSE),"")))))))</f>
        <v/>
      </c>
      <c r="GJ111" s="148" t="str">
        <f>IF(AA111="","",IF(AA111="L",0,IF(AA111="V",0,IF(AA111="X",0,IF(AA$2="L",VLOOKUP(AA111,'H. VER.'!$F$10:$P$171,11,FALSE),IF(AA$2="S",VLOOKUP(AA111,'H. VER.'!$V$10:$AF$171,11,FALSE),IF(AA$2="D",VLOOKUP(AA111,'H. VER.'!$AL$10:$AV$171,11,FALSE),"")))))))</f>
        <v/>
      </c>
      <c r="GK111" s="148" t="str">
        <f>IF(AB111="","",IF(AB111="L",0,IF(AB111="V",0,IF(AB111="X",0,IF(AB$2="L",VLOOKUP(AB111,'H. VER.'!$F$10:$P$171,11,FALSE),IF(AB$2="S",VLOOKUP(AB111,'H. VER.'!$V$10:$AF$171,11,FALSE),IF(AB$2="D",VLOOKUP(AB111,'H. VER.'!$AL$10:$AV$171,11,FALSE),"")))))))</f>
        <v/>
      </c>
      <c r="GL111" s="148" t="str">
        <f>IF(AC111="","",IF(AC111="L",0,IF(AC111="V",0,IF(AC111="X",0,IF(AC$2="L",VLOOKUP(AC111,'H. VER.'!$F$10:$P$171,11,FALSE),IF(AC$2="S",VLOOKUP(AC111,'H. VER.'!$V$10:$AF$171,11,FALSE),IF(AC$2="D",VLOOKUP(AC111,'H. VER.'!$AL$10:$AV$171,11,FALSE),"")))))))</f>
        <v/>
      </c>
      <c r="GM111" s="148" t="str">
        <f>IF(AD111="","",IF(AD111="L",0,IF(AD111="V",0,IF(AD111="X",0,IF(AD$2="L",VLOOKUP(AD111,'H. VER.'!$F$10:$P$171,11,FALSE),IF(AD$2="S",VLOOKUP(AD111,'H. VER.'!$V$10:$AF$171,11,FALSE),IF(AD$2="D",VLOOKUP(AD111,'H. VER.'!$AL$10:$AV$171,11,FALSE),"")))))))</f>
        <v/>
      </c>
      <c r="GN111" s="148" t="str">
        <f>IF(AE111="","",IF(AE111="L",0,IF(AE111="V",0,IF(AE111="X",0,IF(AE$2="L",VLOOKUP(AE111,'H. VER.'!$F$10:$P$171,11,FALSE),IF(AE$2="S",VLOOKUP(AE111,'H. VER.'!$V$10:$AF$171,11,FALSE),IF(AE$2="D",VLOOKUP(AE111,'H. VER.'!$AL$10:$AV$171,11,FALSE),"")))))))</f>
        <v/>
      </c>
      <c r="GO111" s="148" t="str">
        <f>IF(AF111="","",IF(AF111="L",0,IF(AF111="V",0,IF(AF111="X",0,IF(AF$2="L",VLOOKUP(AF111,'H. VER.'!$F$10:$P$171,11,FALSE),IF(AF$2="S",VLOOKUP(AF111,'H. VER.'!$V$10:$AF$171,11,FALSE),IF(AF$2="D",VLOOKUP(AF111,'H. VER.'!$AL$10:$AV$171,11,FALSE),"")))))))</f>
        <v/>
      </c>
      <c r="GP111" s="148" t="str">
        <f>IF(AG111="","",IF(AG111="L",0,IF(AG111="V",0,IF(AG111="X",0,IF(AG$2="L",VLOOKUP(AG111,'H. VER.'!$F$10:$P$171,11,FALSE),IF(AG$2="S",VLOOKUP(AG111,'H. VER.'!$V$10:$AF$171,11,FALSE),IF(AG$2="D",VLOOKUP(AG111,'H. VER.'!$AL$10:$AV$171,11,FALSE),"")))))))</f>
        <v/>
      </c>
      <c r="GQ111" s="148" t="str">
        <f>IF(AH111="","",IF(AH111="L",0,IF(AH111="V",0,IF(AH111="X",0,IF(AH$2="L",VLOOKUP(AH111,'H. VER.'!$F$10:$P$171,11,FALSE),IF(AH$2="S",VLOOKUP(AH111,'H. VER.'!$V$10:$AF$171,11,FALSE),IF(AH$2="D",VLOOKUP(AH111,'H. VER.'!$AL$10:$AV$171,11,FALSE),"")))))))</f>
        <v/>
      </c>
      <c r="GR111" s="148" t="str">
        <f>IF(AI111="","",IF(AI111="L",0,IF(AI111="V",0,IF(AI111="X",0,IF(AI$2="L",VLOOKUP(AI111,'H. VER.'!$F$10:$P$171,11,FALSE),IF(AI$2="S",VLOOKUP(AI111,'H. VER.'!$V$10:$AF$171,11,FALSE),IF(AI$2="D",VLOOKUP(AI111,'H. VER.'!$AL$10:$AV$171,11,FALSE),"")))))))</f>
        <v/>
      </c>
      <c r="GS111" s="148" t="str">
        <f>IF(AJ111="","",IF(AJ111="L",0,IF(AJ111="V",0,IF(AJ111="X",0,IF(AJ$2="L",VLOOKUP(AJ111,'H. VER.'!$F$10:$P$171,11,FALSE),IF(AJ$2="S",VLOOKUP(AJ111,'H. VER.'!$V$10:$AF$171,11,FALSE),IF(AJ$2="D",VLOOKUP(AJ111,'H. VER.'!$AL$10:$AV$171,11,FALSE),"")))))))</f>
        <v/>
      </c>
      <c r="GT111" s="148" t="str">
        <f>IF(AK111="","",IF(AK111="L",0,IF(AK111="V",0,IF(AK111="X",0,IF(AK$2="L",VLOOKUP(AK111,'H. VER.'!$F$10:$P$171,11,FALSE),IF(AK$2="S",VLOOKUP(AK111,'H. VER.'!$V$10:$AF$171,11,FALSE),IF(AK$2="D",VLOOKUP(AK111,'H. VER.'!$AL$10:$AV$171,11,FALSE),"")))))))</f>
        <v/>
      </c>
      <c r="GU111" s="19"/>
      <c r="GV111" s="417" t="str">
        <f t="shared" si="122"/>
        <v/>
      </c>
      <c r="GW111" s="415"/>
    </row>
    <row r="112" spans="1:205" ht="15.75">
      <c r="A112" s="368"/>
      <c r="B112" s="367" t="str">
        <f>IFERROR(VLOOKUP(A528/7/2023+CONDUCTORES!C:V,20,FALSE),"")</f>
        <v/>
      </c>
      <c r="C112" s="544" t="str">
        <f>IF(CUADRO!A112="",IF(B112="","",B112),VLOOKUP(CUADRO!A112,CONDUCTORES!C:E,3,FALSE))</f>
        <v/>
      </c>
      <c r="D112" s="545" t="str">
        <f>IF(ISNA(IF(B112="",IF(A112="","",A112),VLOOKUP(B112,CONDUCTORES!B:F,5,FALSE))),"",(IF(B112="",IF(A112="","",A112),VLOOKUP(B112,CONDUCTORES!B:F,5,FALSE))))</f>
        <v/>
      </c>
      <c r="E112" s="546">
        <v>97</v>
      </c>
      <c r="F112" s="551"/>
      <c r="G112" s="547"/>
      <c r="H112" s="547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50"/>
      <c r="T112" s="547"/>
      <c r="U112" s="547"/>
      <c r="V112" s="549"/>
      <c r="W112" s="547"/>
      <c r="X112" s="547"/>
      <c r="Y112" s="547"/>
      <c r="Z112" s="547"/>
      <c r="AA112" s="547"/>
      <c r="AB112" s="547"/>
      <c r="AC112" s="547"/>
      <c r="AD112" s="547"/>
      <c r="AE112" s="547"/>
      <c r="AF112" s="547"/>
      <c r="AG112" s="550"/>
      <c r="AH112" s="547"/>
      <c r="AI112" s="547"/>
      <c r="AJ112" s="547"/>
      <c r="AK112" s="547"/>
      <c r="AL112" s="417">
        <f t="shared" si="111"/>
        <v>0</v>
      </c>
      <c r="AM112" s="417">
        <f t="shared" si="79"/>
        <v>31</v>
      </c>
      <c r="AN112" s="463">
        <f t="shared" si="112"/>
        <v>0</v>
      </c>
      <c r="AO112" s="463">
        <f t="shared" si="113"/>
        <v>0</v>
      </c>
      <c r="AP112" s="463">
        <f t="shared" si="114"/>
        <v>0</v>
      </c>
      <c r="AQ112" s="463">
        <f t="shared" si="115"/>
        <v>0</v>
      </c>
      <c r="AR112" s="463">
        <f t="shared" si="116"/>
        <v>0</v>
      </c>
      <c r="AS112" s="464">
        <f t="shared" si="117"/>
        <v>0</v>
      </c>
      <c r="AT112" s="464">
        <f t="shared" si="118"/>
        <v>0</v>
      </c>
      <c r="AU112" s="465">
        <f>EH112+(AO112*(CALCULADORA!$L$22/30))+(CUADRO!AP112*CALCULADORA!$J$22)+(CUADRO!AQ112*CALCULADORA!$J$22)+(CUADRO!AR112*CALCULADORA!$J$22)</f>
        <v>0</v>
      </c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97">
        <f t="shared" si="123"/>
        <v>1</v>
      </c>
      <c r="BW112" s="97">
        <f t="shared" si="124"/>
        <v>2</v>
      </c>
      <c r="BX112" s="97">
        <f t="shared" si="125"/>
        <v>3</v>
      </c>
      <c r="BY112" s="97">
        <f t="shared" si="126"/>
        <v>4</v>
      </c>
      <c r="BZ112" s="97">
        <f t="shared" si="127"/>
        <v>5</v>
      </c>
      <c r="CA112" s="97">
        <f t="shared" si="128"/>
        <v>6</v>
      </c>
      <c r="CB112" s="97">
        <f t="shared" si="129"/>
        <v>7</v>
      </c>
      <c r="CC112" s="97">
        <f t="shared" si="130"/>
        <v>8</v>
      </c>
      <c r="CD112" s="97">
        <f t="shared" si="131"/>
        <v>9</v>
      </c>
      <c r="CE112" s="97">
        <f t="shared" si="132"/>
        <v>10</v>
      </c>
      <c r="CF112" s="97">
        <f t="shared" si="133"/>
        <v>11</v>
      </c>
      <c r="CG112" s="97">
        <f t="shared" si="134"/>
        <v>12</v>
      </c>
      <c r="CH112" s="97">
        <f t="shared" si="135"/>
        <v>13</v>
      </c>
      <c r="CI112" s="97">
        <f t="shared" si="136"/>
        <v>14</v>
      </c>
      <c r="CJ112" s="97">
        <f t="shared" si="137"/>
        <v>15</v>
      </c>
      <c r="CK112" s="97">
        <f t="shared" si="138"/>
        <v>16</v>
      </c>
      <c r="CL112" s="97">
        <f t="shared" si="139"/>
        <v>17</v>
      </c>
      <c r="CM112" s="97">
        <f t="shared" si="140"/>
        <v>18</v>
      </c>
      <c r="CN112" s="97">
        <f t="shared" si="141"/>
        <v>19</v>
      </c>
      <c r="CO112" s="97">
        <f t="shared" si="142"/>
        <v>20</v>
      </c>
      <c r="CP112" s="97">
        <f t="shared" si="143"/>
        <v>21</v>
      </c>
      <c r="CQ112" s="97">
        <f t="shared" si="144"/>
        <v>22</v>
      </c>
      <c r="CR112" s="97">
        <f t="shared" si="145"/>
        <v>23</v>
      </c>
      <c r="CS112" s="97">
        <f t="shared" si="146"/>
        <v>24</v>
      </c>
      <c r="CT112" s="97">
        <f t="shared" si="147"/>
        <v>25</v>
      </c>
      <c r="CU112" s="97">
        <f t="shared" si="148"/>
        <v>26</v>
      </c>
      <c r="CV112" s="97">
        <f t="shared" si="149"/>
        <v>27</v>
      </c>
      <c r="CW112" s="97">
        <f t="shared" si="150"/>
        <v>28</v>
      </c>
      <c r="CX112" s="97">
        <f t="shared" si="151"/>
        <v>29</v>
      </c>
      <c r="CY112" s="97">
        <f t="shared" si="152"/>
        <v>30</v>
      </c>
      <c r="CZ112" s="97">
        <f t="shared" si="153"/>
        <v>31</v>
      </c>
      <c r="DA112" s="19"/>
      <c r="DB112" s="19"/>
      <c r="DC112" s="148" t="str">
        <f>IF(G112="X",CALCULADORA!$J$22,IF(CUADRO!G112="V",0,IF(CUADRO!G112="AP",0,IF(CUADRO!G112="HS",0,IF(CUADRO!G112="BA",0,IF(CALCULADORA!$M$2="INVIERNO",CUADRO!EJ112,CUADRO!FP112))))))</f>
        <v/>
      </c>
      <c r="DD112" s="148" t="str">
        <f>IF(H112="X",CALCULADORA!$J$22,IF(CUADRO!H112="V",0,IF(CUADRO!H112="AP",0,IF(CUADRO!H112="HS",0,IF(CUADRO!H112="BA",0,IF(CALCULADORA!$M$2="INVIERNO",CUADRO!EK112,CUADRO!FQ112))))))</f>
        <v/>
      </c>
      <c r="DE112" s="148" t="str">
        <f>IF(I112="X",CALCULADORA!$J$22,IF(CUADRO!I112="V",0,IF(CUADRO!I112="AP",0,IF(CUADRO!I112="HS",0,IF(CUADRO!I112="BA",0,IF(CALCULADORA!$M$2="INVIERNO",CUADRO!EL112,CUADRO!FR112))))))</f>
        <v/>
      </c>
      <c r="DF112" s="148" t="str">
        <f>IF(J112="X",CALCULADORA!$J$22,IF(CUADRO!J112="V",0,IF(CUADRO!J112="AP",0,IF(CUADRO!J112="HS",0,IF(CUADRO!J112="BA",0,IF(CALCULADORA!$M$2="INVIERNO",CUADRO!EM112,CUADRO!FS112))))))</f>
        <v/>
      </c>
      <c r="DG112" s="148" t="str">
        <f>IF(K112="X",CALCULADORA!$J$22,IF(CUADRO!K112="V",0,IF(CUADRO!K112="AP",0,IF(CUADRO!K112="HS",0,IF(CUADRO!K112="BA",0,IF(CALCULADORA!$M$2="INVIERNO",CUADRO!EN112,CUADRO!FT112))))))</f>
        <v/>
      </c>
      <c r="DH112" s="148" t="str">
        <f>IF(L112="X",CALCULADORA!$J$22,IF(CUADRO!L112="V",0,IF(CUADRO!L112="AP",0,IF(CUADRO!L112="HS",0,IF(CUADRO!L112="BA",0,IF(CALCULADORA!$M$2="INVIERNO",CUADRO!EO112,CUADRO!FU112))))))</f>
        <v/>
      </c>
      <c r="DI112" s="148" t="str">
        <f>IF(M112="X",CALCULADORA!$J$22,IF(CUADRO!M112="V",0,IF(CUADRO!M112="AP",0,IF(CUADRO!M112="HS",0,IF(CUADRO!M112="BA",0,IF(CALCULADORA!$M$2="INVIERNO",CUADRO!EP112,CUADRO!FV112))))))</f>
        <v/>
      </c>
      <c r="DJ112" s="148" t="str">
        <f>IF(N112="X",CALCULADORA!$J$22,IF(CUADRO!N112="V",0,IF(CUADRO!N112="AP",0,IF(CUADRO!N112="HS",0,IF(CUADRO!N112="BA",0,IF(CALCULADORA!$M$2="INVIERNO",CUADRO!EQ112,CUADRO!FW112))))))</f>
        <v/>
      </c>
      <c r="DK112" s="148" t="str">
        <f>IF(O112="X",CALCULADORA!$J$22,IF(CUADRO!O112="V",0,IF(CUADRO!O112="AP",0,IF(CUADRO!O112="HS",0,IF(CUADRO!O112="BA",0,IF(CALCULADORA!$M$2="INVIERNO",CUADRO!ER112,CUADRO!FX112))))))</f>
        <v/>
      </c>
      <c r="DL112" s="148" t="str">
        <f>IF(P112="X",CALCULADORA!$J$22,IF(CUADRO!P112="V",0,IF(CUADRO!P112="AP",0,IF(CUADRO!P112="HS",0,IF(CUADRO!P112="BA",0,IF(CALCULADORA!$M$2="INVIERNO",CUADRO!ES112,CUADRO!FY112))))))</f>
        <v/>
      </c>
      <c r="DM112" s="148" t="str">
        <f>IF(Q112="X",CALCULADORA!$J$22,IF(CUADRO!Q112="V",0,IF(CUADRO!Q112="AP",0,IF(CUADRO!Q112="HS",0,IF(CUADRO!Q112="BA",0,IF(CALCULADORA!$M$2="INVIERNO",CUADRO!ET112,CUADRO!FZ112))))))</f>
        <v/>
      </c>
      <c r="DN112" s="148" t="str">
        <f>IF(R112="X",CALCULADORA!$J$22,IF(CUADRO!R112="V",0,IF(CUADRO!R112="AP",0,IF(CUADRO!R112="HS",0,IF(CUADRO!R112="BA",0,IF(CALCULADORA!$M$2="INVIERNO",CUADRO!EU112,CUADRO!GA112))))))</f>
        <v/>
      </c>
      <c r="DO112" s="148" t="str">
        <f>IF(S112="X",CALCULADORA!$J$22,IF(CUADRO!S112="V",0,IF(CUADRO!S112="AP",0,IF(CUADRO!S112="HS",0,IF(CUADRO!S112="BA",0,IF(CALCULADORA!$M$2="INVIERNO",CUADRO!EV112,CUADRO!GB112))))))</f>
        <v/>
      </c>
      <c r="DP112" s="148" t="str">
        <f>IF(T112="X",CALCULADORA!$J$22,IF(CUADRO!T112="V",0,IF(CUADRO!T112="AP",0,IF(CUADRO!T112="HS",0,IF(CUADRO!T112="BA",0,IF(CALCULADORA!$M$2="INVIERNO",CUADRO!EW112,CUADRO!GC112))))))</f>
        <v/>
      </c>
      <c r="DQ112" s="148" t="str">
        <f>IF(U112="X",CALCULADORA!$J$22,IF(CUADRO!U112="V",0,IF(CUADRO!U112="AP",0,IF(CUADRO!U112="HS",0,IF(CUADRO!U112="BA",0,IF(CALCULADORA!$M$2="INVIERNO",CUADRO!EX112,CUADRO!GD112))))))</f>
        <v/>
      </c>
      <c r="DR112" s="148" t="str">
        <f>IF(V112="X",CALCULADORA!$J$22,IF(CUADRO!V112="V",0,IF(CUADRO!V112="AP",0,IF(CUADRO!V112="HS",0,IF(CUADRO!V112="BA",0,IF(CALCULADORA!$M$2="INVIERNO",CUADRO!EY112,CUADRO!GE112))))))</f>
        <v/>
      </c>
      <c r="DS112" s="148" t="str">
        <f>IF(W112="X",CALCULADORA!$J$22,IF(CUADRO!W112="V",0,IF(CUADRO!W112="AP",0,IF(CUADRO!W112="HS",0,IF(CUADRO!W112="BA",0,IF(CALCULADORA!$M$2="INVIERNO",CUADRO!EZ112,CUADRO!GF112))))))</f>
        <v/>
      </c>
      <c r="DT112" s="148" t="str">
        <f>IF(X112="X",CALCULADORA!$J$22,IF(CUADRO!X112="V",0,IF(CUADRO!X112="AP",0,IF(CUADRO!X112="HS",0,IF(CUADRO!X112="BA",0,IF(CALCULADORA!$M$2="INVIERNO",CUADRO!FA112,CUADRO!GG112))))))</f>
        <v/>
      </c>
      <c r="DU112" s="148" t="str">
        <f>IF(Y112="X",CALCULADORA!$J$22,IF(CUADRO!Y112="V",0,IF(CUADRO!Y112="AP",0,IF(CUADRO!Y112="HS",0,IF(CUADRO!Y112="BA",0,IF(CALCULADORA!$M$2="INVIERNO",CUADRO!FB112,CUADRO!GH112))))))</f>
        <v/>
      </c>
      <c r="DV112" s="148" t="str">
        <f>IF(Z112="X",CALCULADORA!$J$22,IF(CUADRO!Z112="V",0,IF(CUADRO!Z112="AP",0,IF(CUADRO!Z112="HS",0,IF(CUADRO!Z112="BA",0,IF(CALCULADORA!$M$2="INVIERNO",CUADRO!FC112,CUADRO!GI112))))))</f>
        <v/>
      </c>
      <c r="DW112" s="148" t="str">
        <f>IF(AA112="X",CALCULADORA!$J$22,IF(CUADRO!AA112="V",0,IF(CUADRO!AA112="AP",0,IF(CUADRO!AA112="HS",0,IF(CUADRO!AA112="BA",0,IF(CALCULADORA!$M$2="INVIERNO",CUADRO!FD112,CUADRO!GJ112))))))</f>
        <v/>
      </c>
      <c r="DX112" s="148" t="str">
        <f>IF(AB112="X",CALCULADORA!$J$22,IF(CUADRO!AB112="V",0,IF(CUADRO!AB112="AP",0,IF(CUADRO!AB112="HS",0,IF(CUADRO!AB112="BA",0,IF(CALCULADORA!$M$2="INVIERNO",CUADRO!FE112,CUADRO!GK112))))))</f>
        <v/>
      </c>
      <c r="DY112" s="148" t="str">
        <f>IF(AC112="X",CALCULADORA!$J$22,IF(CUADRO!AC112="V",0,IF(CUADRO!AC112="AP",0,IF(CUADRO!AC112="HS",0,IF(CUADRO!AC112="BA",0,IF(CALCULADORA!$M$2="INVIERNO",CUADRO!FF112,CUADRO!GL112))))))</f>
        <v/>
      </c>
      <c r="DZ112" s="148" t="str">
        <f>IF(AD112="X",CALCULADORA!$J$22,IF(CUADRO!AD112="V",0,IF(CUADRO!AD112="AP",0,IF(CUADRO!AD112="HS",0,IF(CUADRO!AD112="BA",0,IF(CALCULADORA!$M$2="INVIERNO",CUADRO!FG112,CUADRO!GM112))))))</f>
        <v/>
      </c>
      <c r="EA112" s="148" t="str">
        <f>IF(AE112="X",CALCULADORA!$J$22,IF(CUADRO!AE112="V",0,IF(CUADRO!AE112="AP",0,IF(CUADRO!AE112="HS",0,IF(CUADRO!AE112="BA",0,IF(CALCULADORA!$M$2="INVIERNO",CUADRO!FH112,CUADRO!GN112))))))</f>
        <v/>
      </c>
      <c r="EB112" s="148" t="str">
        <f>IF(AF112="X",CALCULADORA!$J$22,IF(CUADRO!AF112="V",0,IF(CUADRO!AF112="AP",0,IF(CUADRO!AF112="HS",0,IF(CUADRO!AF112="BA",0,IF(CALCULADORA!$M$2="INVIERNO",CUADRO!FI112,CUADRO!GO112))))))</f>
        <v/>
      </c>
      <c r="EC112" s="148" t="str">
        <f>IF(AG112="X",CALCULADORA!$J$22,IF(CUADRO!AG112="V",0,IF(CUADRO!AG112="AP",0,IF(CUADRO!AG112="HS",0,IF(CUADRO!AG112="BA",0,IF(CALCULADORA!$M$2="INVIERNO",CUADRO!FJ112,CUADRO!GP112))))))</f>
        <v/>
      </c>
      <c r="ED112" s="148" t="str">
        <f>IF(AH112="X",CALCULADORA!$J$22,IF(CUADRO!AH112="V",0,IF(CUADRO!AH112="AP",0,IF(CUADRO!AH112="HS",0,IF(CUADRO!AH112="BA",0,IF(CALCULADORA!$M$2="INVIERNO",CUADRO!FK112,CUADRO!GQ112))))))</f>
        <v/>
      </c>
      <c r="EE112" s="148" t="str">
        <f>IF(AI112="X",CALCULADORA!$J$22,IF(CUADRO!AI112="V",0,IF(CUADRO!AI112="AP",0,IF(CUADRO!AI112="HS",0,IF(CUADRO!AI112="BA",0,IF(CALCULADORA!$M$2="INVIERNO",CUADRO!FL112,CUADRO!GR112))))))</f>
        <v/>
      </c>
      <c r="EF112" s="148" t="str">
        <f>IF(AJ112="X",CALCULADORA!$J$22,IF(CUADRO!AJ112="V",0,IF(CUADRO!AJ112="AP",0,IF(CUADRO!AJ112="HS",0,IF(CUADRO!AJ112="BA",0,IF(CALCULADORA!$M$2="INVIERNO",CUADRO!FM112,CUADRO!GS112))))))</f>
        <v/>
      </c>
      <c r="EG112" s="148" t="str">
        <f>IF(AK112="X",CALCULADORA!$J$22,IF(CUADRO!AK112="V",0,IF(CUADRO!AK112="AP",0,IF(CUADRO!AK112="HS",0,IF(CUADRO!AK112="BA",0,IF(CALCULADORA!$M$2="INVIERNO",CUADRO!FN112,CUADRO!GT112))))))</f>
        <v/>
      </c>
      <c r="EH112" s="363">
        <f t="shared" si="119"/>
        <v>0</v>
      </c>
      <c r="EI112" s="19"/>
      <c r="EJ112" s="148" t="str">
        <f>IF(G112="","",IF(G112="L",0,IF(G112="V",0,IF(G112="X",0,IF(G$2="L",VLOOKUP(G112,'H. INV.'!$F$10:$P$171,11,FALSE),IF(G$2="S",VLOOKUP(G112,'H. INV.'!$V$10:$AF$171,11,FALSE),IF(G$2="D",VLOOKUP(G112,'H. INV.'!$AL$10:$AV$171,11,FALSE),"")))))))</f>
        <v/>
      </c>
      <c r="EK112" s="148" t="str">
        <f>IF(H112="","",IF(H112="L",0,IF(H112="V",0,IF(H112="X",0,IF(H$2="L",VLOOKUP(H112,'H. INV.'!$F$10:$P$171,11,FALSE),IF(H$2="S",VLOOKUP(H112,'H. INV.'!$V$10:$AF$171,11,FALSE),IF(H$2="D",VLOOKUP(H112,'H. INV.'!$AL$10:$AV$171,11,FALSE),"")))))))</f>
        <v/>
      </c>
      <c r="EL112" s="148" t="str">
        <f>IF(I112="","",IF(I112="L",0,IF(I112="V",0,IF(I112="X",0,IF(I$2="L",VLOOKUP(I112,'H. INV.'!$F$10:$P$171,11,FALSE),IF(I$2="S",VLOOKUP(I112,'H. INV.'!$V$10:$AF$171,11,FALSE),IF(I$2="D",VLOOKUP(I112,'H. INV.'!$AL$10:$AV$171,11,FALSE),"")))))))</f>
        <v/>
      </c>
      <c r="EM112" s="148" t="str">
        <f>IF(J112="","",IF(J112="L",0,IF(J112="V",0,IF(J112="X",0,IF(J$2="L",VLOOKUP(J112,'H. INV.'!$F$10:$P$171,11,FALSE),IF(J$2="S",VLOOKUP(J112,'H. INV.'!$V$10:$AF$171,11,FALSE),IF(J$2="D",VLOOKUP(J112,'H. INV.'!$AL$10:$AV$171,11,FALSE),"")))))))</f>
        <v/>
      </c>
      <c r="EN112" s="148" t="str">
        <f>IF(K112="","",IF(K112="L",0,IF(K112="V",0,IF(K112="X",0,IF(K$2="L",VLOOKUP(K112,'H. INV.'!$F$10:$P$171,11,FALSE),IF(K$2="S",VLOOKUP(K112,'H. INV.'!$V$10:$AF$171,11,FALSE),IF(K$2="D",VLOOKUP(K112,'H. INV.'!$AL$10:$AV$171,11,FALSE),"")))))))</f>
        <v/>
      </c>
      <c r="EO112" s="148" t="str">
        <f>IF(L112="","",IF(L112="L",0,IF(L112="V",0,IF(L112="X",0,IF(L$2="L",VLOOKUP(L112,'H. INV.'!$F$10:$P$171,11,FALSE),IF(L$2="S",VLOOKUP(L112,'H. INV.'!$V$10:$AF$171,11,FALSE),IF(L$2="D",VLOOKUP(L112,'H. INV.'!$AL$10:$AV$171,11,FALSE),"")))))))</f>
        <v/>
      </c>
      <c r="EP112" s="148" t="str">
        <f>IF(M112="","",IF(M112="L",0,IF(M112="V",0,IF(M112="X",0,IF(M$2="L",VLOOKUP(M112,'H. INV.'!$F$10:$P$171,11,FALSE),IF(M$2="S",VLOOKUP(M112,'H. INV.'!$V$10:$AF$171,11,FALSE),IF(M$2="D",VLOOKUP(M112,'H. INV.'!$AL$10:$AV$171,11,FALSE),"")))))))</f>
        <v/>
      </c>
      <c r="EQ112" s="148" t="str">
        <f>IF(N112="","",IF(N112="L",0,IF(N112="V",0,IF(N112="X",0,IF(N$2="L",VLOOKUP(N112,'H. INV.'!$F$10:$P$171,11,FALSE),IF(N$2="S",VLOOKUP(N112,'H. INV.'!$V$10:$AF$171,11,FALSE),IF(N$2="D",VLOOKUP(N112,'H. INV.'!$AL$10:$AV$171,11,FALSE),"")))))))</f>
        <v/>
      </c>
      <c r="ER112" s="148" t="str">
        <f>IF(O112="","",IF(O112="L",0,IF(O112="V",0,IF(O112="X",0,IF(O$2="L",VLOOKUP(O112,'H. INV.'!$F$10:$P$171,11,FALSE),IF(O$2="S",VLOOKUP(O112,'H. INV.'!$V$10:$AF$171,11,FALSE),IF(O$2="D",VLOOKUP(O112,'H. INV.'!$AL$10:$AV$171,11,FALSE),"")))))))</f>
        <v/>
      </c>
      <c r="ES112" s="148" t="str">
        <f>IF(P112="","",IF(P112="L",0,IF(P112="V",0,IF(P112="X",0,IF(P$2="L",VLOOKUP(P112,'H. INV.'!$F$10:$P$171,11,FALSE),IF(P$2="S",VLOOKUP(P112,'H. INV.'!$V$10:$AF$171,11,FALSE),IF(P$2="D",VLOOKUP(P112,'H. INV.'!$AL$10:$AV$171,11,FALSE),"")))))))</f>
        <v/>
      </c>
      <c r="ET112" s="148" t="str">
        <f>IF(Q112="","",IF(Q112="L",0,IF(Q112="V",0,IF(Q112="X",0,IF(Q$2="L",VLOOKUP(Q112,'H. INV.'!$F$10:$P$171,11,FALSE),IF(Q$2="S",VLOOKUP(Q112,'H. INV.'!$V$10:$AF$171,11,FALSE),IF(Q$2="D",VLOOKUP(Q112,'H. INV.'!$AL$10:$AV$171,11,FALSE),"")))))))</f>
        <v/>
      </c>
      <c r="EU112" s="148" t="str">
        <f>IF(R112="","",IF(R112="L",0,IF(R112="V",0,IF(R112="X",0,IF(R$2="L",VLOOKUP(R112,'H. INV.'!$F$10:$P$171,11,FALSE),IF(R$2="S",VLOOKUP(R112,'H. INV.'!$V$10:$AF$171,11,FALSE),IF(R$2="D",VLOOKUP(R112,'H. INV.'!$AL$10:$AV$171,11,FALSE),"")))))))</f>
        <v/>
      </c>
      <c r="EV112" s="148" t="str">
        <f>IF(S112="","",IF(S112="L",0,IF(S112="V",0,IF(S112="X",0,IF(S$2="L",VLOOKUP(S112,'H. INV.'!$F$10:$P$171,11,FALSE),IF(S$2="S",VLOOKUP(S112,'H. INV.'!$V$10:$AF$171,11,FALSE),IF(S$2="D",VLOOKUP(S112,'H. INV.'!$AL$10:$AV$171,11,FALSE),"")))))))</f>
        <v/>
      </c>
      <c r="EW112" s="148" t="str">
        <f>IF(T112="","",IF(T112="L",0,IF(T112="V",0,IF(T112="X",0,IF(T$2="L",VLOOKUP(T112,'H. INV.'!$F$10:$P$171,11,FALSE),IF(T$2="S",VLOOKUP(T112,'H. INV.'!$V$10:$AF$171,11,FALSE),IF(T$2="D",VLOOKUP(T112,'H. INV.'!$AL$10:$AV$171,11,FALSE),"")))))))</f>
        <v/>
      </c>
      <c r="EX112" s="148" t="str">
        <f>IF(U112="","",IF(U112="L",0,IF(U112="V",0,IF(U112="X",0,IF(U$2="L",VLOOKUP(U112,'H. INV.'!$F$10:$P$171,11,FALSE),IF(U$2="S",VLOOKUP(U112,'H. INV.'!$V$10:$AF$171,11,FALSE),IF(U$2="D",VLOOKUP(U112,'H. INV.'!$AL$10:$AV$171,11,FALSE),"")))))))</f>
        <v/>
      </c>
      <c r="EY112" s="148" t="str">
        <f>IF(V112="","",IF(V112="L",0,IF(V112="V",0,IF(V112="X",0,IF(V$2="L",VLOOKUP(V112,'H. INV.'!$F$10:$P$171,11,FALSE),IF(V$2="S",VLOOKUP(V112,'H. INV.'!$V$10:$AF$171,11,FALSE),IF(V$2="D",VLOOKUP(V112,'H. INV.'!$AL$10:$AV$171,11,FALSE),"")))))))</f>
        <v/>
      </c>
      <c r="EZ112" s="148" t="str">
        <f>IF(W112="","",IF(W112="L",0,IF(W112="V",0,IF(W112="X",0,IF(W$2="L",VLOOKUP(W112,'H. INV.'!$F$10:$P$171,11,FALSE),IF(W$2="S",VLOOKUP(W112,'H. INV.'!$V$10:$AF$171,11,FALSE),IF(W$2="D",VLOOKUP(W112,'H. INV.'!$AL$10:$AV$171,11,FALSE),"")))))))</f>
        <v/>
      </c>
      <c r="FA112" s="148" t="str">
        <f>IF(X112="","",IF(X112="L",0,IF(X112="V",0,IF(X112="X",0,IF(X$2="L",VLOOKUP(X112,'H. INV.'!$F$10:$P$171,11,FALSE),IF(X$2="S",VLOOKUP(X112,'H. INV.'!$V$10:$AF$171,11,FALSE),IF(X$2="D",VLOOKUP(X112,'H. INV.'!$AL$10:$AV$171,11,FALSE),"")))))))</f>
        <v/>
      </c>
      <c r="FB112" s="148" t="str">
        <f>IF(Y112="","",IF(Y112="L",0,IF(Y112="V",0,IF(Y112="X",0,IF(Y$2="L",VLOOKUP(Y112,'H. INV.'!$F$10:$P$171,11,FALSE),IF(Y$2="S",VLOOKUP(Y112,'H. INV.'!$V$10:$AF$171,11,FALSE),IF(Y$2="D",VLOOKUP(Y112,'H. INV.'!$AL$10:$AV$171,11,FALSE),"")))))))</f>
        <v/>
      </c>
      <c r="FC112" s="148" t="str">
        <f>IF(Z112="","",IF(Z112="L",0,IF(Z112="V",0,IF(Z112="X",0,IF(Z$2="L",VLOOKUP(Z112,'H. INV.'!$F$10:$P$171,11,FALSE),IF(Z$2="S",VLOOKUP(Z112,'H. INV.'!$V$10:$AF$171,11,FALSE),IF(Z$2="D",VLOOKUP(Z112,'H. INV.'!$AL$10:$AV$171,11,FALSE),"")))))))</f>
        <v/>
      </c>
      <c r="FD112" s="148" t="str">
        <f>IF(AA112="","",IF(AA112="L",0,IF(AA112="V",0,IF(AA112="X",0,IF(AA$2="L",VLOOKUP(AA112,'H. INV.'!$F$10:$P$171,11,FALSE),IF(AA$2="S",VLOOKUP(AA112,'H. INV.'!$V$10:$AF$171,11,FALSE),IF(AA$2="D",VLOOKUP(AA112,'H. INV.'!$AL$10:$AV$171,11,FALSE),"")))))))</f>
        <v/>
      </c>
      <c r="FE112" s="148" t="str">
        <f>IF(AB112="","",IF(AB112="L",0,IF(AB112="V",0,IF(AB112="X",0,IF(AB$2="L",VLOOKUP(AB112,'H. INV.'!$F$10:$P$171,11,FALSE),IF(AB$2="S",VLOOKUP(AB112,'H. INV.'!$V$10:$AF$171,11,FALSE),IF(AB$2="D",VLOOKUP(AB112,'H. INV.'!$AL$10:$AV$171,11,FALSE),"")))))))</f>
        <v/>
      </c>
      <c r="FF112" s="148" t="str">
        <f>IF(AC112="","",IF(AC112="L",0,IF(AC112="V",0,IF(AC112="X",0,IF(AC$2="L",VLOOKUP(AC112,'H. INV.'!$F$10:$P$171,11,FALSE),IF(AC$2="S",VLOOKUP(AC112,'H. INV.'!$V$10:$AF$171,11,FALSE),IF(AC$2="D",VLOOKUP(AC112,'H. INV.'!$AL$10:$AV$171,11,FALSE),"")))))))</f>
        <v/>
      </c>
      <c r="FG112" s="148" t="str">
        <f>IF(AD112="","",IF(AD112="L",0,IF(AD112="V",0,IF(AD112="X",0,IF(AD$2="L",VLOOKUP(AD112,'H. INV.'!$F$10:$P$171,11,FALSE),IF(AD$2="S",VLOOKUP(AD112,'H. INV.'!$V$10:$AF$171,11,FALSE),IF(AD$2="D",VLOOKUP(AD112,'H. INV.'!$AL$10:$AV$171,11,FALSE),"")))))))</f>
        <v/>
      </c>
      <c r="FH112" s="148" t="str">
        <f>IF(AE112="","",IF(AE112="L",0,IF(AE112="V",0,IF(AE112="X",0,IF(AE$2="L",VLOOKUP(AE112,'H. INV.'!$F$10:$P$171,11,FALSE),IF(AE$2="S",VLOOKUP(AE112,'H. INV.'!$V$10:$AF$171,11,FALSE),IF(AE$2="D",VLOOKUP(AE112,'H. INV.'!$AL$10:$AV$171,11,FALSE),"")))))))</f>
        <v/>
      </c>
      <c r="FI112" s="148" t="str">
        <f>IF(AF112="","",IF(AF112="L",0,IF(AF112="V",0,IF(AF112="X",0,IF(AF$2="L",VLOOKUP(AF112,'H. INV.'!$F$10:$P$171,11,FALSE),IF(AF$2="S",VLOOKUP(AF112,'H. INV.'!$V$10:$AF$171,11,FALSE),IF(AF$2="D",VLOOKUP(AF112,'H. INV.'!$AL$10:$AV$171,11,FALSE),"")))))))</f>
        <v/>
      </c>
      <c r="FJ112" s="148" t="str">
        <f>IF(AG112="","",IF(AG112="L",0,IF(AG112="V",0,IF(AG112="X",0,IF(AG$2="L",VLOOKUP(AG112,'H. INV.'!$F$10:$P$171,11,FALSE),IF(AG$2="S",VLOOKUP(AG112,'H. INV.'!$V$10:$AF$171,11,FALSE),IF(AG$2="D",VLOOKUP(AG112,'H. INV.'!$AL$10:$AV$171,11,FALSE),"")))))))</f>
        <v/>
      </c>
      <c r="FK112" s="148" t="str">
        <f>IF(AH112="","",IF(AH112="L",0,IF(AH112="V",0,IF(AH112="X",0,IF(AH$2="L",VLOOKUP(AH112,'H. INV.'!$F$10:$P$171,11,FALSE),IF(AH$2="S",VLOOKUP(AH112,'H. INV.'!$V$10:$AF$171,11,FALSE),IF(AH$2="D",VLOOKUP(AH112,'H. INV.'!$AL$10:$AV$171,11,FALSE),"")))))))</f>
        <v/>
      </c>
      <c r="FL112" s="148" t="str">
        <f>IF(AI112="","",IF(AI112="L",0,IF(AI112="V",0,IF(AI112="X",0,IF(AI$2="L",VLOOKUP(AI112,'H. INV.'!$F$10:$P$171,11,FALSE),IF(AI$2="S",VLOOKUP(AI112,'H. INV.'!$V$10:$AF$171,11,FALSE),IF(AI$2="D",VLOOKUP(AI112,'H. INV.'!$AL$10:$AV$171,11,FALSE),"")))))))</f>
        <v/>
      </c>
      <c r="FM112" s="148" t="str">
        <f>IF(AJ112="","",IF(AJ112="L",0,IF(AJ112="V",0,IF(AJ112="X",0,IF(AJ$2="L",VLOOKUP(AJ112,'H. INV.'!$F$10:$P$171,11,FALSE),IF(AJ$2="S",VLOOKUP(AJ112,'H. INV.'!$V$10:$AF$171,11,FALSE),IF(AJ$2="D",VLOOKUP(AJ112,'H. INV.'!$AL$10:$AV$171,11,FALSE),"")))))))</f>
        <v/>
      </c>
      <c r="FN112" s="148" t="str">
        <f>IF(AK112="","",IF(AK112="L",0,IF(AK112="V",0,IF(AK112="X",0,IF(AK$2="L",VLOOKUP(AK112,'H. INV.'!$F$10:$P$171,11,FALSE),IF(AK$2="S",VLOOKUP(AK112,'H. INV.'!$V$10:$AF$171,11,FALSE),IF(AK$2="D",VLOOKUP(AK112,'H. INV.'!$AL$10:$AV$171,11,FALSE),"")))))))</f>
        <v/>
      </c>
      <c r="FO112" s="19"/>
      <c r="FP112" s="148" t="str">
        <f>IF(G112="","",IF(G112="L",0,IF(G112="V",0,IF(G112="X",0,IF(G$2="L",VLOOKUP(G112,'H. VER.'!$F$10:$P$171,11,FALSE),IF(G$2="S",VLOOKUP(G112,'H. VER.'!$V$10:$AF$171,11,FALSE),IF(G$2="D",VLOOKUP(G112,'H. VER.'!$AL$10:$AV$171,11,FALSE),"")))))))</f>
        <v/>
      </c>
      <c r="FQ112" s="148" t="str">
        <f>IF(H112="","",IF(H112="L",0,IF(H112="V",0,IF(H112="X",0,IF(H$2="L",VLOOKUP(H112,'H. VER.'!$F$10:$P$171,11,FALSE),IF(H$2="S",VLOOKUP(H112,'H. VER.'!$V$10:$AF$171,11,FALSE),IF(H$2="D",VLOOKUP(H112,'H. VER.'!$AL$10:$AV$171,11,FALSE),"")))))))</f>
        <v/>
      </c>
      <c r="FR112" s="148" t="str">
        <f>IF(I112="","",IF(I112="L",0,IF(I112="V",0,IF(I112="X",0,IF(I$2="L",VLOOKUP(I112,'H. VER.'!$F$10:$P$171,11,FALSE),IF(I$2="S",VLOOKUP(I112,'H. VER.'!$V$10:$AF$171,11,FALSE),IF(I$2="D",VLOOKUP(I112,'H. VER.'!$AL$10:$AV$171,11,FALSE),"")))))))</f>
        <v/>
      </c>
      <c r="FS112" s="148" t="str">
        <f>IF(J112="","",IF(J112="L",0,IF(J112="V",0,IF(J112="X",0,IF(J$2="L",VLOOKUP(J112,'H. VER.'!$F$10:$P$171,11,FALSE),IF(J$2="S",VLOOKUP(J112,'H. VER.'!$V$10:$AF$171,11,FALSE),IF(J$2="D",VLOOKUP(J112,'H. VER.'!$AL$10:$AV$171,11,FALSE),"")))))))</f>
        <v/>
      </c>
      <c r="FT112" s="148" t="str">
        <f>IF(K112="","",IF(K112="L",0,IF(K112="V",0,IF(K112="X",0,IF(K$2="L",VLOOKUP(K112,'H. VER.'!$F$10:$P$171,11,FALSE),IF(K$2="S",VLOOKUP(K112,'H. VER.'!$V$10:$AF$171,11,FALSE),IF(K$2="D",VLOOKUP(K112,'H. VER.'!$AL$10:$AV$171,11,FALSE),"")))))))</f>
        <v/>
      </c>
      <c r="FU112" s="148" t="str">
        <f>IF(L112="","",IF(L112="L",0,IF(L112="V",0,IF(L112="X",0,IF(L$2="L",VLOOKUP(L112,'H. VER.'!$F$10:$P$171,11,FALSE),IF(L$2="S",VLOOKUP(L112,'H. VER.'!$V$10:$AF$171,11,FALSE),IF(L$2="D",VLOOKUP(L112,'H. VER.'!$AL$10:$AV$171,11,FALSE),"")))))))</f>
        <v/>
      </c>
      <c r="FV112" s="148" t="str">
        <f>IF(M112="","",IF(M112="L",0,IF(M112="V",0,IF(M112="X",0,IF(M$2="L",VLOOKUP(M112,'H. VER.'!$F$10:$P$171,11,FALSE),IF(M$2="S",VLOOKUP(M112,'H. VER.'!$V$10:$AF$171,11,FALSE),IF(M$2="D",VLOOKUP(M112,'H. VER.'!$AL$10:$AV$171,11,FALSE),"")))))))</f>
        <v/>
      </c>
      <c r="FW112" s="148" t="str">
        <f>IF(N112="","",IF(N112="L",0,IF(N112="V",0,IF(N112="X",0,IF(N$2="L",VLOOKUP(N112,'H. VER.'!$F$10:$P$171,11,FALSE),IF(N$2="S",VLOOKUP(N112,'H. VER.'!$V$10:$AF$171,11,FALSE),IF(N$2="D",VLOOKUP(N112,'H. VER.'!$AL$10:$AV$171,11,FALSE),"")))))))</f>
        <v/>
      </c>
      <c r="FX112" s="148" t="str">
        <f>IF(O112="","",IF(O112="L",0,IF(O112="V",0,IF(O112="X",0,IF(O$2="L",VLOOKUP(O112,'H. VER.'!$F$10:$P$171,11,FALSE),IF(O$2="S",VLOOKUP(O112,'H. VER.'!$V$10:$AF$171,11,FALSE),IF(O$2="D",VLOOKUP(O112,'H. VER.'!$AL$10:$AV$171,11,FALSE),"")))))))</f>
        <v/>
      </c>
      <c r="FY112" s="148" t="str">
        <f>IF(P112="","",IF(P112="L",0,IF(P112="V",0,IF(P112="X",0,IF(P$2="L",VLOOKUP(P112,'H. VER.'!$F$10:$P$171,11,FALSE),IF(P$2="S",VLOOKUP(P112,'H. VER.'!$V$10:$AF$171,11,FALSE),IF(P$2="D",VLOOKUP(P112,'H. VER.'!$AL$10:$AV$171,11,FALSE),"")))))))</f>
        <v/>
      </c>
      <c r="FZ112" s="148" t="str">
        <f>IF(Q112="","",IF(Q112="L",0,IF(Q112="V",0,IF(Q112="X",0,IF(Q$2="L",VLOOKUP(Q112,'H. VER.'!$F$10:$P$171,11,FALSE),IF(Q$2="S",VLOOKUP(Q112,'H. VER.'!$V$10:$AF$171,11,FALSE),IF(Q$2="D",VLOOKUP(Q112,'H. VER.'!$AL$10:$AV$171,11,FALSE),"")))))))</f>
        <v/>
      </c>
      <c r="GA112" s="148" t="str">
        <f>IF(R112="","",IF(R112="L",0,IF(R112="V",0,IF(R112="X",0,IF(R$2="L",VLOOKUP(R112,'H. VER.'!$F$10:$P$171,11,FALSE),IF(R$2="S",VLOOKUP(R112,'H. VER.'!$V$10:$AF$171,11,FALSE),IF(R$2="D",VLOOKUP(R112,'H. VER.'!$AL$10:$AV$171,11,FALSE),"")))))))</f>
        <v/>
      </c>
      <c r="GB112" s="148" t="str">
        <f>IF(S112="","",IF(S112="L",0,IF(S112="V",0,IF(S112="X",0,IF(S$2="L",VLOOKUP(S112,'H. VER.'!$F$10:$P$171,11,FALSE),IF(S$2="S",VLOOKUP(S112,'H. VER.'!$V$10:$AF$171,11,FALSE),IF(S$2="D",VLOOKUP(S112,'H. VER.'!$AL$10:$AV$171,11,FALSE),"")))))))</f>
        <v/>
      </c>
      <c r="GC112" s="148" t="str">
        <f>IF(T112="","",IF(T112="L",0,IF(T112="V",0,IF(T112="X",0,IF(T$2="L",VLOOKUP(T112,'H. VER.'!$F$10:$P$171,11,FALSE),IF(T$2="S",VLOOKUP(T112,'H. VER.'!$V$10:$AF$171,11,FALSE),IF(T$2="D",VLOOKUP(T112,'H. VER.'!$AL$10:$AV$171,11,FALSE),"")))))))</f>
        <v/>
      </c>
      <c r="GD112" s="148" t="str">
        <f>IF(U112="","",IF(U112="L",0,IF(U112="V",0,IF(U112="X",0,IF(U$2="L",VLOOKUP(U112,'H. VER.'!$F$10:$P$171,11,FALSE),IF(U$2="S",VLOOKUP(U112,'H. VER.'!$V$10:$AF$171,11,FALSE),IF(U$2="D",VLOOKUP(U112,'H. VER.'!$AL$10:$AV$171,11,FALSE),"")))))))</f>
        <v/>
      </c>
      <c r="GE112" s="148" t="str">
        <f>IF(V112="","",IF(V112="L",0,IF(V112="V",0,IF(V112="X",0,IF(V$2="L",VLOOKUP(V112,'H. VER.'!$F$10:$P$171,11,FALSE),IF(V$2="S",VLOOKUP(V112,'H. VER.'!$V$10:$AF$171,11,FALSE),IF(V$2="D",VLOOKUP(V112,'H. VER.'!$AL$10:$AV$171,11,FALSE),"")))))))</f>
        <v/>
      </c>
      <c r="GF112" s="148" t="str">
        <f>IF(W112="","",IF(W112="L",0,IF(W112="V",0,IF(W112="X",0,IF(W$2="L",VLOOKUP(W112,'H. VER.'!$F$10:$P$171,11,FALSE),IF(W$2="S",VLOOKUP(W112,'H. VER.'!$V$10:$AF$171,11,FALSE),IF(W$2="D",VLOOKUP(W112,'H. VER.'!$AL$10:$AV$171,11,FALSE),"")))))))</f>
        <v/>
      </c>
      <c r="GG112" s="148" t="str">
        <f>IF(X112="","",IF(X112="L",0,IF(X112="V",0,IF(X112="X",0,IF(X$2="L",VLOOKUP(X112,'H. VER.'!$F$10:$P$171,11,FALSE),IF(X$2="S",VLOOKUP(X112,'H. VER.'!$V$10:$AF$171,11,FALSE),IF(X$2="D",VLOOKUP(X112,'H. VER.'!$AL$10:$AV$171,11,FALSE),"")))))))</f>
        <v/>
      </c>
      <c r="GH112" s="148" t="str">
        <f>IF(Y112="","",IF(Y112="L",0,IF(Y112="V",0,IF(Y112="X",0,IF(Y$2="L",VLOOKUP(Y112,'H. VER.'!$F$10:$P$171,11,FALSE),IF(Y$2="S",VLOOKUP(Y112,'H. VER.'!$V$10:$AF$171,11,FALSE),IF(Y$2="D",VLOOKUP(Y112,'H. VER.'!$AL$10:$AV$171,11,FALSE),"")))))))</f>
        <v/>
      </c>
      <c r="GI112" s="148" t="str">
        <f>IF(Z112="","",IF(Z112="L",0,IF(Z112="V",0,IF(Z112="X",0,IF(Z$2="L",VLOOKUP(Z112,'H. VER.'!$F$10:$P$171,11,FALSE),IF(Z$2="S",VLOOKUP(Z112,'H. VER.'!$V$10:$AF$171,11,FALSE),IF(Z$2="D",VLOOKUP(Z112,'H. VER.'!$AL$10:$AV$171,11,FALSE),"")))))))</f>
        <v/>
      </c>
      <c r="GJ112" s="148" t="str">
        <f>IF(AA112="","",IF(AA112="L",0,IF(AA112="V",0,IF(AA112="X",0,IF(AA$2="L",VLOOKUP(AA112,'H. VER.'!$F$10:$P$171,11,FALSE),IF(AA$2="S",VLOOKUP(AA112,'H. VER.'!$V$10:$AF$171,11,FALSE),IF(AA$2="D",VLOOKUP(AA112,'H. VER.'!$AL$10:$AV$171,11,FALSE),"")))))))</f>
        <v/>
      </c>
      <c r="GK112" s="148" t="str">
        <f>IF(AB112="","",IF(AB112="L",0,IF(AB112="V",0,IF(AB112="X",0,IF(AB$2="L",VLOOKUP(AB112,'H. VER.'!$F$10:$P$171,11,FALSE),IF(AB$2="S",VLOOKUP(AB112,'H. VER.'!$V$10:$AF$171,11,FALSE),IF(AB$2="D",VLOOKUP(AB112,'H. VER.'!$AL$10:$AV$171,11,FALSE),"")))))))</f>
        <v/>
      </c>
      <c r="GL112" s="148" t="str">
        <f>IF(AC112="","",IF(AC112="L",0,IF(AC112="V",0,IF(AC112="X",0,IF(AC$2="L",VLOOKUP(AC112,'H. VER.'!$F$10:$P$171,11,FALSE),IF(AC$2="S",VLOOKUP(AC112,'H. VER.'!$V$10:$AF$171,11,FALSE),IF(AC$2="D",VLOOKUP(AC112,'H. VER.'!$AL$10:$AV$171,11,FALSE),"")))))))</f>
        <v/>
      </c>
      <c r="GM112" s="148" t="str">
        <f>IF(AD112="","",IF(AD112="L",0,IF(AD112="V",0,IF(AD112="X",0,IF(AD$2="L",VLOOKUP(AD112,'H. VER.'!$F$10:$P$171,11,FALSE),IF(AD$2="S",VLOOKUP(AD112,'H. VER.'!$V$10:$AF$171,11,FALSE),IF(AD$2="D",VLOOKUP(AD112,'H. VER.'!$AL$10:$AV$171,11,FALSE),"")))))))</f>
        <v/>
      </c>
      <c r="GN112" s="148" t="str">
        <f>IF(AE112="","",IF(AE112="L",0,IF(AE112="V",0,IF(AE112="X",0,IF(AE$2="L",VLOOKUP(AE112,'H. VER.'!$F$10:$P$171,11,FALSE),IF(AE$2="S",VLOOKUP(AE112,'H. VER.'!$V$10:$AF$171,11,FALSE),IF(AE$2="D",VLOOKUP(AE112,'H. VER.'!$AL$10:$AV$171,11,FALSE),"")))))))</f>
        <v/>
      </c>
      <c r="GO112" s="148" t="str">
        <f>IF(AF112="","",IF(AF112="L",0,IF(AF112="V",0,IF(AF112="X",0,IF(AF$2="L",VLOOKUP(AF112,'H. VER.'!$F$10:$P$171,11,FALSE),IF(AF$2="S",VLOOKUP(AF112,'H. VER.'!$V$10:$AF$171,11,FALSE),IF(AF$2="D",VLOOKUP(AF112,'H. VER.'!$AL$10:$AV$171,11,FALSE),"")))))))</f>
        <v/>
      </c>
      <c r="GP112" s="148" t="str">
        <f>IF(AG112="","",IF(AG112="L",0,IF(AG112="V",0,IF(AG112="X",0,IF(AG$2="L",VLOOKUP(AG112,'H. VER.'!$F$10:$P$171,11,FALSE),IF(AG$2="S",VLOOKUP(AG112,'H. VER.'!$V$10:$AF$171,11,FALSE),IF(AG$2="D",VLOOKUP(AG112,'H. VER.'!$AL$10:$AV$171,11,FALSE),"")))))))</f>
        <v/>
      </c>
      <c r="GQ112" s="148" t="str">
        <f>IF(AH112="","",IF(AH112="L",0,IF(AH112="V",0,IF(AH112="X",0,IF(AH$2="L",VLOOKUP(AH112,'H. VER.'!$F$10:$P$171,11,FALSE),IF(AH$2="S",VLOOKUP(AH112,'H. VER.'!$V$10:$AF$171,11,FALSE),IF(AH$2="D",VLOOKUP(AH112,'H. VER.'!$AL$10:$AV$171,11,FALSE),"")))))))</f>
        <v/>
      </c>
      <c r="GR112" s="148" t="str">
        <f>IF(AI112="","",IF(AI112="L",0,IF(AI112="V",0,IF(AI112="X",0,IF(AI$2="L",VLOOKUP(AI112,'H. VER.'!$F$10:$P$171,11,FALSE),IF(AI$2="S",VLOOKUP(AI112,'H. VER.'!$V$10:$AF$171,11,FALSE),IF(AI$2="D",VLOOKUP(AI112,'H. VER.'!$AL$10:$AV$171,11,FALSE),"")))))))</f>
        <v/>
      </c>
      <c r="GS112" s="148" t="str">
        <f>IF(AJ112="","",IF(AJ112="L",0,IF(AJ112="V",0,IF(AJ112="X",0,IF(AJ$2="L",VLOOKUP(AJ112,'H. VER.'!$F$10:$P$171,11,FALSE),IF(AJ$2="S",VLOOKUP(AJ112,'H. VER.'!$V$10:$AF$171,11,FALSE),IF(AJ$2="D",VLOOKUP(AJ112,'H. VER.'!$AL$10:$AV$171,11,FALSE),"")))))))</f>
        <v/>
      </c>
      <c r="GT112" s="148" t="str">
        <f>IF(AK112="","",IF(AK112="L",0,IF(AK112="V",0,IF(AK112="X",0,IF(AK$2="L",VLOOKUP(AK112,'H. VER.'!$F$10:$P$171,11,FALSE),IF(AK$2="S",VLOOKUP(AK112,'H. VER.'!$V$10:$AF$171,11,FALSE),IF(AK$2="D",VLOOKUP(AK112,'H. VER.'!$AL$10:$AV$171,11,FALSE),"")))))))</f>
        <v/>
      </c>
      <c r="GU112" s="19"/>
      <c r="GV112" s="417" t="str">
        <f t="shared" si="122"/>
        <v/>
      </c>
      <c r="GW112" s="415"/>
    </row>
    <row r="113" spans="1:205" ht="15.75">
      <c r="A113" s="368"/>
      <c r="B113" s="367" t="str">
        <f>IFERROR(VLOOKUP(A529/7/2023+CONDUCTORES!C:V,20,FALSE),"")</f>
        <v/>
      </c>
      <c r="C113" s="544" t="str">
        <f>IF(CUADRO!A113="",IF(B113="","",B113),VLOOKUP(CUADRO!A113,CONDUCTORES!C:E,3,FALSE))</f>
        <v/>
      </c>
      <c r="D113" s="545" t="str">
        <f>IF(ISNA(IF(B113="",IF(A113="","",A113),VLOOKUP(B113,CONDUCTORES!B:F,5,FALSE))),"",(IF(B113="",IF(A113="","",A113),VLOOKUP(B113,CONDUCTORES!B:F,5,FALSE))))</f>
        <v/>
      </c>
      <c r="E113" s="546">
        <v>98</v>
      </c>
      <c r="F113" s="551"/>
      <c r="G113" s="547"/>
      <c r="H113" s="547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50"/>
      <c r="T113" s="547"/>
      <c r="U113" s="547"/>
      <c r="V113" s="547"/>
      <c r="W113" s="547"/>
      <c r="X113" s="547"/>
      <c r="Y113" s="547"/>
      <c r="Z113" s="550"/>
      <c r="AA113" s="547"/>
      <c r="AB113" s="547"/>
      <c r="AC113" s="547"/>
      <c r="AD113" s="547"/>
      <c r="AE113" s="547"/>
      <c r="AF113" s="547"/>
      <c r="AG113" s="547"/>
      <c r="AH113" s="547"/>
      <c r="AI113" s="547"/>
      <c r="AJ113" s="547"/>
      <c r="AK113" s="547"/>
      <c r="AL113" s="417">
        <f t="shared" si="111"/>
        <v>0</v>
      </c>
      <c r="AM113" s="417">
        <f t="shared" si="79"/>
        <v>31</v>
      </c>
      <c r="AN113" s="463">
        <f t="shared" si="112"/>
        <v>0</v>
      </c>
      <c r="AO113" s="463">
        <f t="shared" si="113"/>
        <v>0</v>
      </c>
      <c r="AP113" s="463">
        <f t="shared" si="114"/>
        <v>0</v>
      </c>
      <c r="AQ113" s="463">
        <f t="shared" si="115"/>
        <v>0</v>
      </c>
      <c r="AR113" s="463">
        <f t="shared" si="116"/>
        <v>0</v>
      </c>
      <c r="AS113" s="464">
        <f t="shared" si="117"/>
        <v>0</v>
      </c>
      <c r="AT113" s="464">
        <f t="shared" si="118"/>
        <v>0</v>
      </c>
      <c r="AU113" s="465">
        <f>EH113+(AO113*(CALCULADORA!$L$22/30))+(CUADRO!AP113*CALCULADORA!$J$22)+(CUADRO!AQ113*CALCULADORA!$J$22)+(CUADRO!AR113*CALCULADORA!$J$22)</f>
        <v>0</v>
      </c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97">
        <f t="shared" si="123"/>
        <v>1</v>
      </c>
      <c r="BW113" s="97">
        <f t="shared" si="124"/>
        <v>2</v>
      </c>
      <c r="BX113" s="97">
        <f t="shared" si="125"/>
        <v>3</v>
      </c>
      <c r="BY113" s="97">
        <f t="shared" si="126"/>
        <v>4</v>
      </c>
      <c r="BZ113" s="97">
        <f t="shared" si="127"/>
        <v>5</v>
      </c>
      <c r="CA113" s="97">
        <f t="shared" si="128"/>
        <v>6</v>
      </c>
      <c r="CB113" s="97">
        <f t="shared" si="129"/>
        <v>7</v>
      </c>
      <c r="CC113" s="97">
        <f t="shared" si="130"/>
        <v>8</v>
      </c>
      <c r="CD113" s="97">
        <f t="shared" si="131"/>
        <v>9</v>
      </c>
      <c r="CE113" s="97">
        <f t="shared" si="132"/>
        <v>10</v>
      </c>
      <c r="CF113" s="97">
        <f t="shared" si="133"/>
        <v>11</v>
      </c>
      <c r="CG113" s="97">
        <f t="shared" si="134"/>
        <v>12</v>
      </c>
      <c r="CH113" s="97">
        <f t="shared" si="135"/>
        <v>13</v>
      </c>
      <c r="CI113" s="97">
        <f t="shared" si="136"/>
        <v>14</v>
      </c>
      <c r="CJ113" s="97">
        <f t="shared" si="137"/>
        <v>15</v>
      </c>
      <c r="CK113" s="97">
        <f t="shared" si="138"/>
        <v>16</v>
      </c>
      <c r="CL113" s="97">
        <f t="shared" si="139"/>
        <v>17</v>
      </c>
      <c r="CM113" s="97">
        <f t="shared" si="140"/>
        <v>18</v>
      </c>
      <c r="CN113" s="97">
        <f t="shared" si="141"/>
        <v>19</v>
      </c>
      <c r="CO113" s="97">
        <f t="shared" si="142"/>
        <v>20</v>
      </c>
      <c r="CP113" s="97">
        <f t="shared" si="143"/>
        <v>21</v>
      </c>
      <c r="CQ113" s="97">
        <f t="shared" si="144"/>
        <v>22</v>
      </c>
      <c r="CR113" s="97">
        <f t="shared" si="145"/>
        <v>23</v>
      </c>
      <c r="CS113" s="97">
        <f t="shared" si="146"/>
        <v>24</v>
      </c>
      <c r="CT113" s="97">
        <f t="shared" si="147"/>
        <v>25</v>
      </c>
      <c r="CU113" s="97">
        <f t="shared" si="148"/>
        <v>26</v>
      </c>
      <c r="CV113" s="97">
        <f t="shared" si="149"/>
        <v>27</v>
      </c>
      <c r="CW113" s="97">
        <f t="shared" si="150"/>
        <v>28</v>
      </c>
      <c r="CX113" s="97">
        <f t="shared" si="151"/>
        <v>29</v>
      </c>
      <c r="CY113" s="97">
        <f t="shared" si="152"/>
        <v>30</v>
      </c>
      <c r="CZ113" s="97">
        <f t="shared" si="153"/>
        <v>31</v>
      </c>
      <c r="DA113" s="19"/>
      <c r="DB113" s="19"/>
      <c r="DC113" s="148" t="str">
        <f>IF(G113="X",CALCULADORA!$J$22,IF(CUADRO!G113="V",0,IF(CUADRO!G113="AP",0,IF(CUADRO!G113="HS",0,IF(CUADRO!G113="BA",0,IF(CALCULADORA!$M$2="INVIERNO",CUADRO!EJ113,CUADRO!FP113))))))</f>
        <v/>
      </c>
      <c r="DD113" s="148" t="str">
        <f>IF(H113="X",CALCULADORA!$J$22,IF(CUADRO!H113="V",0,IF(CUADRO!H113="AP",0,IF(CUADRO!H113="HS",0,IF(CUADRO!H113="BA",0,IF(CALCULADORA!$M$2="INVIERNO",CUADRO!EK113,CUADRO!FQ113))))))</f>
        <v/>
      </c>
      <c r="DE113" s="148" t="str">
        <f>IF(I113="X",CALCULADORA!$J$22,IF(CUADRO!I113="V",0,IF(CUADRO!I113="AP",0,IF(CUADRO!I113="HS",0,IF(CUADRO!I113="BA",0,IF(CALCULADORA!$M$2="INVIERNO",CUADRO!EL113,CUADRO!FR113))))))</f>
        <v/>
      </c>
      <c r="DF113" s="148" t="str">
        <f>IF(J113="X",CALCULADORA!$J$22,IF(CUADRO!J113="V",0,IF(CUADRO!J113="AP",0,IF(CUADRO!J113="HS",0,IF(CUADRO!J113="BA",0,IF(CALCULADORA!$M$2="INVIERNO",CUADRO!EM113,CUADRO!FS113))))))</f>
        <v/>
      </c>
      <c r="DG113" s="148" t="str">
        <f>IF(K113="X",CALCULADORA!$J$22,IF(CUADRO!K113="V",0,IF(CUADRO!K113="AP",0,IF(CUADRO!K113="HS",0,IF(CUADRO!K113="BA",0,IF(CALCULADORA!$M$2="INVIERNO",CUADRO!EN113,CUADRO!FT113))))))</f>
        <v/>
      </c>
      <c r="DH113" s="148" t="str">
        <f>IF(L113="X",CALCULADORA!$J$22,IF(CUADRO!L113="V",0,IF(CUADRO!L113="AP",0,IF(CUADRO!L113="HS",0,IF(CUADRO!L113="BA",0,IF(CALCULADORA!$M$2="INVIERNO",CUADRO!EO113,CUADRO!FU113))))))</f>
        <v/>
      </c>
      <c r="DI113" s="148" t="str">
        <f>IF(M113="X",CALCULADORA!$J$22,IF(CUADRO!M113="V",0,IF(CUADRO!M113="AP",0,IF(CUADRO!M113="HS",0,IF(CUADRO!M113="BA",0,IF(CALCULADORA!$M$2="INVIERNO",CUADRO!EP113,CUADRO!FV113))))))</f>
        <v/>
      </c>
      <c r="DJ113" s="148" t="str">
        <f>IF(N113="X",CALCULADORA!$J$22,IF(CUADRO!N113="V",0,IF(CUADRO!N113="AP",0,IF(CUADRO!N113="HS",0,IF(CUADRO!N113="BA",0,IF(CALCULADORA!$M$2="INVIERNO",CUADRO!EQ113,CUADRO!FW113))))))</f>
        <v/>
      </c>
      <c r="DK113" s="148" t="str">
        <f>IF(O113="X",CALCULADORA!$J$22,IF(CUADRO!O113="V",0,IF(CUADRO!O113="AP",0,IF(CUADRO!O113="HS",0,IF(CUADRO!O113="BA",0,IF(CALCULADORA!$M$2="INVIERNO",CUADRO!ER113,CUADRO!FX113))))))</f>
        <v/>
      </c>
      <c r="DL113" s="148" t="str">
        <f>IF(P113="X",CALCULADORA!$J$22,IF(CUADRO!P113="V",0,IF(CUADRO!P113="AP",0,IF(CUADRO!P113="HS",0,IF(CUADRO!P113="BA",0,IF(CALCULADORA!$M$2="INVIERNO",CUADRO!ES113,CUADRO!FY113))))))</f>
        <v/>
      </c>
      <c r="DM113" s="148" t="str">
        <f>IF(Q113="X",CALCULADORA!$J$22,IF(CUADRO!Q113="V",0,IF(CUADRO!Q113="AP",0,IF(CUADRO!Q113="HS",0,IF(CUADRO!Q113="BA",0,IF(CALCULADORA!$M$2="INVIERNO",CUADRO!ET113,CUADRO!FZ113))))))</f>
        <v/>
      </c>
      <c r="DN113" s="148" t="str">
        <f>IF(R113="X",CALCULADORA!$J$22,IF(CUADRO!R113="V",0,IF(CUADRO!R113="AP",0,IF(CUADRO!R113="HS",0,IF(CUADRO!R113="BA",0,IF(CALCULADORA!$M$2="INVIERNO",CUADRO!EU113,CUADRO!GA113))))))</f>
        <v/>
      </c>
      <c r="DO113" s="148" t="str">
        <f>IF(S113="X",CALCULADORA!$J$22,IF(CUADRO!S113="V",0,IF(CUADRO!S113="AP",0,IF(CUADRO!S113="HS",0,IF(CUADRO!S113="BA",0,IF(CALCULADORA!$M$2="INVIERNO",CUADRO!EV113,CUADRO!GB113))))))</f>
        <v/>
      </c>
      <c r="DP113" s="148" t="str">
        <f>IF(T113="X",CALCULADORA!$J$22,IF(CUADRO!T113="V",0,IF(CUADRO!T113="AP",0,IF(CUADRO!T113="HS",0,IF(CUADRO!T113="BA",0,IF(CALCULADORA!$M$2="INVIERNO",CUADRO!EW113,CUADRO!GC113))))))</f>
        <v/>
      </c>
      <c r="DQ113" s="148" t="str">
        <f>IF(U113="X",CALCULADORA!$J$22,IF(CUADRO!U113="V",0,IF(CUADRO!U113="AP",0,IF(CUADRO!U113="HS",0,IF(CUADRO!U113="BA",0,IF(CALCULADORA!$M$2="INVIERNO",CUADRO!EX113,CUADRO!GD113))))))</f>
        <v/>
      </c>
      <c r="DR113" s="148" t="str">
        <f>IF(V113="X",CALCULADORA!$J$22,IF(CUADRO!V113="V",0,IF(CUADRO!V113="AP",0,IF(CUADRO!V113="HS",0,IF(CUADRO!V113="BA",0,IF(CALCULADORA!$M$2="INVIERNO",CUADRO!EY113,CUADRO!GE113))))))</f>
        <v/>
      </c>
      <c r="DS113" s="148" t="str">
        <f>IF(W113="X",CALCULADORA!$J$22,IF(CUADRO!W113="V",0,IF(CUADRO!W113="AP",0,IF(CUADRO!W113="HS",0,IF(CUADRO!W113="BA",0,IF(CALCULADORA!$M$2="INVIERNO",CUADRO!EZ113,CUADRO!GF113))))))</f>
        <v/>
      </c>
      <c r="DT113" s="148" t="str">
        <f>IF(X113="X",CALCULADORA!$J$22,IF(CUADRO!X113="V",0,IF(CUADRO!X113="AP",0,IF(CUADRO!X113="HS",0,IF(CUADRO!X113="BA",0,IF(CALCULADORA!$M$2="INVIERNO",CUADRO!FA113,CUADRO!GG113))))))</f>
        <v/>
      </c>
      <c r="DU113" s="148" t="str">
        <f>IF(Y113="X",CALCULADORA!$J$22,IF(CUADRO!Y113="V",0,IF(CUADRO!Y113="AP",0,IF(CUADRO!Y113="HS",0,IF(CUADRO!Y113="BA",0,IF(CALCULADORA!$M$2="INVIERNO",CUADRO!FB113,CUADRO!GH113))))))</f>
        <v/>
      </c>
      <c r="DV113" s="148" t="str">
        <f>IF(Z113="X",CALCULADORA!$J$22,IF(CUADRO!Z113="V",0,IF(CUADRO!Z113="AP",0,IF(CUADRO!Z113="HS",0,IF(CUADRO!Z113="BA",0,IF(CALCULADORA!$M$2="INVIERNO",CUADRO!FC113,CUADRO!GI113))))))</f>
        <v/>
      </c>
      <c r="DW113" s="148" t="str">
        <f>IF(AA113="X",CALCULADORA!$J$22,IF(CUADRO!AA113="V",0,IF(CUADRO!AA113="AP",0,IF(CUADRO!AA113="HS",0,IF(CUADRO!AA113="BA",0,IF(CALCULADORA!$M$2="INVIERNO",CUADRO!FD113,CUADRO!GJ113))))))</f>
        <v/>
      </c>
      <c r="DX113" s="148" t="str">
        <f>IF(AB113="X",CALCULADORA!$J$22,IF(CUADRO!AB113="V",0,IF(CUADRO!AB113="AP",0,IF(CUADRO!AB113="HS",0,IF(CUADRO!AB113="BA",0,IF(CALCULADORA!$M$2="INVIERNO",CUADRO!FE113,CUADRO!GK113))))))</f>
        <v/>
      </c>
      <c r="DY113" s="148" t="str">
        <f>IF(AC113="X",CALCULADORA!$J$22,IF(CUADRO!AC113="V",0,IF(CUADRO!AC113="AP",0,IF(CUADRO!AC113="HS",0,IF(CUADRO!AC113="BA",0,IF(CALCULADORA!$M$2="INVIERNO",CUADRO!FF113,CUADRO!GL113))))))</f>
        <v/>
      </c>
      <c r="DZ113" s="148" t="str">
        <f>IF(AD113="X",CALCULADORA!$J$22,IF(CUADRO!AD113="V",0,IF(CUADRO!AD113="AP",0,IF(CUADRO!AD113="HS",0,IF(CUADRO!AD113="BA",0,IF(CALCULADORA!$M$2="INVIERNO",CUADRO!FG113,CUADRO!GM113))))))</f>
        <v/>
      </c>
      <c r="EA113" s="148" t="str">
        <f>IF(AE113="X",CALCULADORA!$J$22,IF(CUADRO!AE113="V",0,IF(CUADRO!AE113="AP",0,IF(CUADRO!AE113="HS",0,IF(CUADRO!AE113="BA",0,IF(CALCULADORA!$M$2="INVIERNO",CUADRO!FH113,CUADRO!GN113))))))</f>
        <v/>
      </c>
      <c r="EB113" s="148" t="str">
        <f>IF(AF113="X",CALCULADORA!$J$22,IF(CUADRO!AF113="V",0,IF(CUADRO!AF113="AP",0,IF(CUADRO!AF113="HS",0,IF(CUADRO!AF113="BA",0,IF(CALCULADORA!$M$2="INVIERNO",CUADRO!FI113,CUADRO!GO113))))))</f>
        <v/>
      </c>
      <c r="EC113" s="148" t="str">
        <f>IF(AG113="X",CALCULADORA!$J$22,IF(CUADRO!AG113="V",0,IF(CUADRO!AG113="AP",0,IF(CUADRO!AG113="HS",0,IF(CUADRO!AG113="BA",0,IF(CALCULADORA!$M$2="INVIERNO",CUADRO!FJ113,CUADRO!GP113))))))</f>
        <v/>
      </c>
      <c r="ED113" s="148" t="str">
        <f>IF(AH113="X",CALCULADORA!$J$22,IF(CUADRO!AH113="V",0,IF(CUADRO!AH113="AP",0,IF(CUADRO!AH113="HS",0,IF(CUADRO!AH113="BA",0,IF(CALCULADORA!$M$2="INVIERNO",CUADRO!FK113,CUADRO!GQ113))))))</f>
        <v/>
      </c>
      <c r="EE113" s="148" t="str">
        <f>IF(AI113="X",CALCULADORA!$J$22,IF(CUADRO!AI113="V",0,IF(CUADRO!AI113="AP",0,IF(CUADRO!AI113="HS",0,IF(CUADRO!AI113="BA",0,IF(CALCULADORA!$M$2="INVIERNO",CUADRO!FL113,CUADRO!GR113))))))</f>
        <v/>
      </c>
      <c r="EF113" s="148" t="str">
        <f>IF(AJ113="X",CALCULADORA!$J$22,IF(CUADRO!AJ113="V",0,IF(CUADRO!AJ113="AP",0,IF(CUADRO!AJ113="HS",0,IF(CUADRO!AJ113="BA",0,IF(CALCULADORA!$M$2="INVIERNO",CUADRO!FM113,CUADRO!GS113))))))</f>
        <v/>
      </c>
      <c r="EG113" s="148" t="str">
        <f>IF(AK113="X",CALCULADORA!$J$22,IF(CUADRO!AK113="V",0,IF(CUADRO!AK113="AP",0,IF(CUADRO!AK113="HS",0,IF(CUADRO!AK113="BA",0,IF(CALCULADORA!$M$2="INVIERNO",CUADRO!FN113,CUADRO!GT113))))))</f>
        <v/>
      </c>
      <c r="EH113" s="363">
        <f t="shared" si="119"/>
        <v>0</v>
      </c>
      <c r="EI113" s="19"/>
      <c r="EJ113" s="148" t="str">
        <f>IF(G113="","",IF(G113="L",0,IF(G113="V",0,IF(G113="X",0,IF(G$2="L",VLOOKUP(G113,'H. INV.'!$F$10:$P$171,11,FALSE),IF(G$2="S",VLOOKUP(G113,'H. INV.'!$V$10:$AF$171,11,FALSE),IF(G$2="D",VLOOKUP(G113,'H. INV.'!$AL$10:$AV$171,11,FALSE),"")))))))</f>
        <v/>
      </c>
      <c r="EK113" s="148" t="str">
        <f>IF(H113="","",IF(H113="L",0,IF(H113="V",0,IF(H113="X",0,IF(H$2="L",VLOOKUP(H113,'H. INV.'!$F$10:$P$171,11,FALSE),IF(H$2="S",VLOOKUP(H113,'H. INV.'!$V$10:$AF$171,11,FALSE),IF(H$2="D",VLOOKUP(H113,'H. INV.'!$AL$10:$AV$171,11,FALSE),"")))))))</f>
        <v/>
      </c>
      <c r="EL113" s="148" t="str">
        <f>IF(I113="","",IF(I113="L",0,IF(I113="V",0,IF(I113="X",0,IF(I$2="L",VLOOKUP(I113,'H. INV.'!$F$10:$P$171,11,FALSE),IF(I$2="S",VLOOKUP(I113,'H. INV.'!$V$10:$AF$171,11,FALSE),IF(I$2="D",VLOOKUP(I113,'H. INV.'!$AL$10:$AV$171,11,FALSE),"")))))))</f>
        <v/>
      </c>
      <c r="EM113" s="148" t="str">
        <f>IF(J113="","",IF(J113="L",0,IF(J113="V",0,IF(J113="X",0,IF(J$2="L",VLOOKUP(J113,'H. INV.'!$F$10:$P$171,11,FALSE),IF(J$2="S",VLOOKUP(J113,'H. INV.'!$V$10:$AF$171,11,FALSE),IF(J$2="D",VLOOKUP(J113,'H. INV.'!$AL$10:$AV$171,11,FALSE),"")))))))</f>
        <v/>
      </c>
      <c r="EN113" s="148" t="str">
        <f>IF(K113="","",IF(K113="L",0,IF(K113="V",0,IF(K113="X",0,IF(K$2="L",VLOOKUP(K113,'H. INV.'!$F$10:$P$171,11,FALSE),IF(K$2="S",VLOOKUP(K113,'H. INV.'!$V$10:$AF$171,11,FALSE),IF(K$2="D",VLOOKUP(K113,'H. INV.'!$AL$10:$AV$171,11,FALSE),"")))))))</f>
        <v/>
      </c>
      <c r="EO113" s="148" t="str">
        <f>IF(L113="","",IF(L113="L",0,IF(L113="V",0,IF(L113="X",0,IF(L$2="L",VLOOKUP(L113,'H. INV.'!$F$10:$P$171,11,FALSE),IF(L$2="S",VLOOKUP(L113,'H. INV.'!$V$10:$AF$171,11,FALSE),IF(L$2="D",VLOOKUP(L113,'H. INV.'!$AL$10:$AV$171,11,FALSE),"")))))))</f>
        <v/>
      </c>
      <c r="EP113" s="148" t="str">
        <f>IF(M113="","",IF(M113="L",0,IF(M113="V",0,IF(M113="X",0,IF(M$2="L",VLOOKUP(M113,'H. INV.'!$F$10:$P$171,11,FALSE),IF(M$2="S",VLOOKUP(M113,'H. INV.'!$V$10:$AF$171,11,FALSE),IF(M$2="D",VLOOKUP(M113,'H. INV.'!$AL$10:$AV$171,11,FALSE),"")))))))</f>
        <v/>
      </c>
      <c r="EQ113" s="148" t="str">
        <f>IF(N113="","",IF(N113="L",0,IF(N113="V",0,IF(N113="X",0,IF(N$2="L",VLOOKUP(N113,'H. INV.'!$F$10:$P$171,11,FALSE),IF(N$2="S",VLOOKUP(N113,'H. INV.'!$V$10:$AF$171,11,FALSE),IF(N$2="D",VLOOKUP(N113,'H. INV.'!$AL$10:$AV$171,11,FALSE),"")))))))</f>
        <v/>
      </c>
      <c r="ER113" s="148" t="str">
        <f>IF(O113="","",IF(O113="L",0,IF(O113="V",0,IF(O113="X",0,IF(O$2="L",VLOOKUP(O113,'H. INV.'!$F$10:$P$171,11,FALSE),IF(O$2="S",VLOOKUP(O113,'H. INV.'!$V$10:$AF$171,11,FALSE),IF(O$2="D",VLOOKUP(O113,'H. INV.'!$AL$10:$AV$171,11,FALSE),"")))))))</f>
        <v/>
      </c>
      <c r="ES113" s="148" t="str">
        <f>IF(P113="","",IF(P113="L",0,IF(P113="V",0,IF(P113="X",0,IF(P$2="L",VLOOKUP(P113,'H. INV.'!$F$10:$P$171,11,FALSE),IF(P$2="S",VLOOKUP(P113,'H. INV.'!$V$10:$AF$171,11,FALSE),IF(P$2="D",VLOOKUP(P113,'H. INV.'!$AL$10:$AV$171,11,FALSE),"")))))))</f>
        <v/>
      </c>
      <c r="ET113" s="148" t="str">
        <f>IF(Q113="","",IF(Q113="L",0,IF(Q113="V",0,IF(Q113="X",0,IF(Q$2="L",VLOOKUP(Q113,'H. INV.'!$F$10:$P$171,11,FALSE),IF(Q$2="S",VLOOKUP(Q113,'H. INV.'!$V$10:$AF$171,11,FALSE),IF(Q$2="D",VLOOKUP(Q113,'H. INV.'!$AL$10:$AV$171,11,FALSE),"")))))))</f>
        <v/>
      </c>
      <c r="EU113" s="148" t="str">
        <f>IF(R113="","",IF(R113="L",0,IF(R113="V",0,IF(R113="X",0,IF(R$2="L",VLOOKUP(R113,'H. INV.'!$F$10:$P$171,11,FALSE),IF(R$2="S",VLOOKUP(R113,'H. INV.'!$V$10:$AF$171,11,FALSE),IF(R$2="D",VLOOKUP(R113,'H. INV.'!$AL$10:$AV$171,11,FALSE),"")))))))</f>
        <v/>
      </c>
      <c r="EV113" s="148" t="str">
        <f>IF(S113="","",IF(S113="L",0,IF(S113="V",0,IF(S113="X",0,IF(S$2="L",VLOOKUP(S113,'H. INV.'!$F$10:$P$171,11,FALSE),IF(S$2="S",VLOOKUP(S113,'H. INV.'!$V$10:$AF$171,11,FALSE),IF(S$2="D",VLOOKUP(S113,'H. INV.'!$AL$10:$AV$171,11,FALSE),"")))))))</f>
        <v/>
      </c>
      <c r="EW113" s="148" t="str">
        <f>IF(T113="","",IF(T113="L",0,IF(T113="V",0,IF(T113="X",0,IF(T$2="L",VLOOKUP(T113,'H. INV.'!$F$10:$P$171,11,FALSE),IF(T$2="S",VLOOKUP(T113,'H. INV.'!$V$10:$AF$171,11,FALSE),IF(T$2="D",VLOOKUP(T113,'H. INV.'!$AL$10:$AV$171,11,FALSE),"")))))))</f>
        <v/>
      </c>
      <c r="EX113" s="148" t="str">
        <f>IF(U113="","",IF(U113="L",0,IF(U113="V",0,IF(U113="X",0,IF(U$2="L",VLOOKUP(U113,'H. INV.'!$F$10:$P$171,11,FALSE),IF(U$2="S",VLOOKUP(U113,'H. INV.'!$V$10:$AF$171,11,FALSE),IF(U$2="D",VLOOKUP(U113,'H. INV.'!$AL$10:$AV$171,11,FALSE),"")))))))</f>
        <v/>
      </c>
      <c r="EY113" s="148" t="str">
        <f>IF(V113="","",IF(V113="L",0,IF(V113="V",0,IF(V113="X",0,IF(V$2="L",VLOOKUP(V113,'H. INV.'!$F$10:$P$171,11,FALSE),IF(V$2="S",VLOOKUP(V113,'H. INV.'!$V$10:$AF$171,11,FALSE),IF(V$2="D",VLOOKUP(V113,'H. INV.'!$AL$10:$AV$171,11,FALSE),"")))))))</f>
        <v/>
      </c>
      <c r="EZ113" s="148" t="str">
        <f>IF(W113="","",IF(W113="L",0,IF(W113="V",0,IF(W113="X",0,IF(W$2="L",VLOOKUP(W113,'H. INV.'!$F$10:$P$171,11,FALSE),IF(W$2="S",VLOOKUP(W113,'H. INV.'!$V$10:$AF$171,11,FALSE),IF(W$2="D",VLOOKUP(W113,'H. INV.'!$AL$10:$AV$171,11,FALSE),"")))))))</f>
        <v/>
      </c>
      <c r="FA113" s="148" t="str">
        <f>IF(X113="","",IF(X113="L",0,IF(X113="V",0,IF(X113="X",0,IF(X$2="L",VLOOKUP(X113,'H. INV.'!$F$10:$P$171,11,FALSE),IF(X$2="S",VLOOKUP(X113,'H. INV.'!$V$10:$AF$171,11,FALSE),IF(X$2="D",VLOOKUP(X113,'H. INV.'!$AL$10:$AV$171,11,FALSE),"")))))))</f>
        <v/>
      </c>
      <c r="FB113" s="148" t="str">
        <f>IF(Y113="","",IF(Y113="L",0,IF(Y113="V",0,IF(Y113="X",0,IF(Y$2="L",VLOOKUP(Y113,'H. INV.'!$F$10:$P$171,11,FALSE),IF(Y$2="S",VLOOKUP(Y113,'H. INV.'!$V$10:$AF$171,11,FALSE),IF(Y$2="D",VLOOKUP(Y113,'H. INV.'!$AL$10:$AV$171,11,FALSE),"")))))))</f>
        <v/>
      </c>
      <c r="FC113" s="148" t="str">
        <f>IF(Z113="","",IF(Z113="L",0,IF(Z113="V",0,IF(Z113="X",0,IF(Z$2="L",VLOOKUP(Z113,'H. INV.'!$F$10:$P$171,11,FALSE),IF(Z$2="S",VLOOKUP(Z113,'H. INV.'!$V$10:$AF$171,11,FALSE),IF(Z$2="D",VLOOKUP(Z113,'H. INV.'!$AL$10:$AV$171,11,FALSE),"")))))))</f>
        <v/>
      </c>
      <c r="FD113" s="148" t="str">
        <f>IF(AA113="","",IF(AA113="L",0,IF(AA113="V",0,IF(AA113="X",0,IF(AA$2="L",VLOOKUP(AA113,'H. INV.'!$F$10:$P$171,11,FALSE),IF(AA$2="S",VLOOKUP(AA113,'H. INV.'!$V$10:$AF$171,11,FALSE),IF(AA$2="D",VLOOKUP(AA113,'H. INV.'!$AL$10:$AV$171,11,FALSE),"")))))))</f>
        <v/>
      </c>
      <c r="FE113" s="148" t="str">
        <f>IF(AB113="","",IF(AB113="L",0,IF(AB113="V",0,IF(AB113="X",0,IF(AB$2="L",VLOOKUP(AB113,'H. INV.'!$F$10:$P$171,11,FALSE),IF(AB$2="S",VLOOKUP(AB113,'H. INV.'!$V$10:$AF$171,11,FALSE),IF(AB$2="D",VLOOKUP(AB113,'H. INV.'!$AL$10:$AV$171,11,FALSE),"")))))))</f>
        <v/>
      </c>
      <c r="FF113" s="148" t="str">
        <f>IF(AC113="","",IF(AC113="L",0,IF(AC113="V",0,IF(AC113="X",0,IF(AC$2="L",VLOOKUP(AC113,'H. INV.'!$F$10:$P$171,11,FALSE),IF(AC$2="S",VLOOKUP(AC113,'H. INV.'!$V$10:$AF$171,11,FALSE),IF(AC$2="D",VLOOKUP(AC113,'H. INV.'!$AL$10:$AV$171,11,FALSE),"")))))))</f>
        <v/>
      </c>
      <c r="FG113" s="148" t="str">
        <f>IF(AD113="","",IF(AD113="L",0,IF(AD113="V",0,IF(AD113="X",0,IF(AD$2="L",VLOOKUP(AD113,'H. INV.'!$F$10:$P$171,11,FALSE),IF(AD$2="S",VLOOKUP(AD113,'H. INV.'!$V$10:$AF$171,11,FALSE),IF(AD$2="D",VLOOKUP(AD113,'H. INV.'!$AL$10:$AV$171,11,FALSE),"")))))))</f>
        <v/>
      </c>
      <c r="FH113" s="148" t="str">
        <f>IF(AE113="","",IF(AE113="L",0,IF(AE113="V",0,IF(AE113="X",0,IF(AE$2="L",VLOOKUP(AE113,'H. INV.'!$F$10:$P$171,11,FALSE),IF(AE$2="S",VLOOKUP(AE113,'H. INV.'!$V$10:$AF$171,11,FALSE),IF(AE$2="D",VLOOKUP(AE113,'H. INV.'!$AL$10:$AV$171,11,FALSE),"")))))))</f>
        <v/>
      </c>
      <c r="FI113" s="148" t="str">
        <f>IF(AF113="","",IF(AF113="L",0,IF(AF113="V",0,IF(AF113="X",0,IF(AF$2="L",VLOOKUP(AF113,'H. INV.'!$F$10:$P$171,11,FALSE),IF(AF$2="S",VLOOKUP(AF113,'H. INV.'!$V$10:$AF$171,11,FALSE),IF(AF$2="D",VLOOKUP(AF113,'H. INV.'!$AL$10:$AV$171,11,FALSE),"")))))))</f>
        <v/>
      </c>
      <c r="FJ113" s="148" t="str">
        <f>IF(AG113="","",IF(AG113="L",0,IF(AG113="V",0,IF(AG113="X",0,IF(AG$2="L",VLOOKUP(AG113,'H. INV.'!$F$10:$P$171,11,FALSE),IF(AG$2="S",VLOOKUP(AG113,'H. INV.'!$V$10:$AF$171,11,FALSE),IF(AG$2="D",VLOOKUP(AG113,'H. INV.'!$AL$10:$AV$171,11,FALSE),"")))))))</f>
        <v/>
      </c>
      <c r="FK113" s="148" t="str">
        <f>IF(AH113="","",IF(AH113="L",0,IF(AH113="V",0,IF(AH113="X",0,IF(AH$2="L",VLOOKUP(AH113,'H. INV.'!$F$10:$P$171,11,FALSE),IF(AH$2="S",VLOOKUP(AH113,'H. INV.'!$V$10:$AF$171,11,FALSE),IF(AH$2="D",VLOOKUP(AH113,'H. INV.'!$AL$10:$AV$171,11,FALSE),"")))))))</f>
        <v/>
      </c>
      <c r="FL113" s="148" t="str">
        <f>IF(AI113="","",IF(AI113="L",0,IF(AI113="V",0,IF(AI113="X",0,IF(AI$2="L",VLOOKUP(AI113,'H. INV.'!$F$10:$P$171,11,FALSE),IF(AI$2="S",VLOOKUP(AI113,'H. INV.'!$V$10:$AF$171,11,FALSE),IF(AI$2="D",VLOOKUP(AI113,'H. INV.'!$AL$10:$AV$171,11,FALSE),"")))))))</f>
        <v/>
      </c>
      <c r="FM113" s="148" t="str">
        <f>IF(AJ113="","",IF(AJ113="L",0,IF(AJ113="V",0,IF(AJ113="X",0,IF(AJ$2="L",VLOOKUP(AJ113,'H. INV.'!$F$10:$P$171,11,FALSE),IF(AJ$2="S",VLOOKUP(AJ113,'H. INV.'!$V$10:$AF$171,11,FALSE),IF(AJ$2="D",VLOOKUP(AJ113,'H. INV.'!$AL$10:$AV$171,11,FALSE),"")))))))</f>
        <v/>
      </c>
      <c r="FN113" s="148" t="str">
        <f>IF(AK113="","",IF(AK113="L",0,IF(AK113="V",0,IF(AK113="X",0,IF(AK$2="L",VLOOKUP(AK113,'H. INV.'!$F$10:$P$171,11,FALSE),IF(AK$2="S",VLOOKUP(AK113,'H. INV.'!$V$10:$AF$171,11,FALSE),IF(AK$2="D",VLOOKUP(AK113,'H. INV.'!$AL$10:$AV$171,11,FALSE),"")))))))</f>
        <v/>
      </c>
      <c r="FO113" s="19"/>
      <c r="FP113" s="148" t="str">
        <f>IF(G113="","",IF(G113="L",0,IF(G113="V",0,IF(G113="X",0,IF(G$2="L",VLOOKUP(G113,'H. VER.'!$F$10:$P$171,11,FALSE),IF(G$2="S",VLOOKUP(G113,'H. VER.'!$V$10:$AF$171,11,FALSE),IF(G$2="D",VLOOKUP(G113,'H. VER.'!$AL$10:$AV$171,11,FALSE),"")))))))</f>
        <v/>
      </c>
      <c r="FQ113" s="148" t="str">
        <f>IF(H113="","",IF(H113="L",0,IF(H113="V",0,IF(H113="X",0,IF(H$2="L",VLOOKUP(H113,'H. VER.'!$F$10:$P$171,11,FALSE),IF(H$2="S",VLOOKUP(H113,'H. VER.'!$V$10:$AF$171,11,FALSE),IF(H$2="D",VLOOKUP(H113,'H. VER.'!$AL$10:$AV$171,11,FALSE),"")))))))</f>
        <v/>
      </c>
      <c r="FR113" s="148" t="str">
        <f>IF(I113="","",IF(I113="L",0,IF(I113="V",0,IF(I113="X",0,IF(I$2="L",VLOOKUP(I113,'H. VER.'!$F$10:$P$171,11,FALSE),IF(I$2="S",VLOOKUP(I113,'H. VER.'!$V$10:$AF$171,11,FALSE),IF(I$2="D",VLOOKUP(I113,'H. VER.'!$AL$10:$AV$171,11,FALSE),"")))))))</f>
        <v/>
      </c>
      <c r="FS113" s="148" t="str">
        <f>IF(J113="","",IF(J113="L",0,IF(J113="V",0,IF(J113="X",0,IF(J$2="L",VLOOKUP(J113,'H. VER.'!$F$10:$P$171,11,FALSE),IF(J$2="S",VLOOKUP(J113,'H. VER.'!$V$10:$AF$171,11,FALSE),IF(J$2="D",VLOOKUP(J113,'H. VER.'!$AL$10:$AV$171,11,FALSE),"")))))))</f>
        <v/>
      </c>
      <c r="FT113" s="148" t="str">
        <f>IF(K113="","",IF(K113="L",0,IF(K113="V",0,IF(K113="X",0,IF(K$2="L",VLOOKUP(K113,'H. VER.'!$F$10:$P$171,11,FALSE),IF(K$2="S",VLOOKUP(K113,'H. VER.'!$V$10:$AF$171,11,FALSE),IF(K$2="D",VLOOKUP(K113,'H. VER.'!$AL$10:$AV$171,11,FALSE),"")))))))</f>
        <v/>
      </c>
      <c r="FU113" s="148" t="str">
        <f>IF(L113="","",IF(L113="L",0,IF(L113="V",0,IF(L113="X",0,IF(L$2="L",VLOOKUP(L113,'H. VER.'!$F$10:$P$171,11,FALSE),IF(L$2="S",VLOOKUP(L113,'H. VER.'!$V$10:$AF$171,11,FALSE),IF(L$2="D",VLOOKUP(L113,'H. VER.'!$AL$10:$AV$171,11,FALSE),"")))))))</f>
        <v/>
      </c>
      <c r="FV113" s="148" t="str">
        <f>IF(M113="","",IF(M113="L",0,IF(M113="V",0,IF(M113="X",0,IF(M$2="L",VLOOKUP(M113,'H. VER.'!$F$10:$P$171,11,FALSE),IF(M$2="S",VLOOKUP(M113,'H. VER.'!$V$10:$AF$171,11,FALSE),IF(M$2="D",VLOOKUP(M113,'H. VER.'!$AL$10:$AV$171,11,FALSE),"")))))))</f>
        <v/>
      </c>
      <c r="FW113" s="148" t="str">
        <f>IF(N113="","",IF(N113="L",0,IF(N113="V",0,IF(N113="X",0,IF(N$2="L",VLOOKUP(N113,'H. VER.'!$F$10:$P$171,11,FALSE),IF(N$2="S",VLOOKUP(N113,'H. VER.'!$V$10:$AF$171,11,FALSE),IF(N$2="D",VLOOKUP(N113,'H. VER.'!$AL$10:$AV$171,11,FALSE),"")))))))</f>
        <v/>
      </c>
      <c r="FX113" s="148" t="str">
        <f>IF(O113="","",IF(O113="L",0,IF(O113="V",0,IF(O113="X",0,IF(O$2="L",VLOOKUP(O113,'H. VER.'!$F$10:$P$171,11,FALSE),IF(O$2="S",VLOOKUP(O113,'H. VER.'!$V$10:$AF$171,11,FALSE),IF(O$2="D",VLOOKUP(O113,'H. VER.'!$AL$10:$AV$171,11,FALSE),"")))))))</f>
        <v/>
      </c>
      <c r="FY113" s="148" t="str">
        <f>IF(P113="","",IF(P113="L",0,IF(P113="V",0,IF(P113="X",0,IF(P$2="L",VLOOKUP(P113,'H. VER.'!$F$10:$P$171,11,FALSE),IF(P$2="S",VLOOKUP(P113,'H. VER.'!$V$10:$AF$171,11,FALSE),IF(P$2="D",VLOOKUP(P113,'H. VER.'!$AL$10:$AV$171,11,FALSE),"")))))))</f>
        <v/>
      </c>
      <c r="FZ113" s="148" t="str">
        <f>IF(Q113="","",IF(Q113="L",0,IF(Q113="V",0,IF(Q113="X",0,IF(Q$2="L",VLOOKUP(Q113,'H. VER.'!$F$10:$P$171,11,FALSE),IF(Q$2="S",VLOOKUP(Q113,'H. VER.'!$V$10:$AF$171,11,FALSE),IF(Q$2="D",VLOOKUP(Q113,'H. VER.'!$AL$10:$AV$171,11,FALSE),"")))))))</f>
        <v/>
      </c>
      <c r="GA113" s="148" t="str">
        <f>IF(R113="","",IF(R113="L",0,IF(R113="V",0,IF(R113="X",0,IF(R$2="L",VLOOKUP(R113,'H. VER.'!$F$10:$P$171,11,FALSE),IF(R$2="S",VLOOKUP(R113,'H. VER.'!$V$10:$AF$171,11,FALSE),IF(R$2="D",VLOOKUP(R113,'H. VER.'!$AL$10:$AV$171,11,FALSE),"")))))))</f>
        <v/>
      </c>
      <c r="GB113" s="148" t="str">
        <f>IF(S113="","",IF(S113="L",0,IF(S113="V",0,IF(S113="X",0,IF(S$2="L",VLOOKUP(S113,'H. VER.'!$F$10:$P$171,11,FALSE),IF(S$2="S",VLOOKUP(S113,'H. VER.'!$V$10:$AF$171,11,FALSE),IF(S$2="D",VLOOKUP(S113,'H. VER.'!$AL$10:$AV$171,11,FALSE),"")))))))</f>
        <v/>
      </c>
      <c r="GC113" s="148" t="str">
        <f>IF(T113="","",IF(T113="L",0,IF(T113="V",0,IF(T113="X",0,IF(T$2="L",VLOOKUP(T113,'H. VER.'!$F$10:$P$171,11,FALSE),IF(T$2="S",VLOOKUP(T113,'H. VER.'!$V$10:$AF$171,11,FALSE),IF(T$2="D",VLOOKUP(T113,'H. VER.'!$AL$10:$AV$171,11,FALSE),"")))))))</f>
        <v/>
      </c>
      <c r="GD113" s="148" t="str">
        <f>IF(U113="","",IF(U113="L",0,IF(U113="V",0,IF(U113="X",0,IF(U$2="L",VLOOKUP(U113,'H. VER.'!$F$10:$P$171,11,FALSE),IF(U$2="S",VLOOKUP(U113,'H. VER.'!$V$10:$AF$171,11,FALSE),IF(U$2="D",VLOOKUP(U113,'H. VER.'!$AL$10:$AV$171,11,FALSE),"")))))))</f>
        <v/>
      </c>
      <c r="GE113" s="148" t="str">
        <f>IF(V113="","",IF(V113="L",0,IF(V113="V",0,IF(V113="X",0,IF(V$2="L",VLOOKUP(V113,'H. VER.'!$F$10:$P$171,11,FALSE),IF(V$2="S",VLOOKUP(V113,'H. VER.'!$V$10:$AF$171,11,FALSE),IF(V$2="D",VLOOKUP(V113,'H. VER.'!$AL$10:$AV$171,11,FALSE),"")))))))</f>
        <v/>
      </c>
      <c r="GF113" s="148" t="str">
        <f>IF(W113="","",IF(W113="L",0,IF(W113="V",0,IF(W113="X",0,IF(W$2="L",VLOOKUP(W113,'H. VER.'!$F$10:$P$171,11,FALSE),IF(W$2="S",VLOOKUP(W113,'H. VER.'!$V$10:$AF$171,11,FALSE),IF(W$2="D",VLOOKUP(W113,'H. VER.'!$AL$10:$AV$171,11,FALSE),"")))))))</f>
        <v/>
      </c>
      <c r="GG113" s="148" t="str">
        <f>IF(X113="","",IF(X113="L",0,IF(X113="V",0,IF(X113="X",0,IF(X$2="L",VLOOKUP(X113,'H. VER.'!$F$10:$P$171,11,FALSE),IF(X$2="S",VLOOKUP(X113,'H. VER.'!$V$10:$AF$171,11,FALSE),IF(X$2="D",VLOOKUP(X113,'H. VER.'!$AL$10:$AV$171,11,FALSE),"")))))))</f>
        <v/>
      </c>
      <c r="GH113" s="148" t="str">
        <f>IF(Y113="","",IF(Y113="L",0,IF(Y113="V",0,IF(Y113="X",0,IF(Y$2="L",VLOOKUP(Y113,'H. VER.'!$F$10:$P$171,11,FALSE),IF(Y$2="S",VLOOKUP(Y113,'H. VER.'!$V$10:$AF$171,11,FALSE),IF(Y$2="D",VLOOKUP(Y113,'H. VER.'!$AL$10:$AV$171,11,FALSE),"")))))))</f>
        <v/>
      </c>
      <c r="GI113" s="148" t="str">
        <f>IF(Z113="","",IF(Z113="L",0,IF(Z113="V",0,IF(Z113="X",0,IF(Z$2="L",VLOOKUP(Z113,'H. VER.'!$F$10:$P$171,11,FALSE),IF(Z$2="S",VLOOKUP(Z113,'H. VER.'!$V$10:$AF$171,11,FALSE),IF(Z$2="D",VLOOKUP(Z113,'H. VER.'!$AL$10:$AV$171,11,FALSE),"")))))))</f>
        <v/>
      </c>
      <c r="GJ113" s="148" t="str">
        <f>IF(AA113="","",IF(AA113="L",0,IF(AA113="V",0,IF(AA113="X",0,IF(AA$2="L",VLOOKUP(AA113,'H. VER.'!$F$10:$P$171,11,FALSE),IF(AA$2="S",VLOOKUP(AA113,'H. VER.'!$V$10:$AF$171,11,FALSE),IF(AA$2="D",VLOOKUP(AA113,'H. VER.'!$AL$10:$AV$171,11,FALSE),"")))))))</f>
        <v/>
      </c>
      <c r="GK113" s="148" t="str">
        <f>IF(AB113="","",IF(AB113="L",0,IF(AB113="V",0,IF(AB113="X",0,IF(AB$2="L",VLOOKUP(AB113,'H. VER.'!$F$10:$P$171,11,FALSE),IF(AB$2="S",VLOOKUP(AB113,'H. VER.'!$V$10:$AF$171,11,FALSE),IF(AB$2="D",VLOOKUP(AB113,'H. VER.'!$AL$10:$AV$171,11,FALSE),"")))))))</f>
        <v/>
      </c>
      <c r="GL113" s="148" t="str">
        <f>IF(AC113="","",IF(AC113="L",0,IF(AC113="V",0,IF(AC113="X",0,IF(AC$2="L",VLOOKUP(AC113,'H. VER.'!$F$10:$P$171,11,FALSE),IF(AC$2="S",VLOOKUP(AC113,'H. VER.'!$V$10:$AF$171,11,FALSE),IF(AC$2="D",VLOOKUP(AC113,'H. VER.'!$AL$10:$AV$171,11,FALSE),"")))))))</f>
        <v/>
      </c>
      <c r="GM113" s="148" t="str">
        <f>IF(AD113="","",IF(AD113="L",0,IF(AD113="V",0,IF(AD113="X",0,IF(AD$2="L",VLOOKUP(AD113,'H. VER.'!$F$10:$P$171,11,FALSE),IF(AD$2="S",VLOOKUP(AD113,'H. VER.'!$V$10:$AF$171,11,FALSE),IF(AD$2="D",VLOOKUP(AD113,'H. VER.'!$AL$10:$AV$171,11,FALSE),"")))))))</f>
        <v/>
      </c>
      <c r="GN113" s="148" t="str">
        <f>IF(AE113="","",IF(AE113="L",0,IF(AE113="V",0,IF(AE113="X",0,IF(AE$2="L",VLOOKUP(AE113,'H. VER.'!$F$10:$P$171,11,FALSE),IF(AE$2="S",VLOOKUP(AE113,'H. VER.'!$V$10:$AF$171,11,FALSE),IF(AE$2="D",VLOOKUP(AE113,'H. VER.'!$AL$10:$AV$171,11,FALSE),"")))))))</f>
        <v/>
      </c>
      <c r="GO113" s="148" t="str">
        <f>IF(AF113="","",IF(AF113="L",0,IF(AF113="V",0,IF(AF113="X",0,IF(AF$2="L",VLOOKUP(AF113,'H. VER.'!$F$10:$P$171,11,FALSE),IF(AF$2="S",VLOOKUP(AF113,'H. VER.'!$V$10:$AF$171,11,FALSE),IF(AF$2="D",VLOOKUP(AF113,'H. VER.'!$AL$10:$AV$171,11,FALSE),"")))))))</f>
        <v/>
      </c>
      <c r="GP113" s="148" t="str">
        <f>IF(AG113="","",IF(AG113="L",0,IF(AG113="V",0,IF(AG113="X",0,IF(AG$2="L",VLOOKUP(AG113,'H. VER.'!$F$10:$P$171,11,FALSE),IF(AG$2="S",VLOOKUP(AG113,'H. VER.'!$V$10:$AF$171,11,FALSE),IF(AG$2="D",VLOOKUP(AG113,'H. VER.'!$AL$10:$AV$171,11,FALSE),"")))))))</f>
        <v/>
      </c>
      <c r="GQ113" s="148" t="str">
        <f>IF(AH113="","",IF(AH113="L",0,IF(AH113="V",0,IF(AH113="X",0,IF(AH$2="L",VLOOKUP(AH113,'H. VER.'!$F$10:$P$171,11,FALSE),IF(AH$2="S",VLOOKUP(AH113,'H. VER.'!$V$10:$AF$171,11,FALSE),IF(AH$2="D",VLOOKUP(AH113,'H. VER.'!$AL$10:$AV$171,11,FALSE),"")))))))</f>
        <v/>
      </c>
      <c r="GR113" s="148" t="str">
        <f>IF(AI113="","",IF(AI113="L",0,IF(AI113="V",0,IF(AI113="X",0,IF(AI$2="L",VLOOKUP(AI113,'H. VER.'!$F$10:$P$171,11,FALSE),IF(AI$2="S",VLOOKUP(AI113,'H. VER.'!$V$10:$AF$171,11,FALSE),IF(AI$2="D",VLOOKUP(AI113,'H. VER.'!$AL$10:$AV$171,11,FALSE),"")))))))</f>
        <v/>
      </c>
      <c r="GS113" s="148" t="str">
        <f>IF(AJ113="","",IF(AJ113="L",0,IF(AJ113="V",0,IF(AJ113="X",0,IF(AJ$2="L",VLOOKUP(AJ113,'H. VER.'!$F$10:$P$171,11,FALSE),IF(AJ$2="S",VLOOKUP(AJ113,'H. VER.'!$V$10:$AF$171,11,FALSE),IF(AJ$2="D",VLOOKUP(AJ113,'H. VER.'!$AL$10:$AV$171,11,FALSE),"")))))))</f>
        <v/>
      </c>
      <c r="GT113" s="148" t="str">
        <f>IF(AK113="","",IF(AK113="L",0,IF(AK113="V",0,IF(AK113="X",0,IF(AK$2="L",VLOOKUP(AK113,'H. VER.'!$F$10:$P$171,11,FALSE),IF(AK$2="S",VLOOKUP(AK113,'H. VER.'!$V$10:$AF$171,11,FALSE),IF(AK$2="D",VLOOKUP(AK113,'H. VER.'!$AL$10:$AV$171,11,FALSE),"")))))))</f>
        <v/>
      </c>
      <c r="GU113" s="19"/>
      <c r="GV113" s="417" t="str">
        <f t="shared" si="122"/>
        <v/>
      </c>
      <c r="GW113" s="415"/>
    </row>
    <row r="114" spans="1:205" ht="15.75">
      <c r="A114" s="368"/>
      <c r="B114" s="367" t="str">
        <f>IFERROR(VLOOKUP(A530/7/2023+CONDUCTORES!C:V,20,FALSE),"")</f>
        <v/>
      </c>
      <c r="C114" s="544" t="str">
        <f>IF(CUADRO!A114="",IF(B114="","",B114),VLOOKUP(CUADRO!A114,CONDUCTORES!C:E,3,FALSE))</f>
        <v/>
      </c>
      <c r="D114" s="545" t="str">
        <f>IF(ISNA(IF(B114="",IF(A114="","",A114),VLOOKUP(B114,CONDUCTORES!B:F,5,FALSE))),"",(IF(B114="",IF(A114="","",A114),VLOOKUP(B114,CONDUCTORES!B:F,5,FALSE))))</f>
        <v/>
      </c>
      <c r="E114" s="546">
        <v>99</v>
      </c>
      <c r="F114" s="551"/>
      <c r="G114" s="547"/>
      <c r="H114" s="547"/>
      <c r="I114" s="547"/>
      <c r="J114" s="547"/>
      <c r="K114" s="547"/>
      <c r="L114" s="547"/>
      <c r="M114" s="547"/>
      <c r="N114" s="547"/>
      <c r="O114" s="547"/>
      <c r="P114" s="547"/>
      <c r="Q114" s="547"/>
      <c r="R114" s="547"/>
      <c r="S114" s="550"/>
      <c r="T114" s="547"/>
      <c r="U114" s="547"/>
      <c r="V114" s="547"/>
      <c r="W114" s="547"/>
      <c r="X114" s="547"/>
      <c r="Y114" s="547"/>
      <c r="Z114" s="550"/>
      <c r="AA114" s="547"/>
      <c r="AB114" s="547"/>
      <c r="AC114" s="547"/>
      <c r="AD114" s="547"/>
      <c r="AE114" s="547"/>
      <c r="AF114" s="547"/>
      <c r="AG114" s="547"/>
      <c r="AH114" s="547"/>
      <c r="AI114" s="547"/>
      <c r="AJ114" s="547"/>
      <c r="AK114" s="547"/>
      <c r="AL114" s="417">
        <f t="shared" si="111"/>
        <v>0</v>
      </c>
      <c r="AM114" s="417">
        <f t="shared" si="79"/>
        <v>31</v>
      </c>
      <c r="AN114" s="463">
        <f t="shared" si="112"/>
        <v>0</v>
      </c>
      <c r="AO114" s="463">
        <f t="shared" si="113"/>
        <v>0</v>
      </c>
      <c r="AP114" s="463">
        <f t="shared" si="114"/>
        <v>0</v>
      </c>
      <c r="AQ114" s="463">
        <f t="shared" si="115"/>
        <v>0</v>
      </c>
      <c r="AR114" s="463">
        <f t="shared" si="116"/>
        <v>0</v>
      </c>
      <c r="AS114" s="464">
        <f t="shared" si="117"/>
        <v>0</v>
      </c>
      <c r="AT114" s="464">
        <f t="shared" si="118"/>
        <v>0</v>
      </c>
      <c r="AU114" s="465">
        <f>EH114+(AO114*(CALCULADORA!$L$22/30))+(CUADRO!AP114*CALCULADORA!$J$22)+(CUADRO!AQ114*CALCULADORA!$J$22)+(CUADRO!AR114*CALCULADORA!$J$22)</f>
        <v>0</v>
      </c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97">
        <f t="shared" si="123"/>
        <v>1</v>
      </c>
      <c r="BW114" s="97">
        <f t="shared" si="124"/>
        <v>2</v>
      </c>
      <c r="BX114" s="97">
        <f t="shared" si="125"/>
        <v>3</v>
      </c>
      <c r="BY114" s="97">
        <f t="shared" si="126"/>
        <v>4</v>
      </c>
      <c r="BZ114" s="97">
        <f t="shared" si="127"/>
        <v>5</v>
      </c>
      <c r="CA114" s="97">
        <f t="shared" si="128"/>
        <v>6</v>
      </c>
      <c r="CB114" s="97">
        <f t="shared" si="129"/>
        <v>7</v>
      </c>
      <c r="CC114" s="97">
        <f t="shared" si="130"/>
        <v>8</v>
      </c>
      <c r="CD114" s="97">
        <f t="shared" si="131"/>
        <v>9</v>
      </c>
      <c r="CE114" s="97">
        <f t="shared" si="132"/>
        <v>10</v>
      </c>
      <c r="CF114" s="97">
        <f t="shared" si="133"/>
        <v>11</v>
      </c>
      <c r="CG114" s="97">
        <f t="shared" si="134"/>
        <v>12</v>
      </c>
      <c r="CH114" s="97">
        <f t="shared" si="135"/>
        <v>13</v>
      </c>
      <c r="CI114" s="97">
        <f t="shared" si="136"/>
        <v>14</v>
      </c>
      <c r="CJ114" s="97">
        <f t="shared" si="137"/>
        <v>15</v>
      </c>
      <c r="CK114" s="97">
        <f t="shared" si="138"/>
        <v>16</v>
      </c>
      <c r="CL114" s="97">
        <f t="shared" si="139"/>
        <v>17</v>
      </c>
      <c r="CM114" s="97">
        <f t="shared" si="140"/>
        <v>18</v>
      </c>
      <c r="CN114" s="97">
        <f t="shared" si="141"/>
        <v>19</v>
      </c>
      <c r="CO114" s="97">
        <f t="shared" si="142"/>
        <v>20</v>
      </c>
      <c r="CP114" s="97">
        <f t="shared" si="143"/>
        <v>21</v>
      </c>
      <c r="CQ114" s="97">
        <f t="shared" si="144"/>
        <v>22</v>
      </c>
      <c r="CR114" s="97">
        <f t="shared" si="145"/>
        <v>23</v>
      </c>
      <c r="CS114" s="97">
        <f t="shared" si="146"/>
        <v>24</v>
      </c>
      <c r="CT114" s="97">
        <f t="shared" si="147"/>
        <v>25</v>
      </c>
      <c r="CU114" s="97">
        <f t="shared" si="148"/>
        <v>26</v>
      </c>
      <c r="CV114" s="97">
        <f t="shared" si="149"/>
        <v>27</v>
      </c>
      <c r="CW114" s="97">
        <f t="shared" si="150"/>
        <v>28</v>
      </c>
      <c r="CX114" s="97">
        <f t="shared" si="151"/>
        <v>29</v>
      </c>
      <c r="CY114" s="97">
        <f t="shared" si="152"/>
        <v>30</v>
      </c>
      <c r="CZ114" s="97">
        <f t="shared" si="153"/>
        <v>31</v>
      </c>
      <c r="DA114" s="19"/>
      <c r="DB114" s="19"/>
      <c r="DC114" s="148" t="str">
        <f>IF(G114="X",CALCULADORA!$J$22,IF(CUADRO!G114="V",0,IF(CUADRO!G114="AP",0,IF(CUADRO!G114="HS",0,IF(CUADRO!G114="BA",0,IF(CALCULADORA!$M$2="INVIERNO",CUADRO!EJ114,CUADRO!FP114))))))</f>
        <v/>
      </c>
      <c r="DD114" s="148" t="str">
        <f>IF(H114="X",CALCULADORA!$J$22,IF(CUADRO!H114="V",0,IF(CUADRO!H114="AP",0,IF(CUADRO!H114="HS",0,IF(CUADRO!H114="BA",0,IF(CALCULADORA!$M$2="INVIERNO",CUADRO!EK114,CUADRO!FQ114))))))</f>
        <v/>
      </c>
      <c r="DE114" s="148" t="str">
        <f>IF(I114="X",CALCULADORA!$J$22,IF(CUADRO!I114="V",0,IF(CUADRO!I114="AP",0,IF(CUADRO!I114="HS",0,IF(CUADRO!I114="BA",0,IF(CALCULADORA!$M$2="INVIERNO",CUADRO!EL114,CUADRO!FR114))))))</f>
        <v/>
      </c>
      <c r="DF114" s="148" t="str">
        <f>IF(J114="X",CALCULADORA!$J$22,IF(CUADRO!J114="V",0,IF(CUADRO!J114="AP",0,IF(CUADRO!J114="HS",0,IF(CUADRO!J114="BA",0,IF(CALCULADORA!$M$2="INVIERNO",CUADRO!EM114,CUADRO!FS114))))))</f>
        <v/>
      </c>
      <c r="DG114" s="148" t="str">
        <f>IF(K114="X",CALCULADORA!$J$22,IF(CUADRO!K114="V",0,IF(CUADRO!K114="AP",0,IF(CUADRO!K114="HS",0,IF(CUADRO!K114="BA",0,IF(CALCULADORA!$M$2="INVIERNO",CUADRO!EN114,CUADRO!FT114))))))</f>
        <v/>
      </c>
      <c r="DH114" s="148" t="str">
        <f>IF(L114="X",CALCULADORA!$J$22,IF(CUADRO!L114="V",0,IF(CUADRO!L114="AP",0,IF(CUADRO!L114="HS",0,IF(CUADRO!L114="BA",0,IF(CALCULADORA!$M$2="INVIERNO",CUADRO!EO114,CUADRO!FU114))))))</f>
        <v/>
      </c>
      <c r="DI114" s="148" t="str">
        <f>IF(M114="X",CALCULADORA!$J$22,IF(CUADRO!M114="V",0,IF(CUADRO!M114="AP",0,IF(CUADRO!M114="HS",0,IF(CUADRO!M114="BA",0,IF(CALCULADORA!$M$2="INVIERNO",CUADRO!EP114,CUADRO!FV114))))))</f>
        <v/>
      </c>
      <c r="DJ114" s="148" t="str">
        <f>IF(N114="X",CALCULADORA!$J$22,IF(CUADRO!N114="V",0,IF(CUADRO!N114="AP",0,IF(CUADRO!N114="HS",0,IF(CUADRO!N114="BA",0,IF(CALCULADORA!$M$2="INVIERNO",CUADRO!EQ114,CUADRO!FW114))))))</f>
        <v/>
      </c>
      <c r="DK114" s="148" t="str">
        <f>IF(O114="X",CALCULADORA!$J$22,IF(CUADRO!O114="V",0,IF(CUADRO!O114="AP",0,IF(CUADRO!O114="HS",0,IF(CUADRO!O114="BA",0,IF(CALCULADORA!$M$2="INVIERNO",CUADRO!ER114,CUADRO!FX114))))))</f>
        <v/>
      </c>
      <c r="DL114" s="148" t="str">
        <f>IF(P114="X",CALCULADORA!$J$22,IF(CUADRO!P114="V",0,IF(CUADRO!P114="AP",0,IF(CUADRO!P114="HS",0,IF(CUADRO!P114="BA",0,IF(CALCULADORA!$M$2="INVIERNO",CUADRO!ES114,CUADRO!FY114))))))</f>
        <v/>
      </c>
      <c r="DM114" s="148" t="str">
        <f>IF(Q114="X",CALCULADORA!$J$22,IF(CUADRO!Q114="V",0,IF(CUADRO!Q114="AP",0,IF(CUADRO!Q114="HS",0,IF(CUADRO!Q114="BA",0,IF(CALCULADORA!$M$2="INVIERNO",CUADRO!ET114,CUADRO!FZ114))))))</f>
        <v/>
      </c>
      <c r="DN114" s="148" t="str">
        <f>IF(R114="X",CALCULADORA!$J$22,IF(CUADRO!R114="V",0,IF(CUADRO!R114="AP",0,IF(CUADRO!R114="HS",0,IF(CUADRO!R114="BA",0,IF(CALCULADORA!$M$2="INVIERNO",CUADRO!EU114,CUADRO!GA114))))))</f>
        <v/>
      </c>
      <c r="DO114" s="148" t="str">
        <f>IF(S114="X",CALCULADORA!$J$22,IF(CUADRO!S114="V",0,IF(CUADRO!S114="AP",0,IF(CUADRO!S114="HS",0,IF(CUADRO!S114="BA",0,IF(CALCULADORA!$M$2="INVIERNO",CUADRO!EV114,CUADRO!GB114))))))</f>
        <v/>
      </c>
      <c r="DP114" s="148" t="str">
        <f>IF(T114="X",CALCULADORA!$J$22,IF(CUADRO!T114="V",0,IF(CUADRO!T114="AP",0,IF(CUADRO!T114="HS",0,IF(CUADRO!T114="BA",0,IF(CALCULADORA!$M$2="INVIERNO",CUADRO!EW114,CUADRO!GC114))))))</f>
        <v/>
      </c>
      <c r="DQ114" s="148" t="str">
        <f>IF(U114="X",CALCULADORA!$J$22,IF(CUADRO!U114="V",0,IF(CUADRO!U114="AP",0,IF(CUADRO!U114="HS",0,IF(CUADRO!U114="BA",0,IF(CALCULADORA!$M$2="INVIERNO",CUADRO!EX114,CUADRO!GD114))))))</f>
        <v/>
      </c>
      <c r="DR114" s="148" t="str">
        <f>IF(V114="X",CALCULADORA!$J$22,IF(CUADRO!V114="V",0,IF(CUADRO!V114="AP",0,IF(CUADRO!V114="HS",0,IF(CUADRO!V114="BA",0,IF(CALCULADORA!$M$2="INVIERNO",CUADRO!EY114,CUADRO!GE114))))))</f>
        <v/>
      </c>
      <c r="DS114" s="148" t="str">
        <f>IF(W114="X",CALCULADORA!$J$22,IF(CUADRO!W114="V",0,IF(CUADRO!W114="AP",0,IF(CUADRO!W114="HS",0,IF(CUADRO!W114="BA",0,IF(CALCULADORA!$M$2="INVIERNO",CUADRO!EZ114,CUADRO!GF114))))))</f>
        <v/>
      </c>
      <c r="DT114" s="148" t="str">
        <f>IF(X114="X",CALCULADORA!$J$22,IF(CUADRO!X114="V",0,IF(CUADRO!X114="AP",0,IF(CUADRO!X114="HS",0,IF(CUADRO!X114="BA",0,IF(CALCULADORA!$M$2="INVIERNO",CUADRO!FA114,CUADRO!GG114))))))</f>
        <v/>
      </c>
      <c r="DU114" s="148" t="str">
        <f>IF(Y114="X",CALCULADORA!$J$22,IF(CUADRO!Y114="V",0,IF(CUADRO!Y114="AP",0,IF(CUADRO!Y114="HS",0,IF(CUADRO!Y114="BA",0,IF(CALCULADORA!$M$2="INVIERNO",CUADRO!FB114,CUADRO!GH114))))))</f>
        <v/>
      </c>
      <c r="DV114" s="148" t="str">
        <f>IF(Z114="X",CALCULADORA!$J$22,IF(CUADRO!Z114="V",0,IF(CUADRO!Z114="AP",0,IF(CUADRO!Z114="HS",0,IF(CUADRO!Z114="BA",0,IF(CALCULADORA!$M$2="INVIERNO",CUADRO!FC114,CUADRO!GI114))))))</f>
        <v/>
      </c>
      <c r="DW114" s="148" t="str">
        <f>IF(AA114="X",CALCULADORA!$J$22,IF(CUADRO!AA114="V",0,IF(CUADRO!AA114="AP",0,IF(CUADRO!AA114="HS",0,IF(CUADRO!AA114="BA",0,IF(CALCULADORA!$M$2="INVIERNO",CUADRO!FD114,CUADRO!GJ114))))))</f>
        <v/>
      </c>
      <c r="DX114" s="148" t="str">
        <f>IF(AB114="X",CALCULADORA!$J$22,IF(CUADRO!AB114="V",0,IF(CUADRO!AB114="AP",0,IF(CUADRO!AB114="HS",0,IF(CUADRO!AB114="BA",0,IF(CALCULADORA!$M$2="INVIERNO",CUADRO!FE114,CUADRO!GK114))))))</f>
        <v/>
      </c>
      <c r="DY114" s="148" t="str">
        <f>IF(AC114="X",CALCULADORA!$J$22,IF(CUADRO!AC114="V",0,IF(CUADRO!AC114="AP",0,IF(CUADRO!AC114="HS",0,IF(CUADRO!AC114="BA",0,IF(CALCULADORA!$M$2="INVIERNO",CUADRO!FF114,CUADRO!GL114))))))</f>
        <v/>
      </c>
      <c r="DZ114" s="148" t="str">
        <f>IF(AD114="X",CALCULADORA!$J$22,IF(CUADRO!AD114="V",0,IF(CUADRO!AD114="AP",0,IF(CUADRO!AD114="HS",0,IF(CUADRO!AD114="BA",0,IF(CALCULADORA!$M$2="INVIERNO",CUADRO!FG114,CUADRO!GM114))))))</f>
        <v/>
      </c>
      <c r="EA114" s="148" t="str">
        <f>IF(AE114="X",CALCULADORA!$J$22,IF(CUADRO!AE114="V",0,IF(CUADRO!AE114="AP",0,IF(CUADRO!AE114="HS",0,IF(CUADRO!AE114="BA",0,IF(CALCULADORA!$M$2="INVIERNO",CUADRO!FH114,CUADRO!GN114))))))</f>
        <v/>
      </c>
      <c r="EB114" s="148" t="str">
        <f>IF(AF114="X",CALCULADORA!$J$22,IF(CUADRO!AF114="V",0,IF(CUADRO!AF114="AP",0,IF(CUADRO!AF114="HS",0,IF(CUADRO!AF114="BA",0,IF(CALCULADORA!$M$2="INVIERNO",CUADRO!FI114,CUADRO!GO114))))))</f>
        <v/>
      </c>
      <c r="EC114" s="148" t="str">
        <f>IF(AG114="X",CALCULADORA!$J$22,IF(CUADRO!AG114="V",0,IF(CUADRO!AG114="AP",0,IF(CUADRO!AG114="HS",0,IF(CUADRO!AG114="BA",0,IF(CALCULADORA!$M$2="INVIERNO",CUADRO!FJ114,CUADRO!GP114))))))</f>
        <v/>
      </c>
      <c r="ED114" s="148" t="str">
        <f>IF(AH114="X",CALCULADORA!$J$22,IF(CUADRO!AH114="V",0,IF(CUADRO!AH114="AP",0,IF(CUADRO!AH114="HS",0,IF(CUADRO!AH114="BA",0,IF(CALCULADORA!$M$2="INVIERNO",CUADRO!FK114,CUADRO!GQ114))))))</f>
        <v/>
      </c>
      <c r="EE114" s="148" t="str">
        <f>IF(AI114="X",CALCULADORA!$J$22,IF(CUADRO!AI114="V",0,IF(CUADRO!AI114="AP",0,IF(CUADRO!AI114="HS",0,IF(CUADRO!AI114="BA",0,IF(CALCULADORA!$M$2="INVIERNO",CUADRO!FL114,CUADRO!GR114))))))</f>
        <v/>
      </c>
      <c r="EF114" s="148" t="str">
        <f>IF(AJ114="X",CALCULADORA!$J$22,IF(CUADRO!AJ114="V",0,IF(CUADRO!AJ114="AP",0,IF(CUADRO!AJ114="HS",0,IF(CUADRO!AJ114="BA",0,IF(CALCULADORA!$M$2="INVIERNO",CUADRO!FM114,CUADRO!GS114))))))</f>
        <v/>
      </c>
      <c r="EG114" s="148" t="str">
        <f>IF(AK114="X",CALCULADORA!$J$22,IF(CUADRO!AK114="V",0,IF(CUADRO!AK114="AP",0,IF(CUADRO!AK114="HS",0,IF(CUADRO!AK114="BA",0,IF(CALCULADORA!$M$2="INVIERNO",CUADRO!FN114,CUADRO!GT114))))))</f>
        <v/>
      </c>
      <c r="EH114" s="363">
        <f t="shared" si="119"/>
        <v>0</v>
      </c>
      <c r="EI114" s="19"/>
      <c r="EJ114" s="148" t="str">
        <f>IF(G114="","",IF(G114="L",0,IF(G114="V",0,IF(G114="X",0,IF(G$2="L",VLOOKUP(G114,'H. INV.'!$F$10:$P$171,11,FALSE),IF(G$2="S",VLOOKUP(G114,'H. INV.'!$V$10:$AF$171,11,FALSE),IF(G$2="D",VLOOKUP(G114,'H. INV.'!$AL$10:$AV$171,11,FALSE),"")))))))</f>
        <v/>
      </c>
      <c r="EK114" s="148" t="str">
        <f>IF(H114="","",IF(H114="L",0,IF(H114="V",0,IF(H114="X",0,IF(H$2="L",VLOOKUP(H114,'H. INV.'!$F$10:$P$171,11,FALSE),IF(H$2="S",VLOOKUP(H114,'H. INV.'!$V$10:$AF$171,11,FALSE),IF(H$2="D",VLOOKUP(H114,'H. INV.'!$AL$10:$AV$171,11,FALSE),"")))))))</f>
        <v/>
      </c>
      <c r="EL114" s="148" t="str">
        <f>IF(I114="","",IF(I114="L",0,IF(I114="V",0,IF(I114="X",0,IF(I$2="L",VLOOKUP(I114,'H. INV.'!$F$10:$P$171,11,FALSE),IF(I$2="S",VLOOKUP(I114,'H. INV.'!$V$10:$AF$171,11,FALSE),IF(I$2="D",VLOOKUP(I114,'H. INV.'!$AL$10:$AV$171,11,FALSE),"")))))))</f>
        <v/>
      </c>
      <c r="EM114" s="148" t="str">
        <f>IF(J114="","",IF(J114="L",0,IF(J114="V",0,IF(J114="X",0,IF(J$2="L",VLOOKUP(J114,'H. INV.'!$F$10:$P$171,11,FALSE),IF(J$2="S",VLOOKUP(J114,'H. INV.'!$V$10:$AF$171,11,FALSE),IF(J$2="D",VLOOKUP(J114,'H. INV.'!$AL$10:$AV$171,11,FALSE),"")))))))</f>
        <v/>
      </c>
      <c r="EN114" s="148" t="str">
        <f>IF(K114="","",IF(K114="L",0,IF(K114="V",0,IF(K114="X",0,IF(K$2="L",VLOOKUP(K114,'H. INV.'!$F$10:$P$171,11,FALSE),IF(K$2="S",VLOOKUP(K114,'H. INV.'!$V$10:$AF$171,11,FALSE),IF(K$2="D",VLOOKUP(K114,'H. INV.'!$AL$10:$AV$171,11,FALSE),"")))))))</f>
        <v/>
      </c>
      <c r="EO114" s="148" t="str">
        <f>IF(L114="","",IF(L114="L",0,IF(L114="V",0,IF(L114="X",0,IF(L$2="L",VLOOKUP(L114,'H. INV.'!$F$10:$P$171,11,FALSE),IF(L$2="S",VLOOKUP(L114,'H. INV.'!$V$10:$AF$171,11,FALSE),IF(L$2="D",VLOOKUP(L114,'H. INV.'!$AL$10:$AV$171,11,FALSE),"")))))))</f>
        <v/>
      </c>
      <c r="EP114" s="148" t="str">
        <f>IF(M114="","",IF(M114="L",0,IF(M114="V",0,IF(M114="X",0,IF(M$2="L",VLOOKUP(M114,'H. INV.'!$F$10:$P$171,11,FALSE),IF(M$2="S",VLOOKUP(M114,'H. INV.'!$V$10:$AF$171,11,FALSE),IF(M$2="D",VLOOKUP(M114,'H. INV.'!$AL$10:$AV$171,11,FALSE),"")))))))</f>
        <v/>
      </c>
      <c r="EQ114" s="148" t="str">
        <f>IF(N114="","",IF(N114="L",0,IF(N114="V",0,IF(N114="X",0,IF(N$2="L",VLOOKUP(N114,'H. INV.'!$F$10:$P$171,11,FALSE),IF(N$2="S",VLOOKUP(N114,'H. INV.'!$V$10:$AF$171,11,FALSE),IF(N$2="D",VLOOKUP(N114,'H. INV.'!$AL$10:$AV$171,11,FALSE),"")))))))</f>
        <v/>
      </c>
      <c r="ER114" s="148" t="str">
        <f>IF(O114="","",IF(O114="L",0,IF(O114="V",0,IF(O114="X",0,IF(O$2="L",VLOOKUP(O114,'H. INV.'!$F$10:$P$171,11,FALSE),IF(O$2="S",VLOOKUP(O114,'H. INV.'!$V$10:$AF$171,11,FALSE),IF(O$2="D",VLOOKUP(O114,'H. INV.'!$AL$10:$AV$171,11,FALSE),"")))))))</f>
        <v/>
      </c>
      <c r="ES114" s="148" t="str">
        <f>IF(P114="","",IF(P114="L",0,IF(P114="V",0,IF(P114="X",0,IF(P$2="L",VLOOKUP(P114,'H. INV.'!$F$10:$P$171,11,FALSE),IF(P$2="S",VLOOKUP(P114,'H. INV.'!$V$10:$AF$171,11,FALSE),IF(P$2="D",VLOOKUP(P114,'H. INV.'!$AL$10:$AV$171,11,FALSE),"")))))))</f>
        <v/>
      </c>
      <c r="ET114" s="148" t="str">
        <f>IF(Q114="","",IF(Q114="L",0,IF(Q114="V",0,IF(Q114="X",0,IF(Q$2="L",VLOOKUP(Q114,'H. INV.'!$F$10:$P$171,11,FALSE),IF(Q$2="S",VLOOKUP(Q114,'H. INV.'!$V$10:$AF$171,11,FALSE),IF(Q$2="D",VLOOKUP(Q114,'H. INV.'!$AL$10:$AV$171,11,FALSE),"")))))))</f>
        <v/>
      </c>
      <c r="EU114" s="148" t="str">
        <f>IF(R114="","",IF(R114="L",0,IF(R114="V",0,IF(R114="X",0,IF(R$2="L",VLOOKUP(R114,'H. INV.'!$F$10:$P$171,11,FALSE),IF(R$2="S",VLOOKUP(R114,'H. INV.'!$V$10:$AF$171,11,FALSE),IF(R$2="D",VLOOKUP(R114,'H. INV.'!$AL$10:$AV$171,11,FALSE),"")))))))</f>
        <v/>
      </c>
      <c r="EV114" s="148" t="str">
        <f>IF(S114="","",IF(S114="L",0,IF(S114="V",0,IF(S114="X",0,IF(S$2="L",VLOOKUP(S114,'H. INV.'!$F$10:$P$171,11,FALSE),IF(S$2="S",VLOOKUP(S114,'H. INV.'!$V$10:$AF$171,11,FALSE),IF(S$2="D",VLOOKUP(S114,'H. INV.'!$AL$10:$AV$171,11,FALSE),"")))))))</f>
        <v/>
      </c>
      <c r="EW114" s="148" t="str">
        <f>IF(T114="","",IF(T114="L",0,IF(T114="V",0,IF(T114="X",0,IF(T$2="L",VLOOKUP(T114,'H. INV.'!$F$10:$P$171,11,FALSE),IF(T$2="S",VLOOKUP(T114,'H. INV.'!$V$10:$AF$171,11,FALSE),IF(T$2="D",VLOOKUP(T114,'H. INV.'!$AL$10:$AV$171,11,FALSE),"")))))))</f>
        <v/>
      </c>
      <c r="EX114" s="148" t="str">
        <f>IF(U114="","",IF(U114="L",0,IF(U114="V",0,IF(U114="X",0,IF(U$2="L",VLOOKUP(U114,'H. INV.'!$F$10:$P$171,11,FALSE),IF(U$2="S",VLOOKUP(U114,'H. INV.'!$V$10:$AF$171,11,FALSE),IF(U$2="D",VLOOKUP(U114,'H. INV.'!$AL$10:$AV$171,11,FALSE),"")))))))</f>
        <v/>
      </c>
      <c r="EY114" s="148" t="str">
        <f>IF(V114="","",IF(V114="L",0,IF(V114="V",0,IF(V114="X",0,IF(V$2="L",VLOOKUP(V114,'H. INV.'!$F$10:$P$171,11,FALSE),IF(V$2="S",VLOOKUP(V114,'H. INV.'!$V$10:$AF$171,11,FALSE),IF(V$2="D",VLOOKUP(V114,'H. INV.'!$AL$10:$AV$171,11,FALSE),"")))))))</f>
        <v/>
      </c>
      <c r="EZ114" s="148" t="str">
        <f>IF(W114="","",IF(W114="L",0,IF(W114="V",0,IF(W114="X",0,IF(W$2="L",VLOOKUP(W114,'H. INV.'!$F$10:$P$171,11,FALSE),IF(W$2="S",VLOOKUP(W114,'H. INV.'!$V$10:$AF$171,11,FALSE),IF(W$2="D",VLOOKUP(W114,'H. INV.'!$AL$10:$AV$171,11,FALSE),"")))))))</f>
        <v/>
      </c>
      <c r="FA114" s="148" t="str">
        <f>IF(X114="","",IF(X114="L",0,IF(X114="V",0,IF(X114="X",0,IF(X$2="L",VLOOKUP(X114,'H. INV.'!$F$10:$P$171,11,FALSE),IF(X$2="S",VLOOKUP(X114,'H. INV.'!$V$10:$AF$171,11,FALSE),IF(X$2="D",VLOOKUP(X114,'H. INV.'!$AL$10:$AV$171,11,FALSE),"")))))))</f>
        <v/>
      </c>
      <c r="FB114" s="148" t="str">
        <f>IF(Y114="","",IF(Y114="L",0,IF(Y114="V",0,IF(Y114="X",0,IF(Y$2="L",VLOOKUP(Y114,'H. INV.'!$F$10:$P$171,11,FALSE),IF(Y$2="S",VLOOKUP(Y114,'H. INV.'!$V$10:$AF$171,11,FALSE),IF(Y$2="D",VLOOKUP(Y114,'H. INV.'!$AL$10:$AV$171,11,FALSE),"")))))))</f>
        <v/>
      </c>
      <c r="FC114" s="148" t="str">
        <f>IF(Z114="","",IF(Z114="L",0,IF(Z114="V",0,IF(Z114="X",0,IF(Z$2="L",VLOOKUP(Z114,'H. INV.'!$F$10:$P$171,11,FALSE),IF(Z$2="S",VLOOKUP(Z114,'H. INV.'!$V$10:$AF$171,11,FALSE),IF(Z$2="D",VLOOKUP(Z114,'H. INV.'!$AL$10:$AV$171,11,FALSE),"")))))))</f>
        <v/>
      </c>
      <c r="FD114" s="148" t="str">
        <f>IF(AA114="","",IF(AA114="L",0,IF(AA114="V",0,IF(AA114="X",0,IF(AA$2="L",VLOOKUP(AA114,'H. INV.'!$F$10:$P$171,11,FALSE),IF(AA$2="S",VLOOKUP(AA114,'H. INV.'!$V$10:$AF$171,11,FALSE),IF(AA$2="D",VLOOKUP(AA114,'H. INV.'!$AL$10:$AV$171,11,FALSE),"")))))))</f>
        <v/>
      </c>
      <c r="FE114" s="148" t="str">
        <f>IF(AB114="","",IF(AB114="L",0,IF(AB114="V",0,IF(AB114="X",0,IF(AB$2="L",VLOOKUP(AB114,'H. INV.'!$F$10:$P$171,11,FALSE),IF(AB$2="S",VLOOKUP(AB114,'H. INV.'!$V$10:$AF$171,11,FALSE),IF(AB$2="D",VLOOKUP(AB114,'H. INV.'!$AL$10:$AV$171,11,FALSE),"")))))))</f>
        <v/>
      </c>
      <c r="FF114" s="148" t="str">
        <f>IF(AC114="","",IF(AC114="L",0,IF(AC114="V",0,IF(AC114="X",0,IF(AC$2="L",VLOOKUP(AC114,'H. INV.'!$F$10:$P$171,11,FALSE),IF(AC$2="S",VLOOKUP(AC114,'H. INV.'!$V$10:$AF$171,11,FALSE),IF(AC$2="D",VLOOKUP(AC114,'H. INV.'!$AL$10:$AV$171,11,FALSE),"")))))))</f>
        <v/>
      </c>
      <c r="FG114" s="148" t="str">
        <f>IF(AD114="","",IF(AD114="L",0,IF(AD114="V",0,IF(AD114="X",0,IF(AD$2="L",VLOOKUP(AD114,'H. INV.'!$F$10:$P$171,11,FALSE),IF(AD$2="S",VLOOKUP(AD114,'H. INV.'!$V$10:$AF$171,11,FALSE),IF(AD$2="D",VLOOKUP(AD114,'H. INV.'!$AL$10:$AV$171,11,FALSE),"")))))))</f>
        <v/>
      </c>
      <c r="FH114" s="148" t="str">
        <f>IF(AE114="","",IF(AE114="L",0,IF(AE114="V",0,IF(AE114="X",0,IF(AE$2="L",VLOOKUP(AE114,'H. INV.'!$F$10:$P$171,11,FALSE),IF(AE$2="S",VLOOKUP(AE114,'H. INV.'!$V$10:$AF$171,11,FALSE),IF(AE$2="D",VLOOKUP(AE114,'H. INV.'!$AL$10:$AV$171,11,FALSE),"")))))))</f>
        <v/>
      </c>
      <c r="FI114" s="148" t="str">
        <f>IF(AF114="","",IF(AF114="L",0,IF(AF114="V",0,IF(AF114="X",0,IF(AF$2="L",VLOOKUP(AF114,'H. INV.'!$F$10:$P$171,11,FALSE),IF(AF$2="S",VLOOKUP(AF114,'H. INV.'!$V$10:$AF$171,11,FALSE),IF(AF$2="D",VLOOKUP(AF114,'H. INV.'!$AL$10:$AV$171,11,FALSE),"")))))))</f>
        <v/>
      </c>
      <c r="FJ114" s="148" t="str">
        <f>IF(AG114="","",IF(AG114="L",0,IF(AG114="V",0,IF(AG114="X",0,IF(AG$2="L",VLOOKUP(AG114,'H. INV.'!$F$10:$P$171,11,FALSE),IF(AG$2="S",VLOOKUP(AG114,'H. INV.'!$V$10:$AF$171,11,FALSE),IF(AG$2="D",VLOOKUP(AG114,'H. INV.'!$AL$10:$AV$171,11,FALSE),"")))))))</f>
        <v/>
      </c>
      <c r="FK114" s="148" t="str">
        <f>IF(AH114="","",IF(AH114="L",0,IF(AH114="V",0,IF(AH114="X",0,IF(AH$2="L",VLOOKUP(AH114,'H. INV.'!$F$10:$P$171,11,FALSE),IF(AH$2="S",VLOOKUP(AH114,'H. INV.'!$V$10:$AF$171,11,FALSE),IF(AH$2="D",VLOOKUP(AH114,'H. INV.'!$AL$10:$AV$171,11,FALSE),"")))))))</f>
        <v/>
      </c>
      <c r="FL114" s="148" t="str">
        <f>IF(AI114="","",IF(AI114="L",0,IF(AI114="V",0,IF(AI114="X",0,IF(AI$2="L",VLOOKUP(AI114,'H. INV.'!$F$10:$P$171,11,FALSE),IF(AI$2="S",VLOOKUP(AI114,'H. INV.'!$V$10:$AF$171,11,FALSE),IF(AI$2="D",VLOOKUP(AI114,'H. INV.'!$AL$10:$AV$171,11,FALSE),"")))))))</f>
        <v/>
      </c>
      <c r="FM114" s="148" t="str">
        <f>IF(AJ114="","",IF(AJ114="L",0,IF(AJ114="V",0,IF(AJ114="X",0,IF(AJ$2="L",VLOOKUP(AJ114,'H. INV.'!$F$10:$P$171,11,FALSE),IF(AJ$2="S",VLOOKUP(AJ114,'H. INV.'!$V$10:$AF$171,11,FALSE),IF(AJ$2="D",VLOOKUP(AJ114,'H. INV.'!$AL$10:$AV$171,11,FALSE),"")))))))</f>
        <v/>
      </c>
      <c r="FN114" s="148" t="str">
        <f>IF(AK114="","",IF(AK114="L",0,IF(AK114="V",0,IF(AK114="X",0,IF(AK$2="L",VLOOKUP(AK114,'H. INV.'!$F$10:$P$171,11,FALSE),IF(AK$2="S",VLOOKUP(AK114,'H. INV.'!$V$10:$AF$171,11,FALSE),IF(AK$2="D",VLOOKUP(AK114,'H. INV.'!$AL$10:$AV$171,11,FALSE),"")))))))</f>
        <v/>
      </c>
      <c r="FO114" s="19"/>
      <c r="FP114" s="148" t="str">
        <f>IF(G114="","",IF(G114="L",0,IF(G114="V",0,IF(G114="X",0,IF(G$2="L",VLOOKUP(G114,'H. VER.'!$F$10:$P$171,11,FALSE),IF(G$2="S",VLOOKUP(G114,'H. VER.'!$V$10:$AF$171,11,FALSE),IF(G$2="D",VLOOKUP(G114,'H. VER.'!$AL$10:$AV$171,11,FALSE),"")))))))</f>
        <v/>
      </c>
      <c r="FQ114" s="148" t="str">
        <f>IF(H114="","",IF(H114="L",0,IF(H114="V",0,IF(H114="X",0,IF(H$2="L",VLOOKUP(H114,'H. VER.'!$F$10:$P$171,11,FALSE),IF(H$2="S",VLOOKUP(H114,'H. VER.'!$V$10:$AF$171,11,FALSE),IF(H$2="D",VLOOKUP(H114,'H. VER.'!$AL$10:$AV$171,11,FALSE),"")))))))</f>
        <v/>
      </c>
      <c r="FR114" s="148" t="str">
        <f>IF(I114="","",IF(I114="L",0,IF(I114="V",0,IF(I114="X",0,IF(I$2="L",VLOOKUP(I114,'H. VER.'!$F$10:$P$171,11,FALSE),IF(I$2="S",VLOOKUP(I114,'H. VER.'!$V$10:$AF$171,11,FALSE),IF(I$2="D",VLOOKUP(I114,'H. VER.'!$AL$10:$AV$171,11,FALSE),"")))))))</f>
        <v/>
      </c>
      <c r="FS114" s="148" t="str">
        <f>IF(J114="","",IF(J114="L",0,IF(J114="V",0,IF(J114="X",0,IF(J$2="L",VLOOKUP(J114,'H. VER.'!$F$10:$P$171,11,FALSE),IF(J$2="S",VLOOKUP(J114,'H. VER.'!$V$10:$AF$171,11,FALSE),IF(J$2="D",VLOOKUP(J114,'H. VER.'!$AL$10:$AV$171,11,FALSE),"")))))))</f>
        <v/>
      </c>
      <c r="FT114" s="148" t="str">
        <f>IF(K114="","",IF(K114="L",0,IF(K114="V",0,IF(K114="X",0,IF(K$2="L",VLOOKUP(K114,'H. VER.'!$F$10:$P$171,11,FALSE),IF(K$2="S",VLOOKUP(K114,'H. VER.'!$V$10:$AF$171,11,FALSE),IF(K$2="D",VLOOKUP(K114,'H. VER.'!$AL$10:$AV$171,11,FALSE),"")))))))</f>
        <v/>
      </c>
      <c r="FU114" s="148" t="str">
        <f>IF(L114="","",IF(L114="L",0,IF(L114="V",0,IF(L114="X",0,IF(L$2="L",VLOOKUP(L114,'H. VER.'!$F$10:$P$171,11,FALSE),IF(L$2="S",VLOOKUP(L114,'H. VER.'!$V$10:$AF$171,11,FALSE),IF(L$2="D",VLOOKUP(L114,'H. VER.'!$AL$10:$AV$171,11,FALSE),"")))))))</f>
        <v/>
      </c>
      <c r="FV114" s="148" t="str">
        <f>IF(M114="","",IF(M114="L",0,IF(M114="V",0,IF(M114="X",0,IF(M$2="L",VLOOKUP(M114,'H. VER.'!$F$10:$P$171,11,FALSE),IF(M$2="S",VLOOKUP(M114,'H. VER.'!$V$10:$AF$171,11,FALSE),IF(M$2="D",VLOOKUP(M114,'H. VER.'!$AL$10:$AV$171,11,FALSE),"")))))))</f>
        <v/>
      </c>
      <c r="FW114" s="148" t="str">
        <f>IF(N114="","",IF(N114="L",0,IF(N114="V",0,IF(N114="X",0,IF(N$2="L",VLOOKUP(N114,'H. VER.'!$F$10:$P$171,11,FALSE),IF(N$2="S",VLOOKUP(N114,'H. VER.'!$V$10:$AF$171,11,FALSE),IF(N$2="D",VLOOKUP(N114,'H. VER.'!$AL$10:$AV$171,11,FALSE),"")))))))</f>
        <v/>
      </c>
      <c r="FX114" s="148" t="str">
        <f>IF(O114="","",IF(O114="L",0,IF(O114="V",0,IF(O114="X",0,IF(O$2="L",VLOOKUP(O114,'H. VER.'!$F$10:$P$171,11,FALSE),IF(O$2="S",VLOOKUP(O114,'H. VER.'!$V$10:$AF$171,11,FALSE),IF(O$2="D",VLOOKUP(O114,'H. VER.'!$AL$10:$AV$171,11,FALSE),"")))))))</f>
        <v/>
      </c>
      <c r="FY114" s="148" t="str">
        <f>IF(P114="","",IF(P114="L",0,IF(P114="V",0,IF(P114="X",0,IF(P$2="L",VLOOKUP(P114,'H. VER.'!$F$10:$P$171,11,FALSE),IF(P$2="S",VLOOKUP(P114,'H. VER.'!$V$10:$AF$171,11,FALSE),IF(P$2="D",VLOOKUP(P114,'H. VER.'!$AL$10:$AV$171,11,FALSE),"")))))))</f>
        <v/>
      </c>
      <c r="FZ114" s="148" t="str">
        <f>IF(Q114="","",IF(Q114="L",0,IF(Q114="V",0,IF(Q114="X",0,IF(Q$2="L",VLOOKUP(Q114,'H. VER.'!$F$10:$P$171,11,FALSE),IF(Q$2="S",VLOOKUP(Q114,'H. VER.'!$V$10:$AF$171,11,FALSE),IF(Q$2="D",VLOOKUP(Q114,'H. VER.'!$AL$10:$AV$171,11,FALSE),"")))))))</f>
        <v/>
      </c>
      <c r="GA114" s="148" t="str">
        <f>IF(R114="","",IF(R114="L",0,IF(R114="V",0,IF(R114="X",0,IF(R$2="L",VLOOKUP(R114,'H. VER.'!$F$10:$P$171,11,FALSE),IF(R$2="S",VLOOKUP(R114,'H. VER.'!$V$10:$AF$171,11,FALSE),IF(R$2="D",VLOOKUP(R114,'H. VER.'!$AL$10:$AV$171,11,FALSE),"")))))))</f>
        <v/>
      </c>
      <c r="GB114" s="148" t="str">
        <f>IF(S114="","",IF(S114="L",0,IF(S114="V",0,IF(S114="X",0,IF(S$2="L",VLOOKUP(S114,'H. VER.'!$F$10:$P$171,11,FALSE),IF(S$2="S",VLOOKUP(S114,'H. VER.'!$V$10:$AF$171,11,FALSE),IF(S$2="D",VLOOKUP(S114,'H. VER.'!$AL$10:$AV$171,11,FALSE),"")))))))</f>
        <v/>
      </c>
      <c r="GC114" s="148" t="str">
        <f>IF(T114="","",IF(T114="L",0,IF(T114="V",0,IF(T114="X",0,IF(T$2="L",VLOOKUP(T114,'H. VER.'!$F$10:$P$171,11,FALSE),IF(T$2="S",VLOOKUP(T114,'H. VER.'!$V$10:$AF$171,11,FALSE),IF(T$2="D",VLOOKUP(T114,'H. VER.'!$AL$10:$AV$171,11,FALSE),"")))))))</f>
        <v/>
      </c>
      <c r="GD114" s="148" t="str">
        <f>IF(U114="","",IF(U114="L",0,IF(U114="V",0,IF(U114="X",0,IF(U$2="L",VLOOKUP(U114,'H. VER.'!$F$10:$P$171,11,FALSE),IF(U$2="S",VLOOKUP(U114,'H. VER.'!$V$10:$AF$171,11,FALSE),IF(U$2="D",VLOOKUP(U114,'H. VER.'!$AL$10:$AV$171,11,FALSE),"")))))))</f>
        <v/>
      </c>
      <c r="GE114" s="148" t="str">
        <f>IF(V114="","",IF(V114="L",0,IF(V114="V",0,IF(V114="X",0,IF(V$2="L",VLOOKUP(V114,'H. VER.'!$F$10:$P$171,11,FALSE),IF(V$2="S",VLOOKUP(V114,'H. VER.'!$V$10:$AF$171,11,FALSE),IF(V$2="D",VLOOKUP(V114,'H. VER.'!$AL$10:$AV$171,11,FALSE),"")))))))</f>
        <v/>
      </c>
      <c r="GF114" s="148" t="str">
        <f>IF(W114="","",IF(W114="L",0,IF(W114="V",0,IF(W114="X",0,IF(W$2="L",VLOOKUP(W114,'H. VER.'!$F$10:$P$171,11,FALSE),IF(W$2="S",VLOOKUP(W114,'H. VER.'!$V$10:$AF$171,11,FALSE),IF(W$2="D",VLOOKUP(W114,'H. VER.'!$AL$10:$AV$171,11,FALSE),"")))))))</f>
        <v/>
      </c>
      <c r="GG114" s="148" t="str">
        <f>IF(X114="","",IF(X114="L",0,IF(X114="V",0,IF(X114="X",0,IF(X$2="L",VLOOKUP(X114,'H. VER.'!$F$10:$P$171,11,FALSE),IF(X$2="S",VLOOKUP(X114,'H. VER.'!$V$10:$AF$171,11,FALSE),IF(X$2="D",VLOOKUP(X114,'H. VER.'!$AL$10:$AV$171,11,FALSE),"")))))))</f>
        <v/>
      </c>
      <c r="GH114" s="148" t="str">
        <f>IF(Y114="","",IF(Y114="L",0,IF(Y114="V",0,IF(Y114="X",0,IF(Y$2="L",VLOOKUP(Y114,'H. VER.'!$F$10:$P$171,11,FALSE),IF(Y$2="S",VLOOKUP(Y114,'H. VER.'!$V$10:$AF$171,11,FALSE),IF(Y$2="D",VLOOKUP(Y114,'H. VER.'!$AL$10:$AV$171,11,FALSE),"")))))))</f>
        <v/>
      </c>
      <c r="GI114" s="148" t="str">
        <f>IF(Z114="","",IF(Z114="L",0,IF(Z114="V",0,IF(Z114="X",0,IF(Z$2="L",VLOOKUP(Z114,'H. VER.'!$F$10:$P$171,11,FALSE),IF(Z$2="S",VLOOKUP(Z114,'H. VER.'!$V$10:$AF$171,11,FALSE),IF(Z$2="D",VLOOKUP(Z114,'H. VER.'!$AL$10:$AV$171,11,FALSE),"")))))))</f>
        <v/>
      </c>
      <c r="GJ114" s="148" t="str">
        <f>IF(AA114="","",IF(AA114="L",0,IF(AA114="V",0,IF(AA114="X",0,IF(AA$2="L",VLOOKUP(AA114,'H. VER.'!$F$10:$P$171,11,FALSE),IF(AA$2="S",VLOOKUP(AA114,'H. VER.'!$V$10:$AF$171,11,FALSE),IF(AA$2="D",VLOOKUP(AA114,'H. VER.'!$AL$10:$AV$171,11,FALSE),"")))))))</f>
        <v/>
      </c>
      <c r="GK114" s="148" t="str">
        <f>IF(AB114="","",IF(AB114="L",0,IF(AB114="V",0,IF(AB114="X",0,IF(AB$2="L",VLOOKUP(AB114,'H. VER.'!$F$10:$P$171,11,FALSE),IF(AB$2="S",VLOOKUP(AB114,'H. VER.'!$V$10:$AF$171,11,FALSE),IF(AB$2="D",VLOOKUP(AB114,'H. VER.'!$AL$10:$AV$171,11,FALSE),"")))))))</f>
        <v/>
      </c>
      <c r="GL114" s="148" t="str">
        <f>IF(AC114="","",IF(AC114="L",0,IF(AC114="V",0,IF(AC114="X",0,IF(AC$2="L",VLOOKUP(AC114,'H. VER.'!$F$10:$P$171,11,FALSE),IF(AC$2="S",VLOOKUP(AC114,'H. VER.'!$V$10:$AF$171,11,FALSE),IF(AC$2="D",VLOOKUP(AC114,'H. VER.'!$AL$10:$AV$171,11,FALSE),"")))))))</f>
        <v/>
      </c>
      <c r="GM114" s="148" t="str">
        <f>IF(AD114="","",IF(AD114="L",0,IF(AD114="V",0,IF(AD114="X",0,IF(AD$2="L",VLOOKUP(AD114,'H. VER.'!$F$10:$P$171,11,FALSE),IF(AD$2="S",VLOOKUP(AD114,'H. VER.'!$V$10:$AF$171,11,FALSE),IF(AD$2="D",VLOOKUP(AD114,'H. VER.'!$AL$10:$AV$171,11,FALSE),"")))))))</f>
        <v/>
      </c>
      <c r="GN114" s="148" t="str">
        <f>IF(AE114="","",IF(AE114="L",0,IF(AE114="V",0,IF(AE114="X",0,IF(AE$2="L",VLOOKUP(AE114,'H. VER.'!$F$10:$P$171,11,FALSE),IF(AE$2="S",VLOOKUP(AE114,'H. VER.'!$V$10:$AF$171,11,FALSE),IF(AE$2="D",VLOOKUP(AE114,'H. VER.'!$AL$10:$AV$171,11,FALSE),"")))))))</f>
        <v/>
      </c>
      <c r="GO114" s="148" t="str">
        <f>IF(AF114="","",IF(AF114="L",0,IF(AF114="V",0,IF(AF114="X",0,IF(AF$2="L",VLOOKUP(AF114,'H. VER.'!$F$10:$P$171,11,FALSE),IF(AF$2="S",VLOOKUP(AF114,'H. VER.'!$V$10:$AF$171,11,FALSE),IF(AF$2="D",VLOOKUP(AF114,'H. VER.'!$AL$10:$AV$171,11,FALSE),"")))))))</f>
        <v/>
      </c>
      <c r="GP114" s="148" t="str">
        <f>IF(AG114="","",IF(AG114="L",0,IF(AG114="V",0,IF(AG114="X",0,IF(AG$2="L",VLOOKUP(AG114,'H. VER.'!$F$10:$P$171,11,FALSE),IF(AG$2="S",VLOOKUP(AG114,'H. VER.'!$V$10:$AF$171,11,FALSE),IF(AG$2="D",VLOOKUP(AG114,'H. VER.'!$AL$10:$AV$171,11,FALSE),"")))))))</f>
        <v/>
      </c>
      <c r="GQ114" s="148" t="str">
        <f>IF(AH114="","",IF(AH114="L",0,IF(AH114="V",0,IF(AH114="X",0,IF(AH$2="L",VLOOKUP(AH114,'H. VER.'!$F$10:$P$171,11,FALSE),IF(AH$2="S",VLOOKUP(AH114,'H. VER.'!$V$10:$AF$171,11,FALSE),IF(AH$2="D",VLOOKUP(AH114,'H. VER.'!$AL$10:$AV$171,11,FALSE),"")))))))</f>
        <v/>
      </c>
      <c r="GR114" s="148" t="str">
        <f>IF(AI114="","",IF(AI114="L",0,IF(AI114="V",0,IF(AI114="X",0,IF(AI$2="L",VLOOKUP(AI114,'H. VER.'!$F$10:$P$171,11,FALSE),IF(AI$2="S",VLOOKUP(AI114,'H. VER.'!$V$10:$AF$171,11,FALSE),IF(AI$2="D",VLOOKUP(AI114,'H. VER.'!$AL$10:$AV$171,11,FALSE),"")))))))</f>
        <v/>
      </c>
      <c r="GS114" s="148" t="str">
        <f>IF(AJ114="","",IF(AJ114="L",0,IF(AJ114="V",0,IF(AJ114="X",0,IF(AJ$2="L",VLOOKUP(AJ114,'H. VER.'!$F$10:$P$171,11,FALSE),IF(AJ$2="S",VLOOKUP(AJ114,'H. VER.'!$V$10:$AF$171,11,FALSE),IF(AJ$2="D",VLOOKUP(AJ114,'H. VER.'!$AL$10:$AV$171,11,FALSE),"")))))))</f>
        <v/>
      </c>
      <c r="GT114" s="148" t="str">
        <f>IF(AK114="","",IF(AK114="L",0,IF(AK114="V",0,IF(AK114="X",0,IF(AK$2="L",VLOOKUP(AK114,'H. VER.'!$F$10:$P$171,11,FALSE),IF(AK$2="S",VLOOKUP(AK114,'H. VER.'!$V$10:$AF$171,11,FALSE),IF(AK$2="D",VLOOKUP(AK114,'H. VER.'!$AL$10:$AV$171,11,FALSE),"")))))))</f>
        <v/>
      </c>
      <c r="GU114" s="19"/>
      <c r="GV114" s="417" t="str">
        <f t="shared" si="122"/>
        <v/>
      </c>
      <c r="GW114" s="415"/>
    </row>
    <row r="115" spans="1:205" ht="15.75">
      <c r="A115" s="368"/>
      <c r="B115" s="367" t="str">
        <f>IFERROR(VLOOKUP(A531/7/2023+CONDUCTORES!C:V,20,FALSE),"")</f>
        <v/>
      </c>
      <c r="C115" s="544" t="str">
        <f>IF(CUADRO!A115="",IF(B115="","",B115),VLOOKUP(CUADRO!A115,CONDUCTORES!C:E,3,FALSE))</f>
        <v/>
      </c>
      <c r="D115" s="545" t="str">
        <f>IF(ISNA(IF(B115="",IF(A115="","",A115),VLOOKUP(B115,CONDUCTORES!B:F,5,FALSE))),"",(IF(B115="",IF(A115="","",A115),VLOOKUP(B115,CONDUCTORES!B:F,5,FALSE))))</f>
        <v/>
      </c>
      <c r="E115" s="546">
        <v>100</v>
      </c>
      <c r="F115" s="551"/>
      <c r="G115" s="547"/>
      <c r="H115" s="547"/>
      <c r="I115" s="547"/>
      <c r="J115" s="547"/>
      <c r="K115" s="547"/>
      <c r="L115" s="547"/>
      <c r="M115" s="547"/>
      <c r="N115" s="547"/>
      <c r="O115" s="547"/>
      <c r="P115" s="547"/>
      <c r="Q115" s="547"/>
      <c r="R115" s="547"/>
      <c r="S115" s="550"/>
      <c r="T115" s="547"/>
      <c r="U115" s="547"/>
      <c r="V115" s="547"/>
      <c r="W115" s="547"/>
      <c r="X115" s="547"/>
      <c r="Y115" s="547"/>
      <c r="Z115" s="550"/>
      <c r="AA115" s="547"/>
      <c r="AB115" s="547"/>
      <c r="AC115" s="547"/>
      <c r="AD115" s="547"/>
      <c r="AE115" s="547"/>
      <c r="AF115" s="547"/>
      <c r="AG115" s="547"/>
      <c r="AH115" s="547"/>
      <c r="AI115" s="547"/>
      <c r="AJ115" s="547"/>
      <c r="AK115" s="547"/>
      <c r="AL115" s="417">
        <f t="shared" si="111"/>
        <v>0</v>
      </c>
      <c r="AM115" s="417">
        <f t="shared" si="79"/>
        <v>31</v>
      </c>
      <c r="AN115" s="463">
        <f t="shared" si="112"/>
        <v>0</v>
      </c>
      <c r="AO115" s="463">
        <f t="shared" si="113"/>
        <v>0</v>
      </c>
      <c r="AP115" s="463">
        <f t="shared" si="114"/>
        <v>0</v>
      </c>
      <c r="AQ115" s="463">
        <f t="shared" si="115"/>
        <v>0</v>
      </c>
      <c r="AR115" s="463">
        <f t="shared" si="116"/>
        <v>0</v>
      </c>
      <c r="AS115" s="464">
        <f t="shared" si="117"/>
        <v>0</v>
      </c>
      <c r="AT115" s="464">
        <f t="shared" si="118"/>
        <v>0</v>
      </c>
      <c r="AU115" s="465">
        <f>EH115+(AO115*(CALCULADORA!$L$22/30))+(CUADRO!AP115*CALCULADORA!$J$22)+(CUADRO!AQ115*CALCULADORA!$J$22)+(CUADRO!AR115*CALCULADORA!$J$22)</f>
        <v>0</v>
      </c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97">
        <f t="shared" si="123"/>
        <v>1</v>
      </c>
      <c r="BW115" s="97">
        <f t="shared" si="124"/>
        <v>2</v>
      </c>
      <c r="BX115" s="97">
        <f t="shared" si="125"/>
        <v>3</v>
      </c>
      <c r="BY115" s="97">
        <f t="shared" si="126"/>
        <v>4</v>
      </c>
      <c r="BZ115" s="97">
        <f t="shared" si="127"/>
        <v>5</v>
      </c>
      <c r="CA115" s="97">
        <f t="shared" si="128"/>
        <v>6</v>
      </c>
      <c r="CB115" s="97">
        <f t="shared" si="129"/>
        <v>7</v>
      </c>
      <c r="CC115" s="97">
        <f t="shared" si="130"/>
        <v>8</v>
      </c>
      <c r="CD115" s="97">
        <f t="shared" si="131"/>
        <v>9</v>
      </c>
      <c r="CE115" s="97">
        <f t="shared" si="132"/>
        <v>10</v>
      </c>
      <c r="CF115" s="97">
        <f t="shared" si="133"/>
        <v>11</v>
      </c>
      <c r="CG115" s="97">
        <f t="shared" si="134"/>
        <v>12</v>
      </c>
      <c r="CH115" s="97">
        <f t="shared" si="135"/>
        <v>13</v>
      </c>
      <c r="CI115" s="97">
        <f t="shared" si="136"/>
        <v>14</v>
      </c>
      <c r="CJ115" s="97">
        <f t="shared" si="137"/>
        <v>15</v>
      </c>
      <c r="CK115" s="97">
        <f t="shared" si="138"/>
        <v>16</v>
      </c>
      <c r="CL115" s="97">
        <f t="shared" si="139"/>
        <v>17</v>
      </c>
      <c r="CM115" s="97">
        <f t="shared" si="140"/>
        <v>18</v>
      </c>
      <c r="CN115" s="97">
        <f t="shared" si="141"/>
        <v>19</v>
      </c>
      <c r="CO115" s="97">
        <f t="shared" si="142"/>
        <v>20</v>
      </c>
      <c r="CP115" s="97">
        <f t="shared" si="143"/>
        <v>21</v>
      </c>
      <c r="CQ115" s="97">
        <f t="shared" si="144"/>
        <v>22</v>
      </c>
      <c r="CR115" s="97">
        <f t="shared" si="145"/>
        <v>23</v>
      </c>
      <c r="CS115" s="97">
        <f t="shared" si="146"/>
        <v>24</v>
      </c>
      <c r="CT115" s="97">
        <f t="shared" si="147"/>
        <v>25</v>
      </c>
      <c r="CU115" s="97">
        <f t="shared" si="148"/>
        <v>26</v>
      </c>
      <c r="CV115" s="97">
        <f t="shared" si="149"/>
        <v>27</v>
      </c>
      <c r="CW115" s="97">
        <f t="shared" si="150"/>
        <v>28</v>
      </c>
      <c r="CX115" s="97">
        <f t="shared" si="151"/>
        <v>29</v>
      </c>
      <c r="CY115" s="97">
        <f t="shared" si="152"/>
        <v>30</v>
      </c>
      <c r="CZ115" s="97">
        <f t="shared" si="153"/>
        <v>31</v>
      </c>
      <c r="DA115" s="19"/>
      <c r="DB115" s="19"/>
      <c r="DC115" s="148" t="str">
        <f>IF(G115="X",CALCULADORA!$J$22,IF(CUADRO!G115="V",0,IF(CUADRO!G115="AP",0,IF(CUADRO!G115="HS",0,IF(CUADRO!G115="BA",0,IF(CALCULADORA!$M$2="INVIERNO",CUADRO!EJ115,CUADRO!FP115))))))</f>
        <v/>
      </c>
      <c r="DD115" s="148" t="str">
        <f>IF(H115="X",CALCULADORA!$J$22,IF(CUADRO!H115="V",0,IF(CUADRO!H115="AP",0,IF(CUADRO!H115="HS",0,IF(CUADRO!H115="BA",0,IF(CALCULADORA!$M$2="INVIERNO",CUADRO!EK115,CUADRO!FQ115))))))</f>
        <v/>
      </c>
      <c r="DE115" s="148" t="str">
        <f>IF(I115="X",CALCULADORA!$J$22,IF(CUADRO!I115="V",0,IF(CUADRO!I115="AP",0,IF(CUADRO!I115="HS",0,IF(CUADRO!I115="BA",0,IF(CALCULADORA!$M$2="INVIERNO",CUADRO!EL115,CUADRO!FR115))))))</f>
        <v/>
      </c>
      <c r="DF115" s="148" t="str">
        <f>IF(J115="X",CALCULADORA!$J$22,IF(CUADRO!J115="V",0,IF(CUADRO!J115="AP",0,IF(CUADRO!J115="HS",0,IF(CUADRO!J115="BA",0,IF(CALCULADORA!$M$2="INVIERNO",CUADRO!EM115,CUADRO!FS115))))))</f>
        <v/>
      </c>
      <c r="DG115" s="148" t="str">
        <f>IF(K115="X",CALCULADORA!$J$22,IF(CUADRO!K115="V",0,IF(CUADRO!K115="AP",0,IF(CUADRO!K115="HS",0,IF(CUADRO!K115="BA",0,IF(CALCULADORA!$M$2="INVIERNO",CUADRO!EN115,CUADRO!FT115))))))</f>
        <v/>
      </c>
      <c r="DH115" s="148" t="str">
        <f>IF(L115="X",CALCULADORA!$J$22,IF(CUADRO!L115="V",0,IF(CUADRO!L115="AP",0,IF(CUADRO!L115="HS",0,IF(CUADRO!L115="BA",0,IF(CALCULADORA!$M$2="INVIERNO",CUADRO!EO115,CUADRO!FU115))))))</f>
        <v/>
      </c>
      <c r="DI115" s="148" t="str">
        <f>IF(M115="X",CALCULADORA!$J$22,IF(CUADRO!M115="V",0,IF(CUADRO!M115="AP",0,IF(CUADRO!M115="HS",0,IF(CUADRO!M115="BA",0,IF(CALCULADORA!$M$2="INVIERNO",CUADRO!EP115,CUADRO!FV115))))))</f>
        <v/>
      </c>
      <c r="DJ115" s="148" t="str">
        <f>IF(N115="X",CALCULADORA!$J$22,IF(CUADRO!N115="V",0,IF(CUADRO!N115="AP",0,IF(CUADRO!N115="HS",0,IF(CUADRO!N115="BA",0,IF(CALCULADORA!$M$2="INVIERNO",CUADRO!EQ115,CUADRO!FW115))))))</f>
        <v/>
      </c>
      <c r="DK115" s="148" t="str">
        <f>IF(O115="X",CALCULADORA!$J$22,IF(CUADRO!O115="V",0,IF(CUADRO!O115="AP",0,IF(CUADRO!O115="HS",0,IF(CUADRO!O115="BA",0,IF(CALCULADORA!$M$2="INVIERNO",CUADRO!ER115,CUADRO!FX115))))))</f>
        <v/>
      </c>
      <c r="DL115" s="148" t="str">
        <f>IF(P115="X",CALCULADORA!$J$22,IF(CUADRO!P115="V",0,IF(CUADRO!P115="AP",0,IF(CUADRO!P115="HS",0,IF(CUADRO!P115="BA",0,IF(CALCULADORA!$M$2="INVIERNO",CUADRO!ES115,CUADRO!FY115))))))</f>
        <v/>
      </c>
      <c r="DM115" s="148" t="str">
        <f>IF(Q115="X",CALCULADORA!$J$22,IF(CUADRO!Q115="V",0,IF(CUADRO!Q115="AP",0,IF(CUADRO!Q115="HS",0,IF(CUADRO!Q115="BA",0,IF(CALCULADORA!$M$2="INVIERNO",CUADRO!ET115,CUADRO!FZ115))))))</f>
        <v/>
      </c>
      <c r="DN115" s="148" t="str">
        <f>IF(R115="X",CALCULADORA!$J$22,IF(CUADRO!R115="V",0,IF(CUADRO!R115="AP",0,IF(CUADRO!R115="HS",0,IF(CUADRO!R115="BA",0,IF(CALCULADORA!$M$2="INVIERNO",CUADRO!EU115,CUADRO!GA115))))))</f>
        <v/>
      </c>
      <c r="DO115" s="148" t="str">
        <f>IF(S115="X",CALCULADORA!$J$22,IF(CUADRO!S115="V",0,IF(CUADRO!S115="AP",0,IF(CUADRO!S115="HS",0,IF(CUADRO!S115="BA",0,IF(CALCULADORA!$M$2="INVIERNO",CUADRO!EV115,CUADRO!GB115))))))</f>
        <v/>
      </c>
      <c r="DP115" s="148" t="str">
        <f>IF(T115="X",CALCULADORA!$J$22,IF(CUADRO!T115="V",0,IF(CUADRO!T115="AP",0,IF(CUADRO!T115="HS",0,IF(CUADRO!T115="BA",0,IF(CALCULADORA!$M$2="INVIERNO",CUADRO!EW115,CUADRO!GC115))))))</f>
        <v/>
      </c>
      <c r="DQ115" s="148" t="str">
        <f>IF(U115="X",CALCULADORA!$J$22,IF(CUADRO!U115="V",0,IF(CUADRO!U115="AP",0,IF(CUADRO!U115="HS",0,IF(CUADRO!U115="BA",0,IF(CALCULADORA!$M$2="INVIERNO",CUADRO!EX115,CUADRO!GD115))))))</f>
        <v/>
      </c>
      <c r="DR115" s="148" t="str">
        <f>IF(V115="X",CALCULADORA!$J$22,IF(CUADRO!V115="V",0,IF(CUADRO!V115="AP",0,IF(CUADRO!V115="HS",0,IF(CUADRO!V115="BA",0,IF(CALCULADORA!$M$2="INVIERNO",CUADRO!EY115,CUADRO!GE115))))))</f>
        <v/>
      </c>
      <c r="DS115" s="148" t="str">
        <f>IF(W115="X",CALCULADORA!$J$22,IF(CUADRO!W115="V",0,IF(CUADRO!W115="AP",0,IF(CUADRO!W115="HS",0,IF(CUADRO!W115="BA",0,IF(CALCULADORA!$M$2="INVIERNO",CUADRO!EZ115,CUADRO!GF115))))))</f>
        <v/>
      </c>
      <c r="DT115" s="148" t="str">
        <f>IF(X115="X",CALCULADORA!$J$22,IF(CUADRO!X115="V",0,IF(CUADRO!X115="AP",0,IF(CUADRO!X115="HS",0,IF(CUADRO!X115="BA",0,IF(CALCULADORA!$M$2="INVIERNO",CUADRO!FA115,CUADRO!GG115))))))</f>
        <v/>
      </c>
      <c r="DU115" s="148" t="str">
        <f>IF(Y115="X",CALCULADORA!$J$22,IF(CUADRO!Y115="V",0,IF(CUADRO!Y115="AP",0,IF(CUADRO!Y115="HS",0,IF(CUADRO!Y115="BA",0,IF(CALCULADORA!$M$2="INVIERNO",CUADRO!FB115,CUADRO!GH115))))))</f>
        <v/>
      </c>
      <c r="DV115" s="148" t="str">
        <f>IF(Z115="X",CALCULADORA!$J$22,IF(CUADRO!Z115="V",0,IF(CUADRO!Z115="AP",0,IF(CUADRO!Z115="HS",0,IF(CUADRO!Z115="BA",0,IF(CALCULADORA!$M$2="INVIERNO",CUADRO!FC115,CUADRO!GI115))))))</f>
        <v/>
      </c>
      <c r="DW115" s="148" t="str">
        <f>IF(AA115="X",CALCULADORA!$J$22,IF(CUADRO!AA115="V",0,IF(CUADRO!AA115="AP",0,IF(CUADRO!AA115="HS",0,IF(CUADRO!AA115="BA",0,IF(CALCULADORA!$M$2="INVIERNO",CUADRO!FD115,CUADRO!GJ115))))))</f>
        <v/>
      </c>
      <c r="DX115" s="148" t="str">
        <f>IF(AB115="X",CALCULADORA!$J$22,IF(CUADRO!AB115="V",0,IF(CUADRO!AB115="AP",0,IF(CUADRO!AB115="HS",0,IF(CUADRO!AB115="BA",0,IF(CALCULADORA!$M$2="INVIERNO",CUADRO!FE115,CUADRO!GK115))))))</f>
        <v/>
      </c>
      <c r="DY115" s="148" t="str">
        <f>IF(AC115="X",CALCULADORA!$J$22,IF(CUADRO!AC115="V",0,IF(CUADRO!AC115="AP",0,IF(CUADRO!AC115="HS",0,IF(CUADRO!AC115="BA",0,IF(CALCULADORA!$M$2="INVIERNO",CUADRO!FF115,CUADRO!GL115))))))</f>
        <v/>
      </c>
      <c r="DZ115" s="148" t="str">
        <f>IF(AD115="X",CALCULADORA!$J$22,IF(CUADRO!AD115="V",0,IF(CUADRO!AD115="AP",0,IF(CUADRO!AD115="HS",0,IF(CUADRO!AD115="BA",0,IF(CALCULADORA!$M$2="INVIERNO",CUADRO!FG115,CUADRO!GM115))))))</f>
        <v/>
      </c>
      <c r="EA115" s="148" t="str">
        <f>IF(AE115="X",CALCULADORA!$J$22,IF(CUADRO!AE115="V",0,IF(CUADRO!AE115="AP",0,IF(CUADRO!AE115="HS",0,IF(CUADRO!AE115="BA",0,IF(CALCULADORA!$M$2="INVIERNO",CUADRO!FH115,CUADRO!GN115))))))</f>
        <v/>
      </c>
      <c r="EB115" s="148" t="str">
        <f>IF(AF115="X",CALCULADORA!$J$22,IF(CUADRO!AF115="V",0,IF(CUADRO!AF115="AP",0,IF(CUADRO!AF115="HS",0,IF(CUADRO!AF115="BA",0,IF(CALCULADORA!$M$2="INVIERNO",CUADRO!FI115,CUADRO!GO115))))))</f>
        <v/>
      </c>
      <c r="EC115" s="148" t="str">
        <f>IF(AG115="X",CALCULADORA!$J$22,IF(CUADRO!AG115="V",0,IF(CUADRO!AG115="AP",0,IF(CUADRO!AG115="HS",0,IF(CUADRO!AG115="BA",0,IF(CALCULADORA!$M$2="INVIERNO",CUADRO!FJ115,CUADRO!GP115))))))</f>
        <v/>
      </c>
      <c r="ED115" s="148" t="str">
        <f>IF(AH115="X",CALCULADORA!$J$22,IF(CUADRO!AH115="V",0,IF(CUADRO!AH115="AP",0,IF(CUADRO!AH115="HS",0,IF(CUADRO!AH115="BA",0,IF(CALCULADORA!$M$2="INVIERNO",CUADRO!FK115,CUADRO!GQ115))))))</f>
        <v/>
      </c>
      <c r="EE115" s="148" t="str">
        <f>IF(AI115="X",CALCULADORA!$J$22,IF(CUADRO!AI115="V",0,IF(CUADRO!AI115="AP",0,IF(CUADRO!AI115="HS",0,IF(CUADRO!AI115="BA",0,IF(CALCULADORA!$M$2="INVIERNO",CUADRO!FL115,CUADRO!GR115))))))</f>
        <v/>
      </c>
      <c r="EF115" s="148" t="str">
        <f>IF(AJ115="X",CALCULADORA!$J$22,IF(CUADRO!AJ115="V",0,IF(CUADRO!AJ115="AP",0,IF(CUADRO!AJ115="HS",0,IF(CUADRO!AJ115="BA",0,IF(CALCULADORA!$M$2="INVIERNO",CUADRO!FM115,CUADRO!GS115))))))</f>
        <v/>
      </c>
      <c r="EG115" s="148" t="str">
        <f>IF(AK115="X",CALCULADORA!$J$22,IF(CUADRO!AK115="V",0,IF(CUADRO!AK115="AP",0,IF(CUADRO!AK115="HS",0,IF(CUADRO!AK115="BA",0,IF(CALCULADORA!$M$2="INVIERNO",CUADRO!FN115,CUADRO!GT115))))))</f>
        <v/>
      </c>
      <c r="EH115" s="363">
        <f t="shared" si="119"/>
        <v>0</v>
      </c>
      <c r="EI115" s="19"/>
      <c r="EJ115" s="148" t="str">
        <f>IF(G115="","",IF(G115="L",0,IF(G115="V",0,IF(G115="X",0,IF(G$2="L",VLOOKUP(G115,'H. INV.'!$F$10:$P$171,11,FALSE),IF(G$2="S",VLOOKUP(G115,'H. INV.'!$V$10:$AF$171,11,FALSE),IF(G$2="D",VLOOKUP(G115,'H. INV.'!$AL$10:$AV$171,11,FALSE),"")))))))</f>
        <v/>
      </c>
      <c r="EK115" s="148" t="str">
        <f>IF(H115="","",IF(H115="L",0,IF(H115="V",0,IF(H115="X",0,IF(H$2="L",VLOOKUP(H115,'H. INV.'!$F$10:$P$171,11,FALSE),IF(H$2="S",VLOOKUP(H115,'H. INV.'!$V$10:$AF$171,11,FALSE),IF(H$2="D",VLOOKUP(H115,'H. INV.'!$AL$10:$AV$171,11,FALSE),"")))))))</f>
        <v/>
      </c>
      <c r="EL115" s="148" t="str">
        <f>IF(I115="","",IF(I115="L",0,IF(I115="V",0,IF(I115="X",0,IF(I$2="L",VLOOKUP(I115,'H. INV.'!$F$10:$P$171,11,FALSE),IF(I$2="S",VLOOKUP(I115,'H. INV.'!$V$10:$AF$171,11,FALSE),IF(I$2="D",VLOOKUP(I115,'H. INV.'!$AL$10:$AV$171,11,FALSE),"")))))))</f>
        <v/>
      </c>
      <c r="EM115" s="148" t="str">
        <f>IF(J115="","",IF(J115="L",0,IF(J115="V",0,IF(J115="X",0,IF(J$2="L",VLOOKUP(J115,'H. INV.'!$F$10:$P$171,11,FALSE),IF(J$2="S",VLOOKUP(J115,'H. INV.'!$V$10:$AF$171,11,FALSE),IF(J$2="D",VLOOKUP(J115,'H. INV.'!$AL$10:$AV$171,11,FALSE),"")))))))</f>
        <v/>
      </c>
      <c r="EN115" s="148" t="str">
        <f>IF(K115="","",IF(K115="L",0,IF(K115="V",0,IF(K115="X",0,IF(K$2="L",VLOOKUP(K115,'H. INV.'!$F$10:$P$171,11,FALSE),IF(K$2="S",VLOOKUP(K115,'H. INV.'!$V$10:$AF$171,11,FALSE),IF(K$2="D",VLOOKUP(K115,'H. INV.'!$AL$10:$AV$171,11,FALSE),"")))))))</f>
        <v/>
      </c>
      <c r="EO115" s="148" t="str">
        <f>IF(L115="","",IF(L115="L",0,IF(L115="V",0,IF(L115="X",0,IF(L$2="L",VLOOKUP(L115,'H. INV.'!$F$10:$P$171,11,FALSE),IF(L$2="S",VLOOKUP(L115,'H. INV.'!$V$10:$AF$171,11,FALSE),IF(L$2="D",VLOOKUP(L115,'H. INV.'!$AL$10:$AV$171,11,FALSE),"")))))))</f>
        <v/>
      </c>
      <c r="EP115" s="148" t="str">
        <f>IF(M115="","",IF(M115="L",0,IF(M115="V",0,IF(M115="X",0,IF(M$2="L",VLOOKUP(M115,'H. INV.'!$F$10:$P$171,11,FALSE),IF(M$2="S",VLOOKUP(M115,'H. INV.'!$V$10:$AF$171,11,FALSE),IF(M$2="D",VLOOKUP(M115,'H. INV.'!$AL$10:$AV$171,11,FALSE),"")))))))</f>
        <v/>
      </c>
      <c r="EQ115" s="148" t="str">
        <f>IF(N115="","",IF(N115="L",0,IF(N115="V",0,IF(N115="X",0,IF(N$2="L",VLOOKUP(N115,'H. INV.'!$F$10:$P$171,11,FALSE),IF(N$2="S",VLOOKUP(N115,'H. INV.'!$V$10:$AF$171,11,FALSE),IF(N$2="D",VLOOKUP(N115,'H. INV.'!$AL$10:$AV$171,11,FALSE),"")))))))</f>
        <v/>
      </c>
      <c r="ER115" s="148" t="str">
        <f>IF(O115="","",IF(O115="L",0,IF(O115="V",0,IF(O115="X",0,IF(O$2="L",VLOOKUP(O115,'H. INV.'!$F$10:$P$171,11,FALSE),IF(O$2="S",VLOOKUP(O115,'H. INV.'!$V$10:$AF$171,11,FALSE),IF(O$2="D",VLOOKUP(O115,'H. INV.'!$AL$10:$AV$171,11,FALSE),"")))))))</f>
        <v/>
      </c>
      <c r="ES115" s="148" t="str">
        <f>IF(P115="","",IF(P115="L",0,IF(P115="V",0,IF(P115="X",0,IF(P$2="L",VLOOKUP(P115,'H. INV.'!$F$10:$P$171,11,FALSE),IF(P$2="S",VLOOKUP(P115,'H. INV.'!$V$10:$AF$171,11,FALSE),IF(P$2="D",VLOOKUP(P115,'H. INV.'!$AL$10:$AV$171,11,FALSE),"")))))))</f>
        <v/>
      </c>
      <c r="ET115" s="148" t="str">
        <f>IF(Q115="","",IF(Q115="L",0,IF(Q115="V",0,IF(Q115="X",0,IF(Q$2="L",VLOOKUP(Q115,'H. INV.'!$F$10:$P$171,11,FALSE),IF(Q$2="S",VLOOKUP(Q115,'H. INV.'!$V$10:$AF$171,11,FALSE),IF(Q$2="D",VLOOKUP(Q115,'H. INV.'!$AL$10:$AV$171,11,FALSE),"")))))))</f>
        <v/>
      </c>
      <c r="EU115" s="148" t="str">
        <f>IF(R115="","",IF(R115="L",0,IF(R115="V",0,IF(R115="X",0,IF(R$2="L",VLOOKUP(R115,'H. INV.'!$F$10:$P$171,11,FALSE),IF(R$2="S",VLOOKUP(R115,'H. INV.'!$V$10:$AF$171,11,FALSE),IF(R$2="D",VLOOKUP(R115,'H. INV.'!$AL$10:$AV$171,11,FALSE),"")))))))</f>
        <v/>
      </c>
      <c r="EV115" s="148" t="str">
        <f>IF(S115="","",IF(S115="L",0,IF(S115="V",0,IF(S115="X",0,IF(S$2="L",VLOOKUP(S115,'H. INV.'!$F$10:$P$171,11,FALSE),IF(S$2="S",VLOOKUP(S115,'H. INV.'!$V$10:$AF$171,11,FALSE),IF(S$2="D",VLOOKUP(S115,'H. INV.'!$AL$10:$AV$171,11,FALSE),"")))))))</f>
        <v/>
      </c>
      <c r="EW115" s="148" t="str">
        <f>IF(T115="","",IF(T115="L",0,IF(T115="V",0,IF(T115="X",0,IF(T$2="L",VLOOKUP(T115,'H. INV.'!$F$10:$P$171,11,FALSE),IF(T$2="S",VLOOKUP(T115,'H. INV.'!$V$10:$AF$171,11,FALSE),IF(T$2="D",VLOOKUP(T115,'H. INV.'!$AL$10:$AV$171,11,FALSE),"")))))))</f>
        <v/>
      </c>
      <c r="EX115" s="148" t="str">
        <f>IF(U115="","",IF(U115="L",0,IF(U115="V",0,IF(U115="X",0,IF(U$2="L",VLOOKUP(U115,'H. INV.'!$F$10:$P$171,11,FALSE),IF(U$2="S",VLOOKUP(U115,'H. INV.'!$V$10:$AF$171,11,FALSE),IF(U$2="D",VLOOKUP(U115,'H. INV.'!$AL$10:$AV$171,11,FALSE),"")))))))</f>
        <v/>
      </c>
      <c r="EY115" s="148" t="str">
        <f>IF(V115="","",IF(V115="L",0,IF(V115="V",0,IF(V115="X",0,IF(V$2="L",VLOOKUP(V115,'H. INV.'!$F$10:$P$171,11,FALSE),IF(V$2="S",VLOOKUP(V115,'H. INV.'!$V$10:$AF$171,11,FALSE),IF(V$2="D",VLOOKUP(V115,'H. INV.'!$AL$10:$AV$171,11,FALSE),"")))))))</f>
        <v/>
      </c>
      <c r="EZ115" s="148" t="str">
        <f>IF(W115="","",IF(W115="L",0,IF(W115="V",0,IF(W115="X",0,IF(W$2="L",VLOOKUP(W115,'H. INV.'!$F$10:$P$171,11,FALSE),IF(W$2="S",VLOOKUP(W115,'H. INV.'!$V$10:$AF$171,11,FALSE),IF(W$2="D",VLOOKUP(W115,'H. INV.'!$AL$10:$AV$171,11,FALSE),"")))))))</f>
        <v/>
      </c>
      <c r="FA115" s="148" t="str">
        <f>IF(X115="","",IF(X115="L",0,IF(X115="V",0,IF(X115="X",0,IF(X$2="L",VLOOKUP(X115,'H. INV.'!$F$10:$P$171,11,FALSE),IF(X$2="S",VLOOKUP(X115,'H. INV.'!$V$10:$AF$171,11,FALSE),IF(X$2="D",VLOOKUP(X115,'H. INV.'!$AL$10:$AV$171,11,FALSE),"")))))))</f>
        <v/>
      </c>
      <c r="FB115" s="148" t="str">
        <f>IF(Y115="","",IF(Y115="L",0,IF(Y115="V",0,IF(Y115="X",0,IF(Y$2="L",VLOOKUP(Y115,'H. INV.'!$F$10:$P$171,11,FALSE),IF(Y$2="S",VLOOKUP(Y115,'H. INV.'!$V$10:$AF$171,11,FALSE),IF(Y$2="D",VLOOKUP(Y115,'H. INV.'!$AL$10:$AV$171,11,FALSE),"")))))))</f>
        <v/>
      </c>
      <c r="FC115" s="148" t="str">
        <f>IF(Z115="","",IF(Z115="L",0,IF(Z115="V",0,IF(Z115="X",0,IF(Z$2="L",VLOOKUP(Z115,'H. INV.'!$F$10:$P$171,11,FALSE),IF(Z$2="S",VLOOKUP(Z115,'H. INV.'!$V$10:$AF$171,11,FALSE),IF(Z$2="D",VLOOKUP(Z115,'H. INV.'!$AL$10:$AV$171,11,FALSE),"")))))))</f>
        <v/>
      </c>
      <c r="FD115" s="148" t="str">
        <f>IF(AA115="","",IF(AA115="L",0,IF(AA115="V",0,IF(AA115="X",0,IF(AA$2="L",VLOOKUP(AA115,'H. INV.'!$F$10:$P$171,11,FALSE),IF(AA$2="S",VLOOKUP(AA115,'H. INV.'!$V$10:$AF$171,11,FALSE),IF(AA$2="D",VLOOKUP(AA115,'H. INV.'!$AL$10:$AV$171,11,FALSE),"")))))))</f>
        <v/>
      </c>
      <c r="FE115" s="148" t="str">
        <f>IF(AB115="","",IF(AB115="L",0,IF(AB115="V",0,IF(AB115="X",0,IF(AB$2="L",VLOOKUP(AB115,'H. INV.'!$F$10:$P$171,11,FALSE),IF(AB$2="S",VLOOKUP(AB115,'H. INV.'!$V$10:$AF$171,11,FALSE),IF(AB$2="D",VLOOKUP(AB115,'H. INV.'!$AL$10:$AV$171,11,FALSE),"")))))))</f>
        <v/>
      </c>
      <c r="FF115" s="148" t="str">
        <f>IF(AC115="","",IF(AC115="L",0,IF(AC115="V",0,IF(AC115="X",0,IF(AC$2="L",VLOOKUP(AC115,'H. INV.'!$F$10:$P$171,11,FALSE),IF(AC$2="S",VLOOKUP(AC115,'H. INV.'!$V$10:$AF$171,11,FALSE),IF(AC$2="D",VLOOKUP(AC115,'H. INV.'!$AL$10:$AV$171,11,FALSE),"")))))))</f>
        <v/>
      </c>
      <c r="FG115" s="148" t="str">
        <f>IF(AD115="","",IF(AD115="L",0,IF(AD115="V",0,IF(AD115="X",0,IF(AD$2="L",VLOOKUP(AD115,'H. INV.'!$F$10:$P$171,11,FALSE),IF(AD$2="S",VLOOKUP(AD115,'H. INV.'!$V$10:$AF$171,11,FALSE),IF(AD$2="D",VLOOKUP(AD115,'H. INV.'!$AL$10:$AV$171,11,FALSE),"")))))))</f>
        <v/>
      </c>
      <c r="FH115" s="148" t="str">
        <f>IF(AE115="","",IF(AE115="L",0,IF(AE115="V",0,IF(AE115="X",0,IF(AE$2="L",VLOOKUP(AE115,'H. INV.'!$F$10:$P$171,11,FALSE),IF(AE$2="S",VLOOKUP(AE115,'H. INV.'!$V$10:$AF$171,11,FALSE),IF(AE$2="D",VLOOKUP(AE115,'H. INV.'!$AL$10:$AV$171,11,FALSE),"")))))))</f>
        <v/>
      </c>
      <c r="FI115" s="148" t="str">
        <f>IF(AF115="","",IF(AF115="L",0,IF(AF115="V",0,IF(AF115="X",0,IF(AF$2="L",VLOOKUP(AF115,'H. INV.'!$F$10:$P$171,11,FALSE),IF(AF$2="S",VLOOKUP(AF115,'H. INV.'!$V$10:$AF$171,11,FALSE),IF(AF$2="D",VLOOKUP(AF115,'H. INV.'!$AL$10:$AV$171,11,FALSE),"")))))))</f>
        <v/>
      </c>
      <c r="FJ115" s="148" t="str">
        <f>IF(AG115="","",IF(AG115="L",0,IF(AG115="V",0,IF(AG115="X",0,IF(AG$2="L",VLOOKUP(AG115,'H. INV.'!$F$10:$P$171,11,FALSE),IF(AG$2="S",VLOOKUP(AG115,'H. INV.'!$V$10:$AF$171,11,FALSE),IF(AG$2="D",VLOOKUP(AG115,'H. INV.'!$AL$10:$AV$171,11,FALSE),"")))))))</f>
        <v/>
      </c>
      <c r="FK115" s="148" t="str">
        <f>IF(AH115="","",IF(AH115="L",0,IF(AH115="V",0,IF(AH115="X",0,IF(AH$2="L",VLOOKUP(AH115,'H. INV.'!$F$10:$P$171,11,FALSE),IF(AH$2="S",VLOOKUP(AH115,'H. INV.'!$V$10:$AF$171,11,FALSE),IF(AH$2="D",VLOOKUP(AH115,'H. INV.'!$AL$10:$AV$171,11,FALSE),"")))))))</f>
        <v/>
      </c>
      <c r="FL115" s="148" t="str">
        <f>IF(AI115="","",IF(AI115="L",0,IF(AI115="V",0,IF(AI115="X",0,IF(AI$2="L",VLOOKUP(AI115,'H. INV.'!$F$10:$P$171,11,FALSE),IF(AI$2="S",VLOOKUP(AI115,'H. INV.'!$V$10:$AF$171,11,FALSE),IF(AI$2="D",VLOOKUP(AI115,'H. INV.'!$AL$10:$AV$171,11,FALSE),"")))))))</f>
        <v/>
      </c>
      <c r="FM115" s="148" t="str">
        <f>IF(AJ115="","",IF(AJ115="L",0,IF(AJ115="V",0,IF(AJ115="X",0,IF(AJ$2="L",VLOOKUP(AJ115,'H. INV.'!$F$10:$P$171,11,FALSE),IF(AJ$2="S",VLOOKUP(AJ115,'H. INV.'!$V$10:$AF$171,11,FALSE),IF(AJ$2="D",VLOOKUP(AJ115,'H. INV.'!$AL$10:$AV$171,11,FALSE),"")))))))</f>
        <v/>
      </c>
      <c r="FN115" s="148" t="str">
        <f>IF(AK115="","",IF(AK115="L",0,IF(AK115="V",0,IF(AK115="X",0,IF(AK$2="L",VLOOKUP(AK115,'H. INV.'!$F$10:$P$171,11,FALSE),IF(AK$2="S",VLOOKUP(AK115,'H. INV.'!$V$10:$AF$171,11,FALSE),IF(AK$2="D",VLOOKUP(AK115,'H. INV.'!$AL$10:$AV$171,11,FALSE),"")))))))</f>
        <v/>
      </c>
      <c r="FO115" s="19"/>
      <c r="FP115" s="148" t="str">
        <f>IF(G115="","",IF(G115="L",0,IF(G115="V",0,IF(G115="X",0,IF(G$2="L",VLOOKUP(G115,'H. VER.'!$F$10:$P$171,11,FALSE),IF(G$2="S",VLOOKUP(G115,'H. VER.'!$V$10:$AF$171,11,FALSE),IF(G$2="D",VLOOKUP(G115,'H. VER.'!$AL$10:$AV$171,11,FALSE),"")))))))</f>
        <v/>
      </c>
      <c r="FQ115" s="148" t="str">
        <f>IF(H115="","",IF(H115="L",0,IF(H115="V",0,IF(H115="X",0,IF(H$2="L",VLOOKUP(H115,'H. VER.'!$F$10:$P$171,11,FALSE),IF(H$2="S",VLOOKUP(H115,'H. VER.'!$V$10:$AF$171,11,FALSE),IF(H$2="D",VLOOKUP(H115,'H. VER.'!$AL$10:$AV$171,11,FALSE),"")))))))</f>
        <v/>
      </c>
      <c r="FR115" s="148" t="str">
        <f>IF(I115="","",IF(I115="L",0,IF(I115="V",0,IF(I115="X",0,IF(I$2="L",VLOOKUP(I115,'H. VER.'!$F$10:$P$171,11,FALSE),IF(I$2="S",VLOOKUP(I115,'H. VER.'!$V$10:$AF$171,11,FALSE),IF(I$2="D",VLOOKUP(I115,'H. VER.'!$AL$10:$AV$171,11,FALSE),"")))))))</f>
        <v/>
      </c>
      <c r="FS115" s="148" t="str">
        <f>IF(J115="","",IF(J115="L",0,IF(J115="V",0,IF(J115="X",0,IF(J$2="L",VLOOKUP(J115,'H. VER.'!$F$10:$P$171,11,FALSE),IF(J$2="S",VLOOKUP(J115,'H. VER.'!$V$10:$AF$171,11,FALSE),IF(J$2="D",VLOOKUP(J115,'H. VER.'!$AL$10:$AV$171,11,FALSE),"")))))))</f>
        <v/>
      </c>
      <c r="FT115" s="148" t="str">
        <f>IF(K115="","",IF(K115="L",0,IF(K115="V",0,IF(K115="X",0,IF(K$2="L",VLOOKUP(K115,'H. VER.'!$F$10:$P$171,11,FALSE),IF(K$2="S",VLOOKUP(K115,'H. VER.'!$V$10:$AF$171,11,FALSE),IF(K$2="D",VLOOKUP(K115,'H. VER.'!$AL$10:$AV$171,11,FALSE),"")))))))</f>
        <v/>
      </c>
      <c r="FU115" s="148" t="str">
        <f>IF(L115="","",IF(L115="L",0,IF(L115="V",0,IF(L115="X",0,IF(L$2="L",VLOOKUP(L115,'H. VER.'!$F$10:$P$171,11,FALSE),IF(L$2="S",VLOOKUP(L115,'H. VER.'!$V$10:$AF$171,11,FALSE),IF(L$2="D",VLOOKUP(L115,'H. VER.'!$AL$10:$AV$171,11,FALSE),"")))))))</f>
        <v/>
      </c>
      <c r="FV115" s="148" t="str">
        <f>IF(M115="","",IF(M115="L",0,IF(M115="V",0,IF(M115="X",0,IF(M$2="L",VLOOKUP(M115,'H. VER.'!$F$10:$P$171,11,FALSE),IF(M$2="S",VLOOKUP(M115,'H. VER.'!$V$10:$AF$171,11,FALSE),IF(M$2="D",VLOOKUP(M115,'H. VER.'!$AL$10:$AV$171,11,FALSE),"")))))))</f>
        <v/>
      </c>
      <c r="FW115" s="148" t="str">
        <f>IF(N115="","",IF(N115="L",0,IF(N115="V",0,IF(N115="X",0,IF(N$2="L",VLOOKUP(N115,'H. VER.'!$F$10:$P$171,11,FALSE),IF(N$2="S",VLOOKUP(N115,'H. VER.'!$V$10:$AF$171,11,FALSE),IF(N$2="D",VLOOKUP(N115,'H. VER.'!$AL$10:$AV$171,11,FALSE),"")))))))</f>
        <v/>
      </c>
      <c r="FX115" s="148" t="str">
        <f>IF(O115="","",IF(O115="L",0,IF(O115="V",0,IF(O115="X",0,IF(O$2="L",VLOOKUP(O115,'H. VER.'!$F$10:$P$171,11,FALSE),IF(O$2="S",VLOOKUP(O115,'H. VER.'!$V$10:$AF$171,11,FALSE),IF(O$2="D",VLOOKUP(O115,'H. VER.'!$AL$10:$AV$171,11,FALSE),"")))))))</f>
        <v/>
      </c>
      <c r="FY115" s="148" t="str">
        <f>IF(P115="","",IF(P115="L",0,IF(P115="V",0,IF(P115="X",0,IF(P$2="L",VLOOKUP(P115,'H. VER.'!$F$10:$P$171,11,FALSE),IF(P$2="S",VLOOKUP(P115,'H. VER.'!$V$10:$AF$171,11,FALSE),IF(P$2="D",VLOOKUP(P115,'H. VER.'!$AL$10:$AV$171,11,FALSE),"")))))))</f>
        <v/>
      </c>
      <c r="FZ115" s="148" t="str">
        <f>IF(Q115="","",IF(Q115="L",0,IF(Q115="V",0,IF(Q115="X",0,IF(Q$2="L",VLOOKUP(Q115,'H. VER.'!$F$10:$P$171,11,FALSE),IF(Q$2="S",VLOOKUP(Q115,'H. VER.'!$V$10:$AF$171,11,FALSE),IF(Q$2="D",VLOOKUP(Q115,'H. VER.'!$AL$10:$AV$171,11,FALSE),"")))))))</f>
        <v/>
      </c>
      <c r="GA115" s="148" t="str">
        <f>IF(R115="","",IF(R115="L",0,IF(R115="V",0,IF(R115="X",0,IF(R$2="L",VLOOKUP(R115,'H. VER.'!$F$10:$P$171,11,FALSE),IF(R$2="S",VLOOKUP(R115,'H. VER.'!$V$10:$AF$171,11,FALSE),IF(R$2="D",VLOOKUP(R115,'H. VER.'!$AL$10:$AV$171,11,FALSE),"")))))))</f>
        <v/>
      </c>
      <c r="GB115" s="148" t="str">
        <f>IF(S115="","",IF(S115="L",0,IF(S115="V",0,IF(S115="X",0,IF(S$2="L",VLOOKUP(S115,'H. VER.'!$F$10:$P$171,11,FALSE),IF(S$2="S",VLOOKUP(S115,'H. VER.'!$V$10:$AF$171,11,FALSE),IF(S$2="D",VLOOKUP(S115,'H. VER.'!$AL$10:$AV$171,11,FALSE),"")))))))</f>
        <v/>
      </c>
      <c r="GC115" s="148" t="str">
        <f>IF(T115="","",IF(T115="L",0,IF(T115="V",0,IF(T115="X",0,IF(T$2="L",VLOOKUP(T115,'H. VER.'!$F$10:$P$171,11,FALSE),IF(T$2="S",VLOOKUP(T115,'H. VER.'!$V$10:$AF$171,11,FALSE),IF(T$2="D",VLOOKUP(T115,'H. VER.'!$AL$10:$AV$171,11,FALSE),"")))))))</f>
        <v/>
      </c>
      <c r="GD115" s="148" t="str">
        <f>IF(U115="","",IF(U115="L",0,IF(U115="V",0,IF(U115="X",0,IF(U$2="L",VLOOKUP(U115,'H. VER.'!$F$10:$P$171,11,FALSE),IF(U$2="S",VLOOKUP(U115,'H. VER.'!$V$10:$AF$171,11,FALSE),IF(U$2="D",VLOOKUP(U115,'H. VER.'!$AL$10:$AV$171,11,FALSE),"")))))))</f>
        <v/>
      </c>
      <c r="GE115" s="148" t="str">
        <f>IF(V115="","",IF(V115="L",0,IF(V115="V",0,IF(V115="X",0,IF(V$2="L",VLOOKUP(V115,'H. VER.'!$F$10:$P$171,11,FALSE),IF(V$2="S",VLOOKUP(V115,'H. VER.'!$V$10:$AF$171,11,FALSE),IF(V$2="D",VLOOKUP(V115,'H. VER.'!$AL$10:$AV$171,11,FALSE),"")))))))</f>
        <v/>
      </c>
      <c r="GF115" s="148" t="str">
        <f>IF(W115="","",IF(W115="L",0,IF(W115="V",0,IF(W115="X",0,IF(W$2="L",VLOOKUP(W115,'H. VER.'!$F$10:$P$171,11,FALSE),IF(W$2="S",VLOOKUP(W115,'H. VER.'!$V$10:$AF$171,11,FALSE),IF(W$2="D",VLOOKUP(W115,'H. VER.'!$AL$10:$AV$171,11,FALSE),"")))))))</f>
        <v/>
      </c>
      <c r="GG115" s="148" t="str">
        <f>IF(X115="","",IF(X115="L",0,IF(X115="V",0,IF(X115="X",0,IF(X$2="L",VLOOKUP(X115,'H. VER.'!$F$10:$P$171,11,FALSE),IF(X$2="S",VLOOKUP(X115,'H. VER.'!$V$10:$AF$171,11,FALSE),IF(X$2="D",VLOOKUP(X115,'H. VER.'!$AL$10:$AV$171,11,FALSE),"")))))))</f>
        <v/>
      </c>
      <c r="GH115" s="148" t="str">
        <f>IF(Y115="","",IF(Y115="L",0,IF(Y115="V",0,IF(Y115="X",0,IF(Y$2="L",VLOOKUP(Y115,'H. VER.'!$F$10:$P$171,11,FALSE),IF(Y$2="S",VLOOKUP(Y115,'H. VER.'!$V$10:$AF$171,11,FALSE),IF(Y$2="D",VLOOKUP(Y115,'H. VER.'!$AL$10:$AV$171,11,FALSE),"")))))))</f>
        <v/>
      </c>
      <c r="GI115" s="148" t="str">
        <f>IF(Z115="","",IF(Z115="L",0,IF(Z115="V",0,IF(Z115="X",0,IF(Z$2="L",VLOOKUP(Z115,'H. VER.'!$F$10:$P$171,11,FALSE),IF(Z$2="S",VLOOKUP(Z115,'H. VER.'!$V$10:$AF$171,11,FALSE),IF(Z$2="D",VLOOKUP(Z115,'H. VER.'!$AL$10:$AV$171,11,FALSE),"")))))))</f>
        <v/>
      </c>
      <c r="GJ115" s="148" t="str">
        <f>IF(AA115="","",IF(AA115="L",0,IF(AA115="V",0,IF(AA115="X",0,IF(AA$2="L",VLOOKUP(AA115,'H. VER.'!$F$10:$P$171,11,FALSE),IF(AA$2="S",VLOOKUP(AA115,'H. VER.'!$V$10:$AF$171,11,FALSE),IF(AA$2="D",VLOOKUP(AA115,'H. VER.'!$AL$10:$AV$171,11,FALSE),"")))))))</f>
        <v/>
      </c>
      <c r="GK115" s="148" t="str">
        <f>IF(AB115="","",IF(AB115="L",0,IF(AB115="V",0,IF(AB115="X",0,IF(AB$2="L",VLOOKUP(AB115,'H. VER.'!$F$10:$P$171,11,FALSE),IF(AB$2="S",VLOOKUP(AB115,'H. VER.'!$V$10:$AF$171,11,FALSE),IF(AB$2="D",VLOOKUP(AB115,'H. VER.'!$AL$10:$AV$171,11,FALSE),"")))))))</f>
        <v/>
      </c>
      <c r="GL115" s="148" t="str">
        <f>IF(AC115="","",IF(AC115="L",0,IF(AC115="V",0,IF(AC115="X",0,IF(AC$2="L",VLOOKUP(AC115,'H. VER.'!$F$10:$P$171,11,FALSE),IF(AC$2="S",VLOOKUP(AC115,'H. VER.'!$V$10:$AF$171,11,FALSE),IF(AC$2="D",VLOOKUP(AC115,'H. VER.'!$AL$10:$AV$171,11,FALSE),"")))))))</f>
        <v/>
      </c>
      <c r="GM115" s="148" t="str">
        <f>IF(AD115="","",IF(AD115="L",0,IF(AD115="V",0,IF(AD115="X",0,IF(AD$2="L",VLOOKUP(AD115,'H. VER.'!$F$10:$P$171,11,FALSE),IF(AD$2="S",VLOOKUP(AD115,'H. VER.'!$V$10:$AF$171,11,FALSE),IF(AD$2="D",VLOOKUP(AD115,'H. VER.'!$AL$10:$AV$171,11,FALSE),"")))))))</f>
        <v/>
      </c>
      <c r="GN115" s="148" t="str">
        <f>IF(AE115="","",IF(AE115="L",0,IF(AE115="V",0,IF(AE115="X",0,IF(AE$2="L",VLOOKUP(AE115,'H. VER.'!$F$10:$P$171,11,FALSE),IF(AE$2="S",VLOOKUP(AE115,'H. VER.'!$V$10:$AF$171,11,FALSE),IF(AE$2="D",VLOOKUP(AE115,'H. VER.'!$AL$10:$AV$171,11,FALSE),"")))))))</f>
        <v/>
      </c>
      <c r="GO115" s="148" t="str">
        <f>IF(AF115="","",IF(AF115="L",0,IF(AF115="V",0,IF(AF115="X",0,IF(AF$2="L",VLOOKUP(AF115,'H. VER.'!$F$10:$P$171,11,FALSE),IF(AF$2="S",VLOOKUP(AF115,'H. VER.'!$V$10:$AF$171,11,FALSE),IF(AF$2="D",VLOOKUP(AF115,'H. VER.'!$AL$10:$AV$171,11,FALSE),"")))))))</f>
        <v/>
      </c>
      <c r="GP115" s="148" t="str">
        <f>IF(AG115="","",IF(AG115="L",0,IF(AG115="V",0,IF(AG115="X",0,IF(AG$2="L",VLOOKUP(AG115,'H. VER.'!$F$10:$P$171,11,FALSE),IF(AG$2="S",VLOOKUP(AG115,'H. VER.'!$V$10:$AF$171,11,FALSE),IF(AG$2="D",VLOOKUP(AG115,'H. VER.'!$AL$10:$AV$171,11,FALSE),"")))))))</f>
        <v/>
      </c>
      <c r="GQ115" s="148" t="str">
        <f>IF(AH115="","",IF(AH115="L",0,IF(AH115="V",0,IF(AH115="X",0,IF(AH$2="L",VLOOKUP(AH115,'H. VER.'!$F$10:$P$171,11,FALSE),IF(AH$2="S",VLOOKUP(AH115,'H. VER.'!$V$10:$AF$171,11,FALSE),IF(AH$2="D",VLOOKUP(AH115,'H. VER.'!$AL$10:$AV$171,11,FALSE),"")))))))</f>
        <v/>
      </c>
      <c r="GR115" s="148" t="str">
        <f>IF(AI115="","",IF(AI115="L",0,IF(AI115="V",0,IF(AI115="X",0,IF(AI$2="L",VLOOKUP(AI115,'H. VER.'!$F$10:$P$171,11,FALSE),IF(AI$2="S",VLOOKUP(AI115,'H. VER.'!$V$10:$AF$171,11,FALSE),IF(AI$2="D",VLOOKUP(AI115,'H. VER.'!$AL$10:$AV$171,11,FALSE),"")))))))</f>
        <v/>
      </c>
      <c r="GS115" s="148" t="str">
        <f>IF(AJ115="","",IF(AJ115="L",0,IF(AJ115="V",0,IF(AJ115="X",0,IF(AJ$2="L",VLOOKUP(AJ115,'H. VER.'!$F$10:$P$171,11,FALSE),IF(AJ$2="S",VLOOKUP(AJ115,'H. VER.'!$V$10:$AF$171,11,FALSE),IF(AJ$2="D",VLOOKUP(AJ115,'H. VER.'!$AL$10:$AV$171,11,FALSE),"")))))))</f>
        <v/>
      </c>
      <c r="GT115" s="148" t="str">
        <f>IF(AK115="","",IF(AK115="L",0,IF(AK115="V",0,IF(AK115="X",0,IF(AK$2="L",VLOOKUP(AK115,'H. VER.'!$F$10:$P$171,11,FALSE),IF(AK$2="S",VLOOKUP(AK115,'H. VER.'!$V$10:$AF$171,11,FALSE),IF(AK$2="D",VLOOKUP(AK115,'H. VER.'!$AL$10:$AV$171,11,FALSE),"")))))))</f>
        <v/>
      </c>
      <c r="GU115" s="19"/>
      <c r="GV115" s="417" t="str">
        <f t="shared" si="122"/>
        <v/>
      </c>
      <c r="GW115" s="415"/>
    </row>
    <row r="116" spans="1:205" ht="15.75">
      <c r="A116" s="368"/>
      <c r="B116" s="367" t="str">
        <f>IFERROR(VLOOKUP(A532/7/2023+CONDUCTORES!C:V,20,FALSE),"")</f>
        <v/>
      </c>
      <c r="C116" s="544" t="str">
        <f>IF(CUADRO!A116="",IF(B116="","",B116),VLOOKUP(CUADRO!A116,CONDUCTORES!C:E,3,FALSE))</f>
        <v/>
      </c>
      <c r="D116" s="545" t="str">
        <f>IF(ISNA(IF(B116="",IF(A116="","",A116),VLOOKUP(B116,CONDUCTORES!B:F,5,FALSE))),"",(IF(B116="",IF(A116="","",A116),VLOOKUP(B116,CONDUCTORES!B:F,5,FALSE))))</f>
        <v/>
      </c>
      <c r="E116" s="546">
        <v>101</v>
      </c>
      <c r="F116" s="551"/>
      <c r="G116" s="547"/>
      <c r="H116" s="547"/>
      <c r="I116" s="547"/>
      <c r="J116" s="547"/>
      <c r="K116" s="547"/>
      <c r="L116" s="547"/>
      <c r="M116" s="547"/>
      <c r="N116" s="547"/>
      <c r="O116" s="547"/>
      <c r="P116" s="547"/>
      <c r="Q116" s="547"/>
      <c r="R116" s="547"/>
      <c r="S116" s="550"/>
      <c r="T116" s="547"/>
      <c r="U116" s="547"/>
      <c r="V116" s="547"/>
      <c r="W116" s="547"/>
      <c r="X116" s="547"/>
      <c r="Y116" s="547"/>
      <c r="Z116" s="550"/>
      <c r="AA116" s="547"/>
      <c r="AB116" s="547"/>
      <c r="AC116" s="547"/>
      <c r="AD116" s="547"/>
      <c r="AE116" s="547"/>
      <c r="AF116" s="547"/>
      <c r="AG116" s="547"/>
      <c r="AH116" s="547"/>
      <c r="AI116" s="547"/>
      <c r="AJ116" s="547"/>
      <c r="AK116" s="547"/>
      <c r="AL116" s="417">
        <f t="shared" si="111"/>
        <v>0</v>
      </c>
      <c r="AM116" s="417">
        <f t="shared" si="79"/>
        <v>31</v>
      </c>
      <c r="AN116" s="463">
        <f t="shared" si="112"/>
        <v>0</v>
      </c>
      <c r="AO116" s="463">
        <f t="shared" si="113"/>
        <v>0</v>
      </c>
      <c r="AP116" s="463">
        <f t="shared" si="114"/>
        <v>0</v>
      </c>
      <c r="AQ116" s="463">
        <f t="shared" si="115"/>
        <v>0</v>
      </c>
      <c r="AR116" s="463">
        <f t="shared" si="116"/>
        <v>0</v>
      </c>
      <c r="AS116" s="464">
        <f t="shared" si="117"/>
        <v>0</v>
      </c>
      <c r="AT116" s="464">
        <f t="shared" si="118"/>
        <v>0</v>
      </c>
      <c r="AU116" s="465">
        <f>EH116+(AO116*(CALCULADORA!$L$22/30))+(CUADRO!AP116*CALCULADORA!$J$22)+(CUADRO!AQ116*CALCULADORA!$J$22)+(CUADRO!AR116*CALCULADORA!$J$22)</f>
        <v>0</v>
      </c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97">
        <f t="shared" si="123"/>
        <v>1</v>
      </c>
      <c r="BW116" s="97">
        <f t="shared" si="124"/>
        <v>2</v>
      </c>
      <c r="BX116" s="97">
        <f t="shared" si="125"/>
        <v>3</v>
      </c>
      <c r="BY116" s="97">
        <f t="shared" si="126"/>
        <v>4</v>
      </c>
      <c r="BZ116" s="97">
        <f t="shared" si="127"/>
        <v>5</v>
      </c>
      <c r="CA116" s="97">
        <f t="shared" si="128"/>
        <v>6</v>
      </c>
      <c r="CB116" s="97">
        <f t="shared" si="129"/>
        <v>7</v>
      </c>
      <c r="CC116" s="97">
        <f t="shared" si="130"/>
        <v>8</v>
      </c>
      <c r="CD116" s="97">
        <f t="shared" si="131"/>
        <v>9</v>
      </c>
      <c r="CE116" s="97">
        <f t="shared" si="132"/>
        <v>10</v>
      </c>
      <c r="CF116" s="97">
        <f t="shared" si="133"/>
        <v>11</v>
      </c>
      <c r="CG116" s="97">
        <f t="shared" si="134"/>
        <v>12</v>
      </c>
      <c r="CH116" s="97">
        <f t="shared" si="135"/>
        <v>13</v>
      </c>
      <c r="CI116" s="97">
        <f t="shared" si="136"/>
        <v>14</v>
      </c>
      <c r="CJ116" s="97">
        <f t="shared" si="137"/>
        <v>15</v>
      </c>
      <c r="CK116" s="97">
        <f t="shared" si="138"/>
        <v>16</v>
      </c>
      <c r="CL116" s="97">
        <f t="shared" si="139"/>
        <v>17</v>
      </c>
      <c r="CM116" s="97">
        <f t="shared" si="140"/>
        <v>18</v>
      </c>
      <c r="CN116" s="97">
        <f t="shared" si="141"/>
        <v>19</v>
      </c>
      <c r="CO116" s="97">
        <f t="shared" si="142"/>
        <v>20</v>
      </c>
      <c r="CP116" s="97">
        <f t="shared" si="143"/>
        <v>21</v>
      </c>
      <c r="CQ116" s="97">
        <f t="shared" si="144"/>
        <v>22</v>
      </c>
      <c r="CR116" s="97">
        <f t="shared" si="145"/>
        <v>23</v>
      </c>
      <c r="CS116" s="97">
        <f t="shared" si="146"/>
        <v>24</v>
      </c>
      <c r="CT116" s="97">
        <f t="shared" si="147"/>
        <v>25</v>
      </c>
      <c r="CU116" s="97">
        <f t="shared" si="148"/>
        <v>26</v>
      </c>
      <c r="CV116" s="97">
        <f t="shared" si="149"/>
        <v>27</v>
      </c>
      <c r="CW116" s="97">
        <f t="shared" si="150"/>
        <v>28</v>
      </c>
      <c r="CX116" s="97">
        <f t="shared" si="151"/>
        <v>29</v>
      </c>
      <c r="CY116" s="97">
        <f t="shared" si="152"/>
        <v>30</v>
      </c>
      <c r="CZ116" s="97">
        <f t="shared" si="153"/>
        <v>31</v>
      </c>
      <c r="DA116" s="19"/>
      <c r="DB116" s="19"/>
      <c r="DC116" s="148" t="str">
        <f>IF(G116="X",CALCULADORA!$J$22,IF(CUADRO!G116="V",0,IF(CUADRO!G116="AP",0,IF(CUADRO!G116="HS",0,IF(CUADRO!G116="BA",0,IF(CALCULADORA!$M$2="INVIERNO",CUADRO!EJ116,CUADRO!FP116))))))</f>
        <v/>
      </c>
      <c r="DD116" s="148" t="str">
        <f>IF(H116="X",CALCULADORA!$J$22,IF(CUADRO!H116="V",0,IF(CUADRO!H116="AP",0,IF(CUADRO!H116="HS",0,IF(CUADRO!H116="BA",0,IF(CALCULADORA!$M$2="INVIERNO",CUADRO!EK116,CUADRO!FQ116))))))</f>
        <v/>
      </c>
      <c r="DE116" s="148" t="str">
        <f>IF(I116="X",CALCULADORA!$J$22,IF(CUADRO!I116="V",0,IF(CUADRO!I116="AP",0,IF(CUADRO!I116="HS",0,IF(CUADRO!I116="BA",0,IF(CALCULADORA!$M$2="INVIERNO",CUADRO!EL116,CUADRO!FR116))))))</f>
        <v/>
      </c>
      <c r="DF116" s="148" t="str">
        <f>IF(J116="X",CALCULADORA!$J$22,IF(CUADRO!J116="V",0,IF(CUADRO!J116="AP",0,IF(CUADRO!J116="HS",0,IF(CUADRO!J116="BA",0,IF(CALCULADORA!$M$2="INVIERNO",CUADRO!EM116,CUADRO!FS116))))))</f>
        <v/>
      </c>
      <c r="DG116" s="148" t="str">
        <f>IF(K116="X",CALCULADORA!$J$22,IF(CUADRO!K116="V",0,IF(CUADRO!K116="AP",0,IF(CUADRO!K116="HS",0,IF(CUADRO!K116="BA",0,IF(CALCULADORA!$M$2="INVIERNO",CUADRO!EN116,CUADRO!FT116))))))</f>
        <v/>
      </c>
      <c r="DH116" s="148" t="str">
        <f>IF(L116="X",CALCULADORA!$J$22,IF(CUADRO!L116="V",0,IF(CUADRO!L116="AP",0,IF(CUADRO!L116="HS",0,IF(CUADRO!L116="BA",0,IF(CALCULADORA!$M$2="INVIERNO",CUADRO!EO116,CUADRO!FU116))))))</f>
        <v/>
      </c>
      <c r="DI116" s="148" t="str">
        <f>IF(M116="X",CALCULADORA!$J$22,IF(CUADRO!M116="V",0,IF(CUADRO!M116="AP",0,IF(CUADRO!M116="HS",0,IF(CUADRO!M116="BA",0,IF(CALCULADORA!$M$2="INVIERNO",CUADRO!EP116,CUADRO!FV116))))))</f>
        <v/>
      </c>
      <c r="DJ116" s="148" t="str">
        <f>IF(N116="X",CALCULADORA!$J$22,IF(CUADRO!N116="V",0,IF(CUADRO!N116="AP",0,IF(CUADRO!N116="HS",0,IF(CUADRO!N116="BA",0,IF(CALCULADORA!$M$2="INVIERNO",CUADRO!EQ116,CUADRO!FW116))))))</f>
        <v/>
      </c>
      <c r="DK116" s="148" t="str">
        <f>IF(O116="X",CALCULADORA!$J$22,IF(CUADRO!O116="V",0,IF(CUADRO!O116="AP",0,IF(CUADRO!O116="HS",0,IF(CUADRO!O116="BA",0,IF(CALCULADORA!$M$2="INVIERNO",CUADRO!ER116,CUADRO!FX116))))))</f>
        <v/>
      </c>
      <c r="DL116" s="148" t="str">
        <f>IF(P116="X",CALCULADORA!$J$22,IF(CUADRO!P116="V",0,IF(CUADRO!P116="AP",0,IF(CUADRO!P116="HS",0,IF(CUADRO!P116="BA",0,IF(CALCULADORA!$M$2="INVIERNO",CUADRO!ES116,CUADRO!FY116))))))</f>
        <v/>
      </c>
      <c r="DM116" s="148" t="str">
        <f>IF(Q116="X",CALCULADORA!$J$22,IF(CUADRO!Q116="V",0,IF(CUADRO!Q116="AP",0,IF(CUADRO!Q116="HS",0,IF(CUADRO!Q116="BA",0,IF(CALCULADORA!$M$2="INVIERNO",CUADRO!ET116,CUADRO!FZ116))))))</f>
        <v/>
      </c>
      <c r="DN116" s="148" t="str">
        <f>IF(R116="X",CALCULADORA!$J$22,IF(CUADRO!R116="V",0,IF(CUADRO!R116="AP",0,IF(CUADRO!R116="HS",0,IF(CUADRO!R116="BA",0,IF(CALCULADORA!$M$2="INVIERNO",CUADRO!EU116,CUADRO!GA116))))))</f>
        <v/>
      </c>
      <c r="DO116" s="148" t="str">
        <f>IF(S116="X",CALCULADORA!$J$22,IF(CUADRO!S116="V",0,IF(CUADRO!S116="AP",0,IF(CUADRO!S116="HS",0,IF(CUADRO!S116="BA",0,IF(CALCULADORA!$M$2="INVIERNO",CUADRO!EV116,CUADRO!GB116))))))</f>
        <v/>
      </c>
      <c r="DP116" s="148" t="str">
        <f>IF(T116="X",CALCULADORA!$J$22,IF(CUADRO!T116="V",0,IF(CUADRO!T116="AP",0,IF(CUADRO!T116="HS",0,IF(CUADRO!T116="BA",0,IF(CALCULADORA!$M$2="INVIERNO",CUADRO!EW116,CUADRO!GC116))))))</f>
        <v/>
      </c>
      <c r="DQ116" s="148" t="str">
        <f>IF(U116="X",CALCULADORA!$J$22,IF(CUADRO!U116="V",0,IF(CUADRO!U116="AP",0,IF(CUADRO!U116="HS",0,IF(CUADRO!U116="BA",0,IF(CALCULADORA!$M$2="INVIERNO",CUADRO!EX116,CUADRO!GD116))))))</f>
        <v/>
      </c>
      <c r="DR116" s="148" t="str">
        <f>IF(V116="X",CALCULADORA!$J$22,IF(CUADRO!V116="V",0,IF(CUADRO!V116="AP",0,IF(CUADRO!V116="HS",0,IF(CUADRO!V116="BA",0,IF(CALCULADORA!$M$2="INVIERNO",CUADRO!EY116,CUADRO!GE116))))))</f>
        <v/>
      </c>
      <c r="DS116" s="148" t="str">
        <f>IF(W116="X",CALCULADORA!$J$22,IF(CUADRO!W116="V",0,IF(CUADRO!W116="AP",0,IF(CUADRO!W116="HS",0,IF(CUADRO!W116="BA",0,IF(CALCULADORA!$M$2="INVIERNO",CUADRO!EZ116,CUADRO!GF116))))))</f>
        <v/>
      </c>
      <c r="DT116" s="148" t="str">
        <f>IF(X116="X",CALCULADORA!$J$22,IF(CUADRO!X116="V",0,IF(CUADRO!X116="AP",0,IF(CUADRO!X116="HS",0,IF(CUADRO!X116="BA",0,IF(CALCULADORA!$M$2="INVIERNO",CUADRO!FA116,CUADRO!GG116))))))</f>
        <v/>
      </c>
      <c r="DU116" s="148" t="str">
        <f>IF(Y116="X",CALCULADORA!$J$22,IF(CUADRO!Y116="V",0,IF(CUADRO!Y116="AP",0,IF(CUADRO!Y116="HS",0,IF(CUADRO!Y116="BA",0,IF(CALCULADORA!$M$2="INVIERNO",CUADRO!FB116,CUADRO!GH116))))))</f>
        <v/>
      </c>
      <c r="DV116" s="148" t="str">
        <f>IF(Z116="X",CALCULADORA!$J$22,IF(CUADRO!Z116="V",0,IF(CUADRO!Z116="AP",0,IF(CUADRO!Z116="HS",0,IF(CUADRO!Z116="BA",0,IF(CALCULADORA!$M$2="INVIERNO",CUADRO!FC116,CUADRO!GI116))))))</f>
        <v/>
      </c>
      <c r="DW116" s="148" t="str">
        <f>IF(AA116="X",CALCULADORA!$J$22,IF(CUADRO!AA116="V",0,IF(CUADRO!AA116="AP",0,IF(CUADRO!AA116="HS",0,IF(CUADRO!AA116="BA",0,IF(CALCULADORA!$M$2="INVIERNO",CUADRO!FD116,CUADRO!GJ116))))))</f>
        <v/>
      </c>
      <c r="DX116" s="148" t="str">
        <f>IF(AB116="X",CALCULADORA!$J$22,IF(CUADRO!AB116="V",0,IF(CUADRO!AB116="AP",0,IF(CUADRO!AB116="HS",0,IF(CUADRO!AB116="BA",0,IF(CALCULADORA!$M$2="INVIERNO",CUADRO!FE116,CUADRO!GK116))))))</f>
        <v/>
      </c>
      <c r="DY116" s="148" t="str">
        <f>IF(AC116="X",CALCULADORA!$J$22,IF(CUADRO!AC116="V",0,IF(CUADRO!AC116="AP",0,IF(CUADRO!AC116="HS",0,IF(CUADRO!AC116="BA",0,IF(CALCULADORA!$M$2="INVIERNO",CUADRO!FF116,CUADRO!GL116))))))</f>
        <v/>
      </c>
      <c r="DZ116" s="148" t="str">
        <f>IF(AD116="X",CALCULADORA!$J$22,IF(CUADRO!AD116="V",0,IF(CUADRO!AD116="AP",0,IF(CUADRO!AD116="HS",0,IF(CUADRO!AD116="BA",0,IF(CALCULADORA!$M$2="INVIERNO",CUADRO!FG116,CUADRO!GM116))))))</f>
        <v/>
      </c>
      <c r="EA116" s="148" t="str">
        <f>IF(AE116="X",CALCULADORA!$J$22,IF(CUADRO!AE116="V",0,IF(CUADRO!AE116="AP",0,IF(CUADRO!AE116="HS",0,IF(CUADRO!AE116="BA",0,IF(CALCULADORA!$M$2="INVIERNO",CUADRO!FH116,CUADRO!GN116))))))</f>
        <v/>
      </c>
      <c r="EB116" s="148" t="str">
        <f>IF(AF116="X",CALCULADORA!$J$22,IF(CUADRO!AF116="V",0,IF(CUADRO!AF116="AP",0,IF(CUADRO!AF116="HS",0,IF(CUADRO!AF116="BA",0,IF(CALCULADORA!$M$2="INVIERNO",CUADRO!FI116,CUADRO!GO116))))))</f>
        <v/>
      </c>
      <c r="EC116" s="148" t="str">
        <f>IF(AG116="X",CALCULADORA!$J$22,IF(CUADRO!AG116="V",0,IF(CUADRO!AG116="AP",0,IF(CUADRO!AG116="HS",0,IF(CUADRO!AG116="BA",0,IF(CALCULADORA!$M$2="INVIERNO",CUADRO!FJ116,CUADRO!GP116))))))</f>
        <v/>
      </c>
      <c r="ED116" s="148" t="str">
        <f>IF(AH116="X",CALCULADORA!$J$22,IF(CUADRO!AH116="V",0,IF(CUADRO!AH116="AP",0,IF(CUADRO!AH116="HS",0,IF(CUADRO!AH116="BA",0,IF(CALCULADORA!$M$2="INVIERNO",CUADRO!FK116,CUADRO!GQ116))))))</f>
        <v/>
      </c>
      <c r="EE116" s="148" t="str">
        <f>IF(AI116="X",CALCULADORA!$J$22,IF(CUADRO!AI116="V",0,IF(CUADRO!AI116="AP",0,IF(CUADRO!AI116="HS",0,IF(CUADRO!AI116="BA",0,IF(CALCULADORA!$M$2="INVIERNO",CUADRO!FL116,CUADRO!GR116))))))</f>
        <v/>
      </c>
      <c r="EF116" s="148" t="str">
        <f>IF(AJ116="X",CALCULADORA!$J$22,IF(CUADRO!AJ116="V",0,IF(CUADRO!AJ116="AP",0,IF(CUADRO!AJ116="HS",0,IF(CUADRO!AJ116="BA",0,IF(CALCULADORA!$M$2="INVIERNO",CUADRO!FM116,CUADRO!GS116))))))</f>
        <v/>
      </c>
      <c r="EG116" s="148" t="str">
        <f>IF(AK116="X",CALCULADORA!$J$22,IF(CUADRO!AK116="V",0,IF(CUADRO!AK116="AP",0,IF(CUADRO!AK116="HS",0,IF(CUADRO!AK116="BA",0,IF(CALCULADORA!$M$2="INVIERNO",CUADRO!FN116,CUADRO!GT116))))))</f>
        <v/>
      </c>
      <c r="EH116" s="363">
        <f t="shared" si="119"/>
        <v>0</v>
      </c>
      <c r="EI116" s="19"/>
      <c r="EJ116" s="148" t="str">
        <f>IF(G116="","",IF(G116="L",0,IF(G116="V",0,IF(G116="X",0,IF(G$2="L",VLOOKUP(G116,'H. INV.'!$F$10:$P$171,11,FALSE),IF(G$2="S",VLOOKUP(G116,'H. INV.'!$V$10:$AF$171,11,FALSE),IF(G$2="D",VLOOKUP(G116,'H. INV.'!$AL$10:$AV$171,11,FALSE),"")))))))</f>
        <v/>
      </c>
      <c r="EK116" s="148" t="str">
        <f>IF(H116="","",IF(H116="L",0,IF(H116="V",0,IF(H116="X",0,IF(H$2="L",VLOOKUP(H116,'H. INV.'!$F$10:$P$171,11,FALSE),IF(H$2="S",VLOOKUP(H116,'H. INV.'!$V$10:$AF$171,11,FALSE),IF(H$2="D",VLOOKUP(H116,'H. INV.'!$AL$10:$AV$171,11,FALSE),"")))))))</f>
        <v/>
      </c>
      <c r="EL116" s="148" t="str">
        <f>IF(I116="","",IF(I116="L",0,IF(I116="V",0,IF(I116="X",0,IF(I$2="L",VLOOKUP(I116,'H. INV.'!$F$10:$P$171,11,FALSE),IF(I$2="S",VLOOKUP(I116,'H. INV.'!$V$10:$AF$171,11,FALSE),IF(I$2="D",VLOOKUP(I116,'H. INV.'!$AL$10:$AV$171,11,FALSE),"")))))))</f>
        <v/>
      </c>
      <c r="EM116" s="148" t="str">
        <f>IF(J116="","",IF(J116="L",0,IF(J116="V",0,IF(J116="X",0,IF(J$2="L",VLOOKUP(J116,'H. INV.'!$F$10:$P$171,11,FALSE),IF(J$2="S",VLOOKUP(J116,'H. INV.'!$V$10:$AF$171,11,FALSE),IF(J$2="D",VLOOKUP(J116,'H. INV.'!$AL$10:$AV$171,11,FALSE),"")))))))</f>
        <v/>
      </c>
      <c r="EN116" s="148" t="str">
        <f>IF(K116="","",IF(K116="L",0,IF(K116="V",0,IF(K116="X",0,IF(K$2="L",VLOOKUP(K116,'H. INV.'!$F$10:$P$171,11,FALSE),IF(K$2="S",VLOOKUP(K116,'H. INV.'!$V$10:$AF$171,11,FALSE),IF(K$2="D",VLOOKUP(K116,'H. INV.'!$AL$10:$AV$171,11,FALSE),"")))))))</f>
        <v/>
      </c>
      <c r="EO116" s="148" t="str">
        <f>IF(L116="","",IF(L116="L",0,IF(L116="V",0,IF(L116="X",0,IF(L$2="L",VLOOKUP(L116,'H. INV.'!$F$10:$P$171,11,FALSE),IF(L$2="S",VLOOKUP(L116,'H. INV.'!$V$10:$AF$171,11,FALSE),IF(L$2="D",VLOOKUP(L116,'H. INV.'!$AL$10:$AV$171,11,FALSE),"")))))))</f>
        <v/>
      </c>
      <c r="EP116" s="148" t="str">
        <f>IF(M116="","",IF(M116="L",0,IF(M116="V",0,IF(M116="X",0,IF(M$2="L",VLOOKUP(M116,'H. INV.'!$F$10:$P$171,11,FALSE),IF(M$2="S",VLOOKUP(M116,'H. INV.'!$V$10:$AF$171,11,FALSE),IF(M$2="D",VLOOKUP(M116,'H. INV.'!$AL$10:$AV$171,11,FALSE),"")))))))</f>
        <v/>
      </c>
      <c r="EQ116" s="148" t="str">
        <f>IF(N116="","",IF(N116="L",0,IF(N116="V",0,IF(N116="X",0,IF(N$2="L",VLOOKUP(N116,'H. INV.'!$F$10:$P$171,11,FALSE),IF(N$2="S",VLOOKUP(N116,'H. INV.'!$V$10:$AF$171,11,FALSE),IF(N$2="D",VLOOKUP(N116,'H. INV.'!$AL$10:$AV$171,11,FALSE),"")))))))</f>
        <v/>
      </c>
      <c r="ER116" s="148" t="str">
        <f>IF(O116="","",IF(O116="L",0,IF(O116="V",0,IF(O116="X",0,IF(O$2="L",VLOOKUP(O116,'H. INV.'!$F$10:$P$171,11,FALSE),IF(O$2="S",VLOOKUP(O116,'H. INV.'!$V$10:$AF$171,11,FALSE),IF(O$2="D",VLOOKUP(O116,'H. INV.'!$AL$10:$AV$171,11,FALSE),"")))))))</f>
        <v/>
      </c>
      <c r="ES116" s="148" t="str">
        <f>IF(P116="","",IF(P116="L",0,IF(P116="V",0,IF(P116="X",0,IF(P$2="L",VLOOKUP(P116,'H. INV.'!$F$10:$P$171,11,FALSE),IF(P$2="S",VLOOKUP(P116,'H. INV.'!$V$10:$AF$171,11,FALSE),IF(P$2="D",VLOOKUP(P116,'H. INV.'!$AL$10:$AV$171,11,FALSE),"")))))))</f>
        <v/>
      </c>
      <c r="ET116" s="148" t="str">
        <f>IF(Q116="","",IF(Q116="L",0,IF(Q116="V",0,IF(Q116="X",0,IF(Q$2="L",VLOOKUP(Q116,'H. INV.'!$F$10:$P$171,11,FALSE),IF(Q$2="S",VLOOKUP(Q116,'H. INV.'!$V$10:$AF$171,11,FALSE),IF(Q$2="D",VLOOKUP(Q116,'H. INV.'!$AL$10:$AV$171,11,FALSE),"")))))))</f>
        <v/>
      </c>
      <c r="EU116" s="148" t="str">
        <f>IF(R116="","",IF(R116="L",0,IF(R116="V",0,IF(R116="X",0,IF(R$2="L",VLOOKUP(R116,'H. INV.'!$F$10:$P$171,11,FALSE),IF(R$2="S",VLOOKUP(R116,'H. INV.'!$V$10:$AF$171,11,FALSE),IF(R$2="D",VLOOKUP(R116,'H. INV.'!$AL$10:$AV$171,11,FALSE),"")))))))</f>
        <v/>
      </c>
      <c r="EV116" s="148" t="str">
        <f>IF(S116="","",IF(S116="L",0,IF(S116="V",0,IF(S116="X",0,IF(S$2="L",VLOOKUP(S116,'H. INV.'!$F$10:$P$171,11,FALSE),IF(S$2="S",VLOOKUP(S116,'H. INV.'!$V$10:$AF$171,11,FALSE),IF(S$2="D",VLOOKUP(S116,'H. INV.'!$AL$10:$AV$171,11,FALSE),"")))))))</f>
        <v/>
      </c>
      <c r="EW116" s="148" t="str">
        <f>IF(T116="","",IF(T116="L",0,IF(T116="V",0,IF(T116="X",0,IF(T$2="L",VLOOKUP(T116,'H. INV.'!$F$10:$P$171,11,FALSE),IF(T$2="S",VLOOKUP(T116,'H. INV.'!$V$10:$AF$171,11,FALSE),IF(T$2="D",VLOOKUP(T116,'H. INV.'!$AL$10:$AV$171,11,FALSE),"")))))))</f>
        <v/>
      </c>
      <c r="EX116" s="148" t="str">
        <f>IF(U116="","",IF(U116="L",0,IF(U116="V",0,IF(U116="X",0,IF(U$2="L",VLOOKUP(U116,'H. INV.'!$F$10:$P$171,11,FALSE),IF(U$2="S",VLOOKUP(U116,'H. INV.'!$V$10:$AF$171,11,FALSE),IF(U$2="D",VLOOKUP(U116,'H. INV.'!$AL$10:$AV$171,11,FALSE),"")))))))</f>
        <v/>
      </c>
      <c r="EY116" s="148" t="str">
        <f>IF(V116="","",IF(V116="L",0,IF(V116="V",0,IF(V116="X",0,IF(V$2="L",VLOOKUP(V116,'H. INV.'!$F$10:$P$171,11,FALSE),IF(V$2="S",VLOOKUP(V116,'H. INV.'!$V$10:$AF$171,11,FALSE),IF(V$2="D",VLOOKUP(V116,'H. INV.'!$AL$10:$AV$171,11,FALSE),"")))))))</f>
        <v/>
      </c>
      <c r="EZ116" s="148" t="str">
        <f>IF(W116="","",IF(W116="L",0,IF(W116="V",0,IF(W116="X",0,IF(W$2="L",VLOOKUP(W116,'H. INV.'!$F$10:$P$171,11,FALSE),IF(W$2="S",VLOOKUP(W116,'H. INV.'!$V$10:$AF$171,11,FALSE),IF(W$2="D",VLOOKUP(W116,'H. INV.'!$AL$10:$AV$171,11,FALSE),"")))))))</f>
        <v/>
      </c>
      <c r="FA116" s="148" t="str">
        <f>IF(X116="","",IF(X116="L",0,IF(X116="V",0,IF(X116="X",0,IF(X$2="L",VLOOKUP(X116,'H. INV.'!$F$10:$P$171,11,FALSE),IF(X$2="S",VLOOKUP(X116,'H. INV.'!$V$10:$AF$171,11,FALSE),IF(X$2="D",VLOOKUP(X116,'H. INV.'!$AL$10:$AV$171,11,FALSE),"")))))))</f>
        <v/>
      </c>
      <c r="FB116" s="148" t="str">
        <f>IF(Y116="","",IF(Y116="L",0,IF(Y116="V",0,IF(Y116="X",0,IF(Y$2="L",VLOOKUP(Y116,'H. INV.'!$F$10:$P$171,11,FALSE),IF(Y$2="S",VLOOKUP(Y116,'H. INV.'!$V$10:$AF$171,11,FALSE),IF(Y$2="D",VLOOKUP(Y116,'H. INV.'!$AL$10:$AV$171,11,FALSE),"")))))))</f>
        <v/>
      </c>
      <c r="FC116" s="148" t="str">
        <f>IF(Z116="","",IF(Z116="L",0,IF(Z116="V",0,IF(Z116="X",0,IF(Z$2="L",VLOOKUP(Z116,'H. INV.'!$F$10:$P$171,11,FALSE),IF(Z$2="S",VLOOKUP(Z116,'H. INV.'!$V$10:$AF$171,11,FALSE),IF(Z$2="D",VLOOKUP(Z116,'H. INV.'!$AL$10:$AV$171,11,FALSE),"")))))))</f>
        <v/>
      </c>
      <c r="FD116" s="148" t="str">
        <f>IF(AA116="","",IF(AA116="L",0,IF(AA116="V",0,IF(AA116="X",0,IF(AA$2="L",VLOOKUP(AA116,'H. INV.'!$F$10:$P$171,11,FALSE),IF(AA$2="S",VLOOKUP(AA116,'H. INV.'!$V$10:$AF$171,11,FALSE),IF(AA$2="D",VLOOKUP(AA116,'H. INV.'!$AL$10:$AV$171,11,FALSE),"")))))))</f>
        <v/>
      </c>
      <c r="FE116" s="148" t="str">
        <f>IF(AB116="","",IF(AB116="L",0,IF(AB116="V",0,IF(AB116="X",0,IF(AB$2="L",VLOOKUP(AB116,'H. INV.'!$F$10:$P$171,11,FALSE),IF(AB$2="S",VLOOKUP(AB116,'H. INV.'!$V$10:$AF$171,11,FALSE),IF(AB$2="D",VLOOKUP(AB116,'H. INV.'!$AL$10:$AV$171,11,FALSE),"")))))))</f>
        <v/>
      </c>
      <c r="FF116" s="148" t="str">
        <f>IF(AC116="","",IF(AC116="L",0,IF(AC116="V",0,IF(AC116="X",0,IF(AC$2="L",VLOOKUP(AC116,'H. INV.'!$F$10:$P$171,11,FALSE),IF(AC$2="S",VLOOKUP(AC116,'H. INV.'!$V$10:$AF$171,11,FALSE),IF(AC$2="D",VLOOKUP(AC116,'H. INV.'!$AL$10:$AV$171,11,FALSE),"")))))))</f>
        <v/>
      </c>
      <c r="FG116" s="148" t="str">
        <f>IF(AD116="","",IF(AD116="L",0,IF(AD116="V",0,IF(AD116="X",0,IF(AD$2="L",VLOOKUP(AD116,'H. INV.'!$F$10:$P$171,11,FALSE),IF(AD$2="S",VLOOKUP(AD116,'H. INV.'!$V$10:$AF$171,11,FALSE),IF(AD$2="D",VLOOKUP(AD116,'H. INV.'!$AL$10:$AV$171,11,FALSE),"")))))))</f>
        <v/>
      </c>
      <c r="FH116" s="148" t="str">
        <f>IF(AE116="","",IF(AE116="L",0,IF(AE116="V",0,IF(AE116="X",0,IF(AE$2="L",VLOOKUP(AE116,'H. INV.'!$F$10:$P$171,11,FALSE),IF(AE$2="S",VLOOKUP(AE116,'H. INV.'!$V$10:$AF$171,11,FALSE),IF(AE$2="D",VLOOKUP(AE116,'H. INV.'!$AL$10:$AV$171,11,FALSE),"")))))))</f>
        <v/>
      </c>
      <c r="FI116" s="148" t="str">
        <f>IF(AF116="","",IF(AF116="L",0,IF(AF116="V",0,IF(AF116="X",0,IF(AF$2="L",VLOOKUP(AF116,'H. INV.'!$F$10:$P$171,11,FALSE),IF(AF$2="S",VLOOKUP(AF116,'H. INV.'!$V$10:$AF$171,11,FALSE),IF(AF$2="D",VLOOKUP(AF116,'H. INV.'!$AL$10:$AV$171,11,FALSE),"")))))))</f>
        <v/>
      </c>
      <c r="FJ116" s="148" t="str">
        <f>IF(AG116="","",IF(AG116="L",0,IF(AG116="V",0,IF(AG116="X",0,IF(AG$2="L",VLOOKUP(AG116,'H. INV.'!$F$10:$P$171,11,FALSE),IF(AG$2="S",VLOOKUP(AG116,'H. INV.'!$V$10:$AF$171,11,FALSE),IF(AG$2="D",VLOOKUP(AG116,'H. INV.'!$AL$10:$AV$171,11,FALSE),"")))))))</f>
        <v/>
      </c>
      <c r="FK116" s="148" t="str">
        <f>IF(AH116="","",IF(AH116="L",0,IF(AH116="V",0,IF(AH116="X",0,IF(AH$2="L",VLOOKUP(AH116,'H. INV.'!$F$10:$P$171,11,FALSE),IF(AH$2="S",VLOOKUP(AH116,'H. INV.'!$V$10:$AF$171,11,FALSE),IF(AH$2="D",VLOOKUP(AH116,'H. INV.'!$AL$10:$AV$171,11,FALSE),"")))))))</f>
        <v/>
      </c>
      <c r="FL116" s="148" t="str">
        <f>IF(AI116="","",IF(AI116="L",0,IF(AI116="V",0,IF(AI116="X",0,IF(AI$2="L",VLOOKUP(AI116,'H. INV.'!$F$10:$P$171,11,FALSE),IF(AI$2="S",VLOOKUP(AI116,'H. INV.'!$V$10:$AF$171,11,FALSE),IF(AI$2="D",VLOOKUP(AI116,'H. INV.'!$AL$10:$AV$171,11,FALSE),"")))))))</f>
        <v/>
      </c>
      <c r="FM116" s="148" t="str">
        <f>IF(AJ116="","",IF(AJ116="L",0,IF(AJ116="V",0,IF(AJ116="X",0,IF(AJ$2="L",VLOOKUP(AJ116,'H. INV.'!$F$10:$P$171,11,FALSE),IF(AJ$2="S",VLOOKUP(AJ116,'H. INV.'!$V$10:$AF$171,11,FALSE),IF(AJ$2="D",VLOOKUP(AJ116,'H. INV.'!$AL$10:$AV$171,11,FALSE),"")))))))</f>
        <v/>
      </c>
      <c r="FN116" s="148" t="str">
        <f>IF(AK116="","",IF(AK116="L",0,IF(AK116="V",0,IF(AK116="X",0,IF(AK$2="L",VLOOKUP(AK116,'H. INV.'!$F$10:$P$171,11,FALSE),IF(AK$2="S",VLOOKUP(AK116,'H. INV.'!$V$10:$AF$171,11,FALSE),IF(AK$2="D",VLOOKUP(AK116,'H. INV.'!$AL$10:$AV$171,11,FALSE),"")))))))</f>
        <v/>
      </c>
      <c r="FO116" s="19"/>
      <c r="FP116" s="148" t="str">
        <f>IF(G116="","",IF(G116="L",0,IF(G116="V",0,IF(G116="X",0,IF(G$2="L",VLOOKUP(G116,'H. VER.'!$F$10:$P$171,11,FALSE),IF(G$2="S",VLOOKUP(G116,'H. VER.'!$V$10:$AF$171,11,FALSE),IF(G$2="D",VLOOKUP(G116,'H. VER.'!$AL$10:$AV$171,11,FALSE),"")))))))</f>
        <v/>
      </c>
      <c r="FQ116" s="148" t="str">
        <f>IF(H116="","",IF(H116="L",0,IF(H116="V",0,IF(H116="X",0,IF(H$2="L",VLOOKUP(H116,'H. VER.'!$F$10:$P$171,11,FALSE),IF(H$2="S",VLOOKUP(H116,'H. VER.'!$V$10:$AF$171,11,FALSE),IF(H$2="D",VLOOKUP(H116,'H. VER.'!$AL$10:$AV$171,11,FALSE),"")))))))</f>
        <v/>
      </c>
      <c r="FR116" s="148" t="str">
        <f>IF(I116="","",IF(I116="L",0,IF(I116="V",0,IF(I116="X",0,IF(I$2="L",VLOOKUP(I116,'H. VER.'!$F$10:$P$171,11,FALSE),IF(I$2="S",VLOOKUP(I116,'H. VER.'!$V$10:$AF$171,11,FALSE),IF(I$2="D",VLOOKUP(I116,'H. VER.'!$AL$10:$AV$171,11,FALSE),"")))))))</f>
        <v/>
      </c>
      <c r="FS116" s="148" t="str">
        <f>IF(J116="","",IF(J116="L",0,IF(J116="V",0,IF(J116="X",0,IF(J$2="L",VLOOKUP(J116,'H. VER.'!$F$10:$P$171,11,FALSE),IF(J$2="S",VLOOKUP(J116,'H. VER.'!$V$10:$AF$171,11,FALSE),IF(J$2="D",VLOOKUP(J116,'H. VER.'!$AL$10:$AV$171,11,FALSE),"")))))))</f>
        <v/>
      </c>
      <c r="FT116" s="148" t="str">
        <f>IF(K116="","",IF(K116="L",0,IF(K116="V",0,IF(K116="X",0,IF(K$2="L",VLOOKUP(K116,'H. VER.'!$F$10:$P$171,11,FALSE),IF(K$2="S",VLOOKUP(K116,'H. VER.'!$V$10:$AF$171,11,FALSE),IF(K$2="D",VLOOKUP(K116,'H. VER.'!$AL$10:$AV$171,11,FALSE),"")))))))</f>
        <v/>
      </c>
      <c r="FU116" s="148" t="str">
        <f>IF(L116="","",IF(L116="L",0,IF(L116="V",0,IF(L116="X",0,IF(L$2="L",VLOOKUP(L116,'H. VER.'!$F$10:$P$171,11,FALSE),IF(L$2="S",VLOOKUP(L116,'H. VER.'!$V$10:$AF$171,11,FALSE),IF(L$2="D",VLOOKUP(L116,'H. VER.'!$AL$10:$AV$171,11,FALSE),"")))))))</f>
        <v/>
      </c>
      <c r="FV116" s="148" t="str">
        <f>IF(M116="","",IF(M116="L",0,IF(M116="V",0,IF(M116="X",0,IF(M$2="L",VLOOKUP(M116,'H. VER.'!$F$10:$P$171,11,FALSE),IF(M$2="S",VLOOKUP(M116,'H. VER.'!$V$10:$AF$171,11,FALSE),IF(M$2="D",VLOOKUP(M116,'H. VER.'!$AL$10:$AV$171,11,FALSE),"")))))))</f>
        <v/>
      </c>
      <c r="FW116" s="148" t="str">
        <f>IF(N116="","",IF(N116="L",0,IF(N116="V",0,IF(N116="X",0,IF(N$2="L",VLOOKUP(N116,'H. VER.'!$F$10:$P$171,11,FALSE),IF(N$2="S",VLOOKUP(N116,'H. VER.'!$V$10:$AF$171,11,FALSE),IF(N$2="D",VLOOKUP(N116,'H. VER.'!$AL$10:$AV$171,11,FALSE),"")))))))</f>
        <v/>
      </c>
      <c r="FX116" s="148" t="str">
        <f>IF(O116="","",IF(O116="L",0,IF(O116="V",0,IF(O116="X",0,IF(O$2="L",VLOOKUP(O116,'H. VER.'!$F$10:$P$171,11,FALSE),IF(O$2="S",VLOOKUP(O116,'H. VER.'!$V$10:$AF$171,11,FALSE),IF(O$2="D",VLOOKUP(O116,'H. VER.'!$AL$10:$AV$171,11,FALSE),"")))))))</f>
        <v/>
      </c>
      <c r="FY116" s="148" t="str">
        <f>IF(P116="","",IF(P116="L",0,IF(P116="V",0,IF(P116="X",0,IF(P$2="L",VLOOKUP(P116,'H. VER.'!$F$10:$P$171,11,FALSE),IF(P$2="S",VLOOKUP(P116,'H. VER.'!$V$10:$AF$171,11,FALSE),IF(P$2="D",VLOOKUP(P116,'H. VER.'!$AL$10:$AV$171,11,FALSE),"")))))))</f>
        <v/>
      </c>
      <c r="FZ116" s="148" t="str">
        <f>IF(Q116="","",IF(Q116="L",0,IF(Q116="V",0,IF(Q116="X",0,IF(Q$2="L",VLOOKUP(Q116,'H. VER.'!$F$10:$P$171,11,FALSE),IF(Q$2="S",VLOOKUP(Q116,'H. VER.'!$V$10:$AF$171,11,FALSE),IF(Q$2="D",VLOOKUP(Q116,'H. VER.'!$AL$10:$AV$171,11,FALSE),"")))))))</f>
        <v/>
      </c>
      <c r="GA116" s="148" t="str">
        <f>IF(R116="","",IF(R116="L",0,IF(R116="V",0,IF(R116="X",0,IF(R$2="L",VLOOKUP(R116,'H. VER.'!$F$10:$P$171,11,FALSE),IF(R$2="S",VLOOKUP(R116,'H. VER.'!$V$10:$AF$171,11,FALSE),IF(R$2="D",VLOOKUP(R116,'H. VER.'!$AL$10:$AV$171,11,FALSE),"")))))))</f>
        <v/>
      </c>
      <c r="GB116" s="148" t="str">
        <f>IF(S116="","",IF(S116="L",0,IF(S116="V",0,IF(S116="X",0,IF(S$2="L",VLOOKUP(S116,'H. VER.'!$F$10:$P$171,11,FALSE),IF(S$2="S",VLOOKUP(S116,'H. VER.'!$V$10:$AF$171,11,FALSE),IF(S$2="D",VLOOKUP(S116,'H. VER.'!$AL$10:$AV$171,11,FALSE),"")))))))</f>
        <v/>
      </c>
      <c r="GC116" s="148" t="str">
        <f>IF(T116="","",IF(T116="L",0,IF(T116="V",0,IF(T116="X",0,IF(T$2="L",VLOOKUP(T116,'H. VER.'!$F$10:$P$171,11,FALSE),IF(T$2="S",VLOOKUP(T116,'H. VER.'!$V$10:$AF$171,11,FALSE),IF(T$2="D",VLOOKUP(T116,'H. VER.'!$AL$10:$AV$171,11,FALSE),"")))))))</f>
        <v/>
      </c>
      <c r="GD116" s="148" t="str">
        <f>IF(U116="","",IF(U116="L",0,IF(U116="V",0,IF(U116="X",0,IF(U$2="L",VLOOKUP(U116,'H. VER.'!$F$10:$P$171,11,FALSE),IF(U$2="S",VLOOKUP(U116,'H. VER.'!$V$10:$AF$171,11,FALSE),IF(U$2="D",VLOOKUP(U116,'H. VER.'!$AL$10:$AV$171,11,FALSE),"")))))))</f>
        <v/>
      </c>
      <c r="GE116" s="148" t="str">
        <f>IF(V116="","",IF(V116="L",0,IF(V116="V",0,IF(V116="X",0,IF(V$2="L",VLOOKUP(V116,'H. VER.'!$F$10:$P$171,11,FALSE),IF(V$2="S",VLOOKUP(V116,'H. VER.'!$V$10:$AF$171,11,FALSE),IF(V$2="D",VLOOKUP(V116,'H. VER.'!$AL$10:$AV$171,11,FALSE),"")))))))</f>
        <v/>
      </c>
      <c r="GF116" s="148" t="str">
        <f>IF(W116="","",IF(W116="L",0,IF(W116="V",0,IF(W116="X",0,IF(W$2="L",VLOOKUP(W116,'H. VER.'!$F$10:$P$171,11,FALSE),IF(W$2="S",VLOOKUP(W116,'H. VER.'!$V$10:$AF$171,11,FALSE),IF(W$2="D",VLOOKUP(W116,'H. VER.'!$AL$10:$AV$171,11,FALSE),"")))))))</f>
        <v/>
      </c>
      <c r="GG116" s="148" t="str">
        <f>IF(X116="","",IF(X116="L",0,IF(X116="V",0,IF(X116="X",0,IF(X$2="L",VLOOKUP(X116,'H. VER.'!$F$10:$P$171,11,FALSE),IF(X$2="S",VLOOKUP(X116,'H. VER.'!$V$10:$AF$171,11,FALSE),IF(X$2="D",VLOOKUP(X116,'H. VER.'!$AL$10:$AV$171,11,FALSE),"")))))))</f>
        <v/>
      </c>
      <c r="GH116" s="148" t="str">
        <f>IF(Y116="","",IF(Y116="L",0,IF(Y116="V",0,IF(Y116="X",0,IF(Y$2="L",VLOOKUP(Y116,'H. VER.'!$F$10:$P$171,11,FALSE),IF(Y$2="S",VLOOKUP(Y116,'H. VER.'!$V$10:$AF$171,11,FALSE),IF(Y$2="D",VLOOKUP(Y116,'H. VER.'!$AL$10:$AV$171,11,FALSE),"")))))))</f>
        <v/>
      </c>
      <c r="GI116" s="148" t="str">
        <f>IF(Z116="","",IF(Z116="L",0,IF(Z116="V",0,IF(Z116="X",0,IF(Z$2="L",VLOOKUP(Z116,'H. VER.'!$F$10:$P$171,11,FALSE),IF(Z$2="S",VLOOKUP(Z116,'H. VER.'!$V$10:$AF$171,11,FALSE),IF(Z$2="D",VLOOKUP(Z116,'H. VER.'!$AL$10:$AV$171,11,FALSE),"")))))))</f>
        <v/>
      </c>
      <c r="GJ116" s="148" t="str">
        <f>IF(AA116="","",IF(AA116="L",0,IF(AA116="V",0,IF(AA116="X",0,IF(AA$2="L",VLOOKUP(AA116,'H. VER.'!$F$10:$P$171,11,FALSE),IF(AA$2="S",VLOOKUP(AA116,'H. VER.'!$V$10:$AF$171,11,FALSE),IF(AA$2="D",VLOOKUP(AA116,'H. VER.'!$AL$10:$AV$171,11,FALSE),"")))))))</f>
        <v/>
      </c>
      <c r="GK116" s="148" t="str">
        <f>IF(AB116="","",IF(AB116="L",0,IF(AB116="V",0,IF(AB116="X",0,IF(AB$2="L",VLOOKUP(AB116,'H. VER.'!$F$10:$P$171,11,FALSE),IF(AB$2="S",VLOOKUP(AB116,'H. VER.'!$V$10:$AF$171,11,FALSE),IF(AB$2="D",VLOOKUP(AB116,'H. VER.'!$AL$10:$AV$171,11,FALSE),"")))))))</f>
        <v/>
      </c>
      <c r="GL116" s="148" t="str">
        <f>IF(AC116="","",IF(AC116="L",0,IF(AC116="V",0,IF(AC116="X",0,IF(AC$2="L",VLOOKUP(AC116,'H. VER.'!$F$10:$P$171,11,FALSE),IF(AC$2="S",VLOOKUP(AC116,'H. VER.'!$V$10:$AF$171,11,FALSE),IF(AC$2="D",VLOOKUP(AC116,'H. VER.'!$AL$10:$AV$171,11,FALSE),"")))))))</f>
        <v/>
      </c>
      <c r="GM116" s="148" t="str">
        <f>IF(AD116="","",IF(AD116="L",0,IF(AD116="V",0,IF(AD116="X",0,IF(AD$2="L",VLOOKUP(AD116,'H. VER.'!$F$10:$P$171,11,FALSE),IF(AD$2="S",VLOOKUP(AD116,'H. VER.'!$V$10:$AF$171,11,FALSE),IF(AD$2="D",VLOOKUP(AD116,'H. VER.'!$AL$10:$AV$171,11,FALSE),"")))))))</f>
        <v/>
      </c>
      <c r="GN116" s="148" t="str">
        <f>IF(AE116="","",IF(AE116="L",0,IF(AE116="V",0,IF(AE116="X",0,IF(AE$2="L",VLOOKUP(AE116,'H. VER.'!$F$10:$P$171,11,FALSE),IF(AE$2="S",VLOOKUP(AE116,'H. VER.'!$V$10:$AF$171,11,FALSE),IF(AE$2="D",VLOOKUP(AE116,'H. VER.'!$AL$10:$AV$171,11,FALSE),"")))))))</f>
        <v/>
      </c>
      <c r="GO116" s="148" t="str">
        <f>IF(AF116="","",IF(AF116="L",0,IF(AF116="V",0,IF(AF116="X",0,IF(AF$2="L",VLOOKUP(AF116,'H. VER.'!$F$10:$P$171,11,FALSE),IF(AF$2="S",VLOOKUP(AF116,'H. VER.'!$V$10:$AF$171,11,FALSE),IF(AF$2="D",VLOOKUP(AF116,'H. VER.'!$AL$10:$AV$171,11,FALSE),"")))))))</f>
        <v/>
      </c>
      <c r="GP116" s="148" t="str">
        <f>IF(AG116="","",IF(AG116="L",0,IF(AG116="V",0,IF(AG116="X",0,IF(AG$2="L",VLOOKUP(AG116,'H. VER.'!$F$10:$P$171,11,FALSE),IF(AG$2="S",VLOOKUP(AG116,'H. VER.'!$V$10:$AF$171,11,FALSE),IF(AG$2="D",VLOOKUP(AG116,'H. VER.'!$AL$10:$AV$171,11,FALSE),"")))))))</f>
        <v/>
      </c>
      <c r="GQ116" s="148" t="str">
        <f>IF(AH116="","",IF(AH116="L",0,IF(AH116="V",0,IF(AH116="X",0,IF(AH$2="L",VLOOKUP(AH116,'H. VER.'!$F$10:$P$171,11,FALSE),IF(AH$2="S",VLOOKUP(AH116,'H. VER.'!$V$10:$AF$171,11,FALSE),IF(AH$2="D",VLOOKUP(AH116,'H. VER.'!$AL$10:$AV$171,11,FALSE),"")))))))</f>
        <v/>
      </c>
      <c r="GR116" s="148" t="str">
        <f>IF(AI116="","",IF(AI116="L",0,IF(AI116="V",0,IF(AI116="X",0,IF(AI$2="L",VLOOKUP(AI116,'H. VER.'!$F$10:$P$171,11,FALSE),IF(AI$2="S",VLOOKUP(AI116,'H. VER.'!$V$10:$AF$171,11,FALSE),IF(AI$2="D",VLOOKUP(AI116,'H. VER.'!$AL$10:$AV$171,11,FALSE),"")))))))</f>
        <v/>
      </c>
      <c r="GS116" s="148" t="str">
        <f>IF(AJ116="","",IF(AJ116="L",0,IF(AJ116="V",0,IF(AJ116="X",0,IF(AJ$2="L",VLOOKUP(AJ116,'H. VER.'!$F$10:$P$171,11,FALSE),IF(AJ$2="S",VLOOKUP(AJ116,'H. VER.'!$V$10:$AF$171,11,FALSE),IF(AJ$2="D",VLOOKUP(AJ116,'H. VER.'!$AL$10:$AV$171,11,FALSE),"")))))))</f>
        <v/>
      </c>
      <c r="GT116" s="148" t="str">
        <f>IF(AK116="","",IF(AK116="L",0,IF(AK116="V",0,IF(AK116="X",0,IF(AK$2="L",VLOOKUP(AK116,'H. VER.'!$F$10:$P$171,11,FALSE),IF(AK$2="S",VLOOKUP(AK116,'H. VER.'!$V$10:$AF$171,11,FALSE),IF(AK$2="D",VLOOKUP(AK116,'H. VER.'!$AL$10:$AV$171,11,FALSE),"")))))))</f>
        <v/>
      </c>
      <c r="GU116" s="19"/>
      <c r="GV116" s="417" t="str">
        <f t="shared" si="122"/>
        <v/>
      </c>
      <c r="GW116" s="415"/>
    </row>
    <row r="117" spans="1:205" ht="15.75">
      <c r="A117" s="368"/>
      <c r="B117" s="367" t="str">
        <f>IFERROR(VLOOKUP(A533/7/2023+CONDUCTORES!C:V,20,FALSE),"")</f>
        <v/>
      </c>
      <c r="C117" s="544" t="str">
        <f>IF(CUADRO!A117="",IF(B117="","",B117),VLOOKUP(CUADRO!A117,CONDUCTORES!C:E,3,FALSE))</f>
        <v/>
      </c>
      <c r="D117" s="545" t="str">
        <f>IF(ISNA(IF(B117="",IF(A117="","",A117),VLOOKUP(B117,CONDUCTORES!B:F,5,FALSE))),"",(IF(B117="",IF(A117="","",A117),VLOOKUP(B117,CONDUCTORES!B:F,5,FALSE))))</f>
        <v/>
      </c>
      <c r="E117" s="546">
        <v>102</v>
      </c>
      <c r="F117" s="551"/>
      <c r="G117" s="547"/>
      <c r="H117" s="547"/>
      <c r="I117" s="547"/>
      <c r="J117" s="547"/>
      <c r="K117" s="547"/>
      <c r="L117" s="550"/>
      <c r="M117" s="547"/>
      <c r="N117" s="547"/>
      <c r="O117" s="547"/>
      <c r="P117" s="547"/>
      <c r="Q117" s="547"/>
      <c r="R117" s="547"/>
      <c r="S117" s="550"/>
      <c r="T117" s="547"/>
      <c r="U117" s="547"/>
      <c r="V117" s="547"/>
      <c r="W117" s="547"/>
      <c r="X117" s="547"/>
      <c r="Y117" s="547"/>
      <c r="Z117" s="550"/>
      <c r="AA117" s="547"/>
      <c r="AB117" s="547"/>
      <c r="AC117" s="547"/>
      <c r="AD117" s="547"/>
      <c r="AE117" s="547"/>
      <c r="AF117" s="547"/>
      <c r="AG117" s="547"/>
      <c r="AH117" s="547"/>
      <c r="AI117" s="547"/>
      <c r="AJ117" s="547"/>
      <c r="AK117" s="547"/>
      <c r="AL117" s="417">
        <f t="shared" si="111"/>
        <v>0</v>
      </c>
      <c r="AM117" s="417">
        <f t="shared" si="79"/>
        <v>31</v>
      </c>
      <c r="AN117" s="463">
        <f t="shared" si="112"/>
        <v>0</v>
      </c>
      <c r="AO117" s="463">
        <f t="shared" si="113"/>
        <v>0</v>
      </c>
      <c r="AP117" s="463">
        <f t="shared" si="114"/>
        <v>0</v>
      </c>
      <c r="AQ117" s="463">
        <f t="shared" si="115"/>
        <v>0</v>
      </c>
      <c r="AR117" s="463">
        <f t="shared" si="116"/>
        <v>0</v>
      </c>
      <c r="AS117" s="464">
        <f t="shared" si="117"/>
        <v>0</v>
      </c>
      <c r="AT117" s="464">
        <f t="shared" si="118"/>
        <v>0</v>
      </c>
      <c r="AU117" s="465">
        <f>EH117+(AO117*(CALCULADORA!$L$22/30))+(CUADRO!AP117*CALCULADORA!$J$22)+(CUADRO!AQ117*CALCULADORA!$J$22)+(CUADRO!AR117*CALCULADORA!$J$22)</f>
        <v>0</v>
      </c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97">
        <f t="shared" si="123"/>
        <v>1</v>
      </c>
      <c r="BW117" s="97">
        <f t="shared" si="124"/>
        <v>2</v>
      </c>
      <c r="BX117" s="97">
        <f t="shared" si="125"/>
        <v>3</v>
      </c>
      <c r="BY117" s="97">
        <f t="shared" si="126"/>
        <v>4</v>
      </c>
      <c r="BZ117" s="97">
        <f t="shared" si="127"/>
        <v>5</v>
      </c>
      <c r="CA117" s="97">
        <f t="shared" si="128"/>
        <v>6</v>
      </c>
      <c r="CB117" s="97">
        <f t="shared" si="129"/>
        <v>7</v>
      </c>
      <c r="CC117" s="97">
        <f t="shared" si="130"/>
        <v>8</v>
      </c>
      <c r="CD117" s="97">
        <f t="shared" si="131"/>
        <v>9</v>
      </c>
      <c r="CE117" s="97">
        <f t="shared" si="132"/>
        <v>10</v>
      </c>
      <c r="CF117" s="97">
        <f t="shared" si="133"/>
        <v>11</v>
      </c>
      <c r="CG117" s="97">
        <f t="shared" si="134"/>
        <v>12</v>
      </c>
      <c r="CH117" s="97">
        <f t="shared" si="135"/>
        <v>13</v>
      </c>
      <c r="CI117" s="97">
        <f t="shared" si="136"/>
        <v>14</v>
      </c>
      <c r="CJ117" s="97">
        <f t="shared" si="137"/>
        <v>15</v>
      </c>
      <c r="CK117" s="97">
        <f t="shared" si="138"/>
        <v>16</v>
      </c>
      <c r="CL117" s="97">
        <f t="shared" si="139"/>
        <v>17</v>
      </c>
      <c r="CM117" s="97">
        <f t="shared" si="140"/>
        <v>18</v>
      </c>
      <c r="CN117" s="97">
        <f t="shared" si="141"/>
        <v>19</v>
      </c>
      <c r="CO117" s="97">
        <f t="shared" si="142"/>
        <v>20</v>
      </c>
      <c r="CP117" s="97">
        <f t="shared" si="143"/>
        <v>21</v>
      </c>
      <c r="CQ117" s="97">
        <f t="shared" si="144"/>
        <v>22</v>
      </c>
      <c r="CR117" s="97">
        <f t="shared" si="145"/>
        <v>23</v>
      </c>
      <c r="CS117" s="97">
        <f t="shared" si="146"/>
        <v>24</v>
      </c>
      <c r="CT117" s="97">
        <f t="shared" si="147"/>
        <v>25</v>
      </c>
      <c r="CU117" s="97">
        <f t="shared" si="148"/>
        <v>26</v>
      </c>
      <c r="CV117" s="97">
        <f t="shared" si="149"/>
        <v>27</v>
      </c>
      <c r="CW117" s="97">
        <f t="shared" si="150"/>
        <v>28</v>
      </c>
      <c r="CX117" s="97">
        <f t="shared" si="151"/>
        <v>29</v>
      </c>
      <c r="CY117" s="97">
        <f t="shared" si="152"/>
        <v>30</v>
      </c>
      <c r="CZ117" s="97">
        <f t="shared" si="153"/>
        <v>31</v>
      </c>
      <c r="DA117" s="19"/>
      <c r="DB117" s="19"/>
      <c r="DC117" s="148" t="str">
        <f>IF(G117="X",CALCULADORA!$J$22,IF(CUADRO!G117="V",0,IF(CUADRO!G117="AP",0,IF(CUADRO!G117="HS",0,IF(CUADRO!G117="BA",0,IF(CALCULADORA!$M$2="INVIERNO",CUADRO!EJ117,CUADRO!FP117))))))</f>
        <v/>
      </c>
      <c r="DD117" s="148" t="str">
        <f>IF(H117="X",CALCULADORA!$J$22,IF(CUADRO!H117="V",0,IF(CUADRO!H117="AP",0,IF(CUADRO!H117="HS",0,IF(CUADRO!H117="BA",0,IF(CALCULADORA!$M$2="INVIERNO",CUADRO!EK117,CUADRO!FQ117))))))</f>
        <v/>
      </c>
      <c r="DE117" s="148" t="str">
        <f>IF(I117="X",CALCULADORA!$J$22,IF(CUADRO!I117="V",0,IF(CUADRO!I117="AP",0,IF(CUADRO!I117="HS",0,IF(CUADRO!I117="BA",0,IF(CALCULADORA!$M$2="INVIERNO",CUADRO!EL117,CUADRO!FR117))))))</f>
        <v/>
      </c>
      <c r="DF117" s="148" t="str">
        <f>IF(J117="X",CALCULADORA!$J$22,IF(CUADRO!J117="V",0,IF(CUADRO!J117="AP",0,IF(CUADRO!J117="HS",0,IF(CUADRO!J117="BA",0,IF(CALCULADORA!$M$2="INVIERNO",CUADRO!EM117,CUADRO!FS117))))))</f>
        <v/>
      </c>
      <c r="DG117" s="148" t="str">
        <f>IF(K117="X",CALCULADORA!$J$22,IF(CUADRO!K117="V",0,IF(CUADRO!K117="AP",0,IF(CUADRO!K117="HS",0,IF(CUADRO!K117="BA",0,IF(CALCULADORA!$M$2="INVIERNO",CUADRO!EN117,CUADRO!FT117))))))</f>
        <v/>
      </c>
      <c r="DH117" s="148" t="str">
        <f>IF(L117="X",CALCULADORA!$J$22,IF(CUADRO!L117="V",0,IF(CUADRO!L117="AP",0,IF(CUADRO!L117="HS",0,IF(CUADRO!L117="BA",0,IF(CALCULADORA!$M$2="INVIERNO",CUADRO!EO117,CUADRO!FU117))))))</f>
        <v/>
      </c>
      <c r="DI117" s="148" t="str">
        <f>IF(M117="X",CALCULADORA!$J$22,IF(CUADRO!M117="V",0,IF(CUADRO!M117="AP",0,IF(CUADRO!M117="HS",0,IF(CUADRO!M117="BA",0,IF(CALCULADORA!$M$2="INVIERNO",CUADRO!EP117,CUADRO!FV117))))))</f>
        <v/>
      </c>
      <c r="DJ117" s="148" t="str">
        <f>IF(N117="X",CALCULADORA!$J$22,IF(CUADRO!N117="V",0,IF(CUADRO!N117="AP",0,IF(CUADRO!N117="HS",0,IF(CUADRO!N117="BA",0,IF(CALCULADORA!$M$2="INVIERNO",CUADRO!EQ117,CUADRO!FW117))))))</f>
        <v/>
      </c>
      <c r="DK117" s="148" t="str">
        <f>IF(O117="X",CALCULADORA!$J$22,IF(CUADRO!O117="V",0,IF(CUADRO!O117="AP",0,IF(CUADRO!O117="HS",0,IF(CUADRO!O117="BA",0,IF(CALCULADORA!$M$2="INVIERNO",CUADRO!ER117,CUADRO!FX117))))))</f>
        <v/>
      </c>
      <c r="DL117" s="148" t="str">
        <f>IF(P117="X",CALCULADORA!$J$22,IF(CUADRO!P117="V",0,IF(CUADRO!P117="AP",0,IF(CUADRO!P117="HS",0,IF(CUADRO!P117="BA",0,IF(CALCULADORA!$M$2="INVIERNO",CUADRO!ES117,CUADRO!FY117))))))</f>
        <v/>
      </c>
      <c r="DM117" s="148" t="str">
        <f>IF(Q117="X",CALCULADORA!$J$22,IF(CUADRO!Q117="V",0,IF(CUADRO!Q117="AP",0,IF(CUADRO!Q117="HS",0,IF(CUADRO!Q117="BA",0,IF(CALCULADORA!$M$2="INVIERNO",CUADRO!ET117,CUADRO!FZ117))))))</f>
        <v/>
      </c>
      <c r="DN117" s="148" t="str">
        <f>IF(R117="X",CALCULADORA!$J$22,IF(CUADRO!R117="V",0,IF(CUADRO!R117="AP",0,IF(CUADRO!R117="HS",0,IF(CUADRO!R117="BA",0,IF(CALCULADORA!$M$2="INVIERNO",CUADRO!EU117,CUADRO!GA117))))))</f>
        <v/>
      </c>
      <c r="DO117" s="148" t="str">
        <f>IF(S117="X",CALCULADORA!$J$22,IF(CUADRO!S117="V",0,IF(CUADRO!S117="AP",0,IF(CUADRO!S117="HS",0,IF(CUADRO!S117="BA",0,IF(CALCULADORA!$M$2="INVIERNO",CUADRO!EV117,CUADRO!GB117))))))</f>
        <v/>
      </c>
      <c r="DP117" s="148" t="str">
        <f>IF(T117="X",CALCULADORA!$J$22,IF(CUADRO!T117="V",0,IF(CUADRO!T117="AP",0,IF(CUADRO!T117="HS",0,IF(CUADRO!T117="BA",0,IF(CALCULADORA!$M$2="INVIERNO",CUADRO!EW117,CUADRO!GC117))))))</f>
        <v/>
      </c>
      <c r="DQ117" s="148" t="str">
        <f>IF(U117="X",CALCULADORA!$J$22,IF(CUADRO!U117="V",0,IF(CUADRO!U117="AP",0,IF(CUADRO!U117="HS",0,IF(CUADRO!U117="BA",0,IF(CALCULADORA!$M$2="INVIERNO",CUADRO!EX117,CUADRO!GD117))))))</f>
        <v/>
      </c>
      <c r="DR117" s="148" t="str">
        <f>IF(V117="X",CALCULADORA!$J$22,IF(CUADRO!V117="V",0,IF(CUADRO!V117="AP",0,IF(CUADRO!V117="HS",0,IF(CUADRO!V117="BA",0,IF(CALCULADORA!$M$2="INVIERNO",CUADRO!EY117,CUADRO!GE117))))))</f>
        <v/>
      </c>
      <c r="DS117" s="148" t="str">
        <f>IF(W117="X",CALCULADORA!$J$22,IF(CUADRO!W117="V",0,IF(CUADRO!W117="AP",0,IF(CUADRO!W117="HS",0,IF(CUADRO!W117="BA",0,IF(CALCULADORA!$M$2="INVIERNO",CUADRO!EZ117,CUADRO!GF117))))))</f>
        <v/>
      </c>
      <c r="DT117" s="148" t="str">
        <f>IF(X117="X",CALCULADORA!$J$22,IF(CUADRO!X117="V",0,IF(CUADRO!X117="AP",0,IF(CUADRO!X117="HS",0,IF(CUADRO!X117="BA",0,IF(CALCULADORA!$M$2="INVIERNO",CUADRO!FA117,CUADRO!GG117))))))</f>
        <v/>
      </c>
      <c r="DU117" s="148" t="str">
        <f>IF(Y117="X",CALCULADORA!$J$22,IF(CUADRO!Y117="V",0,IF(CUADRO!Y117="AP",0,IF(CUADRO!Y117="HS",0,IF(CUADRO!Y117="BA",0,IF(CALCULADORA!$M$2="INVIERNO",CUADRO!FB117,CUADRO!GH117))))))</f>
        <v/>
      </c>
      <c r="DV117" s="148" t="str">
        <f>IF(Z117="X",CALCULADORA!$J$22,IF(CUADRO!Z117="V",0,IF(CUADRO!Z117="AP",0,IF(CUADRO!Z117="HS",0,IF(CUADRO!Z117="BA",0,IF(CALCULADORA!$M$2="INVIERNO",CUADRO!FC117,CUADRO!GI117))))))</f>
        <v/>
      </c>
      <c r="DW117" s="148" t="str">
        <f>IF(AA117="X",CALCULADORA!$J$22,IF(CUADRO!AA117="V",0,IF(CUADRO!AA117="AP",0,IF(CUADRO!AA117="HS",0,IF(CUADRO!AA117="BA",0,IF(CALCULADORA!$M$2="INVIERNO",CUADRO!FD117,CUADRO!GJ117))))))</f>
        <v/>
      </c>
      <c r="DX117" s="148" t="str">
        <f>IF(AB117="X",CALCULADORA!$J$22,IF(CUADRO!AB117="V",0,IF(CUADRO!AB117="AP",0,IF(CUADRO!AB117="HS",0,IF(CUADRO!AB117="BA",0,IF(CALCULADORA!$M$2="INVIERNO",CUADRO!FE117,CUADRO!GK117))))))</f>
        <v/>
      </c>
      <c r="DY117" s="148" t="str">
        <f>IF(AC117="X",CALCULADORA!$J$22,IF(CUADRO!AC117="V",0,IF(CUADRO!AC117="AP",0,IF(CUADRO!AC117="HS",0,IF(CUADRO!AC117="BA",0,IF(CALCULADORA!$M$2="INVIERNO",CUADRO!FF117,CUADRO!GL117))))))</f>
        <v/>
      </c>
      <c r="DZ117" s="148" t="str">
        <f>IF(AD117="X",CALCULADORA!$J$22,IF(CUADRO!AD117="V",0,IF(CUADRO!AD117="AP",0,IF(CUADRO!AD117="HS",0,IF(CUADRO!AD117="BA",0,IF(CALCULADORA!$M$2="INVIERNO",CUADRO!FG117,CUADRO!GM117))))))</f>
        <v/>
      </c>
      <c r="EA117" s="148" t="str">
        <f>IF(AE117="X",CALCULADORA!$J$22,IF(CUADRO!AE117="V",0,IF(CUADRO!AE117="AP",0,IF(CUADRO!AE117="HS",0,IF(CUADRO!AE117="BA",0,IF(CALCULADORA!$M$2="INVIERNO",CUADRO!FH117,CUADRO!GN117))))))</f>
        <v/>
      </c>
      <c r="EB117" s="148" t="str">
        <f>IF(AF117="X",CALCULADORA!$J$22,IF(CUADRO!AF117="V",0,IF(CUADRO!AF117="AP",0,IF(CUADRO!AF117="HS",0,IF(CUADRO!AF117="BA",0,IF(CALCULADORA!$M$2="INVIERNO",CUADRO!FI117,CUADRO!GO117))))))</f>
        <v/>
      </c>
      <c r="EC117" s="148" t="str">
        <f>IF(AG117="X",CALCULADORA!$J$22,IF(CUADRO!AG117="V",0,IF(CUADRO!AG117="AP",0,IF(CUADRO!AG117="HS",0,IF(CUADRO!AG117="BA",0,IF(CALCULADORA!$M$2="INVIERNO",CUADRO!FJ117,CUADRO!GP117))))))</f>
        <v/>
      </c>
      <c r="ED117" s="148" t="str">
        <f>IF(AH117="X",CALCULADORA!$J$22,IF(CUADRO!AH117="V",0,IF(CUADRO!AH117="AP",0,IF(CUADRO!AH117="HS",0,IF(CUADRO!AH117="BA",0,IF(CALCULADORA!$M$2="INVIERNO",CUADRO!FK117,CUADRO!GQ117))))))</f>
        <v/>
      </c>
      <c r="EE117" s="148" t="str">
        <f>IF(AI117="X",CALCULADORA!$J$22,IF(CUADRO!AI117="V",0,IF(CUADRO!AI117="AP",0,IF(CUADRO!AI117="HS",0,IF(CUADRO!AI117="BA",0,IF(CALCULADORA!$M$2="INVIERNO",CUADRO!FL117,CUADRO!GR117))))))</f>
        <v/>
      </c>
      <c r="EF117" s="148" t="str">
        <f>IF(AJ117="X",CALCULADORA!$J$22,IF(CUADRO!AJ117="V",0,IF(CUADRO!AJ117="AP",0,IF(CUADRO!AJ117="HS",0,IF(CUADRO!AJ117="BA",0,IF(CALCULADORA!$M$2="INVIERNO",CUADRO!FM117,CUADRO!GS117))))))</f>
        <v/>
      </c>
      <c r="EG117" s="148" t="str">
        <f>IF(AK117="X",CALCULADORA!$J$22,IF(CUADRO!AK117="V",0,IF(CUADRO!AK117="AP",0,IF(CUADRO!AK117="HS",0,IF(CUADRO!AK117="BA",0,IF(CALCULADORA!$M$2="INVIERNO",CUADRO!FN117,CUADRO!GT117))))))</f>
        <v/>
      </c>
      <c r="EH117" s="363">
        <f t="shared" si="119"/>
        <v>0</v>
      </c>
      <c r="EI117" s="19"/>
      <c r="EJ117" s="148" t="str">
        <f>IF(G117="","",IF(G117="L",0,IF(G117="V",0,IF(G117="X",0,IF(G$2="L",VLOOKUP(G117,'H. INV.'!$F$10:$P$171,11,FALSE),IF(G$2="S",VLOOKUP(G117,'H. INV.'!$V$10:$AF$171,11,FALSE),IF(G$2="D",VLOOKUP(G117,'H. INV.'!$AL$10:$AV$171,11,FALSE),"")))))))</f>
        <v/>
      </c>
      <c r="EK117" s="148" t="str">
        <f>IF(H117="","",IF(H117="L",0,IF(H117="V",0,IF(H117="X",0,IF(H$2="L",VLOOKUP(H117,'H. INV.'!$F$10:$P$171,11,FALSE),IF(H$2="S",VLOOKUP(H117,'H. INV.'!$V$10:$AF$171,11,FALSE),IF(H$2="D",VLOOKUP(H117,'H. INV.'!$AL$10:$AV$171,11,FALSE),"")))))))</f>
        <v/>
      </c>
      <c r="EL117" s="148" t="str">
        <f>IF(I117="","",IF(I117="L",0,IF(I117="V",0,IF(I117="X",0,IF(I$2="L",VLOOKUP(I117,'H. INV.'!$F$10:$P$171,11,FALSE),IF(I$2="S",VLOOKUP(I117,'H. INV.'!$V$10:$AF$171,11,FALSE),IF(I$2="D",VLOOKUP(I117,'H. INV.'!$AL$10:$AV$171,11,FALSE),"")))))))</f>
        <v/>
      </c>
      <c r="EM117" s="148" t="str">
        <f>IF(J117="","",IF(J117="L",0,IF(J117="V",0,IF(J117="X",0,IF(J$2="L",VLOOKUP(J117,'H. INV.'!$F$10:$P$171,11,FALSE),IF(J$2="S",VLOOKUP(J117,'H. INV.'!$V$10:$AF$171,11,FALSE),IF(J$2="D",VLOOKUP(J117,'H. INV.'!$AL$10:$AV$171,11,FALSE),"")))))))</f>
        <v/>
      </c>
      <c r="EN117" s="148" t="str">
        <f>IF(K117="","",IF(K117="L",0,IF(K117="V",0,IF(K117="X",0,IF(K$2="L",VLOOKUP(K117,'H. INV.'!$F$10:$P$171,11,FALSE),IF(K$2="S",VLOOKUP(K117,'H. INV.'!$V$10:$AF$171,11,FALSE),IF(K$2="D",VLOOKUP(K117,'H. INV.'!$AL$10:$AV$171,11,FALSE),"")))))))</f>
        <v/>
      </c>
      <c r="EO117" s="148" t="str">
        <f>IF(L117="","",IF(L117="L",0,IF(L117="V",0,IF(L117="X",0,IF(L$2="L",VLOOKUP(L117,'H. INV.'!$F$10:$P$171,11,FALSE),IF(L$2="S",VLOOKUP(L117,'H. INV.'!$V$10:$AF$171,11,FALSE),IF(L$2="D",VLOOKUP(L117,'H. INV.'!$AL$10:$AV$171,11,FALSE),"")))))))</f>
        <v/>
      </c>
      <c r="EP117" s="148" t="str">
        <f>IF(M117="","",IF(M117="L",0,IF(M117="V",0,IF(M117="X",0,IF(M$2="L",VLOOKUP(M117,'H. INV.'!$F$10:$P$171,11,FALSE),IF(M$2="S",VLOOKUP(M117,'H. INV.'!$V$10:$AF$171,11,FALSE),IF(M$2="D",VLOOKUP(M117,'H. INV.'!$AL$10:$AV$171,11,FALSE),"")))))))</f>
        <v/>
      </c>
      <c r="EQ117" s="148" t="str">
        <f>IF(N117="","",IF(N117="L",0,IF(N117="V",0,IF(N117="X",0,IF(N$2="L",VLOOKUP(N117,'H. INV.'!$F$10:$P$171,11,FALSE),IF(N$2="S",VLOOKUP(N117,'H. INV.'!$V$10:$AF$171,11,FALSE),IF(N$2="D",VLOOKUP(N117,'H. INV.'!$AL$10:$AV$171,11,FALSE),"")))))))</f>
        <v/>
      </c>
      <c r="ER117" s="148" t="str">
        <f>IF(O117="","",IF(O117="L",0,IF(O117="V",0,IF(O117="X",0,IF(O$2="L",VLOOKUP(O117,'H. INV.'!$F$10:$P$171,11,FALSE),IF(O$2="S",VLOOKUP(O117,'H. INV.'!$V$10:$AF$171,11,FALSE),IF(O$2="D",VLOOKUP(O117,'H. INV.'!$AL$10:$AV$171,11,FALSE),"")))))))</f>
        <v/>
      </c>
      <c r="ES117" s="148" t="str">
        <f>IF(P117="","",IF(P117="L",0,IF(P117="V",0,IF(P117="X",0,IF(P$2="L",VLOOKUP(P117,'H. INV.'!$F$10:$P$171,11,FALSE),IF(P$2="S",VLOOKUP(P117,'H. INV.'!$V$10:$AF$171,11,FALSE),IF(P$2="D",VLOOKUP(P117,'H. INV.'!$AL$10:$AV$171,11,FALSE),"")))))))</f>
        <v/>
      </c>
      <c r="ET117" s="148" t="str">
        <f>IF(Q117="","",IF(Q117="L",0,IF(Q117="V",0,IF(Q117="X",0,IF(Q$2="L",VLOOKUP(Q117,'H. INV.'!$F$10:$P$171,11,FALSE),IF(Q$2="S",VLOOKUP(Q117,'H. INV.'!$V$10:$AF$171,11,FALSE),IF(Q$2="D",VLOOKUP(Q117,'H. INV.'!$AL$10:$AV$171,11,FALSE),"")))))))</f>
        <v/>
      </c>
      <c r="EU117" s="148" t="str">
        <f>IF(R117="","",IF(R117="L",0,IF(R117="V",0,IF(R117="X",0,IF(R$2="L",VLOOKUP(R117,'H. INV.'!$F$10:$P$171,11,FALSE),IF(R$2="S",VLOOKUP(R117,'H. INV.'!$V$10:$AF$171,11,FALSE),IF(R$2="D",VLOOKUP(R117,'H. INV.'!$AL$10:$AV$171,11,FALSE),"")))))))</f>
        <v/>
      </c>
      <c r="EV117" s="148" t="str">
        <f>IF(S117="","",IF(S117="L",0,IF(S117="V",0,IF(S117="X",0,IF(S$2="L",VLOOKUP(S117,'H. INV.'!$F$10:$P$171,11,FALSE),IF(S$2="S",VLOOKUP(S117,'H. INV.'!$V$10:$AF$171,11,FALSE),IF(S$2="D",VLOOKUP(S117,'H. INV.'!$AL$10:$AV$171,11,FALSE),"")))))))</f>
        <v/>
      </c>
      <c r="EW117" s="148" t="str">
        <f>IF(T117="","",IF(T117="L",0,IF(T117="V",0,IF(T117="X",0,IF(T$2="L",VLOOKUP(T117,'H. INV.'!$F$10:$P$171,11,FALSE),IF(T$2="S",VLOOKUP(T117,'H. INV.'!$V$10:$AF$171,11,FALSE),IF(T$2="D",VLOOKUP(T117,'H. INV.'!$AL$10:$AV$171,11,FALSE),"")))))))</f>
        <v/>
      </c>
      <c r="EX117" s="148" t="str">
        <f>IF(U117="","",IF(U117="L",0,IF(U117="V",0,IF(U117="X",0,IF(U$2="L",VLOOKUP(U117,'H. INV.'!$F$10:$P$171,11,FALSE),IF(U$2="S",VLOOKUP(U117,'H. INV.'!$V$10:$AF$171,11,FALSE),IF(U$2="D",VLOOKUP(U117,'H. INV.'!$AL$10:$AV$171,11,FALSE),"")))))))</f>
        <v/>
      </c>
      <c r="EY117" s="148" t="str">
        <f>IF(V117="","",IF(V117="L",0,IF(V117="V",0,IF(V117="X",0,IF(V$2="L",VLOOKUP(V117,'H. INV.'!$F$10:$P$171,11,FALSE),IF(V$2="S",VLOOKUP(V117,'H. INV.'!$V$10:$AF$171,11,FALSE),IF(V$2="D",VLOOKUP(V117,'H. INV.'!$AL$10:$AV$171,11,FALSE),"")))))))</f>
        <v/>
      </c>
      <c r="EZ117" s="148" t="str">
        <f>IF(W117="","",IF(W117="L",0,IF(W117="V",0,IF(W117="X",0,IF(W$2="L",VLOOKUP(W117,'H. INV.'!$F$10:$P$171,11,FALSE),IF(W$2="S",VLOOKUP(W117,'H. INV.'!$V$10:$AF$171,11,FALSE),IF(W$2="D",VLOOKUP(W117,'H. INV.'!$AL$10:$AV$171,11,FALSE),"")))))))</f>
        <v/>
      </c>
      <c r="FA117" s="148" t="str">
        <f>IF(X117="","",IF(X117="L",0,IF(X117="V",0,IF(X117="X",0,IF(X$2="L",VLOOKUP(X117,'H. INV.'!$F$10:$P$171,11,FALSE),IF(X$2="S",VLOOKUP(X117,'H. INV.'!$V$10:$AF$171,11,FALSE),IF(X$2="D",VLOOKUP(X117,'H. INV.'!$AL$10:$AV$171,11,FALSE),"")))))))</f>
        <v/>
      </c>
      <c r="FB117" s="148" t="str">
        <f>IF(Y117="","",IF(Y117="L",0,IF(Y117="V",0,IF(Y117="X",0,IF(Y$2="L",VLOOKUP(Y117,'H. INV.'!$F$10:$P$171,11,FALSE),IF(Y$2="S",VLOOKUP(Y117,'H. INV.'!$V$10:$AF$171,11,FALSE),IF(Y$2="D",VLOOKUP(Y117,'H. INV.'!$AL$10:$AV$171,11,FALSE),"")))))))</f>
        <v/>
      </c>
      <c r="FC117" s="148" t="str">
        <f>IF(Z117="","",IF(Z117="L",0,IF(Z117="V",0,IF(Z117="X",0,IF(Z$2="L",VLOOKUP(Z117,'H. INV.'!$F$10:$P$171,11,FALSE),IF(Z$2="S",VLOOKUP(Z117,'H. INV.'!$V$10:$AF$171,11,FALSE),IF(Z$2="D",VLOOKUP(Z117,'H. INV.'!$AL$10:$AV$171,11,FALSE),"")))))))</f>
        <v/>
      </c>
      <c r="FD117" s="148" t="str">
        <f>IF(AA117="","",IF(AA117="L",0,IF(AA117="V",0,IF(AA117="X",0,IF(AA$2="L",VLOOKUP(AA117,'H. INV.'!$F$10:$P$171,11,FALSE),IF(AA$2="S",VLOOKUP(AA117,'H. INV.'!$V$10:$AF$171,11,FALSE),IF(AA$2="D",VLOOKUP(AA117,'H. INV.'!$AL$10:$AV$171,11,FALSE),"")))))))</f>
        <v/>
      </c>
      <c r="FE117" s="148" t="str">
        <f>IF(AB117="","",IF(AB117="L",0,IF(AB117="V",0,IF(AB117="X",0,IF(AB$2="L",VLOOKUP(AB117,'H. INV.'!$F$10:$P$171,11,FALSE),IF(AB$2="S",VLOOKUP(AB117,'H. INV.'!$V$10:$AF$171,11,FALSE),IF(AB$2="D",VLOOKUP(AB117,'H. INV.'!$AL$10:$AV$171,11,FALSE),"")))))))</f>
        <v/>
      </c>
      <c r="FF117" s="148" t="str">
        <f>IF(AC117="","",IF(AC117="L",0,IF(AC117="V",0,IF(AC117="X",0,IF(AC$2="L",VLOOKUP(AC117,'H. INV.'!$F$10:$P$171,11,FALSE),IF(AC$2="S",VLOOKUP(AC117,'H. INV.'!$V$10:$AF$171,11,FALSE),IF(AC$2="D",VLOOKUP(AC117,'H. INV.'!$AL$10:$AV$171,11,FALSE),"")))))))</f>
        <v/>
      </c>
      <c r="FG117" s="148" t="str">
        <f>IF(AD117="","",IF(AD117="L",0,IF(AD117="V",0,IF(AD117="X",0,IF(AD$2="L",VLOOKUP(AD117,'H. INV.'!$F$10:$P$171,11,FALSE),IF(AD$2="S",VLOOKUP(AD117,'H. INV.'!$V$10:$AF$171,11,FALSE),IF(AD$2="D",VLOOKUP(AD117,'H. INV.'!$AL$10:$AV$171,11,FALSE),"")))))))</f>
        <v/>
      </c>
      <c r="FH117" s="148" t="str">
        <f>IF(AE117="","",IF(AE117="L",0,IF(AE117="V",0,IF(AE117="X",0,IF(AE$2="L",VLOOKUP(AE117,'H. INV.'!$F$10:$P$171,11,FALSE),IF(AE$2="S",VLOOKUP(AE117,'H. INV.'!$V$10:$AF$171,11,FALSE),IF(AE$2="D",VLOOKUP(AE117,'H. INV.'!$AL$10:$AV$171,11,FALSE),"")))))))</f>
        <v/>
      </c>
      <c r="FI117" s="148" t="str">
        <f>IF(AF117="","",IF(AF117="L",0,IF(AF117="V",0,IF(AF117="X",0,IF(AF$2="L",VLOOKUP(AF117,'H. INV.'!$F$10:$P$171,11,FALSE),IF(AF$2="S",VLOOKUP(AF117,'H. INV.'!$V$10:$AF$171,11,FALSE),IF(AF$2="D",VLOOKUP(AF117,'H. INV.'!$AL$10:$AV$171,11,FALSE),"")))))))</f>
        <v/>
      </c>
      <c r="FJ117" s="148" t="str">
        <f>IF(AG117="","",IF(AG117="L",0,IF(AG117="V",0,IF(AG117="X",0,IF(AG$2="L",VLOOKUP(AG117,'H. INV.'!$F$10:$P$171,11,FALSE),IF(AG$2="S",VLOOKUP(AG117,'H. INV.'!$V$10:$AF$171,11,FALSE),IF(AG$2="D",VLOOKUP(AG117,'H. INV.'!$AL$10:$AV$171,11,FALSE),"")))))))</f>
        <v/>
      </c>
      <c r="FK117" s="148" t="str">
        <f>IF(AH117="","",IF(AH117="L",0,IF(AH117="V",0,IF(AH117="X",0,IF(AH$2="L",VLOOKUP(AH117,'H. INV.'!$F$10:$P$171,11,FALSE),IF(AH$2="S",VLOOKUP(AH117,'H. INV.'!$V$10:$AF$171,11,FALSE),IF(AH$2="D",VLOOKUP(AH117,'H. INV.'!$AL$10:$AV$171,11,FALSE),"")))))))</f>
        <v/>
      </c>
      <c r="FL117" s="148" t="str">
        <f>IF(AI117="","",IF(AI117="L",0,IF(AI117="V",0,IF(AI117="X",0,IF(AI$2="L",VLOOKUP(AI117,'H. INV.'!$F$10:$P$171,11,FALSE),IF(AI$2="S",VLOOKUP(AI117,'H. INV.'!$V$10:$AF$171,11,FALSE),IF(AI$2="D",VLOOKUP(AI117,'H. INV.'!$AL$10:$AV$171,11,FALSE),"")))))))</f>
        <v/>
      </c>
      <c r="FM117" s="148" t="str">
        <f>IF(AJ117="","",IF(AJ117="L",0,IF(AJ117="V",0,IF(AJ117="X",0,IF(AJ$2="L",VLOOKUP(AJ117,'H. INV.'!$F$10:$P$171,11,FALSE),IF(AJ$2="S",VLOOKUP(AJ117,'H. INV.'!$V$10:$AF$171,11,FALSE),IF(AJ$2="D",VLOOKUP(AJ117,'H. INV.'!$AL$10:$AV$171,11,FALSE),"")))))))</f>
        <v/>
      </c>
      <c r="FN117" s="148" t="str">
        <f>IF(AK117="","",IF(AK117="L",0,IF(AK117="V",0,IF(AK117="X",0,IF(AK$2="L",VLOOKUP(AK117,'H. INV.'!$F$10:$P$171,11,FALSE),IF(AK$2="S",VLOOKUP(AK117,'H. INV.'!$V$10:$AF$171,11,FALSE),IF(AK$2="D",VLOOKUP(AK117,'H. INV.'!$AL$10:$AV$171,11,FALSE),"")))))))</f>
        <v/>
      </c>
      <c r="FO117" s="19"/>
      <c r="FP117" s="148" t="str">
        <f>IF(G117="","",IF(G117="L",0,IF(G117="V",0,IF(G117="X",0,IF(G$2="L",VLOOKUP(G117,'H. VER.'!$F$10:$P$171,11,FALSE),IF(G$2="S",VLOOKUP(G117,'H. VER.'!$V$10:$AF$171,11,FALSE),IF(G$2="D",VLOOKUP(G117,'H. VER.'!$AL$10:$AV$171,11,FALSE),"")))))))</f>
        <v/>
      </c>
      <c r="FQ117" s="148" t="str">
        <f>IF(H117="","",IF(H117="L",0,IF(H117="V",0,IF(H117="X",0,IF(H$2="L",VLOOKUP(H117,'H. VER.'!$F$10:$P$171,11,FALSE),IF(H$2="S",VLOOKUP(H117,'H. VER.'!$V$10:$AF$171,11,FALSE),IF(H$2="D",VLOOKUP(H117,'H. VER.'!$AL$10:$AV$171,11,FALSE),"")))))))</f>
        <v/>
      </c>
      <c r="FR117" s="148" t="str">
        <f>IF(I117="","",IF(I117="L",0,IF(I117="V",0,IF(I117="X",0,IF(I$2="L",VLOOKUP(I117,'H. VER.'!$F$10:$P$171,11,FALSE),IF(I$2="S",VLOOKUP(I117,'H. VER.'!$V$10:$AF$171,11,FALSE),IF(I$2="D",VLOOKUP(I117,'H. VER.'!$AL$10:$AV$171,11,FALSE),"")))))))</f>
        <v/>
      </c>
      <c r="FS117" s="148" t="str">
        <f>IF(J117="","",IF(J117="L",0,IF(J117="V",0,IF(J117="X",0,IF(J$2="L",VLOOKUP(J117,'H. VER.'!$F$10:$P$171,11,FALSE),IF(J$2="S",VLOOKUP(J117,'H. VER.'!$V$10:$AF$171,11,FALSE),IF(J$2="D",VLOOKUP(J117,'H. VER.'!$AL$10:$AV$171,11,FALSE),"")))))))</f>
        <v/>
      </c>
      <c r="FT117" s="148" t="str">
        <f>IF(K117="","",IF(K117="L",0,IF(K117="V",0,IF(K117="X",0,IF(K$2="L",VLOOKUP(K117,'H. VER.'!$F$10:$P$171,11,FALSE),IF(K$2="S",VLOOKUP(K117,'H. VER.'!$V$10:$AF$171,11,FALSE),IF(K$2="D",VLOOKUP(K117,'H. VER.'!$AL$10:$AV$171,11,FALSE),"")))))))</f>
        <v/>
      </c>
      <c r="FU117" s="148" t="str">
        <f>IF(L117="","",IF(L117="L",0,IF(L117="V",0,IF(L117="X",0,IF(L$2="L",VLOOKUP(L117,'H. VER.'!$F$10:$P$171,11,FALSE),IF(L$2="S",VLOOKUP(L117,'H. VER.'!$V$10:$AF$171,11,FALSE),IF(L$2="D",VLOOKUP(L117,'H. VER.'!$AL$10:$AV$171,11,FALSE),"")))))))</f>
        <v/>
      </c>
      <c r="FV117" s="148" t="str">
        <f>IF(M117="","",IF(M117="L",0,IF(M117="V",0,IF(M117="X",0,IF(M$2="L",VLOOKUP(M117,'H. VER.'!$F$10:$P$171,11,FALSE),IF(M$2="S",VLOOKUP(M117,'H. VER.'!$V$10:$AF$171,11,FALSE),IF(M$2="D",VLOOKUP(M117,'H. VER.'!$AL$10:$AV$171,11,FALSE),"")))))))</f>
        <v/>
      </c>
      <c r="FW117" s="148" t="str">
        <f>IF(N117="","",IF(N117="L",0,IF(N117="V",0,IF(N117="X",0,IF(N$2="L",VLOOKUP(N117,'H. VER.'!$F$10:$P$171,11,FALSE),IF(N$2="S",VLOOKUP(N117,'H. VER.'!$V$10:$AF$171,11,FALSE),IF(N$2="D",VLOOKUP(N117,'H. VER.'!$AL$10:$AV$171,11,FALSE),"")))))))</f>
        <v/>
      </c>
      <c r="FX117" s="148" t="str">
        <f>IF(O117="","",IF(O117="L",0,IF(O117="V",0,IF(O117="X",0,IF(O$2="L",VLOOKUP(O117,'H. VER.'!$F$10:$P$171,11,FALSE),IF(O$2="S",VLOOKUP(O117,'H. VER.'!$V$10:$AF$171,11,FALSE),IF(O$2="D",VLOOKUP(O117,'H. VER.'!$AL$10:$AV$171,11,FALSE),"")))))))</f>
        <v/>
      </c>
      <c r="FY117" s="148" t="str">
        <f>IF(P117="","",IF(P117="L",0,IF(P117="V",0,IF(P117="X",0,IF(P$2="L",VLOOKUP(P117,'H. VER.'!$F$10:$P$171,11,FALSE),IF(P$2="S",VLOOKUP(P117,'H. VER.'!$V$10:$AF$171,11,FALSE),IF(P$2="D",VLOOKUP(P117,'H. VER.'!$AL$10:$AV$171,11,FALSE),"")))))))</f>
        <v/>
      </c>
      <c r="FZ117" s="148" t="str">
        <f>IF(Q117="","",IF(Q117="L",0,IF(Q117="V",0,IF(Q117="X",0,IF(Q$2="L",VLOOKUP(Q117,'H. VER.'!$F$10:$P$171,11,FALSE),IF(Q$2="S",VLOOKUP(Q117,'H. VER.'!$V$10:$AF$171,11,FALSE),IF(Q$2="D",VLOOKUP(Q117,'H. VER.'!$AL$10:$AV$171,11,FALSE),"")))))))</f>
        <v/>
      </c>
      <c r="GA117" s="148" t="str">
        <f>IF(R117="","",IF(R117="L",0,IF(R117="V",0,IF(R117="X",0,IF(R$2="L",VLOOKUP(R117,'H. VER.'!$F$10:$P$171,11,FALSE),IF(R$2="S",VLOOKUP(R117,'H. VER.'!$V$10:$AF$171,11,FALSE),IF(R$2="D",VLOOKUP(R117,'H. VER.'!$AL$10:$AV$171,11,FALSE),"")))))))</f>
        <v/>
      </c>
      <c r="GB117" s="148" t="str">
        <f>IF(S117="","",IF(S117="L",0,IF(S117="V",0,IF(S117="X",0,IF(S$2="L",VLOOKUP(S117,'H. VER.'!$F$10:$P$171,11,FALSE),IF(S$2="S",VLOOKUP(S117,'H. VER.'!$V$10:$AF$171,11,FALSE),IF(S$2="D",VLOOKUP(S117,'H. VER.'!$AL$10:$AV$171,11,FALSE),"")))))))</f>
        <v/>
      </c>
      <c r="GC117" s="148" t="str">
        <f>IF(T117="","",IF(T117="L",0,IF(T117="V",0,IF(T117="X",0,IF(T$2="L",VLOOKUP(T117,'H. VER.'!$F$10:$P$171,11,FALSE),IF(T$2="S",VLOOKUP(T117,'H. VER.'!$V$10:$AF$171,11,FALSE),IF(T$2="D",VLOOKUP(T117,'H. VER.'!$AL$10:$AV$171,11,FALSE),"")))))))</f>
        <v/>
      </c>
      <c r="GD117" s="148" t="str">
        <f>IF(U117="","",IF(U117="L",0,IF(U117="V",0,IF(U117="X",0,IF(U$2="L",VLOOKUP(U117,'H. VER.'!$F$10:$P$171,11,FALSE),IF(U$2="S",VLOOKUP(U117,'H. VER.'!$V$10:$AF$171,11,FALSE),IF(U$2="D",VLOOKUP(U117,'H. VER.'!$AL$10:$AV$171,11,FALSE),"")))))))</f>
        <v/>
      </c>
      <c r="GE117" s="148" t="str">
        <f>IF(V117="","",IF(V117="L",0,IF(V117="V",0,IF(V117="X",0,IF(V$2="L",VLOOKUP(V117,'H. VER.'!$F$10:$P$171,11,FALSE),IF(V$2="S",VLOOKUP(V117,'H. VER.'!$V$10:$AF$171,11,FALSE),IF(V$2="D",VLOOKUP(V117,'H. VER.'!$AL$10:$AV$171,11,FALSE),"")))))))</f>
        <v/>
      </c>
      <c r="GF117" s="148" t="str">
        <f>IF(W117="","",IF(W117="L",0,IF(W117="V",0,IF(W117="X",0,IF(W$2="L",VLOOKUP(W117,'H. VER.'!$F$10:$P$171,11,FALSE),IF(W$2="S",VLOOKUP(W117,'H. VER.'!$V$10:$AF$171,11,FALSE),IF(W$2="D",VLOOKUP(W117,'H. VER.'!$AL$10:$AV$171,11,FALSE),"")))))))</f>
        <v/>
      </c>
      <c r="GG117" s="148" t="str">
        <f>IF(X117="","",IF(X117="L",0,IF(X117="V",0,IF(X117="X",0,IF(X$2="L",VLOOKUP(X117,'H. VER.'!$F$10:$P$171,11,FALSE),IF(X$2="S",VLOOKUP(X117,'H. VER.'!$V$10:$AF$171,11,FALSE),IF(X$2="D",VLOOKUP(X117,'H. VER.'!$AL$10:$AV$171,11,FALSE),"")))))))</f>
        <v/>
      </c>
      <c r="GH117" s="148" t="str">
        <f>IF(Y117="","",IF(Y117="L",0,IF(Y117="V",0,IF(Y117="X",0,IF(Y$2="L",VLOOKUP(Y117,'H. VER.'!$F$10:$P$171,11,FALSE),IF(Y$2="S",VLOOKUP(Y117,'H. VER.'!$V$10:$AF$171,11,FALSE),IF(Y$2="D",VLOOKUP(Y117,'H. VER.'!$AL$10:$AV$171,11,FALSE),"")))))))</f>
        <v/>
      </c>
      <c r="GI117" s="148" t="str">
        <f>IF(Z117="","",IF(Z117="L",0,IF(Z117="V",0,IF(Z117="X",0,IF(Z$2="L",VLOOKUP(Z117,'H. VER.'!$F$10:$P$171,11,FALSE),IF(Z$2="S",VLOOKUP(Z117,'H. VER.'!$V$10:$AF$171,11,FALSE),IF(Z$2="D",VLOOKUP(Z117,'H. VER.'!$AL$10:$AV$171,11,FALSE),"")))))))</f>
        <v/>
      </c>
      <c r="GJ117" s="148" t="str">
        <f>IF(AA117="","",IF(AA117="L",0,IF(AA117="V",0,IF(AA117="X",0,IF(AA$2="L",VLOOKUP(AA117,'H. VER.'!$F$10:$P$171,11,FALSE),IF(AA$2="S",VLOOKUP(AA117,'H. VER.'!$V$10:$AF$171,11,FALSE),IF(AA$2="D",VLOOKUP(AA117,'H. VER.'!$AL$10:$AV$171,11,FALSE),"")))))))</f>
        <v/>
      </c>
      <c r="GK117" s="148" t="str">
        <f>IF(AB117="","",IF(AB117="L",0,IF(AB117="V",0,IF(AB117="X",0,IF(AB$2="L",VLOOKUP(AB117,'H. VER.'!$F$10:$P$171,11,FALSE),IF(AB$2="S",VLOOKUP(AB117,'H. VER.'!$V$10:$AF$171,11,FALSE),IF(AB$2="D",VLOOKUP(AB117,'H. VER.'!$AL$10:$AV$171,11,FALSE),"")))))))</f>
        <v/>
      </c>
      <c r="GL117" s="148" t="str">
        <f>IF(AC117="","",IF(AC117="L",0,IF(AC117="V",0,IF(AC117="X",0,IF(AC$2="L",VLOOKUP(AC117,'H. VER.'!$F$10:$P$171,11,FALSE),IF(AC$2="S",VLOOKUP(AC117,'H. VER.'!$V$10:$AF$171,11,FALSE),IF(AC$2="D",VLOOKUP(AC117,'H. VER.'!$AL$10:$AV$171,11,FALSE),"")))))))</f>
        <v/>
      </c>
      <c r="GM117" s="148" t="str">
        <f>IF(AD117="","",IF(AD117="L",0,IF(AD117="V",0,IF(AD117="X",0,IF(AD$2="L",VLOOKUP(AD117,'H. VER.'!$F$10:$P$171,11,FALSE),IF(AD$2="S",VLOOKUP(AD117,'H. VER.'!$V$10:$AF$171,11,FALSE),IF(AD$2="D",VLOOKUP(AD117,'H. VER.'!$AL$10:$AV$171,11,FALSE),"")))))))</f>
        <v/>
      </c>
      <c r="GN117" s="148" t="str">
        <f>IF(AE117="","",IF(AE117="L",0,IF(AE117="V",0,IF(AE117="X",0,IF(AE$2="L",VLOOKUP(AE117,'H. VER.'!$F$10:$P$171,11,FALSE),IF(AE$2="S",VLOOKUP(AE117,'H. VER.'!$V$10:$AF$171,11,FALSE),IF(AE$2="D",VLOOKUP(AE117,'H. VER.'!$AL$10:$AV$171,11,FALSE),"")))))))</f>
        <v/>
      </c>
      <c r="GO117" s="148" t="str">
        <f>IF(AF117="","",IF(AF117="L",0,IF(AF117="V",0,IF(AF117="X",0,IF(AF$2="L",VLOOKUP(AF117,'H. VER.'!$F$10:$P$171,11,FALSE),IF(AF$2="S",VLOOKUP(AF117,'H. VER.'!$V$10:$AF$171,11,FALSE),IF(AF$2="D",VLOOKUP(AF117,'H. VER.'!$AL$10:$AV$171,11,FALSE),"")))))))</f>
        <v/>
      </c>
      <c r="GP117" s="148" t="str">
        <f>IF(AG117="","",IF(AG117="L",0,IF(AG117="V",0,IF(AG117="X",0,IF(AG$2="L",VLOOKUP(AG117,'H. VER.'!$F$10:$P$171,11,FALSE),IF(AG$2="S",VLOOKUP(AG117,'H. VER.'!$V$10:$AF$171,11,FALSE),IF(AG$2="D",VLOOKUP(AG117,'H. VER.'!$AL$10:$AV$171,11,FALSE),"")))))))</f>
        <v/>
      </c>
      <c r="GQ117" s="148" t="str">
        <f>IF(AH117="","",IF(AH117="L",0,IF(AH117="V",0,IF(AH117="X",0,IF(AH$2="L",VLOOKUP(AH117,'H. VER.'!$F$10:$P$171,11,FALSE),IF(AH$2="S",VLOOKUP(AH117,'H. VER.'!$V$10:$AF$171,11,FALSE),IF(AH$2="D",VLOOKUP(AH117,'H. VER.'!$AL$10:$AV$171,11,FALSE),"")))))))</f>
        <v/>
      </c>
      <c r="GR117" s="148" t="str">
        <f>IF(AI117="","",IF(AI117="L",0,IF(AI117="V",0,IF(AI117="X",0,IF(AI$2="L",VLOOKUP(AI117,'H. VER.'!$F$10:$P$171,11,FALSE),IF(AI$2="S",VLOOKUP(AI117,'H. VER.'!$V$10:$AF$171,11,FALSE),IF(AI$2="D",VLOOKUP(AI117,'H. VER.'!$AL$10:$AV$171,11,FALSE),"")))))))</f>
        <v/>
      </c>
      <c r="GS117" s="148" t="str">
        <f>IF(AJ117="","",IF(AJ117="L",0,IF(AJ117="V",0,IF(AJ117="X",0,IF(AJ$2="L",VLOOKUP(AJ117,'H. VER.'!$F$10:$P$171,11,FALSE),IF(AJ$2="S",VLOOKUP(AJ117,'H. VER.'!$V$10:$AF$171,11,FALSE),IF(AJ$2="D",VLOOKUP(AJ117,'H. VER.'!$AL$10:$AV$171,11,FALSE),"")))))))</f>
        <v/>
      </c>
      <c r="GT117" s="148" t="str">
        <f>IF(AK117="","",IF(AK117="L",0,IF(AK117="V",0,IF(AK117="X",0,IF(AK$2="L",VLOOKUP(AK117,'H. VER.'!$F$10:$P$171,11,FALSE),IF(AK$2="S",VLOOKUP(AK117,'H. VER.'!$V$10:$AF$171,11,FALSE),IF(AK$2="D",VLOOKUP(AK117,'H. VER.'!$AL$10:$AV$171,11,FALSE),"")))))))</f>
        <v/>
      </c>
      <c r="GU117" s="19"/>
      <c r="GV117" s="417" t="str">
        <f t="shared" si="122"/>
        <v/>
      </c>
      <c r="GW117" s="415"/>
    </row>
    <row r="118" spans="1:205" ht="15.75">
      <c r="A118" s="368"/>
      <c r="B118" s="367" t="str">
        <f>IFERROR(VLOOKUP(A534/7/2023+CONDUCTORES!C:V,20,FALSE),"")</f>
        <v/>
      </c>
      <c r="C118" s="560" t="str">
        <f>IF(CUADRO!A118="",IF(B118="","",B118),VLOOKUP(CUADRO!A118,CONDUCTORES!C:E,3,FALSE))</f>
        <v/>
      </c>
      <c r="D118" s="561" t="str">
        <f>IF(ISNA(IF(B118="",IF(A118="","",A118),VLOOKUP(B118,CONDUCTORES!B:F,5,FALSE))),"",(IF(B118="",IF(A118="","",A118),VLOOKUP(B118,CONDUCTORES!B:F,5,FALSE))))</f>
        <v/>
      </c>
      <c r="E118" s="546">
        <v>103</v>
      </c>
      <c r="F118" s="552"/>
      <c r="G118" s="519"/>
      <c r="H118" s="519"/>
      <c r="I118" s="519"/>
      <c r="J118" s="519"/>
      <c r="K118" s="519"/>
      <c r="L118" s="519"/>
      <c r="M118" s="519"/>
      <c r="N118" s="519"/>
      <c r="O118" s="519"/>
      <c r="P118" s="519"/>
      <c r="Q118" s="519"/>
      <c r="R118" s="519"/>
      <c r="S118" s="519"/>
      <c r="T118" s="519"/>
      <c r="U118" s="519"/>
      <c r="V118" s="519"/>
      <c r="W118" s="519"/>
      <c r="X118" s="519"/>
      <c r="Y118" s="519"/>
      <c r="Z118" s="519"/>
      <c r="AA118" s="519"/>
      <c r="AB118" s="519"/>
      <c r="AC118" s="519"/>
      <c r="AD118" s="519"/>
      <c r="AE118" s="519"/>
      <c r="AF118" s="519"/>
      <c r="AG118" s="519"/>
      <c r="AH118" s="519"/>
      <c r="AI118" s="519"/>
      <c r="AJ118" s="519"/>
      <c r="AK118" s="519"/>
      <c r="AL118" s="417">
        <f t="shared" si="111"/>
        <v>0</v>
      </c>
      <c r="AM118" s="417">
        <f t="shared" si="79"/>
        <v>31</v>
      </c>
      <c r="AN118" s="463">
        <f t="shared" si="112"/>
        <v>0</v>
      </c>
      <c r="AO118" s="463">
        <f t="shared" si="113"/>
        <v>0</v>
      </c>
      <c r="AP118" s="463">
        <f t="shared" si="114"/>
        <v>0</v>
      </c>
      <c r="AQ118" s="463">
        <f t="shared" si="115"/>
        <v>0</v>
      </c>
      <c r="AR118" s="463">
        <f t="shared" si="116"/>
        <v>0</v>
      </c>
      <c r="AS118" s="464">
        <f t="shared" si="117"/>
        <v>0</v>
      </c>
      <c r="AT118" s="464">
        <f t="shared" si="118"/>
        <v>0</v>
      </c>
      <c r="AU118" s="465">
        <f>EH118+(AO118*(CALCULADORA!$L$22/30))+(CUADRO!AP118*CALCULADORA!$J$22)+(CUADRO!AQ118*CALCULADORA!$J$22)+(CUADRO!AR118*CALCULADORA!$J$22)</f>
        <v>0</v>
      </c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97">
        <f t="shared" si="123"/>
        <v>1</v>
      </c>
      <c r="BW118" s="97">
        <f t="shared" si="124"/>
        <v>2</v>
      </c>
      <c r="BX118" s="97">
        <f t="shared" si="125"/>
        <v>3</v>
      </c>
      <c r="BY118" s="97">
        <f t="shared" si="126"/>
        <v>4</v>
      </c>
      <c r="BZ118" s="97">
        <f t="shared" si="127"/>
        <v>5</v>
      </c>
      <c r="CA118" s="97">
        <f t="shared" si="128"/>
        <v>6</v>
      </c>
      <c r="CB118" s="97">
        <f t="shared" si="129"/>
        <v>7</v>
      </c>
      <c r="CC118" s="97">
        <f t="shared" si="130"/>
        <v>8</v>
      </c>
      <c r="CD118" s="97">
        <f t="shared" si="131"/>
        <v>9</v>
      </c>
      <c r="CE118" s="97">
        <f t="shared" si="132"/>
        <v>10</v>
      </c>
      <c r="CF118" s="97">
        <f t="shared" si="133"/>
        <v>11</v>
      </c>
      <c r="CG118" s="97">
        <f t="shared" si="134"/>
        <v>12</v>
      </c>
      <c r="CH118" s="97">
        <f t="shared" si="135"/>
        <v>13</v>
      </c>
      <c r="CI118" s="97">
        <f t="shared" si="136"/>
        <v>14</v>
      </c>
      <c r="CJ118" s="97">
        <f t="shared" si="137"/>
        <v>15</v>
      </c>
      <c r="CK118" s="97">
        <f t="shared" si="138"/>
        <v>16</v>
      </c>
      <c r="CL118" s="97">
        <f t="shared" si="139"/>
        <v>17</v>
      </c>
      <c r="CM118" s="97">
        <f t="shared" si="140"/>
        <v>18</v>
      </c>
      <c r="CN118" s="97">
        <f t="shared" si="141"/>
        <v>19</v>
      </c>
      <c r="CO118" s="97">
        <f t="shared" si="142"/>
        <v>20</v>
      </c>
      <c r="CP118" s="97">
        <f t="shared" si="143"/>
        <v>21</v>
      </c>
      <c r="CQ118" s="97">
        <f t="shared" si="144"/>
        <v>22</v>
      </c>
      <c r="CR118" s="97">
        <f t="shared" si="145"/>
        <v>23</v>
      </c>
      <c r="CS118" s="97">
        <f t="shared" si="146"/>
        <v>24</v>
      </c>
      <c r="CT118" s="97">
        <f t="shared" si="147"/>
        <v>25</v>
      </c>
      <c r="CU118" s="97">
        <f t="shared" si="148"/>
        <v>26</v>
      </c>
      <c r="CV118" s="97">
        <f t="shared" si="149"/>
        <v>27</v>
      </c>
      <c r="CW118" s="97">
        <f t="shared" si="150"/>
        <v>28</v>
      </c>
      <c r="CX118" s="97">
        <f t="shared" si="151"/>
        <v>29</v>
      </c>
      <c r="CY118" s="97">
        <f t="shared" si="152"/>
        <v>30</v>
      </c>
      <c r="CZ118" s="97">
        <f t="shared" si="153"/>
        <v>31</v>
      </c>
      <c r="DA118" s="19"/>
      <c r="DB118" s="19"/>
      <c r="DC118" s="148" t="str">
        <f>IF(G118="X",CALCULADORA!$J$22,IF(CUADRO!G118="V",0,IF(CUADRO!G118="AP",0,IF(CUADRO!G118="HS",0,IF(CUADRO!G118="BA",0,IF(CALCULADORA!$M$2="INVIERNO",CUADRO!EJ118,CUADRO!FP118))))))</f>
        <v/>
      </c>
      <c r="DD118" s="148" t="str">
        <f>IF(H118="X",CALCULADORA!$J$22,IF(CUADRO!H118="V",0,IF(CUADRO!H118="AP",0,IF(CUADRO!H118="HS",0,IF(CUADRO!H118="BA",0,IF(CALCULADORA!$M$2="INVIERNO",CUADRO!EK118,CUADRO!FQ118))))))</f>
        <v/>
      </c>
      <c r="DE118" s="148" t="str">
        <f>IF(I118="X",CALCULADORA!$J$22,IF(CUADRO!I118="V",0,IF(CUADRO!I118="AP",0,IF(CUADRO!I118="HS",0,IF(CUADRO!I118="BA",0,IF(CALCULADORA!$M$2="INVIERNO",CUADRO!EL118,CUADRO!FR118))))))</f>
        <v/>
      </c>
      <c r="DF118" s="148" t="str">
        <f>IF(J118="X",CALCULADORA!$J$22,IF(CUADRO!J118="V",0,IF(CUADRO!J118="AP",0,IF(CUADRO!J118="HS",0,IF(CUADRO!J118="BA",0,IF(CALCULADORA!$M$2="INVIERNO",CUADRO!EM118,CUADRO!FS118))))))</f>
        <v/>
      </c>
      <c r="DG118" s="148" t="str">
        <f>IF(K118="X",CALCULADORA!$J$22,IF(CUADRO!K118="V",0,IF(CUADRO!K118="AP",0,IF(CUADRO!K118="HS",0,IF(CUADRO!K118="BA",0,IF(CALCULADORA!$M$2="INVIERNO",CUADRO!EN118,CUADRO!FT118))))))</f>
        <v/>
      </c>
      <c r="DH118" s="148" t="str">
        <f>IF(L118="X",CALCULADORA!$J$22,IF(CUADRO!L118="V",0,IF(CUADRO!L118="AP",0,IF(CUADRO!L118="HS",0,IF(CUADRO!L118="BA",0,IF(CALCULADORA!$M$2="INVIERNO",CUADRO!EO118,CUADRO!FU118))))))</f>
        <v/>
      </c>
      <c r="DI118" s="148" t="str">
        <f>IF(M118="X",CALCULADORA!$J$22,IF(CUADRO!M118="V",0,IF(CUADRO!M118="AP",0,IF(CUADRO!M118="HS",0,IF(CUADRO!M118="BA",0,IF(CALCULADORA!$M$2="INVIERNO",CUADRO!EP118,CUADRO!FV118))))))</f>
        <v/>
      </c>
      <c r="DJ118" s="148" t="str">
        <f>IF(N118="X",CALCULADORA!$J$22,IF(CUADRO!N118="V",0,IF(CUADRO!N118="AP",0,IF(CUADRO!N118="HS",0,IF(CUADRO!N118="BA",0,IF(CALCULADORA!$M$2="INVIERNO",CUADRO!EQ118,CUADRO!FW118))))))</f>
        <v/>
      </c>
      <c r="DK118" s="148" t="str">
        <f>IF(O118="X",CALCULADORA!$J$22,IF(CUADRO!O118="V",0,IF(CUADRO!O118="AP",0,IF(CUADRO!O118="HS",0,IF(CUADRO!O118="BA",0,IF(CALCULADORA!$M$2="INVIERNO",CUADRO!ER118,CUADRO!FX118))))))</f>
        <v/>
      </c>
      <c r="DL118" s="148" t="str">
        <f>IF(P118="X",CALCULADORA!$J$22,IF(CUADRO!P118="V",0,IF(CUADRO!P118="AP",0,IF(CUADRO!P118="HS",0,IF(CUADRO!P118="BA",0,IF(CALCULADORA!$M$2="INVIERNO",CUADRO!ES118,CUADRO!FY118))))))</f>
        <v/>
      </c>
      <c r="DM118" s="148" t="str">
        <f>IF(Q118="X",CALCULADORA!$J$22,IF(CUADRO!Q118="V",0,IF(CUADRO!Q118="AP",0,IF(CUADRO!Q118="HS",0,IF(CUADRO!Q118="BA",0,IF(CALCULADORA!$M$2="INVIERNO",CUADRO!ET118,CUADRO!FZ118))))))</f>
        <v/>
      </c>
      <c r="DN118" s="148" t="str">
        <f>IF(R118="X",CALCULADORA!$J$22,IF(CUADRO!R118="V",0,IF(CUADRO!R118="AP",0,IF(CUADRO!R118="HS",0,IF(CUADRO!R118="BA",0,IF(CALCULADORA!$M$2="INVIERNO",CUADRO!EU118,CUADRO!GA118))))))</f>
        <v/>
      </c>
      <c r="DO118" s="148" t="str">
        <f>IF(S118="X",CALCULADORA!$J$22,IF(CUADRO!S118="V",0,IF(CUADRO!S118="AP",0,IF(CUADRO!S118="HS",0,IF(CUADRO!S118="BA",0,IF(CALCULADORA!$M$2="INVIERNO",CUADRO!EV118,CUADRO!GB118))))))</f>
        <v/>
      </c>
      <c r="DP118" s="148" t="str">
        <f>IF(T118="X",CALCULADORA!$J$22,IF(CUADRO!T118="V",0,IF(CUADRO!T118="AP",0,IF(CUADRO!T118="HS",0,IF(CUADRO!T118="BA",0,IF(CALCULADORA!$M$2="INVIERNO",CUADRO!EW118,CUADRO!GC118))))))</f>
        <v/>
      </c>
      <c r="DQ118" s="148" t="str">
        <f>IF(U118="X",CALCULADORA!$J$22,IF(CUADRO!U118="V",0,IF(CUADRO!U118="AP",0,IF(CUADRO!U118="HS",0,IF(CUADRO!U118="BA",0,IF(CALCULADORA!$M$2="INVIERNO",CUADRO!EX118,CUADRO!GD118))))))</f>
        <v/>
      </c>
      <c r="DR118" s="148" t="str">
        <f>IF(V118="X",CALCULADORA!$J$22,IF(CUADRO!V118="V",0,IF(CUADRO!V118="AP",0,IF(CUADRO!V118="HS",0,IF(CUADRO!V118="BA",0,IF(CALCULADORA!$M$2="INVIERNO",CUADRO!EY118,CUADRO!GE118))))))</f>
        <v/>
      </c>
      <c r="DS118" s="148" t="str">
        <f>IF(W118="X",CALCULADORA!$J$22,IF(CUADRO!W118="V",0,IF(CUADRO!W118="AP",0,IF(CUADRO!W118="HS",0,IF(CUADRO!W118="BA",0,IF(CALCULADORA!$M$2="INVIERNO",CUADRO!EZ118,CUADRO!GF118))))))</f>
        <v/>
      </c>
      <c r="DT118" s="148" t="str">
        <f>IF(X118="X",CALCULADORA!$J$22,IF(CUADRO!X118="V",0,IF(CUADRO!X118="AP",0,IF(CUADRO!X118="HS",0,IF(CUADRO!X118="BA",0,IF(CALCULADORA!$M$2="INVIERNO",CUADRO!FA118,CUADRO!GG118))))))</f>
        <v/>
      </c>
      <c r="DU118" s="148" t="str">
        <f>IF(Y118="X",CALCULADORA!$J$22,IF(CUADRO!Y118="V",0,IF(CUADRO!Y118="AP",0,IF(CUADRO!Y118="HS",0,IF(CUADRO!Y118="BA",0,IF(CALCULADORA!$M$2="INVIERNO",CUADRO!FB118,CUADRO!GH118))))))</f>
        <v/>
      </c>
      <c r="DV118" s="148" t="str">
        <f>IF(Z118="X",CALCULADORA!$J$22,IF(CUADRO!Z118="V",0,IF(CUADRO!Z118="AP",0,IF(CUADRO!Z118="HS",0,IF(CUADRO!Z118="BA",0,IF(CALCULADORA!$M$2="INVIERNO",CUADRO!FC118,CUADRO!GI118))))))</f>
        <v/>
      </c>
      <c r="DW118" s="148" t="str">
        <f>IF(AA118="X",CALCULADORA!$J$22,IF(CUADRO!AA118="V",0,IF(CUADRO!AA118="AP",0,IF(CUADRO!AA118="HS",0,IF(CUADRO!AA118="BA",0,IF(CALCULADORA!$M$2="INVIERNO",CUADRO!FD118,CUADRO!GJ118))))))</f>
        <v/>
      </c>
      <c r="DX118" s="148" t="str">
        <f>IF(AB118="X",CALCULADORA!$J$22,IF(CUADRO!AB118="V",0,IF(CUADRO!AB118="AP",0,IF(CUADRO!AB118="HS",0,IF(CUADRO!AB118="BA",0,IF(CALCULADORA!$M$2="INVIERNO",CUADRO!FE118,CUADRO!GK118))))))</f>
        <v/>
      </c>
      <c r="DY118" s="148" t="str">
        <f>IF(AC118="X",CALCULADORA!$J$22,IF(CUADRO!AC118="V",0,IF(CUADRO!AC118="AP",0,IF(CUADRO!AC118="HS",0,IF(CUADRO!AC118="BA",0,IF(CALCULADORA!$M$2="INVIERNO",CUADRO!FF118,CUADRO!GL118))))))</f>
        <v/>
      </c>
      <c r="DZ118" s="148" t="str">
        <f>IF(AD118="X",CALCULADORA!$J$22,IF(CUADRO!AD118="V",0,IF(CUADRO!AD118="AP",0,IF(CUADRO!AD118="HS",0,IF(CUADRO!AD118="BA",0,IF(CALCULADORA!$M$2="INVIERNO",CUADRO!FG118,CUADRO!GM118))))))</f>
        <v/>
      </c>
      <c r="EA118" s="148" t="str">
        <f>IF(AE118="X",CALCULADORA!$J$22,IF(CUADRO!AE118="V",0,IF(CUADRO!AE118="AP",0,IF(CUADRO!AE118="HS",0,IF(CUADRO!AE118="BA",0,IF(CALCULADORA!$M$2="INVIERNO",CUADRO!FH118,CUADRO!GN118))))))</f>
        <v/>
      </c>
      <c r="EB118" s="148" t="str">
        <f>IF(AF118="X",CALCULADORA!$J$22,IF(CUADRO!AF118="V",0,IF(CUADRO!AF118="AP",0,IF(CUADRO!AF118="HS",0,IF(CUADRO!AF118="BA",0,IF(CALCULADORA!$M$2="INVIERNO",CUADRO!FI118,CUADRO!GO118))))))</f>
        <v/>
      </c>
      <c r="EC118" s="148" t="str">
        <f>IF(AG118="X",CALCULADORA!$J$22,IF(CUADRO!AG118="V",0,IF(CUADRO!AG118="AP",0,IF(CUADRO!AG118="HS",0,IF(CUADRO!AG118="BA",0,IF(CALCULADORA!$M$2="INVIERNO",CUADRO!FJ118,CUADRO!GP118))))))</f>
        <v/>
      </c>
      <c r="ED118" s="148" t="str">
        <f>IF(AH118="X",CALCULADORA!$J$22,IF(CUADRO!AH118="V",0,IF(CUADRO!AH118="AP",0,IF(CUADRO!AH118="HS",0,IF(CUADRO!AH118="BA",0,IF(CALCULADORA!$M$2="INVIERNO",CUADRO!FK118,CUADRO!GQ118))))))</f>
        <v/>
      </c>
      <c r="EE118" s="148" t="str">
        <f>IF(AI118="X",CALCULADORA!$J$22,IF(CUADRO!AI118="V",0,IF(CUADRO!AI118="AP",0,IF(CUADRO!AI118="HS",0,IF(CUADRO!AI118="BA",0,IF(CALCULADORA!$M$2="INVIERNO",CUADRO!FL118,CUADRO!GR118))))))</f>
        <v/>
      </c>
      <c r="EF118" s="148" t="str">
        <f>IF(AJ118="X",CALCULADORA!$J$22,IF(CUADRO!AJ118="V",0,IF(CUADRO!AJ118="AP",0,IF(CUADRO!AJ118="HS",0,IF(CUADRO!AJ118="BA",0,IF(CALCULADORA!$M$2="INVIERNO",CUADRO!FM118,CUADRO!GS118))))))</f>
        <v/>
      </c>
      <c r="EG118" s="148" t="str">
        <f>IF(AK118="X",CALCULADORA!$J$22,IF(CUADRO!AK118="V",0,IF(CUADRO!AK118="AP",0,IF(CUADRO!AK118="HS",0,IF(CUADRO!AK118="BA",0,IF(CALCULADORA!$M$2="INVIERNO",CUADRO!FN118,CUADRO!GT118))))))</f>
        <v/>
      </c>
      <c r="EH118" s="363">
        <f t="shared" si="119"/>
        <v>0</v>
      </c>
      <c r="EI118" s="19"/>
      <c r="EJ118" s="148" t="str">
        <f>IF(G118="","",IF(G118="L",0,IF(G118="V",0,IF(G118="X",0,IF(G$2="L",VLOOKUP(G118,'H. INV.'!$F$10:$P$171,11,FALSE),IF(G$2="S",VLOOKUP(G118,'H. INV.'!$V$10:$AF$171,11,FALSE),IF(G$2="D",VLOOKUP(G118,'H. INV.'!$AL$10:$AV$171,11,FALSE),"")))))))</f>
        <v/>
      </c>
      <c r="EK118" s="148" t="str">
        <f>IF(H118="","",IF(H118="L",0,IF(H118="V",0,IF(H118="X",0,IF(H$2="L",VLOOKUP(H118,'H. INV.'!$F$10:$P$171,11,FALSE),IF(H$2="S",VLOOKUP(H118,'H. INV.'!$V$10:$AF$171,11,FALSE),IF(H$2="D",VLOOKUP(H118,'H. INV.'!$AL$10:$AV$171,11,FALSE),"")))))))</f>
        <v/>
      </c>
      <c r="EL118" s="148" t="str">
        <f>IF(I118="","",IF(I118="L",0,IF(I118="V",0,IF(I118="X",0,IF(I$2="L",VLOOKUP(I118,'H. INV.'!$F$10:$P$171,11,FALSE),IF(I$2="S",VLOOKUP(I118,'H. INV.'!$V$10:$AF$171,11,FALSE),IF(I$2="D",VLOOKUP(I118,'H. INV.'!$AL$10:$AV$171,11,FALSE),"")))))))</f>
        <v/>
      </c>
      <c r="EM118" s="148" t="str">
        <f>IF(J118="","",IF(J118="L",0,IF(J118="V",0,IF(J118="X",0,IF(J$2="L",VLOOKUP(J118,'H. INV.'!$F$10:$P$171,11,FALSE),IF(J$2="S",VLOOKUP(J118,'H. INV.'!$V$10:$AF$171,11,FALSE),IF(J$2="D",VLOOKUP(J118,'H. INV.'!$AL$10:$AV$171,11,FALSE),"")))))))</f>
        <v/>
      </c>
      <c r="EN118" s="148" t="str">
        <f>IF(K118="","",IF(K118="L",0,IF(K118="V",0,IF(K118="X",0,IF(K$2="L",VLOOKUP(K118,'H. INV.'!$F$10:$P$171,11,FALSE),IF(K$2="S",VLOOKUP(K118,'H. INV.'!$V$10:$AF$171,11,FALSE),IF(K$2="D",VLOOKUP(K118,'H. INV.'!$AL$10:$AV$171,11,FALSE),"")))))))</f>
        <v/>
      </c>
      <c r="EO118" s="148" t="str">
        <f>IF(L118="","",IF(L118="L",0,IF(L118="V",0,IF(L118="X",0,IF(L$2="L",VLOOKUP(L118,'H. INV.'!$F$10:$P$171,11,FALSE),IF(L$2="S",VLOOKUP(L118,'H. INV.'!$V$10:$AF$171,11,FALSE),IF(L$2="D",VLOOKUP(L118,'H. INV.'!$AL$10:$AV$171,11,FALSE),"")))))))</f>
        <v/>
      </c>
      <c r="EP118" s="148" t="str">
        <f>IF(M118="","",IF(M118="L",0,IF(M118="V",0,IF(M118="X",0,IF(M$2="L",VLOOKUP(M118,'H. INV.'!$F$10:$P$171,11,FALSE),IF(M$2="S",VLOOKUP(M118,'H. INV.'!$V$10:$AF$171,11,FALSE),IF(M$2="D",VLOOKUP(M118,'H. INV.'!$AL$10:$AV$171,11,FALSE),"")))))))</f>
        <v/>
      </c>
      <c r="EQ118" s="148" t="str">
        <f>IF(N118="","",IF(N118="L",0,IF(N118="V",0,IF(N118="X",0,IF(N$2="L",VLOOKUP(N118,'H. INV.'!$F$10:$P$171,11,FALSE),IF(N$2="S",VLOOKUP(N118,'H. INV.'!$V$10:$AF$171,11,FALSE),IF(N$2="D",VLOOKUP(N118,'H. INV.'!$AL$10:$AV$171,11,FALSE),"")))))))</f>
        <v/>
      </c>
      <c r="ER118" s="148" t="str">
        <f>IF(O118="","",IF(O118="L",0,IF(O118="V",0,IF(O118="X",0,IF(O$2="L",VLOOKUP(O118,'H. INV.'!$F$10:$P$171,11,FALSE),IF(O$2="S",VLOOKUP(O118,'H. INV.'!$V$10:$AF$171,11,FALSE),IF(O$2="D",VLOOKUP(O118,'H. INV.'!$AL$10:$AV$171,11,FALSE),"")))))))</f>
        <v/>
      </c>
      <c r="ES118" s="148" t="str">
        <f>IF(P118="","",IF(P118="L",0,IF(P118="V",0,IF(P118="X",0,IF(P$2="L",VLOOKUP(P118,'H. INV.'!$F$10:$P$171,11,FALSE),IF(P$2="S",VLOOKUP(P118,'H. INV.'!$V$10:$AF$171,11,FALSE),IF(P$2="D",VLOOKUP(P118,'H. INV.'!$AL$10:$AV$171,11,FALSE),"")))))))</f>
        <v/>
      </c>
      <c r="ET118" s="148" t="str">
        <f>IF(Q118="","",IF(Q118="L",0,IF(Q118="V",0,IF(Q118="X",0,IF(Q$2="L",VLOOKUP(Q118,'H. INV.'!$F$10:$P$171,11,FALSE),IF(Q$2="S",VLOOKUP(Q118,'H. INV.'!$V$10:$AF$171,11,FALSE),IF(Q$2="D",VLOOKUP(Q118,'H. INV.'!$AL$10:$AV$171,11,FALSE),"")))))))</f>
        <v/>
      </c>
      <c r="EU118" s="148" t="str">
        <f>IF(R118="","",IF(R118="L",0,IF(R118="V",0,IF(R118="X",0,IF(R$2="L",VLOOKUP(R118,'H. INV.'!$F$10:$P$171,11,FALSE),IF(R$2="S",VLOOKUP(R118,'H. INV.'!$V$10:$AF$171,11,FALSE),IF(R$2="D",VLOOKUP(R118,'H. INV.'!$AL$10:$AV$171,11,FALSE),"")))))))</f>
        <v/>
      </c>
      <c r="EV118" s="148" t="str">
        <f>IF(S118="","",IF(S118="L",0,IF(S118="V",0,IF(S118="X",0,IF(S$2="L",VLOOKUP(S118,'H. INV.'!$F$10:$P$171,11,FALSE),IF(S$2="S",VLOOKUP(S118,'H. INV.'!$V$10:$AF$171,11,FALSE),IF(S$2="D",VLOOKUP(S118,'H. INV.'!$AL$10:$AV$171,11,FALSE),"")))))))</f>
        <v/>
      </c>
      <c r="EW118" s="148" t="str">
        <f>IF(T118="","",IF(T118="L",0,IF(T118="V",0,IF(T118="X",0,IF(T$2="L",VLOOKUP(T118,'H. INV.'!$F$10:$P$171,11,FALSE),IF(T$2="S",VLOOKUP(T118,'H. INV.'!$V$10:$AF$171,11,FALSE),IF(T$2="D",VLOOKUP(T118,'H. INV.'!$AL$10:$AV$171,11,FALSE),"")))))))</f>
        <v/>
      </c>
      <c r="EX118" s="148" t="str">
        <f>IF(U118="","",IF(U118="L",0,IF(U118="V",0,IF(U118="X",0,IF(U$2="L",VLOOKUP(U118,'H. INV.'!$F$10:$P$171,11,FALSE),IF(U$2="S",VLOOKUP(U118,'H. INV.'!$V$10:$AF$171,11,FALSE),IF(U$2="D",VLOOKUP(U118,'H. INV.'!$AL$10:$AV$171,11,FALSE),"")))))))</f>
        <v/>
      </c>
      <c r="EY118" s="148" t="str">
        <f>IF(V118="","",IF(V118="L",0,IF(V118="V",0,IF(V118="X",0,IF(V$2="L",VLOOKUP(V118,'H. INV.'!$F$10:$P$171,11,FALSE),IF(V$2="S",VLOOKUP(V118,'H. INV.'!$V$10:$AF$171,11,FALSE),IF(V$2="D",VLOOKUP(V118,'H. INV.'!$AL$10:$AV$171,11,FALSE),"")))))))</f>
        <v/>
      </c>
      <c r="EZ118" s="148" t="str">
        <f>IF(W118="","",IF(W118="L",0,IF(W118="V",0,IF(W118="X",0,IF(W$2="L",VLOOKUP(W118,'H. INV.'!$F$10:$P$171,11,FALSE),IF(W$2="S",VLOOKUP(W118,'H. INV.'!$V$10:$AF$171,11,FALSE),IF(W$2="D",VLOOKUP(W118,'H. INV.'!$AL$10:$AV$171,11,FALSE),"")))))))</f>
        <v/>
      </c>
      <c r="FA118" s="148" t="str">
        <f>IF(X118="","",IF(X118="L",0,IF(X118="V",0,IF(X118="X",0,IF(X$2="L",VLOOKUP(X118,'H. INV.'!$F$10:$P$171,11,FALSE),IF(X$2="S",VLOOKUP(X118,'H. INV.'!$V$10:$AF$171,11,FALSE),IF(X$2="D",VLOOKUP(X118,'H. INV.'!$AL$10:$AV$171,11,FALSE),"")))))))</f>
        <v/>
      </c>
      <c r="FB118" s="148" t="str">
        <f>IF(Y118="","",IF(Y118="L",0,IF(Y118="V",0,IF(Y118="X",0,IF(Y$2="L",VLOOKUP(Y118,'H. INV.'!$F$10:$P$171,11,FALSE),IF(Y$2="S",VLOOKUP(Y118,'H. INV.'!$V$10:$AF$171,11,FALSE),IF(Y$2="D",VLOOKUP(Y118,'H. INV.'!$AL$10:$AV$171,11,FALSE),"")))))))</f>
        <v/>
      </c>
      <c r="FC118" s="148" t="str">
        <f>IF(Z118="","",IF(Z118="L",0,IF(Z118="V",0,IF(Z118="X",0,IF(Z$2="L",VLOOKUP(Z118,'H. INV.'!$F$10:$P$171,11,FALSE),IF(Z$2="S",VLOOKUP(Z118,'H. INV.'!$V$10:$AF$171,11,FALSE),IF(Z$2="D",VLOOKUP(Z118,'H. INV.'!$AL$10:$AV$171,11,FALSE),"")))))))</f>
        <v/>
      </c>
      <c r="FD118" s="148" t="str">
        <f>IF(AA118="","",IF(AA118="L",0,IF(AA118="V",0,IF(AA118="X",0,IF(AA$2="L",VLOOKUP(AA118,'H. INV.'!$F$10:$P$171,11,FALSE),IF(AA$2="S",VLOOKUP(AA118,'H. INV.'!$V$10:$AF$171,11,FALSE),IF(AA$2="D",VLOOKUP(AA118,'H. INV.'!$AL$10:$AV$171,11,FALSE),"")))))))</f>
        <v/>
      </c>
      <c r="FE118" s="148" t="str">
        <f>IF(AB118="","",IF(AB118="L",0,IF(AB118="V",0,IF(AB118="X",0,IF(AB$2="L",VLOOKUP(AB118,'H. INV.'!$F$10:$P$171,11,FALSE),IF(AB$2="S",VLOOKUP(AB118,'H. INV.'!$V$10:$AF$171,11,FALSE),IF(AB$2="D",VLOOKUP(AB118,'H. INV.'!$AL$10:$AV$171,11,FALSE),"")))))))</f>
        <v/>
      </c>
      <c r="FF118" s="148" t="str">
        <f>IF(AC118="","",IF(AC118="L",0,IF(AC118="V",0,IF(AC118="X",0,IF(AC$2="L",VLOOKUP(AC118,'H. INV.'!$F$10:$P$171,11,FALSE),IF(AC$2="S",VLOOKUP(AC118,'H. INV.'!$V$10:$AF$171,11,FALSE),IF(AC$2="D",VLOOKUP(AC118,'H. INV.'!$AL$10:$AV$171,11,FALSE),"")))))))</f>
        <v/>
      </c>
      <c r="FG118" s="148" t="str">
        <f>IF(AD118="","",IF(AD118="L",0,IF(AD118="V",0,IF(AD118="X",0,IF(AD$2="L",VLOOKUP(AD118,'H. INV.'!$F$10:$P$171,11,FALSE),IF(AD$2="S",VLOOKUP(AD118,'H. INV.'!$V$10:$AF$171,11,FALSE),IF(AD$2="D",VLOOKUP(AD118,'H. INV.'!$AL$10:$AV$171,11,FALSE),"")))))))</f>
        <v/>
      </c>
      <c r="FH118" s="148" t="str">
        <f>IF(AE118="","",IF(AE118="L",0,IF(AE118="V",0,IF(AE118="X",0,IF(AE$2="L",VLOOKUP(AE118,'H. INV.'!$F$10:$P$171,11,FALSE),IF(AE$2="S",VLOOKUP(AE118,'H. INV.'!$V$10:$AF$171,11,FALSE),IF(AE$2="D",VLOOKUP(AE118,'H. INV.'!$AL$10:$AV$171,11,FALSE),"")))))))</f>
        <v/>
      </c>
      <c r="FI118" s="148" t="str">
        <f>IF(AF118="","",IF(AF118="L",0,IF(AF118="V",0,IF(AF118="X",0,IF(AF$2="L",VLOOKUP(AF118,'H. INV.'!$F$10:$P$171,11,FALSE),IF(AF$2="S",VLOOKUP(AF118,'H. INV.'!$V$10:$AF$171,11,FALSE),IF(AF$2="D",VLOOKUP(AF118,'H. INV.'!$AL$10:$AV$171,11,FALSE),"")))))))</f>
        <v/>
      </c>
      <c r="FJ118" s="148" t="str">
        <f>IF(AG118="","",IF(AG118="L",0,IF(AG118="V",0,IF(AG118="X",0,IF(AG$2="L",VLOOKUP(AG118,'H. INV.'!$F$10:$P$171,11,FALSE),IF(AG$2="S",VLOOKUP(AG118,'H. INV.'!$V$10:$AF$171,11,FALSE),IF(AG$2="D",VLOOKUP(AG118,'H. INV.'!$AL$10:$AV$171,11,FALSE),"")))))))</f>
        <v/>
      </c>
      <c r="FK118" s="148" t="str">
        <f>IF(AH118="","",IF(AH118="L",0,IF(AH118="V",0,IF(AH118="X",0,IF(AH$2="L",VLOOKUP(AH118,'H. INV.'!$F$10:$P$171,11,FALSE),IF(AH$2="S",VLOOKUP(AH118,'H. INV.'!$V$10:$AF$171,11,FALSE),IF(AH$2="D",VLOOKUP(AH118,'H. INV.'!$AL$10:$AV$171,11,FALSE),"")))))))</f>
        <v/>
      </c>
      <c r="FL118" s="148" t="str">
        <f>IF(AI118="","",IF(AI118="L",0,IF(AI118="V",0,IF(AI118="X",0,IF(AI$2="L",VLOOKUP(AI118,'H. INV.'!$F$10:$P$171,11,FALSE),IF(AI$2="S",VLOOKUP(AI118,'H. INV.'!$V$10:$AF$171,11,FALSE),IF(AI$2="D",VLOOKUP(AI118,'H. INV.'!$AL$10:$AV$171,11,FALSE),"")))))))</f>
        <v/>
      </c>
      <c r="FM118" s="148" t="str">
        <f>IF(AJ118="","",IF(AJ118="L",0,IF(AJ118="V",0,IF(AJ118="X",0,IF(AJ$2="L",VLOOKUP(AJ118,'H. INV.'!$F$10:$P$171,11,FALSE),IF(AJ$2="S",VLOOKUP(AJ118,'H. INV.'!$V$10:$AF$171,11,FALSE),IF(AJ$2="D",VLOOKUP(AJ118,'H. INV.'!$AL$10:$AV$171,11,FALSE),"")))))))</f>
        <v/>
      </c>
      <c r="FN118" s="148" t="str">
        <f>IF(AK118="","",IF(AK118="L",0,IF(AK118="V",0,IF(AK118="X",0,IF(AK$2="L",VLOOKUP(AK118,'H. INV.'!$F$10:$P$171,11,FALSE),IF(AK$2="S",VLOOKUP(AK118,'H. INV.'!$V$10:$AF$171,11,FALSE),IF(AK$2="D",VLOOKUP(AK118,'H. INV.'!$AL$10:$AV$171,11,FALSE),"")))))))</f>
        <v/>
      </c>
      <c r="FO118" s="19"/>
      <c r="FP118" s="148" t="str">
        <f>IF(G118="","",IF(G118="L",0,IF(G118="V",0,IF(G118="X",0,IF(G$2="L",VLOOKUP(G118,'H. VER.'!$F$10:$P$171,11,FALSE),IF(G$2="S",VLOOKUP(G118,'H. VER.'!$V$10:$AF$171,11,FALSE),IF(G$2="D",VLOOKUP(G118,'H. VER.'!$AL$10:$AV$171,11,FALSE),"")))))))</f>
        <v/>
      </c>
      <c r="FQ118" s="148" t="str">
        <f>IF(H118="","",IF(H118="L",0,IF(H118="V",0,IF(H118="X",0,IF(H$2="L",VLOOKUP(H118,'H. VER.'!$F$10:$P$171,11,FALSE),IF(H$2="S",VLOOKUP(H118,'H. VER.'!$V$10:$AF$171,11,FALSE),IF(H$2="D",VLOOKUP(H118,'H. VER.'!$AL$10:$AV$171,11,FALSE),"")))))))</f>
        <v/>
      </c>
      <c r="FR118" s="148" t="str">
        <f>IF(I118="","",IF(I118="L",0,IF(I118="V",0,IF(I118="X",0,IF(I$2="L",VLOOKUP(I118,'H. VER.'!$F$10:$P$171,11,FALSE),IF(I$2="S",VLOOKUP(I118,'H. VER.'!$V$10:$AF$171,11,FALSE),IF(I$2="D",VLOOKUP(I118,'H. VER.'!$AL$10:$AV$171,11,FALSE),"")))))))</f>
        <v/>
      </c>
      <c r="FS118" s="148" t="str">
        <f>IF(J118="","",IF(J118="L",0,IF(J118="V",0,IF(J118="X",0,IF(J$2="L",VLOOKUP(J118,'H. VER.'!$F$10:$P$171,11,FALSE),IF(J$2="S",VLOOKUP(J118,'H. VER.'!$V$10:$AF$171,11,FALSE),IF(J$2="D",VLOOKUP(J118,'H. VER.'!$AL$10:$AV$171,11,FALSE),"")))))))</f>
        <v/>
      </c>
      <c r="FT118" s="148" t="str">
        <f>IF(K118="","",IF(K118="L",0,IF(K118="V",0,IF(K118="X",0,IF(K$2="L",VLOOKUP(K118,'H. VER.'!$F$10:$P$171,11,FALSE),IF(K$2="S",VLOOKUP(K118,'H. VER.'!$V$10:$AF$171,11,FALSE),IF(K$2="D",VLOOKUP(K118,'H. VER.'!$AL$10:$AV$171,11,FALSE),"")))))))</f>
        <v/>
      </c>
      <c r="FU118" s="148" t="str">
        <f>IF(L118="","",IF(L118="L",0,IF(L118="V",0,IF(L118="X",0,IF(L$2="L",VLOOKUP(L118,'H. VER.'!$F$10:$P$171,11,FALSE),IF(L$2="S",VLOOKUP(L118,'H. VER.'!$V$10:$AF$171,11,FALSE),IF(L$2="D",VLOOKUP(L118,'H. VER.'!$AL$10:$AV$171,11,FALSE),"")))))))</f>
        <v/>
      </c>
      <c r="FV118" s="148" t="str">
        <f>IF(M118="","",IF(M118="L",0,IF(M118="V",0,IF(M118="X",0,IF(M$2="L",VLOOKUP(M118,'H. VER.'!$F$10:$P$171,11,FALSE),IF(M$2="S",VLOOKUP(M118,'H. VER.'!$V$10:$AF$171,11,FALSE),IF(M$2="D",VLOOKUP(M118,'H. VER.'!$AL$10:$AV$171,11,FALSE),"")))))))</f>
        <v/>
      </c>
      <c r="FW118" s="148" t="str">
        <f>IF(N118="","",IF(N118="L",0,IF(N118="V",0,IF(N118="X",0,IF(N$2="L",VLOOKUP(N118,'H. VER.'!$F$10:$P$171,11,FALSE),IF(N$2="S",VLOOKUP(N118,'H. VER.'!$V$10:$AF$171,11,FALSE),IF(N$2="D",VLOOKUP(N118,'H. VER.'!$AL$10:$AV$171,11,FALSE),"")))))))</f>
        <v/>
      </c>
      <c r="FX118" s="148" t="str">
        <f>IF(O118="","",IF(O118="L",0,IF(O118="V",0,IF(O118="X",0,IF(O$2="L",VLOOKUP(O118,'H. VER.'!$F$10:$P$171,11,FALSE),IF(O$2="S",VLOOKUP(O118,'H. VER.'!$V$10:$AF$171,11,FALSE),IF(O$2="D",VLOOKUP(O118,'H. VER.'!$AL$10:$AV$171,11,FALSE),"")))))))</f>
        <v/>
      </c>
      <c r="FY118" s="148" t="str">
        <f>IF(P118="","",IF(P118="L",0,IF(P118="V",0,IF(P118="X",0,IF(P$2="L",VLOOKUP(P118,'H. VER.'!$F$10:$P$171,11,FALSE),IF(P$2="S",VLOOKUP(P118,'H. VER.'!$V$10:$AF$171,11,FALSE),IF(P$2="D",VLOOKUP(P118,'H. VER.'!$AL$10:$AV$171,11,FALSE),"")))))))</f>
        <v/>
      </c>
      <c r="FZ118" s="148" t="str">
        <f>IF(Q118="","",IF(Q118="L",0,IF(Q118="V",0,IF(Q118="X",0,IF(Q$2="L",VLOOKUP(Q118,'H. VER.'!$F$10:$P$171,11,FALSE),IF(Q$2="S",VLOOKUP(Q118,'H. VER.'!$V$10:$AF$171,11,FALSE),IF(Q$2="D",VLOOKUP(Q118,'H. VER.'!$AL$10:$AV$171,11,FALSE),"")))))))</f>
        <v/>
      </c>
      <c r="GA118" s="148" t="str">
        <f>IF(R118="","",IF(R118="L",0,IF(R118="V",0,IF(R118="X",0,IF(R$2="L",VLOOKUP(R118,'H. VER.'!$F$10:$P$171,11,FALSE),IF(R$2="S",VLOOKUP(R118,'H. VER.'!$V$10:$AF$171,11,FALSE),IF(R$2="D",VLOOKUP(R118,'H. VER.'!$AL$10:$AV$171,11,FALSE),"")))))))</f>
        <v/>
      </c>
      <c r="GB118" s="148" t="str">
        <f>IF(S118="","",IF(S118="L",0,IF(S118="V",0,IF(S118="X",0,IF(S$2="L",VLOOKUP(S118,'H. VER.'!$F$10:$P$171,11,FALSE),IF(S$2="S",VLOOKUP(S118,'H. VER.'!$V$10:$AF$171,11,FALSE),IF(S$2="D",VLOOKUP(S118,'H. VER.'!$AL$10:$AV$171,11,FALSE),"")))))))</f>
        <v/>
      </c>
      <c r="GC118" s="148" t="str">
        <f>IF(T118="","",IF(T118="L",0,IF(T118="V",0,IF(T118="X",0,IF(T$2="L",VLOOKUP(T118,'H. VER.'!$F$10:$P$171,11,FALSE),IF(T$2="S",VLOOKUP(T118,'H. VER.'!$V$10:$AF$171,11,FALSE),IF(T$2="D",VLOOKUP(T118,'H. VER.'!$AL$10:$AV$171,11,FALSE),"")))))))</f>
        <v/>
      </c>
      <c r="GD118" s="148" t="str">
        <f>IF(U118="","",IF(U118="L",0,IF(U118="V",0,IF(U118="X",0,IF(U$2="L",VLOOKUP(U118,'H. VER.'!$F$10:$P$171,11,FALSE),IF(U$2="S",VLOOKUP(U118,'H. VER.'!$V$10:$AF$171,11,FALSE),IF(U$2="D",VLOOKUP(U118,'H. VER.'!$AL$10:$AV$171,11,FALSE),"")))))))</f>
        <v/>
      </c>
      <c r="GE118" s="148" t="str">
        <f>IF(V118="","",IF(V118="L",0,IF(V118="V",0,IF(V118="X",0,IF(V$2="L",VLOOKUP(V118,'H. VER.'!$F$10:$P$171,11,FALSE),IF(V$2="S",VLOOKUP(V118,'H. VER.'!$V$10:$AF$171,11,FALSE),IF(V$2="D",VLOOKUP(V118,'H. VER.'!$AL$10:$AV$171,11,FALSE),"")))))))</f>
        <v/>
      </c>
      <c r="GF118" s="148" t="str">
        <f>IF(W118="","",IF(W118="L",0,IF(W118="V",0,IF(W118="X",0,IF(W$2="L",VLOOKUP(W118,'H. VER.'!$F$10:$P$171,11,FALSE),IF(W$2="S",VLOOKUP(W118,'H. VER.'!$V$10:$AF$171,11,FALSE),IF(W$2="D",VLOOKUP(W118,'H. VER.'!$AL$10:$AV$171,11,FALSE),"")))))))</f>
        <v/>
      </c>
      <c r="GG118" s="148" t="str">
        <f>IF(X118="","",IF(X118="L",0,IF(X118="V",0,IF(X118="X",0,IF(X$2="L",VLOOKUP(X118,'H. VER.'!$F$10:$P$171,11,FALSE),IF(X$2="S",VLOOKUP(X118,'H. VER.'!$V$10:$AF$171,11,FALSE),IF(X$2="D",VLOOKUP(X118,'H. VER.'!$AL$10:$AV$171,11,FALSE),"")))))))</f>
        <v/>
      </c>
      <c r="GH118" s="148" t="str">
        <f>IF(Y118="","",IF(Y118="L",0,IF(Y118="V",0,IF(Y118="X",0,IF(Y$2="L",VLOOKUP(Y118,'H. VER.'!$F$10:$P$171,11,FALSE),IF(Y$2="S",VLOOKUP(Y118,'H. VER.'!$V$10:$AF$171,11,FALSE),IF(Y$2="D",VLOOKUP(Y118,'H. VER.'!$AL$10:$AV$171,11,FALSE),"")))))))</f>
        <v/>
      </c>
      <c r="GI118" s="148" t="str">
        <f>IF(Z118="","",IF(Z118="L",0,IF(Z118="V",0,IF(Z118="X",0,IF(Z$2="L",VLOOKUP(Z118,'H. VER.'!$F$10:$P$171,11,FALSE),IF(Z$2="S",VLOOKUP(Z118,'H. VER.'!$V$10:$AF$171,11,FALSE),IF(Z$2="D",VLOOKUP(Z118,'H. VER.'!$AL$10:$AV$171,11,FALSE),"")))))))</f>
        <v/>
      </c>
      <c r="GJ118" s="148" t="str">
        <f>IF(AA118="","",IF(AA118="L",0,IF(AA118="V",0,IF(AA118="X",0,IF(AA$2="L",VLOOKUP(AA118,'H. VER.'!$F$10:$P$171,11,FALSE),IF(AA$2="S",VLOOKUP(AA118,'H. VER.'!$V$10:$AF$171,11,FALSE),IF(AA$2="D",VLOOKUP(AA118,'H. VER.'!$AL$10:$AV$171,11,FALSE),"")))))))</f>
        <v/>
      </c>
      <c r="GK118" s="148" t="str">
        <f>IF(AB118="","",IF(AB118="L",0,IF(AB118="V",0,IF(AB118="X",0,IF(AB$2="L",VLOOKUP(AB118,'H. VER.'!$F$10:$P$171,11,FALSE),IF(AB$2="S",VLOOKUP(AB118,'H. VER.'!$V$10:$AF$171,11,FALSE),IF(AB$2="D",VLOOKUP(AB118,'H. VER.'!$AL$10:$AV$171,11,FALSE),"")))))))</f>
        <v/>
      </c>
      <c r="GL118" s="148" t="str">
        <f>IF(AC118="","",IF(AC118="L",0,IF(AC118="V",0,IF(AC118="X",0,IF(AC$2="L",VLOOKUP(AC118,'H. VER.'!$F$10:$P$171,11,FALSE),IF(AC$2="S",VLOOKUP(AC118,'H. VER.'!$V$10:$AF$171,11,FALSE),IF(AC$2="D",VLOOKUP(AC118,'H. VER.'!$AL$10:$AV$171,11,FALSE),"")))))))</f>
        <v/>
      </c>
      <c r="GM118" s="148" t="str">
        <f>IF(AD118="","",IF(AD118="L",0,IF(AD118="V",0,IF(AD118="X",0,IF(AD$2="L",VLOOKUP(AD118,'H. VER.'!$F$10:$P$171,11,FALSE),IF(AD$2="S",VLOOKUP(AD118,'H. VER.'!$V$10:$AF$171,11,FALSE),IF(AD$2="D",VLOOKUP(AD118,'H. VER.'!$AL$10:$AV$171,11,FALSE),"")))))))</f>
        <v/>
      </c>
      <c r="GN118" s="148" t="str">
        <f>IF(AE118="","",IF(AE118="L",0,IF(AE118="V",0,IF(AE118="X",0,IF(AE$2="L",VLOOKUP(AE118,'H. VER.'!$F$10:$P$171,11,FALSE),IF(AE$2="S",VLOOKUP(AE118,'H. VER.'!$V$10:$AF$171,11,FALSE),IF(AE$2="D",VLOOKUP(AE118,'H. VER.'!$AL$10:$AV$171,11,FALSE),"")))))))</f>
        <v/>
      </c>
      <c r="GO118" s="148" t="str">
        <f>IF(AF118="","",IF(AF118="L",0,IF(AF118="V",0,IF(AF118="X",0,IF(AF$2="L",VLOOKUP(AF118,'H. VER.'!$F$10:$P$171,11,FALSE),IF(AF$2="S",VLOOKUP(AF118,'H. VER.'!$V$10:$AF$171,11,FALSE),IF(AF$2="D",VLOOKUP(AF118,'H. VER.'!$AL$10:$AV$171,11,FALSE),"")))))))</f>
        <v/>
      </c>
      <c r="GP118" s="148" t="str">
        <f>IF(AG118="","",IF(AG118="L",0,IF(AG118="V",0,IF(AG118="X",0,IF(AG$2="L",VLOOKUP(AG118,'H. VER.'!$F$10:$P$171,11,FALSE),IF(AG$2="S",VLOOKUP(AG118,'H. VER.'!$V$10:$AF$171,11,FALSE),IF(AG$2="D",VLOOKUP(AG118,'H. VER.'!$AL$10:$AV$171,11,FALSE),"")))))))</f>
        <v/>
      </c>
      <c r="GQ118" s="148" t="str">
        <f>IF(AH118="","",IF(AH118="L",0,IF(AH118="V",0,IF(AH118="X",0,IF(AH$2="L",VLOOKUP(AH118,'H. VER.'!$F$10:$P$171,11,FALSE),IF(AH$2="S",VLOOKUP(AH118,'H. VER.'!$V$10:$AF$171,11,FALSE),IF(AH$2="D",VLOOKUP(AH118,'H. VER.'!$AL$10:$AV$171,11,FALSE),"")))))))</f>
        <v/>
      </c>
      <c r="GR118" s="148" t="str">
        <f>IF(AI118="","",IF(AI118="L",0,IF(AI118="V",0,IF(AI118="X",0,IF(AI$2="L",VLOOKUP(AI118,'H. VER.'!$F$10:$P$171,11,FALSE),IF(AI$2="S",VLOOKUP(AI118,'H. VER.'!$V$10:$AF$171,11,FALSE),IF(AI$2="D",VLOOKUP(AI118,'H. VER.'!$AL$10:$AV$171,11,FALSE),"")))))))</f>
        <v/>
      </c>
      <c r="GS118" s="148" t="str">
        <f>IF(AJ118="","",IF(AJ118="L",0,IF(AJ118="V",0,IF(AJ118="X",0,IF(AJ$2="L",VLOOKUP(AJ118,'H. VER.'!$F$10:$P$171,11,FALSE),IF(AJ$2="S",VLOOKUP(AJ118,'H. VER.'!$V$10:$AF$171,11,FALSE),IF(AJ$2="D",VLOOKUP(AJ118,'H. VER.'!$AL$10:$AV$171,11,FALSE),"")))))))</f>
        <v/>
      </c>
      <c r="GT118" s="148" t="str">
        <f>IF(AK118="","",IF(AK118="L",0,IF(AK118="V",0,IF(AK118="X",0,IF(AK$2="L",VLOOKUP(AK118,'H. VER.'!$F$10:$P$171,11,FALSE),IF(AK$2="S",VLOOKUP(AK118,'H. VER.'!$V$10:$AF$171,11,FALSE),IF(AK$2="D",VLOOKUP(AK118,'H. VER.'!$AL$10:$AV$171,11,FALSE),"")))))))</f>
        <v/>
      </c>
      <c r="GU118" s="19"/>
      <c r="GV118" s="417" t="str">
        <f t="shared" si="122"/>
        <v/>
      </c>
      <c r="GW118" s="415"/>
    </row>
    <row r="119" spans="1:205" ht="15.75">
      <c r="A119" s="368"/>
      <c r="B119" s="367" t="str">
        <f>IFERROR(VLOOKUP(A535/7/2023+CONDUCTORES!C:V,20,FALSE),"")</f>
        <v/>
      </c>
      <c r="C119" s="560" t="str">
        <f>IF(CUADRO!A119="",IF(B119="","",B119),VLOOKUP(CUADRO!A119,CONDUCTORES!C:E,3,FALSE))</f>
        <v/>
      </c>
      <c r="D119" s="561" t="str">
        <f>IF(ISNA(IF(B119="",IF(A119="","",A119),VLOOKUP(B119,CONDUCTORES!B:F,5,FALSE))),"",(IF(B119="",IF(A119="","",A119),VLOOKUP(B119,CONDUCTORES!B:F,5,FALSE))))</f>
        <v/>
      </c>
      <c r="E119" s="546">
        <v>104</v>
      </c>
      <c r="F119" s="552"/>
      <c r="G119" s="519"/>
      <c r="H119" s="519"/>
      <c r="I119" s="519"/>
      <c r="J119" s="519"/>
      <c r="K119" s="519"/>
      <c r="L119" s="519"/>
      <c r="M119" s="519"/>
      <c r="N119" s="519"/>
      <c r="O119" s="519"/>
      <c r="P119" s="519"/>
      <c r="Q119" s="519"/>
      <c r="R119" s="519"/>
      <c r="S119" s="519"/>
      <c r="T119" s="519"/>
      <c r="U119" s="519"/>
      <c r="V119" s="519"/>
      <c r="W119" s="519"/>
      <c r="X119" s="519"/>
      <c r="Y119" s="519"/>
      <c r="Z119" s="519"/>
      <c r="AA119" s="519"/>
      <c r="AB119" s="519"/>
      <c r="AC119" s="519"/>
      <c r="AD119" s="519"/>
      <c r="AE119" s="519"/>
      <c r="AF119" s="519"/>
      <c r="AG119" s="519"/>
      <c r="AH119" s="519"/>
      <c r="AI119" s="519"/>
      <c r="AJ119" s="519"/>
      <c r="AK119" s="519"/>
      <c r="AL119" s="417">
        <f t="shared" si="111"/>
        <v>0</v>
      </c>
      <c r="AM119" s="417">
        <f t="shared" si="79"/>
        <v>31</v>
      </c>
      <c r="AN119" s="463">
        <f t="shared" si="112"/>
        <v>0</v>
      </c>
      <c r="AO119" s="463">
        <f t="shared" si="113"/>
        <v>0</v>
      </c>
      <c r="AP119" s="463">
        <f t="shared" si="114"/>
        <v>0</v>
      </c>
      <c r="AQ119" s="463">
        <f t="shared" si="115"/>
        <v>0</v>
      </c>
      <c r="AR119" s="463">
        <f t="shared" si="116"/>
        <v>0</v>
      </c>
      <c r="AS119" s="464">
        <f t="shared" si="117"/>
        <v>0</v>
      </c>
      <c r="AT119" s="464">
        <f t="shared" si="118"/>
        <v>0</v>
      </c>
      <c r="AU119" s="465">
        <f>EH119+(AO119*(CALCULADORA!$L$22/30))+(CUADRO!AP119*CALCULADORA!$J$22)+(CUADRO!AQ119*CALCULADORA!$J$22)+(CUADRO!AR119*CALCULADORA!$J$22)</f>
        <v>0</v>
      </c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97">
        <f t="shared" si="123"/>
        <v>1</v>
      </c>
      <c r="BW119" s="97">
        <f t="shared" si="124"/>
        <v>2</v>
      </c>
      <c r="BX119" s="97">
        <f t="shared" si="125"/>
        <v>3</v>
      </c>
      <c r="BY119" s="97">
        <f t="shared" si="126"/>
        <v>4</v>
      </c>
      <c r="BZ119" s="97">
        <f t="shared" si="127"/>
        <v>5</v>
      </c>
      <c r="CA119" s="97">
        <f t="shared" si="128"/>
        <v>6</v>
      </c>
      <c r="CB119" s="97">
        <f t="shared" si="129"/>
        <v>7</v>
      </c>
      <c r="CC119" s="97">
        <f t="shared" si="130"/>
        <v>8</v>
      </c>
      <c r="CD119" s="97">
        <f t="shared" si="131"/>
        <v>9</v>
      </c>
      <c r="CE119" s="97">
        <f t="shared" si="132"/>
        <v>10</v>
      </c>
      <c r="CF119" s="97">
        <f t="shared" si="133"/>
        <v>11</v>
      </c>
      <c r="CG119" s="97">
        <f t="shared" si="134"/>
        <v>12</v>
      </c>
      <c r="CH119" s="97">
        <f t="shared" si="135"/>
        <v>13</v>
      </c>
      <c r="CI119" s="97">
        <f t="shared" si="136"/>
        <v>14</v>
      </c>
      <c r="CJ119" s="97">
        <f t="shared" si="137"/>
        <v>15</v>
      </c>
      <c r="CK119" s="97">
        <f t="shared" si="138"/>
        <v>16</v>
      </c>
      <c r="CL119" s="97">
        <f t="shared" si="139"/>
        <v>17</v>
      </c>
      <c r="CM119" s="97">
        <f t="shared" si="140"/>
        <v>18</v>
      </c>
      <c r="CN119" s="97">
        <f t="shared" si="141"/>
        <v>19</v>
      </c>
      <c r="CO119" s="97">
        <f t="shared" si="142"/>
        <v>20</v>
      </c>
      <c r="CP119" s="97">
        <f t="shared" si="143"/>
        <v>21</v>
      </c>
      <c r="CQ119" s="97">
        <f t="shared" si="144"/>
        <v>22</v>
      </c>
      <c r="CR119" s="97">
        <f t="shared" si="145"/>
        <v>23</v>
      </c>
      <c r="CS119" s="97">
        <f t="shared" si="146"/>
        <v>24</v>
      </c>
      <c r="CT119" s="97">
        <f t="shared" si="147"/>
        <v>25</v>
      </c>
      <c r="CU119" s="97">
        <f t="shared" si="148"/>
        <v>26</v>
      </c>
      <c r="CV119" s="97">
        <f t="shared" si="149"/>
        <v>27</v>
      </c>
      <c r="CW119" s="97">
        <f t="shared" si="150"/>
        <v>28</v>
      </c>
      <c r="CX119" s="97">
        <f t="shared" si="151"/>
        <v>29</v>
      </c>
      <c r="CY119" s="97">
        <f t="shared" si="152"/>
        <v>30</v>
      </c>
      <c r="CZ119" s="97">
        <f t="shared" si="153"/>
        <v>31</v>
      </c>
      <c r="DA119" s="19"/>
      <c r="DB119" s="19"/>
      <c r="DC119" s="148" t="str">
        <f>IF(G119="X",CALCULADORA!$J$22,IF(CUADRO!G119="V",0,IF(CUADRO!G119="AP",0,IF(CUADRO!G119="HS",0,IF(CUADRO!G119="BA",0,IF(CALCULADORA!$M$2="INVIERNO",CUADRO!EJ119,CUADRO!FP119))))))</f>
        <v/>
      </c>
      <c r="DD119" s="148" t="str">
        <f>IF(H119="X",CALCULADORA!$J$22,IF(CUADRO!H119="V",0,IF(CUADRO!H119="AP",0,IF(CUADRO!H119="HS",0,IF(CUADRO!H119="BA",0,IF(CALCULADORA!$M$2="INVIERNO",CUADRO!EK119,CUADRO!FQ119))))))</f>
        <v/>
      </c>
      <c r="DE119" s="148" t="str">
        <f>IF(I119="X",CALCULADORA!$J$22,IF(CUADRO!I119="V",0,IF(CUADRO!I119="AP",0,IF(CUADRO!I119="HS",0,IF(CUADRO!I119="BA",0,IF(CALCULADORA!$M$2="INVIERNO",CUADRO!EL119,CUADRO!FR119))))))</f>
        <v/>
      </c>
      <c r="DF119" s="148" t="str">
        <f>IF(J119="X",CALCULADORA!$J$22,IF(CUADRO!J119="V",0,IF(CUADRO!J119="AP",0,IF(CUADRO!J119="HS",0,IF(CUADRO!J119="BA",0,IF(CALCULADORA!$M$2="INVIERNO",CUADRO!EM119,CUADRO!FS119))))))</f>
        <v/>
      </c>
      <c r="DG119" s="148" t="str">
        <f>IF(K119="X",CALCULADORA!$J$22,IF(CUADRO!K119="V",0,IF(CUADRO!K119="AP",0,IF(CUADRO!K119="HS",0,IF(CUADRO!K119="BA",0,IF(CALCULADORA!$M$2="INVIERNO",CUADRO!EN119,CUADRO!FT119))))))</f>
        <v/>
      </c>
      <c r="DH119" s="148" t="str">
        <f>IF(L119="X",CALCULADORA!$J$22,IF(CUADRO!L119="V",0,IF(CUADRO!L119="AP",0,IF(CUADRO!L119="HS",0,IF(CUADRO!L119="BA",0,IF(CALCULADORA!$M$2="INVIERNO",CUADRO!EO119,CUADRO!FU119))))))</f>
        <v/>
      </c>
      <c r="DI119" s="148" t="str">
        <f>IF(M119="X",CALCULADORA!$J$22,IF(CUADRO!M119="V",0,IF(CUADRO!M119="AP",0,IF(CUADRO!M119="HS",0,IF(CUADRO!M119="BA",0,IF(CALCULADORA!$M$2="INVIERNO",CUADRO!EP119,CUADRO!FV119))))))</f>
        <v/>
      </c>
      <c r="DJ119" s="148" t="str">
        <f>IF(N119="X",CALCULADORA!$J$22,IF(CUADRO!N119="V",0,IF(CUADRO!N119="AP",0,IF(CUADRO!N119="HS",0,IF(CUADRO!N119="BA",0,IF(CALCULADORA!$M$2="INVIERNO",CUADRO!EQ119,CUADRO!FW119))))))</f>
        <v/>
      </c>
      <c r="DK119" s="148" t="str">
        <f>IF(O119="X",CALCULADORA!$J$22,IF(CUADRO!O119="V",0,IF(CUADRO!O119="AP",0,IF(CUADRO!O119="HS",0,IF(CUADRO!O119="BA",0,IF(CALCULADORA!$M$2="INVIERNO",CUADRO!ER119,CUADRO!FX119))))))</f>
        <v/>
      </c>
      <c r="DL119" s="148" t="str">
        <f>IF(P119="X",CALCULADORA!$J$22,IF(CUADRO!P119="V",0,IF(CUADRO!P119="AP",0,IF(CUADRO!P119="HS",0,IF(CUADRO!P119="BA",0,IF(CALCULADORA!$M$2="INVIERNO",CUADRO!ES119,CUADRO!FY119))))))</f>
        <v/>
      </c>
      <c r="DM119" s="148" t="str">
        <f>IF(Q119="X",CALCULADORA!$J$22,IF(CUADRO!Q119="V",0,IF(CUADRO!Q119="AP",0,IF(CUADRO!Q119="HS",0,IF(CUADRO!Q119="BA",0,IF(CALCULADORA!$M$2="INVIERNO",CUADRO!ET119,CUADRO!FZ119))))))</f>
        <v/>
      </c>
      <c r="DN119" s="148" t="str">
        <f>IF(R119="X",CALCULADORA!$J$22,IF(CUADRO!R119="V",0,IF(CUADRO!R119="AP",0,IF(CUADRO!R119="HS",0,IF(CUADRO!R119="BA",0,IF(CALCULADORA!$M$2="INVIERNO",CUADRO!EU119,CUADRO!GA119))))))</f>
        <v/>
      </c>
      <c r="DO119" s="148" t="str">
        <f>IF(S119="X",CALCULADORA!$J$22,IF(CUADRO!S119="V",0,IF(CUADRO!S119="AP",0,IF(CUADRO!S119="HS",0,IF(CUADRO!S119="BA",0,IF(CALCULADORA!$M$2="INVIERNO",CUADRO!EV119,CUADRO!GB119))))))</f>
        <v/>
      </c>
      <c r="DP119" s="148" t="str">
        <f>IF(T119="X",CALCULADORA!$J$22,IF(CUADRO!T119="V",0,IF(CUADRO!T119="AP",0,IF(CUADRO!T119="HS",0,IF(CUADRO!T119="BA",0,IF(CALCULADORA!$M$2="INVIERNO",CUADRO!EW119,CUADRO!GC119))))))</f>
        <v/>
      </c>
      <c r="DQ119" s="148" t="str">
        <f>IF(U119="X",CALCULADORA!$J$22,IF(CUADRO!U119="V",0,IF(CUADRO!U119="AP",0,IF(CUADRO!U119="HS",0,IF(CUADRO!U119="BA",0,IF(CALCULADORA!$M$2="INVIERNO",CUADRO!EX119,CUADRO!GD119))))))</f>
        <v/>
      </c>
      <c r="DR119" s="148" t="str">
        <f>IF(V119="X",CALCULADORA!$J$22,IF(CUADRO!V119="V",0,IF(CUADRO!V119="AP",0,IF(CUADRO!V119="HS",0,IF(CUADRO!V119="BA",0,IF(CALCULADORA!$M$2="INVIERNO",CUADRO!EY119,CUADRO!GE119))))))</f>
        <v/>
      </c>
      <c r="DS119" s="148" t="str">
        <f>IF(W119="X",CALCULADORA!$J$22,IF(CUADRO!W119="V",0,IF(CUADRO!W119="AP",0,IF(CUADRO!W119="HS",0,IF(CUADRO!W119="BA",0,IF(CALCULADORA!$M$2="INVIERNO",CUADRO!EZ119,CUADRO!GF119))))))</f>
        <v/>
      </c>
      <c r="DT119" s="148" t="str">
        <f>IF(X119="X",CALCULADORA!$J$22,IF(CUADRO!X119="V",0,IF(CUADRO!X119="AP",0,IF(CUADRO!X119="HS",0,IF(CUADRO!X119="BA",0,IF(CALCULADORA!$M$2="INVIERNO",CUADRO!FA119,CUADRO!GG119))))))</f>
        <v/>
      </c>
      <c r="DU119" s="148" t="str">
        <f>IF(Y119="X",CALCULADORA!$J$22,IF(CUADRO!Y119="V",0,IF(CUADRO!Y119="AP",0,IF(CUADRO!Y119="HS",0,IF(CUADRO!Y119="BA",0,IF(CALCULADORA!$M$2="INVIERNO",CUADRO!FB119,CUADRO!GH119))))))</f>
        <v/>
      </c>
      <c r="DV119" s="148" t="str">
        <f>IF(Z119="X",CALCULADORA!$J$22,IF(CUADRO!Z119="V",0,IF(CUADRO!Z119="AP",0,IF(CUADRO!Z119="HS",0,IF(CUADRO!Z119="BA",0,IF(CALCULADORA!$M$2="INVIERNO",CUADRO!FC119,CUADRO!GI119))))))</f>
        <v/>
      </c>
      <c r="DW119" s="148" t="str">
        <f>IF(AA119="X",CALCULADORA!$J$22,IF(CUADRO!AA119="V",0,IF(CUADRO!AA119="AP",0,IF(CUADRO!AA119="HS",0,IF(CUADRO!AA119="BA",0,IF(CALCULADORA!$M$2="INVIERNO",CUADRO!FD119,CUADRO!GJ119))))))</f>
        <v/>
      </c>
      <c r="DX119" s="148" t="str">
        <f>IF(AB119="X",CALCULADORA!$J$22,IF(CUADRO!AB119="V",0,IF(CUADRO!AB119="AP",0,IF(CUADRO!AB119="HS",0,IF(CUADRO!AB119="BA",0,IF(CALCULADORA!$M$2="INVIERNO",CUADRO!FE119,CUADRO!GK119))))))</f>
        <v/>
      </c>
      <c r="DY119" s="148" t="str">
        <f>IF(AC119="X",CALCULADORA!$J$22,IF(CUADRO!AC119="V",0,IF(CUADRO!AC119="AP",0,IF(CUADRO!AC119="HS",0,IF(CUADRO!AC119="BA",0,IF(CALCULADORA!$M$2="INVIERNO",CUADRO!FF119,CUADRO!GL119))))))</f>
        <v/>
      </c>
      <c r="DZ119" s="148" t="str">
        <f>IF(AD119="X",CALCULADORA!$J$22,IF(CUADRO!AD119="V",0,IF(CUADRO!AD119="AP",0,IF(CUADRO!AD119="HS",0,IF(CUADRO!AD119="BA",0,IF(CALCULADORA!$M$2="INVIERNO",CUADRO!FG119,CUADRO!GM119))))))</f>
        <v/>
      </c>
      <c r="EA119" s="148" t="str">
        <f>IF(AE119="X",CALCULADORA!$J$22,IF(CUADRO!AE119="V",0,IF(CUADRO!AE119="AP",0,IF(CUADRO!AE119="HS",0,IF(CUADRO!AE119="BA",0,IF(CALCULADORA!$M$2="INVIERNO",CUADRO!FH119,CUADRO!GN119))))))</f>
        <v/>
      </c>
      <c r="EB119" s="148" t="str">
        <f>IF(AF119="X",CALCULADORA!$J$22,IF(CUADRO!AF119="V",0,IF(CUADRO!AF119="AP",0,IF(CUADRO!AF119="HS",0,IF(CUADRO!AF119="BA",0,IF(CALCULADORA!$M$2="INVIERNO",CUADRO!FI119,CUADRO!GO119))))))</f>
        <v/>
      </c>
      <c r="EC119" s="148" t="str">
        <f>IF(AG119="X",CALCULADORA!$J$22,IF(CUADRO!AG119="V",0,IF(CUADRO!AG119="AP",0,IF(CUADRO!AG119="HS",0,IF(CUADRO!AG119="BA",0,IF(CALCULADORA!$M$2="INVIERNO",CUADRO!FJ119,CUADRO!GP119))))))</f>
        <v/>
      </c>
      <c r="ED119" s="148" t="str">
        <f>IF(AH119="X",CALCULADORA!$J$22,IF(CUADRO!AH119="V",0,IF(CUADRO!AH119="AP",0,IF(CUADRO!AH119="HS",0,IF(CUADRO!AH119="BA",0,IF(CALCULADORA!$M$2="INVIERNO",CUADRO!FK119,CUADRO!GQ119))))))</f>
        <v/>
      </c>
      <c r="EE119" s="148" t="str">
        <f>IF(AI119="X",CALCULADORA!$J$22,IF(CUADRO!AI119="V",0,IF(CUADRO!AI119="AP",0,IF(CUADRO!AI119="HS",0,IF(CUADRO!AI119="BA",0,IF(CALCULADORA!$M$2="INVIERNO",CUADRO!FL119,CUADRO!GR119))))))</f>
        <v/>
      </c>
      <c r="EF119" s="148" t="str">
        <f>IF(AJ119="X",CALCULADORA!$J$22,IF(CUADRO!AJ119="V",0,IF(CUADRO!AJ119="AP",0,IF(CUADRO!AJ119="HS",0,IF(CUADRO!AJ119="BA",0,IF(CALCULADORA!$M$2="INVIERNO",CUADRO!FM119,CUADRO!GS119))))))</f>
        <v/>
      </c>
      <c r="EG119" s="148" t="str">
        <f>IF(AK119="X",CALCULADORA!$J$22,IF(CUADRO!AK119="V",0,IF(CUADRO!AK119="AP",0,IF(CUADRO!AK119="HS",0,IF(CUADRO!AK119="BA",0,IF(CALCULADORA!$M$2="INVIERNO",CUADRO!FN119,CUADRO!GT119))))))</f>
        <v/>
      </c>
      <c r="EH119" s="363">
        <f t="shared" si="119"/>
        <v>0</v>
      </c>
      <c r="EI119" s="19"/>
      <c r="EJ119" s="148" t="str">
        <f>IF(G119="","",IF(G119="L",0,IF(G119="V",0,IF(G119="X",0,IF(G$2="L",VLOOKUP(G119,'H. INV.'!$F$10:$P$171,11,FALSE),IF(G$2="S",VLOOKUP(G119,'H. INV.'!$V$10:$AF$171,11,FALSE),IF(G$2="D",VLOOKUP(G119,'H. INV.'!$AL$10:$AV$171,11,FALSE),"")))))))</f>
        <v/>
      </c>
      <c r="EK119" s="148" t="str">
        <f>IF(H119="","",IF(H119="L",0,IF(H119="V",0,IF(H119="X",0,IF(H$2="L",VLOOKUP(H119,'H. INV.'!$F$10:$P$171,11,FALSE),IF(H$2="S",VLOOKUP(H119,'H. INV.'!$V$10:$AF$171,11,FALSE),IF(H$2="D",VLOOKUP(H119,'H. INV.'!$AL$10:$AV$171,11,FALSE),"")))))))</f>
        <v/>
      </c>
      <c r="EL119" s="148" t="str">
        <f>IF(I119="","",IF(I119="L",0,IF(I119="V",0,IF(I119="X",0,IF(I$2="L",VLOOKUP(I119,'H. INV.'!$F$10:$P$171,11,FALSE),IF(I$2="S",VLOOKUP(I119,'H. INV.'!$V$10:$AF$171,11,FALSE),IF(I$2="D",VLOOKUP(I119,'H. INV.'!$AL$10:$AV$171,11,FALSE),"")))))))</f>
        <v/>
      </c>
      <c r="EM119" s="148" t="str">
        <f>IF(J119="","",IF(J119="L",0,IF(J119="V",0,IF(J119="X",0,IF(J$2="L",VLOOKUP(J119,'H. INV.'!$F$10:$P$171,11,FALSE),IF(J$2="S",VLOOKUP(J119,'H. INV.'!$V$10:$AF$171,11,FALSE),IF(J$2="D",VLOOKUP(J119,'H. INV.'!$AL$10:$AV$171,11,FALSE),"")))))))</f>
        <v/>
      </c>
      <c r="EN119" s="148" t="str">
        <f>IF(K119="","",IF(K119="L",0,IF(K119="V",0,IF(K119="X",0,IF(K$2="L",VLOOKUP(K119,'H. INV.'!$F$10:$P$171,11,FALSE),IF(K$2="S",VLOOKUP(K119,'H. INV.'!$V$10:$AF$171,11,FALSE),IF(K$2="D",VLOOKUP(K119,'H. INV.'!$AL$10:$AV$171,11,FALSE),"")))))))</f>
        <v/>
      </c>
      <c r="EO119" s="148" t="str">
        <f>IF(L119="","",IF(L119="L",0,IF(L119="V",0,IF(L119="X",0,IF(L$2="L",VLOOKUP(L119,'H. INV.'!$F$10:$P$171,11,FALSE),IF(L$2="S",VLOOKUP(L119,'H. INV.'!$V$10:$AF$171,11,FALSE),IF(L$2="D",VLOOKUP(L119,'H. INV.'!$AL$10:$AV$171,11,FALSE),"")))))))</f>
        <v/>
      </c>
      <c r="EP119" s="148" t="str">
        <f>IF(M119="","",IF(M119="L",0,IF(M119="V",0,IF(M119="X",0,IF(M$2="L",VLOOKUP(M119,'H. INV.'!$F$10:$P$171,11,FALSE),IF(M$2="S",VLOOKUP(M119,'H. INV.'!$V$10:$AF$171,11,FALSE),IF(M$2="D",VLOOKUP(M119,'H. INV.'!$AL$10:$AV$171,11,FALSE),"")))))))</f>
        <v/>
      </c>
      <c r="EQ119" s="148" t="str">
        <f>IF(N119="","",IF(N119="L",0,IF(N119="V",0,IF(N119="X",0,IF(N$2="L",VLOOKUP(N119,'H. INV.'!$F$10:$P$171,11,FALSE),IF(N$2="S",VLOOKUP(N119,'H. INV.'!$V$10:$AF$171,11,FALSE),IF(N$2="D",VLOOKUP(N119,'H. INV.'!$AL$10:$AV$171,11,FALSE),"")))))))</f>
        <v/>
      </c>
      <c r="ER119" s="148" t="str">
        <f>IF(O119="","",IF(O119="L",0,IF(O119="V",0,IF(O119="X",0,IF(O$2="L",VLOOKUP(O119,'H. INV.'!$F$10:$P$171,11,FALSE),IF(O$2="S",VLOOKUP(O119,'H. INV.'!$V$10:$AF$171,11,FALSE),IF(O$2="D",VLOOKUP(O119,'H. INV.'!$AL$10:$AV$171,11,FALSE),"")))))))</f>
        <v/>
      </c>
      <c r="ES119" s="148" t="str">
        <f>IF(P119="","",IF(P119="L",0,IF(P119="V",0,IF(P119="X",0,IF(P$2="L",VLOOKUP(P119,'H. INV.'!$F$10:$P$171,11,FALSE),IF(P$2="S",VLOOKUP(P119,'H. INV.'!$V$10:$AF$171,11,FALSE),IF(P$2="D",VLOOKUP(P119,'H. INV.'!$AL$10:$AV$171,11,FALSE),"")))))))</f>
        <v/>
      </c>
      <c r="ET119" s="148" t="str">
        <f>IF(Q119="","",IF(Q119="L",0,IF(Q119="V",0,IF(Q119="X",0,IF(Q$2="L",VLOOKUP(Q119,'H. INV.'!$F$10:$P$171,11,FALSE),IF(Q$2="S",VLOOKUP(Q119,'H. INV.'!$V$10:$AF$171,11,FALSE),IF(Q$2="D",VLOOKUP(Q119,'H. INV.'!$AL$10:$AV$171,11,FALSE),"")))))))</f>
        <v/>
      </c>
      <c r="EU119" s="148" t="str">
        <f>IF(R119="","",IF(R119="L",0,IF(R119="V",0,IF(R119="X",0,IF(R$2="L",VLOOKUP(R119,'H. INV.'!$F$10:$P$171,11,FALSE),IF(R$2="S",VLOOKUP(R119,'H. INV.'!$V$10:$AF$171,11,FALSE),IF(R$2="D",VLOOKUP(R119,'H. INV.'!$AL$10:$AV$171,11,FALSE),"")))))))</f>
        <v/>
      </c>
      <c r="EV119" s="148" t="str">
        <f>IF(S119="","",IF(S119="L",0,IF(S119="V",0,IF(S119="X",0,IF(S$2="L",VLOOKUP(S119,'H. INV.'!$F$10:$P$171,11,FALSE),IF(S$2="S",VLOOKUP(S119,'H. INV.'!$V$10:$AF$171,11,FALSE),IF(S$2="D",VLOOKUP(S119,'H. INV.'!$AL$10:$AV$171,11,FALSE),"")))))))</f>
        <v/>
      </c>
      <c r="EW119" s="148" t="str">
        <f>IF(T119="","",IF(T119="L",0,IF(T119="V",0,IF(T119="X",0,IF(T$2="L",VLOOKUP(T119,'H. INV.'!$F$10:$P$171,11,FALSE),IF(T$2="S",VLOOKUP(T119,'H. INV.'!$V$10:$AF$171,11,FALSE),IF(T$2="D",VLOOKUP(T119,'H. INV.'!$AL$10:$AV$171,11,FALSE),"")))))))</f>
        <v/>
      </c>
      <c r="EX119" s="148" t="str">
        <f>IF(U119="","",IF(U119="L",0,IF(U119="V",0,IF(U119="X",0,IF(U$2="L",VLOOKUP(U119,'H. INV.'!$F$10:$P$171,11,FALSE),IF(U$2="S",VLOOKUP(U119,'H. INV.'!$V$10:$AF$171,11,FALSE),IF(U$2="D",VLOOKUP(U119,'H. INV.'!$AL$10:$AV$171,11,FALSE),"")))))))</f>
        <v/>
      </c>
      <c r="EY119" s="148" t="str">
        <f>IF(V119="","",IF(V119="L",0,IF(V119="V",0,IF(V119="X",0,IF(V$2="L",VLOOKUP(V119,'H. INV.'!$F$10:$P$171,11,FALSE),IF(V$2="S",VLOOKUP(V119,'H. INV.'!$V$10:$AF$171,11,FALSE),IF(V$2="D",VLOOKUP(V119,'H. INV.'!$AL$10:$AV$171,11,FALSE),"")))))))</f>
        <v/>
      </c>
      <c r="EZ119" s="148" t="str">
        <f>IF(W119="","",IF(W119="L",0,IF(W119="V",0,IF(W119="X",0,IF(W$2="L",VLOOKUP(W119,'H. INV.'!$F$10:$P$171,11,FALSE),IF(W$2="S",VLOOKUP(W119,'H. INV.'!$V$10:$AF$171,11,FALSE),IF(W$2="D",VLOOKUP(W119,'H. INV.'!$AL$10:$AV$171,11,FALSE),"")))))))</f>
        <v/>
      </c>
      <c r="FA119" s="148" t="str">
        <f>IF(X119="","",IF(X119="L",0,IF(X119="V",0,IF(X119="X",0,IF(X$2="L",VLOOKUP(X119,'H. INV.'!$F$10:$P$171,11,FALSE),IF(X$2="S",VLOOKUP(X119,'H. INV.'!$V$10:$AF$171,11,FALSE),IF(X$2="D",VLOOKUP(X119,'H. INV.'!$AL$10:$AV$171,11,FALSE),"")))))))</f>
        <v/>
      </c>
      <c r="FB119" s="148" t="str">
        <f>IF(Y119="","",IF(Y119="L",0,IF(Y119="V",0,IF(Y119="X",0,IF(Y$2="L",VLOOKUP(Y119,'H. INV.'!$F$10:$P$171,11,FALSE),IF(Y$2="S",VLOOKUP(Y119,'H. INV.'!$V$10:$AF$171,11,FALSE),IF(Y$2="D",VLOOKUP(Y119,'H. INV.'!$AL$10:$AV$171,11,FALSE),"")))))))</f>
        <v/>
      </c>
      <c r="FC119" s="148" t="str">
        <f>IF(Z119="","",IF(Z119="L",0,IF(Z119="V",0,IF(Z119="X",0,IF(Z$2="L",VLOOKUP(Z119,'H. INV.'!$F$10:$P$171,11,FALSE),IF(Z$2="S",VLOOKUP(Z119,'H. INV.'!$V$10:$AF$171,11,FALSE),IF(Z$2="D",VLOOKUP(Z119,'H. INV.'!$AL$10:$AV$171,11,FALSE),"")))))))</f>
        <v/>
      </c>
      <c r="FD119" s="148" t="str">
        <f>IF(AA119="","",IF(AA119="L",0,IF(AA119="V",0,IF(AA119="X",0,IF(AA$2="L",VLOOKUP(AA119,'H. INV.'!$F$10:$P$171,11,FALSE),IF(AA$2="S",VLOOKUP(AA119,'H. INV.'!$V$10:$AF$171,11,FALSE),IF(AA$2="D",VLOOKUP(AA119,'H. INV.'!$AL$10:$AV$171,11,FALSE),"")))))))</f>
        <v/>
      </c>
      <c r="FE119" s="148" t="str">
        <f>IF(AB119="","",IF(AB119="L",0,IF(AB119="V",0,IF(AB119="X",0,IF(AB$2="L",VLOOKUP(AB119,'H. INV.'!$F$10:$P$171,11,FALSE),IF(AB$2="S",VLOOKUP(AB119,'H. INV.'!$V$10:$AF$171,11,FALSE),IF(AB$2="D",VLOOKUP(AB119,'H. INV.'!$AL$10:$AV$171,11,FALSE),"")))))))</f>
        <v/>
      </c>
      <c r="FF119" s="148" t="str">
        <f>IF(AC119="","",IF(AC119="L",0,IF(AC119="V",0,IF(AC119="X",0,IF(AC$2="L",VLOOKUP(AC119,'H. INV.'!$F$10:$P$171,11,FALSE),IF(AC$2="S",VLOOKUP(AC119,'H. INV.'!$V$10:$AF$171,11,FALSE),IF(AC$2="D",VLOOKUP(AC119,'H. INV.'!$AL$10:$AV$171,11,FALSE),"")))))))</f>
        <v/>
      </c>
      <c r="FG119" s="148" t="str">
        <f>IF(AD119="","",IF(AD119="L",0,IF(AD119="V",0,IF(AD119="X",0,IF(AD$2="L",VLOOKUP(AD119,'H. INV.'!$F$10:$P$171,11,FALSE),IF(AD$2="S",VLOOKUP(AD119,'H. INV.'!$V$10:$AF$171,11,FALSE),IF(AD$2="D",VLOOKUP(AD119,'H. INV.'!$AL$10:$AV$171,11,FALSE),"")))))))</f>
        <v/>
      </c>
      <c r="FH119" s="148" t="str">
        <f>IF(AE119="","",IF(AE119="L",0,IF(AE119="V",0,IF(AE119="X",0,IF(AE$2="L",VLOOKUP(AE119,'H. INV.'!$F$10:$P$171,11,FALSE),IF(AE$2="S",VLOOKUP(AE119,'H. INV.'!$V$10:$AF$171,11,FALSE),IF(AE$2="D",VLOOKUP(AE119,'H. INV.'!$AL$10:$AV$171,11,FALSE),"")))))))</f>
        <v/>
      </c>
      <c r="FI119" s="148" t="str">
        <f>IF(AF119="","",IF(AF119="L",0,IF(AF119="V",0,IF(AF119="X",0,IF(AF$2="L",VLOOKUP(AF119,'H. INV.'!$F$10:$P$171,11,FALSE),IF(AF$2="S",VLOOKUP(AF119,'H. INV.'!$V$10:$AF$171,11,FALSE),IF(AF$2="D",VLOOKUP(AF119,'H. INV.'!$AL$10:$AV$171,11,FALSE),"")))))))</f>
        <v/>
      </c>
      <c r="FJ119" s="148" t="str">
        <f>IF(AG119="","",IF(AG119="L",0,IF(AG119="V",0,IF(AG119="X",0,IF(AG$2="L",VLOOKUP(AG119,'H. INV.'!$F$10:$P$171,11,FALSE),IF(AG$2="S",VLOOKUP(AG119,'H. INV.'!$V$10:$AF$171,11,FALSE),IF(AG$2="D",VLOOKUP(AG119,'H. INV.'!$AL$10:$AV$171,11,FALSE),"")))))))</f>
        <v/>
      </c>
      <c r="FK119" s="148" t="str">
        <f>IF(AH119="","",IF(AH119="L",0,IF(AH119="V",0,IF(AH119="X",0,IF(AH$2="L",VLOOKUP(AH119,'H. INV.'!$F$10:$P$171,11,FALSE),IF(AH$2="S",VLOOKUP(AH119,'H. INV.'!$V$10:$AF$171,11,FALSE),IF(AH$2="D",VLOOKUP(AH119,'H. INV.'!$AL$10:$AV$171,11,FALSE),"")))))))</f>
        <v/>
      </c>
      <c r="FL119" s="148" t="str">
        <f>IF(AI119="","",IF(AI119="L",0,IF(AI119="V",0,IF(AI119="X",0,IF(AI$2="L",VLOOKUP(AI119,'H. INV.'!$F$10:$P$171,11,FALSE),IF(AI$2="S",VLOOKUP(AI119,'H. INV.'!$V$10:$AF$171,11,FALSE),IF(AI$2="D",VLOOKUP(AI119,'H. INV.'!$AL$10:$AV$171,11,FALSE),"")))))))</f>
        <v/>
      </c>
      <c r="FM119" s="148" t="str">
        <f>IF(AJ119="","",IF(AJ119="L",0,IF(AJ119="V",0,IF(AJ119="X",0,IF(AJ$2="L",VLOOKUP(AJ119,'H. INV.'!$F$10:$P$171,11,FALSE),IF(AJ$2="S",VLOOKUP(AJ119,'H. INV.'!$V$10:$AF$171,11,FALSE),IF(AJ$2="D",VLOOKUP(AJ119,'H. INV.'!$AL$10:$AV$171,11,FALSE),"")))))))</f>
        <v/>
      </c>
      <c r="FN119" s="148" t="str">
        <f>IF(AK119="","",IF(AK119="L",0,IF(AK119="V",0,IF(AK119="X",0,IF(AK$2="L",VLOOKUP(AK119,'H. INV.'!$F$10:$P$171,11,FALSE),IF(AK$2="S",VLOOKUP(AK119,'H. INV.'!$V$10:$AF$171,11,FALSE),IF(AK$2="D",VLOOKUP(AK119,'H. INV.'!$AL$10:$AV$171,11,FALSE),"")))))))</f>
        <v/>
      </c>
      <c r="FO119" s="19"/>
      <c r="FP119" s="148" t="str">
        <f>IF(G119="","",IF(G119="L",0,IF(G119="V",0,IF(G119="X",0,IF(G$2="L",VLOOKUP(G119,'H. VER.'!$F$10:$P$171,11,FALSE),IF(G$2="S",VLOOKUP(G119,'H. VER.'!$V$10:$AF$171,11,FALSE),IF(G$2="D",VLOOKUP(G119,'H. VER.'!$AL$10:$AV$171,11,FALSE),"")))))))</f>
        <v/>
      </c>
      <c r="FQ119" s="148" t="str">
        <f>IF(H119="","",IF(H119="L",0,IF(H119="V",0,IF(H119="X",0,IF(H$2="L",VLOOKUP(H119,'H. VER.'!$F$10:$P$171,11,FALSE),IF(H$2="S",VLOOKUP(H119,'H. VER.'!$V$10:$AF$171,11,FALSE),IF(H$2="D",VLOOKUP(H119,'H. VER.'!$AL$10:$AV$171,11,FALSE),"")))))))</f>
        <v/>
      </c>
      <c r="FR119" s="148" t="str">
        <f>IF(I119="","",IF(I119="L",0,IF(I119="V",0,IF(I119="X",0,IF(I$2="L",VLOOKUP(I119,'H. VER.'!$F$10:$P$171,11,FALSE),IF(I$2="S",VLOOKUP(I119,'H. VER.'!$V$10:$AF$171,11,FALSE),IF(I$2="D",VLOOKUP(I119,'H. VER.'!$AL$10:$AV$171,11,FALSE),"")))))))</f>
        <v/>
      </c>
      <c r="FS119" s="148" t="str">
        <f>IF(J119="","",IF(J119="L",0,IF(J119="V",0,IF(J119="X",0,IF(J$2="L",VLOOKUP(J119,'H. VER.'!$F$10:$P$171,11,FALSE),IF(J$2="S",VLOOKUP(J119,'H. VER.'!$V$10:$AF$171,11,FALSE),IF(J$2="D",VLOOKUP(J119,'H. VER.'!$AL$10:$AV$171,11,FALSE),"")))))))</f>
        <v/>
      </c>
      <c r="FT119" s="148" t="str">
        <f>IF(K119="","",IF(K119="L",0,IF(K119="V",0,IF(K119="X",0,IF(K$2="L",VLOOKUP(K119,'H. VER.'!$F$10:$P$171,11,FALSE),IF(K$2="S",VLOOKUP(K119,'H. VER.'!$V$10:$AF$171,11,FALSE),IF(K$2="D",VLOOKUP(K119,'H. VER.'!$AL$10:$AV$171,11,FALSE),"")))))))</f>
        <v/>
      </c>
      <c r="FU119" s="148" t="str">
        <f>IF(L119="","",IF(L119="L",0,IF(L119="V",0,IF(L119="X",0,IF(L$2="L",VLOOKUP(L119,'H. VER.'!$F$10:$P$171,11,FALSE),IF(L$2="S",VLOOKUP(L119,'H. VER.'!$V$10:$AF$171,11,FALSE),IF(L$2="D",VLOOKUP(L119,'H. VER.'!$AL$10:$AV$171,11,FALSE),"")))))))</f>
        <v/>
      </c>
      <c r="FV119" s="148" t="str">
        <f>IF(M119="","",IF(M119="L",0,IF(M119="V",0,IF(M119="X",0,IF(M$2="L",VLOOKUP(M119,'H. VER.'!$F$10:$P$171,11,FALSE),IF(M$2="S",VLOOKUP(M119,'H. VER.'!$V$10:$AF$171,11,FALSE),IF(M$2="D",VLOOKUP(M119,'H. VER.'!$AL$10:$AV$171,11,FALSE),"")))))))</f>
        <v/>
      </c>
      <c r="FW119" s="148" t="str">
        <f>IF(N119="","",IF(N119="L",0,IF(N119="V",0,IF(N119="X",0,IF(N$2="L",VLOOKUP(N119,'H. VER.'!$F$10:$P$171,11,FALSE),IF(N$2="S",VLOOKUP(N119,'H. VER.'!$V$10:$AF$171,11,FALSE),IF(N$2="D",VLOOKUP(N119,'H. VER.'!$AL$10:$AV$171,11,FALSE),"")))))))</f>
        <v/>
      </c>
      <c r="FX119" s="148" t="str">
        <f>IF(O119="","",IF(O119="L",0,IF(O119="V",0,IF(O119="X",0,IF(O$2="L",VLOOKUP(O119,'H. VER.'!$F$10:$P$171,11,FALSE),IF(O$2="S",VLOOKUP(O119,'H. VER.'!$V$10:$AF$171,11,FALSE),IF(O$2="D",VLOOKUP(O119,'H. VER.'!$AL$10:$AV$171,11,FALSE),"")))))))</f>
        <v/>
      </c>
      <c r="FY119" s="148" t="str">
        <f>IF(P119="","",IF(P119="L",0,IF(P119="V",0,IF(P119="X",0,IF(P$2="L",VLOOKUP(P119,'H. VER.'!$F$10:$P$171,11,FALSE),IF(P$2="S",VLOOKUP(P119,'H. VER.'!$V$10:$AF$171,11,FALSE),IF(P$2="D",VLOOKUP(P119,'H. VER.'!$AL$10:$AV$171,11,FALSE),"")))))))</f>
        <v/>
      </c>
      <c r="FZ119" s="148" t="str">
        <f>IF(Q119="","",IF(Q119="L",0,IF(Q119="V",0,IF(Q119="X",0,IF(Q$2="L",VLOOKUP(Q119,'H. VER.'!$F$10:$P$171,11,FALSE),IF(Q$2="S",VLOOKUP(Q119,'H. VER.'!$V$10:$AF$171,11,FALSE),IF(Q$2="D",VLOOKUP(Q119,'H. VER.'!$AL$10:$AV$171,11,FALSE),"")))))))</f>
        <v/>
      </c>
      <c r="GA119" s="148" t="str">
        <f>IF(R119="","",IF(R119="L",0,IF(R119="V",0,IF(R119="X",0,IF(R$2="L",VLOOKUP(R119,'H. VER.'!$F$10:$P$171,11,FALSE),IF(R$2="S",VLOOKUP(R119,'H. VER.'!$V$10:$AF$171,11,FALSE),IF(R$2="D",VLOOKUP(R119,'H. VER.'!$AL$10:$AV$171,11,FALSE),"")))))))</f>
        <v/>
      </c>
      <c r="GB119" s="148" t="str">
        <f>IF(S119="","",IF(S119="L",0,IF(S119="V",0,IF(S119="X",0,IF(S$2="L",VLOOKUP(S119,'H. VER.'!$F$10:$P$171,11,FALSE),IF(S$2="S",VLOOKUP(S119,'H. VER.'!$V$10:$AF$171,11,FALSE),IF(S$2="D",VLOOKUP(S119,'H. VER.'!$AL$10:$AV$171,11,FALSE),"")))))))</f>
        <v/>
      </c>
      <c r="GC119" s="148" t="str">
        <f>IF(T119="","",IF(T119="L",0,IF(T119="V",0,IF(T119="X",0,IF(T$2="L",VLOOKUP(T119,'H. VER.'!$F$10:$P$171,11,FALSE),IF(T$2="S",VLOOKUP(T119,'H. VER.'!$V$10:$AF$171,11,FALSE),IF(T$2="D",VLOOKUP(T119,'H. VER.'!$AL$10:$AV$171,11,FALSE),"")))))))</f>
        <v/>
      </c>
      <c r="GD119" s="148" t="str">
        <f>IF(U119="","",IF(U119="L",0,IF(U119="V",0,IF(U119="X",0,IF(U$2="L",VLOOKUP(U119,'H. VER.'!$F$10:$P$171,11,FALSE),IF(U$2="S",VLOOKUP(U119,'H. VER.'!$V$10:$AF$171,11,FALSE),IF(U$2="D",VLOOKUP(U119,'H. VER.'!$AL$10:$AV$171,11,FALSE),"")))))))</f>
        <v/>
      </c>
      <c r="GE119" s="148" t="str">
        <f>IF(V119="","",IF(V119="L",0,IF(V119="V",0,IF(V119="X",0,IF(V$2="L",VLOOKUP(V119,'H. VER.'!$F$10:$P$171,11,FALSE),IF(V$2="S",VLOOKUP(V119,'H. VER.'!$V$10:$AF$171,11,FALSE),IF(V$2="D",VLOOKUP(V119,'H. VER.'!$AL$10:$AV$171,11,FALSE),"")))))))</f>
        <v/>
      </c>
      <c r="GF119" s="148" t="str">
        <f>IF(W119="","",IF(W119="L",0,IF(W119="V",0,IF(W119="X",0,IF(W$2="L",VLOOKUP(W119,'H. VER.'!$F$10:$P$171,11,FALSE),IF(W$2="S",VLOOKUP(W119,'H. VER.'!$V$10:$AF$171,11,FALSE),IF(W$2="D",VLOOKUP(W119,'H. VER.'!$AL$10:$AV$171,11,FALSE),"")))))))</f>
        <v/>
      </c>
      <c r="GG119" s="148" t="str">
        <f>IF(X119="","",IF(X119="L",0,IF(X119="V",0,IF(X119="X",0,IF(X$2="L",VLOOKUP(X119,'H. VER.'!$F$10:$P$171,11,FALSE),IF(X$2="S",VLOOKUP(X119,'H. VER.'!$V$10:$AF$171,11,FALSE),IF(X$2="D",VLOOKUP(X119,'H. VER.'!$AL$10:$AV$171,11,FALSE),"")))))))</f>
        <v/>
      </c>
      <c r="GH119" s="148" t="str">
        <f>IF(Y119="","",IF(Y119="L",0,IF(Y119="V",0,IF(Y119="X",0,IF(Y$2="L",VLOOKUP(Y119,'H. VER.'!$F$10:$P$171,11,FALSE),IF(Y$2="S",VLOOKUP(Y119,'H. VER.'!$V$10:$AF$171,11,FALSE),IF(Y$2="D",VLOOKUP(Y119,'H. VER.'!$AL$10:$AV$171,11,FALSE),"")))))))</f>
        <v/>
      </c>
      <c r="GI119" s="148" t="str">
        <f>IF(Z119="","",IF(Z119="L",0,IF(Z119="V",0,IF(Z119="X",0,IF(Z$2="L",VLOOKUP(Z119,'H. VER.'!$F$10:$P$171,11,FALSE),IF(Z$2="S",VLOOKUP(Z119,'H. VER.'!$V$10:$AF$171,11,FALSE),IF(Z$2="D",VLOOKUP(Z119,'H. VER.'!$AL$10:$AV$171,11,FALSE),"")))))))</f>
        <v/>
      </c>
      <c r="GJ119" s="148" t="str">
        <f>IF(AA119="","",IF(AA119="L",0,IF(AA119="V",0,IF(AA119="X",0,IF(AA$2="L",VLOOKUP(AA119,'H. VER.'!$F$10:$P$171,11,FALSE),IF(AA$2="S",VLOOKUP(AA119,'H. VER.'!$V$10:$AF$171,11,FALSE),IF(AA$2="D",VLOOKUP(AA119,'H. VER.'!$AL$10:$AV$171,11,FALSE),"")))))))</f>
        <v/>
      </c>
      <c r="GK119" s="148" t="str">
        <f>IF(AB119="","",IF(AB119="L",0,IF(AB119="V",0,IF(AB119="X",0,IF(AB$2="L",VLOOKUP(AB119,'H. VER.'!$F$10:$P$171,11,FALSE),IF(AB$2="S",VLOOKUP(AB119,'H. VER.'!$V$10:$AF$171,11,FALSE),IF(AB$2="D",VLOOKUP(AB119,'H. VER.'!$AL$10:$AV$171,11,FALSE),"")))))))</f>
        <v/>
      </c>
      <c r="GL119" s="148" t="str">
        <f>IF(AC119="","",IF(AC119="L",0,IF(AC119="V",0,IF(AC119="X",0,IF(AC$2="L",VLOOKUP(AC119,'H. VER.'!$F$10:$P$171,11,FALSE),IF(AC$2="S",VLOOKUP(AC119,'H. VER.'!$V$10:$AF$171,11,FALSE),IF(AC$2="D",VLOOKUP(AC119,'H. VER.'!$AL$10:$AV$171,11,FALSE),"")))))))</f>
        <v/>
      </c>
      <c r="GM119" s="148" t="str">
        <f>IF(AD119="","",IF(AD119="L",0,IF(AD119="V",0,IF(AD119="X",0,IF(AD$2="L",VLOOKUP(AD119,'H. VER.'!$F$10:$P$171,11,FALSE),IF(AD$2="S",VLOOKUP(AD119,'H. VER.'!$V$10:$AF$171,11,FALSE),IF(AD$2="D",VLOOKUP(AD119,'H. VER.'!$AL$10:$AV$171,11,FALSE),"")))))))</f>
        <v/>
      </c>
      <c r="GN119" s="148" t="str">
        <f>IF(AE119="","",IF(AE119="L",0,IF(AE119="V",0,IF(AE119="X",0,IF(AE$2="L",VLOOKUP(AE119,'H. VER.'!$F$10:$P$171,11,FALSE),IF(AE$2="S",VLOOKUP(AE119,'H. VER.'!$V$10:$AF$171,11,FALSE),IF(AE$2="D",VLOOKUP(AE119,'H. VER.'!$AL$10:$AV$171,11,FALSE),"")))))))</f>
        <v/>
      </c>
      <c r="GO119" s="148" t="str">
        <f>IF(AF119="","",IF(AF119="L",0,IF(AF119="V",0,IF(AF119="X",0,IF(AF$2="L",VLOOKUP(AF119,'H. VER.'!$F$10:$P$171,11,FALSE),IF(AF$2="S",VLOOKUP(AF119,'H. VER.'!$V$10:$AF$171,11,FALSE),IF(AF$2="D",VLOOKUP(AF119,'H. VER.'!$AL$10:$AV$171,11,FALSE),"")))))))</f>
        <v/>
      </c>
      <c r="GP119" s="148" t="str">
        <f>IF(AG119="","",IF(AG119="L",0,IF(AG119="V",0,IF(AG119="X",0,IF(AG$2="L",VLOOKUP(AG119,'H. VER.'!$F$10:$P$171,11,FALSE),IF(AG$2="S",VLOOKUP(AG119,'H. VER.'!$V$10:$AF$171,11,FALSE),IF(AG$2="D",VLOOKUP(AG119,'H. VER.'!$AL$10:$AV$171,11,FALSE),"")))))))</f>
        <v/>
      </c>
      <c r="GQ119" s="148" t="str">
        <f>IF(AH119="","",IF(AH119="L",0,IF(AH119="V",0,IF(AH119="X",0,IF(AH$2="L",VLOOKUP(AH119,'H. VER.'!$F$10:$P$171,11,FALSE),IF(AH$2="S",VLOOKUP(AH119,'H. VER.'!$V$10:$AF$171,11,FALSE),IF(AH$2="D",VLOOKUP(AH119,'H. VER.'!$AL$10:$AV$171,11,FALSE),"")))))))</f>
        <v/>
      </c>
      <c r="GR119" s="148" t="str">
        <f>IF(AI119="","",IF(AI119="L",0,IF(AI119="V",0,IF(AI119="X",0,IF(AI$2="L",VLOOKUP(AI119,'H. VER.'!$F$10:$P$171,11,FALSE),IF(AI$2="S",VLOOKUP(AI119,'H. VER.'!$V$10:$AF$171,11,FALSE),IF(AI$2="D",VLOOKUP(AI119,'H. VER.'!$AL$10:$AV$171,11,FALSE),"")))))))</f>
        <v/>
      </c>
      <c r="GS119" s="148" t="str">
        <f>IF(AJ119="","",IF(AJ119="L",0,IF(AJ119="V",0,IF(AJ119="X",0,IF(AJ$2="L",VLOOKUP(AJ119,'H. VER.'!$F$10:$P$171,11,FALSE),IF(AJ$2="S",VLOOKUP(AJ119,'H. VER.'!$V$10:$AF$171,11,FALSE),IF(AJ$2="D",VLOOKUP(AJ119,'H. VER.'!$AL$10:$AV$171,11,FALSE),"")))))))</f>
        <v/>
      </c>
      <c r="GT119" s="148" t="str">
        <f>IF(AK119="","",IF(AK119="L",0,IF(AK119="V",0,IF(AK119="X",0,IF(AK$2="L",VLOOKUP(AK119,'H. VER.'!$F$10:$P$171,11,FALSE),IF(AK$2="S",VLOOKUP(AK119,'H. VER.'!$V$10:$AF$171,11,FALSE),IF(AK$2="D",VLOOKUP(AK119,'H. VER.'!$AL$10:$AV$171,11,FALSE),"")))))))</f>
        <v/>
      </c>
      <c r="GU119" s="19"/>
      <c r="GV119" s="417" t="str">
        <f t="shared" si="122"/>
        <v/>
      </c>
      <c r="GW119" s="415"/>
    </row>
    <row r="120" spans="1:205" ht="15.75">
      <c r="A120" s="368"/>
      <c r="B120" s="367" t="str">
        <f>IFERROR(VLOOKUP(A536/7/2023+CONDUCTORES!C:V,20,FALSE),"")</f>
        <v/>
      </c>
      <c r="C120" s="560" t="str">
        <f>IF(CUADRO!A120="",IF(B120="","",B120),VLOOKUP(CUADRO!A120,CONDUCTORES!C:E,3,FALSE))</f>
        <v/>
      </c>
      <c r="D120" s="561" t="str">
        <f>IF(ISNA(IF(B120="",IF(A120="","",A120),VLOOKUP(B120,CONDUCTORES!B:F,5,FALSE))),"",(IF(B120="",IF(A120="","",A120),VLOOKUP(B120,CONDUCTORES!B:F,5,FALSE))))</f>
        <v/>
      </c>
      <c r="E120" s="546">
        <v>105</v>
      </c>
      <c r="F120" s="552"/>
      <c r="G120" s="519"/>
      <c r="H120" s="519"/>
      <c r="I120" s="519"/>
      <c r="J120" s="519"/>
      <c r="K120" s="519"/>
      <c r="L120" s="519"/>
      <c r="M120" s="519"/>
      <c r="N120" s="519"/>
      <c r="O120" s="519"/>
      <c r="P120" s="519"/>
      <c r="Q120" s="519"/>
      <c r="R120" s="519"/>
      <c r="S120" s="519"/>
      <c r="T120" s="519"/>
      <c r="U120" s="519"/>
      <c r="V120" s="519"/>
      <c r="W120" s="519"/>
      <c r="X120" s="519"/>
      <c r="Y120" s="519"/>
      <c r="Z120" s="519"/>
      <c r="AA120" s="519"/>
      <c r="AB120" s="519"/>
      <c r="AC120" s="519"/>
      <c r="AD120" s="519"/>
      <c r="AE120" s="519"/>
      <c r="AF120" s="519"/>
      <c r="AG120" s="519"/>
      <c r="AH120" s="519"/>
      <c r="AI120" s="519"/>
      <c r="AJ120" s="519"/>
      <c r="AK120" s="519"/>
      <c r="AL120" s="417">
        <f t="shared" si="111"/>
        <v>0</v>
      </c>
      <c r="AM120" s="417">
        <f t="shared" si="79"/>
        <v>31</v>
      </c>
      <c r="AN120" s="463">
        <f t="shared" si="112"/>
        <v>0</v>
      </c>
      <c r="AO120" s="463">
        <f t="shared" si="113"/>
        <v>0</v>
      </c>
      <c r="AP120" s="463">
        <f t="shared" si="114"/>
        <v>0</v>
      </c>
      <c r="AQ120" s="463">
        <f t="shared" si="115"/>
        <v>0</v>
      </c>
      <c r="AR120" s="463">
        <f t="shared" si="116"/>
        <v>0</v>
      </c>
      <c r="AS120" s="464">
        <f t="shared" si="117"/>
        <v>0</v>
      </c>
      <c r="AT120" s="464">
        <f t="shared" si="118"/>
        <v>0</v>
      </c>
      <c r="AU120" s="465">
        <f>EH120+(AO120*(CALCULADORA!$L$22/30))+(CUADRO!AP120*CALCULADORA!$J$22)+(CUADRO!AQ120*CALCULADORA!$J$22)+(CUADRO!AR120*CALCULADORA!$J$22)</f>
        <v>0</v>
      </c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97">
        <f t="shared" si="123"/>
        <v>1</v>
      </c>
      <c r="BW120" s="97">
        <f t="shared" si="124"/>
        <v>2</v>
      </c>
      <c r="BX120" s="97">
        <f t="shared" si="125"/>
        <v>3</v>
      </c>
      <c r="BY120" s="97">
        <f t="shared" si="126"/>
        <v>4</v>
      </c>
      <c r="BZ120" s="97">
        <f t="shared" si="127"/>
        <v>5</v>
      </c>
      <c r="CA120" s="97">
        <f t="shared" si="128"/>
        <v>6</v>
      </c>
      <c r="CB120" s="97">
        <f t="shared" si="129"/>
        <v>7</v>
      </c>
      <c r="CC120" s="97">
        <f t="shared" si="130"/>
        <v>8</v>
      </c>
      <c r="CD120" s="97">
        <f t="shared" si="131"/>
        <v>9</v>
      </c>
      <c r="CE120" s="97">
        <f t="shared" si="132"/>
        <v>10</v>
      </c>
      <c r="CF120" s="97">
        <f t="shared" si="133"/>
        <v>11</v>
      </c>
      <c r="CG120" s="97">
        <f t="shared" si="134"/>
        <v>12</v>
      </c>
      <c r="CH120" s="97">
        <f t="shared" si="135"/>
        <v>13</v>
      </c>
      <c r="CI120" s="97">
        <f t="shared" si="136"/>
        <v>14</v>
      </c>
      <c r="CJ120" s="97">
        <f t="shared" si="137"/>
        <v>15</v>
      </c>
      <c r="CK120" s="97">
        <f t="shared" si="138"/>
        <v>16</v>
      </c>
      <c r="CL120" s="97">
        <f t="shared" si="139"/>
        <v>17</v>
      </c>
      <c r="CM120" s="97">
        <f t="shared" si="140"/>
        <v>18</v>
      </c>
      <c r="CN120" s="97">
        <f t="shared" si="141"/>
        <v>19</v>
      </c>
      <c r="CO120" s="97">
        <f t="shared" si="142"/>
        <v>20</v>
      </c>
      <c r="CP120" s="97">
        <f t="shared" si="143"/>
        <v>21</v>
      </c>
      <c r="CQ120" s="97">
        <f t="shared" si="144"/>
        <v>22</v>
      </c>
      <c r="CR120" s="97">
        <f t="shared" si="145"/>
        <v>23</v>
      </c>
      <c r="CS120" s="97">
        <f t="shared" si="146"/>
        <v>24</v>
      </c>
      <c r="CT120" s="97">
        <f t="shared" si="147"/>
        <v>25</v>
      </c>
      <c r="CU120" s="97">
        <f t="shared" si="148"/>
        <v>26</v>
      </c>
      <c r="CV120" s="97">
        <f t="shared" si="149"/>
        <v>27</v>
      </c>
      <c r="CW120" s="97">
        <f t="shared" si="150"/>
        <v>28</v>
      </c>
      <c r="CX120" s="97">
        <f t="shared" si="151"/>
        <v>29</v>
      </c>
      <c r="CY120" s="97">
        <f t="shared" si="152"/>
        <v>30</v>
      </c>
      <c r="CZ120" s="97">
        <f t="shared" si="153"/>
        <v>31</v>
      </c>
      <c r="DA120" s="19"/>
      <c r="DB120" s="19"/>
      <c r="DC120" s="148" t="str">
        <f>IF(G120="X",CALCULADORA!$J$22,IF(CUADRO!G120="V",0,IF(CUADRO!G120="AP",0,IF(CUADRO!G120="HS",0,IF(CUADRO!G120="BA",0,IF(CALCULADORA!$M$2="INVIERNO",CUADRO!EJ120,CUADRO!FP120))))))</f>
        <v/>
      </c>
      <c r="DD120" s="148" t="str">
        <f>IF(H120="X",CALCULADORA!$J$22,IF(CUADRO!H120="V",0,IF(CUADRO!H120="AP",0,IF(CUADRO!H120="HS",0,IF(CUADRO!H120="BA",0,IF(CALCULADORA!$M$2="INVIERNO",CUADRO!EK120,CUADRO!FQ120))))))</f>
        <v/>
      </c>
      <c r="DE120" s="148" t="str">
        <f>IF(I120="X",CALCULADORA!$J$22,IF(CUADRO!I120="V",0,IF(CUADRO!I120="AP",0,IF(CUADRO!I120="HS",0,IF(CUADRO!I120="BA",0,IF(CALCULADORA!$M$2="INVIERNO",CUADRO!EL120,CUADRO!FR120))))))</f>
        <v/>
      </c>
      <c r="DF120" s="148" t="str">
        <f>IF(J120="X",CALCULADORA!$J$22,IF(CUADRO!J120="V",0,IF(CUADRO!J120="AP",0,IF(CUADRO!J120="HS",0,IF(CUADRO!J120="BA",0,IF(CALCULADORA!$M$2="INVIERNO",CUADRO!EM120,CUADRO!FS120))))))</f>
        <v/>
      </c>
      <c r="DG120" s="148" t="str">
        <f>IF(K120="X",CALCULADORA!$J$22,IF(CUADRO!K120="V",0,IF(CUADRO!K120="AP",0,IF(CUADRO!K120="HS",0,IF(CUADRO!K120="BA",0,IF(CALCULADORA!$M$2="INVIERNO",CUADRO!EN120,CUADRO!FT120))))))</f>
        <v/>
      </c>
      <c r="DH120" s="148" t="str">
        <f>IF(L120="X",CALCULADORA!$J$22,IF(CUADRO!L120="V",0,IF(CUADRO!L120="AP",0,IF(CUADRO!L120="HS",0,IF(CUADRO!L120="BA",0,IF(CALCULADORA!$M$2="INVIERNO",CUADRO!EO120,CUADRO!FU120))))))</f>
        <v/>
      </c>
      <c r="DI120" s="148" t="str">
        <f>IF(M120="X",CALCULADORA!$J$22,IF(CUADRO!M120="V",0,IF(CUADRO!M120="AP",0,IF(CUADRO!M120="HS",0,IF(CUADRO!M120="BA",0,IF(CALCULADORA!$M$2="INVIERNO",CUADRO!EP120,CUADRO!FV120))))))</f>
        <v/>
      </c>
      <c r="DJ120" s="148" t="str">
        <f>IF(N120="X",CALCULADORA!$J$22,IF(CUADRO!N120="V",0,IF(CUADRO!N120="AP",0,IF(CUADRO!N120="HS",0,IF(CUADRO!N120="BA",0,IF(CALCULADORA!$M$2="INVIERNO",CUADRO!EQ120,CUADRO!FW120))))))</f>
        <v/>
      </c>
      <c r="DK120" s="148" t="str">
        <f>IF(O120="X",CALCULADORA!$J$22,IF(CUADRO!O120="V",0,IF(CUADRO!O120="AP",0,IF(CUADRO!O120="HS",0,IF(CUADRO!O120="BA",0,IF(CALCULADORA!$M$2="INVIERNO",CUADRO!ER120,CUADRO!FX120))))))</f>
        <v/>
      </c>
      <c r="DL120" s="148" t="str">
        <f>IF(P120="X",CALCULADORA!$J$22,IF(CUADRO!P120="V",0,IF(CUADRO!P120="AP",0,IF(CUADRO!P120="HS",0,IF(CUADRO!P120="BA",0,IF(CALCULADORA!$M$2="INVIERNO",CUADRO!ES120,CUADRO!FY120))))))</f>
        <v/>
      </c>
      <c r="DM120" s="148" t="str">
        <f>IF(Q120="X",CALCULADORA!$J$22,IF(CUADRO!Q120="V",0,IF(CUADRO!Q120="AP",0,IF(CUADRO!Q120="HS",0,IF(CUADRO!Q120="BA",0,IF(CALCULADORA!$M$2="INVIERNO",CUADRO!ET120,CUADRO!FZ120))))))</f>
        <v/>
      </c>
      <c r="DN120" s="148" t="str">
        <f>IF(R120="X",CALCULADORA!$J$22,IF(CUADRO!R120="V",0,IF(CUADRO!R120="AP",0,IF(CUADRO!R120="HS",0,IF(CUADRO!R120="BA",0,IF(CALCULADORA!$M$2="INVIERNO",CUADRO!EU120,CUADRO!GA120))))))</f>
        <v/>
      </c>
      <c r="DO120" s="148" t="str">
        <f>IF(S120="X",CALCULADORA!$J$22,IF(CUADRO!S120="V",0,IF(CUADRO!S120="AP",0,IF(CUADRO!S120="HS",0,IF(CUADRO!S120="BA",0,IF(CALCULADORA!$M$2="INVIERNO",CUADRO!EV120,CUADRO!GB120))))))</f>
        <v/>
      </c>
      <c r="DP120" s="148" t="str">
        <f>IF(T120="X",CALCULADORA!$J$22,IF(CUADRO!T120="V",0,IF(CUADRO!T120="AP",0,IF(CUADRO!T120="HS",0,IF(CUADRO!T120="BA",0,IF(CALCULADORA!$M$2="INVIERNO",CUADRO!EW120,CUADRO!GC120))))))</f>
        <v/>
      </c>
      <c r="DQ120" s="148" t="str">
        <f>IF(U120="X",CALCULADORA!$J$22,IF(CUADRO!U120="V",0,IF(CUADRO!U120="AP",0,IF(CUADRO!U120="HS",0,IF(CUADRO!U120="BA",0,IF(CALCULADORA!$M$2="INVIERNO",CUADRO!EX120,CUADRO!GD120))))))</f>
        <v/>
      </c>
      <c r="DR120" s="148" t="str">
        <f>IF(V120="X",CALCULADORA!$J$22,IF(CUADRO!V120="V",0,IF(CUADRO!V120="AP",0,IF(CUADRO!V120="HS",0,IF(CUADRO!V120="BA",0,IF(CALCULADORA!$M$2="INVIERNO",CUADRO!EY120,CUADRO!GE120))))))</f>
        <v/>
      </c>
      <c r="DS120" s="148" t="str">
        <f>IF(W120="X",CALCULADORA!$J$22,IF(CUADRO!W120="V",0,IF(CUADRO!W120="AP",0,IF(CUADRO!W120="HS",0,IF(CUADRO!W120="BA",0,IF(CALCULADORA!$M$2="INVIERNO",CUADRO!EZ120,CUADRO!GF120))))))</f>
        <v/>
      </c>
      <c r="DT120" s="148" t="str">
        <f>IF(X120="X",CALCULADORA!$J$22,IF(CUADRO!X120="V",0,IF(CUADRO!X120="AP",0,IF(CUADRO!X120="HS",0,IF(CUADRO!X120="BA",0,IF(CALCULADORA!$M$2="INVIERNO",CUADRO!FA120,CUADRO!GG120))))))</f>
        <v/>
      </c>
      <c r="DU120" s="148" t="str">
        <f>IF(Y120="X",CALCULADORA!$J$22,IF(CUADRO!Y120="V",0,IF(CUADRO!Y120="AP",0,IF(CUADRO!Y120="HS",0,IF(CUADRO!Y120="BA",0,IF(CALCULADORA!$M$2="INVIERNO",CUADRO!FB120,CUADRO!GH120))))))</f>
        <v/>
      </c>
      <c r="DV120" s="148" t="str">
        <f>IF(Z120="X",CALCULADORA!$J$22,IF(CUADRO!Z120="V",0,IF(CUADRO!Z120="AP",0,IF(CUADRO!Z120="HS",0,IF(CUADRO!Z120="BA",0,IF(CALCULADORA!$M$2="INVIERNO",CUADRO!FC120,CUADRO!GI120))))))</f>
        <v/>
      </c>
      <c r="DW120" s="148" t="str">
        <f>IF(AA120="X",CALCULADORA!$J$22,IF(CUADRO!AA120="V",0,IF(CUADRO!AA120="AP",0,IF(CUADRO!AA120="HS",0,IF(CUADRO!AA120="BA",0,IF(CALCULADORA!$M$2="INVIERNO",CUADRO!FD120,CUADRO!GJ120))))))</f>
        <v/>
      </c>
      <c r="DX120" s="148" t="str">
        <f>IF(AB120="X",CALCULADORA!$J$22,IF(CUADRO!AB120="V",0,IF(CUADRO!AB120="AP",0,IF(CUADRO!AB120="HS",0,IF(CUADRO!AB120="BA",0,IF(CALCULADORA!$M$2="INVIERNO",CUADRO!FE120,CUADRO!GK120))))))</f>
        <v/>
      </c>
      <c r="DY120" s="148" t="str">
        <f>IF(AC120="X",CALCULADORA!$J$22,IF(CUADRO!AC120="V",0,IF(CUADRO!AC120="AP",0,IF(CUADRO!AC120="HS",0,IF(CUADRO!AC120="BA",0,IF(CALCULADORA!$M$2="INVIERNO",CUADRO!FF120,CUADRO!GL120))))))</f>
        <v/>
      </c>
      <c r="DZ120" s="148" t="str">
        <f>IF(AD120="X",CALCULADORA!$J$22,IF(CUADRO!AD120="V",0,IF(CUADRO!AD120="AP",0,IF(CUADRO!AD120="HS",0,IF(CUADRO!AD120="BA",0,IF(CALCULADORA!$M$2="INVIERNO",CUADRO!FG120,CUADRO!GM120))))))</f>
        <v/>
      </c>
      <c r="EA120" s="148" t="str">
        <f>IF(AE120="X",CALCULADORA!$J$22,IF(CUADRO!AE120="V",0,IF(CUADRO!AE120="AP",0,IF(CUADRO!AE120="HS",0,IF(CUADRO!AE120="BA",0,IF(CALCULADORA!$M$2="INVIERNO",CUADRO!FH120,CUADRO!GN120))))))</f>
        <v/>
      </c>
      <c r="EB120" s="148" t="str">
        <f>IF(AF120="X",CALCULADORA!$J$22,IF(CUADRO!AF120="V",0,IF(CUADRO!AF120="AP",0,IF(CUADRO!AF120="HS",0,IF(CUADRO!AF120="BA",0,IF(CALCULADORA!$M$2="INVIERNO",CUADRO!FI120,CUADRO!GO120))))))</f>
        <v/>
      </c>
      <c r="EC120" s="148" t="str">
        <f>IF(AG120="X",CALCULADORA!$J$22,IF(CUADRO!AG120="V",0,IF(CUADRO!AG120="AP",0,IF(CUADRO!AG120="HS",0,IF(CUADRO!AG120="BA",0,IF(CALCULADORA!$M$2="INVIERNO",CUADRO!FJ120,CUADRO!GP120))))))</f>
        <v/>
      </c>
      <c r="ED120" s="148" t="str">
        <f>IF(AH120="X",CALCULADORA!$J$22,IF(CUADRO!AH120="V",0,IF(CUADRO!AH120="AP",0,IF(CUADRO!AH120="HS",0,IF(CUADRO!AH120="BA",0,IF(CALCULADORA!$M$2="INVIERNO",CUADRO!FK120,CUADRO!GQ120))))))</f>
        <v/>
      </c>
      <c r="EE120" s="148" t="str">
        <f>IF(AI120="X",CALCULADORA!$J$22,IF(CUADRO!AI120="V",0,IF(CUADRO!AI120="AP",0,IF(CUADRO!AI120="HS",0,IF(CUADRO!AI120="BA",0,IF(CALCULADORA!$M$2="INVIERNO",CUADRO!FL120,CUADRO!GR120))))))</f>
        <v/>
      </c>
      <c r="EF120" s="148" t="str">
        <f>IF(AJ120="X",CALCULADORA!$J$22,IF(CUADRO!AJ120="V",0,IF(CUADRO!AJ120="AP",0,IF(CUADRO!AJ120="HS",0,IF(CUADRO!AJ120="BA",0,IF(CALCULADORA!$M$2="INVIERNO",CUADRO!FM120,CUADRO!GS120))))))</f>
        <v/>
      </c>
      <c r="EG120" s="148" t="str">
        <f>IF(AK120="X",CALCULADORA!$J$22,IF(CUADRO!AK120="V",0,IF(CUADRO!AK120="AP",0,IF(CUADRO!AK120="HS",0,IF(CUADRO!AK120="BA",0,IF(CALCULADORA!$M$2="INVIERNO",CUADRO!FN120,CUADRO!GT120))))))</f>
        <v/>
      </c>
      <c r="EH120" s="363">
        <f t="shared" si="119"/>
        <v>0</v>
      </c>
      <c r="EI120" s="19"/>
      <c r="EJ120" s="148" t="str">
        <f>IF(G120="","",IF(G120="L",0,IF(G120="V",0,IF(G120="X",0,IF(G$2="L",VLOOKUP(G120,'H. INV.'!$F$10:$P$171,11,FALSE),IF(G$2="S",VLOOKUP(G120,'H. INV.'!$V$10:$AF$171,11,FALSE),IF(G$2="D",VLOOKUP(G120,'H. INV.'!$AL$10:$AV$171,11,FALSE),"")))))))</f>
        <v/>
      </c>
      <c r="EK120" s="148" t="str">
        <f>IF(H120="","",IF(H120="L",0,IF(H120="V",0,IF(H120="X",0,IF(H$2="L",VLOOKUP(H120,'H. INV.'!$F$10:$P$171,11,FALSE),IF(H$2="S",VLOOKUP(H120,'H. INV.'!$V$10:$AF$171,11,FALSE),IF(H$2="D",VLOOKUP(H120,'H. INV.'!$AL$10:$AV$171,11,FALSE),"")))))))</f>
        <v/>
      </c>
      <c r="EL120" s="148" t="str">
        <f>IF(I120="","",IF(I120="L",0,IF(I120="V",0,IF(I120="X",0,IF(I$2="L",VLOOKUP(I120,'H. INV.'!$F$10:$P$171,11,FALSE),IF(I$2="S",VLOOKUP(I120,'H. INV.'!$V$10:$AF$171,11,FALSE),IF(I$2="D",VLOOKUP(I120,'H. INV.'!$AL$10:$AV$171,11,FALSE),"")))))))</f>
        <v/>
      </c>
      <c r="EM120" s="148" t="str">
        <f>IF(J120="","",IF(J120="L",0,IF(J120="V",0,IF(J120="X",0,IF(J$2="L",VLOOKUP(J120,'H. INV.'!$F$10:$P$171,11,FALSE),IF(J$2="S",VLOOKUP(J120,'H. INV.'!$V$10:$AF$171,11,FALSE),IF(J$2="D",VLOOKUP(J120,'H. INV.'!$AL$10:$AV$171,11,FALSE),"")))))))</f>
        <v/>
      </c>
      <c r="EN120" s="148" t="str">
        <f>IF(K120="","",IF(K120="L",0,IF(K120="V",0,IF(K120="X",0,IF(K$2="L",VLOOKUP(K120,'H. INV.'!$F$10:$P$171,11,FALSE),IF(K$2="S",VLOOKUP(K120,'H. INV.'!$V$10:$AF$171,11,FALSE),IF(K$2="D",VLOOKUP(K120,'H. INV.'!$AL$10:$AV$171,11,FALSE),"")))))))</f>
        <v/>
      </c>
      <c r="EO120" s="148" t="str">
        <f>IF(L120="","",IF(L120="L",0,IF(L120="V",0,IF(L120="X",0,IF(L$2="L",VLOOKUP(L120,'H. INV.'!$F$10:$P$171,11,FALSE),IF(L$2="S",VLOOKUP(L120,'H. INV.'!$V$10:$AF$171,11,FALSE),IF(L$2="D",VLOOKUP(L120,'H. INV.'!$AL$10:$AV$171,11,FALSE),"")))))))</f>
        <v/>
      </c>
      <c r="EP120" s="148" t="str">
        <f>IF(M120="","",IF(M120="L",0,IF(M120="V",0,IF(M120="X",0,IF(M$2="L",VLOOKUP(M120,'H. INV.'!$F$10:$P$171,11,FALSE),IF(M$2="S",VLOOKUP(M120,'H. INV.'!$V$10:$AF$171,11,FALSE),IF(M$2="D",VLOOKUP(M120,'H. INV.'!$AL$10:$AV$171,11,FALSE),"")))))))</f>
        <v/>
      </c>
      <c r="EQ120" s="148" t="str">
        <f>IF(N120="","",IF(N120="L",0,IF(N120="V",0,IF(N120="X",0,IF(N$2="L",VLOOKUP(N120,'H. INV.'!$F$10:$P$171,11,FALSE),IF(N$2="S",VLOOKUP(N120,'H. INV.'!$V$10:$AF$171,11,FALSE),IF(N$2="D",VLOOKUP(N120,'H. INV.'!$AL$10:$AV$171,11,FALSE),"")))))))</f>
        <v/>
      </c>
      <c r="ER120" s="148" t="str">
        <f>IF(O120="","",IF(O120="L",0,IF(O120="V",0,IF(O120="X",0,IF(O$2="L",VLOOKUP(O120,'H. INV.'!$F$10:$P$171,11,FALSE),IF(O$2="S",VLOOKUP(O120,'H. INV.'!$V$10:$AF$171,11,FALSE),IF(O$2="D",VLOOKUP(O120,'H. INV.'!$AL$10:$AV$171,11,FALSE),"")))))))</f>
        <v/>
      </c>
      <c r="ES120" s="148" t="str">
        <f>IF(P120="","",IF(P120="L",0,IF(P120="V",0,IF(P120="X",0,IF(P$2="L",VLOOKUP(P120,'H. INV.'!$F$10:$P$171,11,FALSE),IF(P$2="S",VLOOKUP(P120,'H. INV.'!$V$10:$AF$171,11,FALSE),IF(P$2="D",VLOOKUP(P120,'H. INV.'!$AL$10:$AV$171,11,FALSE),"")))))))</f>
        <v/>
      </c>
      <c r="ET120" s="148" t="str">
        <f>IF(Q120="","",IF(Q120="L",0,IF(Q120="V",0,IF(Q120="X",0,IF(Q$2="L",VLOOKUP(Q120,'H. INV.'!$F$10:$P$171,11,FALSE),IF(Q$2="S",VLOOKUP(Q120,'H. INV.'!$V$10:$AF$171,11,FALSE),IF(Q$2="D",VLOOKUP(Q120,'H. INV.'!$AL$10:$AV$171,11,FALSE),"")))))))</f>
        <v/>
      </c>
      <c r="EU120" s="148" t="str">
        <f>IF(R120="","",IF(R120="L",0,IF(R120="V",0,IF(R120="X",0,IF(R$2="L",VLOOKUP(R120,'H. INV.'!$F$10:$P$171,11,FALSE),IF(R$2="S",VLOOKUP(R120,'H. INV.'!$V$10:$AF$171,11,FALSE),IF(R$2="D",VLOOKUP(R120,'H. INV.'!$AL$10:$AV$171,11,FALSE),"")))))))</f>
        <v/>
      </c>
      <c r="EV120" s="148" t="str">
        <f>IF(S120="","",IF(S120="L",0,IF(S120="V",0,IF(S120="X",0,IF(S$2="L",VLOOKUP(S120,'H. INV.'!$F$10:$P$171,11,FALSE),IF(S$2="S",VLOOKUP(S120,'H. INV.'!$V$10:$AF$171,11,FALSE),IF(S$2="D",VLOOKUP(S120,'H. INV.'!$AL$10:$AV$171,11,FALSE),"")))))))</f>
        <v/>
      </c>
      <c r="EW120" s="148" t="str">
        <f>IF(T120="","",IF(T120="L",0,IF(T120="V",0,IF(T120="X",0,IF(T$2="L",VLOOKUP(T120,'H. INV.'!$F$10:$P$171,11,FALSE),IF(T$2="S",VLOOKUP(T120,'H. INV.'!$V$10:$AF$171,11,FALSE),IF(T$2="D",VLOOKUP(T120,'H. INV.'!$AL$10:$AV$171,11,FALSE),"")))))))</f>
        <v/>
      </c>
      <c r="EX120" s="148" t="str">
        <f>IF(U120="","",IF(U120="L",0,IF(U120="V",0,IF(U120="X",0,IF(U$2="L",VLOOKUP(U120,'H. INV.'!$F$10:$P$171,11,FALSE),IF(U$2="S",VLOOKUP(U120,'H. INV.'!$V$10:$AF$171,11,FALSE),IF(U$2="D",VLOOKUP(U120,'H. INV.'!$AL$10:$AV$171,11,FALSE),"")))))))</f>
        <v/>
      </c>
      <c r="EY120" s="148" t="str">
        <f>IF(V120="","",IF(V120="L",0,IF(V120="V",0,IF(V120="X",0,IF(V$2="L",VLOOKUP(V120,'H. INV.'!$F$10:$P$171,11,FALSE),IF(V$2="S",VLOOKUP(V120,'H. INV.'!$V$10:$AF$171,11,FALSE),IF(V$2="D",VLOOKUP(V120,'H. INV.'!$AL$10:$AV$171,11,FALSE),"")))))))</f>
        <v/>
      </c>
      <c r="EZ120" s="148" t="str">
        <f>IF(W120="","",IF(W120="L",0,IF(W120="V",0,IF(W120="X",0,IF(W$2="L",VLOOKUP(W120,'H. INV.'!$F$10:$P$171,11,FALSE),IF(W$2="S",VLOOKUP(W120,'H. INV.'!$V$10:$AF$171,11,FALSE),IF(W$2="D",VLOOKUP(W120,'H. INV.'!$AL$10:$AV$171,11,FALSE),"")))))))</f>
        <v/>
      </c>
      <c r="FA120" s="148" t="str">
        <f>IF(X120="","",IF(X120="L",0,IF(X120="V",0,IF(X120="X",0,IF(X$2="L",VLOOKUP(X120,'H. INV.'!$F$10:$P$171,11,FALSE),IF(X$2="S",VLOOKUP(X120,'H. INV.'!$V$10:$AF$171,11,FALSE),IF(X$2="D",VLOOKUP(X120,'H. INV.'!$AL$10:$AV$171,11,FALSE),"")))))))</f>
        <v/>
      </c>
      <c r="FB120" s="148" t="str">
        <f>IF(Y120="","",IF(Y120="L",0,IF(Y120="V",0,IF(Y120="X",0,IF(Y$2="L",VLOOKUP(Y120,'H. INV.'!$F$10:$P$171,11,FALSE),IF(Y$2="S",VLOOKUP(Y120,'H. INV.'!$V$10:$AF$171,11,FALSE),IF(Y$2="D",VLOOKUP(Y120,'H. INV.'!$AL$10:$AV$171,11,FALSE),"")))))))</f>
        <v/>
      </c>
      <c r="FC120" s="148" t="str">
        <f>IF(Z120="","",IF(Z120="L",0,IF(Z120="V",0,IF(Z120="X",0,IF(Z$2="L",VLOOKUP(Z120,'H. INV.'!$F$10:$P$171,11,FALSE),IF(Z$2="S",VLOOKUP(Z120,'H. INV.'!$V$10:$AF$171,11,FALSE),IF(Z$2="D",VLOOKUP(Z120,'H. INV.'!$AL$10:$AV$171,11,FALSE),"")))))))</f>
        <v/>
      </c>
      <c r="FD120" s="148" t="str">
        <f>IF(AA120="","",IF(AA120="L",0,IF(AA120="V",0,IF(AA120="X",0,IF(AA$2="L",VLOOKUP(AA120,'H. INV.'!$F$10:$P$171,11,FALSE),IF(AA$2="S",VLOOKUP(AA120,'H. INV.'!$V$10:$AF$171,11,FALSE),IF(AA$2="D",VLOOKUP(AA120,'H. INV.'!$AL$10:$AV$171,11,FALSE),"")))))))</f>
        <v/>
      </c>
      <c r="FE120" s="148" t="str">
        <f>IF(AB120="","",IF(AB120="L",0,IF(AB120="V",0,IF(AB120="X",0,IF(AB$2="L",VLOOKUP(AB120,'H. INV.'!$F$10:$P$171,11,FALSE),IF(AB$2="S",VLOOKUP(AB120,'H. INV.'!$V$10:$AF$171,11,FALSE),IF(AB$2="D",VLOOKUP(AB120,'H. INV.'!$AL$10:$AV$171,11,FALSE),"")))))))</f>
        <v/>
      </c>
      <c r="FF120" s="148" t="str">
        <f>IF(AC120="","",IF(AC120="L",0,IF(AC120="V",0,IF(AC120="X",0,IF(AC$2="L",VLOOKUP(AC120,'H. INV.'!$F$10:$P$171,11,FALSE),IF(AC$2="S",VLOOKUP(AC120,'H. INV.'!$V$10:$AF$171,11,FALSE),IF(AC$2="D",VLOOKUP(AC120,'H. INV.'!$AL$10:$AV$171,11,FALSE),"")))))))</f>
        <v/>
      </c>
      <c r="FG120" s="148" t="str">
        <f>IF(AD120="","",IF(AD120="L",0,IF(AD120="V",0,IF(AD120="X",0,IF(AD$2="L",VLOOKUP(AD120,'H. INV.'!$F$10:$P$171,11,FALSE),IF(AD$2="S",VLOOKUP(AD120,'H. INV.'!$V$10:$AF$171,11,FALSE),IF(AD$2="D",VLOOKUP(AD120,'H. INV.'!$AL$10:$AV$171,11,FALSE),"")))))))</f>
        <v/>
      </c>
      <c r="FH120" s="148" t="str">
        <f>IF(AE120="","",IF(AE120="L",0,IF(AE120="V",0,IF(AE120="X",0,IF(AE$2="L",VLOOKUP(AE120,'H. INV.'!$F$10:$P$171,11,FALSE),IF(AE$2="S",VLOOKUP(AE120,'H. INV.'!$V$10:$AF$171,11,FALSE),IF(AE$2="D",VLOOKUP(AE120,'H. INV.'!$AL$10:$AV$171,11,FALSE),"")))))))</f>
        <v/>
      </c>
      <c r="FI120" s="148" t="str">
        <f>IF(AF120="","",IF(AF120="L",0,IF(AF120="V",0,IF(AF120="X",0,IF(AF$2="L",VLOOKUP(AF120,'H. INV.'!$F$10:$P$171,11,FALSE),IF(AF$2="S",VLOOKUP(AF120,'H. INV.'!$V$10:$AF$171,11,FALSE),IF(AF$2="D",VLOOKUP(AF120,'H. INV.'!$AL$10:$AV$171,11,FALSE),"")))))))</f>
        <v/>
      </c>
      <c r="FJ120" s="148" t="str">
        <f>IF(AG120="","",IF(AG120="L",0,IF(AG120="V",0,IF(AG120="X",0,IF(AG$2="L",VLOOKUP(AG120,'H. INV.'!$F$10:$P$171,11,FALSE),IF(AG$2="S",VLOOKUP(AG120,'H. INV.'!$V$10:$AF$171,11,FALSE),IF(AG$2="D",VLOOKUP(AG120,'H. INV.'!$AL$10:$AV$171,11,FALSE),"")))))))</f>
        <v/>
      </c>
      <c r="FK120" s="148" t="str">
        <f>IF(AH120="","",IF(AH120="L",0,IF(AH120="V",0,IF(AH120="X",0,IF(AH$2="L",VLOOKUP(AH120,'H. INV.'!$F$10:$P$171,11,FALSE),IF(AH$2="S",VLOOKUP(AH120,'H. INV.'!$V$10:$AF$171,11,FALSE),IF(AH$2="D",VLOOKUP(AH120,'H. INV.'!$AL$10:$AV$171,11,FALSE),"")))))))</f>
        <v/>
      </c>
      <c r="FL120" s="148" t="str">
        <f>IF(AI120="","",IF(AI120="L",0,IF(AI120="V",0,IF(AI120="X",0,IF(AI$2="L",VLOOKUP(AI120,'H. INV.'!$F$10:$P$171,11,FALSE),IF(AI$2="S",VLOOKUP(AI120,'H. INV.'!$V$10:$AF$171,11,FALSE),IF(AI$2="D",VLOOKUP(AI120,'H. INV.'!$AL$10:$AV$171,11,FALSE),"")))))))</f>
        <v/>
      </c>
      <c r="FM120" s="148" t="str">
        <f>IF(AJ120="","",IF(AJ120="L",0,IF(AJ120="V",0,IF(AJ120="X",0,IF(AJ$2="L",VLOOKUP(AJ120,'H. INV.'!$F$10:$P$171,11,FALSE),IF(AJ$2="S",VLOOKUP(AJ120,'H. INV.'!$V$10:$AF$171,11,FALSE),IF(AJ$2="D",VLOOKUP(AJ120,'H. INV.'!$AL$10:$AV$171,11,FALSE),"")))))))</f>
        <v/>
      </c>
      <c r="FN120" s="148" t="str">
        <f>IF(AK120="","",IF(AK120="L",0,IF(AK120="V",0,IF(AK120="X",0,IF(AK$2="L",VLOOKUP(AK120,'H. INV.'!$F$10:$P$171,11,FALSE),IF(AK$2="S",VLOOKUP(AK120,'H. INV.'!$V$10:$AF$171,11,FALSE),IF(AK$2="D",VLOOKUP(AK120,'H. INV.'!$AL$10:$AV$171,11,FALSE),"")))))))</f>
        <v/>
      </c>
      <c r="FO120" s="19"/>
      <c r="FP120" s="148" t="str">
        <f>IF(G120="","",IF(G120="L",0,IF(G120="V",0,IF(G120="X",0,IF(G$2="L",VLOOKUP(G120,'H. VER.'!$F$10:$P$171,11,FALSE),IF(G$2="S",VLOOKUP(G120,'H. VER.'!$V$10:$AF$171,11,FALSE),IF(G$2="D",VLOOKUP(G120,'H. VER.'!$AL$10:$AV$171,11,FALSE),"")))))))</f>
        <v/>
      </c>
      <c r="FQ120" s="148" t="str">
        <f>IF(H120="","",IF(H120="L",0,IF(H120="V",0,IF(H120="X",0,IF(H$2="L",VLOOKUP(H120,'H. VER.'!$F$10:$P$171,11,FALSE),IF(H$2="S",VLOOKUP(H120,'H. VER.'!$V$10:$AF$171,11,FALSE),IF(H$2="D",VLOOKUP(H120,'H. VER.'!$AL$10:$AV$171,11,FALSE),"")))))))</f>
        <v/>
      </c>
      <c r="FR120" s="148" t="str">
        <f>IF(I120="","",IF(I120="L",0,IF(I120="V",0,IF(I120="X",0,IF(I$2="L",VLOOKUP(I120,'H. VER.'!$F$10:$P$171,11,FALSE),IF(I$2="S",VLOOKUP(I120,'H. VER.'!$V$10:$AF$171,11,FALSE),IF(I$2="D",VLOOKUP(I120,'H. VER.'!$AL$10:$AV$171,11,FALSE),"")))))))</f>
        <v/>
      </c>
      <c r="FS120" s="148" t="str">
        <f>IF(J120="","",IF(J120="L",0,IF(J120="V",0,IF(J120="X",0,IF(J$2="L",VLOOKUP(J120,'H. VER.'!$F$10:$P$171,11,FALSE),IF(J$2="S",VLOOKUP(J120,'H. VER.'!$V$10:$AF$171,11,FALSE),IF(J$2="D",VLOOKUP(J120,'H. VER.'!$AL$10:$AV$171,11,FALSE),"")))))))</f>
        <v/>
      </c>
      <c r="FT120" s="148" t="str">
        <f>IF(K120="","",IF(K120="L",0,IF(K120="V",0,IF(K120="X",0,IF(K$2="L",VLOOKUP(K120,'H. VER.'!$F$10:$P$171,11,FALSE),IF(K$2="S",VLOOKUP(K120,'H. VER.'!$V$10:$AF$171,11,FALSE),IF(K$2="D",VLOOKUP(K120,'H. VER.'!$AL$10:$AV$171,11,FALSE),"")))))))</f>
        <v/>
      </c>
      <c r="FU120" s="148" t="str">
        <f>IF(L120="","",IF(L120="L",0,IF(L120="V",0,IF(L120="X",0,IF(L$2="L",VLOOKUP(L120,'H. VER.'!$F$10:$P$171,11,FALSE),IF(L$2="S",VLOOKUP(L120,'H. VER.'!$V$10:$AF$171,11,FALSE),IF(L$2="D",VLOOKUP(L120,'H. VER.'!$AL$10:$AV$171,11,FALSE),"")))))))</f>
        <v/>
      </c>
      <c r="FV120" s="148" t="str">
        <f>IF(M120="","",IF(M120="L",0,IF(M120="V",0,IF(M120="X",0,IF(M$2="L",VLOOKUP(M120,'H. VER.'!$F$10:$P$171,11,FALSE),IF(M$2="S",VLOOKUP(M120,'H. VER.'!$V$10:$AF$171,11,FALSE),IF(M$2="D",VLOOKUP(M120,'H. VER.'!$AL$10:$AV$171,11,FALSE),"")))))))</f>
        <v/>
      </c>
      <c r="FW120" s="148" t="str">
        <f>IF(N120="","",IF(N120="L",0,IF(N120="V",0,IF(N120="X",0,IF(N$2="L",VLOOKUP(N120,'H. VER.'!$F$10:$P$171,11,FALSE),IF(N$2="S",VLOOKUP(N120,'H. VER.'!$V$10:$AF$171,11,FALSE),IF(N$2="D",VLOOKUP(N120,'H. VER.'!$AL$10:$AV$171,11,FALSE),"")))))))</f>
        <v/>
      </c>
      <c r="FX120" s="148" t="str">
        <f>IF(O120="","",IF(O120="L",0,IF(O120="V",0,IF(O120="X",0,IF(O$2="L",VLOOKUP(O120,'H. VER.'!$F$10:$P$171,11,FALSE),IF(O$2="S",VLOOKUP(O120,'H. VER.'!$V$10:$AF$171,11,FALSE),IF(O$2="D",VLOOKUP(O120,'H. VER.'!$AL$10:$AV$171,11,FALSE),"")))))))</f>
        <v/>
      </c>
      <c r="FY120" s="148" t="str">
        <f>IF(P120="","",IF(P120="L",0,IF(P120="V",0,IF(P120="X",0,IF(P$2="L",VLOOKUP(P120,'H. VER.'!$F$10:$P$171,11,FALSE),IF(P$2="S",VLOOKUP(P120,'H. VER.'!$V$10:$AF$171,11,FALSE),IF(P$2="D",VLOOKUP(P120,'H. VER.'!$AL$10:$AV$171,11,FALSE),"")))))))</f>
        <v/>
      </c>
      <c r="FZ120" s="148" t="str">
        <f>IF(Q120="","",IF(Q120="L",0,IF(Q120="V",0,IF(Q120="X",0,IF(Q$2="L",VLOOKUP(Q120,'H. VER.'!$F$10:$P$171,11,FALSE),IF(Q$2="S",VLOOKUP(Q120,'H. VER.'!$V$10:$AF$171,11,FALSE),IF(Q$2="D",VLOOKUP(Q120,'H. VER.'!$AL$10:$AV$171,11,FALSE),"")))))))</f>
        <v/>
      </c>
      <c r="GA120" s="148" t="str">
        <f>IF(R120="","",IF(R120="L",0,IF(R120="V",0,IF(R120="X",0,IF(R$2="L",VLOOKUP(R120,'H. VER.'!$F$10:$P$171,11,FALSE),IF(R$2="S",VLOOKUP(R120,'H. VER.'!$V$10:$AF$171,11,FALSE),IF(R$2="D",VLOOKUP(R120,'H. VER.'!$AL$10:$AV$171,11,FALSE),"")))))))</f>
        <v/>
      </c>
      <c r="GB120" s="148" t="str">
        <f>IF(S120="","",IF(S120="L",0,IF(S120="V",0,IF(S120="X",0,IF(S$2="L",VLOOKUP(S120,'H. VER.'!$F$10:$P$171,11,FALSE),IF(S$2="S",VLOOKUP(S120,'H. VER.'!$V$10:$AF$171,11,FALSE),IF(S$2="D",VLOOKUP(S120,'H. VER.'!$AL$10:$AV$171,11,FALSE),"")))))))</f>
        <v/>
      </c>
      <c r="GC120" s="148" t="str">
        <f>IF(T120="","",IF(T120="L",0,IF(T120="V",0,IF(T120="X",0,IF(T$2="L",VLOOKUP(T120,'H. VER.'!$F$10:$P$171,11,FALSE),IF(T$2="S",VLOOKUP(T120,'H. VER.'!$V$10:$AF$171,11,FALSE),IF(T$2="D",VLOOKUP(T120,'H. VER.'!$AL$10:$AV$171,11,FALSE),"")))))))</f>
        <v/>
      </c>
      <c r="GD120" s="148" t="str">
        <f>IF(U120="","",IF(U120="L",0,IF(U120="V",0,IF(U120="X",0,IF(U$2="L",VLOOKUP(U120,'H. VER.'!$F$10:$P$171,11,FALSE),IF(U$2="S",VLOOKUP(U120,'H. VER.'!$V$10:$AF$171,11,FALSE),IF(U$2="D",VLOOKUP(U120,'H. VER.'!$AL$10:$AV$171,11,FALSE),"")))))))</f>
        <v/>
      </c>
      <c r="GE120" s="148" t="str">
        <f>IF(V120="","",IF(V120="L",0,IF(V120="V",0,IF(V120="X",0,IF(V$2="L",VLOOKUP(V120,'H. VER.'!$F$10:$P$171,11,FALSE),IF(V$2="S",VLOOKUP(V120,'H. VER.'!$V$10:$AF$171,11,FALSE),IF(V$2="D",VLOOKUP(V120,'H. VER.'!$AL$10:$AV$171,11,FALSE),"")))))))</f>
        <v/>
      </c>
      <c r="GF120" s="148" t="str">
        <f>IF(W120="","",IF(W120="L",0,IF(W120="V",0,IF(W120="X",0,IF(W$2="L",VLOOKUP(W120,'H. VER.'!$F$10:$P$171,11,FALSE),IF(W$2="S",VLOOKUP(W120,'H. VER.'!$V$10:$AF$171,11,FALSE),IF(W$2="D",VLOOKUP(W120,'H. VER.'!$AL$10:$AV$171,11,FALSE),"")))))))</f>
        <v/>
      </c>
      <c r="GG120" s="148" t="str">
        <f>IF(X120="","",IF(X120="L",0,IF(X120="V",0,IF(X120="X",0,IF(X$2="L",VLOOKUP(X120,'H. VER.'!$F$10:$P$171,11,FALSE),IF(X$2="S",VLOOKUP(X120,'H. VER.'!$V$10:$AF$171,11,FALSE),IF(X$2="D",VLOOKUP(X120,'H. VER.'!$AL$10:$AV$171,11,FALSE),"")))))))</f>
        <v/>
      </c>
      <c r="GH120" s="148" t="str">
        <f>IF(Y120="","",IF(Y120="L",0,IF(Y120="V",0,IF(Y120="X",0,IF(Y$2="L",VLOOKUP(Y120,'H. VER.'!$F$10:$P$171,11,FALSE),IF(Y$2="S",VLOOKUP(Y120,'H. VER.'!$V$10:$AF$171,11,FALSE),IF(Y$2="D",VLOOKUP(Y120,'H. VER.'!$AL$10:$AV$171,11,FALSE),"")))))))</f>
        <v/>
      </c>
      <c r="GI120" s="148" t="str">
        <f>IF(Z120="","",IF(Z120="L",0,IF(Z120="V",0,IF(Z120="X",0,IF(Z$2="L",VLOOKUP(Z120,'H. VER.'!$F$10:$P$171,11,FALSE),IF(Z$2="S",VLOOKUP(Z120,'H. VER.'!$V$10:$AF$171,11,FALSE),IF(Z$2="D",VLOOKUP(Z120,'H. VER.'!$AL$10:$AV$171,11,FALSE),"")))))))</f>
        <v/>
      </c>
      <c r="GJ120" s="148" t="str">
        <f>IF(AA120="","",IF(AA120="L",0,IF(AA120="V",0,IF(AA120="X",0,IF(AA$2="L",VLOOKUP(AA120,'H. VER.'!$F$10:$P$171,11,FALSE),IF(AA$2="S",VLOOKUP(AA120,'H. VER.'!$V$10:$AF$171,11,FALSE),IF(AA$2="D",VLOOKUP(AA120,'H. VER.'!$AL$10:$AV$171,11,FALSE),"")))))))</f>
        <v/>
      </c>
      <c r="GK120" s="148" t="str">
        <f>IF(AB120="","",IF(AB120="L",0,IF(AB120="V",0,IF(AB120="X",0,IF(AB$2="L",VLOOKUP(AB120,'H. VER.'!$F$10:$P$171,11,FALSE),IF(AB$2="S",VLOOKUP(AB120,'H. VER.'!$V$10:$AF$171,11,FALSE),IF(AB$2="D",VLOOKUP(AB120,'H. VER.'!$AL$10:$AV$171,11,FALSE),"")))))))</f>
        <v/>
      </c>
      <c r="GL120" s="148" t="str">
        <f>IF(AC120="","",IF(AC120="L",0,IF(AC120="V",0,IF(AC120="X",0,IF(AC$2="L",VLOOKUP(AC120,'H. VER.'!$F$10:$P$171,11,FALSE),IF(AC$2="S",VLOOKUP(AC120,'H. VER.'!$V$10:$AF$171,11,FALSE),IF(AC$2="D",VLOOKUP(AC120,'H. VER.'!$AL$10:$AV$171,11,FALSE),"")))))))</f>
        <v/>
      </c>
      <c r="GM120" s="148" t="str">
        <f>IF(AD120="","",IF(AD120="L",0,IF(AD120="V",0,IF(AD120="X",0,IF(AD$2="L",VLOOKUP(AD120,'H. VER.'!$F$10:$P$171,11,FALSE),IF(AD$2="S",VLOOKUP(AD120,'H. VER.'!$V$10:$AF$171,11,FALSE),IF(AD$2="D",VLOOKUP(AD120,'H. VER.'!$AL$10:$AV$171,11,FALSE),"")))))))</f>
        <v/>
      </c>
      <c r="GN120" s="148" t="str">
        <f>IF(AE120="","",IF(AE120="L",0,IF(AE120="V",0,IF(AE120="X",0,IF(AE$2="L",VLOOKUP(AE120,'H. VER.'!$F$10:$P$171,11,FALSE),IF(AE$2="S",VLOOKUP(AE120,'H. VER.'!$V$10:$AF$171,11,FALSE),IF(AE$2="D",VLOOKUP(AE120,'H. VER.'!$AL$10:$AV$171,11,FALSE),"")))))))</f>
        <v/>
      </c>
      <c r="GO120" s="148" t="str">
        <f>IF(AF120="","",IF(AF120="L",0,IF(AF120="V",0,IF(AF120="X",0,IF(AF$2="L",VLOOKUP(AF120,'H. VER.'!$F$10:$P$171,11,FALSE),IF(AF$2="S",VLOOKUP(AF120,'H. VER.'!$V$10:$AF$171,11,FALSE),IF(AF$2="D",VLOOKUP(AF120,'H. VER.'!$AL$10:$AV$171,11,FALSE),"")))))))</f>
        <v/>
      </c>
      <c r="GP120" s="148" t="str">
        <f>IF(AG120="","",IF(AG120="L",0,IF(AG120="V",0,IF(AG120="X",0,IF(AG$2="L",VLOOKUP(AG120,'H. VER.'!$F$10:$P$171,11,FALSE),IF(AG$2="S",VLOOKUP(AG120,'H. VER.'!$V$10:$AF$171,11,FALSE),IF(AG$2="D",VLOOKUP(AG120,'H. VER.'!$AL$10:$AV$171,11,FALSE),"")))))))</f>
        <v/>
      </c>
      <c r="GQ120" s="148" t="str">
        <f>IF(AH120="","",IF(AH120="L",0,IF(AH120="V",0,IF(AH120="X",0,IF(AH$2="L",VLOOKUP(AH120,'H. VER.'!$F$10:$P$171,11,FALSE),IF(AH$2="S",VLOOKUP(AH120,'H. VER.'!$V$10:$AF$171,11,FALSE),IF(AH$2="D",VLOOKUP(AH120,'H. VER.'!$AL$10:$AV$171,11,FALSE),"")))))))</f>
        <v/>
      </c>
      <c r="GR120" s="148" t="str">
        <f>IF(AI120="","",IF(AI120="L",0,IF(AI120="V",0,IF(AI120="X",0,IF(AI$2="L",VLOOKUP(AI120,'H. VER.'!$F$10:$P$171,11,FALSE),IF(AI$2="S",VLOOKUP(AI120,'H. VER.'!$V$10:$AF$171,11,FALSE),IF(AI$2="D",VLOOKUP(AI120,'H. VER.'!$AL$10:$AV$171,11,FALSE),"")))))))</f>
        <v/>
      </c>
      <c r="GS120" s="148" t="str">
        <f>IF(AJ120="","",IF(AJ120="L",0,IF(AJ120="V",0,IF(AJ120="X",0,IF(AJ$2="L",VLOOKUP(AJ120,'H. VER.'!$F$10:$P$171,11,FALSE),IF(AJ$2="S",VLOOKUP(AJ120,'H. VER.'!$V$10:$AF$171,11,FALSE),IF(AJ$2="D",VLOOKUP(AJ120,'H. VER.'!$AL$10:$AV$171,11,FALSE),"")))))))</f>
        <v/>
      </c>
      <c r="GT120" s="148" t="str">
        <f>IF(AK120="","",IF(AK120="L",0,IF(AK120="V",0,IF(AK120="X",0,IF(AK$2="L",VLOOKUP(AK120,'H. VER.'!$F$10:$P$171,11,FALSE),IF(AK$2="S",VLOOKUP(AK120,'H. VER.'!$V$10:$AF$171,11,FALSE),IF(AK$2="D",VLOOKUP(AK120,'H. VER.'!$AL$10:$AV$171,11,FALSE),"")))))))</f>
        <v/>
      </c>
      <c r="GU120" s="19"/>
      <c r="GV120" s="417" t="str">
        <f t="shared" si="122"/>
        <v/>
      </c>
      <c r="GW120" s="415"/>
    </row>
    <row r="121" spans="1:205" ht="15" customHeight="1">
      <c r="A121" s="368"/>
      <c r="B121" s="367" t="str">
        <f>IFERROR(VLOOKUP(A537/7/2023+CONDUCTORES!C:V,20,FALSE),"")</f>
        <v/>
      </c>
      <c r="C121" s="560" t="str">
        <f>IF(CUADRO!A121="",IF(B121="","",B121),VLOOKUP(CUADRO!A121,CONDUCTORES!C:E,3,FALSE))</f>
        <v/>
      </c>
      <c r="D121" s="561" t="str">
        <f>IF(ISNA(IF(B121="",IF(A121="","",A121),VLOOKUP(B121,CONDUCTORES!B:F,5,FALSE))),"",(IF(B121="",IF(A121="","",A121),VLOOKUP(B121,CONDUCTORES!B:F,5,FALSE))))</f>
        <v/>
      </c>
      <c r="E121" s="546">
        <v>106</v>
      </c>
      <c r="F121" s="552"/>
      <c r="G121" s="519"/>
      <c r="H121" s="519"/>
      <c r="I121" s="519"/>
      <c r="J121" s="519"/>
      <c r="K121" s="519"/>
      <c r="L121" s="519"/>
      <c r="M121" s="519"/>
      <c r="N121" s="519"/>
      <c r="O121" s="519"/>
      <c r="P121" s="519"/>
      <c r="Q121" s="519"/>
      <c r="R121" s="519"/>
      <c r="S121" s="519"/>
      <c r="T121" s="519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  <c r="AE121" s="519"/>
      <c r="AF121" s="519"/>
      <c r="AG121" s="519"/>
      <c r="AH121" s="519"/>
      <c r="AI121" s="519"/>
      <c r="AJ121" s="519"/>
      <c r="AK121" s="519"/>
      <c r="AL121" s="417">
        <f t="shared" si="111"/>
        <v>0</v>
      </c>
      <c r="AM121" s="417">
        <f t="shared" si="79"/>
        <v>31</v>
      </c>
      <c r="AN121" s="463">
        <f t="shared" si="112"/>
        <v>0</v>
      </c>
      <c r="AO121" s="463">
        <f t="shared" si="113"/>
        <v>0</v>
      </c>
      <c r="AP121" s="463">
        <f t="shared" si="114"/>
        <v>0</v>
      </c>
      <c r="AQ121" s="463">
        <f t="shared" si="115"/>
        <v>0</v>
      </c>
      <c r="AR121" s="463">
        <f t="shared" si="116"/>
        <v>0</v>
      </c>
      <c r="AS121" s="464">
        <f t="shared" si="117"/>
        <v>0</v>
      </c>
      <c r="AT121" s="464">
        <f t="shared" si="118"/>
        <v>0</v>
      </c>
      <c r="AU121" s="465">
        <f>EH121+(AO121*(CALCULADORA!$L$22/30))+(CUADRO!AP121*CALCULADORA!$J$22)+(CUADRO!AQ121*CALCULADORA!$J$22)+(CUADRO!AR121*CALCULADORA!$J$22)</f>
        <v>0</v>
      </c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97">
        <f t="shared" si="123"/>
        <v>1</v>
      </c>
      <c r="BW121" s="97">
        <f t="shared" si="124"/>
        <v>2</v>
      </c>
      <c r="BX121" s="97">
        <f t="shared" si="125"/>
        <v>3</v>
      </c>
      <c r="BY121" s="97">
        <f t="shared" si="126"/>
        <v>4</v>
      </c>
      <c r="BZ121" s="97">
        <f t="shared" si="127"/>
        <v>5</v>
      </c>
      <c r="CA121" s="97">
        <f t="shared" si="128"/>
        <v>6</v>
      </c>
      <c r="CB121" s="97">
        <f t="shared" si="129"/>
        <v>7</v>
      </c>
      <c r="CC121" s="97">
        <f t="shared" si="130"/>
        <v>8</v>
      </c>
      <c r="CD121" s="97">
        <f t="shared" si="131"/>
        <v>9</v>
      </c>
      <c r="CE121" s="97">
        <f t="shared" si="132"/>
        <v>10</v>
      </c>
      <c r="CF121" s="97">
        <f t="shared" si="133"/>
        <v>11</v>
      </c>
      <c r="CG121" s="97">
        <f t="shared" si="134"/>
        <v>12</v>
      </c>
      <c r="CH121" s="97">
        <f t="shared" si="135"/>
        <v>13</v>
      </c>
      <c r="CI121" s="97">
        <f t="shared" si="136"/>
        <v>14</v>
      </c>
      <c r="CJ121" s="97">
        <f t="shared" si="137"/>
        <v>15</v>
      </c>
      <c r="CK121" s="97">
        <f t="shared" si="138"/>
        <v>16</v>
      </c>
      <c r="CL121" s="97">
        <f t="shared" si="139"/>
        <v>17</v>
      </c>
      <c r="CM121" s="97">
        <f t="shared" si="140"/>
        <v>18</v>
      </c>
      <c r="CN121" s="97">
        <f t="shared" si="141"/>
        <v>19</v>
      </c>
      <c r="CO121" s="97">
        <f t="shared" si="142"/>
        <v>20</v>
      </c>
      <c r="CP121" s="97">
        <f t="shared" si="143"/>
        <v>21</v>
      </c>
      <c r="CQ121" s="97">
        <f t="shared" si="144"/>
        <v>22</v>
      </c>
      <c r="CR121" s="97">
        <f t="shared" si="145"/>
        <v>23</v>
      </c>
      <c r="CS121" s="97">
        <f t="shared" si="146"/>
        <v>24</v>
      </c>
      <c r="CT121" s="97">
        <f t="shared" si="147"/>
        <v>25</v>
      </c>
      <c r="CU121" s="97">
        <f t="shared" si="148"/>
        <v>26</v>
      </c>
      <c r="CV121" s="97">
        <f t="shared" si="149"/>
        <v>27</v>
      </c>
      <c r="CW121" s="97">
        <f t="shared" si="150"/>
        <v>28</v>
      </c>
      <c r="CX121" s="97">
        <f t="shared" si="151"/>
        <v>29</v>
      </c>
      <c r="CY121" s="97">
        <f t="shared" si="152"/>
        <v>30</v>
      </c>
      <c r="CZ121" s="97">
        <f t="shared" si="153"/>
        <v>31</v>
      </c>
      <c r="DA121" s="19"/>
      <c r="DB121" s="19"/>
      <c r="DC121" s="148" t="str">
        <f>IF(G121="X",CALCULADORA!$J$22,IF(CUADRO!G121="V",0,IF(CUADRO!G121="AP",0,IF(CUADRO!G121="HS",0,IF(CUADRO!G121="BA",0,IF(CALCULADORA!$M$2="INVIERNO",CUADRO!EJ121,CUADRO!FP121))))))</f>
        <v/>
      </c>
      <c r="DD121" s="148" t="str">
        <f>IF(H121="X",CALCULADORA!$J$22,IF(CUADRO!H121="V",0,IF(CUADRO!H121="AP",0,IF(CUADRO!H121="HS",0,IF(CUADRO!H121="BA",0,IF(CALCULADORA!$M$2="INVIERNO",CUADRO!EK121,CUADRO!FQ121))))))</f>
        <v/>
      </c>
      <c r="DE121" s="148" t="str">
        <f>IF(I121="X",CALCULADORA!$J$22,IF(CUADRO!I121="V",0,IF(CUADRO!I121="AP",0,IF(CUADRO!I121="HS",0,IF(CUADRO!I121="BA",0,IF(CALCULADORA!$M$2="INVIERNO",CUADRO!EL121,CUADRO!FR121))))))</f>
        <v/>
      </c>
      <c r="DF121" s="148" t="str">
        <f>IF(J121="X",CALCULADORA!$J$22,IF(CUADRO!J121="V",0,IF(CUADRO!J121="AP",0,IF(CUADRO!J121="HS",0,IF(CUADRO!J121="BA",0,IF(CALCULADORA!$M$2="INVIERNO",CUADRO!EM121,CUADRO!FS121))))))</f>
        <v/>
      </c>
      <c r="DG121" s="148" t="str">
        <f>IF(K121="X",CALCULADORA!$J$22,IF(CUADRO!K121="V",0,IF(CUADRO!K121="AP",0,IF(CUADRO!K121="HS",0,IF(CUADRO!K121="BA",0,IF(CALCULADORA!$M$2="INVIERNO",CUADRO!EN121,CUADRO!FT121))))))</f>
        <v/>
      </c>
      <c r="DH121" s="148" t="str">
        <f>IF(L121="X",CALCULADORA!$J$22,IF(CUADRO!L121="V",0,IF(CUADRO!L121="AP",0,IF(CUADRO!L121="HS",0,IF(CUADRO!L121="BA",0,IF(CALCULADORA!$M$2="INVIERNO",CUADRO!EO121,CUADRO!FU121))))))</f>
        <v/>
      </c>
      <c r="DI121" s="148" t="str">
        <f>IF(M121="X",CALCULADORA!$J$22,IF(CUADRO!M121="V",0,IF(CUADRO!M121="AP",0,IF(CUADRO!M121="HS",0,IF(CUADRO!M121="BA",0,IF(CALCULADORA!$M$2="INVIERNO",CUADRO!EP121,CUADRO!FV121))))))</f>
        <v/>
      </c>
      <c r="DJ121" s="148" t="str">
        <f>IF(N121="X",CALCULADORA!$J$22,IF(CUADRO!N121="V",0,IF(CUADRO!N121="AP",0,IF(CUADRO!N121="HS",0,IF(CUADRO!N121="BA",0,IF(CALCULADORA!$M$2="INVIERNO",CUADRO!EQ121,CUADRO!FW121))))))</f>
        <v/>
      </c>
      <c r="DK121" s="148" t="str">
        <f>IF(O121="X",CALCULADORA!$J$22,IF(CUADRO!O121="V",0,IF(CUADRO!O121="AP",0,IF(CUADRO!O121="HS",0,IF(CUADRO!O121="BA",0,IF(CALCULADORA!$M$2="INVIERNO",CUADRO!ER121,CUADRO!FX121))))))</f>
        <v/>
      </c>
      <c r="DL121" s="148" t="str">
        <f>IF(P121="X",CALCULADORA!$J$22,IF(CUADRO!P121="V",0,IF(CUADRO!P121="AP",0,IF(CUADRO!P121="HS",0,IF(CUADRO!P121="BA",0,IF(CALCULADORA!$M$2="INVIERNO",CUADRO!ES121,CUADRO!FY121))))))</f>
        <v/>
      </c>
      <c r="DM121" s="148" t="str">
        <f>IF(Q121="X",CALCULADORA!$J$22,IF(CUADRO!Q121="V",0,IF(CUADRO!Q121="AP",0,IF(CUADRO!Q121="HS",0,IF(CUADRO!Q121="BA",0,IF(CALCULADORA!$M$2="INVIERNO",CUADRO!ET121,CUADRO!FZ121))))))</f>
        <v/>
      </c>
      <c r="DN121" s="148" t="str">
        <f>IF(R121="X",CALCULADORA!$J$22,IF(CUADRO!R121="V",0,IF(CUADRO!R121="AP",0,IF(CUADRO!R121="HS",0,IF(CUADRO!R121="BA",0,IF(CALCULADORA!$M$2="INVIERNO",CUADRO!EU121,CUADRO!GA121))))))</f>
        <v/>
      </c>
      <c r="DO121" s="148" t="str">
        <f>IF(S121="X",CALCULADORA!$J$22,IF(CUADRO!S121="V",0,IF(CUADRO!S121="AP",0,IF(CUADRO!S121="HS",0,IF(CUADRO!S121="BA",0,IF(CALCULADORA!$M$2="INVIERNO",CUADRO!EV121,CUADRO!GB121))))))</f>
        <v/>
      </c>
      <c r="DP121" s="148" t="str">
        <f>IF(T121="X",CALCULADORA!$J$22,IF(CUADRO!T121="V",0,IF(CUADRO!T121="AP",0,IF(CUADRO!T121="HS",0,IF(CUADRO!T121="BA",0,IF(CALCULADORA!$M$2="INVIERNO",CUADRO!EW121,CUADRO!GC121))))))</f>
        <v/>
      </c>
      <c r="DQ121" s="148" t="str">
        <f>IF(U121="X",CALCULADORA!$J$22,IF(CUADRO!U121="V",0,IF(CUADRO!U121="AP",0,IF(CUADRO!U121="HS",0,IF(CUADRO!U121="BA",0,IF(CALCULADORA!$M$2="INVIERNO",CUADRO!EX121,CUADRO!GD121))))))</f>
        <v/>
      </c>
      <c r="DR121" s="148" t="str">
        <f>IF(V121="X",CALCULADORA!$J$22,IF(CUADRO!V121="V",0,IF(CUADRO!V121="AP",0,IF(CUADRO!V121="HS",0,IF(CUADRO!V121="BA",0,IF(CALCULADORA!$M$2="INVIERNO",CUADRO!EY121,CUADRO!GE121))))))</f>
        <v/>
      </c>
      <c r="DS121" s="148" t="str">
        <f>IF(W121="X",CALCULADORA!$J$22,IF(CUADRO!W121="V",0,IF(CUADRO!W121="AP",0,IF(CUADRO!W121="HS",0,IF(CUADRO!W121="BA",0,IF(CALCULADORA!$M$2="INVIERNO",CUADRO!EZ121,CUADRO!GF121))))))</f>
        <v/>
      </c>
      <c r="DT121" s="148" t="str">
        <f>IF(X121="X",CALCULADORA!$J$22,IF(CUADRO!X121="V",0,IF(CUADRO!X121="AP",0,IF(CUADRO!X121="HS",0,IF(CUADRO!X121="BA",0,IF(CALCULADORA!$M$2="INVIERNO",CUADRO!FA121,CUADRO!GG121))))))</f>
        <v/>
      </c>
      <c r="DU121" s="148" t="str">
        <f>IF(Y121="X",CALCULADORA!$J$22,IF(CUADRO!Y121="V",0,IF(CUADRO!Y121="AP",0,IF(CUADRO!Y121="HS",0,IF(CUADRO!Y121="BA",0,IF(CALCULADORA!$M$2="INVIERNO",CUADRO!FB121,CUADRO!GH121))))))</f>
        <v/>
      </c>
      <c r="DV121" s="148" t="str">
        <f>IF(Z121="X",CALCULADORA!$J$22,IF(CUADRO!Z121="V",0,IF(CUADRO!Z121="AP",0,IF(CUADRO!Z121="HS",0,IF(CUADRO!Z121="BA",0,IF(CALCULADORA!$M$2="INVIERNO",CUADRO!FC121,CUADRO!GI121))))))</f>
        <v/>
      </c>
      <c r="DW121" s="148" t="str">
        <f>IF(AA121="X",CALCULADORA!$J$22,IF(CUADRO!AA121="V",0,IF(CUADRO!AA121="AP",0,IF(CUADRO!AA121="HS",0,IF(CUADRO!AA121="BA",0,IF(CALCULADORA!$M$2="INVIERNO",CUADRO!FD121,CUADRO!GJ121))))))</f>
        <v/>
      </c>
      <c r="DX121" s="148" t="str">
        <f>IF(AB121="X",CALCULADORA!$J$22,IF(CUADRO!AB121="V",0,IF(CUADRO!AB121="AP",0,IF(CUADRO!AB121="HS",0,IF(CUADRO!AB121="BA",0,IF(CALCULADORA!$M$2="INVIERNO",CUADRO!FE121,CUADRO!GK121))))))</f>
        <v/>
      </c>
      <c r="DY121" s="148" t="str">
        <f>IF(AC121="X",CALCULADORA!$J$22,IF(CUADRO!AC121="V",0,IF(CUADRO!AC121="AP",0,IF(CUADRO!AC121="HS",0,IF(CUADRO!AC121="BA",0,IF(CALCULADORA!$M$2="INVIERNO",CUADRO!FF121,CUADRO!GL121))))))</f>
        <v/>
      </c>
      <c r="DZ121" s="148" t="str">
        <f>IF(AD121="X",CALCULADORA!$J$22,IF(CUADRO!AD121="V",0,IF(CUADRO!AD121="AP",0,IF(CUADRO!AD121="HS",0,IF(CUADRO!AD121="BA",0,IF(CALCULADORA!$M$2="INVIERNO",CUADRO!FG121,CUADRO!GM121))))))</f>
        <v/>
      </c>
      <c r="EA121" s="148" t="str">
        <f>IF(AE121="X",CALCULADORA!$J$22,IF(CUADRO!AE121="V",0,IF(CUADRO!AE121="AP",0,IF(CUADRO!AE121="HS",0,IF(CUADRO!AE121="BA",0,IF(CALCULADORA!$M$2="INVIERNO",CUADRO!FH121,CUADRO!GN121))))))</f>
        <v/>
      </c>
      <c r="EB121" s="148" t="str">
        <f>IF(AF121="X",CALCULADORA!$J$22,IF(CUADRO!AF121="V",0,IF(CUADRO!AF121="AP",0,IF(CUADRO!AF121="HS",0,IF(CUADRO!AF121="BA",0,IF(CALCULADORA!$M$2="INVIERNO",CUADRO!FI121,CUADRO!GO121))))))</f>
        <v/>
      </c>
      <c r="EC121" s="148" t="str">
        <f>IF(AG121="X",CALCULADORA!$J$22,IF(CUADRO!AG121="V",0,IF(CUADRO!AG121="AP",0,IF(CUADRO!AG121="HS",0,IF(CUADRO!AG121="BA",0,IF(CALCULADORA!$M$2="INVIERNO",CUADRO!FJ121,CUADRO!GP121))))))</f>
        <v/>
      </c>
      <c r="ED121" s="148" t="str">
        <f>IF(AH121="X",CALCULADORA!$J$22,IF(CUADRO!AH121="V",0,IF(CUADRO!AH121="AP",0,IF(CUADRO!AH121="HS",0,IF(CUADRO!AH121="BA",0,IF(CALCULADORA!$M$2="INVIERNO",CUADRO!FK121,CUADRO!GQ121))))))</f>
        <v/>
      </c>
      <c r="EE121" s="148" t="str">
        <f>IF(AI121="X",CALCULADORA!$J$22,IF(CUADRO!AI121="V",0,IF(CUADRO!AI121="AP",0,IF(CUADRO!AI121="HS",0,IF(CUADRO!AI121="BA",0,IF(CALCULADORA!$M$2="INVIERNO",CUADRO!FL121,CUADRO!GR121))))))</f>
        <v/>
      </c>
      <c r="EF121" s="148" t="str">
        <f>IF(AJ121="X",CALCULADORA!$J$22,IF(CUADRO!AJ121="V",0,IF(CUADRO!AJ121="AP",0,IF(CUADRO!AJ121="HS",0,IF(CUADRO!AJ121="BA",0,IF(CALCULADORA!$M$2="INVIERNO",CUADRO!FM121,CUADRO!GS121))))))</f>
        <v/>
      </c>
      <c r="EG121" s="148" t="str">
        <f>IF(AK121="X",CALCULADORA!$J$22,IF(CUADRO!AK121="V",0,IF(CUADRO!AK121="AP",0,IF(CUADRO!AK121="HS",0,IF(CUADRO!AK121="BA",0,IF(CALCULADORA!$M$2="INVIERNO",CUADRO!FN121,CUADRO!GT121))))))</f>
        <v/>
      </c>
      <c r="EH121" s="363">
        <f t="shared" si="119"/>
        <v>0</v>
      </c>
      <c r="EI121" s="19"/>
      <c r="EJ121" s="148" t="str">
        <f>IF(G121="","",IF(G121="L",0,IF(G121="V",0,IF(G121="X",0,IF(G$2="L",VLOOKUP(G121,'H. INV.'!$F$10:$P$171,11,FALSE),IF(G$2="S",VLOOKUP(G121,'H. INV.'!$V$10:$AF$171,11,FALSE),IF(G$2="D",VLOOKUP(G121,'H. INV.'!$AL$10:$AV$171,11,FALSE),"")))))))</f>
        <v/>
      </c>
      <c r="EK121" s="148" t="str">
        <f>IF(H121="","",IF(H121="L",0,IF(H121="V",0,IF(H121="X",0,IF(H$2="L",VLOOKUP(H121,'H. INV.'!$F$10:$P$171,11,FALSE),IF(H$2="S",VLOOKUP(H121,'H. INV.'!$V$10:$AF$171,11,FALSE),IF(H$2="D",VLOOKUP(H121,'H. INV.'!$AL$10:$AV$171,11,FALSE),"")))))))</f>
        <v/>
      </c>
      <c r="EL121" s="148" t="str">
        <f>IF(I121="","",IF(I121="L",0,IF(I121="V",0,IF(I121="X",0,IF(I$2="L",VLOOKUP(I121,'H. INV.'!$F$10:$P$171,11,FALSE),IF(I$2="S",VLOOKUP(I121,'H. INV.'!$V$10:$AF$171,11,FALSE),IF(I$2="D",VLOOKUP(I121,'H. INV.'!$AL$10:$AV$171,11,FALSE),"")))))))</f>
        <v/>
      </c>
      <c r="EM121" s="148" t="str">
        <f>IF(J121="","",IF(J121="L",0,IF(J121="V",0,IF(J121="X",0,IF(J$2="L",VLOOKUP(J121,'H. INV.'!$F$10:$P$171,11,FALSE),IF(J$2="S",VLOOKUP(J121,'H. INV.'!$V$10:$AF$171,11,FALSE),IF(J$2="D",VLOOKUP(J121,'H. INV.'!$AL$10:$AV$171,11,FALSE),"")))))))</f>
        <v/>
      </c>
      <c r="EN121" s="148" t="str">
        <f>IF(K121="","",IF(K121="L",0,IF(K121="V",0,IF(K121="X",0,IF(K$2="L",VLOOKUP(K121,'H. INV.'!$F$10:$P$171,11,FALSE),IF(K$2="S",VLOOKUP(K121,'H. INV.'!$V$10:$AF$171,11,FALSE),IF(K$2="D",VLOOKUP(K121,'H. INV.'!$AL$10:$AV$171,11,FALSE),"")))))))</f>
        <v/>
      </c>
      <c r="EO121" s="148" t="str">
        <f>IF(L121="","",IF(L121="L",0,IF(L121="V",0,IF(L121="X",0,IF(L$2="L",VLOOKUP(L121,'H. INV.'!$F$10:$P$171,11,FALSE),IF(L$2="S",VLOOKUP(L121,'H. INV.'!$V$10:$AF$171,11,FALSE),IF(L$2="D",VLOOKUP(L121,'H. INV.'!$AL$10:$AV$171,11,FALSE),"")))))))</f>
        <v/>
      </c>
      <c r="EP121" s="148" t="str">
        <f>IF(M121="","",IF(M121="L",0,IF(M121="V",0,IF(M121="X",0,IF(M$2="L",VLOOKUP(M121,'H. INV.'!$F$10:$P$171,11,FALSE),IF(M$2="S",VLOOKUP(M121,'H. INV.'!$V$10:$AF$171,11,FALSE),IF(M$2="D",VLOOKUP(M121,'H. INV.'!$AL$10:$AV$171,11,FALSE),"")))))))</f>
        <v/>
      </c>
      <c r="EQ121" s="148" t="str">
        <f>IF(N121="","",IF(N121="L",0,IF(N121="V",0,IF(N121="X",0,IF(N$2="L",VLOOKUP(N121,'H. INV.'!$F$10:$P$171,11,FALSE),IF(N$2="S",VLOOKUP(N121,'H. INV.'!$V$10:$AF$171,11,FALSE),IF(N$2="D",VLOOKUP(N121,'H. INV.'!$AL$10:$AV$171,11,FALSE),"")))))))</f>
        <v/>
      </c>
      <c r="ER121" s="148" t="str">
        <f>IF(O121="","",IF(O121="L",0,IF(O121="V",0,IF(O121="X",0,IF(O$2="L",VLOOKUP(O121,'H. INV.'!$F$10:$P$171,11,FALSE),IF(O$2="S",VLOOKUP(O121,'H. INV.'!$V$10:$AF$171,11,FALSE),IF(O$2="D",VLOOKUP(O121,'H. INV.'!$AL$10:$AV$171,11,FALSE),"")))))))</f>
        <v/>
      </c>
      <c r="ES121" s="148" t="str">
        <f>IF(P121="","",IF(P121="L",0,IF(P121="V",0,IF(P121="X",0,IF(P$2="L",VLOOKUP(P121,'H. INV.'!$F$10:$P$171,11,FALSE),IF(P$2="S",VLOOKUP(P121,'H. INV.'!$V$10:$AF$171,11,FALSE),IF(P$2="D",VLOOKUP(P121,'H. INV.'!$AL$10:$AV$171,11,FALSE),"")))))))</f>
        <v/>
      </c>
      <c r="ET121" s="148" t="str">
        <f>IF(Q121="","",IF(Q121="L",0,IF(Q121="V",0,IF(Q121="X",0,IF(Q$2="L",VLOOKUP(Q121,'H. INV.'!$F$10:$P$171,11,FALSE),IF(Q$2="S",VLOOKUP(Q121,'H. INV.'!$V$10:$AF$171,11,FALSE),IF(Q$2="D",VLOOKUP(Q121,'H. INV.'!$AL$10:$AV$171,11,FALSE),"")))))))</f>
        <v/>
      </c>
      <c r="EU121" s="148" t="str">
        <f>IF(R121="","",IF(R121="L",0,IF(R121="V",0,IF(R121="X",0,IF(R$2="L",VLOOKUP(R121,'H. INV.'!$F$10:$P$171,11,FALSE),IF(R$2="S",VLOOKUP(R121,'H. INV.'!$V$10:$AF$171,11,FALSE),IF(R$2="D",VLOOKUP(R121,'H. INV.'!$AL$10:$AV$171,11,FALSE),"")))))))</f>
        <v/>
      </c>
      <c r="EV121" s="148" t="str">
        <f>IF(S121="","",IF(S121="L",0,IF(S121="V",0,IF(S121="X",0,IF(S$2="L",VLOOKUP(S121,'H. INV.'!$F$10:$P$171,11,FALSE),IF(S$2="S",VLOOKUP(S121,'H. INV.'!$V$10:$AF$171,11,FALSE),IF(S$2="D",VLOOKUP(S121,'H. INV.'!$AL$10:$AV$171,11,FALSE),"")))))))</f>
        <v/>
      </c>
      <c r="EW121" s="148" t="str">
        <f>IF(T121="","",IF(T121="L",0,IF(T121="V",0,IF(T121="X",0,IF(T$2="L",VLOOKUP(T121,'H. INV.'!$F$10:$P$171,11,FALSE),IF(T$2="S",VLOOKUP(T121,'H. INV.'!$V$10:$AF$171,11,FALSE),IF(T$2="D",VLOOKUP(T121,'H. INV.'!$AL$10:$AV$171,11,FALSE),"")))))))</f>
        <v/>
      </c>
      <c r="EX121" s="148" t="str">
        <f>IF(U121="","",IF(U121="L",0,IF(U121="V",0,IF(U121="X",0,IF(U$2="L",VLOOKUP(U121,'H. INV.'!$F$10:$P$171,11,FALSE),IF(U$2="S",VLOOKUP(U121,'H. INV.'!$V$10:$AF$171,11,FALSE),IF(U$2="D",VLOOKUP(U121,'H. INV.'!$AL$10:$AV$171,11,FALSE),"")))))))</f>
        <v/>
      </c>
      <c r="EY121" s="148" t="str">
        <f>IF(V121="","",IF(V121="L",0,IF(V121="V",0,IF(V121="X",0,IF(V$2="L",VLOOKUP(V121,'H. INV.'!$F$10:$P$171,11,FALSE),IF(V$2="S",VLOOKUP(V121,'H. INV.'!$V$10:$AF$171,11,FALSE),IF(V$2="D",VLOOKUP(V121,'H. INV.'!$AL$10:$AV$171,11,FALSE),"")))))))</f>
        <v/>
      </c>
      <c r="EZ121" s="148" t="str">
        <f>IF(W121="","",IF(W121="L",0,IF(W121="V",0,IF(W121="X",0,IF(W$2="L",VLOOKUP(W121,'H. INV.'!$F$10:$P$171,11,FALSE),IF(W$2="S",VLOOKUP(W121,'H. INV.'!$V$10:$AF$171,11,FALSE),IF(W$2="D",VLOOKUP(W121,'H. INV.'!$AL$10:$AV$171,11,FALSE),"")))))))</f>
        <v/>
      </c>
      <c r="FA121" s="148" t="str">
        <f>IF(X121="","",IF(X121="L",0,IF(X121="V",0,IF(X121="X",0,IF(X$2="L",VLOOKUP(X121,'H. INV.'!$F$10:$P$171,11,FALSE),IF(X$2="S",VLOOKUP(X121,'H. INV.'!$V$10:$AF$171,11,FALSE),IF(X$2="D",VLOOKUP(X121,'H. INV.'!$AL$10:$AV$171,11,FALSE),"")))))))</f>
        <v/>
      </c>
      <c r="FB121" s="148" t="str">
        <f>IF(Y121="","",IF(Y121="L",0,IF(Y121="V",0,IF(Y121="X",0,IF(Y$2="L",VLOOKUP(Y121,'H. INV.'!$F$10:$P$171,11,FALSE),IF(Y$2="S",VLOOKUP(Y121,'H. INV.'!$V$10:$AF$171,11,FALSE),IF(Y$2="D",VLOOKUP(Y121,'H. INV.'!$AL$10:$AV$171,11,FALSE),"")))))))</f>
        <v/>
      </c>
      <c r="FC121" s="148" t="str">
        <f>IF(Z121="","",IF(Z121="L",0,IF(Z121="V",0,IF(Z121="X",0,IF(Z$2="L",VLOOKUP(Z121,'H. INV.'!$F$10:$P$171,11,FALSE),IF(Z$2="S",VLOOKUP(Z121,'H. INV.'!$V$10:$AF$171,11,FALSE),IF(Z$2="D",VLOOKUP(Z121,'H. INV.'!$AL$10:$AV$171,11,FALSE),"")))))))</f>
        <v/>
      </c>
      <c r="FD121" s="148" t="str">
        <f>IF(AA121="","",IF(AA121="L",0,IF(AA121="V",0,IF(AA121="X",0,IF(AA$2="L",VLOOKUP(AA121,'H. INV.'!$F$10:$P$171,11,FALSE),IF(AA$2="S",VLOOKUP(AA121,'H. INV.'!$V$10:$AF$171,11,FALSE),IF(AA$2="D",VLOOKUP(AA121,'H. INV.'!$AL$10:$AV$171,11,FALSE),"")))))))</f>
        <v/>
      </c>
      <c r="FE121" s="148" t="str">
        <f>IF(AB121="","",IF(AB121="L",0,IF(AB121="V",0,IF(AB121="X",0,IF(AB$2="L",VLOOKUP(AB121,'H. INV.'!$F$10:$P$171,11,FALSE),IF(AB$2="S",VLOOKUP(AB121,'H. INV.'!$V$10:$AF$171,11,FALSE),IF(AB$2="D",VLOOKUP(AB121,'H. INV.'!$AL$10:$AV$171,11,FALSE),"")))))))</f>
        <v/>
      </c>
      <c r="FF121" s="148" t="str">
        <f>IF(AC121="","",IF(AC121="L",0,IF(AC121="V",0,IF(AC121="X",0,IF(AC$2="L",VLOOKUP(AC121,'H. INV.'!$F$10:$P$171,11,FALSE),IF(AC$2="S",VLOOKUP(AC121,'H. INV.'!$V$10:$AF$171,11,FALSE),IF(AC$2="D",VLOOKUP(AC121,'H. INV.'!$AL$10:$AV$171,11,FALSE),"")))))))</f>
        <v/>
      </c>
      <c r="FG121" s="148" t="str">
        <f>IF(AD121="","",IF(AD121="L",0,IF(AD121="V",0,IF(AD121="X",0,IF(AD$2="L",VLOOKUP(AD121,'H. INV.'!$F$10:$P$171,11,FALSE),IF(AD$2="S",VLOOKUP(AD121,'H. INV.'!$V$10:$AF$171,11,FALSE),IF(AD$2="D",VLOOKUP(AD121,'H. INV.'!$AL$10:$AV$171,11,FALSE),"")))))))</f>
        <v/>
      </c>
      <c r="FH121" s="148" t="str">
        <f>IF(AE121="","",IF(AE121="L",0,IF(AE121="V",0,IF(AE121="X",0,IF(AE$2="L",VLOOKUP(AE121,'H. INV.'!$F$10:$P$171,11,FALSE),IF(AE$2="S",VLOOKUP(AE121,'H. INV.'!$V$10:$AF$171,11,FALSE),IF(AE$2="D",VLOOKUP(AE121,'H. INV.'!$AL$10:$AV$171,11,FALSE),"")))))))</f>
        <v/>
      </c>
      <c r="FI121" s="148" t="str">
        <f>IF(AF121="","",IF(AF121="L",0,IF(AF121="V",0,IF(AF121="X",0,IF(AF$2="L",VLOOKUP(AF121,'H. INV.'!$F$10:$P$171,11,FALSE),IF(AF$2="S",VLOOKUP(AF121,'H. INV.'!$V$10:$AF$171,11,FALSE),IF(AF$2="D",VLOOKUP(AF121,'H. INV.'!$AL$10:$AV$171,11,FALSE),"")))))))</f>
        <v/>
      </c>
      <c r="FJ121" s="148" t="str">
        <f>IF(AG121="","",IF(AG121="L",0,IF(AG121="V",0,IF(AG121="X",0,IF(AG$2="L",VLOOKUP(AG121,'H. INV.'!$F$10:$P$171,11,FALSE),IF(AG$2="S",VLOOKUP(AG121,'H. INV.'!$V$10:$AF$171,11,FALSE),IF(AG$2="D",VLOOKUP(AG121,'H. INV.'!$AL$10:$AV$171,11,FALSE),"")))))))</f>
        <v/>
      </c>
      <c r="FK121" s="148" t="str">
        <f>IF(AH121="","",IF(AH121="L",0,IF(AH121="V",0,IF(AH121="X",0,IF(AH$2="L",VLOOKUP(AH121,'H. INV.'!$F$10:$P$171,11,FALSE),IF(AH$2="S",VLOOKUP(AH121,'H. INV.'!$V$10:$AF$171,11,FALSE),IF(AH$2="D",VLOOKUP(AH121,'H. INV.'!$AL$10:$AV$171,11,FALSE),"")))))))</f>
        <v/>
      </c>
      <c r="FL121" s="148" t="str">
        <f>IF(AI121="","",IF(AI121="L",0,IF(AI121="V",0,IF(AI121="X",0,IF(AI$2="L",VLOOKUP(AI121,'H. INV.'!$F$10:$P$171,11,FALSE),IF(AI$2="S",VLOOKUP(AI121,'H. INV.'!$V$10:$AF$171,11,FALSE),IF(AI$2="D",VLOOKUP(AI121,'H. INV.'!$AL$10:$AV$171,11,FALSE),"")))))))</f>
        <v/>
      </c>
      <c r="FM121" s="148" t="str">
        <f>IF(AJ121="","",IF(AJ121="L",0,IF(AJ121="V",0,IF(AJ121="X",0,IF(AJ$2="L",VLOOKUP(AJ121,'H. INV.'!$F$10:$P$171,11,FALSE),IF(AJ$2="S",VLOOKUP(AJ121,'H. INV.'!$V$10:$AF$171,11,FALSE),IF(AJ$2="D",VLOOKUP(AJ121,'H. INV.'!$AL$10:$AV$171,11,FALSE),"")))))))</f>
        <v/>
      </c>
      <c r="FN121" s="148" t="str">
        <f>IF(AK121="","",IF(AK121="L",0,IF(AK121="V",0,IF(AK121="X",0,IF(AK$2="L",VLOOKUP(AK121,'H. INV.'!$F$10:$P$171,11,FALSE),IF(AK$2="S",VLOOKUP(AK121,'H. INV.'!$V$10:$AF$171,11,FALSE),IF(AK$2="D",VLOOKUP(AK121,'H. INV.'!$AL$10:$AV$171,11,FALSE),"")))))))</f>
        <v/>
      </c>
      <c r="FO121" s="19"/>
      <c r="FP121" s="148" t="str">
        <f>IF(G121="","",IF(G121="L",0,IF(G121="V",0,IF(G121="X",0,IF(G$2="L",VLOOKUP(G121,'H. VER.'!$F$10:$P$171,11,FALSE),IF(G$2="S",VLOOKUP(G121,'H. VER.'!$V$10:$AF$171,11,FALSE),IF(G$2="D",VLOOKUP(G121,'H. VER.'!$AL$10:$AV$171,11,FALSE),"")))))))</f>
        <v/>
      </c>
      <c r="FQ121" s="148" t="str">
        <f>IF(H121="","",IF(H121="L",0,IF(H121="V",0,IF(H121="X",0,IF(H$2="L",VLOOKUP(H121,'H. VER.'!$F$10:$P$171,11,FALSE),IF(H$2="S",VLOOKUP(H121,'H. VER.'!$V$10:$AF$171,11,FALSE),IF(H$2="D",VLOOKUP(H121,'H. VER.'!$AL$10:$AV$171,11,FALSE),"")))))))</f>
        <v/>
      </c>
      <c r="FR121" s="148" t="str">
        <f>IF(I121="","",IF(I121="L",0,IF(I121="V",0,IF(I121="X",0,IF(I$2="L",VLOOKUP(I121,'H. VER.'!$F$10:$P$171,11,FALSE),IF(I$2="S",VLOOKUP(I121,'H. VER.'!$V$10:$AF$171,11,FALSE),IF(I$2="D",VLOOKUP(I121,'H. VER.'!$AL$10:$AV$171,11,FALSE),"")))))))</f>
        <v/>
      </c>
      <c r="FS121" s="148" t="str">
        <f>IF(J121="","",IF(J121="L",0,IF(J121="V",0,IF(J121="X",0,IF(J$2="L",VLOOKUP(J121,'H. VER.'!$F$10:$P$171,11,FALSE),IF(J$2="S",VLOOKUP(J121,'H. VER.'!$V$10:$AF$171,11,FALSE),IF(J$2="D",VLOOKUP(J121,'H. VER.'!$AL$10:$AV$171,11,FALSE),"")))))))</f>
        <v/>
      </c>
      <c r="FT121" s="148" t="str">
        <f>IF(K121="","",IF(K121="L",0,IF(K121="V",0,IF(K121="X",0,IF(K$2="L",VLOOKUP(K121,'H. VER.'!$F$10:$P$171,11,FALSE),IF(K$2="S",VLOOKUP(K121,'H. VER.'!$V$10:$AF$171,11,FALSE),IF(K$2="D",VLOOKUP(K121,'H. VER.'!$AL$10:$AV$171,11,FALSE),"")))))))</f>
        <v/>
      </c>
      <c r="FU121" s="148" t="str">
        <f>IF(L121="","",IF(L121="L",0,IF(L121="V",0,IF(L121="X",0,IF(L$2="L",VLOOKUP(L121,'H. VER.'!$F$10:$P$171,11,FALSE),IF(L$2="S",VLOOKUP(L121,'H. VER.'!$V$10:$AF$171,11,FALSE),IF(L$2="D",VLOOKUP(L121,'H. VER.'!$AL$10:$AV$171,11,FALSE),"")))))))</f>
        <v/>
      </c>
      <c r="FV121" s="148" t="str">
        <f>IF(M121="","",IF(M121="L",0,IF(M121="V",0,IF(M121="X",0,IF(M$2="L",VLOOKUP(M121,'H. VER.'!$F$10:$P$171,11,FALSE),IF(M$2="S",VLOOKUP(M121,'H. VER.'!$V$10:$AF$171,11,FALSE),IF(M$2="D",VLOOKUP(M121,'H. VER.'!$AL$10:$AV$171,11,FALSE),"")))))))</f>
        <v/>
      </c>
      <c r="FW121" s="148" t="str">
        <f>IF(N121="","",IF(N121="L",0,IF(N121="V",0,IF(N121="X",0,IF(N$2="L",VLOOKUP(N121,'H. VER.'!$F$10:$P$171,11,FALSE),IF(N$2="S",VLOOKUP(N121,'H. VER.'!$V$10:$AF$171,11,FALSE),IF(N$2="D",VLOOKUP(N121,'H. VER.'!$AL$10:$AV$171,11,FALSE),"")))))))</f>
        <v/>
      </c>
      <c r="FX121" s="148" t="str">
        <f>IF(O121="","",IF(O121="L",0,IF(O121="V",0,IF(O121="X",0,IF(O$2="L",VLOOKUP(O121,'H. VER.'!$F$10:$P$171,11,FALSE),IF(O$2="S",VLOOKUP(O121,'H. VER.'!$V$10:$AF$171,11,FALSE),IF(O$2="D",VLOOKUP(O121,'H. VER.'!$AL$10:$AV$171,11,FALSE),"")))))))</f>
        <v/>
      </c>
      <c r="FY121" s="148" t="str">
        <f>IF(P121="","",IF(P121="L",0,IF(P121="V",0,IF(P121="X",0,IF(P$2="L",VLOOKUP(P121,'H. VER.'!$F$10:$P$171,11,FALSE),IF(P$2="S",VLOOKUP(P121,'H. VER.'!$V$10:$AF$171,11,FALSE),IF(P$2="D",VLOOKUP(P121,'H. VER.'!$AL$10:$AV$171,11,FALSE),"")))))))</f>
        <v/>
      </c>
      <c r="FZ121" s="148" t="str">
        <f>IF(Q121="","",IF(Q121="L",0,IF(Q121="V",0,IF(Q121="X",0,IF(Q$2="L",VLOOKUP(Q121,'H. VER.'!$F$10:$P$171,11,FALSE),IF(Q$2="S",VLOOKUP(Q121,'H. VER.'!$V$10:$AF$171,11,FALSE),IF(Q$2="D",VLOOKUP(Q121,'H. VER.'!$AL$10:$AV$171,11,FALSE),"")))))))</f>
        <v/>
      </c>
      <c r="GA121" s="148" t="str">
        <f>IF(R121="","",IF(R121="L",0,IF(R121="V",0,IF(R121="X",0,IF(R$2="L",VLOOKUP(R121,'H. VER.'!$F$10:$P$171,11,FALSE),IF(R$2="S",VLOOKUP(R121,'H. VER.'!$V$10:$AF$171,11,FALSE),IF(R$2="D",VLOOKUP(R121,'H. VER.'!$AL$10:$AV$171,11,FALSE),"")))))))</f>
        <v/>
      </c>
      <c r="GB121" s="148" t="str">
        <f>IF(S121="","",IF(S121="L",0,IF(S121="V",0,IF(S121="X",0,IF(S$2="L",VLOOKUP(S121,'H. VER.'!$F$10:$P$171,11,FALSE),IF(S$2="S",VLOOKUP(S121,'H. VER.'!$V$10:$AF$171,11,FALSE),IF(S$2="D",VLOOKUP(S121,'H. VER.'!$AL$10:$AV$171,11,FALSE),"")))))))</f>
        <v/>
      </c>
      <c r="GC121" s="148" t="str">
        <f>IF(T121="","",IF(T121="L",0,IF(T121="V",0,IF(T121="X",0,IF(T$2="L",VLOOKUP(T121,'H. VER.'!$F$10:$P$171,11,FALSE),IF(T$2="S",VLOOKUP(T121,'H. VER.'!$V$10:$AF$171,11,FALSE),IF(T$2="D",VLOOKUP(T121,'H. VER.'!$AL$10:$AV$171,11,FALSE),"")))))))</f>
        <v/>
      </c>
      <c r="GD121" s="148" t="str">
        <f>IF(U121="","",IF(U121="L",0,IF(U121="V",0,IF(U121="X",0,IF(U$2="L",VLOOKUP(U121,'H. VER.'!$F$10:$P$171,11,FALSE),IF(U$2="S",VLOOKUP(U121,'H. VER.'!$V$10:$AF$171,11,FALSE),IF(U$2="D",VLOOKUP(U121,'H. VER.'!$AL$10:$AV$171,11,FALSE),"")))))))</f>
        <v/>
      </c>
      <c r="GE121" s="148" t="str">
        <f>IF(V121="","",IF(V121="L",0,IF(V121="V",0,IF(V121="X",0,IF(V$2="L",VLOOKUP(V121,'H. VER.'!$F$10:$P$171,11,FALSE),IF(V$2="S",VLOOKUP(V121,'H. VER.'!$V$10:$AF$171,11,FALSE),IF(V$2="D",VLOOKUP(V121,'H. VER.'!$AL$10:$AV$171,11,FALSE),"")))))))</f>
        <v/>
      </c>
      <c r="GF121" s="148" t="str">
        <f>IF(W121="","",IF(W121="L",0,IF(W121="V",0,IF(W121="X",0,IF(W$2="L",VLOOKUP(W121,'H. VER.'!$F$10:$P$171,11,FALSE),IF(W$2="S",VLOOKUP(W121,'H. VER.'!$V$10:$AF$171,11,FALSE),IF(W$2="D",VLOOKUP(W121,'H. VER.'!$AL$10:$AV$171,11,FALSE),"")))))))</f>
        <v/>
      </c>
      <c r="GG121" s="148" t="str">
        <f>IF(X121="","",IF(X121="L",0,IF(X121="V",0,IF(X121="X",0,IF(X$2="L",VLOOKUP(X121,'H. VER.'!$F$10:$P$171,11,FALSE),IF(X$2="S",VLOOKUP(X121,'H. VER.'!$V$10:$AF$171,11,FALSE),IF(X$2="D",VLOOKUP(X121,'H. VER.'!$AL$10:$AV$171,11,FALSE),"")))))))</f>
        <v/>
      </c>
      <c r="GH121" s="148" t="str">
        <f>IF(Y121="","",IF(Y121="L",0,IF(Y121="V",0,IF(Y121="X",0,IF(Y$2="L",VLOOKUP(Y121,'H. VER.'!$F$10:$P$171,11,FALSE),IF(Y$2="S",VLOOKUP(Y121,'H. VER.'!$V$10:$AF$171,11,FALSE),IF(Y$2="D",VLOOKUP(Y121,'H. VER.'!$AL$10:$AV$171,11,FALSE),"")))))))</f>
        <v/>
      </c>
      <c r="GI121" s="148" t="str">
        <f>IF(Z121="","",IF(Z121="L",0,IF(Z121="V",0,IF(Z121="X",0,IF(Z$2="L",VLOOKUP(Z121,'H. VER.'!$F$10:$P$171,11,FALSE),IF(Z$2="S",VLOOKUP(Z121,'H. VER.'!$V$10:$AF$171,11,FALSE),IF(Z$2="D",VLOOKUP(Z121,'H. VER.'!$AL$10:$AV$171,11,FALSE),"")))))))</f>
        <v/>
      </c>
      <c r="GJ121" s="148" t="str">
        <f>IF(AA121="","",IF(AA121="L",0,IF(AA121="V",0,IF(AA121="X",0,IF(AA$2="L",VLOOKUP(AA121,'H. VER.'!$F$10:$P$171,11,FALSE),IF(AA$2="S",VLOOKUP(AA121,'H. VER.'!$V$10:$AF$171,11,FALSE),IF(AA$2="D",VLOOKUP(AA121,'H. VER.'!$AL$10:$AV$171,11,FALSE),"")))))))</f>
        <v/>
      </c>
      <c r="GK121" s="148" t="str">
        <f>IF(AB121="","",IF(AB121="L",0,IF(AB121="V",0,IF(AB121="X",0,IF(AB$2="L",VLOOKUP(AB121,'H. VER.'!$F$10:$P$171,11,FALSE),IF(AB$2="S",VLOOKUP(AB121,'H. VER.'!$V$10:$AF$171,11,FALSE),IF(AB$2="D",VLOOKUP(AB121,'H. VER.'!$AL$10:$AV$171,11,FALSE),"")))))))</f>
        <v/>
      </c>
      <c r="GL121" s="148" t="str">
        <f>IF(AC121="","",IF(AC121="L",0,IF(AC121="V",0,IF(AC121="X",0,IF(AC$2="L",VLOOKUP(AC121,'H. VER.'!$F$10:$P$171,11,FALSE),IF(AC$2="S",VLOOKUP(AC121,'H. VER.'!$V$10:$AF$171,11,FALSE),IF(AC$2="D",VLOOKUP(AC121,'H. VER.'!$AL$10:$AV$171,11,FALSE),"")))))))</f>
        <v/>
      </c>
      <c r="GM121" s="148" t="str">
        <f>IF(AD121="","",IF(AD121="L",0,IF(AD121="V",0,IF(AD121="X",0,IF(AD$2="L",VLOOKUP(AD121,'H. VER.'!$F$10:$P$171,11,FALSE),IF(AD$2="S",VLOOKUP(AD121,'H. VER.'!$V$10:$AF$171,11,FALSE),IF(AD$2="D",VLOOKUP(AD121,'H. VER.'!$AL$10:$AV$171,11,FALSE),"")))))))</f>
        <v/>
      </c>
      <c r="GN121" s="148" t="str">
        <f>IF(AE121="","",IF(AE121="L",0,IF(AE121="V",0,IF(AE121="X",0,IF(AE$2="L",VLOOKUP(AE121,'H. VER.'!$F$10:$P$171,11,FALSE),IF(AE$2="S",VLOOKUP(AE121,'H. VER.'!$V$10:$AF$171,11,FALSE),IF(AE$2="D",VLOOKUP(AE121,'H. VER.'!$AL$10:$AV$171,11,FALSE),"")))))))</f>
        <v/>
      </c>
      <c r="GO121" s="148" t="str">
        <f>IF(AF121="","",IF(AF121="L",0,IF(AF121="V",0,IF(AF121="X",0,IF(AF$2="L",VLOOKUP(AF121,'H. VER.'!$F$10:$P$171,11,FALSE),IF(AF$2="S",VLOOKUP(AF121,'H. VER.'!$V$10:$AF$171,11,FALSE),IF(AF$2="D",VLOOKUP(AF121,'H. VER.'!$AL$10:$AV$171,11,FALSE),"")))))))</f>
        <v/>
      </c>
      <c r="GP121" s="148" t="str">
        <f>IF(AG121="","",IF(AG121="L",0,IF(AG121="V",0,IF(AG121="X",0,IF(AG$2="L",VLOOKUP(AG121,'H. VER.'!$F$10:$P$171,11,FALSE),IF(AG$2="S",VLOOKUP(AG121,'H. VER.'!$V$10:$AF$171,11,FALSE),IF(AG$2="D",VLOOKUP(AG121,'H. VER.'!$AL$10:$AV$171,11,FALSE),"")))))))</f>
        <v/>
      </c>
      <c r="GQ121" s="148" t="str">
        <f>IF(AH121="","",IF(AH121="L",0,IF(AH121="V",0,IF(AH121="X",0,IF(AH$2="L",VLOOKUP(AH121,'H. VER.'!$F$10:$P$171,11,FALSE),IF(AH$2="S",VLOOKUP(AH121,'H. VER.'!$V$10:$AF$171,11,FALSE),IF(AH$2="D",VLOOKUP(AH121,'H. VER.'!$AL$10:$AV$171,11,FALSE),"")))))))</f>
        <v/>
      </c>
      <c r="GR121" s="148" t="str">
        <f>IF(AI121="","",IF(AI121="L",0,IF(AI121="V",0,IF(AI121="X",0,IF(AI$2="L",VLOOKUP(AI121,'H. VER.'!$F$10:$P$171,11,FALSE),IF(AI$2="S",VLOOKUP(AI121,'H. VER.'!$V$10:$AF$171,11,FALSE),IF(AI$2="D",VLOOKUP(AI121,'H. VER.'!$AL$10:$AV$171,11,FALSE),"")))))))</f>
        <v/>
      </c>
      <c r="GS121" s="148" t="str">
        <f>IF(AJ121="","",IF(AJ121="L",0,IF(AJ121="V",0,IF(AJ121="X",0,IF(AJ$2="L",VLOOKUP(AJ121,'H. VER.'!$F$10:$P$171,11,FALSE),IF(AJ$2="S",VLOOKUP(AJ121,'H. VER.'!$V$10:$AF$171,11,FALSE),IF(AJ$2="D",VLOOKUP(AJ121,'H. VER.'!$AL$10:$AV$171,11,FALSE),"")))))))</f>
        <v/>
      </c>
      <c r="GT121" s="148" t="str">
        <f>IF(AK121="","",IF(AK121="L",0,IF(AK121="V",0,IF(AK121="X",0,IF(AK$2="L",VLOOKUP(AK121,'H. VER.'!$F$10:$P$171,11,FALSE),IF(AK$2="S",VLOOKUP(AK121,'H. VER.'!$V$10:$AF$171,11,FALSE),IF(AK$2="D",VLOOKUP(AK121,'H. VER.'!$AL$10:$AV$171,11,FALSE),"")))))))</f>
        <v/>
      </c>
      <c r="GU121" s="19"/>
      <c r="GV121" s="417" t="str">
        <f t="shared" si="122"/>
        <v/>
      </c>
      <c r="GW121" s="415"/>
    </row>
    <row r="122" spans="1:205" ht="15" customHeight="1">
      <c r="A122" s="368"/>
      <c r="B122" s="367" t="str">
        <f>IFERROR(VLOOKUP(A538/7/2023+CONDUCTORES!C:V,20,FALSE),"")</f>
        <v/>
      </c>
      <c r="C122" s="560" t="str">
        <f>IF(CUADRO!A122="",IF(B122="","",B122),VLOOKUP(CUADRO!A122,CONDUCTORES!C:E,3,FALSE))</f>
        <v/>
      </c>
      <c r="D122" s="561" t="str">
        <f>IF(ISNA(IF(B122="",IF(A122="","",A122),VLOOKUP(B122,CONDUCTORES!B:F,5,FALSE))),"",(IF(B122="",IF(A122="","",A122),VLOOKUP(B122,CONDUCTORES!B:F,5,FALSE))))</f>
        <v/>
      </c>
      <c r="E122" s="546">
        <v>107</v>
      </c>
      <c r="F122" s="552"/>
      <c r="G122" s="519"/>
      <c r="H122" s="519"/>
      <c r="I122" s="519"/>
      <c r="J122" s="519"/>
      <c r="K122" s="519"/>
      <c r="L122" s="519"/>
      <c r="M122" s="519"/>
      <c r="N122" s="519"/>
      <c r="O122" s="519"/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  <c r="Z122" s="519"/>
      <c r="AA122" s="519"/>
      <c r="AB122" s="519"/>
      <c r="AC122" s="519"/>
      <c r="AD122" s="519"/>
      <c r="AE122" s="519"/>
      <c r="AF122" s="519"/>
      <c r="AG122" s="519"/>
      <c r="AH122" s="519"/>
      <c r="AI122" s="519"/>
      <c r="AJ122" s="519"/>
      <c r="AK122" s="519"/>
      <c r="AL122" s="417">
        <f t="shared" si="111"/>
        <v>0</v>
      </c>
      <c r="AM122" s="417">
        <f t="shared" si="79"/>
        <v>31</v>
      </c>
      <c r="AN122" s="463">
        <f t="shared" si="112"/>
        <v>0</v>
      </c>
      <c r="AO122" s="463">
        <f t="shared" si="113"/>
        <v>0</v>
      </c>
      <c r="AP122" s="463">
        <f t="shared" si="114"/>
        <v>0</v>
      </c>
      <c r="AQ122" s="463">
        <f t="shared" si="115"/>
        <v>0</v>
      </c>
      <c r="AR122" s="463">
        <f t="shared" si="116"/>
        <v>0</v>
      </c>
      <c r="AS122" s="464">
        <f t="shared" si="117"/>
        <v>0</v>
      </c>
      <c r="AT122" s="464">
        <f t="shared" si="118"/>
        <v>0</v>
      </c>
      <c r="AU122" s="465">
        <f>EH122+(AO122*(CALCULADORA!$L$22/30))+(CUADRO!AP122*CALCULADORA!$J$22)+(CUADRO!AQ122*CALCULADORA!$J$22)+(CUADRO!AR122*CALCULADORA!$J$22)</f>
        <v>0</v>
      </c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97">
        <f t="shared" si="123"/>
        <v>1</v>
      </c>
      <c r="BW122" s="97">
        <f t="shared" si="124"/>
        <v>2</v>
      </c>
      <c r="BX122" s="97">
        <f t="shared" si="125"/>
        <v>3</v>
      </c>
      <c r="BY122" s="97">
        <f t="shared" si="126"/>
        <v>4</v>
      </c>
      <c r="BZ122" s="97">
        <f t="shared" si="127"/>
        <v>5</v>
      </c>
      <c r="CA122" s="97">
        <f t="shared" si="128"/>
        <v>6</v>
      </c>
      <c r="CB122" s="97">
        <f t="shared" si="129"/>
        <v>7</v>
      </c>
      <c r="CC122" s="97">
        <f t="shared" si="130"/>
        <v>8</v>
      </c>
      <c r="CD122" s="97">
        <f t="shared" si="131"/>
        <v>9</v>
      </c>
      <c r="CE122" s="97">
        <f t="shared" si="132"/>
        <v>10</v>
      </c>
      <c r="CF122" s="97">
        <f t="shared" si="133"/>
        <v>11</v>
      </c>
      <c r="CG122" s="97">
        <f t="shared" si="134"/>
        <v>12</v>
      </c>
      <c r="CH122" s="97">
        <f t="shared" si="135"/>
        <v>13</v>
      </c>
      <c r="CI122" s="97">
        <f t="shared" si="136"/>
        <v>14</v>
      </c>
      <c r="CJ122" s="97">
        <f t="shared" si="137"/>
        <v>15</v>
      </c>
      <c r="CK122" s="97">
        <f t="shared" si="138"/>
        <v>16</v>
      </c>
      <c r="CL122" s="97">
        <f t="shared" si="139"/>
        <v>17</v>
      </c>
      <c r="CM122" s="97">
        <f t="shared" si="140"/>
        <v>18</v>
      </c>
      <c r="CN122" s="97">
        <f t="shared" si="141"/>
        <v>19</v>
      </c>
      <c r="CO122" s="97">
        <f t="shared" si="142"/>
        <v>20</v>
      </c>
      <c r="CP122" s="97">
        <f t="shared" si="143"/>
        <v>21</v>
      </c>
      <c r="CQ122" s="97">
        <f t="shared" si="144"/>
        <v>22</v>
      </c>
      <c r="CR122" s="97">
        <f t="shared" si="145"/>
        <v>23</v>
      </c>
      <c r="CS122" s="97">
        <f t="shared" si="146"/>
        <v>24</v>
      </c>
      <c r="CT122" s="97">
        <f t="shared" si="147"/>
        <v>25</v>
      </c>
      <c r="CU122" s="97">
        <f t="shared" si="148"/>
        <v>26</v>
      </c>
      <c r="CV122" s="97">
        <f t="shared" si="149"/>
        <v>27</v>
      </c>
      <c r="CW122" s="97">
        <f t="shared" si="150"/>
        <v>28</v>
      </c>
      <c r="CX122" s="97">
        <f t="shared" si="151"/>
        <v>29</v>
      </c>
      <c r="CY122" s="97">
        <f t="shared" si="152"/>
        <v>30</v>
      </c>
      <c r="CZ122" s="97">
        <f t="shared" si="153"/>
        <v>31</v>
      </c>
      <c r="DA122" s="19"/>
      <c r="DB122" s="19"/>
      <c r="DC122" s="148" t="str">
        <f>IF(G122="X",CALCULADORA!$J$22,IF(CUADRO!G122="V",0,IF(CUADRO!G122="AP",0,IF(CUADRO!G122="HS",0,IF(CUADRO!G122="BA",0,IF(CALCULADORA!$M$2="INVIERNO",CUADRO!EJ122,CUADRO!FP122))))))</f>
        <v/>
      </c>
      <c r="DD122" s="148" t="str">
        <f>IF(H122="X",CALCULADORA!$J$22,IF(CUADRO!H122="V",0,IF(CUADRO!H122="AP",0,IF(CUADRO!H122="HS",0,IF(CUADRO!H122="BA",0,IF(CALCULADORA!$M$2="INVIERNO",CUADRO!EK122,CUADRO!FQ122))))))</f>
        <v/>
      </c>
      <c r="DE122" s="148" t="str">
        <f>IF(I122="X",CALCULADORA!$J$22,IF(CUADRO!I122="V",0,IF(CUADRO!I122="AP",0,IF(CUADRO!I122="HS",0,IF(CUADRO!I122="BA",0,IF(CALCULADORA!$M$2="INVIERNO",CUADRO!EL122,CUADRO!FR122))))))</f>
        <v/>
      </c>
      <c r="DF122" s="148" t="str">
        <f>IF(J122="X",CALCULADORA!$J$22,IF(CUADRO!J122="V",0,IF(CUADRO!J122="AP",0,IF(CUADRO!J122="HS",0,IF(CUADRO!J122="BA",0,IF(CALCULADORA!$M$2="INVIERNO",CUADRO!EM122,CUADRO!FS122))))))</f>
        <v/>
      </c>
      <c r="DG122" s="148" t="str">
        <f>IF(K122="X",CALCULADORA!$J$22,IF(CUADRO!K122="V",0,IF(CUADRO!K122="AP",0,IF(CUADRO!K122="HS",0,IF(CUADRO!K122="BA",0,IF(CALCULADORA!$M$2="INVIERNO",CUADRO!EN122,CUADRO!FT122))))))</f>
        <v/>
      </c>
      <c r="DH122" s="148" t="str">
        <f>IF(L122="X",CALCULADORA!$J$22,IF(CUADRO!L122="V",0,IF(CUADRO!L122="AP",0,IF(CUADRO!L122="HS",0,IF(CUADRO!L122="BA",0,IF(CALCULADORA!$M$2="INVIERNO",CUADRO!EO122,CUADRO!FU122))))))</f>
        <v/>
      </c>
      <c r="DI122" s="148" t="str">
        <f>IF(M122="X",CALCULADORA!$J$22,IF(CUADRO!M122="V",0,IF(CUADRO!M122="AP",0,IF(CUADRO!M122="HS",0,IF(CUADRO!M122="BA",0,IF(CALCULADORA!$M$2="INVIERNO",CUADRO!EP122,CUADRO!FV122))))))</f>
        <v/>
      </c>
      <c r="DJ122" s="148" t="str">
        <f>IF(N122="X",CALCULADORA!$J$22,IF(CUADRO!N122="V",0,IF(CUADRO!N122="AP",0,IF(CUADRO!N122="HS",0,IF(CUADRO!N122="BA",0,IF(CALCULADORA!$M$2="INVIERNO",CUADRO!EQ122,CUADRO!FW122))))))</f>
        <v/>
      </c>
      <c r="DK122" s="148" t="str">
        <f>IF(O122="X",CALCULADORA!$J$22,IF(CUADRO!O122="V",0,IF(CUADRO!O122="AP",0,IF(CUADRO!O122="HS",0,IF(CUADRO!O122="BA",0,IF(CALCULADORA!$M$2="INVIERNO",CUADRO!ER122,CUADRO!FX122))))))</f>
        <v/>
      </c>
      <c r="DL122" s="148" t="str">
        <f>IF(P122="X",CALCULADORA!$J$22,IF(CUADRO!P122="V",0,IF(CUADRO!P122="AP",0,IF(CUADRO!P122="HS",0,IF(CUADRO!P122="BA",0,IF(CALCULADORA!$M$2="INVIERNO",CUADRO!ES122,CUADRO!FY122))))))</f>
        <v/>
      </c>
      <c r="DM122" s="148" t="str">
        <f>IF(Q122="X",CALCULADORA!$J$22,IF(CUADRO!Q122="V",0,IF(CUADRO!Q122="AP",0,IF(CUADRO!Q122="HS",0,IF(CUADRO!Q122="BA",0,IF(CALCULADORA!$M$2="INVIERNO",CUADRO!ET122,CUADRO!FZ122))))))</f>
        <v/>
      </c>
      <c r="DN122" s="148" t="str">
        <f>IF(R122="X",CALCULADORA!$J$22,IF(CUADRO!R122="V",0,IF(CUADRO!R122="AP",0,IF(CUADRO!R122="HS",0,IF(CUADRO!R122="BA",0,IF(CALCULADORA!$M$2="INVIERNO",CUADRO!EU122,CUADRO!GA122))))))</f>
        <v/>
      </c>
      <c r="DO122" s="148" t="str">
        <f>IF(S122="X",CALCULADORA!$J$22,IF(CUADRO!S122="V",0,IF(CUADRO!S122="AP",0,IF(CUADRO!S122="HS",0,IF(CUADRO!S122="BA",0,IF(CALCULADORA!$M$2="INVIERNO",CUADRO!EV122,CUADRO!GB122))))))</f>
        <v/>
      </c>
      <c r="DP122" s="148" t="str">
        <f>IF(T122="X",CALCULADORA!$J$22,IF(CUADRO!T122="V",0,IF(CUADRO!T122="AP",0,IF(CUADRO!T122="HS",0,IF(CUADRO!T122="BA",0,IF(CALCULADORA!$M$2="INVIERNO",CUADRO!EW122,CUADRO!GC122))))))</f>
        <v/>
      </c>
      <c r="DQ122" s="148" t="str">
        <f>IF(U122="X",CALCULADORA!$J$22,IF(CUADRO!U122="V",0,IF(CUADRO!U122="AP",0,IF(CUADRO!U122="HS",0,IF(CUADRO!U122="BA",0,IF(CALCULADORA!$M$2="INVIERNO",CUADRO!EX122,CUADRO!GD122))))))</f>
        <v/>
      </c>
      <c r="DR122" s="148" t="str">
        <f>IF(V122="X",CALCULADORA!$J$22,IF(CUADRO!V122="V",0,IF(CUADRO!V122="AP",0,IF(CUADRO!V122="HS",0,IF(CUADRO!V122="BA",0,IF(CALCULADORA!$M$2="INVIERNO",CUADRO!EY122,CUADRO!GE122))))))</f>
        <v/>
      </c>
      <c r="DS122" s="148" t="str">
        <f>IF(W122="X",CALCULADORA!$J$22,IF(CUADRO!W122="V",0,IF(CUADRO!W122="AP",0,IF(CUADRO!W122="HS",0,IF(CUADRO!W122="BA",0,IF(CALCULADORA!$M$2="INVIERNO",CUADRO!EZ122,CUADRO!GF122))))))</f>
        <v/>
      </c>
      <c r="DT122" s="148" t="str">
        <f>IF(X122="X",CALCULADORA!$J$22,IF(CUADRO!X122="V",0,IF(CUADRO!X122="AP",0,IF(CUADRO!X122="HS",0,IF(CUADRO!X122="BA",0,IF(CALCULADORA!$M$2="INVIERNO",CUADRO!FA122,CUADRO!GG122))))))</f>
        <v/>
      </c>
      <c r="DU122" s="148" t="str">
        <f>IF(Y122="X",CALCULADORA!$J$22,IF(CUADRO!Y122="V",0,IF(CUADRO!Y122="AP",0,IF(CUADRO!Y122="HS",0,IF(CUADRO!Y122="BA",0,IF(CALCULADORA!$M$2="INVIERNO",CUADRO!FB122,CUADRO!GH122))))))</f>
        <v/>
      </c>
      <c r="DV122" s="148" t="str">
        <f>IF(Z122="X",CALCULADORA!$J$22,IF(CUADRO!Z122="V",0,IF(CUADRO!Z122="AP",0,IF(CUADRO!Z122="HS",0,IF(CUADRO!Z122="BA",0,IF(CALCULADORA!$M$2="INVIERNO",CUADRO!FC122,CUADRO!GI122))))))</f>
        <v/>
      </c>
      <c r="DW122" s="148" t="str">
        <f>IF(AA122="X",CALCULADORA!$J$22,IF(CUADRO!AA122="V",0,IF(CUADRO!AA122="AP",0,IF(CUADRO!AA122="HS",0,IF(CUADRO!AA122="BA",0,IF(CALCULADORA!$M$2="INVIERNO",CUADRO!FD122,CUADRO!GJ122))))))</f>
        <v/>
      </c>
      <c r="DX122" s="148" t="str">
        <f>IF(AB122="X",CALCULADORA!$J$22,IF(CUADRO!AB122="V",0,IF(CUADRO!AB122="AP",0,IF(CUADRO!AB122="HS",0,IF(CUADRO!AB122="BA",0,IF(CALCULADORA!$M$2="INVIERNO",CUADRO!FE122,CUADRO!GK122))))))</f>
        <v/>
      </c>
      <c r="DY122" s="148" t="str">
        <f>IF(AC122="X",CALCULADORA!$J$22,IF(CUADRO!AC122="V",0,IF(CUADRO!AC122="AP",0,IF(CUADRO!AC122="HS",0,IF(CUADRO!AC122="BA",0,IF(CALCULADORA!$M$2="INVIERNO",CUADRO!FF122,CUADRO!GL122))))))</f>
        <v/>
      </c>
      <c r="DZ122" s="148" t="str">
        <f>IF(AD122="X",CALCULADORA!$J$22,IF(CUADRO!AD122="V",0,IF(CUADRO!AD122="AP",0,IF(CUADRO!AD122="HS",0,IF(CUADRO!AD122="BA",0,IF(CALCULADORA!$M$2="INVIERNO",CUADRO!FG122,CUADRO!GM122))))))</f>
        <v/>
      </c>
      <c r="EA122" s="148" t="str">
        <f>IF(AE122="X",CALCULADORA!$J$22,IF(CUADRO!AE122="V",0,IF(CUADRO!AE122="AP",0,IF(CUADRO!AE122="HS",0,IF(CUADRO!AE122="BA",0,IF(CALCULADORA!$M$2="INVIERNO",CUADRO!FH122,CUADRO!GN122))))))</f>
        <v/>
      </c>
      <c r="EB122" s="148" t="str">
        <f>IF(AF122="X",CALCULADORA!$J$22,IF(CUADRO!AF122="V",0,IF(CUADRO!AF122="AP",0,IF(CUADRO!AF122="HS",0,IF(CUADRO!AF122="BA",0,IF(CALCULADORA!$M$2="INVIERNO",CUADRO!FI122,CUADRO!GO122))))))</f>
        <v/>
      </c>
      <c r="EC122" s="148" t="str">
        <f>IF(AG122="X",CALCULADORA!$J$22,IF(CUADRO!AG122="V",0,IF(CUADRO!AG122="AP",0,IF(CUADRO!AG122="HS",0,IF(CUADRO!AG122="BA",0,IF(CALCULADORA!$M$2="INVIERNO",CUADRO!FJ122,CUADRO!GP122))))))</f>
        <v/>
      </c>
      <c r="ED122" s="148" t="str">
        <f>IF(AH122="X",CALCULADORA!$J$22,IF(CUADRO!AH122="V",0,IF(CUADRO!AH122="AP",0,IF(CUADRO!AH122="HS",0,IF(CUADRO!AH122="BA",0,IF(CALCULADORA!$M$2="INVIERNO",CUADRO!FK122,CUADRO!GQ122))))))</f>
        <v/>
      </c>
      <c r="EE122" s="148" t="str">
        <f>IF(AI122="X",CALCULADORA!$J$22,IF(CUADRO!AI122="V",0,IF(CUADRO!AI122="AP",0,IF(CUADRO!AI122="HS",0,IF(CUADRO!AI122="BA",0,IF(CALCULADORA!$M$2="INVIERNO",CUADRO!FL122,CUADRO!GR122))))))</f>
        <v/>
      </c>
      <c r="EF122" s="148" t="str">
        <f>IF(AJ122="X",CALCULADORA!$J$22,IF(CUADRO!AJ122="V",0,IF(CUADRO!AJ122="AP",0,IF(CUADRO!AJ122="HS",0,IF(CUADRO!AJ122="BA",0,IF(CALCULADORA!$M$2="INVIERNO",CUADRO!FM122,CUADRO!GS122))))))</f>
        <v/>
      </c>
      <c r="EG122" s="148" t="str">
        <f>IF(AK122="X",CALCULADORA!$J$22,IF(CUADRO!AK122="V",0,IF(CUADRO!AK122="AP",0,IF(CUADRO!AK122="HS",0,IF(CUADRO!AK122="BA",0,IF(CALCULADORA!$M$2="INVIERNO",CUADRO!FN122,CUADRO!GT122))))))</f>
        <v/>
      </c>
      <c r="EH122" s="363">
        <f t="shared" si="119"/>
        <v>0</v>
      </c>
      <c r="EI122" s="19"/>
      <c r="EJ122" s="148" t="str">
        <f>IF(G122="","",IF(G122="L",0,IF(G122="V",0,IF(G122="X",0,IF(G$2="L",VLOOKUP(G122,'H. INV.'!$F$10:$P$171,11,FALSE),IF(G$2="S",VLOOKUP(G122,'H. INV.'!$V$10:$AF$171,11,FALSE),IF(G$2="D",VLOOKUP(G122,'H. INV.'!$AL$10:$AV$171,11,FALSE),"")))))))</f>
        <v/>
      </c>
      <c r="EK122" s="148" t="str">
        <f>IF(H122="","",IF(H122="L",0,IF(H122="V",0,IF(H122="X",0,IF(H$2="L",VLOOKUP(H122,'H. INV.'!$F$10:$P$171,11,FALSE),IF(H$2="S",VLOOKUP(H122,'H. INV.'!$V$10:$AF$171,11,FALSE),IF(H$2="D",VLOOKUP(H122,'H. INV.'!$AL$10:$AV$171,11,FALSE),"")))))))</f>
        <v/>
      </c>
      <c r="EL122" s="148" t="str">
        <f>IF(I122="","",IF(I122="L",0,IF(I122="V",0,IF(I122="X",0,IF(I$2="L",VLOOKUP(I122,'H. INV.'!$F$10:$P$171,11,FALSE),IF(I$2="S",VLOOKUP(I122,'H. INV.'!$V$10:$AF$171,11,FALSE),IF(I$2="D",VLOOKUP(I122,'H. INV.'!$AL$10:$AV$171,11,FALSE),"")))))))</f>
        <v/>
      </c>
      <c r="EM122" s="148" t="str">
        <f>IF(J122="","",IF(J122="L",0,IF(J122="V",0,IF(J122="X",0,IF(J$2="L",VLOOKUP(J122,'H. INV.'!$F$10:$P$171,11,FALSE),IF(J$2="S",VLOOKUP(J122,'H. INV.'!$V$10:$AF$171,11,FALSE),IF(J$2="D",VLOOKUP(J122,'H. INV.'!$AL$10:$AV$171,11,FALSE),"")))))))</f>
        <v/>
      </c>
      <c r="EN122" s="148" t="str">
        <f>IF(K122="","",IF(K122="L",0,IF(K122="V",0,IF(K122="X",0,IF(K$2="L",VLOOKUP(K122,'H. INV.'!$F$10:$P$171,11,FALSE),IF(K$2="S",VLOOKUP(K122,'H. INV.'!$V$10:$AF$171,11,FALSE),IF(K$2="D",VLOOKUP(K122,'H. INV.'!$AL$10:$AV$171,11,FALSE),"")))))))</f>
        <v/>
      </c>
      <c r="EO122" s="148" t="str">
        <f>IF(L122="","",IF(L122="L",0,IF(L122="V",0,IF(L122="X",0,IF(L$2="L",VLOOKUP(L122,'H. INV.'!$F$10:$P$171,11,FALSE),IF(L$2="S",VLOOKUP(L122,'H. INV.'!$V$10:$AF$171,11,FALSE),IF(L$2="D",VLOOKUP(L122,'H. INV.'!$AL$10:$AV$171,11,FALSE),"")))))))</f>
        <v/>
      </c>
      <c r="EP122" s="148" t="str">
        <f>IF(M122="","",IF(M122="L",0,IF(M122="V",0,IF(M122="X",0,IF(M$2="L",VLOOKUP(M122,'H. INV.'!$F$10:$P$171,11,FALSE),IF(M$2="S",VLOOKUP(M122,'H. INV.'!$V$10:$AF$171,11,FALSE),IF(M$2="D",VLOOKUP(M122,'H. INV.'!$AL$10:$AV$171,11,FALSE),"")))))))</f>
        <v/>
      </c>
      <c r="EQ122" s="148" t="str">
        <f>IF(N122="","",IF(N122="L",0,IF(N122="V",0,IF(N122="X",0,IF(N$2="L",VLOOKUP(N122,'H. INV.'!$F$10:$P$171,11,FALSE),IF(N$2="S",VLOOKUP(N122,'H. INV.'!$V$10:$AF$171,11,FALSE),IF(N$2="D",VLOOKUP(N122,'H. INV.'!$AL$10:$AV$171,11,FALSE),"")))))))</f>
        <v/>
      </c>
      <c r="ER122" s="148" t="str">
        <f>IF(O122="","",IF(O122="L",0,IF(O122="V",0,IF(O122="X",0,IF(O$2="L",VLOOKUP(O122,'H. INV.'!$F$10:$P$171,11,FALSE),IF(O$2="S",VLOOKUP(O122,'H. INV.'!$V$10:$AF$171,11,FALSE),IF(O$2="D",VLOOKUP(O122,'H. INV.'!$AL$10:$AV$171,11,FALSE),"")))))))</f>
        <v/>
      </c>
      <c r="ES122" s="148" t="str">
        <f>IF(P122="","",IF(P122="L",0,IF(P122="V",0,IF(P122="X",0,IF(P$2="L",VLOOKUP(P122,'H. INV.'!$F$10:$P$171,11,FALSE),IF(P$2="S",VLOOKUP(P122,'H. INV.'!$V$10:$AF$171,11,FALSE),IF(P$2="D",VLOOKUP(P122,'H. INV.'!$AL$10:$AV$171,11,FALSE),"")))))))</f>
        <v/>
      </c>
      <c r="ET122" s="148" t="str">
        <f>IF(Q122="","",IF(Q122="L",0,IF(Q122="V",0,IF(Q122="X",0,IF(Q$2="L",VLOOKUP(Q122,'H. INV.'!$F$10:$P$171,11,FALSE),IF(Q$2="S",VLOOKUP(Q122,'H. INV.'!$V$10:$AF$171,11,FALSE),IF(Q$2="D",VLOOKUP(Q122,'H. INV.'!$AL$10:$AV$171,11,FALSE),"")))))))</f>
        <v/>
      </c>
      <c r="EU122" s="148" t="str">
        <f>IF(R122="","",IF(R122="L",0,IF(R122="V",0,IF(R122="X",0,IF(R$2="L",VLOOKUP(R122,'H. INV.'!$F$10:$P$171,11,FALSE),IF(R$2="S",VLOOKUP(R122,'H. INV.'!$V$10:$AF$171,11,FALSE),IF(R$2="D",VLOOKUP(R122,'H. INV.'!$AL$10:$AV$171,11,FALSE),"")))))))</f>
        <v/>
      </c>
      <c r="EV122" s="148" t="str">
        <f>IF(S122="","",IF(S122="L",0,IF(S122="V",0,IF(S122="X",0,IF(S$2="L",VLOOKUP(S122,'H. INV.'!$F$10:$P$171,11,FALSE),IF(S$2="S",VLOOKUP(S122,'H. INV.'!$V$10:$AF$171,11,FALSE),IF(S$2="D",VLOOKUP(S122,'H. INV.'!$AL$10:$AV$171,11,FALSE),"")))))))</f>
        <v/>
      </c>
      <c r="EW122" s="148" t="str">
        <f>IF(T122="","",IF(T122="L",0,IF(T122="V",0,IF(T122="X",0,IF(T$2="L",VLOOKUP(T122,'H. INV.'!$F$10:$P$171,11,FALSE),IF(T$2="S",VLOOKUP(T122,'H. INV.'!$V$10:$AF$171,11,FALSE),IF(T$2="D",VLOOKUP(T122,'H. INV.'!$AL$10:$AV$171,11,FALSE),"")))))))</f>
        <v/>
      </c>
      <c r="EX122" s="148" t="str">
        <f>IF(U122="","",IF(U122="L",0,IF(U122="V",0,IF(U122="X",0,IF(U$2="L",VLOOKUP(U122,'H. INV.'!$F$10:$P$171,11,FALSE),IF(U$2="S",VLOOKUP(U122,'H. INV.'!$V$10:$AF$171,11,FALSE),IF(U$2="D",VLOOKUP(U122,'H. INV.'!$AL$10:$AV$171,11,FALSE),"")))))))</f>
        <v/>
      </c>
      <c r="EY122" s="148" t="str">
        <f>IF(V122="","",IF(V122="L",0,IF(V122="V",0,IF(V122="X",0,IF(V$2="L",VLOOKUP(V122,'H. INV.'!$F$10:$P$171,11,FALSE),IF(V$2="S",VLOOKUP(V122,'H. INV.'!$V$10:$AF$171,11,FALSE),IF(V$2="D",VLOOKUP(V122,'H. INV.'!$AL$10:$AV$171,11,FALSE),"")))))))</f>
        <v/>
      </c>
      <c r="EZ122" s="148" t="str">
        <f>IF(W122="","",IF(W122="L",0,IF(W122="V",0,IF(W122="X",0,IF(W$2="L",VLOOKUP(W122,'H. INV.'!$F$10:$P$171,11,FALSE),IF(W$2="S",VLOOKUP(W122,'H. INV.'!$V$10:$AF$171,11,FALSE),IF(W$2="D",VLOOKUP(W122,'H. INV.'!$AL$10:$AV$171,11,FALSE),"")))))))</f>
        <v/>
      </c>
      <c r="FA122" s="148" t="str">
        <f>IF(X122="","",IF(X122="L",0,IF(X122="V",0,IF(X122="X",0,IF(X$2="L",VLOOKUP(X122,'H. INV.'!$F$10:$P$171,11,FALSE),IF(X$2="S",VLOOKUP(X122,'H. INV.'!$V$10:$AF$171,11,FALSE),IF(X$2="D",VLOOKUP(X122,'H. INV.'!$AL$10:$AV$171,11,FALSE),"")))))))</f>
        <v/>
      </c>
      <c r="FB122" s="148" t="str">
        <f>IF(Y122="","",IF(Y122="L",0,IF(Y122="V",0,IF(Y122="X",0,IF(Y$2="L",VLOOKUP(Y122,'H. INV.'!$F$10:$P$171,11,FALSE),IF(Y$2="S",VLOOKUP(Y122,'H. INV.'!$V$10:$AF$171,11,FALSE),IF(Y$2="D",VLOOKUP(Y122,'H. INV.'!$AL$10:$AV$171,11,FALSE),"")))))))</f>
        <v/>
      </c>
      <c r="FC122" s="148" t="str">
        <f>IF(Z122="","",IF(Z122="L",0,IF(Z122="V",0,IF(Z122="X",0,IF(Z$2="L",VLOOKUP(Z122,'H. INV.'!$F$10:$P$171,11,FALSE),IF(Z$2="S",VLOOKUP(Z122,'H. INV.'!$V$10:$AF$171,11,FALSE),IF(Z$2="D",VLOOKUP(Z122,'H. INV.'!$AL$10:$AV$171,11,FALSE),"")))))))</f>
        <v/>
      </c>
      <c r="FD122" s="148" t="str">
        <f>IF(AA122="","",IF(AA122="L",0,IF(AA122="V",0,IF(AA122="X",0,IF(AA$2="L",VLOOKUP(AA122,'H. INV.'!$F$10:$P$171,11,FALSE),IF(AA$2="S",VLOOKUP(AA122,'H. INV.'!$V$10:$AF$171,11,FALSE),IF(AA$2="D",VLOOKUP(AA122,'H. INV.'!$AL$10:$AV$171,11,FALSE),"")))))))</f>
        <v/>
      </c>
      <c r="FE122" s="148" t="str">
        <f>IF(AB122="","",IF(AB122="L",0,IF(AB122="V",0,IF(AB122="X",0,IF(AB$2="L",VLOOKUP(AB122,'H. INV.'!$F$10:$P$171,11,FALSE),IF(AB$2="S",VLOOKUP(AB122,'H. INV.'!$V$10:$AF$171,11,FALSE),IF(AB$2="D",VLOOKUP(AB122,'H. INV.'!$AL$10:$AV$171,11,FALSE),"")))))))</f>
        <v/>
      </c>
      <c r="FF122" s="148" t="str">
        <f>IF(AC122="","",IF(AC122="L",0,IF(AC122="V",0,IF(AC122="X",0,IF(AC$2="L",VLOOKUP(AC122,'H. INV.'!$F$10:$P$171,11,FALSE),IF(AC$2="S",VLOOKUP(AC122,'H. INV.'!$V$10:$AF$171,11,FALSE),IF(AC$2="D",VLOOKUP(AC122,'H. INV.'!$AL$10:$AV$171,11,FALSE),"")))))))</f>
        <v/>
      </c>
      <c r="FG122" s="148" t="str">
        <f>IF(AD122="","",IF(AD122="L",0,IF(AD122="V",0,IF(AD122="X",0,IF(AD$2="L",VLOOKUP(AD122,'H. INV.'!$F$10:$P$171,11,FALSE),IF(AD$2="S",VLOOKUP(AD122,'H. INV.'!$V$10:$AF$171,11,FALSE),IF(AD$2="D",VLOOKUP(AD122,'H. INV.'!$AL$10:$AV$171,11,FALSE),"")))))))</f>
        <v/>
      </c>
      <c r="FH122" s="148" t="str">
        <f>IF(AE122="","",IF(AE122="L",0,IF(AE122="V",0,IF(AE122="X",0,IF(AE$2="L",VLOOKUP(AE122,'H. INV.'!$F$10:$P$171,11,FALSE),IF(AE$2="S",VLOOKUP(AE122,'H. INV.'!$V$10:$AF$171,11,FALSE),IF(AE$2="D",VLOOKUP(AE122,'H. INV.'!$AL$10:$AV$171,11,FALSE),"")))))))</f>
        <v/>
      </c>
      <c r="FI122" s="148" t="str">
        <f>IF(AF122="","",IF(AF122="L",0,IF(AF122="V",0,IF(AF122="X",0,IF(AF$2="L",VLOOKUP(AF122,'H. INV.'!$F$10:$P$171,11,FALSE),IF(AF$2="S",VLOOKUP(AF122,'H. INV.'!$V$10:$AF$171,11,FALSE),IF(AF$2="D",VLOOKUP(AF122,'H. INV.'!$AL$10:$AV$171,11,FALSE),"")))))))</f>
        <v/>
      </c>
      <c r="FJ122" s="148" t="str">
        <f>IF(AG122="","",IF(AG122="L",0,IF(AG122="V",0,IF(AG122="X",0,IF(AG$2="L",VLOOKUP(AG122,'H. INV.'!$F$10:$P$171,11,FALSE),IF(AG$2="S",VLOOKUP(AG122,'H. INV.'!$V$10:$AF$171,11,FALSE),IF(AG$2="D",VLOOKUP(AG122,'H. INV.'!$AL$10:$AV$171,11,FALSE),"")))))))</f>
        <v/>
      </c>
      <c r="FK122" s="148" t="str">
        <f>IF(AH122="","",IF(AH122="L",0,IF(AH122="V",0,IF(AH122="X",0,IF(AH$2="L",VLOOKUP(AH122,'H. INV.'!$F$10:$P$171,11,FALSE),IF(AH$2="S",VLOOKUP(AH122,'H. INV.'!$V$10:$AF$171,11,FALSE),IF(AH$2="D",VLOOKUP(AH122,'H. INV.'!$AL$10:$AV$171,11,FALSE),"")))))))</f>
        <v/>
      </c>
      <c r="FL122" s="148" t="str">
        <f>IF(AI122="","",IF(AI122="L",0,IF(AI122="V",0,IF(AI122="X",0,IF(AI$2="L",VLOOKUP(AI122,'H. INV.'!$F$10:$P$171,11,FALSE),IF(AI$2="S",VLOOKUP(AI122,'H. INV.'!$V$10:$AF$171,11,FALSE),IF(AI$2="D",VLOOKUP(AI122,'H. INV.'!$AL$10:$AV$171,11,FALSE),"")))))))</f>
        <v/>
      </c>
      <c r="FM122" s="148" t="str">
        <f>IF(AJ122="","",IF(AJ122="L",0,IF(AJ122="V",0,IF(AJ122="X",0,IF(AJ$2="L",VLOOKUP(AJ122,'H. INV.'!$F$10:$P$171,11,FALSE),IF(AJ$2="S",VLOOKUP(AJ122,'H. INV.'!$V$10:$AF$171,11,FALSE),IF(AJ$2="D",VLOOKUP(AJ122,'H. INV.'!$AL$10:$AV$171,11,FALSE),"")))))))</f>
        <v/>
      </c>
      <c r="FN122" s="148" t="str">
        <f>IF(AK122="","",IF(AK122="L",0,IF(AK122="V",0,IF(AK122="X",0,IF(AK$2="L",VLOOKUP(AK122,'H. INV.'!$F$10:$P$171,11,FALSE),IF(AK$2="S",VLOOKUP(AK122,'H. INV.'!$V$10:$AF$171,11,FALSE),IF(AK$2="D",VLOOKUP(AK122,'H. INV.'!$AL$10:$AV$171,11,FALSE),"")))))))</f>
        <v/>
      </c>
      <c r="FO122" s="19"/>
      <c r="FP122" s="148" t="str">
        <f>IF(G122="","",IF(G122="L",0,IF(G122="V",0,IF(G122="X",0,IF(G$2="L",VLOOKUP(G122,'H. VER.'!$F$10:$P$171,11,FALSE),IF(G$2="S",VLOOKUP(G122,'H. VER.'!$V$10:$AF$171,11,FALSE),IF(G$2="D",VLOOKUP(G122,'H. VER.'!$AL$10:$AV$171,11,FALSE),"")))))))</f>
        <v/>
      </c>
      <c r="FQ122" s="148" t="str">
        <f>IF(H122="","",IF(H122="L",0,IF(H122="V",0,IF(H122="X",0,IF(H$2="L",VLOOKUP(H122,'H. VER.'!$F$10:$P$171,11,FALSE),IF(H$2="S",VLOOKUP(H122,'H. VER.'!$V$10:$AF$171,11,FALSE),IF(H$2="D",VLOOKUP(H122,'H. VER.'!$AL$10:$AV$171,11,FALSE),"")))))))</f>
        <v/>
      </c>
      <c r="FR122" s="148" t="str">
        <f>IF(I122="","",IF(I122="L",0,IF(I122="V",0,IF(I122="X",0,IF(I$2="L",VLOOKUP(I122,'H. VER.'!$F$10:$P$171,11,FALSE),IF(I$2="S",VLOOKUP(I122,'H. VER.'!$V$10:$AF$171,11,FALSE),IF(I$2="D",VLOOKUP(I122,'H. VER.'!$AL$10:$AV$171,11,FALSE),"")))))))</f>
        <v/>
      </c>
      <c r="FS122" s="148" t="str">
        <f>IF(J122="","",IF(J122="L",0,IF(J122="V",0,IF(J122="X",0,IF(J$2="L",VLOOKUP(J122,'H. VER.'!$F$10:$P$171,11,FALSE),IF(J$2="S",VLOOKUP(J122,'H. VER.'!$V$10:$AF$171,11,FALSE),IF(J$2="D",VLOOKUP(J122,'H. VER.'!$AL$10:$AV$171,11,FALSE),"")))))))</f>
        <v/>
      </c>
      <c r="FT122" s="148" t="str">
        <f>IF(K122="","",IF(K122="L",0,IF(K122="V",0,IF(K122="X",0,IF(K$2="L",VLOOKUP(K122,'H. VER.'!$F$10:$P$171,11,FALSE),IF(K$2="S",VLOOKUP(K122,'H. VER.'!$V$10:$AF$171,11,FALSE),IF(K$2="D",VLOOKUP(K122,'H. VER.'!$AL$10:$AV$171,11,FALSE),"")))))))</f>
        <v/>
      </c>
      <c r="FU122" s="148" t="str">
        <f>IF(L122="","",IF(L122="L",0,IF(L122="V",0,IF(L122="X",0,IF(L$2="L",VLOOKUP(L122,'H. VER.'!$F$10:$P$171,11,FALSE),IF(L$2="S",VLOOKUP(L122,'H. VER.'!$V$10:$AF$171,11,FALSE),IF(L$2="D",VLOOKUP(L122,'H. VER.'!$AL$10:$AV$171,11,FALSE),"")))))))</f>
        <v/>
      </c>
      <c r="FV122" s="148" t="str">
        <f>IF(M122="","",IF(M122="L",0,IF(M122="V",0,IF(M122="X",0,IF(M$2="L",VLOOKUP(M122,'H. VER.'!$F$10:$P$171,11,FALSE),IF(M$2="S",VLOOKUP(M122,'H. VER.'!$V$10:$AF$171,11,FALSE),IF(M$2="D",VLOOKUP(M122,'H. VER.'!$AL$10:$AV$171,11,FALSE),"")))))))</f>
        <v/>
      </c>
      <c r="FW122" s="148" t="str">
        <f>IF(N122="","",IF(N122="L",0,IF(N122="V",0,IF(N122="X",0,IF(N$2="L",VLOOKUP(N122,'H. VER.'!$F$10:$P$171,11,FALSE),IF(N$2="S",VLOOKUP(N122,'H. VER.'!$V$10:$AF$171,11,FALSE),IF(N$2="D",VLOOKUP(N122,'H. VER.'!$AL$10:$AV$171,11,FALSE),"")))))))</f>
        <v/>
      </c>
      <c r="FX122" s="148" t="str">
        <f>IF(O122="","",IF(O122="L",0,IF(O122="V",0,IF(O122="X",0,IF(O$2="L",VLOOKUP(O122,'H. VER.'!$F$10:$P$171,11,FALSE),IF(O$2="S",VLOOKUP(O122,'H. VER.'!$V$10:$AF$171,11,FALSE),IF(O$2="D",VLOOKUP(O122,'H. VER.'!$AL$10:$AV$171,11,FALSE),"")))))))</f>
        <v/>
      </c>
      <c r="FY122" s="148" t="str">
        <f>IF(P122="","",IF(P122="L",0,IF(P122="V",0,IF(P122="X",0,IF(P$2="L",VLOOKUP(P122,'H. VER.'!$F$10:$P$171,11,FALSE),IF(P$2="S",VLOOKUP(P122,'H. VER.'!$V$10:$AF$171,11,FALSE),IF(P$2="D",VLOOKUP(P122,'H. VER.'!$AL$10:$AV$171,11,FALSE),"")))))))</f>
        <v/>
      </c>
      <c r="FZ122" s="148" t="str">
        <f>IF(Q122="","",IF(Q122="L",0,IF(Q122="V",0,IF(Q122="X",0,IF(Q$2="L",VLOOKUP(Q122,'H. VER.'!$F$10:$P$171,11,FALSE),IF(Q$2="S",VLOOKUP(Q122,'H. VER.'!$V$10:$AF$171,11,FALSE),IF(Q$2="D",VLOOKUP(Q122,'H. VER.'!$AL$10:$AV$171,11,FALSE),"")))))))</f>
        <v/>
      </c>
      <c r="GA122" s="148" t="str">
        <f>IF(R122="","",IF(R122="L",0,IF(R122="V",0,IF(R122="X",0,IF(R$2="L",VLOOKUP(R122,'H. VER.'!$F$10:$P$171,11,FALSE),IF(R$2="S",VLOOKUP(R122,'H. VER.'!$V$10:$AF$171,11,FALSE),IF(R$2="D",VLOOKUP(R122,'H. VER.'!$AL$10:$AV$171,11,FALSE),"")))))))</f>
        <v/>
      </c>
      <c r="GB122" s="148" t="str">
        <f>IF(S122="","",IF(S122="L",0,IF(S122="V",0,IF(S122="X",0,IF(S$2="L",VLOOKUP(S122,'H. VER.'!$F$10:$P$171,11,FALSE),IF(S$2="S",VLOOKUP(S122,'H. VER.'!$V$10:$AF$171,11,FALSE),IF(S$2="D",VLOOKUP(S122,'H. VER.'!$AL$10:$AV$171,11,FALSE),"")))))))</f>
        <v/>
      </c>
      <c r="GC122" s="148" t="str">
        <f>IF(T122="","",IF(T122="L",0,IF(T122="V",0,IF(T122="X",0,IF(T$2="L",VLOOKUP(T122,'H. VER.'!$F$10:$P$171,11,FALSE),IF(T$2="S",VLOOKUP(T122,'H. VER.'!$V$10:$AF$171,11,FALSE),IF(T$2="D",VLOOKUP(T122,'H. VER.'!$AL$10:$AV$171,11,FALSE),"")))))))</f>
        <v/>
      </c>
      <c r="GD122" s="148" t="str">
        <f>IF(U122="","",IF(U122="L",0,IF(U122="V",0,IF(U122="X",0,IF(U$2="L",VLOOKUP(U122,'H. VER.'!$F$10:$P$171,11,FALSE),IF(U$2="S",VLOOKUP(U122,'H. VER.'!$V$10:$AF$171,11,FALSE),IF(U$2="D",VLOOKUP(U122,'H. VER.'!$AL$10:$AV$171,11,FALSE),"")))))))</f>
        <v/>
      </c>
      <c r="GE122" s="148" t="str">
        <f>IF(V122="","",IF(V122="L",0,IF(V122="V",0,IF(V122="X",0,IF(V$2="L",VLOOKUP(V122,'H. VER.'!$F$10:$P$171,11,FALSE),IF(V$2="S",VLOOKUP(V122,'H. VER.'!$V$10:$AF$171,11,FALSE),IF(V$2="D",VLOOKUP(V122,'H. VER.'!$AL$10:$AV$171,11,FALSE),"")))))))</f>
        <v/>
      </c>
      <c r="GF122" s="148" t="str">
        <f>IF(W122="","",IF(W122="L",0,IF(W122="V",0,IF(W122="X",0,IF(W$2="L",VLOOKUP(W122,'H. VER.'!$F$10:$P$171,11,FALSE),IF(W$2="S",VLOOKUP(W122,'H. VER.'!$V$10:$AF$171,11,FALSE),IF(W$2="D",VLOOKUP(W122,'H. VER.'!$AL$10:$AV$171,11,FALSE),"")))))))</f>
        <v/>
      </c>
      <c r="GG122" s="148" t="str">
        <f>IF(X122="","",IF(X122="L",0,IF(X122="V",0,IF(X122="X",0,IF(X$2="L",VLOOKUP(X122,'H. VER.'!$F$10:$P$171,11,FALSE),IF(X$2="S",VLOOKUP(X122,'H. VER.'!$V$10:$AF$171,11,FALSE),IF(X$2="D",VLOOKUP(X122,'H. VER.'!$AL$10:$AV$171,11,FALSE),"")))))))</f>
        <v/>
      </c>
      <c r="GH122" s="148" t="str">
        <f>IF(Y122="","",IF(Y122="L",0,IF(Y122="V",0,IF(Y122="X",0,IF(Y$2="L",VLOOKUP(Y122,'H. VER.'!$F$10:$P$171,11,FALSE),IF(Y$2="S",VLOOKUP(Y122,'H. VER.'!$V$10:$AF$171,11,FALSE),IF(Y$2="D",VLOOKUP(Y122,'H. VER.'!$AL$10:$AV$171,11,FALSE),"")))))))</f>
        <v/>
      </c>
      <c r="GI122" s="148" t="str">
        <f>IF(Z122="","",IF(Z122="L",0,IF(Z122="V",0,IF(Z122="X",0,IF(Z$2="L",VLOOKUP(Z122,'H. VER.'!$F$10:$P$171,11,FALSE),IF(Z$2="S",VLOOKUP(Z122,'H. VER.'!$V$10:$AF$171,11,FALSE),IF(Z$2="D",VLOOKUP(Z122,'H. VER.'!$AL$10:$AV$171,11,FALSE),"")))))))</f>
        <v/>
      </c>
      <c r="GJ122" s="148" t="str">
        <f>IF(AA122="","",IF(AA122="L",0,IF(AA122="V",0,IF(AA122="X",0,IF(AA$2="L",VLOOKUP(AA122,'H. VER.'!$F$10:$P$171,11,FALSE),IF(AA$2="S",VLOOKUP(AA122,'H. VER.'!$V$10:$AF$171,11,FALSE),IF(AA$2="D",VLOOKUP(AA122,'H. VER.'!$AL$10:$AV$171,11,FALSE),"")))))))</f>
        <v/>
      </c>
      <c r="GK122" s="148" t="str">
        <f>IF(AB122="","",IF(AB122="L",0,IF(AB122="V",0,IF(AB122="X",0,IF(AB$2="L",VLOOKUP(AB122,'H. VER.'!$F$10:$P$171,11,FALSE),IF(AB$2="S",VLOOKUP(AB122,'H. VER.'!$V$10:$AF$171,11,FALSE),IF(AB$2="D",VLOOKUP(AB122,'H. VER.'!$AL$10:$AV$171,11,FALSE),"")))))))</f>
        <v/>
      </c>
      <c r="GL122" s="148" t="str">
        <f>IF(AC122="","",IF(AC122="L",0,IF(AC122="V",0,IF(AC122="X",0,IF(AC$2="L",VLOOKUP(AC122,'H. VER.'!$F$10:$P$171,11,FALSE),IF(AC$2="S",VLOOKUP(AC122,'H. VER.'!$V$10:$AF$171,11,FALSE),IF(AC$2="D",VLOOKUP(AC122,'H. VER.'!$AL$10:$AV$171,11,FALSE),"")))))))</f>
        <v/>
      </c>
      <c r="GM122" s="148" t="str">
        <f>IF(AD122="","",IF(AD122="L",0,IF(AD122="V",0,IF(AD122="X",0,IF(AD$2="L",VLOOKUP(AD122,'H. VER.'!$F$10:$P$171,11,FALSE),IF(AD$2="S",VLOOKUP(AD122,'H. VER.'!$V$10:$AF$171,11,FALSE),IF(AD$2="D",VLOOKUP(AD122,'H. VER.'!$AL$10:$AV$171,11,FALSE),"")))))))</f>
        <v/>
      </c>
      <c r="GN122" s="148" t="str">
        <f>IF(AE122="","",IF(AE122="L",0,IF(AE122="V",0,IF(AE122="X",0,IF(AE$2="L",VLOOKUP(AE122,'H. VER.'!$F$10:$P$171,11,FALSE),IF(AE$2="S",VLOOKUP(AE122,'H. VER.'!$V$10:$AF$171,11,FALSE),IF(AE$2="D",VLOOKUP(AE122,'H. VER.'!$AL$10:$AV$171,11,FALSE),"")))))))</f>
        <v/>
      </c>
      <c r="GO122" s="148" t="str">
        <f>IF(AF122="","",IF(AF122="L",0,IF(AF122="V",0,IF(AF122="X",0,IF(AF$2="L",VLOOKUP(AF122,'H. VER.'!$F$10:$P$171,11,FALSE),IF(AF$2="S",VLOOKUP(AF122,'H. VER.'!$V$10:$AF$171,11,FALSE),IF(AF$2="D",VLOOKUP(AF122,'H. VER.'!$AL$10:$AV$171,11,FALSE),"")))))))</f>
        <v/>
      </c>
      <c r="GP122" s="148" t="str">
        <f>IF(AG122="","",IF(AG122="L",0,IF(AG122="V",0,IF(AG122="X",0,IF(AG$2="L",VLOOKUP(AG122,'H. VER.'!$F$10:$P$171,11,FALSE),IF(AG$2="S",VLOOKUP(AG122,'H. VER.'!$V$10:$AF$171,11,FALSE),IF(AG$2="D",VLOOKUP(AG122,'H. VER.'!$AL$10:$AV$171,11,FALSE),"")))))))</f>
        <v/>
      </c>
      <c r="GQ122" s="148" t="str">
        <f>IF(AH122="","",IF(AH122="L",0,IF(AH122="V",0,IF(AH122="X",0,IF(AH$2="L",VLOOKUP(AH122,'H. VER.'!$F$10:$P$171,11,FALSE),IF(AH$2="S",VLOOKUP(AH122,'H. VER.'!$V$10:$AF$171,11,FALSE),IF(AH$2="D",VLOOKUP(AH122,'H. VER.'!$AL$10:$AV$171,11,FALSE),"")))))))</f>
        <v/>
      </c>
      <c r="GR122" s="148" t="str">
        <f>IF(AI122="","",IF(AI122="L",0,IF(AI122="V",0,IF(AI122="X",0,IF(AI$2="L",VLOOKUP(AI122,'H. VER.'!$F$10:$P$171,11,FALSE),IF(AI$2="S",VLOOKUP(AI122,'H. VER.'!$V$10:$AF$171,11,FALSE),IF(AI$2="D",VLOOKUP(AI122,'H. VER.'!$AL$10:$AV$171,11,FALSE),"")))))))</f>
        <v/>
      </c>
      <c r="GS122" s="148" t="str">
        <f>IF(AJ122="","",IF(AJ122="L",0,IF(AJ122="V",0,IF(AJ122="X",0,IF(AJ$2="L",VLOOKUP(AJ122,'H. VER.'!$F$10:$P$171,11,FALSE),IF(AJ$2="S",VLOOKUP(AJ122,'H. VER.'!$V$10:$AF$171,11,FALSE),IF(AJ$2="D",VLOOKUP(AJ122,'H. VER.'!$AL$10:$AV$171,11,FALSE),"")))))))</f>
        <v/>
      </c>
      <c r="GT122" s="148" t="str">
        <f>IF(AK122="","",IF(AK122="L",0,IF(AK122="V",0,IF(AK122="X",0,IF(AK$2="L",VLOOKUP(AK122,'H. VER.'!$F$10:$P$171,11,FALSE),IF(AK$2="S",VLOOKUP(AK122,'H. VER.'!$V$10:$AF$171,11,FALSE),IF(AK$2="D",VLOOKUP(AK122,'H. VER.'!$AL$10:$AV$171,11,FALSE),"")))))))</f>
        <v/>
      </c>
      <c r="GU122" s="19"/>
      <c r="GV122" s="417" t="str">
        <f t="shared" si="122"/>
        <v/>
      </c>
      <c r="GW122" s="415"/>
    </row>
    <row r="123" spans="1:205" ht="15" customHeight="1">
      <c r="A123" s="368"/>
      <c r="B123" s="367" t="str">
        <f>IFERROR(VLOOKUP(A539/7/2023+CONDUCTORES!C:V,20,FALSE),"")</f>
        <v/>
      </c>
      <c r="C123" s="560" t="str">
        <f>IF(CUADRO!A123="",IF(B123="","",B123),VLOOKUP(CUADRO!A123,CONDUCTORES!C:E,3,FALSE))</f>
        <v/>
      </c>
      <c r="D123" s="561" t="str">
        <f>IF(ISNA(IF(B123="",IF(A123="","",A123),VLOOKUP(B123,CONDUCTORES!B:F,5,FALSE))),"",(IF(B123="",IF(A123="","",A123),VLOOKUP(B123,CONDUCTORES!B:F,5,FALSE))))</f>
        <v/>
      </c>
      <c r="E123" s="546">
        <v>108</v>
      </c>
      <c r="F123" s="552"/>
      <c r="G123" s="519"/>
      <c r="H123" s="519"/>
      <c r="I123" s="519"/>
      <c r="J123" s="519"/>
      <c r="K123" s="519"/>
      <c r="L123" s="519"/>
      <c r="M123" s="519"/>
      <c r="N123" s="519"/>
      <c r="O123" s="519"/>
      <c r="P123" s="519"/>
      <c r="Q123" s="519"/>
      <c r="R123" s="519"/>
      <c r="S123" s="519"/>
      <c r="T123" s="519"/>
      <c r="U123" s="519"/>
      <c r="V123" s="519"/>
      <c r="W123" s="519"/>
      <c r="X123" s="519"/>
      <c r="Y123" s="519"/>
      <c r="Z123" s="519"/>
      <c r="AA123" s="519"/>
      <c r="AB123" s="519"/>
      <c r="AC123" s="519"/>
      <c r="AD123" s="519"/>
      <c r="AE123" s="519"/>
      <c r="AF123" s="519"/>
      <c r="AG123" s="519"/>
      <c r="AH123" s="519"/>
      <c r="AI123" s="519"/>
      <c r="AJ123" s="519"/>
      <c r="AK123" s="519"/>
      <c r="AL123" s="417">
        <f t="shared" si="111"/>
        <v>0</v>
      </c>
      <c r="AM123" s="417">
        <f t="shared" si="79"/>
        <v>31</v>
      </c>
      <c r="AN123" s="463">
        <f t="shared" si="112"/>
        <v>0</v>
      </c>
      <c r="AO123" s="463">
        <f t="shared" si="113"/>
        <v>0</v>
      </c>
      <c r="AP123" s="463">
        <f t="shared" si="114"/>
        <v>0</v>
      </c>
      <c r="AQ123" s="463">
        <f t="shared" si="115"/>
        <v>0</v>
      </c>
      <c r="AR123" s="463">
        <f t="shared" si="116"/>
        <v>0</v>
      </c>
      <c r="AS123" s="464">
        <f t="shared" si="117"/>
        <v>0</v>
      </c>
      <c r="AT123" s="464">
        <f t="shared" si="118"/>
        <v>0</v>
      </c>
      <c r="AU123" s="465">
        <f>EH123+(AO123*(CALCULADORA!$L$22/30))+(CUADRO!AP123*CALCULADORA!$J$22)+(CUADRO!AQ123*CALCULADORA!$J$22)+(CUADRO!AR123*CALCULADORA!$J$22)</f>
        <v>0</v>
      </c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97">
        <f t="shared" si="123"/>
        <v>1</v>
      </c>
      <c r="BW123" s="97">
        <f t="shared" si="124"/>
        <v>2</v>
      </c>
      <c r="BX123" s="97">
        <f t="shared" si="125"/>
        <v>3</v>
      </c>
      <c r="BY123" s="97">
        <f t="shared" si="126"/>
        <v>4</v>
      </c>
      <c r="BZ123" s="97">
        <f t="shared" si="127"/>
        <v>5</v>
      </c>
      <c r="CA123" s="97">
        <f t="shared" si="128"/>
        <v>6</v>
      </c>
      <c r="CB123" s="97">
        <f t="shared" si="129"/>
        <v>7</v>
      </c>
      <c r="CC123" s="97">
        <f t="shared" si="130"/>
        <v>8</v>
      </c>
      <c r="CD123" s="97">
        <f t="shared" si="131"/>
        <v>9</v>
      </c>
      <c r="CE123" s="97">
        <f t="shared" si="132"/>
        <v>10</v>
      </c>
      <c r="CF123" s="97">
        <f t="shared" si="133"/>
        <v>11</v>
      </c>
      <c r="CG123" s="97">
        <f t="shared" si="134"/>
        <v>12</v>
      </c>
      <c r="CH123" s="97">
        <f t="shared" si="135"/>
        <v>13</v>
      </c>
      <c r="CI123" s="97">
        <f t="shared" si="136"/>
        <v>14</v>
      </c>
      <c r="CJ123" s="97">
        <f t="shared" si="137"/>
        <v>15</v>
      </c>
      <c r="CK123" s="97">
        <f t="shared" si="138"/>
        <v>16</v>
      </c>
      <c r="CL123" s="97">
        <f t="shared" si="139"/>
        <v>17</v>
      </c>
      <c r="CM123" s="97">
        <f t="shared" si="140"/>
        <v>18</v>
      </c>
      <c r="CN123" s="97">
        <f t="shared" si="141"/>
        <v>19</v>
      </c>
      <c r="CO123" s="97">
        <f t="shared" si="142"/>
        <v>20</v>
      </c>
      <c r="CP123" s="97">
        <f t="shared" si="143"/>
        <v>21</v>
      </c>
      <c r="CQ123" s="97">
        <f t="shared" si="144"/>
        <v>22</v>
      </c>
      <c r="CR123" s="97">
        <f t="shared" si="145"/>
        <v>23</v>
      </c>
      <c r="CS123" s="97">
        <f t="shared" si="146"/>
        <v>24</v>
      </c>
      <c r="CT123" s="97">
        <f t="shared" si="147"/>
        <v>25</v>
      </c>
      <c r="CU123" s="97">
        <f t="shared" si="148"/>
        <v>26</v>
      </c>
      <c r="CV123" s="97">
        <f t="shared" si="149"/>
        <v>27</v>
      </c>
      <c r="CW123" s="97">
        <f t="shared" si="150"/>
        <v>28</v>
      </c>
      <c r="CX123" s="97">
        <f t="shared" si="151"/>
        <v>29</v>
      </c>
      <c r="CY123" s="97">
        <f t="shared" si="152"/>
        <v>30</v>
      </c>
      <c r="CZ123" s="97">
        <f t="shared" si="153"/>
        <v>31</v>
      </c>
      <c r="DA123" s="19"/>
      <c r="DB123" s="19"/>
      <c r="DC123" s="148" t="str">
        <f>IF(G123="X",CALCULADORA!$J$22,IF(CUADRO!G123="V",0,IF(CUADRO!G123="AP",0,IF(CUADRO!G123="HS",0,IF(CUADRO!G123="BA",0,IF(CALCULADORA!$M$2="INVIERNO",CUADRO!EJ123,CUADRO!FP123))))))</f>
        <v/>
      </c>
      <c r="DD123" s="148" t="str">
        <f>IF(H123="X",CALCULADORA!$J$22,IF(CUADRO!H123="V",0,IF(CUADRO!H123="AP",0,IF(CUADRO!H123="HS",0,IF(CUADRO!H123="BA",0,IF(CALCULADORA!$M$2="INVIERNO",CUADRO!EK123,CUADRO!FQ123))))))</f>
        <v/>
      </c>
      <c r="DE123" s="148" t="str">
        <f>IF(I123="X",CALCULADORA!$J$22,IF(CUADRO!I123="V",0,IF(CUADRO!I123="AP",0,IF(CUADRO!I123="HS",0,IF(CUADRO!I123="BA",0,IF(CALCULADORA!$M$2="INVIERNO",CUADRO!EL123,CUADRO!FR123))))))</f>
        <v/>
      </c>
      <c r="DF123" s="148" t="str">
        <f>IF(J123="X",CALCULADORA!$J$22,IF(CUADRO!J123="V",0,IF(CUADRO!J123="AP",0,IF(CUADRO!J123="HS",0,IF(CUADRO!J123="BA",0,IF(CALCULADORA!$M$2="INVIERNO",CUADRO!EM123,CUADRO!FS123))))))</f>
        <v/>
      </c>
      <c r="DG123" s="148" t="str">
        <f>IF(K123="X",CALCULADORA!$J$22,IF(CUADRO!K123="V",0,IF(CUADRO!K123="AP",0,IF(CUADRO!K123="HS",0,IF(CUADRO!K123="BA",0,IF(CALCULADORA!$M$2="INVIERNO",CUADRO!EN123,CUADRO!FT123))))))</f>
        <v/>
      </c>
      <c r="DH123" s="148" t="str">
        <f>IF(L123="X",CALCULADORA!$J$22,IF(CUADRO!L123="V",0,IF(CUADRO!L123="AP",0,IF(CUADRO!L123="HS",0,IF(CUADRO!L123="BA",0,IF(CALCULADORA!$M$2="INVIERNO",CUADRO!EO123,CUADRO!FU123))))))</f>
        <v/>
      </c>
      <c r="DI123" s="148" t="str">
        <f>IF(M123="X",CALCULADORA!$J$22,IF(CUADRO!M123="V",0,IF(CUADRO!M123="AP",0,IF(CUADRO!M123="HS",0,IF(CUADRO!M123="BA",0,IF(CALCULADORA!$M$2="INVIERNO",CUADRO!EP123,CUADRO!FV123))))))</f>
        <v/>
      </c>
      <c r="DJ123" s="148" t="str">
        <f>IF(N123="X",CALCULADORA!$J$22,IF(CUADRO!N123="V",0,IF(CUADRO!N123="AP",0,IF(CUADRO!N123="HS",0,IF(CUADRO!N123="BA",0,IF(CALCULADORA!$M$2="INVIERNO",CUADRO!EQ123,CUADRO!FW123))))))</f>
        <v/>
      </c>
      <c r="DK123" s="148" t="str">
        <f>IF(O123="X",CALCULADORA!$J$22,IF(CUADRO!O123="V",0,IF(CUADRO!O123="AP",0,IF(CUADRO!O123="HS",0,IF(CUADRO!O123="BA",0,IF(CALCULADORA!$M$2="INVIERNO",CUADRO!ER123,CUADRO!FX123))))))</f>
        <v/>
      </c>
      <c r="DL123" s="148" t="str">
        <f>IF(P123="X",CALCULADORA!$J$22,IF(CUADRO!P123="V",0,IF(CUADRO!P123="AP",0,IF(CUADRO!P123="HS",0,IF(CUADRO!P123="BA",0,IF(CALCULADORA!$M$2="INVIERNO",CUADRO!ES123,CUADRO!FY123))))))</f>
        <v/>
      </c>
      <c r="DM123" s="148" t="str">
        <f>IF(Q123="X",CALCULADORA!$J$22,IF(CUADRO!Q123="V",0,IF(CUADRO!Q123="AP",0,IF(CUADRO!Q123="HS",0,IF(CUADRO!Q123="BA",0,IF(CALCULADORA!$M$2="INVIERNO",CUADRO!ET123,CUADRO!FZ123))))))</f>
        <v/>
      </c>
      <c r="DN123" s="148" t="str">
        <f>IF(R123="X",CALCULADORA!$J$22,IF(CUADRO!R123="V",0,IF(CUADRO!R123="AP",0,IF(CUADRO!R123="HS",0,IF(CUADRO!R123="BA",0,IF(CALCULADORA!$M$2="INVIERNO",CUADRO!EU123,CUADRO!GA123))))))</f>
        <v/>
      </c>
      <c r="DO123" s="148" t="str">
        <f>IF(S123="X",CALCULADORA!$J$22,IF(CUADRO!S123="V",0,IF(CUADRO!S123="AP",0,IF(CUADRO!S123="HS",0,IF(CUADRO!S123="BA",0,IF(CALCULADORA!$M$2="INVIERNO",CUADRO!EV123,CUADRO!GB123))))))</f>
        <v/>
      </c>
      <c r="DP123" s="148" t="str">
        <f>IF(T123="X",CALCULADORA!$J$22,IF(CUADRO!T123="V",0,IF(CUADRO!T123="AP",0,IF(CUADRO!T123="HS",0,IF(CUADRO!T123="BA",0,IF(CALCULADORA!$M$2="INVIERNO",CUADRO!EW123,CUADRO!GC123))))))</f>
        <v/>
      </c>
      <c r="DQ123" s="148" t="str">
        <f>IF(U123="X",CALCULADORA!$J$22,IF(CUADRO!U123="V",0,IF(CUADRO!U123="AP",0,IF(CUADRO!U123="HS",0,IF(CUADRO!U123="BA",0,IF(CALCULADORA!$M$2="INVIERNO",CUADRO!EX123,CUADRO!GD123))))))</f>
        <v/>
      </c>
      <c r="DR123" s="148" t="str">
        <f>IF(V123="X",CALCULADORA!$J$22,IF(CUADRO!V123="V",0,IF(CUADRO!V123="AP",0,IF(CUADRO!V123="HS",0,IF(CUADRO!V123="BA",0,IF(CALCULADORA!$M$2="INVIERNO",CUADRO!EY123,CUADRO!GE123))))))</f>
        <v/>
      </c>
      <c r="DS123" s="148" t="str">
        <f>IF(W123="X",CALCULADORA!$J$22,IF(CUADRO!W123="V",0,IF(CUADRO!W123="AP",0,IF(CUADRO!W123="HS",0,IF(CUADRO!W123="BA",0,IF(CALCULADORA!$M$2="INVIERNO",CUADRO!EZ123,CUADRO!GF123))))))</f>
        <v/>
      </c>
      <c r="DT123" s="148" t="str">
        <f>IF(X123="X",CALCULADORA!$J$22,IF(CUADRO!X123="V",0,IF(CUADRO!X123="AP",0,IF(CUADRO!X123="HS",0,IF(CUADRO!X123="BA",0,IF(CALCULADORA!$M$2="INVIERNO",CUADRO!FA123,CUADRO!GG123))))))</f>
        <v/>
      </c>
      <c r="DU123" s="148" t="str">
        <f>IF(Y123="X",CALCULADORA!$J$22,IF(CUADRO!Y123="V",0,IF(CUADRO!Y123="AP",0,IF(CUADRO!Y123="HS",0,IF(CUADRO!Y123="BA",0,IF(CALCULADORA!$M$2="INVIERNO",CUADRO!FB123,CUADRO!GH123))))))</f>
        <v/>
      </c>
      <c r="DV123" s="148" t="str">
        <f>IF(Z123="X",CALCULADORA!$J$22,IF(CUADRO!Z123="V",0,IF(CUADRO!Z123="AP",0,IF(CUADRO!Z123="HS",0,IF(CUADRO!Z123="BA",0,IF(CALCULADORA!$M$2="INVIERNO",CUADRO!FC123,CUADRO!GI123))))))</f>
        <v/>
      </c>
      <c r="DW123" s="148" t="str">
        <f>IF(AA123="X",CALCULADORA!$J$22,IF(CUADRO!AA123="V",0,IF(CUADRO!AA123="AP",0,IF(CUADRO!AA123="HS",0,IF(CUADRO!AA123="BA",0,IF(CALCULADORA!$M$2="INVIERNO",CUADRO!FD123,CUADRO!GJ123))))))</f>
        <v/>
      </c>
      <c r="DX123" s="148" t="str">
        <f>IF(AB123="X",CALCULADORA!$J$22,IF(CUADRO!AB123="V",0,IF(CUADRO!AB123="AP",0,IF(CUADRO!AB123="HS",0,IF(CUADRO!AB123="BA",0,IF(CALCULADORA!$M$2="INVIERNO",CUADRO!FE123,CUADRO!GK123))))))</f>
        <v/>
      </c>
      <c r="DY123" s="148" t="str">
        <f>IF(AC123="X",CALCULADORA!$J$22,IF(CUADRO!AC123="V",0,IF(CUADRO!AC123="AP",0,IF(CUADRO!AC123="HS",0,IF(CUADRO!AC123="BA",0,IF(CALCULADORA!$M$2="INVIERNO",CUADRO!FF123,CUADRO!GL123))))))</f>
        <v/>
      </c>
      <c r="DZ123" s="148" t="str">
        <f>IF(AD123="X",CALCULADORA!$J$22,IF(CUADRO!AD123="V",0,IF(CUADRO!AD123="AP",0,IF(CUADRO!AD123="HS",0,IF(CUADRO!AD123="BA",0,IF(CALCULADORA!$M$2="INVIERNO",CUADRO!FG123,CUADRO!GM123))))))</f>
        <v/>
      </c>
      <c r="EA123" s="148" t="str">
        <f>IF(AE123="X",CALCULADORA!$J$22,IF(CUADRO!AE123="V",0,IF(CUADRO!AE123="AP",0,IF(CUADRO!AE123="HS",0,IF(CUADRO!AE123="BA",0,IF(CALCULADORA!$M$2="INVIERNO",CUADRO!FH123,CUADRO!GN123))))))</f>
        <v/>
      </c>
      <c r="EB123" s="148" t="str">
        <f>IF(AF123="X",CALCULADORA!$J$22,IF(CUADRO!AF123="V",0,IF(CUADRO!AF123="AP",0,IF(CUADRO!AF123="HS",0,IF(CUADRO!AF123="BA",0,IF(CALCULADORA!$M$2="INVIERNO",CUADRO!FI123,CUADRO!GO123))))))</f>
        <v/>
      </c>
      <c r="EC123" s="148" t="str">
        <f>IF(AG123="X",CALCULADORA!$J$22,IF(CUADRO!AG123="V",0,IF(CUADRO!AG123="AP",0,IF(CUADRO!AG123="HS",0,IF(CUADRO!AG123="BA",0,IF(CALCULADORA!$M$2="INVIERNO",CUADRO!FJ123,CUADRO!GP123))))))</f>
        <v/>
      </c>
      <c r="ED123" s="148" t="str">
        <f>IF(AH123="X",CALCULADORA!$J$22,IF(CUADRO!AH123="V",0,IF(CUADRO!AH123="AP",0,IF(CUADRO!AH123="HS",0,IF(CUADRO!AH123="BA",0,IF(CALCULADORA!$M$2="INVIERNO",CUADRO!FK123,CUADRO!GQ123))))))</f>
        <v/>
      </c>
      <c r="EE123" s="148" t="str">
        <f>IF(AI123="X",CALCULADORA!$J$22,IF(CUADRO!AI123="V",0,IF(CUADRO!AI123="AP",0,IF(CUADRO!AI123="HS",0,IF(CUADRO!AI123="BA",0,IF(CALCULADORA!$M$2="INVIERNO",CUADRO!FL123,CUADRO!GR123))))))</f>
        <v/>
      </c>
      <c r="EF123" s="148" t="str">
        <f>IF(AJ123="X",CALCULADORA!$J$22,IF(CUADRO!AJ123="V",0,IF(CUADRO!AJ123="AP",0,IF(CUADRO!AJ123="HS",0,IF(CUADRO!AJ123="BA",0,IF(CALCULADORA!$M$2="INVIERNO",CUADRO!FM123,CUADRO!GS123))))))</f>
        <v/>
      </c>
      <c r="EG123" s="148" t="str">
        <f>IF(AK123="X",CALCULADORA!$J$22,IF(CUADRO!AK123="V",0,IF(CUADRO!AK123="AP",0,IF(CUADRO!AK123="HS",0,IF(CUADRO!AK123="BA",0,IF(CALCULADORA!$M$2="INVIERNO",CUADRO!FN123,CUADRO!GT123))))))</f>
        <v/>
      </c>
      <c r="EH123" s="363">
        <f t="shared" si="119"/>
        <v>0</v>
      </c>
      <c r="EI123" s="19"/>
      <c r="EJ123" s="148" t="str">
        <f>IF(G123="","",IF(G123="L",0,IF(G123="V",0,IF(G123="X",0,IF(G$2="L",VLOOKUP(G123,'H. INV.'!$F$10:$P$171,11,FALSE),IF(G$2="S",VLOOKUP(G123,'H. INV.'!$V$10:$AF$171,11,FALSE),IF(G$2="D",VLOOKUP(G123,'H. INV.'!$AL$10:$AV$171,11,FALSE),"")))))))</f>
        <v/>
      </c>
      <c r="EK123" s="148" t="str">
        <f>IF(H123="","",IF(H123="L",0,IF(H123="V",0,IF(H123="X",0,IF(H$2="L",VLOOKUP(H123,'H. INV.'!$F$10:$P$171,11,FALSE),IF(H$2="S",VLOOKUP(H123,'H. INV.'!$V$10:$AF$171,11,FALSE),IF(H$2="D",VLOOKUP(H123,'H. INV.'!$AL$10:$AV$171,11,FALSE),"")))))))</f>
        <v/>
      </c>
      <c r="EL123" s="148" t="str">
        <f>IF(I123="","",IF(I123="L",0,IF(I123="V",0,IF(I123="X",0,IF(I$2="L",VLOOKUP(I123,'H. INV.'!$F$10:$P$171,11,FALSE),IF(I$2="S",VLOOKUP(I123,'H. INV.'!$V$10:$AF$171,11,FALSE),IF(I$2="D",VLOOKUP(I123,'H. INV.'!$AL$10:$AV$171,11,FALSE),"")))))))</f>
        <v/>
      </c>
      <c r="EM123" s="148" t="str">
        <f>IF(J123="","",IF(J123="L",0,IF(J123="V",0,IF(J123="X",0,IF(J$2="L",VLOOKUP(J123,'H. INV.'!$F$10:$P$171,11,FALSE),IF(J$2="S",VLOOKUP(J123,'H. INV.'!$V$10:$AF$171,11,FALSE),IF(J$2="D",VLOOKUP(J123,'H. INV.'!$AL$10:$AV$171,11,FALSE),"")))))))</f>
        <v/>
      </c>
      <c r="EN123" s="148" t="str">
        <f>IF(K123="","",IF(K123="L",0,IF(K123="V",0,IF(K123="X",0,IF(K$2="L",VLOOKUP(K123,'H. INV.'!$F$10:$P$171,11,FALSE),IF(K$2="S",VLOOKUP(K123,'H. INV.'!$V$10:$AF$171,11,FALSE),IF(K$2="D",VLOOKUP(K123,'H. INV.'!$AL$10:$AV$171,11,FALSE),"")))))))</f>
        <v/>
      </c>
      <c r="EO123" s="148" t="str">
        <f>IF(L123="","",IF(L123="L",0,IF(L123="V",0,IF(L123="X",0,IF(L$2="L",VLOOKUP(L123,'H. INV.'!$F$10:$P$171,11,FALSE),IF(L$2="S",VLOOKUP(L123,'H. INV.'!$V$10:$AF$171,11,FALSE),IF(L$2="D",VLOOKUP(L123,'H. INV.'!$AL$10:$AV$171,11,FALSE),"")))))))</f>
        <v/>
      </c>
      <c r="EP123" s="148" t="str">
        <f>IF(M123="","",IF(M123="L",0,IF(M123="V",0,IF(M123="X",0,IF(M$2="L",VLOOKUP(M123,'H. INV.'!$F$10:$P$171,11,FALSE),IF(M$2="S",VLOOKUP(M123,'H. INV.'!$V$10:$AF$171,11,FALSE),IF(M$2="D",VLOOKUP(M123,'H. INV.'!$AL$10:$AV$171,11,FALSE),"")))))))</f>
        <v/>
      </c>
      <c r="EQ123" s="148" t="str">
        <f>IF(N123="","",IF(N123="L",0,IF(N123="V",0,IF(N123="X",0,IF(N$2="L",VLOOKUP(N123,'H. INV.'!$F$10:$P$171,11,FALSE),IF(N$2="S",VLOOKUP(N123,'H. INV.'!$V$10:$AF$171,11,FALSE),IF(N$2="D",VLOOKUP(N123,'H. INV.'!$AL$10:$AV$171,11,FALSE),"")))))))</f>
        <v/>
      </c>
      <c r="ER123" s="148" t="str">
        <f>IF(O123="","",IF(O123="L",0,IF(O123="V",0,IF(O123="X",0,IF(O$2="L",VLOOKUP(O123,'H. INV.'!$F$10:$P$171,11,FALSE),IF(O$2="S",VLOOKUP(O123,'H. INV.'!$V$10:$AF$171,11,FALSE),IF(O$2="D",VLOOKUP(O123,'H. INV.'!$AL$10:$AV$171,11,FALSE),"")))))))</f>
        <v/>
      </c>
      <c r="ES123" s="148" t="str">
        <f>IF(P123="","",IF(P123="L",0,IF(P123="V",0,IF(P123="X",0,IF(P$2="L",VLOOKUP(P123,'H. INV.'!$F$10:$P$171,11,FALSE),IF(P$2="S",VLOOKUP(P123,'H. INV.'!$V$10:$AF$171,11,FALSE),IF(P$2="D",VLOOKUP(P123,'H. INV.'!$AL$10:$AV$171,11,FALSE),"")))))))</f>
        <v/>
      </c>
      <c r="ET123" s="148" t="str">
        <f>IF(Q123="","",IF(Q123="L",0,IF(Q123="V",0,IF(Q123="X",0,IF(Q$2="L",VLOOKUP(Q123,'H. INV.'!$F$10:$P$171,11,FALSE),IF(Q$2="S",VLOOKUP(Q123,'H. INV.'!$V$10:$AF$171,11,FALSE),IF(Q$2="D",VLOOKUP(Q123,'H. INV.'!$AL$10:$AV$171,11,FALSE),"")))))))</f>
        <v/>
      </c>
      <c r="EU123" s="148" t="str">
        <f>IF(R123="","",IF(R123="L",0,IF(R123="V",0,IF(R123="X",0,IF(R$2="L",VLOOKUP(R123,'H. INV.'!$F$10:$P$171,11,FALSE),IF(R$2="S",VLOOKUP(R123,'H. INV.'!$V$10:$AF$171,11,FALSE),IF(R$2="D",VLOOKUP(R123,'H. INV.'!$AL$10:$AV$171,11,FALSE),"")))))))</f>
        <v/>
      </c>
      <c r="EV123" s="148" t="str">
        <f>IF(S123="","",IF(S123="L",0,IF(S123="V",0,IF(S123="X",0,IF(S$2="L",VLOOKUP(S123,'H. INV.'!$F$10:$P$171,11,FALSE),IF(S$2="S",VLOOKUP(S123,'H. INV.'!$V$10:$AF$171,11,FALSE),IF(S$2="D",VLOOKUP(S123,'H. INV.'!$AL$10:$AV$171,11,FALSE),"")))))))</f>
        <v/>
      </c>
      <c r="EW123" s="148" t="str">
        <f>IF(T123="","",IF(T123="L",0,IF(T123="V",0,IF(T123="X",0,IF(T$2="L",VLOOKUP(T123,'H. INV.'!$F$10:$P$171,11,FALSE),IF(T$2="S",VLOOKUP(T123,'H. INV.'!$V$10:$AF$171,11,FALSE),IF(T$2="D",VLOOKUP(T123,'H. INV.'!$AL$10:$AV$171,11,FALSE),"")))))))</f>
        <v/>
      </c>
      <c r="EX123" s="148" t="str">
        <f>IF(U123="","",IF(U123="L",0,IF(U123="V",0,IF(U123="X",0,IF(U$2="L",VLOOKUP(U123,'H. INV.'!$F$10:$P$171,11,FALSE),IF(U$2="S",VLOOKUP(U123,'H. INV.'!$V$10:$AF$171,11,FALSE),IF(U$2="D",VLOOKUP(U123,'H. INV.'!$AL$10:$AV$171,11,FALSE),"")))))))</f>
        <v/>
      </c>
      <c r="EY123" s="148" t="str">
        <f>IF(V123="","",IF(V123="L",0,IF(V123="V",0,IF(V123="X",0,IF(V$2="L",VLOOKUP(V123,'H. INV.'!$F$10:$P$171,11,FALSE),IF(V$2="S",VLOOKUP(V123,'H. INV.'!$V$10:$AF$171,11,FALSE),IF(V$2="D",VLOOKUP(V123,'H. INV.'!$AL$10:$AV$171,11,FALSE),"")))))))</f>
        <v/>
      </c>
      <c r="EZ123" s="148" t="str">
        <f>IF(W123="","",IF(W123="L",0,IF(W123="V",0,IF(W123="X",0,IF(W$2="L",VLOOKUP(W123,'H. INV.'!$F$10:$P$171,11,FALSE),IF(W$2="S",VLOOKUP(W123,'H. INV.'!$V$10:$AF$171,11,FALSE),IF(W$2="D",VLOOKUP(W123,'H. INV.'!$AL$10:$AV$171,11,FALSE),"")))))))</f>
        <v/>
      </c>
      <c r="FA123" s="148" t="str">
        <f>IF(X123="","",IF(X123="L",0,IF(X123="V",0,IF(X123="X",0,IF(X$2="L",VLOOKUP(X123,'H. INV.'!$F$10:$P$171,11,FALSE),IF(X$2="S",VLOOKUP(X123,'H. INV.'!$V$10:$AF$171,11,FALSE),IF(X$2="D",VLOOKUP(X123,'H. INV.'!$AL$10:$AV$171,11,FALSE),"")))))))</f>
        <v/>
      </c>
      <c r="FB123" s="148" t="str">
        <f>IF(Y123="","",IF(Y123="L",0,IF(Y123="V",0,IF(Y123="X",0,IF(Y$2="L",VLOOKUP(Y123,'H. INV.'!$F$10:$P$171,11,FALSE),IF(Y$2="S",VLOOKUP(Y123,'H. INV.'!$V$10:$AF$171,11,FALSE),IF(Y$2="D",VLOOKUP(Y123,'H. INV.'!$AL$10:$AV$171,11,FALSE),"")))))))</f>
        <v/>
      </c>
      <c r="FC123" s="148" t="str">
        <f>IF(Z123="","",IF(Z123="L",0,IF(Z123="V",0,IF(Z123="X",0,IF(Z$2="L",VLOOKUP(Z123,'H. INV.'!$F$10:$P$171,11,FALSE),IF(Z$2="S",VLOOKUP(Z123,'H. INV.'!$V$10:$AF$171,11,FALSE),IF(Z$2="D",VLOOKUP(Z123,'H. INV.'!$AL$10:$AV$171,11,FALSE),"")))))))</f>
        <v/>
      </c>
      <c r="FD123" s="148" t="str">
        <f>IF(AA123="","",IF(AA123="L",0,IF(AA123="V",0,IF(AA123="X",0,IF(AA$2="L",VLOOKUP(AA123,'H. INV.'!$F$10:$P$171,11,FALSE),IF(AA$2="S",VLOOKUP(AA123,'H. INV.'!$V$10:$AF$171,11,FALSE),IF(AA$2="D",VLOOKUP(AA123,'H. INV.'!$AL$10:$AV$171,11,FALSE),"")))))))</f>
        <v/>
      </c>
      <c r="FE123" s="148" t="str">
        <f>IF(AB123="","",IF(AB123="L",0,IF(AB123="V",0,IF(AB123="X",0,IF(AB$2="L",VLOOKUP(AB123,'H. INV.'!$F$10:$P$171,11,FALSE),IF(AB$2="S",VLOOKUP(AB123,'H. INV.'!$V$10:$AF$171,11,FALSE),IF(AB$2="D",VLOOKUP(AB123,'H. INV.'!$AL$10:$AV$171,11,FALSE),"")))))))</f>
        <v/>
      </c>
      <c r="FF123" s="148" t="str">
        <f>IF(AC123="","",IF(AC123="L",0,IF(AC123="V",0,IF(AC123="X",0,IF(AC$2="L",VLOOKUP(AC123,'H. INV.'!$F$10:$P$171,11,FALSE),IF(AC$2="S",VLOOKUP(AC123,'H. INV.'!$V$10:$AF$171,11,FALSE),IF(AC$2="D",VLOOKUP(AC123,'H. INV.'!$AL$10:$AV$171,11,FALSE),"")))))))</f>
        <v/>
      </c>
      <c r="FG123" s="148" t="str">
        <f>IF(AD123="","",IF(AD123="L",0,IF(AD123="V",0,IF(AD123="X",0,IF(AD$2="L",VLOOKUP(AD123,'H. INV.'!$F$10:$P$171,11,FALSE),IF(AD$2="S",VLOOKUP(AD123,'H. INV.'!$V$10:$AF$171,11,FALSE),IF(AD$2="D",VLOOKUP(AD123,'H. INV.'!$AL$10:$AV$171,11,FALSE),"")))))))</f>
        <v/>
      </c>
      <c r="FH123" s="148" t="str">
        <f>IF(AE123="","",IF(AE123="L",0,IF(AE123="V",0,IF(AE123="X",0,IF(AE$2="L",VLOOKUP(AE123,'H. INV.'!$F$10:$P$171,11,FALSE),IF(AE$2="S",VLOOKUP(AE123,'H. INV.'!$V$10:$AF$171,11,FALSE),IF(AE$2="D",VLOOKUP(AE123,'H. INV.'!$AL$10:$AV$171,11,FALSE),"")))))))</f>
        <v/>
      </c>
      <c r="FI123" s="148" t="str">
        <f>IF(AF123="","",IF(AF123="L",0,IF(AF123="V",0,IF(AF123="X",0,IF(AF$2="L",VLOOKUP(AF123,'H. INV.'!$F$10:$P$171,11,FALSE),IF(AF$2="S",VLOOKUP(AF123,'H. INV.'!$V$10:$AF$171,11,FALSE),IF(AF$2="D",VLOOKUP(AF123,'H. INV.'!$AL$10:$AV$171,11,FALSE),"")))))))</f>
        <v/>
      </c>
      <c r="FJ123" s="148" t="str">
        <f>IF(AG123="","",IF(AG123="L",0,IF(AG123="V",0,IF(AG123="X",0,IF(AG$2="L",VLOOKUP(AG123,'H. INV.'!$F$10:$P$171,11,FALSE),IF(AG$2="S",VLOOKUP(AG123,'H. INV.'!$V$10:$AF$171,11,FALSE),IF(AG$2="D",VLOOKUP(AG123,'H. INV.'!$AL$10:$AV$171,11,FALSE),"")))))))</f>
        <v/>
      </c>
      <c r="FK123" s="148" t="str">
        <f>IF(AH123="","",IF(AH123="L",0,IF(AH123="V",0,IF(AH123="X",0,IF(AH$2="L",VLOOKUP(AH123,'H. INV.'!$F$10:$P$171,11,FALSE),IF(AH$2="S",VLOOKUP(AH123,'H. INV.'!$V$10:$AF$171,11,FALSE),IF(AH$2="D",VLOOKUP(AH123,'H. INV.'!$AL$10:$AV$171,11,FALSE),"")))))))</f>
        <v/>
      </c>
      <c r="FL123" s="148" t="str">
        <f>IF(AI123="","",IF(AI123="L",0,IF(AI123="V",0,IF(AI123="X",0,IF(AI$2="L",VLOOKUP(AI123,'H. INV.'!$F$10:$P$171,11,FALSE),IF(AI$2="S",VLOOKUP(AI123,'H. INV.'!$V$10:$AF$171,11,FALSE),IF(AI$2="D",VLOOKUP(AI123,'H. INV.'!$AL$10:$AV$171,11,FALSE),"")))))))</f>
        <v/>
      </c>
      <c r="FM123" s="148" t="str">
        <f>IF(AJ123="","",IF(AJ123="L",0,IF(AJ123="V",0,IF(AJ123="X",0,IF(AJ$2="L",VLOOKUP(AJ123,'H. INV.'!$F$10:$P$171,11,FALSE),IF(AJ$2="S",VLOOKUP(AJ123,'H. INV.'!$V$10:$AF$171,11,FALSE),IF(AJ$2="D",VLOOKUP(AJ123,'H. INV.'!$AL$10:$AV$171,11,FALSE),"")))))))</f>
        <v/>
      </c>
      <c r="FN123" s="148" t="str">
        <f>IF(AK123="","",IF(AK123="L",0,IF(AK123="V",0,IF(AK123="X",0,IF(AK$2="L",VLOOKUP(AK123,'H. INV.'!$F$10:$P$171,11,FALSE),IF(AK$2="S",VLOOKUP(AK123,'H. INV.'!$V$10:$AF$171,11,FALSE),IF(AK$2="D",VLOOKUP(AK123,'H. INV.'!$AL$10:$AV$171,11,FALSE),"")))))))</f>
        <v/>
      </c>
      <c r="FO123" s="19"/>
      <c r="FP123" s="148" t="str">
        <f>IF(G123="","",IF(G123="L",0,IF(G123="V",0,IF(G123="X",0,IF(G$2="L",VLOOKUP(G123,'H. VER.'!$F$10:$P$171,11,FALSE),IF(G$2="S",VLOOKUP(G123,'H. VER.'!$V$10:$AF$171,11,FALSE),IF(G$2="D",VLOOKUP(G123,'H. VER.'!$AL$10:$AV$171,11,FALSE),"")))))))</f>
        <v/>
      </c>
      <c r="FQ123" s="148" t="str">
        <f>IF(H123="","",IF(H123="L",0,IF(H123="V",0,IF(H123="X",0,IF(H$2="L",VLOOKUP(H123,'H. VER.'!$F$10:$P$171,11,FALSE),IF(H$2="S",VLOOKUP(H123,'H. VER.'!$V$10:$AF$171,11,FALSE),IF(H$2="D",VLOOKUP(H123,'H. VER.'!$AL$10:$AV$171,11,FALSE),"")))))))</f>
        <v/>
      </c>
      <c r="FR123" s="148" t="str">
        <f>IF(I123="","",IF(I123="L",0,IF(I123="V",0,IF(I123="X",0,IF(I$2="L",VLOOKUP(I123,'H. VER.'!$F$10:$P$171,11,FALSE),IF(I$2="S",VLOOKUP(I123,'H. VER.'!$V$10:$AF$171,11,FALSE),IF(I$2="D",VLOOKUP(I123,'H. VER.'!$AL$10:$AV$171,11,FALSE),"")))))))</f>
        <v/>
      </c>
      <c r="FS123" s="148" t="str">
        <f>IF(J123="","",IF(J123="L",0,IF(J123="V",0,IF(J123="X",0,IF(J$2="L",VLOOKUP(J123,'H. VER.'!$F$10:$P$171,11,FALSE),IF(J$2="S",VLOOKUP(J123,'H. VER.'!$V$10:$AF$171,11,FALSE),IF(J$2="D",VLOOKUP(J123,'H. VER.'!$AL$10:$AV$171,11,FALSE),"")))))))</f>
        <v/>
      </c>
      <c r="FT123" s="148" t="str">
        <f>IF(K123="","",IF(K123="L",0,IF(K123="V",0,IF(K123="X",0,IF(K$2="L",VLOOKUP(K123,'H. VER.'!$F$10:$P$171,11,FALSE),IF(K$2="S",VLOOKUP(K123,'H. VER.'!$V$10:$AF$171,11,FALSE),IF(K$2="D",VLOOKUP(K123,'H. VER.'!$AL$10:$AV$171,11,FALSE),"")))))))</f>
        <v/>
      </c>
      <c r="FU123" s="148" t="str">
        <f>IF(L123="","",IF(L123="L",0,IF(L123="V",0,IF(L123="X",0,IF(L$2="L",VLOOKUP(L123,'H. VER.'!$F$10:$P$171,11,FALSE),IF(L$2="S",VLOOKUP(L123,'H. VER.'!$V$10:$AF$171,11,FALSE),IF(L$2="D",VLOOKUP(L123,'H. VER.'!$AL$10:$AV$171,11,FALSE),"")))))))</f>
        <v/>
      </c>
      <c r="FV123" s="148" t="str">
        <f>IF(M123="","",IF(M123="L",0,IF(M123="V",0,IF(M123="X",0,IF(M$2="L",VLOOKUP(M123,'H. VER.'!$F$10:$P$171,11,FALSE),IF(M$2="S",VLOOKUP(M123,'H. VER.'!$V$10:$AF$171,11,FALSE),IF(M$2="D",VLOOKUP(M123,'H. VER.'!$AL$10:$AV$171,11,FALSE),"")))))))</f>
        <v/>
      </c>
      <c r="FW123" s="148" t="str">
        <f>IF(N123="","",IF(N123="L",0,IF(N123="V",0,IF(N123="X",0,IF(N$2="L",VLOOKUP(N123,'H. VER.'!$F$10:$P$171,11,FALSE),IF(N$2="S",VLOOKUP(N123,'H. VER.'!$V$10:$AF$171,11,FALSE),IF(N$2="D",VLOOKUP(N123,'H. VER.'!$AL$10:$AV$171,11,FALSE),"")))))))</f>
        <v/>
      </c>
      <c r="FX123" s="148" t="str">
        <f>IF(O123="","",IF(O123="L",0,IF(O123="V",0,IF(O123="X",0,IF(O$2="L",VLOOKUP(O123,'H. VER.'!$F$10:$P$171,11,FALSE),IF(O$2="S",VLOOKUP(O123,'H. VER.'!$V$10:$AF$171,11,FALSE),IF(O$2="D",VLOOKUP(O123,'H. VER.'!$AL$10:$AV$171,11,FALSE),"")))))))</f>
        <v/>
      </c>
      <c r="FY123" s="148" t="str">
        <f>IF(P123="","",IF(P123="L",0,IF(P123="V",0,IF(P123="X",0,IF(P$2="L",VLOOKUP(P123,'H. VER.'!$F$10:$P$171,11,FALSE),IF(P$2="S",VLOOKUP(P123,'H. VER.'!$V$10:$AF$171,11,FALSE),IF(P$2="D",VLOOKUP(P123,'H. VER.'!$AL$10:$AV$171,11,FALSE),"")))))))</f>
        <v/>
      </c>
      <c r="FZ123" s="148" t="str">
        <f>IF(Q123="","",IF(Q123="L",0,IF(Q123="V",0,IF(Q123="X",0,IF(Q$2="L",VLOOKUP(Q123,'H. VER.'!$F$10:$P$171,11,FALSE),IF(Q$2="S",VLOOKUP(Q123,'H. VER.'!$V$10:$AF$171,11,FALSE),IF(Q$2="D",VLOOKUP(Q123,'H. VER.'!$AL$10:$AV$171,11,FALSE),"")))))))</f>
        <v/>
      </c>
      <c r="GA123" s="148" t="str">
        <f>IF(R123="","",IF(R123="L",0,IF(R123="V",0,IF(R123="X",0,IF(R$2="L",VLOOKUP(R123,'H. VER.'!$F$10:$P$171,11,FALSE),IF(R$2="S",VLOOKUP(R123,'H. VER.'!$V$10:$AF$171,11,FALSE),IF(R$2="D",VLOOKUP(R123,'H. VER.'!$AL$10:$AV$171,11,FALSE),"")))))))</f>
        <v/>
      </c>
      <c r="GB123" s="148" t="str">
        <f>IF(S123="","",IF(S123="L",0,IF(S123="V",0,IF(S123="X",0,IF(S$2="L",VLOOKUP(S123,'H. VER.'!$F$10:$P$171,11,FALSE),IF(S$2="S",VLOOKUP(S123,'H. VER.'!$V$10:$AF$171,11,FALSE),IF(S$2="D",VLOOKUP(S123,'H. VER.'!$AL$10:$AV$171,11,FALSE),"")))))))</f>
        <v/>
      </c>
      <c r="GC123" s="148" t="str">
        <f>IF(T123="","",IF(T123="L",0,IF(T123="V",0,IF(T123="X",0,IF(T$2="L",VLOOKUP(T123,'H. VER.'!$F$10:$P$171,11,FALSE),IF(T$2="S",VLOOKUP(T123,'H. VER.'!$V$10:$AF$171,11,FALSE),IF(T$2="D",VLOOKUP(T123,'H. VER.'!$AL$10:$AV$171,11,FALSE),"")))))))</f>
        <v/>
      </c>
      <c r="GD123" s="148" t="str">
        <f>IF(U123="","",IF(U123="L",0,IF(U123="V",0,IF(U123="X",0,IF(U$2="L",VLOOKUP(U123,'H. VER.'!$F$10:$P$171,11,FALSE),IF(U$2="S",VLOOKUP(U123,'H. VER.'!$V$10:$AF$171,11,FALSE),IF(U$2="D",VLOOKUP(U123,'H. VER.'!$AL$10:$AV$171,11,FALSE),"")))))))</f>
        <v/>
      </c>
      <c r="GE123" s="148" t="str">
        <f>IF(V123="","",IF(V123="L",0,IF(V123="V",0,IF(V123="X",0,IF(V$2="L",VLOOKUP(V123,'H. VER.'!$F$10:$P$171,11,FALSE),IF(V$2="S",VLOOKUP(V123,'H. VER.'!$V$10:$AF$171,11,FALSE),IF(V$2="D",VLOOKUP(V123,'H. VER.'!$AL$10:$AV$171,11,FALSE),"")))))))</f>
        <v/>
      </c>
      <c r="GF123" s="148" t="str">
        <f>IF(W123="","",IF(W123="L",0,IF(W123="V",0,IF(W123="X",0,IF(W$2="L",VLOOKUP(W123,'H. VER.'!$F$10:$P$171,11,FALSE),IF(W$2="S",VLOOKUP(W123,'H. VER.'!$V$10:$AF$171,11,FALSE),IF(W$2="D",VLOOKUP(W123,'H. VER.'!$AL$10:$AV$171,11,FALSE),"")))))))</f>
        <v/>
      </c>
      <c r="GG123" s="148" t="str">
        <f>IF(X123="","",IF(X123="L",0,IF(X123="V",0,IF(X123="X",0,IF(X$2="L",VLOOKUP(X123,'H. VER.'!$F$10:$P$171,11,FALSE),IF(X$2="S",VLOOKUP(X123,'H. VER.'!$V$10:$AF$171,11,FALSE),IF(X$2="D",VLOOKUP(X123,'H. VER.'!$AL$10:$AV$171,11,FALSE),"")))))))</f>
        <v/>
      </c>
      <c r="GH123" s="148" t="str">
        <f>IF(Y123="","",IF(Y123="L",0,IF(Y123="V",0,IF(Y123="X",0,IF(Y$2="L",VLOOKUP(Y123,'H. VER.'!$F$10:$P$171,11,FALSE),IF(Y$2="S",VLOOKUP(Y123,'H. VER.'!$V$10:$AF$171,11,FALSE),IF(Y$2="D",VLOOKUP(Y123,'H. VER.'!$AL$10:$AV$171,11,FALSE),"")))))))</f>
        <v/>
      </c>
      <c r="GI123" s="148" t="str">
        <f>IF(Z123="","",IF(Z123="L",0,IF(Z123="V",0,IF(Z123="X",0,IF(Z$2="L",VLOOKUP(Z123,'H. VER.'!$F$10:$P$171,11,FALSE),IF(Z$2="S",VLOOKUP(Z123,'H. VER.'!$V$10:$AF$171,11,FALSE),IF(Z$2="D",VLOOKUP(Z123,'H. VER.'!$AL$10:$AV$171,11,FALSE),"")))))))</f>
        <v/>
      </c>
      <c r="GJ123" s="148" t="str">
        <f>IF(AA123="","",IF(AA123="L",0,IF(AA123="V",0,IF(AA123="X",0,IF(AA$2="L",VLOOKUP(AA123,'H. VER.'!$F$10:$P$171,11,FALSE),IF(AA$2="S",VLOOKUP(AA123,'H. VER.'!$V$10:$AF$171,11,FALSE),IF(AA$2="D",VLOOKUP(AA123,'H. VER.'!$AL$10:$AV$171,11,FALSE),"")))))))</f>
        <v/>
      </c>
      <c r="GK123" s="148" t="str">
        <f>IF(AB123="","",IF(AB123="L",0,IF(AB123="V",0,IF(AB123="X",0,IF(AB$2="L",VLOOKUP(AB123,'H. VER.'!$F$10:$P$171,11,FALSE),IF(AB$2="S",VLOOKUP(AB123,'H. VER.'!$V$10:$AF$171,11,FALSE),IF(AB$2="D",VLOOKUP(AB123,'H. VER.'!$AL$10:$AV$171,11,FALSE),"")))))))</f>
        <v/>
      </c>
      <c r="GL123" s="148" t="str">
        <f>IF(AC123="","",IF(AC123="L",0,IF(AC123="V",0,IF(AC123="X",0,IF(AC$2="L",VLOOKUP(AC123,'H. VER.'!$F$10:$P$171,11,FALSE),IF(AC$2="S",VLOOKUP(AC123,'H. VER.'!$V$10:$AF$171,11,FALSE),IF(AC$2="D",VLOOKUP(AC123,'H. VER.'!$AL$10:$AV$171,11,FALSE),"")))))))</f>
        <v/>
      </c>
      <c r="GM123" s="148" t="str">
        <f>IF(AD123="","",IF(AD123="L",0,IF(AD123="V",0,IF(AD123="X",0,IF(AD$2="L",VLOOKUP(AD123,'H. VER.'!$F$10:$P$171,11,FALSE),IF(AD$2="S",VLOOKUP(AD123,'H. VER.'!$V$10:$AF$171,11,FALSE),IF(AD$2="D",VLOOKUP(AD123,'H. VER.'!$AL$10:$AV$171,11,FALSE),"")))))))</f>
        <v/>
      </c>
      <c r="GN123" s="148" t="str">
        <f>IF(AE123="","",IF(AE123="L",0,IF(AE123="V",0,IF(AE123="X",0,IF(AE$2="L",VLOOKUP(AE123,'H. VER.'!$F$10:$P$171,11,FALSE),IF(AE$2="S",VLOOKUP(AE123,'H. VER.'!$V$10:$AF$171,11,FALSE),IF(AE$2="D",VLOOKUP(AE123,'H. VER.'!$AL$10:$AV$171,11,FALSE),"")))))))</f>
        <v/>
      </c>
      <c r="GO123" s="148" t="str">
        <f>IF(AF123="","",IF(AF123="L",0,IF(AF123="V",0,IF(AF123="X",0,IF(AF$2="L",VLOOKUP(AF123,'H. VER.'!$F$10:$P$171,11,FALSE),IF(AF$2="S",VLOOKUP(AF123,'H. VER.'!$V$10:$AF$171,11,FALSE),IF(AF$2="D",VLOOKUP(AF123,'H. VER.'!$AL$10:$AV$171,11,FALSE),"")))))))</f>
        <v/>
      </c>
      <c r="GP123" s="148" t="str">
        <f>IF(AG123="","",IF(AG123="L",0,IF(AG123="V",0,IF(AG123="X",0,IF(AG$2="L",VLOOKUP(AG123,'H. VER.'!$F$10:$P$171,11,FALSE),IF(AG$2="S",VLOOKUP(AG123,'H. VER.'!$V$10:$AF$171,11,FALSE),IF(AG$2="D",VLOOKUP(AG123,'H. VER.'!$AL$10:$AV$171,11,FALSE),"")))))))</f>
        <v/>
      </c>
      <c r="GQ123" s="148" t="str">
        <f>IF(AH123="","",IF(AH123="L",0,IF(AH123="V",0,IF(AH123="X",0,IF(AH$2="L",VLOOKUP(AH123,'H. VER.'!$F$10:$P$171,11,FALSE),IF(AH$2="S",VLOOKUP(AH123,'H. VER.'!$V$10:$AF$171,11,FALSE),IF(AH$2="D",VLOOKUP(AH123,'H. VER.'!$AL$10:$AV$171,11,FALSE),"")))))))</f>
        <v/>
      </c>
      <c r="GR123" s="148" t="str">
        <f>IF(AI123="","",IF(AI123="L",0,IF(AI123="V",0,IF(AI123="X",0,IF(AI$2="L",VLOOKUP(AI123,'H. VER.'!$F$10:$P$171,11,FALSE),IF(AI$2="S",VLOOKUP(AI123,'H. VER.'!$V$10:$AF$171,11,FALSE),IF(AI$2="D",VLOOKUP(AI123,'H. VER.'!$AL$10:$AV$171,11,FALSE),"")))))))</f>
        <v/>
      </c>
      <c r="GS123" s="148" t="str">
        <f>IF(AJ123="","",IF(AJ123="L",0,IF(AJ123="V",0,IF(AJ123="X",0,IF(AJ$2="L",VLOOKUP(AJ123,'H. VER.'!$F$10:$P$171,11,FALSE),IF(AJ$2="S",VLOOKUP(AJ123,'H. VER.'!$V$10:$AF$171,11,FALSE),IF(AJ$2="D",VLOOKUP(AJ123,'H. VER.'!$AL$10:$AV$171,11,FALSE),"")))))))</f>
        <v/>
      </c>
      <c r="GT123" s="148" t="str">
        <f>IF(AK123="","",IF(AK123="L",0,IF(AK123="V",0,IF(AK123="X",0,IF(AK$2="L",VLOOKUP(AK123,'H. VER.'!$F$10:$P$171,11,FALSE),IF(AK$2="S",VLOOKUP(AK123,'H. VER.'!$V$10:$AF$171,11,FALSE),IF(AK$2="D",VLOOKUP(AK123,'H. VER.'!$AL$10:$AV$171,11,FALSE),"")))))))</f>
        <v/>
      </c>
      <c r="GU123" s="19"/>
      <c r="GV123" s="417" t="str">
        <f t="shared" si="122"/>
        <v/>
      </c>
      <c r="GW123" s="415"/>
    </row>
    <row r="124" spans="1:205" ht="15" customHeight="1">
      <c r="A124" s="368"/>
      <c r="B124" s="367" t="str">
        <f>IFERROR(VLOOKUP(A540/7/2023+CONDUCTORES!C:V,20,FALSE),"")</f>
        <v/>
      </c>
      <c r="C124" s="560" t="str">
        <f>IF(CUADRO!A124="",IF(B124="","",B124),VLOOKUP(CUADRO!A124,CONDUCTORES!C:E,3,FALSE))</f>
        <v/>
      </c>
      <c r="D124" s="561" t="str">
        <f>IF(ISNA(IF(B124="",IF(A124="","",A124),VLOOKUP(B124,CONDUCTORES!B:F,5,FALSE))),"",(IF(B124="",IF(A124="","",A124),VLOOKUP(B124,CONDUCTORES!B:F,5,FALSE))))</f>
        <v/>
      </c>
      <c r="E124" s="546">
        <v>109</v>
      </c>
      <c r="F124" s="552"/>
      <c r="G124" s="519"/>
      <c r="H124" s="519"/>
      <c r="I124" s="519"/>
      <c r="J124" s="519"/>
      <c r="K124" s="519"/>
      <c r="L124" s="519"/>
      <c r="M124" s="519"/>
      <c r="N124" s="519"/>
      <c r="O124" s="519"/>
      <c r="P124" s="519"/>
      <c r="Q124" s="519"/>
      <c r="R124" s="519"/>
      <c r="S124" s="519"/>
      <c r="T124" s="519"/>
      <c r="U124" s="519"/>
      <c r="V124" s="519"/>
      <c r="W124" s="519"/>
      <c r="X124" s="519"/>
      <c r="Y124" s="519"/>
      <c r="Z124" s="519"/>
      <c r="AA124" s="519"/>
      <c r="AB124" s="519"/>
      <c r="AC124" s="519"/>
      <c r="AD124" s="519"/>
      <c r="AE124" s="519"/>
      <c r="AF124" s="519"/>
      <c r="AG124" s="519"/>
      <c r="AH124" s="519"/>
      <c r="AI124" s="519"/>
      <c r="AJ124" s="519"/>
      <c r="AK124" s="519"/>
      <c r="AL124" s="417">
        <f t="shared" si="111"/>
        <v>0</v>
      </c>
      <c r="AM124" s="417">
        <f t="shared" si="79"/>
        <v>31</v>
      </c>
      <c r="AN124" s="463">
        <f t="shared" si="112"/>
        <v>0</v>
      </c>
      <c r="AO124" s="463">
        <f t="shared" si="113"/>
        <v>0</v>
      </c>
      <c r="AP124" s="463">
        <f t="shared" si="114"/>
        <v>0</v>
      </c>
      <c r="AQ124" s="463">
        <f t="shared" si="115"/>
        <v>0</v>
      </c>
      <c r="AR124" s="463">
        <f t="shared" si="116"/>
        <v>0</v>
      </c>
      <c r="AS124" s="464">
        <f t="shared" si="117"/>
        <v>0</v>
      </c>
      <c r="AT124" s="464">
        <f t="shared" si="118"/>
        <v>0</v>
      </c>
      <c r="AU124" s="465">
        <f>EH124+(AO124*(CALCULADORA!$L$22/30))+(CUADRO!AP124*CALCULADORA!$J$22)+(CUADRO!AQ124*CALCULADORA!$J$22)+(CUADRO!AR124*CALCULADORA!$J$22)</f>
        <v>0</v>
      </c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97">
        <f t="shared" si="123"/>
        <v>1</v>
      </c>
      <c r="BW124" s="97">
        <f t="shared" si="124"/>
        <v>2</v>
      </c>
      <c r="BX124" s="97">
        <f t="shared" si="125"/>
        <v>3</v>
      </c>
      <c r="BY124" s="97">
        <f t="shared" si="126"/>
        <v>4</v>
      </c>
      <c r="BZ124" s="97">
        <f t="shared" si="127"/>
        <v>5</v>
      </c>
      <c r="CA124" s="97">
        <f t="shared" si="128"/>
        <v>6</v>
      </c>
      <c r="CB124" s="97">
        <f t="shared" si="129"/>
        <v>7</v>
      </c>
      <c r="CC124" s="97">
        <f t="shared" si="130"/>
        <v>8</v>
      </c>
      <c r="CD124" s="97">
        <f t="shared" si="131"/>
        <v>9</v>
      </c>
      <c r="CE124" s="97">
        <f t="shared" si="132"/>
        <v>10</v>
      </c>
      <c r="CF124" s="97">
        <f t="shared" si="133"/>
        <v>11</v>
      </c>
      <c r="CG124" s="97">
        <f t="shared" si="134"/>
        <v>12</v>
      </c>
      <c r="CH124" s="97">
        <f t="shared" si="135"/>
        <v>13</v>
      </c>
      <c r="CI124" s="97">
        <f t="shared" si="136"/>
        <v>14</v>
      </c>
      <c r="CJ124" s="97">
        <f t="shared" si="137"/>
        <v>15</v>
      </c>
      <c r="CK124" s="97">
        <f t="shared" si="138"/>
        <v>16</v>
      </c>
      <c r="CL124" s="97">
        <f t="shared" si="139"/>
        <v>17</v>
      </c>
      <c r="CM124" s="97">
        <f t="shared" si="140"/>
        <v>18</v>
      </c>
      <c r="CN124" s="97">
        <f t="shared" si="141"/>
        <v>19</v>
      </c>
      <c r="CO124" s="97">
        <f t="shared" si="142"/>
        <v>20</v>
      </c>
      <c r="CP124" s="97">
        <f t="shared" si="143"/>
        <v>21</v>
      </c>
      <c r="CQ124" s="97">
        <f t="shared" si="144"/>
        <v>22</v>
      </c>
      <c r="CR124" s="97">
        <f t="shared" si="145"/>
        <v>23</v>
      </c>
      <c r="CS124" s="97">
        <f t="shared" si="146"/>
        <v>24</v>
      </c>
      <c r="CT124" s="97">
        <f t="shared" si="147"/>
        <v>25</v>
      </c>
      <c r="CU124" s="97">
        <f t="shared" si="148"/>
        <v>26</v>
      </c>
      <c r="CV124" s="97">
        <f t="shared" si="149"/>
        <v>27</v>
      </c>
      <c r="CW124" s="97">
        <f t="shared" si="150"/>
        <v>28</v>
      </c>
      <c r="CX124" s="97">
        <f t="shared" si="151"/>
        <v>29</v>
      </c>
      <c r="CY124" s="97">
        <f t="shared" si="152"/>
        <v>30</v>
      </c>
      <c r="CZ124" s="97">
        <f t="shared" si="153"/>
        <v>31</v>
      </c>
      <c r="DA124" s="19"/>
      <c r="DB124" s="19"/>
      <c r="DC124" s="148" t="str">
        <f>IF(G124="X",CALCULADORA!$J$22,IF(CUADRO!G124="V",0,IF(CUADRO!G124="AP",0,IF(CUADRO!G124="HS",0,IF(CUADRO!G124="BA",0,IF(CALCULADORA!$M$2="INVIERNO",CUADRO!EJ124,CUADRO!FP124))))))</f>
        <v/>
      </c>
      <c r="DD124" s="148" t="str">
        <f>IF(H124="X",CALCULADORA!$J$22,IF(CUADRO!H124="V",0,IF(CUADRO!H124="AP",0,IF(CUADRO!H124="HS",0,IF(CUADRO!H124="BA",0,IF(CALCULADORA!$M$2="INVIERNO",CUADRO!EK124,CUADRO!FQ124))))))</f>
        <v/>
      </c>
      <c r="DE124" s="148" t="str">
        <f>IF(I124="X",CALCULADORA!$J$22,IF(CUADRO!I124="V",0,IF(CUADRO!I124="AP",0,IF(CUADRO!I124="HS",0,IF(CUADRO!I124="BA",0,IF(CALCULADORA!$M$2="INVIERNO",CUADRO!EL124,CUADRO!FR124))))))</f>
        <v/>
      </c>
      <c r="DF124" s="148" t="str">
        <f>IF(J124="X",CALCULADORA!$J$22,IF(CUADRO!J124="V",0,IF(CUADRO!J124="AP",0,IF(CUADRO!J124="HS",0,IF(CUADRO!J124="BA",0,IF(CALCULADORA!$M$2="INVIERNO",CUADRO!EM124,CUADRO!FS124))))))</f>
        <v/>
      </c>
      <c r="DG124" s="148" t="str">
        <f>IF(K124="X",CALCULADORA!$J$22,IF(CUADRO!K124="V",0,IF(CUADRO!K124="AP",0,IF(CUADRO!K124="HS",0,IF(CUADRO!K124="BA",0,IF(CALCULADORA!$M$2="INVIERNO",CUADRO!EN124,CUADRO!FT124))))))</f>
        <v/>
      </c>
      <c r="DH124" s="148" t="str">
        <f>IF(L124="X",CALCULADORA!$J$22,IF(CUADRO!L124="V",0,IF(CUADRO!L124="AP",0,IF(CUADRO!L124="HS",0,IF(CUADRO!L124="BA",0,IF(CALCULADORA!$M$2="INVIERNO",CUADRO!EO124,CUADRO!FU124))))))</f>
        <v/>
      </c>
      <c r="DI124" s="148" t="str">
        <f>IF(M124="X",CALCULADORA!$J$22,IF(CUADRO!M124="V",0,IF(CUADRO!M124="AP",0,IF(CUADRO!M124="HS",0,IF(CUADRO!M124="BA",0,IF(CALCULADORA!$M$2="INVIERNO",CUADRO!EP124,CUADRO!FV124))))))</f>
        <v/>
      </c>
      <c r="DJ124" s="148" t="str">
        <f>IF(N124="X",CALCULADORA!$J$22,IF(CUADRO!N124="V",0,IF(CUADRO!N124="AP",0,IF(CUADRO!N124="HS",0,IF(CUADRO!N124="BA",0,IF(CALCULADORA!$M$2="INVIERNO",CUADRO!EQ124,CUADRO!FW124))))))</f>
        <v/>
      </c>
      <c r="DK124" s="148" t="str">
        <f>IF(O124="X",CALCULADORA!$J$22,IF(CUADRO!O124="V",0,IF(CUADRO!O124="AP",0,IF(CUADRO!O124="HS",0,IF(CUADRO!O124="BA",0,IF(CALCULADORA!$M$2="INVIERNO",CUADRO!ER124,CUADRO!FX124))))))</f>
        <v/>
      </c>
      <c r="DL124" s="148" t="str">
        <f>IF(P124="X",CALCULADORA!$J$22,IF(CUADRO!P124="V",0,IF(CUADRO!P124="AP",0,IF(CUADRO!P124="HS",0,IF(CUADRO!P124="BA",0,IF(CALCULADORA!$M$2="INVIERNO",CUADRO!ES124,CUADRO!FY124))))))</f>
        <v/>
      </c>
      <c r="DM124" s="148" t="str">
        <f>IF(Q124="X",CALCULADORA!$J$22,IF(CUADRO!Q124="V",0,IF(CUADRO!Q124="AP",0,IF(CUADRO!Q124="HS",0,IF(CUADRO!Q124="BA",0,IF(CALCULADORA!$M$2="INVIERNO",CUADRO!ET124,CUADRO!FZ124))))))</f>
        <v/>
      </c>
      <c r="DN124" s="148" t="str">
        <f>IF(R124="X",CALCULADORA!$J$22,IF(CUADRO!R124="V",0,IF(CUADRO!R124="AP",0,IF(CUADRO!R124="HS",0,IF(CUADRO!R124="BA",0,IF(CALCULADORA!$M$2="INVIERNO",CUADRO!EU124,CUADRO!GA124))))))</f>
        <v/>
      </c>
      <c r="DO124" s="148" t="str">
        <f>IF(S124="X",CALCULADORA!$J$22,IF(CUADRO!S124="V",0,IF(CUADRO!S124="AP",0,IF(CUADRO!S124="HS",0,IF(CUADRO!S124="BA",0,IF(CALCULADORA!$M$2="INVIERNO",CUADRO!EV124,CUADRO!GB124))))))</f>
        <v/>
      </c>
      <c r="DP124" s="148" t="str">
        <f>IF(T124="X",CALCULADORA!$J$22,IF(CUADRO!T124="V",0,IF(CUADRO!T124="AP",0,IF(CUADRO!T124="HS",0,IF(CUADRO!T124="BA",0,IF(CALCULADORA!$M$2="INVIERNO",CUADRO!EW124,CUADRO!GC124))))))</f>
        <v/>
      </c>
      <c r="DQ124" s="148" t="str">
        <f>IF(U124="X",CALCULADORA!$J$22,IF(CUADRO!U124="V",0,IF(CUADRO!U124="AP",0,IF(CUADRO!U124="HS",0,IF(CUADRO!U124="BA",0,IF(CALCULADORA!$M$2="INVIERNO",CUADRO!EX124,CUADRO!GD124))))))</f>
        <v/>
      </c>
      <c r="DR124" s="148" t="str">
        <f>IF(V124="X",CALCULADORA!$J$22,IF(CUADRO!V124="V",0,IF(CUADRO!V124="AP",0,IF(CUADRO!V124="HS",0,IF(CUADRO!V124="BA",0,IF(CALCULADORA!$M$2="INVIERNO",CUADRO!EY124,CUADRO!GE124))))))</f>
        <v/>
      </c>
      <c r="DS124" s="148" t="str">
        <f>IF(W124="X",CALCULADORA!$J$22,IF(CUADRO!W124="V",0,IF(CUADRO!W124="AP",0,IF(CUADRO!W124="HS",0,IF(CUADRO!W124="BA",0,IF(CALCULADORA!$M$2="INVIERNO",CUADRO!EZ124,CUADRO!GF124))))))</f>
        <v/>
      </c>
      <c r="DT124" s="148" t="str">
        <f>IF(X124="X",CALCULADORA!$J$22,IF(CUADRO!X124="V",0,IF(CUADRO!X124="AP",0,IF(CUADRO!X124="HS",0,IF(CUADRO!X124="BA",0,IF(CALCULADORA!$M$2="INVIERNO",CUADRO!FA124,CUADRO!GG124))))))</f>
        <v/>
      </c>
      <c r="DU124" s="148" t="str">
        <f>IF(Y124="X",CALCULADORA!$J$22,IF(CUADRO!Y124="V",0,IF(CUADRO!Y124="AP",0,IF(CUADRO!Y124="HS",0,IF(CUADRO!Y124="BA",0,IF(CALCULADORA!$M$2="INVIERNO",CUADRO!FB124,CUADRO!GH124))))))</f>
        <v/>
      </c>
      <c r="DV124" s="148" t="str">
        <f>IF(Z124="X",CALCULADORA!$J$22,IF(CUADRO!Z124="V",0,IF(CUADRO!Z124="AP",0,IF(CUADRO!Z124="HS",0,IF(CUADRO!Z124="BA",0,IF(CALCULADORA!$M$2="INVIERNO",CUADRO!FC124,CUADRO!GI124))))))</f>
        <v/>
      </c>
      <c r="DW124" s="148" t="str">
        <f>IF(AA124="X",CALCULADORA!$J$22,IF(CUADRO!AA124="V",0,IF(CUADRO!AA124="AP",0,IF(CUADRO!AA124="HS",0,IF(CUADRO!AA124="BA",0,IF(CALCULADORA!$M$2="INVIERNO",CUADRO!FD124,CUADRO!GJ124))))))</f>
        <v/>
      </c>
      <c r="DX124" s="148" t="str">
        <f>IF(AB124="X",CALCULADORA!$J$22,IF(CUADRO!AB124="V",0,IF(CUADRO!AB124="AP",0,IF(CUADRO!AB124="HS",0,IF(CUADRO!AB124="BA",0,IF(CALCULADORA!$M$2="INVIERNO",CUADRO!FE124,CUADRO!GK124))))))</f>
        <v/>
      </c>
      <c r="DY124" s="148" t="str">
        <f>IF(AC124="X",CALCULADORA!$J$22,IF(CUADRO!AC124="V",0,IF(CUADRO!AC124="AP",0,IF(CUADRO!AC124="HS",0,IF(CUADRO!AC124="BA",0,IF(CALCULADORA!$M$2="INVIERNO",CUADRO!FF124,CUADRO!GL124))))))</f>
        <v/>
      </c>
      <c r="DZ124" s="148" t="str">
        <f>IF(AD124="X",CALCULADORA!$J$22,IF(CUADRO!AD124="V",0,IF(CUADRO!AD124="AP",0,IF(CUADRO!AD124="HS",0,IF(CUADRO!AD124="BA",0,IF(CALCULADORA!$M$2="INVIERNO",CUADRO!FG124,CUADRO!GM124))))))</f>
        <v/>
      </c>
      <c r="EA124" s="148" t="str">
        <f>IF(AE124="X",CALCULADORA!$J$22,IF(CUADRO!AE124="V",0,IF(CUADRO!AE124="AP",0,IF(CUADRO!AE124="HS",0,IF(CUADRO!AE124="BA",0,IF(CALCULADORA!$M$2="INVIERNO",CUADRO!FH124,CUADRO!GN124))))))</f>
        <v/>
      </c>
      <c r="EB124" s="148" t="str">
        <f>IF(AF124="X",CALCULADORA!$J$22,IF(CUADRO!AF124="V",0,IF(CUADRO!AF124="AP",0,IF(CUADRO!AF124="HS",0,IF(CUADRO!AF124="BA",0,IF(CALCULADORA!$M$2="INVIERNO",CUADRO!FI124,CUADRO!GO124))))))</f>
        <v/>
      </c>
      <c r="EC124" s="148" t="str">
        <f>IF(AG124="X",CALCULADORA!$J$22,IF(CUADRO!AG124="V",0,IF(CUADRO!AG124="AP",0,IF(CUADRO!AG124="HS",0,IF(CUADRO!AG124="BA",0,IF(CALCULADORA!$M$2="INVIERNO",CUADRO!FJ124,CUADRO!GP124))))))</f>
        <v/>
      </c>
      <c r="ED124" s="148" t="str">
        <f>IF(AH124="X",CALCULADORA!$J$22,IF(CUADRO!AH124="V",0,IF(CUADRO!AH124="AP",0,IF(CUADRO!AH124="HS",0,IF(CUADRO!AH124="BA",0,IF(CALCULADORA!$M$2="INVIERNO",CUADRO!FK124,CUADRO!GQ124))))))</f>
        <v/>
      </c>
      <c r="EE124" s="148" t="str">
        <f>IF(AI124="X",CALCULADORA!$J$22,IF(CUADRO!AI124="V",0,IF(CUADRO!AI124="AP",0,IF(CUADRO!AI124="HS",0,IF(CUADRO!AI124="BA",0,IF(CALCULADORA!$M$2="INVIERNO",CUADRO!FL124,CUADRO!GR124))))))</f>
        <v/>
      </c>
      <c r="EF124" s="148" t="str">
        <f>IF(AJ124="X",CALCULADORA!$J$22,IF(CUADRO!AJ124="V",0,IF(CUADRO!AJ124="AP",0,IF(CUADRO!AJ124="HS",0,IF(CUADRO!AJ124="BA",0,IF(CALCULADORA!$M$2="INVIERNO",CUADRO!FM124,CUADRO!GS124))))))</f>
        <v/>
      </c>
      <c r="EG124" s="148" t="str">
        <f>IF(AK124="X",CALCULADORA!$J$22,IF(CUADRO!AK124="V",0,IF(CUADRO!AK124="AP",0,IF(CUADRO!AK124="HS",0,IF(CUADRO!AK124="BA",0,IF(CALCULADORA!$M$2="INVIERNO",CUADRO!FN124,CUADRO!GT124))))))</f>
        <v/>
      </c>
      <c r="EH124" s="363">
        <f t="shared" si="119"/>
        <v>0</v>
      </c>
      <c r="EI124" s="19"/>
      <c r="EJ124" s="148" t="str">
        <f>IF(G124="","",IF(G124="L",0,IF(G124="V",0,IF(G124="X",0,IF(G$2="L",VLOOKUP(G124,'H. INV.'!$F$10:$P$171,11,FALSE),IF(G$2="S",VLOOKUP(G124,'H. INV.'!$V$10:$AF$171,11,FALSE),IF(G$2="D",VLOOKUP(G124,'H. INV.'!$AL$10:$AV$171,11,FALSE),"")))))))</f>
        <v/>
      </c>
      <c r="EK124" s="148" t="str">
        <f>IF(H124="","",IF(H124="L",0,IF(H124="V",0,IF(H124="X",0,IF(H$2="L",VLOOKUP(H124,'H. INV.'!$F$10:$P$171,11,FALSE),IF(H$2="S",VLOOKUP(H124,'H. INV.'!$V$10:$AF$171,11,FALSE),IF(H$2="D",VLOOKUP(H124,'H. INV.'!$AL$10:$AV$171,11,FALSE),"")))))))</f>
        <v/>
      </c>
      <c r="EL124" s="148" t="str">
        <f>IF(I124="","",IF(I124="L",0,IF(I124="V",0,IF(I124="X",0,IF(I$2="L",VLOOKUP(I124,'H. INV.'!$F$10:$P$171,11,FALSE),IF(I$2="S",VLOOKUP(I124,'H. INV.'!$V$10:$AF$171,11,FALSE),IF(I$2="D",VLOOKUP(I124,'H. INV.'!$AL$10:$AV$171,11,FALSE),"")))))))</f>
        <v/>
      </c>
      <c r="EM124" s="148" t="str">
        <f>IF(J124="","",IF(J124="L",0,IF(J124="V",0,IF(J124="X",0,IF(J$2="L",VLOOKUP(J124,'H. INV.'!$F$10:$P$171,11,FALSE),IF(J$2="S",VLOOKUP(J124,'H. INV.'!$V$10:$AF$171,11,FALSE),IF(J$2="D",VLOOKUP(J124,'H. INV.'!$AL$10:$AV$171,11,FALSE),"")))))))</f>
        <v/>
      </c>
      <c r="EN124" s="148" t="str">
        <f>IF(K124="","",IF(K124="L",0,IF(K124="V",0,IF(K124="X",0,IF(K$2="L",VLOOKUP(K124,'H. INV.'!$F$10:$P$171,11,FALSE),IF(K$2="S",VLOOKUP(K124,'H. INV.'!$V$10:$AF$171,11,FALSE),IF(K$2="D",VLOOKUP(K124,'H. INV.'!$AL$10:$AV$171,11,FALSE),"")))))))</f>
        <v/>
      </c>
      <c r="EO124" s="148" t="str">
        <f>IF(L124="","",IF(L124="L",0,IF(L124="V",0,IF(L124="X",0,IF(L$2="L",VLOOKUP(L124,'H. INV.'!$F$10:$P$171,11,FALSE),IF(L$2="S",VLOOKUP(L124,'H. INV.'!$V$10:$AF$171,11,FALSE),IF(L$2="D",VLOOKUP(L124,'H. INV.'!$AL$10:$AV$171,11,FALSE),"")))))))</f>
        <v/>
      </c>
      <c r="EP124" s="148" t="str">
        <f>IF(M124="","",IF(M124="L",0,IF(M124="V",0,IF(M124="X",0,IF(M$2="L",VLOOKUP(M124,'H. INV.'!$F$10:$P$171,11,FALSE),IF(M$2="S",VLOOKUP(M124,'H. INV.'!$V$10:$AF$171,11,FALSE),IF(M$2="D",VLOOKUP(M124,'H. INV.'!$AL$10:$AV$171,11,FALSE),"")))))))</f>
        <v/>
      </c>
      <c r="EQ124" s="148" t="str">
        <f>IF(N124="","",IF(N124="L",0,IF(N124="V",0,IF(N124="X",0,IF(N$2="L",VLOOKUP(N124,'H. INV.'!$F$10:$P$171,11,FALSE),IF(N$2="S",VLOOKUP(N124,'H. INV.'!$V$10:$AF$171,11,FALSE),IF(N$2="D",VLOOKUP(N124,'H. INV.'!$AL$10:$AV$171,11,FALSE),"")))))))</f>
        <v/>
      </c>
      <c r="ER124" s="148" t="str">
        <f>IF(O124="","",IF(O124="L",0,IF(O124="V",0,IF(O124="X",0,IF(O$2="L",VLOOKUP(O124,'H. INV.'!$F$10:$P$171,11,FALSE),IF(O$2="S",VLOOKUP(O124,'H. INV.'!$V$10:$AF$171,11,FALSE),IF(O$2="D",VLOOKUP(O124,'H. INV.'!$AL$10:$AV$171,11,FALSE),"")))))))</f>
        <v/>
      </c>
      <c r="ES124" s="148" t="str">
        <f>IF(P124="","",IF(P124="L",0,IF(P124="V",0,IF(P124="X",0,IF(P$2="L",VLOOKUP(P124,'H. INV.'!$F$10:$P$171,11,FALSE),IF(P$2="S",VLOOKUP(P124,'H. INV.'!$V$10:$AF$171,11,FALSE),IF(P$2="D",VLOOKUP(P124,'H. INV.'!$AL$10:$AV$171,11,FALSE),"")))))))</f>
        <v/>
      </c>
      <c r="ET124" s="148" t="str">
        <f>IF(Q124="","",IF(Q124="L",0,IF(Q124="V",0,IF(Q124="X",0,IF(Q$2="L",VLOOKUP(Q124,'H. INV.'!$F$10:$P$171,11,FALSE),IF(Q$2="S",VLOOKUP(Q124,'H. INV.'!$V$10:$AF$171,11,FALSE),IF(Q$2="D",VLOOKUP(Q124,'H. INV.'!$AL$10:$AV$171,11,FALSE),"")))))))</f>
        <v/>
      </c>
      <c r="EU124" s="148" t="str">
        <f>IF(R124="","",IF(R124="L",0,IF(R124="V",0,IF(R124="X",0,IF(R$2="L",VLOOKUP(R124,'H. INV.'!$F$10:$P$171,11,FALSE),IF(R$2="S",VLOOKUP(R124,'H. INV.'!$V$10:$AF$171,11,FALSE),IF(R$2="D",VLOOKUP(R124,'H. INV.'!$AL$10:$AV$171,11,FALSE),"")))))))</f>
        <v/>
      </c>
      <c r="EV124" s="148" t="str">
        <f>IF(S124="","",IF(S124="L",0,IF(S124="V",0,IF(S124="X",0,IF(S$2="L",VLOOKUP(S124,'H. INV.'!$F$10:$P$171,11,FALSE),IF(S$2="S",VLOOKUP(S124,'H. INV.'!$V$10:$AF$171,11,FALSE),IF(S$2="D",VLOOKUP(S124,'H. INV.'!$AL$10:$AV$171,11,FALSE),"")))))))</f>
        <v/>
      </c>
      <c r="EW124" s="148" t="str">
        <f>IF(T124="","",IF(T124="L",0,IF(T124="V",0,IF(T124="X",0,IF(T$2="L",VLOOKUP(T124,'H. INV.'!$F$10:$P$171,11,FALSE),IF(T$2="S",VLOOKUP(T124,'H. INV.'!$V$10:$AF$171,11,FALSE),IF(T$2="D",VLOOKUP(T124,'H. INV.'!$AL$10:$AV$171,11,FALSE),"")))))))</f>
        <v/>
      </c>
      <c r="EX124" s="148" t="str">
        <f>IF(U124="","",IF(U124="L",0,IF(U124="V",0,IF(U124="X",0,IF(U$2="L",VLOOKUP(U124,'H. INV.'!$F$10:$P$171,11,FALSE),IF(U$2="S",VLOOKUP(U124,'H. INV.'!$V$10:$AF$171,11,FALSE),IF(U$2="D",VLOOKUP(U124,'H. INV.'!$AL$10:$AV$171,11,FALSE),"")))))))</f>
        <v/>
      </c>
      <c r="EY124" s="148" t="str">
        <f>IF(V124="","",IF(V124="L",0,IF(V124="V",0,IF(V124="X",0,IF(V$2="L",VLOOKUP(V124,'H. INV.'!$F$10:$P$171,11,FALSE),IF(V$2="S",VLOOKUP(V124,'H. INV.'!$V$10:$AF$171,11,FALSE),IF(V$2="D",VLOOKUP(V124,'H. INV.'!$AL$10:$AV$171,11,FALSE),"")))))))</f>
        <v/>
      </c>
      <c r="EZ124" s="148" t="str">
        <f>IF(W124="","",IF(W124="L",0,IF(W124="V",0,IF(W124="X",0,IF(W$2="L",VLOOKUP(W124,'H. INV.'!$F$10:$P$171,11,FALSE),IF(W$2="S",VLOOKUP(W124,'H. INV.'!$V$10:$AF$171,11,FALSE),IF(W$2="D",VLOOKUP(W124,'H. INV.'!$AL$10:$AV$171,11,FALSE),"")))))))</f>
        <v/>
      </c>
      <c r="FA124" s="148" t="str">
        <f>IF(X124="","",IF(X124="L",0,IF(X124="V",0,IF(X124="X",0,IF(X$2="L",VLOOKUP(X124,'H. INV.'!$F$10:$P$171,11,FALSE),IF(X$2="S",VLOOKUP(X124,'H. INV.'!$V$10:$AF$171,11,FALSE),IF(X$2="D",VLOOKUP(X124,'H. INV.'!$AL$10:$AV$171,11,FALSE),"")))))))</f>
        <v/>
      </c>
      <c r="FB124" s="148" t="str">
        <f>IF(Y124="","",IF(Y124="L",0,IF(Y124="V",0,IF(Y124="X",0,IF(Y$2="L",VLOOKUP(Y124,'H. INV.'!$F$10:$P$171,11,FALSE),IF(Y$2="S",VLOOKUP(Y124,'H. INV.'!$V$10:$AF$171,11,FALSE),IF(Y$2="D",VLOOKUP(Y124,'H. INV.'!$AL$10:$AV$171,11,FALSE),"")))))))</f>
        <v/>
      </c>
      <c r="FC124" s="148" t="str">
        <f>IF(Z124="","",IF(Z124="L",0,IF(Z124="V",0,IF(Z124="X",0,IF(Z$2="L",VLOOKUP(Z124,'H. INV.'!$F$10:$P$171,11,FALSE),IF(Z$2="S",VLOOKUP(Z124,'H. INV.'!$V$10:$AF$171,11,FALSE),IF(Z$2="D",VLOOKUP(Z124,'H. INV.'!$AL$10:$AV$171,11,FALSE),"")))))))</f>
        <v/>
      </c>
      <c r="FD124" s="148" t="str">
        <f>IF(AA124="","",IF(AA124="L",0,IF(AA124="V",0,IF(AA124="X",0,IF(AA$2="L",VLOOKUP(AA124,'H. INV.'!$F$10:$P$171,11,FALSE),IF(AA$2="S",VLOOKUP(AA124,'H. INV.'!$V$10:$AF$171,11,FALSE),IF(AA$2="D",VLOOKUP(AA124,'H. INV.'!$AL$10:$AV$171,11,FALSE),"")))))))</f>
        <v/>
      </c>
      <c r="FE124" s="148" t="str">
        <f>IF(AB124="","",IF(AB124="L",0,IF(AB124="V",0,IF(AB124="X",0,IF(AB$2="L",VLOOKUP(AB124,'H. INV.'!$F$10:$P$171,11,FALSE),IF(AB$2="S",VLOOKUP(AB124,'H. INV.'!$V$10:$AF$171,11,FALSE),IF(AB$2="D",VLOOKUP(AB124,'H. INV.'!$AL$10:$AV$171,11,FALSE),"")))))))</f>
        <v/>
      </c>
      <c r="FF124" s="148" t="str">
        <f>IF(AC124="","",IF(AC124="L",0,IF(AC124="V",0,IF(AC124="X",0,IF(AC$2="L",VLOOKUP(AC124,'H. INV.'!$F$10:$P$171,11,FALSE),IF(AC$2="S",VLOOKUP(AC124,'H. INV.'!$V$10:$AF$171,11,FALSE),IF(AC$2="D",VLOOKUP(AC124,'H. INV.'!$AL$10:$AV$171,11,FALSE),"")))))))</f>
        <v/>
      </c>
      <c r="FG124" s="148" t="str">
        <f>IF(AD124="","",IF(AD124="L",0,IF(AD124="V",0,IF(AD124="X",0,IF(AD$2="L",VLOOKUP(AD124,'H. INV.'!$F$10:$P$171,11,FALSE),IF(AD$2="S",VLOOKUP(AD124,'H. INV.'!$V$10:$AF$171,11,FALSE),IF(AD$2="D",VLOOKUP(AD124,'H. INV.'!$AL$10:$AV$171,11,FALSE),"")))))))</f>
        <v/>
      </c>
      <c r="FH124" s="148" t="str">
        <f>IF(AE124="","",IF(AE124="L",0,IF(AE124="V",0,IF(AE124="X",0,IF(AE$2="L",VLOOKUP(AE124,'H. INV.'!$F$10:$P$171,11,FALSE),IF(AE$2="S",VLOOKUP(AE124,'H. INV.'!$V$10:$AF$171,11,FALSE),IF(AE$2="D",VLOOKUP(AE124,'H. INV.'!$AL$10:$AV$171,11,FALSE),"")))))))</f>
        <v/>
      </c>
      <c r="FI124" s="148" t="str">
        <f>IF(AF124="","",IF(AF124="L",0,IF(AF124="V",0,IF(AF124="X",0,IF(AF$2="L",VLOOKUP(AF124,'H. INV.'!$F$10:$P$171,11,FALSE),IF(AF$2="S",VLOOKUP(AF124,'H. INV.'!$V$10:$AF$171,11,FALSE),IF(AF$2="D",VLOOKUP(AF124,'H. INV.'!$AL$10:$AV$171,11,FALSE),"")))))))</f>
        <v/>
      </c>
      <c r="FJ124" s="148" t="str">
        <f>IF(AG124="","",IF(AG124="L",0,IF(AG124="V",0,IF(AG124="X",0,IF(AG$2="L",VLOOKUP(AG124,'H. INV.'!$F$10:$P$171,11,FALSE),IF(AG$2="S",VLOOKUP(AG124,'H. INV.'!$V$10:$AF$171,11,FALSE),IF(AG$2="D",VLOOKUP(AG124,'H. INV.'!$AL$10:$AV$171,11,FALSE),"")))))))</f>
        <v/>
      </c>
      <c r="FK124" s="148" t="str">
        <f>IF(AH124="","",IF(AH124="L",0,IF(AH124="V",0,IF(AH124="X",0,IF(AH$2="L",VLOOKUP(AH124,'H. INV.'!$F$10:$P$171,11,FALSE),IF(AH$2="S",VLOOKUP(AH124,'H. INV.'!$V$10:$AF$171,11,FALSE),IF(AH$2="D",VLOOKUP(AH124,'H. INV.'!$AL$10:$AV$171,11,FALSE),"")))))))</f>
        <v/>
      </c>
      <c r="FL124" s="148" t="str">
        <f>IF(AI124="","",IF(AI124="L",0,IF(AI124="V",0,IF(AI124="X",0,IF(AI$2="L",VLOOKUP(AI124,'H. INV.'!$F$10:$P$171,11,FALSE),IF(AI$2="S",VLOOKUP(AI124,'H. INV.'!$V$10:$AF$171,11,FALSE),IF(AI$2="D",VLOOKUP(AI124,'H. INV.'!$AL$10:$AV$171,11,FALSE),"")))))))</f>
        <v/>
      </c>
      <c r="FM124" s="148" t="str">
        <f>IF(AJ124="","",IF(AJ124="L",0,IF(AJ124="V",0,IF(AJ124="X",0,IF(AJ$2="L",VLOOKUP(AJ124,'H. INV.'!$F$10:$P$171,11,FALSE),IF(AJ$2="S",VLOOKUP(AJ124,'H. INV.'!$V$10:$AF$171,11,FALSE),IF(AJ$2="D",VLOOKUP(AJ124,'H. INV.'!$AL$10:$AV$171,11,FALSE),"")))))))</f>
        <v/>
      </c>
      <c r="FN124" s="148" t="str">
        <f>IF(AK124="","",IF(AK124="L",0,IF(AK124="V",0,IF(AK124="X",0,IF(AK$2="L",VLOOKUP(AK124,'H. INV.'!$F$10:$P$171,11,FALSE),IF(AK$2="S",VLOOKUP(AK124,'H. INV.'!$V$10:$AF$171,11,FALSE),IF(AK$2="D",VLOOKUP(AK124,'H. INV.'!$AL$10:$AV$171,11,FALSE),"")))))))</f>
        <v/>
      </c>
      <c r="FO124" s="19"/>
      <c r="FP124" s="148" t="str">
        <f>IF(G124="","",IF(G124="L",0,IF(G124="V",0,IF(G124="X",0,IF(G$2="L",VLOOKUP(G124,'H. VER.'!$F$10:$P$171,11,FALSE),IF(G$2="S",VLOOKUP(G124,'H. VER.'!$V$10:$AF$171,11,FALSE),IF(G$2="D",VLOOKUP(G124,'H. VER.'!$AL$10:$AV$171,11,FALSE),"")))))))</f>
        <v/>
      </c>
      <c r="FQ124" s="148" t="str">
        <f>IF(H124="","",IF(H124="L",0,IF(H124="V",0,IF(H124="X",0,IF(H$2="L",VLOOKUP(H124,'H. VER.'!$F$10:$P$171,11,FALSE),IF(H$2="S",VLOOKUP(H124,'H. VER.'!$V$10:$AF$171,11,FALSE),IF(H$2="D",VLOOKUP(H124,'H. VER.'!$AL$10:$AV$171,11,FALSE),"")))))))</f>
        <v/>
      </c>
      <c r="FR124" s="148" t="str">
        <f>IF(I124="","",IF(I124="L",0,IF(I124="V",0,IF(I124="X",0,IF(I$2="L",VLOOKUP(I124,'H. VER.'!$F$10:$P$171,11,FALSE),IF(I$2="S",VLOOKUP(I124,'H. VER.'!$V$10:$AF$171,11,FALSE),IF(I$2="D",VLOOKUP(I124,'H. VER.'!$AL$10:$AV$171,11,FALSE),"")))))))</f>
        <v/>
      </c>
      <c r="FS124" s="148" t="str">
        <f>IF(J124="","",IF(J124="L",0,IF(J124="V",0,IF(J124="X",0,IF(J$2="L",VLOOKUP(J124,'H. VER.'!$F$10:$P$171,11,FALSE),IF(J$2="S",VLOOKUP(J124,'H. VER.'!$V$10:$AF$171,11,FALSE),IF(J$2="D",VLOOKUP(J124,'H. VER.'!$AL$10:$AV$171,11,FALSE),"")))))))</f>
        <v/>
      </c>
      <c r="FT124" s="148" t="str">
        <f>IF(K124="","",IF(K124="L",0,IF(K124="V",0,IF(K124="X",0,IF(K$2="L",VLOOKUP(K124,'H. VER.'!$F$10:$P$171,11,FALSE),IF(K$2="S",VLOOKUP(K124,'H. VER.'!$V$10:$AF$171,11,FALSE),IF(K$2="D",VLOOKUP(K124,'H. VER.'!$AL$10:$AV$171,11,FALSE),"")))))))</f>
        <v/>
      </c>
      <c r="FU124" s="148" t="str">
        <f>IF(L124="","",IF(L124="L",0,IF(L124="V",0,IF(L124="X",0,IF(L$2="L",VLOOKUP(L124,'H. VER.'!$F$10:$P$171,11,FALSE),IF(L$2="S",VLOOKUP(L124,'H. VER.'!$V$10:$AF$171,11,FALSE),IF(L$2="D",VLOOKUP(L124,'H. VER.'!$AL$10:$AV$171,11,FALSE),"")))))))</f>
        <v/>
      </c>
      <c r="FV124" s="148" t="str">
        <f>IF(M124="","",IF(M124="L",0,IF(M124="V",0,IF(M124="X",0,IF(M$2="L",VLOOKUP(M124,'H. VER.'!$F$10:$P$171,11,FALSE),IF(M$2="S",VLOOKUP(M124,'H. VER.'!$V$10:$AF$171,11,FALSE),IF(M$2="D",VLOOKUP(M124,'H. VER.'!$AL$10:$AV$171,11,FALSE),"")))))))</f>
        <v/>
      </c>
      <c r="FW124" s="148" t="str">
        <f>IF(N124="","",IF(N124="L",0,IF(N124="V",0,IF(N124="X",0,IF(N$2="L",VLOOKUP(N124,'H. VER.'!$F$10:$P$171,11,FALSE),IF(N$2="S",VLOOKUP(N124,'H. VER.'!$V$10:$AF$171,11,FALSE),IF(N$2="D",VLOOKUP(N124,'H. VER.'!$AL$10:$AV$171,11,FALSE),"")))))))</f>
        <v/>
      </c>
      <c r="FX124" s="148" t="str">
        <f>IF(O124="","",IF(O124="L",0,IF(O124="V",0,IF(O124="X",0,IF(O$2="L",VLOOKUP(O124,'H. VER.'!$F$10:$P$171,11,FALSE),IF(O$2="S",VLOOKUP(O124,'H. VER.'!$V$10:$AF$171,11,FALSE),IF(O$2="D",VLOOKUP(O124,'H. VER.'!$AL$10:$AV$171,11,FALSE),"")))))))</f>
        <v/>
      </c>
      <c r="FY124" s="148" t="str">
        <f>IF(P124="","",IF(P124="L",0,IF(P124="V",0,IF(P124="X",0,IF(P$2="L",VLOOKUP(P124,'H. VER.'!$F$10:$P$171,11,FALSE),IF(P$2="S",VLOOKUP(P124,'H. VER.'!$V$10:$AF$171,11,FALSE),IF(P$2="D",VLOOKUP(P124,'H. VER.'!$AL$10:$AV$171,11,FALSE),"")))))))</f>
        <v/>
      </c>
      <c r="FZ124" s="148" t="str">
        <f>IF(Q124="","",IF(Q124="L",0,IF(Q124="V",0,IF(Q124="X",0,IF(Q$2="L",VLOOKUP(Q124,'H. VER.'!$F$10:$P$171,11,FALSE),IF(Q$2="S",VLOOKUP(Q124,'H. VER.'!$V$10:$AF$171,11,FALSE),IF(Q$2="D",VLOOKUP(Q124,'H. VER.'!$AL$10:$AV$171,11,FALSE),"")))))))</f>
        <v/>
      </c>
      <c r="GA124" s="148" t="str">
        <f>IF(R124="","",IF(R124="L",0,IF(R124="V",0,IF(R124="X",0,IF(R$2="L",VLOOKUP(R124,'H. VER.'!$F$10:$P$171,11,FALSE),IF(R$2="S",VLOOKUP(R124,'H. VER.'!$V$10:$AF$171,11,FALSE),IF(R$2="D",VLOOKUP(R124,'H. VER.'!$AL$10:$AV$171,11,FALSE),"")))))))</f>
        <v/>
      </c>
      <c r="GB124" s="148" t="str">
        <f>IF(S124="","",IF(S124="L",0,IF(S124="V",0,IF(S124="X",0,IF(S$2="L",VLOOKUP(S124,'H. VER.'!$F$10:$P$171,11,FALSE),IF(S$2="S",VLOOKUP(S124,'H. VER.'!$V$10:$AF$171,11,FALSE),IF(S$2="D",VLOOKUP(S124,'H. VER.'!$AL$10:$AV$171,11,FALSE),"")))))))</f>
        <v/>
      </c>
      <c r="GC124" s="148" t="str">
        <f>IF(T124="","",IF(T124="L",0,IF(T124="V",0,IF(T124="X",0,IF(T$2="L",VLOOKUP(T124,'H. VER.'!$F$10:$P$171,11,FALSE),IF(T$2="S",VLOOKUP(T124,'H. VER.'!$V$10:$AF$171,11,FALSE),IF(T$2="D",VLOOKUP(T124,'H. VER.'!$AL$10:$AV$171,11,FALSE),"")))))))</f>
        <v/>
      </c>
      <c r="GD124" s="148" t="str">
        <f>IF(U124="","",IF(U124="L",0,IF(U124="V",0,IF(U124="X",0,IF(U$2="L",VLOOKUP(U124,'H. VER.'!$F$10:$P$171,11,FALSE),IF(U$2="S",VLOOKUP(U124,'H. VER.'!$V$10:$AF$171,11,FALSE),IF(U$2="D",VLOOKUP(U124,'H. VER.'!$AL$10:$AV$171,11,FALSE),"")))))))</f>
        <v/>
      </c>
      <c r="GE124" s="148" t="str">
        <f>IF(V124="","",IF(V124="L",0,IF(V124="V",0,IF(V124="X",0,IF(V$2="L",VLOOKUP(V124,'H. VER.'!$F$10:$P$171,11,FALSE),IF(V$2="S",VLOOKUP(V124,'H. VER.'!$V$10:$AF$171,11,FALSE),IF(V$2="D",VLOOKUP(V124,'H. VER.'!$AL$10:$AV$171,11,FALSE),"")))))))</f>
        <v/>
      </c>
      <c r="GF124" s="148" t="str">
        <f>IF(W124="","",IF(W124="L",0,IF(W124="V",0,IF(W124="X",0,IF(W$2="L",VLOOKUP(W124,'H. VER.'!$F$10:$P$171,11,FALSE),IF(W$2="S",VLOOKUP(W124,'H. VER.'!$V$10:$AF$171,11,FALSE),IF(W$2="D",VLOOKUP(W124,'H. VER.'!$AL$10:$AV$171,11,FALSE),"")))))))</f>
        <v/>
      </c>
      <c r="GG124" s="148" t="str">
        <f>IF(X124="","",IF(X124="L",0,IF(X124="V",0,IF(X124="X",0,IF(X$2="L",VLOOKUP(X124,'H. VER.'!$F$10:$P$171,11,FALSE),IF(X$2="S",VLOOKUP(X124,'H. VER.'!$V$10:$AF$171,11,FALSE),IF(X$2="D",VLOOKUP(X124,'H. VER.'!$AL$10:$AV$171,11,FALSE),"")))))))</f>
        <v/>
      </c>
      <c r="GH124" s="148" t="str">
        <f>IF(Y124="","",IF(Y124="L",0,IF(Y124="V",0,IF(Y124="X",0,IF(Y$2="L",VLOOKUP(Y124,'H. VER.'!$F$10:$P$171,11,FALSE),IF(Y$2="S",VLOOKUP(Y124,'H. VER.'!$V$10:$AF$171,11,FALSE),IF(Y$2="D",VLOOKUP(Y124,'H. VER.'!$AL$10:$AV$171,11,FALSE),"")))))))</f>
        <v/>
      </c>
      <c r="GI124" s="148" t="str">
        <f>IF(Z124="","",IF(Z124="L",0,IF(Z124="V",0,IF(Z124="X",0,IF(Z$2="L",VLOOKUP(Z124,'H. VER.'!$F$10:$P$171,11,FALSE),IF(Z$2="S",VLOOKUP(Z124,'H. VER.'!$V$10:$AF$171,11,FALSE),IF(Z$2="D",VLOOKUP(Z124,'H. VER.'!$AL$10:$AV$171,11,FALSE),"")))))))</f>
        <v/>
      </c>
      <c r="GJ124" s="148" t="str">
        <f>IF(AA124="","",IF(AA124="L",0,IF(AA124="V",0,IF(AA124="X",0,IF(AA$2="L",VLOOKUP(AA124,'H. VER.'!$F$10:$P$171,11,FALSE),IF(AA$2="S",VLOOKUP(AA124,'H. VER.'!$V$10:$AF$171,11,FALSE),IF(AA$2="D",VLOOKUP(AA124,'H. VER.'!$AL$10:$AV$171,11,FALSE),"")))))))</f>
        <v/>
      </c>
      <c r="GK124" s="148" t="str">
        <f>IF(AB124="","",IF(AB124="L",0,IF(AB124="V",0,IF(AB124="X",0,IF(AB$2="L",VLOOKUP(AB124,'H. VER.'!$F$10:$P$171,11,FALSE),IF(AB$2="S",VLOOKUP(AB124,'H. VER.'!$V$10:$AF$171,11,FALSE),IF(AB$2="D",VLOOKUP(AB124,'H. VER.'!$AL$10:$AV$171,11,FALSE),"")))))))</f>
        <v/>
      </c>
      <c r="GL124" s="148" t="str">
        <f>IF(AC124="","",IF(AC124="L",0,IF(AC124="V",0,IF(AC124="X",0,IF(AC$2="L",VLOOKUP(AC124,'H. VER.'!$F$10:$P$171,11,FALSE),IF(AC$2="S",VLOOKUP(AC124,'H. VER.'!$V$10:$AF$171,11,FALSE),IF(AC$2="D",VLOOKUP(AC124,'H. VER.'!$AL$10:$AV$171,11,FALSE),"")))))))</f>
        <v/>
      </c>
      <c r="GM124" s="148" t="str">
        <f>IF(AD124="","",IF(AD124="L",0,IF(AD124="V",0,IF(AD124="X",0,IF(AD$2="L",VLOOKUP(AD124,'H. VER.'!$F$10:$P$171,11,FALSE),IF(AD$2="S",VLOOKUP(AD124,'H. VER.'!$V$10:$AF$171,11,FALSE),IF(AD$2="D",VLOOKUP(AD124,'H. VER.'!$AL$10:$AV$171,11,FALSE),"")))))))</f>
        <v/>
      </c>
      <c r="GN124" s="148" t="str">
        <f>IF(AE124="","",IF(AE124="L",0,IF(AE124="V",0,IF(AE124="X",0,IF(AE$2="L",VLOOKUP(AE124,'H. VER.'!$F$10:$P$171,11,FALSE),IF(AE$2="S",VLOOKUP(AE124,'H. VER.'!$V$10:$AF$171,11,FALSE),IF(AE$2="D",VLOOKUP(AE124,'H. VER.'!$AL$10:$AV$171,11,FALSE),"")))))))</f>
        <v/>
      </c>
      <c r="GO124" s="148" t="str">
        <f>IF(AF124="","",IF(AF124="L",0,IF(AF124="V",0,IF(AF124="X",0,IF(AF$2="L",VLOOKUP(AF124,'H. VER.'!$F$10:$P$171,11,FALSE),IF(AF$2="S",VLOOKUP(AF124,'H. VER.'!$V$10:$AF$171,11,FALSE),IF(AF$2="D",VLOOKUP(AF124,'H. VER.'!$AL$10:$AV$171,11,FALSE),"")))))))</f>
        <v/>
      </c>
      <c r="GP124" s="148" t="str">
        <f>IF(AG124="","",IF(AG124="L",0,IF(AG124="V",0,IF(AG124="X",0,IF(AG$2="L",VLOOKUP(AG124,'H. VER.'!$F$10:$P$171,11,FALSE),IF(AG$2="S",VLOOKUP(AG124,'H. VER.'!$V$10:$AF$171,11,FALSE),IF(AG$2="D",VLOOKUP(AG124,'H. VER.'!$AL$10:$AV$171,11,FALSE),"")))))))</f>
        <v/>
      </c>
      <c r="GQ124" s="148" t="str">
        <f>IF(AH124="","",IF(AH124="L",0,IF(AH124="V",0,IF(AH124="X",0,IF(AH$2="L",VLOOKUP(AH124,'H. VER.'!$F$10:$P$171,11,FALSE),IF(AH$2="S",VLOOKUP(AH124,'H. VER.'!$V$10:$AF$171,11,FALSE),IF(AH$2="D",VLOOKUP(AH124,'H. VER.'!$AL$10:$AV$171,11,FALSE),"")))))))</f>
        <v/>
      </c>
      <c r="GR124" s="148" t="str">
        <f>IF(AI124="","",IF(AI124="L",0,IF(AI124="V",0,IF(AI124="X",0,IF(AI$2="L",VLOOKUP(AI124,'H. VER.'!$F$10:$P$171,11,FALSE),IF(AI$2="S",VLOOKUP(AI124,'H. VER.'!$V$10:$AF$171,11,FALSE),IF(AI$2="D",VLOOKUP(AI124,'H. VER.'!$AL$10:$AV$171,11,FALSE),"")))))))</f>
        <v/>
      </c>
      <c r="GS124" s="148" t="str">
        <f>IF(AJ124="","",IF(AJ124="L",0,IF(AJ124="V",0,IF(AJ124="X",0,IF(AJ$2="L",VLOOKUP(AJ124,'H. VER.'!$F$10:$P$171,11,FALSE),IF(AJ$2="S",VLOOKUP(AJ124,'H. VER.'!$V$10:$AF$171,11,FALSE),IF(AJ$2="D",VLOOKUP(AJ124,'H. VER.'!$AL$10:$AV$171,11,FALSE),"")))))))</f>
        <v/>
      </c>
      <c r="GT124" s="148" t="str">
        <f>IF(AK124="","",IF(AK124="L",0,IF(AK124="V",0,IF(AK124="X",0,IF(AK$2="L",VLOOKUP(AK124,'H. VER.'!$F$10:$P$171,11,FALSE),IF(AK$2="S",VLOOKUP(AK124,'H. VER.'!$V$10:$AF$171,11,FALSE),IF(AK$2="D",VLOOKUP(AK124,'H. VER.'!$AL$10:$AV$171,11,FALSE),"")))))))</f>
        <v/>
      </c>
      <c r="GU124" s="19"/>
      <c r="GV124" s="417" t="str">
        <f t="shared" si="122"/>
        <v/>
      </c>
      <c r="GW124" s="415"/>
    </row>
    <row r="125" spans="1:205" ht="15" customHeight="1">
      <c r="A125" s="368"/>
      <c r="B125" s="367" t="str">
        <f>IFERROR(VLOOKUP(A541/7/2023+CONDUCTORES!C:V,20,FALSE),"")</f>
        <v/>
      </c>
      <c r="C125" s="560" t="str">
        <f>IF(CUADRO!A125="",IF(B125="","",B125),VLOOKUP(CUADRO!A125,CONDUCTORES!C:E,3,FALSE))</f>
        <v/>
      </c>
      <c r="D125" s="561" t="str">
        <f>IF(ISNA(IF(B125="",IF(A125="","",A125),VLOOKUP(B125,CONDUCTORES!B:F,5,FALSE))),"",(IF(B125="",IF(A125="","",A125),VLOOKUP(B125,CONDUCTORES!B:F,5,FALSE))))</f>
        <v/>
      </c>
      <c r="E125" s="546">
        <v>110</v>
      </c>
      <c r="F125" s="552"/>
      <c r="G125" s="519"/>
      <c r="H125" s="519"/>
      <c r="I125" s="519"/>
      <c r="J125" s="519"/>
      <c r="K125" s="519"/>
      <c r="L125" s="519"/>
      <c r="M125" s="519"/>
      <c r="N125" s="519"/>
      <c r="O125" s="519"/>
      <c r="P125" s="519"/>
      <c r="Q125" s="519"/>
      <c r="R125" s="519"/>
      <c r="S125" s="519"/>
      <c r="T125" s="519"/>
      <c r="U125" s="519"/>
      <c r="V125" s="519"/>
      <c r="W125" s="519"/>
      <c r="X125" s="519"/>
      <c r="Y125" s="519"/>
      <c r="Z125" s="519"/>
      <c r="AA125" s="519"/>
      <c r="AB125" s="519"/>
      <c r="AC125" s="519"/>
      <c r="AD125" s="519"/>
      <c r="AE125" s="519"/>
      <c r="AF125" s="519"/>
      <c r="AG125" s="519"/>
      <c r="AH125" s="519"/>
      <c r="AI125" s="519"/>
      <c r="AJ125" s="519"/>
      <c r="AK125" s="519"/>
      <c r="AL125" s="417">
        <f t="shared" si="111"/>
        <v>0</v>
      </c>
      <c r="AM125" s="417">
        <f t="shared" si="79"/>
        <v>31</v>
      </c>
      <c r="AN125" s="463">
        <f t="shared" si="112"/>
        <v>0</v>
      </c>
      <c r="AO125" s="463">
        <f t="shared" si="113"/>
        <v>0</v>
      </c>
      <c r="AP125" s="463">
        <f t="shared" si="114"/>
        <v>0</v>
      </c>
      <c r="AQ125" s="463">
        <f t="shared" si="115"/>
        <v>0</v>
      </c>
      <c r="AR125" s="463">
        <f t="shared" si="116"/>
        <v>0</v>
      </c>
      <c r="AS125" s="464">
        <f t="shared" si="117"/>
        <v>0</v>
      </c>
      <c r="AT125" s="464">
        <f t="shared" si="118"/>
        <v>0</v>
      </c>
      <c r="AU125" s="465">
        <f>EH125+(AO125*(CALCULADORA!$L$22/30))+(CUADRO!AP125*CALCULADORA!$J$22)+(CUADRO!AQ125*CALCULADORA!$J$22)+(CUADRO!AR125*CALCULADORA!$J$22)</f>
        <v>0</v>
      </c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97">
        <f t="shared" si="123"/>
        <v>1</v>
      </c>
      <c r="BW125" s="97">
        <f t="shared" si="124"/>
        <v>2</v>
      </c>
      <c r="BX125" s="97">
        <f t="shared" si="125"/>
        <v>3</v>
      </c>
      <c r="BY125" s="97">
        <f t="shared" si="126"/>
        <v>4</v>
      </c>
      <c r="BZ125" s="97">
        <f t="shared" si="127"/>
        <v>5</v>
      </c>
      <c r="CA125" s="97">
        <f t="shared" si="128"/>
        <v>6</v>
      </c>
      <c r="CB125" s="97">
        <f t="shared" si="129"/>
        <v>7</v>
      </c>
      <c r="CC125" s="97">
        <f t="shared" si="130"/>
        <v>8</v>
      </c>
      <c r="CD125" s="97">
        <f t="shared" si="131"/>
        <v>9</v>
      </c>
      <c r="CE125" s="97">
        <f t="shared" si="132"/>
        <v>10</v>
      </c>
      <c r="CF125" s="97">
        <f t="shared" si="133"/>
        <v>11</v>
      </c>
      <c r="CG125" s="97">
        <f t="shared" si="134"/>
        <v>12</v>
      </c>
      <c r="CH125" s="97">
        <f t="shared" si="135"/>
        <v>13</v>
      </c>
      <c r="CI125" s="97">
        <f t="shared" si="136"/>
        <v>14</v>
      </c>
      <c r="CJ125" s="97">
        <f t="shared" si="137"/>
        <v>15</v>
      </c>
      <c r="CK125" s="97">
        <f t="shared" si="138"/>
        <v>16</v>
      </c>
      <c r="CL125" s="97">
        <f t="shared" si="139"/>
        <v>17</v>
      </c>
      <c r="CM125" s="97">
        <f t="shared" si="140"/>
        <v>18</v>
      </c>
      <c r="CN125" s="97">
        <f t="shared" si="141"/>
        <v>19</v>
      </c>
      <c r="CO125" s="97">
        <f t="shared" si="142"/>
        <v>20</v>
      </c>
      <c r="CP125" s="97">
        <f t="shared" si="143"/>
        <v>21</v>
      </c>
      <c r="CQ125" s="97">
        <f t="shared" si="144"/>
        <v>22</v>
      </c>
      <c r="CR125" s="97">
        <f t="shared" si="145"/>
        <v>23</v>
      </c>
      <c r="CS125" s="97">
        <f t="shared" si="146"/>
        <v>24</v>
      </c>
      <c r="CT125" s="97">
        <f t="shared" si="147"/>
        <v>25</v>
      </c>
      <c r="CU125" s="97">
        <f t="shared" si="148"/>
        <v>26</v>
      </c>
      <c r="CV125" s="97">
        <f t="shared" si="149"/>
        <v>27</v>
      </c>
      <c r="CW125" s="97">
        <f t="shared" si="150"/>
        <v>28</v>
      </c>
      <c r="CX125" s="97">
        <f t="shared" si="151"/>
        <v>29</v>
      </c>
      <c r="CY125" s="97">
        <f t="shared" si="152"/>
        <v>30</v>
      </c>
      <c r="CZ125" s="97">
        <f t="shared" si="153"/>
        <v>31</v>
      </c>
      <c r="DA125" s="19"/>
      <c r="DB125" s="19"/>
      <c r="DC125" s="148" t="str">
        <f>IF(G125="X",CALCULADORA!$J$22,IF(CUADRO!G125="V",0,IF(CUADRO!G125="AP",0,IF(CUADRO!G125="HS",0,IF(CUADRO!G125="BA",0,IF(CALCULADORA!$M$2="INVIERNO",CUADRO!EJ125,CUADRO!FP125))))))</f>
        <v/>
      </c>
      <c r="DD125" s="148" t="str">
        <f>IF(H125="X",CALCULADORA!$J$22,IF(CUADRO!H125="V",0,IF(CUADRO!H125="AP",0,IF(CUADRO!H125="HS",0,IF(CUADRO!H125="BA",0,IF(CALCULADORA!$M$2="INVIERNO",CUADRO!EK125,CUADRO!FQ125))))))</f>
        <v/>
      </c>
      <c r="DE125" s="148" t="str">
        <f>IF(I125="X",CALCULADORA!$J$22,IF(CUADRO!I125="V",0,IF(CUADRO!I125="AP",0,IF(CUADRO!I125="HS",0,IF(CUADRO!I125="BA",0,IF(CALCULADORA!$M$2="INVIERNO",CUADRO!EL125,CUADRO!FR125))))))</f>
        <v/>
      </c>
      <c r="DF125" s="148" t="str">
        <f>IF(J125="X",CALCULADORA!$J$22,IF(CUADRO!J125="V",0,IF(CUADRO!J125="AP",0,IF(CUADRO!J125="HS",0,IF(CUADRO!J125="BA",0,IF(CALCULADORA!$M$2="INVIERNO",CUADRO!EM125,CUADRO!FS125))))))</f>
        <v/>
      </c>
      <c r="DG125" s="148" t="str">
        <f>IF(K125="X",CALCULADORA!$J$22,IF(CUADRO!K125="V",0,IF(CUADRO!K125="AP",0,IF(CUADRO!K125="HS",0,IF(CUADRO!K125="BA",0,IF(CALCULADORA!$M$2="INVIERNO",CUADRO!EN125,CUADRO!FT125))))))</f>
        <v/>
      </c>
      <c r="DH125" s="148" t="str">
        <f>IF(L125="X",CALCULADORA!$J$22,IF(CUADRO!L125="V",0,IF(CUADRO!L125="AP",0,IF(CUADRO!L125="HS",0,IF(CUADRO!L125="BA",0,IF(CALCULADORA!$M$2="INVIERNO",CUADRO!EO125,CUADRO!FU125))))))</f>
        <v/>
      </c>
      <c r="DI125" s="148" t="str">
        <f>IF(M125="X",CALCULADORA!$J$22,IF(CUADRO!M125="V",0,IF(CUADRO!M125="AP",0,IF(CUADRO!M125="HS",0,IF(CUADRO!M125="BA",0,IF(CALCULADORA!$M$2="INVIERNO",CUADRO!EP125,CUADRO!FV125))))))</f>
        <v/>
      </c>
      <c r="DJ125" s="148" t="str">
        <f>IF(N125="X",CALCULADORA!$J$22,IF(CUADRO!N125="V",0,IF(CUADRO!N125="AP",0,IF(CUADRO!N125="HS",0,IF(CUADRO!N125="BA",0,IF(CALCULADORA!$M$2="INVIERNO",CUADRO!EQ125,CUADRO!FW125))))))</f>
        <v/>
      </c>
      <c r="DK125" s="148" t="str">
        <f>IF(O125="X",CALCULADORA!$J$22,IF(CUADRO!O125="V",0,IF(CUADRO!O125="AP",0,IF(CUADRO!O125="HS",0,IF(CUADRO!O125="BA",0,IF(CALCULADORA!$M$2="INVIERNO",CUADRO!ER125,CUADRO!FX125))))))</f>
        <v/>
      </c>
      <c r="DL125" s="148" t="str">
        <f>IF(P125="X",CALCULADORA!$J$22,IF(CUADRO!P125="V",0,IF(CUADRO!P125="AP",0,IF(CUADRO!P125="HS",0,IF(CUADRO!P125="BA",0,IF(CALCULADORA!$M$2="INVIERNO",CUADRO!ES125,CUADRO!FY125))))))</f>
        <v/>
      </c>
      <c r="DM125" s="148" t="str">
        <f>IF(Q125="X",CALCULADORA!$J$22,IF(CUADRO!Q125="V",0,IF(CUADRO!Q125="AP",0,IF(CUADRO!Q125="HS",0,IF(CUADRO!Q125="BA",0,IF(CALCULADORA!$M$2="INVIERNO",CUADRO!ET125,CUADRO!FZ125))))))</f>
        <v/>
      </c>
      <c r="DN125" s="148" t="str">
        <f>IF(R125="X",CALCULADORA!$J$22,IF(CUADRO!R125="V",0,IF(CUADRO!R125="AP",0,IF(CUADRO!R125="HS",0,IF(CUADRO!R125="BA",0,IF(CALCULADORA!$M$2="INVIERNO",CUADRO!EU125,CUADRO!GA125))))))</f>
        <v/>
      </c>
      <c r="DO125" s="148" t="str">
        <f>IF(S125="X",CALCULADORA!$J$22,IF(CUADRO!S125="V",0,IF(CUADRO!S125="AP",0,IF(CUADRO!S125="HS",0,IF(CUADRO!S125="BA",0,IF(CALCULADORA!$M$2="INVIERNO",CUADRO!EV125,CUADRO!GB125))))))</f>
        <v/>
      </c>
      <c r="DP125" s="148" t="str">
        <f>IF(T125="X",CALCULADORA!$J$22,IF(CUADRO!T125="V",0,IF(CUADRO!T125="AP",0,IF(CUADRO!T125="HS",0,IF(CUADRO!T125="BA",0,IF(CALCULADORA!$M$2="INVIERNO",CUADRO!EW125,CUADRO!GC125))))))</f>
        <v/>
      </c>
      <c r="DQ125" s="148" t="str">
        <f>IF(U125="X",CALCULADORA!$J$22,IF(CUADRO!U125="V",0,IF(CUADRO!U125="AP",0,IF(CUADRO!U125="HS",0,IF(CUADRO!U125="BA",0,IF(CALCULADORA!$M$2="INVIERNO",CUADRO!EX125,CUADRO!GD125))))))</f>
        <v/>
      </c>
      <c r="DR125" s="148" t="str">
        <f>IF(V125="X",CALCULADORA!$J$22,IF(CUADRO!V125="V",0,IF(CUADRO!V125="AP",0,IF(CUADRO!V125="HS",0,IF(CUADRO!V125="BA",0,IF(CALCULADORA!$M$2="INVIERNO",CUADRO!EY125,CUADRO!GE125))))))</f>
        <v/>
      </c>
      <c r="DS125" s="148" t="str">
        <f>IF(W125="X",CALCULADORA!$J$22,IF(CUADRO!W125="V",0,IF(CUADRO!W125="AP",0,IF(CUADRO!W125="HS",0,IF(CUADRO!W125="BA",0,IF(CALCULADORA!$M$2="INVIERNO",CUADRO!EZ125,CUADRO!GF125))))))</f>
        <v/>
      </c>
      <c r="DT125" s="148" t="str">
        <f>IF(X125="X",CALCULADORA!$J$22,IF(CUADRO!X125="V",0,IF(CUADRO!X125="AP",0,IF(CUADRO!X125="HS",0,IF(CUADRO!X125="BA",0,IF(CALCULADORA!$M$2="INVIERNO",CUADRO!FA125,CUADRO!GG125))))))</f>
        <v/>
      </c>
      <c r="DU125" s="148" t="str">
        <f>IF(Y125="X",CALCULADORA!$J$22,IF(CUADRO!Y125="V",0,IF(CUADRO!Y125="AP",0,IF(CUADRO!Y125="HS",0,IF(CUADRO!Y125="BA",0,IF(CALCULADORA!$M$2="INVIERNO",CUADRO!FB125,CUADRO!GH125))))))</f>
        <v/>
      </c>
      <c r="DV125" s="148" t="str">
        <f>IF(Z125="X",CALCULADORA!$J$22,IF(CUADRO!Z125="V",0,IF(CUADRO!Z125="AP",0,IF(CUADRO!Z125="HS",0,IF(CUADRO!Z125="BA",0,IF(CALCULADORA!$M$2="INVIERNO",CUADRO!FC125,CUADRO!GI125))))))</f>
        <v/>
      </c>
      <c r="DW125" s="148" t="str">
        <f>IF(AA125="X",CALCULADORA!$J$22,IF(CUADRO!AA125="V",0,IF(CUADRO!AA125="AP",0,IF(CUADRO!AA125="HS",0,IF(CUADRO!AA125="BA",0,IF(CALCULADORA!$M$2="INVIERNO",CUADRO!FD125,CUADRO!GJ125))))))</f>
        <v/>
      </c>
      <c r="DX125" s="148" t="str">
        <f>IF(AB125="X",CALCULADORA!$J$22,IF(CUADRO!AB125="V",0,IF(CUADRO!AB125="AP",0,IF(CUADRO!AB125="HS",0,IF(CUADRO!AB125="BA",0,IF(CALCULADORA!$M$2="INVIERNO",CUADRO!FE125,CUADRO!GK125))))))</f>
        <v/>
      </c>
      <c r="DY125" s="148" t="str">
        <f>IF(AC125="X",CALCULADORA!$J$22,IF(CUADRO!AC125="V",0,IF(CUADRO!AC125="AP",0,IF(CUADRO!AC125="HS",0,IF(CUADRO!AC125="BA",0,IF(CALCULADORA!$M$2="INVIERNO",CUADRO!FF125,CUADRO!GL125))))))</f>
        <v/>
      </c>
      <c r="DZ125" s="148" t="str">
        <f>IF(AD125="X",CALCULADORA!$J$22,IF(CUADRO!AD125="V",0,IF(CUADRO!AD125="AP",0,IF(CUADRO!AD125="HS",0,IF(CUADRO!AD125="BA",0,IF(CALCULADORA!$M$2="INVIERNO",CUADRO!FG125,CUADRO!GM125))))))</f>
        <v/>
      </c>
      <c r="EA125" s="148" t="str">
        <f>IF(AE125="X",CALCULADORA!$J$22,IF(CUADRO!AE125="V",0,IF(CUADRO!AE125="AP",0,IF(CUADRO!AE125="HS",0,IF(CUADRO!AE125="BA",0,IF(CALCULADORA!$M$2="INVIERNO",CUADRO!FH125,CUADRO!GN125))))))</f>
        <v/>
      </c>
      <c r="EB125" s="148" t="str">
        <f>IF(AF125="X",CALCULADORA!$J$22,IF(CUADRO!AF125="V",0,IF(CUADRO!AF125="AP",0,IF(CUADRO!AF125="HS",0,IF(CUADRO!AF125="BA",0,IF(CALCULADORA!$M$2="INVIERNO",CUADRO!FI125,CUADRO!GO125))))))</f>
        <v/>
      </c>
      <c r="EC125" s="148" t="str">
        <f>IF(AG125="X",CALCULADORA!$J$22,IF(CUADRO!AG125="V",0,IF(CUADRO!AG125="AP",0,IF(CUADRO!AG125="HS",0,IF(CUADRO!AG125="BA",0,IF(CALCULADORA!$M$2="INVIERNO",CUADRO!FJ125,CUADRO!GP125))))))</f>
        <v/>
      </c>
      <c r="ED125" s="148" t="str">
        <f>IF(AH125="X",CALCULADORA!$J$22,IF(CUADRO!AH125="V",0,IF(CUADRO!AH125="AP",0,IF(CUADRO!AH125="HS",0,IF(CUADRO!AH125="BA",0,IF(CALCULADORA!$M$2="INVIERNO",CUADRO!FK125,CUADRO!GQ125))))))</f>
        <v/>
      </c>
      <c r="EE125" s="148" t="str">
        <f>IF(AI125="X",CALCULADORA!$J$22,IF(CUADRO!AI125="V",0,IF(CUADRO!AI125="AP",0,IF(CUADRO!AI125="HS",0,IF(CUADRO!AI125="BA",0,IF(CALCULADORA!$M$2="INVIERNO",CUADRO!FL125,CUADRO!GR125))))))</f>
        <v/>
      </c>
      <c r="EF125" s="148" t="str">
        <f>IF(AJ125="X",CALCULADORA!$J$22,IF(CUADRO!AJ125="V",0,IF(CUADRO!AJ125="AP",0,IF(CUADRO!AJ125="HS",0,IF(CUADRO!AJ125="BA",0,IF(CALCULADORA!$M$2="INVIERNO",CUADRO!FM125,CUADRO!GS125))))))</f>
        <v/>
      </c>
      <c r="EG125" s="148" t="str">
        <f>IF(AK125="X",CALCULADORA!$J$22,IF(CUADRO!AK125="V",0,IF(CUADRO!AK125="AP",0,IF(CUADRO!AK125="HS",0,IF(CUADRO!AK125="BA",0,IF(CALCULADORA!$M$2="INVIERNO",CUADRO!FN125,CUADRO!GT125))))))</f>
        <v/>
      </c>
      <c r="EH125" s="363">
        <f t="shared" si="119"/>
        <v>0</v>
      </c>
      <c r="EI125" s="19"/>
      <c r="EJ125" s="148" t="str">
        <f>IF(G125="","",IF(G125="L",0,IF(G125="V",0,IF(G125="X",0,IF(G$2="L",VLOOKUP(G125,'H. INV.'!$F$10:$P$171,11,FALSE),IF(G$2="S",VLOOKUP(G125,'H. INV.'!$V$10:$AF$171,11,FALSE),IF(G$2="D",VLOOKUP(G125,'H. INV.'!$AL$10:$AV$171,11,FALSE),"")))))))</f>
        <v/>
      </c>
      <c r="EK125" s="148" t="str">
        <f>IF(H125="","",IF(H125="L",0,IF(H125="V",0,IF(H125="X",0,IF(H$2="L",VLOOKUP(H125,'H. INV.'!$F$10:$P$171,11,FALSE),IF(H$2="S",VLOOKUP(H125,'H. INV.'!$V$10:$AF$171,11,FALSE),IF(H$2="D",VLOOKUP(H125,'H. INV.'!$AL$10:$AV$171,11,FALSE),"")))))))</f>
        <v/>
      </c>
      <c r="EL125" s="148" t="str">
        <f>IF(I125="","",IF(I125="L",0,IF(I125="V",0,IF(I125="X",0,IF(I$2="L",VLOOKUP(I125,'H. INV.'!$F$10:$P$171,11,FALSE),IF(I$2="S",VLOOKUP(I125,'H. INV.'!$V$10:$AF$171,11,FALSE),IF(I$2="D",VLOOKUP(I125,'H. INV.'!$AL$10:$AV$171,11,FALSE),"")))))))</f>
        <v/>
      </c>
      <c r="EM125" s="148" t="str">
        <f>IF(J125="","",IF(J125="L",0,IF(J125="V",0,IF(J125="X",0,IF(J$2="L",VLOOKUP(J125,'H. INV.'!$F$10:$P$171,11,FALSE),IF(J$2="S",VLOOKUP(J125,'H. INV.'!$V$10:$AF$171,11,FALSE),IF(J$2="D",VLOOKUP(J125,'H. INV.'!$AL$10:$AV$171,11,FALSE),"")))))))</f>
        <v/>
      </c>
      <c r="EN125" s="148" t="str">
        <f>IF(K125="","",IF(K125="L",0,IF(K125="V",0,IF(K125="X",0,IF(K$2="L",VLOOKUP(K125,'H. INV.'!$F$10:$P$171,11,FALSE),IF(K$2="S",VLOOKUP(K125,'H. INV.'!$V$10:$AF$171,11,FALSE),IF(K$2="D",VLOOKUP(K125,'H. INV.'!$AL$10:$AV$171,11,FALSE),"")))))))</f>
        <v/>
      </c>
      <c r="EO125" s="148" t="str">
        <f>IF(L125="","",IF(L125="L",0,IF(L125="V",0,IF(L125="X",0,IF(L$2="L",VLOOKUP(L125,'H. INV.'!$F$10:$P$171,11,FALSE),IF(L$2="S",VLOOKUP(L125,'H. INV.'!$V$10:$AF$171,11,FALSE),IF(L$2="D",VLOOKUP(L125,'H. INV.'!$AL$10:$AV$171,11,FALSE),"")))))))</f>
        <v/>
      </c>
      <c r="EP125" s="148" t="str">
        <f>IF(M125="","",IF(M125="L",0,IF(M125="V",0,IF(M125="X",0,IF(M$2="L",VLOOKUP(M125,'H. INV.'!$F$10:$P$171,11,FALSE),IF(M$2="S",VLOOKUP(M125,'H. INV.'!$V$10:$AF$171,11,FALSE),IF(M$2="D",VLOOKUP(M125,'H. INV.'!$AL$10:$AV$171,11,FALSE),"")))))))</f>
        <v/>
      </c>
      <c r="EQ125" s="148" t="str">
        <f>IF(N125="","",IF(N125="L",0,IF(N125="V",0,IF(N125="X",0,IF(N$2="L",VLOOKUP(N125,'H. INV.'!$F$10:$P$171,11,FALSE),IF(N$2="S",VLOOKUP(N125,'H. INV.'!$V$10:$AF$171,11,FALSE),IF(N$2="D",VLOOKUP(N125,'H. INV.'!$AL$10:$AV$171,11,FALSE),"")))))))</f>
        <v/>
      </c>
      <c r="ER125" s="148" t="str">
        <f>IF(O125="","",IF(O125="L",0,IF(O125="V",0,IF(O125="X",0,IF(O$2="L",VLOOKUP(O125,'H. INV.'!$F$10:$P$171,11,FALSE),IF(O$2="S",VLOOKUP(O125,'H. INV.'!$V$10:$AF$171,11,FALSE),IF(O$2="D",VLOOKUP(O125,'H. INV.'!$AL$10:$AV$171,11,FALSE),"")))))))</f>
        <v/>
      </c>
      <c r="ES125" s="148" t="str">
        <f>IF(P125="","",IF(P125="L",0,IF(P125="V",0,IF(P125="X",0,IF(P$2="L",VLOOKUP(P125,'H. INV.'!$F$10:$P$171,11,FALSE),IF(P$2="S",VLOOKUP(P125,'H. INV.'!$V$10:$AF$171,11,FALSE),IF(P$2="D",VLOOKUP(P125,'H. INV.'!$AL$10:$AV$171,11,FALSE),"")))))))</f>
        <v/>
      </c>
      <c r="ET125" s="148" t="str">
        <f>IF(Q125="","",IF(Q125="L",0,IF(Q125="V",0,IF(Q125="X",0,IF(Q$2="L",VLOOKUP(Q125,'H. INV.'!$F$10:$P$171,11,FALSE),IF(Q$2="S",VLOOKUP(Q125,'H. INV.'!$V$10:$AF$171,11,FALSE),IF(Q$2="D",VLOOKUP(Q125,'H. INV.'!$AL$10:$AV$171,11,FALSE),"")))))))</f>
        <v/>
      </c>
      <c r="EU125" s="148" t="str">
        <f>IF(R125="","",IF(R125="L",0,IF(R125="V",0,IF(R125="X",0,IF(R$2="L",VLOOKUP(R125,'H. INV.'!$F$10:$P$171,11,FALSE),IF(R$2="S",VLOOKUP(R125,'H. INV.'!$V$10:$AF$171,11,FALSE),IF(R$2="D",VLOOKUP(R125,'H. INV.'!$AL$10:$AV$171,11,FALSE),"")))))))</f>
        <v/>
      </c>
      <c r="EV125" s="148" t="str">
        <f>IF(S125="","",IF(S125="L",0,IF(S125="V",0,IF(S125="X",0,IF(S$2="L",VLOOKUP(S125,'H. INV.'!$F$10:$P$171,11,FALSE),IF(S$2="S",VLOOKUP(S125,'H. INV.'!$V$10:$AF$171,11,FALSE),IF(S$2="D",VLOOKUP(S125,'H. INV.'!$AL$10:$AV$171,11,FALSE),"")))))))</f>
        <v/>
      </c>
      <c r="EW125" s="148" t="str">
        <f>IF(T125="","",IF(T125="L",0,IF(T125="V",0,IF(T125="X",0,IF(T$2="L",VLOOKUP(T125,'H. INV.'!$F$10:$P$171,11,FALSE),IF(T$2="S",VLOOKUP(T125,'H. INV.'!$V$10:$AF$171,11,FALSE),IF(T$2="D",VLOOKUP(T125,'H. INV.'!$AL$10:$AV$171,11,FALSE),"")))))))</f>
        <v/>
      </c>
      <c r="EX125" s="148" t="str">
        <f>IF(U125="","",IF(U125="L",0,IF(U125="V",0,IF(U125="X",0,IF(U$2="L",VLOOKUP(U125,'H. INV.'!$F$10:$P$171,11,FALSE),IF(U$2="S",VLOOKUP(U125,'H. INV.'!$V$10:$AF$171,11,FALSE),IF(U$2="D",VLOOKUP(U125,'H. INV.'!$AL$10:$AV$171,11,FALSE),"")))))))</f>
        <v/>
      </c>
      <c r="EY125" s="148" t="str">
        <f>IF(V125="","",IF(V125="L",0,IF(V125="V",0,IF(V125="X",0,IF(V$2="L",VLOOKUP(V125,'H. INV.'!$F$10:$P$171,11,FALSE),IF(V$2="S",VLOOKUP(V125,'H. INV.'!$V$10:$AF$171,11,FALSE),IF(V$2="D",VLOOKUP(V125,'H. INV.'!$AL$10:$AV$171,11,FALSE),"")))))))</f>
        <v/>
      </c>
      <c r="EZ125" s="148" t="str">
        <f>IF(W125="","",IF(W125="L",0,IF(W125="V",0,IF(W125="X",0,IF(W$2="L",VLOOKUP(W125,'H. INV.'!$F$10:$P$171,11,FALSE),IF(W$2="S",VLOOKUP(W125,'H. INV.'!$V$10:$AF$171,11,FALSE),IF(W$2="D",VLOOKUP(W125,'H. INV.'!$AL$10:$AV$171,11,FALSE),"")))))))</f>
        <v/>
      </c>
      <c r="FA125" s="148" t="str">
        <f>IF(X125="","",IF(X125="L",0,IF(X125="V",0,IF(X125="X",0,IF(X$2="L",VLOOKUP(X125,'H. INV.'!$F$10:$P$171,11,FALSE),IF(X$2="S",VLOOKUP(X125,'H. INV.'!$V$10:$AF$171,11,FALSE),IF(X$2="D",VLOOKUP(X125,'H. INV.'!$AL$10:$AV$171,11,FALSE),"")))))))</f>
        <v/>
      </c>
      <c r="FB125" s="148" t="str">
        <f>IF(Y125="","",IF(Y125="L",0,IF(Y125="V",0,IF(Y125="X",0,IF(Y$2="L",VLOOKUP(Y125,'H. INV.'!$F$10:$P$171,11,FALSE),IF(Y$2="S",VLOOKUP(Y125,'H. INV.'!$V$10:$AF$171,11,FALSE),IF(Y$2="D",VLOOKUP(Y125,'H. INV.'!$AL$10:$AV$171,11,FALSE),"")))))))</f>
        <v/>
      </c>
      <c r="FC125" s="148" t="str">
        <f>IF(Z125="","",IF(Z125="L",0,IF(Z125="V",0,IF(Z125="X",0,IF(Z$2="L",VLOOKUP(Z125,'H. INV.'!$F$10:$P$171,11,FALSE),IF(Z$2="S",VLOOKUP(Z125,'H. INV.'!$V$10:$AF$171,11,FALSE),IF(Z$2="D",VLOOKUP(Z125,'H. INV.'!$AL$10:$AV$171,11,FALSE),"")))))))</f>
        <v/>
      </c>
      <c r="FD125" s="148" t="str">
        <f>IF(AA125="","",IF(AA125="L",0,IF(AA125="V",0,IF(AA125="X",0,IF(AA$2="L",VLOOKUP(AA125,'H. INV.'!$F$10:$P$171,11,FALSE),IF(AA$2="S",VLOOKUP(AA125,'H. INV.'!$V$10:$AF$171,11,FALSE),IF(AA$2="D",VLOOKUP(AA125,'H. INV.'!$AL$10:$AV$171,11,FALSE),"")))))))</f>
        <v/>
      </c>
      <c r="FE125" s="148" t="str">
        <f>IF(AB125="","",IF(AB125="L",0,IF(AB125="V",0,IF(AB125="X",0,IF(AB$2="L",VLOOKUP(AB125,'H. INV.'!$F$10:$P$171,11,FALSE),IF(AB$2="S",VLOOKUP(AB125,'H. INV.'!$V$10:$AF$171,11,FALSE),IF(AB$2="D",VLOOKUP(AB125,'H. INV.'!$AL$10:$AV$171,11,FALSE),"")))))))</f>
        <v/>
      </c>
      <c r="FF125" s="148" t="str">
        <f>IF(AC125="","",IF(AC125="L",0,IF(AC125="V",0,IF(AC125="X",0,IF(AC$2="L",VLOOKUP(AC125,'H. INV.'!$F$10:$P$171,11,FALSE),IF(AC$2="S",VLOOKUP(AC125,'H. INV.'!$V$10:$AF$171,11,FALSE),IF(AC$2="D",VLOOKUP(AC125,'H. INV.'!$AL$10:$AV$171,11,FALSE),"")))))))</f>
        <v/>
      </c>
      <c r="FG125" s="148" t="str">
        <f>IF(AD125="","",IF(AD125="L",0,IF(AD125="V",0,IF(AD125="X",0,IF(AD$2="L",VLOOKUP(AD125,'H. INV.'!$F$10:$P$171,11,FALSE),IF(AD$2="S",VLOOKUP(AD125,'H. INV.'!$V$10:$AF$171,11,FALSE),IF(AD$2="D",VLOOKUP(AD125,'H. INV.'!$AL$10:$AV$171,11,FALSE),"")))))))</f>
        <v/>
      </c>
      <c r="FH125" s="148" t="str">
        <f>IF(AE125="","",IF(AE125="L",0,IF(AE125="V",0,IF(AE125="X",0,IF(AE$2="L",VLOOKUP(AE125,'H. INV.'!$F$10:$P$171,11,FALSE),IF(AE$2="S",VLOOKUP(AE125,'H. INV.'!$V$10:$AF$171,11,FALSE),IF(AE$2="D",VLOOKUP(AE125,'H. INV.'!$AL$10:$AV$171,11,FALSE),"")))))))</f>
        <v/>
      </c>
      <c r="FI125" s="148" t="str">
        <f>IF(AF125="","",IF(AF125="L",0,IF(AF125="V",0,IF(AF125="X",0,IF(AF$2="L",VLOOKUP(AF125,'H. INV.'!$F$10:$P$171,11,FALSE),IF(AF$2="S",VLOOKUP(AF125,'H. INV.'!$V$10:$AF$171,11,FALSE),IF(AF$2="D",VLOOKUP(AF125,'H. INV.'!$AL$10:$AV$171,11,FALSE),"")))))))</f>
        <v/>
      </c>
      <c r="FJ125" s="148" t="str">
        <f>IF(AG125="","",IF(AG125="L",0,IF(AG125="V",0,IF(AG125="X",0,IF(AG$2="L",VLOOKUP(AG125,'H. INV.'!$F$10:$P$171,11,FALSE),IF(AG$2="S",VLOOKUP(AG125,'H. INV.'!$V$10:$AF$171,11,FALSE),IF(AG$2="D",VLOOKUP(AG125,'H. INV.'!$AL$10:$AV$171,11,FALSE),"")))))))</f>
        <v/>
      </c>
      <c r="FK125" s="148" t="str">
        <f>IF(AH125="","",IF(AH125="L",0,IF(AH125="V",0,IF(AH125="X",0,IF(AH$2="L",VLOOKUP(AH125,'H. INV.'!$F$10:$P$171,11,FALSE),IF(AH$2="S",VLOOKUP(AH125,'H. INV.'!$V$10:$AF$171,11,FALSE),IF(AH$2="D",VLOOKUP(AH125,'H. INV.'!$AL$10:$AV$171,11,FALSE),"")))))))</f>
        <v/>
      </c>
      <c r="FL125" s="148" t="str">
        <f>IF(AI125="","",IF(AI125="L",0,IF(AI125="V",0,IF(AI125="X",0,IF(AI$2="L",VLOOKUP(AI125,'H. INV.'!$F$10:$P$171,11,FALSE),IF(AI$2="S",VLOOKUP(AI125,'H. INV.'!$V$10:$AF$171,11,FALSE),IF(AI$2="D",VLOOKUP(AI125,'H. INV.'!$AL$10:$AV$171,11,FALSE),"")))))))</f>
        <v/>
      </c>
      <c r="FM125" s="148" t="str">
        <f>IF(AJ125="","",IF(AJ125="L",0,IF(AJ125="V",0,IF(AJ125="X",0,IF(AJ$2="L",VLOOKUP(AJ125,'H. INV.'!$F$10:$P$171,11,FALSE),IF(AJ$2="S",VLOOKUP(AJ125,'H. INV.'!$V$10:$AF$171,11,FALSE),IF(AJ$2="D",VLOOKUP(AJ125,'H. INV.'!$AL$10:$AV$171,11,FALSE),"")))))))</f>
        <v/>
      </c>
      <c r="FN125" s="148" t="str">
        <f>IF(AK125="","",IF(AK125="L",0,IF(AK125="V",0,IF(AK125="X",0,IF(AK$2="L",VLOOKUP(AK125,'H. INV.'!$F$10:$P$171,11,FALSE),IF(AK$2="S",VLOOKUP(AK125,'H. INV.'!$V$10:$AF$171,11,FALSE),IF(AK$2="D",VLOOKUP(AK125,'H. INV.'!$AL$10:$AV$171,11,FALSE),"")))))))</f>
        <v/>
      </c>
      <c r="FO125" s="19"/>
      <c r="FP125" s="148" t="str">
        <f>IF(G125="","",IF(G125="L",0,IF(G125="V",0,IF(G125="X",0,IF(G$2="L",VLOOKUP(G125,'H. VER.'!$F$10:$P$171,11,FALSE),IF(G$2="S",VLOOKUP(G125,'H. VER.'!$V$10:$AF$171,11,FALSE),IF(G$2="D",VLOOKUP(G125,'H. VER.'!$AL$10:$AV$171,11,FALSE),"")))))))</f>
        <v/>
      </c>
      <c r="FQ125" s="148" t="str">
        <f>IF(H125="","",IF(H125="L",0,IF(H125="V",0,IF(H125="X",0,IF(H$2="L",VLOOKUP(H125,'H. VER.'!$F$10:$P$171,11,FALSE),IF(H$2="S",VLOOKUP(H125,'H. VER.'!$V$10:$AF$171,11,FALSE),IF(H$2="D",VLOOKUP(H125,'H. VER.'!$AL$10:$AV$171,11,FALSE),"")))))))</f>
        <v/>
      </c>
      <c r="FR125" s="148" t="str">
        <f>IF(I125="","",IF(I125="L",0,IF(I125="V",0,IF(I125="X",0,IF(I$2="L",VLOOKUP(I125,'H. VER.'!$F$10:$P$171,11,FALSE),IF(I$2="S",VLOOKUP(I125,'H. VER.'!$V$10:$AF$171,11,FALSE),IF(I$2="D",VLOOKUP(I125,'H. VER.'!$AL$10:$AV$171,11,FALSE),"")))))))</f>
        <v/>
      </c>
      <c r="FS125" s="148" t="str">
        <f>IF(J125="","",IF(J125="L",0,IF(J125="V",0,IF(J125="X",0,IF(J$2="L",VLOOKUP(J125,'H. VER.'!$F$10:$P$171,11,FALSE),IF(J$2="S",VLOOKUP(J125,'H. VER.'!$V$10:$AF$171,11,FALSE),IF(J$2="D",VLOOKUP(J125,'H. VER.'!$AL$10:$AV$171,11,FALSE),"")))))))</f>
        <v/>
      </c>
      <c r="FT125" s="148" t="str">
        <f>IF(K125="","",IF(K125="L",0,IF(K125="V",0,IF(K125="X",0,IF(K$2="L",VLOOKUP(K125,'H. VER.'!$F$10:$P$171,11,FALSE),IF(K$2="S",VLOOKUP(K125,'H. VER.'!$V$10:$AF$171,11,FALSE),IF(K$2="D",VLOOKUP(K125,'H. VER.'!$AL$10:$AV$171,11,FALSE),"")))))))</f>
        <v/>
      </c>
      <c r="FU125" s="148" t="str">
        <f>IF(L125="","",IF(L125="L",0,IF(L125="V",0,IF(L125="X",0,IF(L$2="L",VLOOKUP(L125,'H. VER.'!$F$10:$P$171,11,FALSE),IF(L$2="S",VLOOKUP(L125,'H. VER.'!$V$10:$AF$171,11,FALSE),IF(L$2="D",VLOOKUP(L125,'H. VER.'!$AL$10:$AV$171,11,FALSE),"")))))))</f>
        <v/>
      </c>
      <c r="FV125" s="148" t="str">
        <f>IF(M125="","",IF(M125="L",0,IF(M125="V",0,IF(M125="X",0,IF(M$2="L",VLOOKUP(M125,'H. VER.'!$F$10:$P$171,11,FALSE),IF(M$2="S",VLOOKUP(M125,'H. VER.'!$V$10:$AF$171,11,FALSE),IF(M$2="D",VLOOKUP(M125,'H. VER.'!$AL$10:$AV$171,11,FALSE),"")))))))</f>
        <v/>
      </c>
      <c r="FW125" s="148" t="str">
        <f>IF(N125="","",IF(N125="L",0,IF(N125="V",0,IF(N125="X",0,IF(N$2="L",VLOOKUP(N125,'H. VER.'!$F$10:$P$171,11,FALSE),IF(N$2="S",VLOOKUP(N125,'H. VER.'!$V$10:$AF$171,11,FALSE),IF(N$2="D",VLOOKUP(N125,'H. VER.'!$AL$10:$AV$171,11,FALSE),"")))))))</f>
        <v/>
      </c>
      <c r="FX125" s="148" t="str">
        <f>IF(O125="","",IF(O125="L",0,IF(O125="V",0,IF(O125="X",0,IF(O$2="L",VLOOKUP(O125,'H. VER.'!$F$10:$P$171,11,FALSE),IF(O$2="S",VLOOKUP(O125,'H. VER.'!$V$10:$AF$171,11,FALSE),IF(O$2="D",VLOOKUP(O125,'H. VER.'!$AL$10:$AV$171,11,FALSE),"")))))))</f>
        <v/>
      </c>
      <c r="FY125" s="148" t="str">
        <f>IF(P125="","",IF(P125="L",0,IF(P125="V",0,IF(P125="X",0,IF(P$2="L",VLOOKUP(P125,'H. VER.'!$F$10:$P$171,11,FALSE),IF(P$2="S",VLOOKUP(P125,'H. VER.'!$V$10:$AF$171,11,FALSE),IF(P$2="D",VLOOKUP(P125,'H. VER.'!$AL$10:$AV$171,11,FALSE),"")))))))</f>
        <v/>
      </c>
      <c r="FZ125" s="148" t="str">
        <f>IF(Q125="","",IF(Q125="L",0,IF(Q125="V",0,IF(Q125="X",0,IF(Q$2="L",VLOOKUP(Q125,'H. VER.'!$F$10:$P$171,11,FALSE),IF(Q$2="S",VLOOKUP(Q125,'H. VER.'!$V$10:$AF$171,11,FALSE),IF(Q$2="D",VLOOKUP(Q125,'H. VER.'!$AL$10:$AV$171,11,FALSE),"")))))))</f>
        <v/>
      </c>
      <c r="GA125" s="148" t="str">
        <f>IF(R125="","",IF(R125="L",0,IF(R125="V",0,IF(R125="X",0,IF(R$2="L",VLOOKUP(R125,'H. VER.'!$F$10:$P$171,11,FALSE),IF(R$2="S",VLOOKUP(R125,'H. VER.'!$V$10:$AF$171,11,FALSE),IF(R$2="D",VLOOKUP(R125,'H. VER.'!$AL$10:$AV$171,11,FALSE),"")))))))</f>
        <v/>
      </c>
      <c r="GB125" s="148" t="str">
        <f>IF(S125="","",IF(S125="L",0,IF(S125="V",0,IF(S125="X",0,IF(S$2="L",VLOOKUP(S125,'H. VER.'!$F$10:$P$171,11,FALSE),IF(S$2="S",VLOOKUP(S125,'H. VER.'!$V$10:$AF$171,11,FALSE),IF(S$2="D",VLOOKUP(S125,'H. VER.'!$AL$10:$AV$171,11,FALSE),"")))))))</f>
        <v/>
      </c>
      <c r="GC125" s="148" t="str">
        <f>IF(T125="","",IF(T125="L",0,IF(T125="V",0,IF(T125="X",0,IF(T$2="L",VLOOKUP(T125,'H. VER.'!$F$10:$P$171,11,FALSE),IF(T$2="S",VLOOKUP(T125,'H. VER.'!$V$10:$AF$171,11,FALSE),IF(T$2="D",VLOOKUP(T125,'H. VER.'!$AL$10:$AV$171,11,FALSE),"")))))))</f>
        <v/>
      </c>
      <c r="GD125" s="148" t="str">
        <f>IF(U125="","",IF(U125="L",0,IF(U125="V",0,IF(U125="X",0,IF(U$2="L",VLOOKUP(U125,'H. VER.'!$F$10:$P$171,11,FALSE),IF(U$2="S",VLOOKUP(U125,'H. VER.'!$V$10:$AF$171,11,FALSE),IF(U$2="D",VLOOKUP(U125,'H. VER.'!$AL$10:$AV$171,11,FALSE),"")))))))</f>
        <v/>
      </c>
      <c r="GE125" s="148" t="str">
        <f>IF(V125="","",IF(V125="L",0,IF(V125="V",0,IF(V125="X",0,IF(V$2="L",VLOOKUP(V125,'H. VER.'!$F$10:$P$171,11,FALSE),IF(V$2="S",VLOOKUP(V125,'H. VER.'!$V$10:$AF$171,11,FALSE),IF(V$2="D",VLOOKUP(V125,'H. VER.'!$AL$10:$AV$171,11,FALSE),"")))))))</f>
        <v/>
      </c>
      <c r="GF125" s="148" t="str">
        <f>IF(W125="","",IF(W125="L",0,IF(W125="V",0,IF(W125="X",0,IF(W$2="L",VLOOKUP(W125,'H. VER.'!$F$10:$P$171,11,FALSE),IF(W$2="S",VLOOKUP(W125,'H. VER.'!$V$10:$AF$171,11,FALSE),IF(W$2="D",VLOOKUP(W125,'H. VER.'!$AL$10:$AV$171,11,FALSE),"")))))))</f>
        <v/>
      </c>
      <c r="GG125" s="148" t="str">
        <f>IF(X125="","",IF(X125="L",0,IF(X125="V",0,IF(X125="X",0,IF(X$2="L",VLOOKUP(X125,'H. VER.'!$F$10:$P$171,11,FALSE),IF(X$2="S",VLOOKUP(X125,'H. VER.'!$V$10:$AF$171,11,FALSE),IF(X$2="D",VLOOKUP(X125,'H. VER.'!$AL$10:$AV$171,11,FALSE),"")))))))</f>
        <v/>
      </c>
      <c r="GH125" s="148" t="str">
        <f>IF(Y125="","",IF(Y125="L",0,IF(Y125="V",0,IF(Y125="X",0,IF(Y$2="L",VLOOKUP(Y125,'H. VER.'!$F$10:$P$171,11,FALSE),IF(Y$2="S",VLOOKUP(Y125,'H. VER.'!$V$10:$AF$171,11,FALSE),IF(Y$2="D",VLOOKUP(Y125,'H. VER.'!$AL$10:$AV$171,11,FALSE),"")))))))</f>
        <v/>
      </c>
      <c r="GI125" s="148" t="str">
        <f>IF(Z125="","",IF(Z125="L",0,IF(Z125="V",0,IF(Z125="X",0,IF(Z$2="L",VLOOKUP(Z125,'H. VER.'!$F$10:$P$171,11,FALSE),IF(Z$2="S",VLOOKUP(Z125,'H. VER.'!$V$10:$AF$171,11,FALSE),IF(Z$2="D",VLOOKUP(Z125,'H. VER.'!$AL$10:$AV$171,11,FALSE),"")))))))</f>
        <v/>
      </c>
      <c r="GJ125" s="148" t="str">
        <f>IF(AA125="","",IF(AA125="L",0,IF(AA125="V",0,IF(AA125="X",0,IF(AA$2="L",VLOOKUP(AA125,'H. VER.'!$F$10:$P$171,11,FALSE),IF(AA$2="S",VLOOKUP(AA125,'H. VER.'!$V$10:$AF$171,11,FALSE),IF(AA$2="D",VLOOKUP(AA125,'H. VER.'!$AL$10:$AV$171,11,FALSE),"")))))))</f>
        <v/>
      </c>
      <c r="GK125" s="148" t="str">
        <f>IF(AB125="","",IF(AB125="L",0,IF(AB125="V",0,IF(AB125="X",0,IF(AB$2="L",VLOOKUP(AB125,'H. VER.'!$F$10:$P$171,11,FALSE),IF(AB$2="S",VLOOKUP(AB125,'H. VER.'!$V$10:$AF$171,11,FALSE),IF(AB$2="D",VLOOKUP(AB125,'H. VER.'!$AL$10:$AV$171,11,FALSE),"")))))))</f>
        <v/>
      </c>
      <c r="GL125" s="148" t="str">
        <f>IF(AC125="","",IF(AC125="L",0,IF(AC125="V",0,IF(AC125="X",0,IF(AC$2="L",VLOOKUP(AC125,'H. VER.'!$F$10:$P$171,11,FALSE),IF(AC$2="S",VLOOKUP(AC125,'H. VER.'!$V$10:$AF$171,11,FALSE),IF(AC$2="D",VLOOKUP(AC125,'H. VER.'!$AL$10:$AV$171,11,FALSE),"")))))))</f>
        <v/>
      </c>
      <c r="GM125" s="148" t="str">
        <f>IF(AD125="","",IF(AD125="L",0,IF(AD125="V",0,IF(AD125="X",0,IF(AD$2="L",VLOOKUP(AD125,'H. VER.'!$F$10:$P$171,11,FALSE),IF(AD$2="S",VLOOKUP(AD125,'H. VER.'!$V$10:$AF$171,11,FALSE),IF(AD$2="D",VLOOKUP(AD125,'H. VER.'!$AL$10:$AV$171,11,FALSE),"")))))))</f>
        <v/>
      </c>
      <c r="GN125" s="148" t="str">
        <f>IF(AE125="","",IF(AE125="L",0,IF(AE125="V",0,IF(AE125="X",0,IF(AE$2="L",VLOOKUP(AE125,'H. VER.'!$F$10:$P$171,11,FALSE),IF(AE$2="S",VLOOKUP(AE125,'H. VER.'!$V$10:$AF$171,11,FALSE),IF(AE$2="D",VLOOKUP(AE125,'H. VER.'!$AL$10:$AV$171,11,FALSE),"")))))))</f>
        <v/>
      </c>
      <c r="GO125" s="148" t="str">
        <f>IF(AF125="","",IF(AF125="L",0,IF(AF125="V",0,IF(AF125="X",0,IF(AF$2="L",VLOOKUP(AF125,'H. VER.'!$F$10:$P$171,11,FALSE),IF(AF$2="S",VLOOKUP(AF125,'H. VER.'!$V$10:$AF$171,11,FALSE),IF(AF$2="D",VLOOKUP(AF125,'H. VER.'!$AL$10:$AV$171,11,FALSE),"")))))))</f>
        <v/>
      </c>
      <c r="GP125" s="148" t="str">
        <f>IF(AG125="","",IF(AG125="L",0,IF(AG125="V",0,IF(AG125="X",0,IF(AG$2="L",VLOOKUP(AG125,'H. VER.'!$F$10:$P$171,11,FALSE),IF(AG$2="S",VLOOKUP(AG125,'H. VER.'!$V$10:$AF$171,11,FALSE),IF(AG$2="D",VLOOKUP(AG125,'H. VER.'!$AL$10:$AV$171,11,FALSE),"")))))))</f>
        <v/>
      </c>
      <c r="GQ125" s="148" t="str">
        <f>IF(AH125="","",IF(AH125="L",0,IF(AH125="V",0,IF(AH125="X",0,IF(AH$2="L",VLOOKUP(AH125,'H. VER.'!$F$10:$P$171,11,FALSE),IF(AH$2="S",VLOOKUP(AH125,'H. VER.'!$V$10:$AF$171,11,FALSE),IF(AH$2="D",VLOOKUP(AH125,'H. VER.'!$AL$10:$AV$171,11,FALSE),"")))))))</f>
        <v/>
      </c>
      <c r="GR125" s="148" t="str">
        <f>IF(AI125="","",IF(AI125="L",0,IF(AI125="V",0,IF(AI125="X",0,IF(AI$2="L",VLOOKUP(AI125,'H. VER.'!$F$10:$P$171,11,FALSE),IF(AI$2="S",VLOOKUP(AI125,'H. VER.'!$V$10:$AF$171,11,FALSE),IF(AI$2="D",VLOOKUP(AI125,'H. VER.'!$AL$10:$AV$171,11,FALSE),"")))))))</f>
        <v/>
      </c>
      <c r="GS125" s="148" t="str">
        <f>IF(AJ125="","",IF(AJ125="L",0,IF(AJ125="V",0,IF(AJ125="X",0,IF(AJ$2="L",VLOOKUP(AJ125,'H. VER.'!$F$10:$P$171,11,FALSE),IF(AJ$2="S",VLOOKUP(AJ125,'H. VER.'!$V$10:$AF$171,11,FALSE),IF(AJ$2="D",VLOOKUP(AJ125,'H. VER.'!$AL$10:$AV$171,11,FALSE),"")))))))</f>
        <v/>
      </c>
      <c r="GT125" s="148" t="str">
        <f>IF(AK125="","",IF(AK125="L",0,IF(AK125="V",0,IF(AK125="X",0,IF(AK$2="L",VLOOKUP(AK125,'H. VER.'!$F$10:$P$171,11,FALSE),IF(AK$2="S",VLOOKUP(AK125,'H. VER.'!$V$10:$AF$171,11,FALSE),IF(AK$2="D",VLOOKUP(AK125,'H. VER.'!$AL$10:$AV$171,11,FALSE),"")))))))</f>
        <v/>
      </c>
      <c r="GU125" s="19"/>
      <c r="GV125" s="417" t="str">
        <f t="shared" si="122"/>
        <v/>
      </c>
      <c r="GW125" s="415"/>
    </row>
    <row r="126" spans="1:205" ht="15" customHeight="1">
      <c r="A126" s="368"/>
      <c r="B126" s="367" t="str">
        <f>IFERROR(VLOOKUP(A542/7/2023+CONDUCTORES!C:V,20,FALSE),"")</f>
        <v/>
      </c>
      <c r="C126" s="560" t="str">
        <f>IF(CUADRO!A126="",IF(B126="","",B126),VLOOKUP(CUADRO!A126,CONDUCTORES!C:E,3,FALSE))</f>
        <v/>
      </c>
      <c r="D126" s="561" t="str">
        <f>IF(ISNA(IF(B126="",IF(A126="","",A126),VLOOKUP(B126,CONDUCTORES!B:F,5,FALSE))),"",(IF(B126="",IF(A126="","",A126),VLOOKUP(B126,CONDUCTORES!B:F,5,FALSE))))</f>
        <v/>
      </c>
      <c r="E126" s="546">
        <v>111</v>
      </c>
      <c r="F126" s="552"/>
      <c r="G126" s="519"/>
      <c r="H126" s="519"/>
      <c r="I126" s="519"/>
      <c r="J126" s="519"/>
      <c r="K126" s="519"/>
      <c r="L126" s="519"/>
      <c r="M126" s="519"/>
      <c r="N126" s="519"/>
      <c r="O126" s="519"/>
      <c r="P126" s="519"/>
      <c r="Q126" s="519"/>
      <c r="R126" s="519"/>
      <c r="S126" s="519"/>
      <c r="T126" s="519"/>
      <c r="U126" s="519"/>
      <c r="V126" s="519"/>
      <c r="W126" s="519"/>
      <c r="X126" s="519"/>
      <c r="Y126" s="519"/>
      <c r="Z126" s="519"/>
      <c r="AA126" s="519"/>
      <c r="AB126" s="519"/>
      <c r="AC126" s="519"/>
      <c r="AD126" s="519"/>
      <c r="AE126" s="519"/>
      <c r="AF126" s="519"/>
      <c r="AG126" s="519"/>
      <c r="AH126" s="519"/>
      <c r="AI126" s="519"/>
      <c r="AJ126" s="519"/>
      <c r="AK126" s="519"/>
      <c r="AL126" s="417">
        <f t="shared" si="111"/>
        <v>0</v>
      </c>
      <c r="AM126" s="417">
        <f t="shared" si="79"/>
        <v>31</v>
      </c>
      <c r="AN126" s="463">
        <f t="shared" si="112"/>
        <v>0</v>
      </c>
      <c r="AO126" s="463">
        <f t="shared" si="113"/>
        <v>0</v>
      </c>
      <c r="AP126" s="463">
        <f t="shared" si="114"/>
        <v>0</v>
      </c>
      <c r="AQ126" s="463">
        <f t="shared" si="115"/>
        <v>0</v>
      </c>
      <c r="AR126" s="463">
        <f t="shared" si="116"/>
        <v>0</v>
      </c>
      <c r="AS126" s="464">
        <f t="shared" si="117"/>
        <v>0</v>
      </c>
      <c r="AT126" s="464">
        <f t="shared" si="118"/>
        <v>0</v>
      </c>
      <c r="AU126" s="465">
        <f>EH126+(AO126*(CALCULADORA!$L$22/30))+(CUADRO!AP126*CALCULADORA!$J$22)+(CUADRO!AQ126*CALCULADORA!$J$22)+(CUADRO!AR126*CALCULADORA!$J$22)</f>
        <v>0</v>
      </c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97">
        <f t="shared" si="123"/>
        <v>1</v>
      </c>
      <c r="BW126" s="97">
        <f t="shared" si="124"/>
        <v>2</v>
      </c>
      <c r="BX126" s="97">
        <f t="shared" si="125"/>
        <v>3</v>
      </c>
      <c r="BY126" s="97">
        <f t="shared" si="126"/>
        <v>4</v>
      </c>
      <c r="BZ126" s="97">
        <f t="shared" si="127"/>
        <v>5</v>
      </c>
      <c r="CA126" s="97">
        <f t="shared" si="128"/>
        <v>6</v>
      </c>
      <c r="CB126" s="97">
        <f t="shared" si="129"/>
        <v>7</v>
      </c>
      <c r="CC126" s="97">
        <f t="shared" si="130"/>
        <v>8</v>
      </c>
      <c r="CD126" s="97">
        <f t="shared" si="131"/>
        <v>9</v>
      </c>
      <c r="CE126" s="97">
        <f t="shared" si="132"/>
        <v>10</v>
      </c>
      <c r="CF126" s="97">
        <f t="shared" si="133"/>
        <v>11</v>
      </c>
      <c r="CG126" s="97">
        <f t="shared" si="134"/>
        <v>12</v>
      </c>
      <c r="CH126" s="97">
        <f t="shared" si="135"/>
        <v>13</v>
      </c>
      <c r="CI126" s="97">
        <f t="shared" si="136"/>
        <v>14</v>
      </c>
      <c r="CJ126" s="97">
        <f t="shared" si="137"/>
        <v>15</v>
      </c>
      <c r="CK126" s="97">
        <f t="shared" si="138"/>
        <v>16</v>
      </c>
      <c r="CL126" s="97">
        <f t="shared" si="139"/>
        <v>17</v>
      </c>
      <c r="CM126" s="97">
        <f t="shared" si="140"/>
        <v>18</v>
      </c>
      <c r="CN126" s="97">
        <f t="shared" si="141"/>
        <v>19</v>
      </c>
      <c r="CO126" s="97">
        <f t="shared" si="142"/>
        <v>20</v>
      </c>
      <c r="CP126" s="97">
        <f t="shared" si="143"/>
        <v>21</v>
      </c>
      <c r="CQ126" s="97">
        <f t="shared" si="144"/>
        <v>22</v>
      </c>
      <c r="CR126" s="97">
        <f t="shared" si="145"/>
        <v>23</v>
      </c>
      <c r="CS126" s="97">
        <f t="shared" si="146"/>
        <v>24</v>
      </c>
      <c r="CT126" s="97">
        <f t="shared" si="147"/>
        <v>25</v>
      </c>
      <c r="CU126" s="97">
        <f t="shared" si="148"/>
        <v>26</v>
      </c>
      <c r="CV126" s="97">
        <f t="shared" si="149"/>
        <v>27</v>
      </c>
      <c r="CW126" s="97">
        <f t="shared" si="150"/>
        <v>28</v>
      </c>
      <c r="CX126" s="97">
        <f t="shared" si="151"/>
        <v>29</v>
      </c>
      <c r="CY126" s="97">
        <f t="shared" si="152"/>
        <v>30</v>
      </c>
      <c r="CZ126" s="97">
        <f t="shared" si="153"/>
        <v>31</v>
      </c>
      <c r="DA126" s="19"/>
      <c r="DB126" s="19"/>
      <c r="DC126" s="148" t="str">
        <f>IF(G126="X",CALCULADORA!$J$22,IF(CUADRO!G126="V",0,IF(CUADRO!G126="AP",0,IF(CUADRO!G126="HS",0,IF(CUADRO!G126="BA",0,IF(CALCULADORA!$M$2="INVIERNO",CUADRO!EJ126,CUADRO!FP126))))))</f>
        <v/>
      </c>
      <c r="DD126" s="148" t="str">
        <f>IF(H126="X",CALCULADORA!$J$22,IF(CUADRO!H126="V",0,IF(CUADRO!H126="AP",0,IF(CUADRO!H126="HS",0,IF(CUADRO!H126="BA",0,IF(CALCULADORA!$M$2="INVIERNO",CUADRO!EK126,CUADRO!FQ126))))))</f>
        <v/>
      </c>
      <c r="DE126" s="148" t="str">
        <f>IF(I126="X",CALCULADORA!$J$22,IF(CUADRO!I126="V",0,IF(CUADRO!I126="AP",0,IF(CUADRO!I126="HS",0,IF(CUADRO!I126="BA",0,IF(CALCULADORA!$M$2="INVIERNO",CUADRO!EL126,CUADRO!FR126))))))</f>
        <v/>
      </c>
      <c r="DF126" s="148" t="str">
        <f>IF(J126="X",CALCULADORA!$J$22,IF(CUADRO!J126="V",0,IF(CUADRO!J126="AP",0,IF(CUADRO!J126="HS",0,IF(CUADRO!J126="BA",0,IF(CALCULADORA!$M$2="INVIERNO",CUADRO!EM126,CUADRO!FS126))))))</f>
        <v/>
      </c>
      <c r="DG126" s="148" t="str">
        <f>IF(K126="X",CALCULADORA!$J$22,IF(CUADRO!K126="V",0,IF(CUADRO!K126="AP",0,IF(CUADRO!K126="HS",0,IF(CUADRO!K126="BA",0,IF(CALCULADORA!$M$2="INVIERNO",CUADRO!EN126,CUADRO!FT126))))))</f>
        <v/>
      </c>
      <c r="DH126" s="148" t="str">
        <f>IF(L126="X",CALCULADORA!$J$22,IF(CUADRO!L126="V",0,IF(CUADRO!L126="AP",0,IF(CUADRO!L126="HS",0,IF(CUADRO!L126="BA",0,IF(CALCULADORA!$M$2="INVIERNO",CUADRO!EO126,CUADRO!FU126))))))</f>
        <v/>
      </c>
      <c r="DI126" s="148" t="str">
        <f>IF(M126="X",CALCULADORA!$J$22,IF(CUADRO!M126="V",0,IF(CUADRO!M126="AP",0,IF(CUADRO!M126="HS",0,IF(CUADRO!M126="BA",0,IF(CALCULADORA!$M$2="INVIERNO",CUADRO!EP126,CUADRO!FV126))))))</f>
        <v/>
      </c>
      <c r="DJ126" s="148" t="str">
        <f>IF(N126="X",CALCULADORA!$J$22,IF(CUADRO!N126="V",0,IF(CUADRO!N126="AP",0,IF(CUADRO!N126="HS",0,IF(CUADRO!N126="BA",0,IF(CALCULADORA!$M$2="INVIERNO",CUADRO!EQ126,CUADRO!FW126))))))</f>
        <v/>
      </c>
      <c r="DK126" s="148" t="str">
        <f>IF(O126="X",CALCULADORA!$J$22,IF(CUADRO!O126="V",0,IF(CUADRO!O126="AP",0,IF(CUADRO!O126="HS",0,IF(CUADRO!O126="BA",0,IF(CALCULADORA!$M$2="INVIERNO",CUADRO!ER126,CUADRO!FX126))))))</f>
        <v/>
      </c>
      <c r="DL126" s="148" t="str">
        <f>IF(P126="X",CALCULADORA!$J$22,IF(CUADRO!P126="V",0,IF(CUADRO!P126="AP",0,IF(CUADRO!P126="HS",0,IF(CUADRO!P126="BA",0,IF(CALCULADORA!$M$2="INVIERNO",CUADRO!ES126,CUADRO!FY126))))))</f>
        <v/>
      </c>
      <c r="DM126" s="148" t="str">
        <f>IF(Q126="X",CALCULADORA!$J$22,IF(CUADRO!Q126="V",0,IF(CUADRO!Q126="AP",0,IF(CUADRO!Q126="HS",0,IF(CUADRO!Q126="BA",0,IF(CALCULADORA!$M$2="INVIERNO",CUADRO!ET126,CUADRO!FZ126))))))</f>
        <v/>
      </c>
      <c r="DN126" s="148" t="str">
        <f>IF(R126="X",CALCULADORA!$J$22,IF(CUADRO!R126="V",0,IF(CUADRO!R126="AP",0,IF(CUADRO!R126="HS",0,IF(CUADRO!R126="BA",0,IF(CALCULADORA!$M$2="INVIERNO",CUADRO!EU126,CUADRO!GA126))))))</f>
        <v/>
      </c>
      <c r="DO126" s="148" t="str">
        <f>IF(S126="X",CALCULADORA!$J$22,IF(CUADRO!S126="V",0,IF(CUADRO!S126="AP",0,IF(CUADRO!S126="HS",0,IF(CUADRO!S126="BA",0,IF(CALCULADORA!$M$2="INVIERNO",CUADRO!EV126,CUADRO!GB126))))))</f>
        <v/>
      </c>
      <c r="DP126" s="148" t="str">
        <f>IF(T126="X",CALCULADORA!$J$22,IF(CUADRO!T126="V",0,IF(CUADRO!T126="AP",0,IF(CUADRO!T126="HS",0,IF(CUADRO!T126="BA",0,IF(CALCULADORA!$M$2="INVIERNO",CUADRO!EW126,CUADRO!GC126))))))</f>
        <v/>
      </c>
      <c r="DQ126" s="148" t="str">
        <f>IF(U126="X",CALCULADORA!$J$22,IF(CUADRO!U126="V",0,IF(CUADRO!U126="AP",0,IF(CUADRO!U126="HS",0,IF(CUADRO!U126="BA",0,IF(CALCULADORA!$M$2="INVIERNO",CUADRO!EX126,CUADRO!GD126))))))</f>
        <v/>
      </c>
      <c r="DR126" s="148" t="str">
        <f>IF(V126="X",CALCULADORA!$J$22,IF(CUADRO!V126="V",0,IF(CUADRO!V126="AP",0,IF(CUADRO!V126="HS",0,IF(CUADRO!V126="BA",0,IF(CALCULADORA!$M$2="INVIERNO",CUADRO!EY126,CUADRO!GE126))))))</f>
        <v/>
      </c>
      <c r="DS126" s="148" t="str">
        <f>IF(W126="X",CALCULADORA!$J$22,IF(CUADRO!W126="V",0,IF(CUADRO!W126="AP",0,IF(CUADRO!W126="HS",0,IF(CUADRO!W126="BA",0,IF(CALCULADORA!$M$2="INVIERNO",CUADRO!EZ126,CUADRO!GF126))))))</f>
        <v/>
      </c>
      <c r="DT126" s="148" t="str">
        <f>IF(X126="X",CALCULADORA!$J$22,IF(CUADRO!X126="V",0,IF(CUADRO!X126="AP",0,IF(CUADRO!X126="HS",0,IF(CUADRO!X126="BA",0,IF(CALCULADORA!$M$2="INVIERNO",CUADRO!FA126,CUADRO!GG126))))))</f>
        <v/>
      </c>
      <c r="DU126" s="148" t="str">
        <f>IF(Y126="X",CALCULADORA!$J$22,IF(CUADRO!Y126="V",0,IF(CUADRO!Y126="AP",0,IF(CUADRO!Y126="HS",0,IF(CUADRO!Y126="BA",0,IF(CALCULADORA!$M$2="INVIERNO",CUADRO!FB126,CUADRO!GH126))))))</f>
        <v/>
      </c>
      <c r="DV126" s="148" t="str">
        <f>IF(Z126="X",CALCULADORA!$J$22,IF(CUADRO!Z126="V",0,IF(CUADRO!Z126="AP",0,IF(CUADRO!Z126="HS",0,IF(CUADRO!Z126="BA",0,IF(CALCULADORA!$M$2="INVIERNO",CUADRO!FC126,CUADRO!GI126))))))</f>
        <v/>
      </c>
      <c r="DW126" s="148" t="str">
        <f>IF(AA126="X",CALCULADORA!$J$22,IF(CUADRO!AA126="V",0,IF(CUADRO!AA126="AP",0,IF(CUADRO!AA126="HS",0,IF(CUADRO!AA126="BA",0,IF(CALCULADORA!$M$2="INVIERNO",CUADRO!FD126,CUADRO!GJ126))))))</f>
        <v/>
      </c>
      <c r="DX126" s="148" t="str">
        <f>IF(AB126="X",CALCULADORA!$J$22,IF(CUADRO!AB126="V",0,IF(CUADRO!AB126="AP",0,IF(CUADRO!AB126="HS",0,IF(CUADRO!AB126="BA",0,IF(CALCULADORA!$M$2="INVIERNO",CUADRO!FE126,CUADRO!GK126))))))</f>
        <v/>
      </c>
      <c r="DY126" s="148" t="str">
        <f>IF(AC126="X",CALCULADORA!$J$22,IF(CUADRO!AC126="V",0,IF(CUADRO!AC126="AP",0,IF(CUADRO!AC126="HS",0,IF(CUADRO!AC126="BA",0,IF(CALCULADORA!$M$2="INVIERNO",CUADRO!FF126,CUADRO!GL126))))))</f>
        <v/>
      </c>
      <c r="DZ126" s="148" t="str">
        <f>IF(AD126="X",CALCULADORA!$J$22,IF(CUADRO!AD126="V",0,IF(CUADRO!AD126="AP",0,IF(CUADRO!AD126="HS",0,IF(CUADRO!AD126="BA",0,IF(CALCULADORA!$M$2="INVIERNO",CUADRO!FG126,CUADRO!GM126))))))</f>
        <v/>
      </c>
      <c r="EA126" s="148" t="str">
        <f>IF(AE126="X",CALCULADORA!$J$22,IF(CUADRO!AE126="V",0,IF(CUADRO!AE126="AP",0,IF(CUADRO!AE126="HS",0,IF(CUADRO!AE126="BA",0,IF(CALCULADORA!$M$2="INVIERNO",CUADRO!FH126,CUADRO!GN126))))))</f>
        <v/>
      </c>
      <c r="EB126" s="148" t="str">
        <f>IF(AF126="X",CALCULADORA!$J$22,IF(CUADRO!AF126="V",0,IF(CUADRO!AF126="AP",0,IF(CUADRO!AF126="HS",0,IF(CUADRO!AF126="BA",0,IF(CALCULADORA!$M$2="INVIERNO",CUADRO!FI126,CUADRO!GO126))))))</f>
        <v/>
      </c>
      <c r="EC126" s="148" t="str">
        <f>IF(AG126="X",CALCULADORA!$J$22,IF(CUADRO!AG126="V",0,IF(CUADRO!AG126="AP",0,IF(CUADRO!AG126="HS",0,IF(CUADRO!AG126="BA",0,IF(CALCULADORA!$M$2="INVIERNO",CUADRO!FJ126,CUADRO!GP126))))))</f>
        <v/>
      </c>
      <c r="ED126" s="148" t="str">
        <f>IF(AH126="X",CALCULADORA!$J$22,IF(CUADRO!AH126="V",0,IF(CUADRO!AH126="AP",0,IF(CUADRO!AH126="HS",0,IF(CUADRO!AH126="BA",0,IF(CALCULADORA!$M$2="INVIERNO",CUADRO!FK126,CUADRO!GQ126))))))</f>
        <v/>
      </c>
      <c r="EE126" s="148" t="str">
        <f>IF(AI126="X",CALCULADORA!$J$22,IF(CUADRO!AI126="V",0,IF(CUADRO!AI126="AP",0,IF(CUADRO!AI126="HS",0,IF(CUADRO!AI126="BA",0,IF(CALCULADORA!$M$2="INVIERNO",CUADRO!FL126,CUADRO!GR126))))))</f>
        <v/>
      </c>
      <c r="EF126" s="148" t="str">
        <f>IF(AJ126="X",CALCULADORA!$J$22,IF(CUADRO!AJ126="V",0,IF(CUADRO!AJ126="AP",0,IF(CUADRO!AJ126="HS",0,IF(CUADRO!AJ126="BA",0,IF(CALCULADORA!$M$2="INVIERNO",CUADRO!FM126,CUADRO!GS126))))))</f>
        <v/>
      </c>
      <c r="EG126" s="148" t="str">
        <f>IF(AK126="X",CALCULADORA!$J$22,IF(CUADRO!AK126="V",0,IF(CUADRO!AK126="AP",0,IF(CUADRO!AK126="HS",0,IF(CUADRO!AK126="BA",0,IF(CALCULADORA!$M$2="INVIERNO",CUADRO!FN126,CUADRO!GT126))))))</f>
        <v/>
      </c>
      <c r="EH126" s="363">
        <f t="shared" si="119"/>
        <v>0</v>
      </c>
      <c r="EI126" s="19"/>
      <c r="EJ126" s="148" t="str">
        <f>IF(G126="","",IF(G126="L",0,IF(G126="V",0,IF(G126="X",0,IF(G$2="L",VLOOKUP(G126,'H. INV.'!$F$10:$P$171,11,FALSE),IF(G$2="S",VLOOKUP(G126,'H. INV.'!$V$10:$AF$171,11,FALSE),IF(G$2="D",VLOOKUP(G126,'H. INV.'!$AL$10:$AV$171,11,FALSE),"")))))))</f>
        <v/>
      </c>
      <c r="EK126" s="148" t="str">
        <f>IF(H126="","",IF(H126="L",0,IF(H126="V",0,IF(H126="X",0,IF(H$2="L",VLOOKUP(H126,'H. INV.'!$F$10:$P$171,11,FALSE),IF(H$2="S",VLOOKUP(H126,'H. INV.'!$V$10:$AF$171,11,FALSE),IF(H$2="D",VLOOKUP(H126,'H. INV.'!$AL$10:$AV$171,11,FALSE),"")))))))</f>
        <v/>
      </c>
      <c r="EL126" s="148" t="str">
        <f>IF(I126="","",IF(I126="L",0,IF(I126="V",0,IF(I126="X",0,IF(I$2="L",VLOOKUP(I126,'H. INV.'!$F$10:$P$171,11,FALSE),IF(I$2="S",VLOOKUP(I126,'H. INV.'!$V$10:$AF$171,11,FALSE),IF(I$2="D",VLOOKUP(I126,'H. INV.'!$AL$10:$AV$171,11,FALSE),"")))))))</f>
        <v/>
      </c>
      <c r="EM126" s="148" t="str">
        <f>IF(J126="","",IF(J126="L",0,IF(J126="V",0,IF(J126="X",0,IF(J$2="L",VLOOKUP(J126,'H. INV.'!$F$10:$P$171,11,FALSE),IF(J$2="S",VLOOKUP(J126,'H. INV.'!$V$10:$AF$171,11,FALSE),IF(J$2="D",VLOOKUP(J126,'H. INV.'!$AL$10:$AV$171,11,FALSE),"")))))))</f>
        <v/>
      </c>
      <c r="EN126" s="148" t="str">
        <f>IF(K126="","",IF(K126="L",0,IF(K126="V",0,IF(K126="X",0,IF(K$2="L",VLOOKUP(K126,'H. INV.'!$F$10:$P$171,11,FALSE),IF(K$2="S",VLOOKUP(K126,'H. INV.'!$V$10:$AF$171,11,FALSE),IF(K$2="D",VLOOKUP(K126,'H. INV.'!$AL$10:$AV$171,11,FALSE),"")))))))</f>
        <v/>
      </c>
      <c r="EO126" s="148" t="str">
        <f>IF(L126="","",IF(L126="L",0,IF(L126="V",0,IF(L126="X",0,IF(L$2="L",VLOOKUP(L126,'H. INV.'!$F$10:$P$171,11,FALSE),IF(L$2="S",VLOOKUP(L126,'H. INV.'!$V$10:$AF$171,11,FALSE),IF(L$2="D",VLOOKUP(L126,'H. INV.'!$AL$10:$AV$171,11,FALSE),"")))))))</f>
        <v/>
      </c>
      <c r="EP126" s="148" t="str">
        <f>IF(M126="","",IF(M126="L",0,IF(M126="V",0,IF(M126="X",0,IF(M$2="L",VLOOKUP(M126,'H. INV.'!$F$10:$P$171,11,FALSE),IF(M$2="S",VLOOKUP(M126,'H. INV.'!$V$10:$AF$171,11,FALSE),IF(M$2="D",VLOOKUP(M126,'H. INV.'!$AL$10:$AV$171,11,FALSE),"")))))))</f>
        <v/>
      </c>
      <c r="EQ126" s="148" t="str">
        <f>IF(N126="","",IF(N126="L",0,IF(N126="V",0,IF(N126="X",0,IF(N$2="L",VLOOKUP(N126,'H. INV.'!$F$10:$P$171,11,FALSE),IF(N$2="S",VLOOKUP(N126,'H. INV.'!$V$10:$AF$171,11,FALSE),IF(N$2="D",VLOOKUP(N126,'H. INV.'!$AL$10:$AV$171,11,FALSE),"")))))))</f>
        <v/>
      </c>
      <c r="ER126" s="148" t="str">
        <f>IF(O126="","",IF(O126="L",0,IF(O126="V",0,IF(O126="X",0,IF(O$2="L",VLOOKUP(O126,'H. INV.'!$F$10:$P$171,11,FALSE),IF(O$2="S",VLOOKUP(O126,'H. INV.'!$V$10:$AF$171,11,FALSE),IF(O$2="D",VLOOKUP(O126,'H. INV.'!$AL$10:$AV$171,11,FALSE),"")))))))</f>
        <v/>
      </c>
      <c r="ES126" s="148" t="str">
        <f>IF(P126="","",IF(P126="L",0,IF(P126="V",0,IF(P126="X",0,IF(P$2="L",VLOOKUP(P126,'H. INV.'!$F$10:$P$171,11,FALSE),IF(P$2="S",VLOOKUP(P126,'H. INV.'!$V$10:$AF$171,11,FALSE),IF(P$2="D",VLOOKUP(P126,'H. INV.'!$AL$10:$AV$171,11,FALSE),"")))))))</f>
        <v/>
      </c>
      <c r="ET126" s="148" t="str">
        <f>IF(Q126="","",IF(Q126="L",0,IF(Q126="V",0,IF(Q126="X",0,IF(Q$2="L",VLOOKUP(Q126,'H. INV.'!$F$10:$P$171,11,FALSE),IF(Q$2="S",VLOOKUP(Q126,'H. INV.'!$V$10:$AF$171,11,FALSE),IF(Q$2="D",VLOOKUP(Q126,'H. INV.'!$AL$10:$AV$171,11,FALSE),"")))))))</f>
        <v/>
      </c>
      <c r="EU126" s="148" t="str">
        <f>IF(R126="","",IF(R126="L",0,IF(R126="V",0,IF(R126="X",0,IF(R$2="L",VLOOKUP(R126,'H. INV.'!$F$10:$P$171,11,FALSE),IF(R$2="S",VLOOKUP(R126,'H. INV.'!$V$10:$AF$171,11,FALSE),IF(R$2="D",VLOOKUP(R126,'H. INV.'!$AL$10:$AV$171,11,FALSE),"")))))))</f>
        <v/>
      </c>
      <c r="EV126" s="148" t="str">
        <f>IF(S126="","",IF(S126="L",0,IF(S126="V",0,IF(S126="X",0,IF(S$2="L",VLOOKUP(S126,'H. INV.'!$F$10:$P$171,11,FALSE),IF(S$2="S",VLOOKUP(S126,'H. INV.'!$V$10:$AF$171,11,FALSE),IF(S$2="D",VLOOKUP(S126,'H. INV.'!$AL$10:$AV$171,11,FALSE),"")))))))</f>
        <v/>
      </c>
      <c r="EW126" s="148" t="str">
        <f>IF(T126="","",IF(T126="L",0,IF(T126="V",0,IF(T126="X",0,IF(T$2="L",VLOOKUP(T126,'H. INV.'!$F$10:$P$171,11,FALSE),IF(T$2="S",VLOOKUP(T126,'H. INV.'!$V$10:$AF$171,11,FALSE),IF(T$2="D",VLOOKUP(T126,'H. INV.'!$AL$10:$AV$171,11,FALSE),"")))))))</f>
        <v/>
      </c>
      <c r="EX126" s="148" t="str">
        <f>IF(U126="","",IF(U126="L",0,IF(U126="V",0,IF(U126="X",0,IF(U$2="L",VLOOKUP(U126,'H. INV.'!$F$10:$P$171,11,FALSE),IF(U$2="S",VLOOKUP(U126,'H. INV.'!$V$10:$AF$171,11,FALSE),IF(U$2="D",VLOOKUP(U126,'H. INV.'!$AL$10:$AV$171,11,FALSE),"")))))))</f>
        <v/>
      </c>
      <c r="EY126" s="148" t="str">
        <f>IF(V126="","",IF(V126="L",0,IF(V126="V",0,IF(V126="X",0,IF(V$2="L",VLOOKUP(V126,'H. INV.'!$F$10:$P$171,11,FALSE),IF(V$2="S",VLOOKUP(V126,'H. INV.'!$V$10:$AF$171,11,FALSE),IF(V$2="D",VLOOKUP(V126,'H. INV.'!$AL$10:$AV$171,11,FALSE),"")))))))</f>
        <v/>
      </c>
      <c r="EZ126" s="148" t="str">
        <f>IF(W126="","",IF(W126="L",0,IF(W126="V",0,IF(W126="X",0,IF(W$2="L",VLOOKUP(W126,'H. INV.'!$F$10:$P$171,11,FALSE),IF(W$2="S",VLOOKUP(W126,'H. INV.'!$V$10:$AF$171,11,FALSE),IF(W$2="D",VLOOKUP(W126,'H. INV.'!$AL$10:$AV$171,11,FALSE),"")))))))</f>
        <v/>
      </c>
      <c r="FA126" s="148" t="str">
        <f>IF(X126="","",IF(X126="L",0,IF(X126="V",0,IF(X126="X",0,IF(X$2="L",VLOOKUP(X126,'H. INV.'!$F$10:$P$171,11,FALSE),IF(X$2="S",VLOOKUP(X126,'H. INV.'!$V$10:$AF$171,11,FALSE),IF(X$2="D",VLOOKUP(X126,'H. INV.'!$AL$10:$AV$171,11,FALSE),"")))))))</f>
        <v/>
      </c>
      <c r="FB126" s="148" t="str">
        <f>IF(Y126="","",IF(Y126="L",0,IF(Y126="V",0,IF(Y126="X",0,IF(Y$2="L",VLOOKUP(Y126,'H. INV.'!$F$10:$P$171,11,FALSE),IF(Y$2="S",VLOOKUP(Y126,'H. INV.'!$V$10:$AF$171,11,FALSE),IF(Y$2="D",VLOOKUP(Y126,'H. INV.'!$AL$10:$AV$171,11,FALSE),"")))))))</f>
        <v/>
      </c>
      <c r="FC126" s="148" t="str">
        <f>IF(Z126="","",IF(Z126="L",0,IF(Z126="V",0,IF(Z126="X",0,IF(Z$2="L",VLOOKUP(Z126,'H. INV.'!$F$10:$P$171,11,FALSE),IF(Z$2="S",VLOOKUP(Z126,'H. INV.'!$V$10:$AF$171,11,FALSE),IF(Z$2="D",VLOOKUP(Z126,'H. INV.'!$AL$10:$AV$171,11,FALSE),"")))))))</f>
        <v/>
      </c>
      <c r="FD126" s="148" t="str">
        <f>IF(AA126="","",IF(AA126="L",0,IF(AA126="V",0,IF(AA126="X",0,IF(AA$2="L",VLOOKUP(AA126,'H. INV.'!$F$10:$P$171,11,FALSE),IF(AA$2="S",VLOOKUP(AA126,'H. INV.'!$V$10:$AF$171,11,FALSE),IF(AA$2="D",VLOOKUP(AA126,'H. INV.'!$AL$10:$AV$171,11,FALSE),"")))))))</f>
        <v/>
      </c>
      <c r="FE126" s="148" t="str">
        <f>IF(AB126="","",IF(AB126="L",0,IF(AB126="V",0,IF(AB126="X",0,IF(AB$2="L",VLOOKUP(AB126,'H. INV.'!$F$10:$P$171,11,FALSE),IF(AB$2="S",VLOOKUP(AB126,'H. INV.'!$V$10:$AF$171,11,FALSE),IF(AB$2="D",VLOOKUP(AB126,'H. INV.'!$AL$10:$AV$171,11,FALSE),"")))))))</f>
        <v/>
      </c>
      <c r="FF126" s="148" t="str">
        <f>IF(AC126="","",IF(AC126="L",0,IF(AC126="V",0,IF(AC126="X",0,IF(AC$2="L",VLOOKUP(AC126,'H. INV.'!$F$10:$P$171,11,FALSE),IF(AC$2="S",VLOOKUP(AC126,'H. INV.'!$V$10:$AF$171,11,FALSE),IF(AC$2="D",VLOOKUP(AC126,'H. INV.'!$AL$10:$AV$171,11,FALSE),"")))))))</f>
        <v/>
      </c>
      <c r="FG126" s="148" t="str">
        <f>IF(AD126="","",IF(AD126="L",0,IF(AD126="V",0,IF(AD126="X",0,IF(AD$2="L",VLOOKUP(AD126,'H. INV.'!$F$10:$P$171,11,FALSE),IF(AD$2="S",VLOOKUP(AD126,'H. INV.'!$V$10:$AF$171,11,FALSE),IF(AD$2="D",VLOOKUP(AD126,'H. INV.'!$AL$10:$AV$171,11,FALSE),"")))))))</f>
        <v/>
      </c>
      <c r="FH126" s="148" t="str">
        <f>IF(AE126="","",IF(AE126="L",0,IF(AE126="V",0,IF(AE126="X",0,IF(AE$2="L",VLOOKUP(AE126,'H. INV.'!$F$10:$P$171,11,FALSE),IF(AE$2="S",VLOOKUP(AE126,'H. INV.'!$V$10:$AF$171,11,FALSE),IF(AE$2="D",VLOOKUP(AE126,'H. INV.'!$AL$10:$AV$171,11,FALSE),"")))))))</f>
        <v/>
      </c>
      <c r="FI126" s="148" t="str">
        <f>IF(AF126="","",IF(AF126="L",0,IF(AF126="V",0,IF(AF126="X",0,IF(AF$2="L",VLOOKUP(AF126,'H. INV.'!$F$10:$P$171,11,FALSE),IF(AF$2="S",VLOOKUP(AF126,'H. INV.'!$V$10:$AF$171,11,FALSE),IF(AF$2="D",VLOOKUP(AF126,'H. INV.'!$AL$10:$AV$171,11,FALSE),"")))))))</f>
        <v/>
      </c>
      <c r="FJ126" s="148" t="str">
        <f>IF(AG126="","",IF(AG126="L",0,IF(AG126="V",0,IF(AG126="X",0,IF(AG$2="L",VLOOKUP(AG126,'H. INV.'!$F$10:$P$171,11,FALSE),IF(AG$2="S",VLOOKUP(AG126,'H. INV.'!$V$10:$AF$171,11,FALSE),IF(AG$2="D",VLOOKUP(AG126,'H. INV.'!$AL$10:$AV$171,11,FALSE),"")))))))</f>
        <v/>
      </c>
      <c r="FK126" s="148" t="str">
        <f>IF(AH126="","",IF(AH126="L",0,IF(AH126="V",0,IF(AH126="X",0,IF(AH$2="L",VLOOKUP(AH126,'H. INV.'!$F$10:$P$171,11,FALSE),IF(AH$2="S",VLOOKUP(AH126,'H. INV.'!$V$10:$AF$171,11,FALSE),IF(AH$2="D",VLOOKUP(AH126,'H. INV.'!$AL$10:$AV$171,11,FALSE),"")))))))</f>
        <v/>
      </c>
      <c r="FL126" s="148" t="str">
        <f>IF(AI126="","",IF(AI126="L",0,IF(AI126="V",0,IF(AI126="X",0,IF(AI$2="L",VLOOKUP(AI126,'H. INV.'!$F$10:$P$171,11,FALSE),IF(AI$2="S",VLOOKUP(AI126,'H. INV.'!$V$10:$AF$171,11,FALSE),IF(AI$2="D",VLOOKUP(AI126,'H. INV.'!$AL$10:$AV$171,11,FALSE),"")))))))</f>
        <v/>
      </c>
      <c r="FM126" s="148" t="str">
        <f>IF(AJ126="","",IF(AJ126="L",0,IF(AJ126="V",0,IF(AJ126="X",0,IF(AJ$2="L",VLOOKUP(AJ126,'H. INV.'!$F$10:$P$171,11,FALSE),IF(AJ$2="S",VLOOKUP(AJ126,'H. INV.'!$V$10:$AF$171,11,FALSE),IF(AJ$2="D",VLOOKUP(AJ126,'H. INV.'!$AL$10:$AV$171,11,FALSE),"")))))))</f>
        <v/>
      </c>
      <c r="FN126" s="148" t="str">
        <f>IF(AK126="","",IF(AK126="L",0,IF(AK126="V",0,IF(AK126="X",0,IF(AK$2="L",VLOOKUP(AK126,'H. INV.'!$F$10:$P$171,11,FALSE),IF(AK$2="S",VLOOKUP(AK126,'H. INV.'!$V$10:$AF$171,11,FALSE),IF(AK$2="D",VLOOKUP(AK126,'H. INV.'!$AL$10:$AV$171,11,FALSE),"")))))))</f>
        <v/>
      </c>
      <c r="FO126" s="19"/>
      <c r="FP126" s="148" t="str">
        <f>IF(G126="","",IF(G126="L",0,IF(G126="V",0,IF(G126="X",0,IF(G$2="L",VLOOKUP(G126,'H. VER.'!$F$10:$P$171,11,FALSE),IF(G$2="S",VLOOKUP(G126,'H. VER.'!$V$10:$AF$171,11,FALSE),IF(G$2="D",VLOOKUP(G126,'H. VER.'!$AL$10:$AV$171,11,FALSE),"")))))))</f>
        <v/>
      </c>
      <c r="FQ126" s="148" t="str">
        <f>IF(H126="","",IF(H126="L",0,IF(H126="V",0,IF(H126="X",0,IF(H$2="L",VLOOKUP(H126,'H. VER.'!$F$10:$P$171,11,FALSE),IF(H$2="S",VLOOKUP(H126,'H. VER.'!$V$10:$AF$171,11,FALSE),IF(H$2="D",VLOOKUP(H126,'H. VER.'!$AL$10:$AV$171,11,FALSE),"")))))))</f>
        <v/>
      </c>
      <c r="FR126" s="148" t="str">
        <f>IF(I126="","",IF(I126="L",0,IF(I126="V",0,IF(I126="X",0,IF(I$2="L",VLOOKUP(I126,'H. VER.'!$F$10:$P$171,11,FALSE),IF(I$2="S",VLOOKUP(I126,'H. VER.'!$V$10:$AF$171,11,FALSE),IF(I$2="D",VLOOKUP(I126,'H. VER.'!$AL$10:$AV$171,11,FALSE),"")))))))</f>
        <v/>
      </c>
      <c r="FS126" s="148" t="str">
        <f>IF(J126="","",IF(J126="L",0,IF(J126="V",0,IF(J126="X",0,IF(J$2="L",VLOOKUP(J126,'H. VER.'!$F$10:$P$171,11,FALSE),IF(J$2="S",VLOOKUP(J126,'H. VER.'!$V$10:$AF$171,11,FALSE),IF(J$2="D",VLOOKUP(J126,'H. VER.'!$AL$10:$AV$171,11,FALSE),"")))))))</f>
        <v/>
      </c>
      <c r="FT126" s="148" t="str">
        <f>IF(K126="","",IF(K126="L",0,IF(K126="V",0,IF(K126="X",0,IF(K$2="L",VLOOKUP(K126,'H. VER.'!$F$10:$P$171,11,FALSE),IF(K$2="S",VLOOKUP(K126,'H. VER.'!$V$10:$AF$171,11,FALSE),IF(K$2="D",VLOOKUP(K126,'H. VER.'!$AL$10:$AV$171,11,FALSE),"")))))))</f>
        <v/>
      </c>
      <c r="FU126" s="148" t="str">
        <f>IF(L126="","",IF(L126="L",0,IF(L126="V",0,IF(L126="X",0,IF(L$2="L",VLOOKUP(L126,'H. VER.'!$F$10:$P$171,11,FALSE),IF(L$2="S",VLOOKUP(L126,'H. VER.'!$V$10:$AF$171,11,FALSE),IF(L$2="D",VLOOKUP(L126,'H. VER.'!$AL$10:$AV$171,11,FALSE),"")))))))</f>
        <v/>
      </c>
      <c r="FV126" s="148" t="str">
        <f>IF(M126="","",IF(M126="L",0,IF(M126="V",0,IF(M126="X",0,IF(M$2="L",VLOOKUP(M126,'H. VER.'!$F$10:$P$171,11,FALSE),IF(M$2="S",VLOOKUP(M126,'H. VER.'!$V$10:$AF$171,11,FALSE),IF(M$2="D",VLOOKUP(M126,'H. VER.'!$AL$10:$AV$171,11,FALSE),"")))))))</f>
        <v/>
      </c>
      <c r="FW126" s="148" t="str">
        <f>IF(N126="","",IF(N126="L",0,IF(N126="V",0,IF(N126="X",0,IF(N$2="L",VLOOKUP(N126,'H. VER.'!$F$10:$P$171,11,FALSE),IF(N$2="S",VLOOKUP(N126,'H. VER.'!$V$10:$AF$171,11,FALSE),IF(N$2="D",VLOOKUP(N126,'H. VER.'!$AL$10:$AV$171,11,FALSE),"")))))))</f>
        <v/>
      </c>
      <c r="FX126" s="148" t="str">
        <f>IF(O126="","",IF(O126="L",0,IF(O126="V",0,IF(O126="X",0,IF(O$2="L",VLOOKUP(O126,'H. VER.'!$F$10:$P$171,11,FALSE),IF(O$2="S",VLOOKUP(O126,'H. VER.'!$V$10:$AF$171,11,FALSE),IF(O$2="D",VLOOKUP(O126,'H. VER.'!$AL$10:$AV$171,11,FALSE),"")))))))</f>
        <v/>
      </c>
      <c r="FY126" s="148" t="str">
        <f>IF(P126="","",IF(P126="L",0,IF(P126="V",0,IF(P126="X",0,IF(P$2="L",VLOOKUP(P126,'H. VER.'!$F$10:$P$171,11,FALSE),IF(P$2="S",VLOOKUP(P126,'H. VER.'!$V$10:$AF$171,11,FALSE),IF(P$2="D",VLOOKUP(P126,'H. VER.'!$AL$10:$AV$171,11,FALSE),"")))))))</f>
        <v/>
      </c>
      <c r="FZ126" s="148" t="str">
        <f>IF(Q126="","",IF(Q126="L",0,IF(Q126="V",0,IF(Q126="X",0,IF(Q$2="L",VLOOKUP(Q126,'H. VER.'!$F$10:$P$171,11,FALSE),IF(Q$2="S",VLOOKUP(Q126,'H. VER.'!$V$10:$AF$171,11,FALSE),IF(Q$2="D",VLOOKUP(Q126,'H. VER.'!$AL$10:$AV$171,11,FALSE),"")))))))</f>
        <v/>
      </c>
      <c r="GA126" s="148" t="str">
        <f>IF(R126="","",IF(R126="L",0,IF(R126="V",0,IF(R126="X",0,IF(R$2="L",VLOOKUP(R126,'H. VER.'!$F$10:$P$171,11,FALSE),IF(R$2="S",VLOOKUP(R126,'H. VER.'!$V$10:$AF$171,11,FALSE),IF(R$2="D",VLOOKUP(R126,'H. VER.'!$AL$10:$AV$171,11,FALSE),"")))))))</f>
        <v/>
      </c>
      <c r="GB126" s="148" t="str">
        <f>IF(S126="","",IF(S126="L",0,IF(S126="V",0,IF(S126="X",0,IF(S$2="L",VLOOKUP(S126,'H. VER.'!$F$10:$P$171,11,FALSE),IF(S$2="S",VLOOKUP(S126,'H. VER.'!$V$10:$AF$171,11,FALSE),IF(S$2="D",VLOOKUP(S126,'H. VER.'!$AL$10:$AV$171,11,FALSE),"")))))))</f>
        <v/>
      </c>
      <c r="GC126" s="148" t="str">
        <f>IF(T126="","",IF(T126="L",0,IF(T126="V",0,IF(T126="X",0,IF(T$2="L",VLOOKUP(T126,'H. VER.'!$F$10:$P$171,11,FALSE),IF(T$2="S",VLOOKUP(T126,'H. VER.'!$V$10:$AF$171,11,FALSE),IF(T$2="D",VLOOKUP(T126,'H. VER.'!$AL$10:$AV$171,11,FALSE),"")))))))</f>
        <v/>
      </c>
      <c r="GD126" s="148" t="str">
        <f>IF(U126="","",IF(U126="L",0,IF(U126="V",0,IF(U126="X",0,IF(U$2="L",VLOOKUP(U126,'H. VER.'!$F$10:$P$171,11,FALSE),IF(U$2="S",VLOOKUP(U126,'H. VER.'!$V$10:$AF$171,11,FALSE),IF(U$2="D",VLOOKUP(U126,'H. VER.'!$AL$10:$AV$171,11,FALSE),"")))))))</f>
        <v/>
      </c>
      <c r="GE126" s="148" t="str">
        <f>IF(V126="","",IF(V126="L",0,IF(V126="V",0,IF(V126="X",0,IF(V$2="L",VLOOKUP(V126,'H. VER.'!$F$10:$P$171,11,FALSE),IF(V$2="S",VLOOKUP(V126,'H. VER.'!$V$10:$AF$171,11,FALSE),IF(V$2="D",VLOOKUP(V126,'H. VER.'!$AL$10:$AV$171,11,FALSE),"")))))))</f>
        <v/>
      </c>
      <c r="GF126" s="148" t="str">
        <f>IF(W126="","",IF(W126="L",0,IF(W126="V",0,IF(W126="X",0,IF(W$2="L",VLOOKUP(W126,'H. VER.'!$F$10:$P$171,11,FALSE),IF(W$2="S",VLOOKUP(W126,'H. VER.'!$V$10:$AF$171,11,FALSE),IF(W$2="D",VLOOKUP(W126,'H. VER.'!$AL$10:$AV$171,11,FALSE),"")))))))</f>
        <v/>
      </c>
      <c r="GG126" s="148" t="str">
        <f>IF(X126="","",IF(X126="L",0,IF(X126="V",0,IF(X126="X",0,IF(X$2="L",VLOOKUP(X126,'H. VER.'!$F$10:$P$171,11,FALSE),IF(X$2="S",VLOOKUP(X126,'H. VER.'!$V$10:$AF$171,11,FALSE),IF(X$2="D",VLOOKUP(X126,'H. VER.'!$AL$10:$AV$171,11,FALSE),"")))))))</f>
        <v/>
      </c>
      <c r="GH126" s="148" t="str">
        <f>IF(Y126="","",IF(Y126="L",0,IF(Y126="V",0,IF(Y126="X",0,IF(Y$2="L",VLOOKUP(Y126,'H. VER.'!$F$10:$P$171,11,FALSE),IF(Y$2="S",VLOOKUP(Y126,'H. VER.'!$V$10:$AF$171,11,FALSE),IF(Y$2="D",VLOOKUP(Y126,'H. VER.'!$AL$10:$AV$171,11,FALSE),"")))))))</f>
        <v/>
      </c>
      <c r="GI126" s="148" t="str">
        <f>IF(Z126="","",IF(Z126="L",0,IF(Z126="V",0,IF(Z126="X",0,IF(Z$2="L",VLOOKUP(Z126,'H. VER.'!$F$10:$P$171,11,FALSE),IF(Z$2="S",VLOOKUP(Z126,'H. VER.'!$V$10:$AF$171,11,FALSE),IF(Z$2="D",VLOOKUP(Z126,'H. VER.'!$AL$10:$AV$171,11,FALSE),"")))))))</f>
        <v/>
      </c>
      <c r="GJ126" s="148" t="str">
        <f>IF(AA126="","",IF(AA126="L",0,IF(AA126="V",0,IF(AA126="X",0,IF(AA$2="L",VLOOKUP(AA126,'H. VER.'!$F$10:$P$171,11,FALSE),IF(AA$2="S",VLOOKUP(AA126,'H. VER.'!$V$10:$AF$171,11,FALSE),IF(AA$2="D",VLOOKUP(AA126,'H. VER.'!$AL$10:$AV$171,11,FALSE),"")))))))</f>
        <v/>
      </c>
      <c r="GK126" s="148" t="str">
        <f>IF(AB126="","",IF(AB126="L",0,IF(AB126="V",0,IF(AB126="X",0,IF(AB$2="L",VLOOKUP(AB126,'H. VER.'!$F$10:$P$171,11,FALSE),IF(AB$2="S",VLOOKUP(AB126,'H. VER.'!$V$10:$AF$171,11,FALSE),IF(AB$2="D",VLOOKUP(AB126,'H. VER.'!$AL$10:$AV$171,11,FALSE),"")))))))</f>
        <v/>
      </c>
      <c r="GL126" s="148" t="str">
        <f>IF(AC126="","",IF(AC126="L",0,IF(AC126="V",0,IF(AC126="X",0,IF(AC$2="L",VLOOKUP(AC126,'H. VER.'!$F$10:$P$171,11,FALSE),IF(AC$2="S",VLOOKUP(AC126,'H. VER.'!$V$10:$AF$171,11,FALSE),IF(AC$2="D",VLOOKUP(AC126,'H. VER.'!$AL$10:$AV$171,11,FALSE),"")))))))</f>
        <v/>
      </c>
      <c r="GM126" s="148" t="str">
        <f>IF(AD126="","",IF(AD126="L",0,IF(AD126="V",0,IF(AD126="X",0,IF(AD$2="L",VLOOKUP(AD126,'H. VER.'!$F$10:$P$171,11,FALSE),IF(AD$2="S",VLOOKUP(AD126,'H. VER.'!$V$10:$AF$171,11,FALSE),IF(AD$2="D",VLOOKUP(AD126,'H. VER.'!$AL$10:$AV$171,11,FALSE),"")))))))</f>
        <v/>
      </c>
      <c r="GN126" s="148" t="str">
        <f>IF(AE126="","",IF(AE126="L",0,IF(AE126="V",0,IF(AE126="X",0,IF(AE$2="L",VLOOKUP(AE126,'H. VER.'!$F$10:$P$171,11,FALSE),IF(AE$2="S",VLOOKUP(AE126,'H. VER.'!$V$10:$AF$171,11,FALSE),IF(AE$2="D",VLOOKUP(AE126,'H. VER.'!$AL$10:$AV$171,11,FALSE),"")))))))</f>
        <v/>
      </c>
      <c r="GO126" s="148" t="str">
        <f>IF(AF126="","",IF(AF126="L",0,IF(AF126="V",0,IF(AF126="X",0,IF(AF$2="L",VLOOKUP(AF126,'H. VER.'!$F$10:$P$171,11,FALSE),IF(AF$2="S",VLOOKUP(AF126,'H. VER.'!$V$10:$AF$171,11,FALSE),IF(AF$2="D",VLOOKUP(AF126,'H. VER.'!$AL$10:$AV$171,11,FALSE),"")))))))</f>
        <v/>
      </c>
      <c r="GP126" s="148" t="str">
        <f>IF(AG126="","",IF(AG126="L",0,IF(AG126="V",0,IF(AG126="X",0,IF(AG$2="L",VLOOKUP(AG126,'H. VER.'!$F$10:$P$171,11,FALSE),IF(AG$2="S",VLOOKUP(AG126,'H. VER.'!$V$10:$AF$171,11,FALSE),IF(AG$2="D",VLOOKUP(AG126,'H. VER.'!$AL$10:$AV$171,11,FALSE),"")))))))</f>
        <v/>
      </c>
      <c r="GQ126" s="148" t="str">
        <f>IF(AH126="","",IF(AH126="L",0,IF(AH126="V",0,IF(AH126="X",0,IF(AH$2="L",VLOOKUP(AH126,'H. VER.'!$F$10:$P$171,11,FALSE),IF(AH$2="S",VLOOKUP(AH126,'H. VER.'!$V$10:$AF$171,11,FALSE),IF(AH$2="D",VLOOKUP(AH126,'H. VER.'!$AL$10:$AV$171,11,FALSE),"")))))))</f>
        <v/>
      </c>
      <c r="GR126" s="148" t="str">
        <f>IF(AI126="","",IF(AI126="L",0,IF(AI126="V",0,IF(AI126="X",0,IF(AI$2="L",VLOOKUP(AI126,'H. VER.'!$F$10:$P$171,11,FALSE),IF(AI$2="S",VLOOKUP(AI126,'H. VER.'!$V$10:$AF$171,11,FALSE),IF(AI$2="D",VLOOKUP(AI126,'H. VER.'!$AL$10:$AV$171,11,FALSE),"")))))))</f>
        <v/>
      </c>
      <c r="GS126" s="148" t="str">
        <f>IF(AJ126="","",IF(AJ126="L",0,IF(AJ126="V",0,IF(AJ126="X",0,IF(AJ$2="L",VLOOKUP(AJ126,'H. VER.'!$F$10:$P$171,11,FALSE),IF(AJ$2="S",VLOOKUP(AJ126,'H. VER.'!$V$10:$AF$171,11,FALSE),IF(AJ$2="D",VLOOKUP(AJ126,'H. VER.'!$AL$10:$AV$171,11,FALSE),"")))))))</f>
        <v/>
      </c>
      <c r="GT126" s="148" t="str">
        <f>IF(AK126="","",IF(AK126="L",0,IF(AK126="V",0,IF(AK126="X",0,IF(AK$2="L",VLOOKUP(AK126,'H. VER.'!$F$10:$P$171,11,FALSE),IF(AK$2="S",VLOOKUP(AK126,'H. VER.'!$V$10:$AF$171,11,FALSE),IF(AK$2="D",VLOOKUP(AK126,'H. VER.'!$AL$10:$AV$171,11,FALSE),"")))))))</f>
        <v/>
      </c>
      <c r="GU126" s="19"/>
      <c r="GV126" s="417" t="str">
        <f t="shared" si="122"/>
        <v/>
      </c>
      <c r="GW126" s="415"/>
    </row>
    <row r="127" spans="1:205" ht="15" customHeight="1">
      <c r="A127" s="368"/>
      <c r="B127" s="367" t="str">
        <f>IFERROR(VLOOKUP(A543/7/2023+CONDUCTORES!C:V,20,FALSE),"")</f>
        <v/>
      </c>
      <c r="C127" s="560" t="str">
        <f>IF(CUADRO!A127="",IF(B127="","",B127),VLOOKUP(CUADRO!A127,CONDUCTORES!C:E,3,FALSE))</f>
        <v/>
      </c>
      <c r="D127" s="561" t="str">
        <f>IF(ISNA(IF(B127="",IF(A127="","",A127),VLOOKUP(B127,CONDUCTORES!B:F,5,FALSE))),"",(IF(B127="",IF(A127="","",A127),VLOOKUP(B127,CONDUCTORES!B:F,5,FALSE))))</f>
        <v/>
      </c>
      <c r="E127" s="546">
        <v>112</v>
      </c>
      <c r="F127" s="552"/>
      <c r="G127" s="519"/>
      <c r="H127" s="519"/>
      <c r="I127" s="519"/>
      <c r="J127" s="519"/>
      <c r="K127" s="519"/>
      <c r="L127" s="519"/>
      <c r="M127" s="519"/>
      <c r="N127" s="519"/>
      <c r="O127" s="519"/>
      <c r="P127" s="519"/>
      <c r="Q127" s="519"/>
      <c r="R127" s="519"/>
      <c r="S127" s="519"/>
      <c r="T127" s="519"/>
      <c r="U127" s="519"/>
      <c r="V127" s="519"/>
      <c r="W127" s="519"/>
      <c r="X127" s="519"/>
      <c r="Y127" s="519"/>
      <c r="Z127" s="519"/>
      <c r="AA127" s="519"/>
      <c r="AB127" s="519"/>
      <c r="AC127" s="519"/>
      <c r="AD127" s="519"/>
      <c r="AE127" s="519"/>
      <c r="AF127" s="519"/>
      <c r="AG127" s="519"/>
      <c r="AH127" s="519"/>
      <c r="AI127" s="519"/>
      <c r="AJ127" s="519"/>
      <c r="AK127" s="519"/>
      <c r="AL127" s="417">
        <f t="shared" si="111"/>
        <v>0</v>
      </c>
      <c r="AM127" s="417">
        <f t="shared" si="79"/>
        <v>31</v>
      </c>
      <c r="AN127" s="463">
        <f t="shared" si="112"/>
        <v>0</v>
      </c>
      <c r="AO127" s="463">
        <f t="shared" si="113"/>
        <v>0</v>
      </c>
      <c r="AP127" s="463">
        <f t="shared" si="114"/>
        <v>0</v>
      </c>
      <c r="AQ127" s="463">
        <f t="shared" si="115"/>
        <v>0</v>
      </c>
      <c r="AR127" s="463">
        <f t="shared" si="116"/>
        <v>0</v>
      </c>
      <c r="AS127" s="464">
        <f t="shared" si="117"/>
        <v>0</v>
      </c>
      <c r="AT127" s="464">
        <f t="shared" si="118"/>
        <v>0</v>
      </c>
      <c r="AU127" s="465">
        <f>EH127+(AO127*(CALCULADORA!$L$22/30))+(CUADRO!AP127*CALCULADORA!$J$22)+(CUADRO!AQ127*CALCULADORA!$J$22)+(CUADRO!AR127*CALCULADORA!$J$22)</f>
        <v>0</v>
      </c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97">
        <f t="shared" si="123"/>
        <v>1</v>
      </c>
      <c r="BW127" s="97">
        <f t="shared" si="124"/>
        <v>2</v>
      </c>
      <c r="BX127" s="97">
        <f t="shared" si="125"/>
        <v>3</v>
      </c>
      <c r="BY127" s="97">
        <f t="shared" si="126"/>
        <v>4</v>
      </c>
      <c r="BZ127" s="97">
        <f t="shared" si="127"/>
        <v>5</v>
      </c>
      <c r="CA127" s="97">
        <f t="shared" si="128"/>
        <v>6</v>
      </c>
      <c r="CB127" s="97">
        <f t="shared" si="129"/>
        <v>7</v>
      </c>
      <c r="CC127" s="97">
        <f t="shared" si="130"/>
        <v>8</v>
      </c>
      <c r="CD127" s="97">
        <f t="shared" si="131"/>
        <v>9</v>
      </c>
      <c r="CE127" s="97">
        <f t="shared" si="132"/>
        <v>10</v>
      </c>
      <c r="CF127" s="97">
        <f t="shared" si="133"/>
        <v>11</v>
      </c>
      <c r="CG127" s="97">
        <f t="shared" si="134"/>
        <v>12</v>
      </c>
      <c r="CH127" s="97">
        <f t="shared" si="135"/>
        <v>13</v>
      </c>
      <c r="CI127" s="97">
        <f t="shared" si="136"/>
        <v>14</v>
      </c>
      <c r="CJ127" s="97">
        <f t="shared" si="137"/>
        <v>15</v>
      </c>
      <c r="CK127" s="97">
        <f t="shared" si="138"/>
        <v>16</v>
      </c>
      <c r="CL127" s="97">
        <f t="shared" si="139"/>
        <v>17</v>
      </c>
      <c r="CM127" s="97">
        <f t="shared" si="140"/>
        <v>18</v>
      </c>
      <c r="CN127" s="97">
        <f t="shared" si="141"/>
        <v>19</v>
      </c>
      <c r="CO127" s="97">
        <f t="shared" si="142"/>
        <v>20</v>
      </c>
      <c r="CP127" s="97">
        <f t="shared" si="143"/>
        <v>21</v>
      </c>
      <c r="CQ127" s="97">
        <f t="shared" si="144"/>
        <v>22</v>
      </c>
      <c r="CR127" s="97">
        <f t="shared" si="145"/>
        <v>23</v>
      </c>
      <c r="CS127" s="97">
        <f t="shared" si="146"/>
        <v>24</v>
      </c>
      <c r="CT127" s="97">
        <f t="shared" si="147"/>
        <v>25</v>
      </c>
      <c r="CU127" s="97">
        <f t="shared" si="148"/>
        <v>26</v>
      </c>
      <c r="CV127" s="97">
        <f t="shared" si="149"/>
        <v>27</v>
      </c>
      <c r="CW127" s="97">
        <f t="shared" si="150"/>
        <v>28</v>
      </c>
      <c r="CX127" s="97">
        <f t="shared" si="151"/>
        <v>29</v>
      </c>
      <c r="CY127" s="97">
        <f t="shared" si="152"/>
        <v>30</v>
      </c>
      <c r="CZ127" s="97">
        <f t="shared" si="153"/>
        <v>31</v>
      </c>
      <c r="DA127" s="19"/>
      <c r="DB127" s="19"/>
      <c r="DC127" s="148" t="str">
        <f>IF(G127="X",CALCULADORA!$J$22,IF(CUADRO!G127="V",0,IF(CUADRO!G127="AP",0,IF(CUADRO!G127="HS",0,IF(CUADRO!G127="BA",0,IF(CALCULADORA!$M$2="INVIERNO",CUADRO!EJ127,CUADRO!FP127))))))</f>
        <v/>
      </c>
      <c r="DD127" s="148" t="str">
        <f>IF(H127="X",CALCULADORA!$J$22,IF(CUADRO!H127="V",0,IF(CUADRO!H127="AP",0,IF(CUADRO!H127="HS",0,IF(CUADRO!H127="BA",0,IF(CALCULADORA!$M$2="INVIERNO",CUADRO!EK127,CUADRO!FQ127))))))</f>
        <v/>
      </c>
      <c r="DE127" s="148" t="str">
        <f>IF(I127="X",CALCULADORA!$J$22,IF(CUADRO!I127="V",0,IF(CUADRO!I127="AP",0,IF(CUADRO!I127="HS",0,IF(CUADRO!I127="BA",0,IF(CALCULADORA!$M$2="INVIERNO",CUADRO!EL127,CUADRO!FR127))))))</f>
        <v/>
      </c>
      <c r="DF127" s="148" t="str">
        <f>IF(J127="X",CALCULADORA!$J$22,IF(CUADRO!J127="V",0,IF(CUADRO!J127="AP",0,IF(CUADRO!J127="HS",0,IF(CUADRO!J127="BA",0,IF(CALCULADORA!$M$2="INVIERNO",CUADRO!EM127,CUADRO!FS127))))))</f>
        <v/>
      </c>
      <c r="DG127" s="148" t="str">
        <f>IF(K127="X",CALCULADORA!$J$22,IF(CUADRO!K127="V",0,IF(CUADRO!K127="AP",0,IF(CUADRO!K127="HS",0,IF(CUADRO!K127="BA",0,IF(CALCULADORA!$M$2="INVIERNO",CUADRO!EN127,CUADRO!FT127))))))</f>
        <v/>
      </c>
      <c r="DH127" s="148" t="str">
        <f>IF(L127="X",CALCULADORA!$J$22,IF(CUADRO!L127="V",0,IF(CUADRO!L127="AP",0,IF(CUADRO!L127="HS",0,IF(CUADRO!L127="BA",0,IF(CALCULADORA!$M$2="INVIERNO",CUADRO!EO127,CUADRO!FU127))))))</f>
        <v/>
      </c>
      <c r="DI127" s="148" t="str">
        <f>IF(M127="X",CALCULADORA!$J$22,IF(CUADRO!M127="V",0,IF(CUADRO!M127="AP",0,IF(CUADRO!M127="HS",0,IF(CUADRO!M127="BA",0,IF(CALCULADORA!$M$2="INVIERNO",CUADRO!EP127,CUADRO!FV127))))))</f>
        <v/>
      </c>
      <c r="DJ127" s="148" t="str">
        <f>IF(N127="X",CALCULADORA!$J$22,IF(CUADRO!N127="V",0,IF(CUADRO!N127="AP",0,IF(CUADRO!N127="HS",0,IF(CUADRO!N127="BA",0,IF(CALCULADORA!$M$2="INVIERNO",CUADRO!EQ127,CUADRO!FW127))))))</f>
        <v/>
      </c>
      <c r="DK127" s="148" t="str">
        <f>IF(O127="X",CALCULADORA!$J$22,IF(CUADRO!O127="V",0,IF(CUADRO!O127="AP",0,IF(CUADRO!O127="HS",0,IF(CUADRO!O127="BA",0,IF(CALCULADORA!$M$2="INVIERNO",CUADRO!ER127,CUADRO!FX127))))))</f>
        <v/>
      </c>
      <c r="DL127" s="148" t="str">
        <f>IF(P127="X",CALCULADORA!$J$22,IF(CUADRO!P127="V",0,IF(CUADRO!P127="AP",0,IF(CUADRO!P127="HS",0,IF(CUADRO!P127="BA",0,IF(CALCULADORA!$M$2="INVIERNO",CUADRO!ES127,CUADRO!FY127))))))</f>
        <v/>
      </c>
      <c r="DM127" s="148" t="str">
        <f>IF(Q127="X",CALCULADORA!$J$22,IF(CUADRO!Q127="V",0,IF(CUADRO!Q127="AP",0,IF(CUADRO!Q127="HS",0,IF(CUADRO!Q127="BA",0,IF(CALCULADORA!$M$2="INVIERNO",CUADRO!ET127,CUADRO!FZ127))))))</f>
        <v/>
      </c>
      <c r="DN127" s="148" t="str">
        <f>IF(R127="X",CALCULADORA!$J$22,IF(CUADRO!R127="V",0,IF(CUADRO!R127="AP",0,IF(CUADRO!R127="HS",0,IF(CUADRO!R127="BA",0,IF(CALCULADORA!$M$2="INVIERNO",CUADRO!EU127,CUADRO!GA127))))))</f>
        <v/>
      </c>
      <c r="DO127" s="148" t="str">
        <f>IF(S127="X",CALCULADORA!$J$22,IF(CUADRO!S127="V",0,IF(CUADRO!S127="AP",0,IF(CUADRO!S127="HS",0,IF(CUADRO!S127="BA",0,IF(CALCULADORA!$M$2="INVIERNO",CUADRO!EV127,CUADRO!GB127))))))</f>
        <v/>
      </c>
      <c r="DP127" s="148" t="str">
        <f>IF(T127="X",CALCULADORA!$J$22,IF(CUADRO!T127="V",0,IF(CUADRO!T127="AP",0,IF(CUADRO!T127="HS",0,IF(CUADRO!T127="BA",0,IF(CALCULADORA!$M$2="INVIERNO",CUADRO!EW127,CUADRO!GC127))))))</f>
        <v/>
      </c>
      <c r="DQ127" s="148" t="str">
        <f>IF(U127="X",CALCULADORA!$J$22,IF(CUADRO!U127="V",0,IF(CUADRO!U127="AP",0,IF(CUADRO!U127="HS",0,IF(CUADRO!U127="BA",0,IF(CALCULADORA!$M$2="INVIERNO",CUADRO!EX127,CUADRO!GD127))))))</f>
        <v/>
      </c>
      <c r="DR127" s="148" t="str">
        <f>IF(V127="X",CALCULADORA!$J$22,IF(CUADRO!V127="V",0,IF(CUADRO!V127="AP",0,IF(CUADRO!V127="HS",0,IF(CUADRO!V127="BA",0,IF(CALCULADORA!$M$2="INVIERNO",CUADRO!EY127,CUADRO!GE127))))))</f>
        <v/>
      </c>
      <c r="DS127" s="148" t="str">
        <f>IF(W127="X",CALCULADORA!$J$22,IF(CUADRO!W127="V",0,IF(CUADRO!W127="AP",0,IF(CUADRO!W127="HS",0,IF(CUADRO!W127="BA",0,IF(CALCULADORA!$M$2="INVIERNO",CUADRO!EZ127,CUADRO!GF127))))))</f>
        <v/>
      </c>
      <c r="DT127" s="148" t="str">
        <f>IF(X127="X",CALCULADORA!$J$22,IF(CUADRO!X127="V",0,IF(CUADRO!X127="AP",0,IF(CUADRO!X127="HS",0,IF(CUADRO!X127="BA",0,IF(CALCULADORA!$M$2="INVIERNO",CUADRO!FA127,CUADRO!GG127))))))</f>
        <v/>
      </c>
      <c r="DU127" s="148" t="str">
        <f>IF(Y127="X",CALCULADORA!$J$22,IF(CUADRO!Y127="V",0,IF(CUADRO!Y127="AP",0,IF(CUADRO!Y127="HS",0,IF(CUADRO!Y127="BA",0,IF(CALCULADORA!$M$2="INVIERNO",CUADRO!FB127,CUADRO!GH127))))))</f>
        <v/>
      </c>
      <c r="DV127" s="148" t="str">
        <f>IF(Z127="X",CALCULADORA!$J$22,IF(CUADRO!Z127="V",0,IF(CUADRO!Z127="AP",0,IF(CUADRO!Z127="HS",0,IF(CUADRO!Z127="BA",0,IF(CALCULADORA!$M$2="INVIERNO",CUADRO!FC127,CUADRO!GI127))))))</f>
        <v/>
      </c>
      <c r="DW127" s="148" t="str">
        <f>IF(AA127="X",CALCULADORA!$J$22,IF(CUADRO!AA127="V",0,IF(CUADRO!AA127="AP",0,IF(CUADRO!AA127="HS",0,IF(CUADRO!AA127="BA",0,IF(CALCULADORA!$M$2="INVIERNO",CUADRO!FD127,CUADRO!GJ127))))))</f>
        <v/>
      </c>
      <c r="DX127" s="148" t="str">
        <f>IF(AB127="X",CALCULADORA!$J$22,IF(CUADRO!AB127="V",0,IF(CUADRO!AB127="AP",0,IF(CUADRO!AB127="HS",0,IF(CUADRO!AB127="BA",0,IF(CALCULADORA!$M$2="INVIERNO",CUADRO!FE127,CUADRO!GK127))))))</f>
        <v/>
      </c>
      <c r="DY127" s="148" t="str">
        <f>IF(AC127="X",CALCULADORA!$J$22,IF(CUADRO!AC127="V",0,IF(CUADRO!AC127="AP",0,IF(CUADRO!AC127="HS",0,IF(CUADRO!AC127="BA",0,IF(CALCULADORA!$M$2="INVIERNO",CUADRO!FF127,CUADRO!GL127))))))</f>
        <v/>
      </c>
      <c r="DZ127" s="148" t="str">
        <f>IF(AD127="X",CALCULADORA!$J$22,IF(CUADRO!AD127="V",0,IF(CUADRO!AD127="AP",0,IF(CUADRO!AD127="HS",0,IF(CUADRO!AD127="BA",0,IF(CALCULADORA!$M$2="INVIERNO",CUADRO!FG127,CUADRO!GM127))))))</f>
        <v/>
      </c>
      <c r="EA127" s="148" t="str">
        <f>IF(AE127="X",CALCULADORA!$J$22,IF(CUADRO!AE127="V",0,IF(CUADRO!AE127="AP",0,IF(CUADRO!AE127="HS",0,IF(CUADRO!AE127="BA",0,IF(CALCULADORA!$M$2="INVIERNO",CUADRO!FH127,CUADRO!GN127))))))</f>
        <v/>
      </c>
      <c r="EB127" s="148" t="str">
        <f>IF(AF127="X",CALCULADORA!$J$22,IF(CUADRO!AF127="V",0,IF(CUADRO!AF127="AP",0,IF(CUADRO!AF127="HS",0,IF(CUADRO!AF127="BA",0,IF(CALCULADORA!$M$2="INVIERNO",CUADRO!FI127,CUADRO!GO127))))))</f>
        <v/>
      </c>
      <c r="EC127" s="148" t="str">
        <f>IF(AG127="X",CALCULADORA!$J$22,IF(CUADRO!AG127="V",0,IF(CUADRO!AG127="AP",0,IF(CUADRO!AG127="HS",0,IF(CUADRO!AG127="BA",0,IF(CALCULADORA!$M$2="INVIERNO",CUADRO!FJ127,CUADRO!GP127))))))</f>
        <v/>
      </c>
      <c r="ED127" s="148" t="str">
        <f>IF(AH127="X",CALCULADORA!$J$22,IF(CUADRO!AH127="V",0,IF(CUADRO!AH127="AP",0,IF(CUADRO!AH127="HS",0,IF(CUADRO!AH127="BA",0,IF(CALCULADORA!$M$2="INVIERNO",CUADRO!FK127,CUADRO!GQ127))))))</f>
        <v/>
      </c>
      <c r="EE127" s="148" t="str">
        <f>IF(AI127="X",CALCULADORA!$J$22,IF(CUADRO!AI127="V",0,IF(CUADRO!AI127="AP",0,IF(CUADRO!AI127="HS",0,IF(CUADRO!AI127="BA",0,IF(CALCULADORA!$M$2="INVIERNO",CUADRO!FL127,CUADRO!GR127))))))</f>
        <v/>
      </c>
      <c r="EF127" s="148" t="str">
        <f>IF(AJ127="X",CALCULADORA!$J$22,IF(CUADRO!AJ127="V",0,IF(CUADRO!AJ127="AP",0,IF(CUADRO!AJ127="HS",0,IF(CUADRO!AJ127="BA",0,IF(CALCULADORA!$M$2="INVIERNO",CUADRO!FM127,CUADRO!GS127))))))</f>
        <v/>
      </c>
      <c r="EG127" s="148" t="str">
        <f>IF(AK127="X",CALCULADORA!$J$22,IF(CUADRO!AK127="V",0,IF(CUADRO!AK127="AP",0,IF(CUADRO!AK127="HS",0,IF(CUADRO!AK127="BA",0,IF(CALCULADORA!$M$2="INVIERNO",CUADRO!FN127,CUADRO!GT127))))))</f>
        <v/>
      </c>
      <c r="EH127" s="363">
        <f t="shared" si="119"/>
        <v>0</v>
      </c>
      <c r="EI127" s="19"/>
      <c r="EJ127" s="148" t="str">
        <f>IF(G127="","",IF(G127="L",0,IF(G127="V",0,IF(G127="X",0,IF(G$2="L",VLOOKUP(G127,'H. INV.'!$F$10:$P$171,11,FALSE),IF(G$2="S",VLOOKUP(G127,'H. INV.'!$V$10:$AF$171,11,FALSE),IF(G$2="D",VLOOKUP(G127,'H. INV.'!$AL$10:$AV$171,11,FALSE),"")))))))</f>
        <v/>
      </c>
      <c r="EK127" s="148" t="str">
        <f>IF(H127="","",IF(H127="L",0,IF(H127="V",0,IF(H127="X",0,IF(H$2="L",VLOOKUP(H127,'H. INV.'!$F$10:$P$171,11,FALSE),IF(H$2="S",VLOOKUP(H127,'H. INV.'!$V$10:$AF$171,11,FALSE),IF(H$2="D",VLOOKUP(H127,'H. INV.'!$AL$10:$AV$171,11,FALSE),"")))))))</f>
        <v/>
      </c>
      <c r="EL127" s="148" t="str">
        <f>IF(I127="","",IF(I127="L",0,IF(I127="V",0,IF(I127="X",0,IF(I$2="L",VLOOKUP(I127,'H. INV.'!$F$10:$P$171,11,FALSE),IF(I$2="S",VLOOKUP(I127,'H. INV.'!$V$10:$AF$171,11,FALSE),IF(I$2="D",VLOOKUP(I127,'H. INV.'!$AL$10:$AV$171,11,FALSE),"")))))))</f>
        <v/>
      </c>
      <c r="EM127" s="148" t="str">
        <f>IF(J127="","",IF(J127="L",0,IF(J127="V",0,IF(J127="X",0,IF(J$2="L",VLOOKUP(J127,'H. INV.'!$F$10:$P$171,11,FALSE),IF(J$2="S",VLOOKUP(J127,'H. INV.'!$V$10:$AF$171,11,FALSE),IF(J$2="D",VLOOKUP(J127,'H. INV.'!$AL$10:$AV$171,11,FALSE),"")))))))</f>
        <v/>
      </c>
      <c r="EN127" s="148" t="str">
        <f>IF(K127="","",IF(K127="L",0,IF(K127="V",0,IF(K127="X",0,IF(K$2="L",VLOOKUP(K127,'H. INV.'!$F$10:$P$171,11,FALSE),IF(K$2="S",VLOOKUP(K127,'H. INV.'!$V$10:$AF$171,11,FALSE),IF(K$2="D",VLOOKUP(K127,'H. INV.'!$AL$10:$AV$171,11,FALSE),"")))))))</f>
        <v/>
      </c>
      <c r="EO127" s="148" t="str">
        <f>IF(L127="","",IF(L127="L",0,IF(L127="V",0,IF(L127="X",0,IF(L$2="L",VLOOKUP(L127,'H. INV.'!$F$10:$P$171,11,FALSE),IF(L$2="S",VLOOKUP(L127,'H. INV.'!$V$10:$AF$171,11,FALSE),IF(L$2="D",VLOOKUP(L127,'H. INV.'!$AL$10:$AV$171,11,FALSE),"")))))))</f>
        <v/>
      </c>
      <c r="EP127" s="148" t="str">
        <f>IF(M127="","",IF(M127="L",0,IF(M127="V",0,IF(M127="X",0,IF(M$2="L",VLOOKUP(M127,'H. INV.'!$F$10:$P$171,11,FALSE),IF(M$2="S",VLOOKUP(M127,'H. INV.'!$V$10:$AF$171,11,FALSE),IF(M$2="D",VLOOKUP(M127,'H. INV.'!$AL$10:$AV$171,11,FALSE),"")))))))</f>
        <v/>
      </c>
      <c r="EQ127" s="148" t="str">
        <f>IF(N127="","",IF(N127="L",0,IF(N127="V",0,IF(N127="X",0,IF(N$2="L",VLOOKUP(N127,'H. INV.'!$F$10:$P$171,11,FALSE),IF(N$2="S",VLOOKUP(N127,'H. INV.'!$V$10:$AF$171,11,FALSE),IF(N$2="D",VLOOKUP(N127,'H. INV.'!$AL$10:$AV$171,11,FALSE),"")))))))</f>
        <v/>
      </c>
      <c r="ER127" s="148" t="str">
        <f>IF(O127="","",IF(O127="L",0,IF(O127="V",0,IF(O127="X",0,IF(O$2="L",VLOOKUP(O127,'H. INV.'!$F$10:$P$171,11,FALSE),IF(O$2="S",VLOOKUP(O127,'H. INV.'!$V$10:$AF$171,11,FALSE),IF(O$2="D",VLOOKUP(O127,'H. INV.'!$AL$10:$AV$171,11,FALSE),"")))))))</f>
        <v/>
      </c>
      <c r="ES127" s="148" t="str">
        <f>IF(P127="","",IF(P127="L",0,IF(P127="V",0,IF(P127="X",0,IF(P$2="L",VLOOKUP(P127,'H. INV.'!$F$10:$P$171,11,FALSE),IF(P$2="S",VLOOKUP(P127,'H. INV.'!$V$10:$AF$171,11,FALSE),IF(P$2="D",VLOOKUP(P127,'H. INV.'!$AL$10:$AV$171,11,FALSE),"")))))))</f>
        <v/>
      </c>
      <c r="ET127" s="148" t="str">
        <f>IF(Q127="","",IF(Q127="L",0,IF(Q127="V",0,IF(Q127="X",0,IF(Q$2="L",VLOOKUP(Q127,'H. INV.'!$F$10:$P$171,11,FALSE),IF(Q$2="S",VLOOKUP(Q127,'H. INV.'!$V$10:$AF$171,11,FALSE),IF(Q$2="D",VLOOKUP(Q127,'H. INV.'!$AL$10:$AV$171,11,FALSE),"")))))))</f>
        <v/>
      </c>
      <c r="EU127" s="148" t="str">
        <f>IF(R127="","",IF(R127="L",0,IF(R127="V",0,IF(R127="X",0,IF(R$2="L",VLOOKUP(R127,'H. INV.'!$F$10:$P$171,11,FALSE),IF(R$2="S",VLOOKUP(R127,'H. INV.'!$V$10:$AF$171,11,FALSE),IF(R$2="D",VLOOKUP(R127,'H. INV.'!$AL$10:$AV$171,11,FALSE),"")))))))</f>
        <v/>
      </c>
      <c r="EV127" s="148" t="str">
        <f>IF(S127="","",IF(S127="L",0,IF(S127="V",0,IF(S127="X",0,IF(S$2="L",VLOOKUP(S127,'H. INV.'!$F$10:$P$171,11,FALSE),IF(S$2="S",VLOOKUP(S127,'H. INV.'!$V$10:$AF$171,11,FALSE),IF(S$2="D",VLOOKUP(S127,'H. INV.'!$AL$10:$AV$171,11,FALSE),"")))))))</f>
        <v/>
      </c>
      <c r="EW127" s="148" t="str">
        <f>IF(T127="","",IF(T127="L",0,IF(T127="V",0,IF(T127="X",0,IF(T$2="L",VLOOKUP(T127,'H. INV.'!$F$10:$P$171,11,FALSE),IF(T$2="S",VLOOKUP(T127,'H. INV.'!$V$10:$AF$171,11,FALSE),IF(T$2="D",VLOOKUP(T127,'H. INV.'!$AL$10:$AV$171,11,FALSE),"")))))))</f>
        <v/>
      </c>
      <c r="EX127" s="148" t="str">
        <f>IF(U127="","",IF(U127="L",0,IF(U127="V",0,IF(U127="X",0,IF(U$2="L",VLOOKUP(U127,'H. INV.'!$F$10:$P$171,11,FALSE),IF(U$2="S",VLOOKUP(U127,'H. INV.'!$V$10:$AF$171,11,FALSE),IF(U$2="D",VLOOKUP(U127,'H. INV.'!$AL$10:$AV$171,11,FALSE),"")))))))</f>
        <v/>
      </c>
      <c r="EY127" s="148" t="str">
        <f>IF(V127="","",IF(V127="L",0,IF(V127="V",0,IF(V127="X",0,IF(V$2="L",VLOOKUP(V127,'H. INV.'!$F$10:$P$171,11,FALSE),IF(V$2="S",VLOOKUP(V127,'H. INV.'!$V$10:$AF$171,11,FALSE),IF(V$2="D",VLOOKUP(V127,'H. INV.'!$AL$10:$AV$171,11,FALSE),"")))))))</f>
        <v/>
      </c>
      <c r="EZ127" s="148" t="str">
        <f>IF(W127="","",IF(W127="L",0,IF(W127="V",0,IF(W127="X",0,IF(W$2="L",VLOOKUP(W127,'H. INV.'!$F$10:$P$171,11,FALSE),IF(W$2="S",VLOOKUP(W127,'H. INV.'!$V$10:$AF$171,11,FALSE),IF(W$2="D",VLOOKUP(W127,'H. INV.'!$AL$10:$AV$171,11,FALSE),"")))))))</f>
        <v/>
      </c>
      <c r="FA127" s="148" t="str">
        <f>IF(X127="","",IF(X127="L",0,IF(X127="V",0,IF(X127="X",0,IF(X$2="L",VLOOKUP(X127,'H. INV.'!$F$10:$P$171,11,FALSE),IF(X$2="S",VLOOKUP(X127,'H. INV.'!$V$10:$AF$171,11,FALSE),IF(X$2="D",VLOOKUP(X127,'H. INV.'!$AL$10:$AV$171,11,FALSE),"")))))))</f>
        <v/>
      </c>
      <c r="FB127" s="148" t="str">
        <f>IF(Y127="","",IF(Y127="L",0,IF(Y127="V",0,IF(Y127="X",0,IF(Y$2="L",VLOOKUP(Y127,'H. INV.'!$F$10:$P$171,11,FALSE),IF(Y$2="S",VLOOKUP(Y127,'H. INV.'!$V$10:$AF$171,11,FALSE),IF(Y$2="D",VLOOKUP(Y127,'H. INV.'!$AL$10:$AV$171,11,FALSE),"")))))))</f>
        <v/>
      </c>
      <c r="FC127" s="148" t="str">
        <f>IF(Z127="","",IF(Z127="L",0,IF(Z127="V",0,IF(Z127="X",0,IF(Z$2="L",VLOOKUP(Z127,'H. INV.'!$F$10:$P$171,11,FALSE),IF(Z$2="S",VLOOKUP(Z127,'H. INV.'!$V$10:$AF$171,11,FALSE),IF(Z$2="D",VLOOKUP(Z127,'H. INV.'!$AL$10:$AV$171,11,FALSE),"")))))))</f>
        <v/>
      </c>
      <c r="FD127" s="148" t="str">
        <f>IF(AA127="","",IF(AA127="L",0,IF(AA127="V",0,IF(AA127="X",0,IF(AA$2="L",VLOOKUP(AA127,'H. INV.'!$F$10:$P$171,11,FALSE),IF(AA$2="S",VLOOKUP(AA127,'H. INV.'!$V$10:$AF$171,11,FALSE),IF(AA$2="D",VLOOKUP(AA127,'H. INV.'!$AL$10:$AV$171,11,FALSE),"")))))))</f>
        <v/>
      </c>
      <c r="FE127" s="148" t="str">
        <f>IF(AB127="","",IF(AB127="L",0,IF(AB127="V",0,IF(AB127="X",0,IF(AB$2="L",VLOOKUP(AB127,'H. INV.'!$F$10:$P$171,11,FALSE),IF(AB$2="S",VLOOKUP(AB127,'H. INV.'!$V$10:$AF$171,11,FALSE),IF(AB$2="D",VLOOKUP(AB127,'H. INV.'!$AL$10:$AV$171,11,FALSE),"")))))))</f>
        <v/>
      </c>
      <c r="FF127" s="148" t="str">
        <f>IF(AC127="","",IF(AC127="L",0,IF(AC127="V",0,IF(AC127="X",0,IF(AC$2="L",VLOOKUP(AC127,'H. INV.'!$F$10:$P$171,11,FALSE),IF(AC$2="S",VLOOKUP(AC127,'H. INV.'!$V$10:$AF$171,11,FALSE),IF(AC$2="D",VLOOKUP(AC127,'H. INV.'!$AL$10:$AV$171,11,FALSE),"")))))))</f>
        <v/>
      </c>
      <c r="FG127" s="148" t="str">
        <f>IF(AD127="","",IF(AD127="L",0,IF(AD127="V",0,IF(AD127="X",0,IF(AD$2="L",VLOOKUP(AD127,'H. INV.'!$F$10:$P$171,11,FALSE),IF(AD$2="S",VLOOKUP(AD127,'H. INV.'!$V$10:$AF$171,11,FALSE),IF(AD$2="D",VLOOKUP(AD127,'H. INV.'!$AL$10:$AV$171,11,FALSE),"")))))))</f>
        <v/>
      </c>
      <c r="FH127" s="148" t="str">
        <f>IF(AE127="","",IF(AE127="L",0,IF(AE127="V",0,IF(AE127="X",0,IF(AE$2="L",VLOOKUP(AE127,'H. INV.'!$F$10:$P$171,11,FALSE),IF(AE$2="S",VLOOKUP(AE127,'H. INV.'!$V$10:$AF$171,11,FALSE),IF(AE$2="D",VLOOKUP(AE127,'H. INV.'!$AL$10:$AV$171,11,FALSE),"")))))))</f>
        <v/>
      </c>
      <c r="FI127" s="148" t="str">
        <f>IF(AF127="","",IF(AF127="L",0,IF(AF127="V",0,IF(AF127="X",0,IF(AF$2="L",VLOOKUP(AF127,'H. INV.'!$F$10:$P$171,11,FALSE),IF(AF$2="S",VLOOKUP(AF127,'H. INV.'!$V$10:$AF$171,11,FALSE),IF(AF$2="D",VLOOKUP(AF127,'H. INV.'!$AL$10:$AV$171,11,FALSE),"")))))))</f>
        <v/>
      </c>
      <c r="FJ127" s="148" t="str">
        <f>IF(AG127="","",IF(AG127="L",0,IF(AG127="V",0,IF(AG127="X",0,IF(AG$2="L",VLOOKUP(AG127,'H. INV.'!$F$10:$P$171,11,FALSE),IF(AG$2="S",VLOOKUP(AG127,'H. INV.'!$V$10:$AF$171,11,FALSE),IF(AG$2="D",VLOOKUP(AG127,'H. INV.'!$AL$10:$AV$171,11,FALSE),"")))))))</f>
        <v/>
      </c>
      <c r="FK127" s="148" t="str">
        <f>IF(AH127="","",IF(AH127="L",0,IF(AH127="V",0,IF(AH127="X",0,IF(AH$2="L",VLOOKUP(AH127,'H. INV.'!$F$10:$P$171,11,FALSE),IF(AH$2="S",VLOOKUP(AH127,'H. INV.'!$V$10:$AF$171,11,FALSE),IF(AH$2="D",VLOOKUP(AH127,'H. INV.'!$AL$10:$AV$171,11,FALSE),"")))))))</f>
        <v/>
      </c>
      <c r="FL127" s="148" t="str">
        <f>IF(AI127="","",IF(AI127="L",0,IF(AI127="V",0,IF(AI127="X",0,IF(AI$2="L",VLOOKUP(AI127,'H. INV.'!$F$10:$P$171,11,FALSE),IF(AI$2="S",VLOOKUP(AI127,'H. INV.'!$V$10:$AF$171,11,FALSE),IF(AI$2="D",VLOOKUP(AI127,'H. INV.'!$AL$10:$AV$171,11,FALSE),"")))))))</f>
        <v/>
      </c>
      <c r="FM127" s="148" t="str">
        <f>IF(AJ127="","",IF(AJ127="L",0,IF(AJ127="V",0,IF(AJ127="X",0,IF(AJ$2="L",VLOOKUP(AJ127,'H. INV.'!$F$10:$P$171,11,FALSE),IF(AJ$2="S",VLOOKUP(AJ127,'H. INV.'!$V$10:$AF$171,11,FALSE),IF(AJ$2="D",VLOOKUP(AJ127,'H. INV.'!$AL$10:$AV$171,11,FALSE),"")))))))</f>
        <v/>
      </c>
      <c r="FN127" s="148" t="str">
        <f>IF(AK127="","",IF(AK127="L",0,IF(AK127="V",0,IF(AK127="X",0,IF(AK$2="L",VLOOKUP(AK127,'H. INV.'!$F$10:$P$171,11,FALSE),IF(AK$2="S",VLOOKUP(AK127,'H. INV.'!$V$10:$AF$171,11,FALSE),IF(AK$2="D",VLOOKUP(AK127,'H. INV.'!$AL$10:$AV$171,11,FALSE),"")))))))</f>
        <v/>
      </c>
      <c r="FO127" s="19"/>
      <c r="FP127" s="148" t="str">
        <f>IF(G127="","",IF(G127="L",0,IF(G127="V",0,IF(G127="X",0,IF(G$2="L",VLOOKUP(G127,'H. VER.'!$F$10:$P$171,11,FALSE),IF(G$2="S",VLOOKUP(G127,'H. VER.'!$V$10:$AF$171,11,FALSE),IF(G$2="D",VLOOKUP(G127,'H. VER.'!$AL$10:$AV$171,11,FALSE),"")))))))</f>
        <v/>
      </c>
      <c r="FQ127" s="148" t="str">
        <f>IF(H127="","",IF(H127="L",0,IF(H127="V",0,IF(H127="X",0,IF(H$2="L",VLOOKUP(H127,'H. VER.'!$F$10:$P$171,11,FALSE),IF(H$2="S",VLOOKUP(H127,'H. VER.'!$V$10:$AF$171,11,FALSE),IF(H$2="D",VLOOKUP(H127,'H. VER.'!$AL$10:$AV$171,11,FALSE),"")))))))</f>
        <v/>
      </c>
      <c r="FR127" s="148" t="str">
        <f>IF(I127="","",IF(I127="L",0,IF(I127="V",0,IF(I127="X",0,IF(I$2="L",VLOOKUP(I127,'H. VER.'!$F$10:$P$171,11,FALSE),IF(I$2="S",VLOOKUP(I127,'H. VER.'!$V$10:$AF$171,11,FALSE),IF(I$2="D",VLOOKUP(I127,'H. VER.'!$AL$10:$AV$171,11,FALSE),"")))))))</f>
        <v/>
      </c>
      <c r="FS127" s="148" t="str">
        <f>IF(J127="","",IF(J127="L",0,IF(J127="V",0,IF(J127="X",0,IF(J$2="L",VLOOKUP(J127,'H. VER.'!$F$10:$P$171,11,FALSE),IF(J$2="S",VLOOKUP(J127,'H. VER.'!$V$10:$AF$171,11,FALSE),IF(J$2="D",VLOOKUP(J127,'H. VER.'!$AL$10:$AV$171,11,FALSE),"")))))))</f>
        <v/>
      </c>
      <c r="FT127" s="148" t="str">
        <f>IF(K127="","",IF(K127="L",0,IF(K127="V",0,IF(K127="X",0,IF(K$2="L",VLOOKUP(K127,'H. VER.'!$F$10:$P$171,11,FALSE),IF(K$2="S",VLOOKUP(K127,'H. VER.'!$V$10:$AF$171,11,FALSE),IF(K$2="D",VLOOKUP(K127,'H. VER.'!$AL$10:$AV$171,11,FALSE),"")))))))</f>
        <v/>
      </c>
      <c r="FU127" s="148" t="str">
        <f>IF(L127="","",IF(L127="L",0,IF(L127="V",0,IF(L127="X",0,IF(L$2="L",VLOOKUP(L127,'H. VER.'!$F$10:$P$171,11,FALSE),IF(L$2="S",VLOOKUP(L127,'H. VER.'!$V$10:$AF$171,11,FALSE),IF(L$2="D",VLOOKUP(L127,'H. VER.'!$AL$10:$AV$171,11,FALSE),"")))))))</f>
        <v/>
      </c>
      <c r="FV127" s="148" t="str">
        <f>IF(M127="","",IF(M127="L",0,IF(M127="V",0,IF(M127="X",0,IF(M$2="L",VLOOKUP(M127,'H. VER.'!$F$10:$P$171,11,FALSE),IF(M$2="S",VLOOKUP(M127,'H. VER.'!$V$10:$AF$171,11,FALSE),IF(M$2="D",VLOOKUP(M127,'H. VER.'!$AL$10:$AV$171,11,FALSE),"")))))))</f>
        <v/>
      </c>
      <c r="FW127" s="148" t="str">
        <f>IF(N127="","",IF(N127="L",0,IF(N127="V",0,IF(N127="X",0,IF(N$2="L",VLOOKUP(N127,'H. VER.'!$F$10:$P$171,11,FALSE),IF(N$2="S",VLOOKUP(N127,'H. VER.'!$V$10:$AF$171,11,FALSE),IF(N$2="D",VLOOKUP(N127,'H. VER.'!$AL$10:$AV$171,11,FALSE),"")))))))</f>
        <v/>
      </c>
      <c r="FX127" s="148" t="str">
        <f>IF(O127="","",IF(O127="L",0,IF(O127="V",0,IF(O127="X",0,IF(O$2="L",VLOOKUP(O127,'H. VER.'!$F$10:$P$171,11,FALSE),IF(O$2="S",VLOOKUP(O127,'H. VER.'!$V$10:$AF$171,11,FALSE),IF(O$2="D",VLOOKUP(O127,'H. VER.'!$AL$10:$AV$171,11,FALSE),"")))))))</f>
        <v/>
      </c>
      <c r="FY127" s="148" t="str">
        <f>IF(P127="","",IF(P127="L",0,IF(P127="V",0,IF(P127="X",0,IF(P$2="L",VLOOKUP(P127,'H. VER.'!$F$10:$P$171,11,FALSE),IF(P$2="S",VLOOKUP(P127,'H. VER.'!$V$10:$AF$171,11,FALSE),IF(P$2="D",VLOOKUP(P127,'H. VER.'!$AL$10:$AV$171,11,FALSE),"")))))))</f>
        <v/>
      </c>
      <c r="FZ127" s="148" t="str">
        <f>IF(Q127="","",IF(Q127="L",0,IF(Q127="V",0,IF(Q127="X",0,IF(Q$2="L",VLOOKUP(Q127,'H. VER.'!$F$10:$P$171,11,FALSE),IF(Q$2="S",VLOOKUP(Q127,'H. VER.'!$V$10:$AF$171,11,FALSE),IF(Q$2="D",VLOOKUP(Q127,'H. VER.'!$AL$10:$AV$171,11,FALSE),"")))))))</f>
        <v/>
      </c>
      <c r="GA127" s="148" t="str">
        <f>IF(R127="","",IF(R127="L",0,IF(R127="V",0,IF(R127="X",0,IF(R$2="L",VLOOKUP(R127,'H. VER.'!$F$10:$P$171,11,FALSE),IF(R$2="S",VLOOKUP(R127,'H. VER.'!$V$10:$AF$171,11,FALSE),IF(R$2="D",VLOOKUP(R127,'H. VER.'!$AL$10:$AV$171,11,FALSE),"")))))))</f>
        <v/>
      </c>
      <c r="GB127" s="148" t="str">
        <f>IF(S127="","",IF(S127="L",0,IF(S127="V",0,IF(S127="X",0,IF(S$2="L",VLOOKUP(S127,'H. VER.'!$F$10:$P$171,11,FALSE),IF(S$2="S",VLOOKUP(S127,'H. VER.'!$V$10:$AF$171,11,FALSE),IF(S$2="D",VLOOKUP(S127,'H. VER.'!$AL$10:$AV$171,11,FALSE),"")))))))</f>
        <v/>
      </c>
      <c r="GC127" s="148" t="str">
        <f>IF(T127="","",IF(T127="L",0,IF(T127="V",0,IF(T127="X",0,IF(T$2="L",VLOOKUP(T127,'H. VER.'!$F$10:$P$171,11,FALSE),IF(T$2="S",VLOOKUP(T127,'H. VER.'!$V$10:$AF$171,11,FALSE),IF(T$2="D",VLOOKUP(T127,'H. VER.'!$AL$10:$AV$171,11,FALSE),"")))))))</f>
        <v/>
      </c>
      <c r="GD127" s="148" t="str">
        <f>IF(U127="","",IF(U127="L",0,IF(U127="V",0,IF(U127="X",0,IF(U$2="L",VLOOKUP(U127,'H. VER.'!$F$10:$P$171,11,FALSE),IF(U$2="S",VLOOKUP(U127,'H. VER.'!$V$10:$AF$171,11,FALSE),IF(U$2="D",VLOOKUP(U127,'H. VER.'!$AL$10:$AV$171,11,FALSE),"")))))))</f>
        <v/>
      </c>
      <c r="GE127" s="148" t="str">
        <f>IF(V127="","",IF(V127="L",0,IF(V127="V",0,IF(V127="X",0,IF(V$2="L",VLOOKUP(V127,'H. VER.'!$F$10:$P$171,11,FALSE),IF(V$2="S",VLOOKUP(V127,'H. VER.'!$V$10:$AF$171,11,FALSE),IF(V$2="D",VLOOKUP(V127,'H. VER.'!$AL$10:$AV$171,11,FALSE),"")))))))</f>
        <v/>
      </c>
      <c r="GF127" s="148" t="str">
        <f>IF(W127="","",IF(W127="L",0,IF(W127="V",0,IF(W127="X",0,IF(W$2="L",VLOOKUP(W127,'H. VER.'!$F$10:$P$171,11,FALSE),IF(W$2="S",VLOOKUP(W127,'H. VER.'!$V$10:$AF$171,11,FALSE),IF(W$2="D",VLOOKUP(W127,'H. VER.'!$AL$10:$AV$171,11,FALSE),"")))))))</f>
        <v/>
      </c>
      <c r="GG127" s="148" t="str">
        <f>IF(X127="","",IF(X127="L",0,IF(X127="V",0,IF(X127="X",0,IF(X$2="L",VLOOKUP(X127,'H. VER.'!$F$10:$P$171,11,FALSE),IF(X$2="S",VLOOKUP(X127,'H. VER.'!$V$10:$AF$171,11,FALSE),IF(X$2="D",VLOOKUP(X127,'H. VER.'!$AL$10:$AV$171,11,FALSE),"")))))))</f>
        <v/>
      </c>
      <c r="GH127" s="148" t="str">
        <f>IF(Y127="","",IF(Y127="L",0,IF(Y127="V",0,IF(Y127="X",0,IF(Y$2="L",VLOOKUP(Y127,'H. VER.'!$F$10:$P$171,11,FALSE),IF(Y$2="S",VLOOKUP(Y127,'H. VER.'!$V$10:$AF$171,11,FALSE),IF(Y$2="D",VLOOKUP(Y127,'H. VER.'!$AL$10:$AV$171,11,FALSE),"")))))))</f>
        <v/>
      </c>
      <c r="GI127" s="148" t="str">
        <f>IF(Z127="","",IF(Z127="L",0,IF(Z127="V",0,IF(Z127="X",0,IF(Z$2="L",VLOOKUP(Z127,'H. VER.'!$F$10:$P$171,11,FALSE),IF(Z$2="S",VLOOKUP(Z127,'H. VER.'!$V$10:$AF$171,11,FALSE),IF(Z$2="D",VLOOKUP(Z127,'H. VER.'!$AL$10:$AV$171,11,FALSE),"")))))))</f>
        <v/>
      </c>
      <c r="GJ127" s="148" t="str">
        <f>IF(AA127="","",IF(AA127="L",0,IF(AA127="V",0,IF(AA127="X",0,IF(AA$2="L",VLOOKUP(AA127,'H. VER.'!$F$10:$P$171,11,FALSE),IF(AA$2="S",VLOOKUP(AA127,'H. VER.'!$V$10:$AF$171,11,FALSE),IF(AA$2="D",VLOOKUP(AA127,'H. VER.'!$AL$10:$AV$171,11,FALSE),"")))))))</f>
        <v/>
      </c>
      <c r="GK127" s="148" t="str">
        <f>IF(AB127="","",IF(AB127="L",0,IF(AB127="V",0,IF(AB127="X",0,IF(AB$2="L",VLOOKUP(AB127,'H. VER.'!$F$10:$P$171,11,FALSE),IF(AB$2="S",VLOOKUP(AB127,'H. VER.'!$V$10:$AF$171,11,FALSE),IF(AB$2="D",VLOOKUP(AB127,'H. VER.'!$AL$10:$AV$171,11,FALSE),"")))))))</f>
        <v/>
      </c>
      <c r="GL127" s="148" t="str">
        <f>IF(AC127="","",IF(AC127="L",0,IF(AC127="V",0,IF(AC127="X",0,IF(AC$2="L",VLOOKUP(AC127,'H. VER.'!$F$10:$P$171,11,FALSE),IF(AC$2="S",VLOOKUP(AC127,'H. VER.'!$V$10:$AF$171,11,FALSE),IF(AC$2="D",VLOOKUP(AC127,'H. VER.'!$AL$10:$AV$171,11,FALSE),"")))))))</f>
        <v/>
      </c>
      <c r="GM127" s="148" t="str">
        <f>IF(AD127="","",IF(AD127="L",0,IF(AD127="V",0,IF(AD127="X",0,IF(AD$2="L",VLOOKUP(AD127,'H. VER.'!$F$10:$P$171,11,FALSE),IF(AD$2="S",VLOOKUP(AD127,'H. VER.'!$V$10:$AF$171,11,FALSE),IF(AD$2="D",VLOOKUP(AD127,'H. VER.'!$AL$10:$AV$171,11,FALSE),"")))))))</f>
        <v/>
      </c>
      <c r="GN127" s="148" t="str">
        <f>IF(AE127="","",IF(AE127="L",0,IF(AE127="V",0,IF(AE127="X",0,IF(AE$2="L",VLOOKUP(AE127,'H. VER.'!$F$10:$P$171,11,FALSE),IF(AE$2="S",VLOOKUP(AE127,'H. VER.'!$V$10:$AF$171,11,FALSE),IF(AE$2="D",VLOOKUP(AE127,'H. VER.'!$AL$10:$AV$171,11,FALSE),"")))))))</f>
        <v/>
      </c>
      <c r="GO127" s="148" t="str">
        <f>IF(AF127="","",IF(AF127="L",0,IF(AF127="V",0,IF(AF127="X",0,IF(AF$2="L",VLOOKUP(AF127,'H. VER.'!$F$10:$P$171,11,FALSE),IF(AF$2="S",VLOOKUP(AF127,'H. VER.'!$V$10:$AF$171,11,FALSE),IF(AF$2="D",VLOOKUP(AF127,'H. VER.'!$AL$10:$AV$171,11,FALSE),"")))))))</f>
        <v/>
      </c>
      <c r="GP127" s="148" t="str">
        <f>IF(AG127="","",IF(AG127="L",0,IF(AG127="V",0,IF(AG127="X",0,IF(AG$2="L",VLOOKUP(AG127,'H. VER.'!$F$10:$P$171,11,FALSE),IF(AG$2="S",VLOOKUP(AG127,'H. VER.'!$V$10:$AF$171,11,FALSE),IF(AG$2="D",VLOOKUP(AG127,'H. VER.'!$AL$10:$AV$171,11,FALSE),"")))))))</f>
        <v/>
      </c>
      <c r="GQ127" s="148" t="str">
        <f>IF(AH127="","",IF(AH127="L",0,IF(AH127="V",0,IF(AH127="X",0,IF(AH$2="L",VLOOKUP(AH127,'H. VER.'!$F$10:$P$171,11,FALSE),IF(AH$2="S",VLOOKUP(AH127,'H. VER.'!$V$10:$AF$171,11,FALSE),IF(AH$2="D",VLOOKUP(AH127,'H. VER.'!$AL$10:$AV$171,11,FALSE),"")))))))</f>
        <v/>
      </c>
      <c r="GR127" s="148" t="str">
        <f>IF(AI127="","",IF(AI127="L",0,IF(AI127="V",0,IF(AI127="X",0,IF(AI$2="L",VLOOKUP(AI127,'H. VER.'!$F$10:$P$171,11,FALSE),IF(AI$2="S",VLOOKUP(AI127,'H. VER.'!$V$10:$AF$171,11,FALSE),IF(AI$2="D",VLOOKUP(AI127,'H. VER.'!$AL$10:$AV$171,11,FALSE),"")))))))</f>
        <v/>
      </c>
      <c r="GS127" s="148" t="str">
        <f>IF(AJ127="","",IF(AJ127="L",0,IF(AJ127="V",0,IF(AJ127="X",0,IF(AJ$2="L",VLOOKUP(AJ127,'H. VER.'!$F$10:$P$171,11,FALSE),IF(AJ$2="S",VLOOKUP(AJ127,'H. VER.'!$V$10:$AF$171,11,FALSE),IF(AJ$2="D",VLOOKUP(AJ127,'H. VER.'!$AL$10:$AV$171,11,FALSE),"")))))))</f>
        <v/>
      </c>
      <c r="GT127" s="148" t="str">
        <f>IF(AK127="","",IF(AK127="L",0,IF(AK127="V",0,IF(AK127="X",0,IF(AK$2="L",VLOOKUP(AK127,'H. VER.'!$F$10:$P$171,11,FALSE),IF(AK$2="S",VLOOKUP(AK127,'H. VER.'!$V$10:$AF$171,11,FALSE),IF(AK$2="D",VLOOKUP(AK127,'H. VER.'!$AL$10:$AV$171,11,FALSE),"")))))))</f>
        <v/>
      </c>
      <c r="GU127" s="19"/>
      <c r="GV127" s="417" t="str">
        <f t="shared" si="122"/>
        <v/>
      </c>
      <c r="GW127" s="415"/>
    </row>
    <row r="128" spans="1:205" ht="15" customHeight="1">
      <c r="A128" s="368"/>
      <c r="B128" s="367" t="str">
        <f>IFERROR(VLOOKUP(A544/7/2023+CONDUCTORES!C:V,20,FALSE),"")</f>
        <v/>
      </c>
      <c r="C128" s="560" t="str">
        <f>IF(CUADRO!A128="",IF(B128="","",B128),VLOOKUP(CUADRO!A128,CONDUCTORES!C:E,3,FALSE))</f>
        <v/>
      </c>
      <c r="D128" s="561" t="str">
        <f>IF(ISNA(IF(B128="",IF(A128="","",A128),VLOOKUP(B128,CONDUCTORES!B:F,5,FALSE))),"",(IF(B128="",IF(A128="","",A128),VLOOKUP(B128,CONDUCTORES!B:F,5,FALSE))))</f>
        <v/>
      </c>
      <c r="E128" s="546">
        <v>113</v>
      </c>
      <c r="F128" s="552"/>
      <c r="G128" s="519"/>
      <c r="H128" s="519"/>
      <c r="I128" s="519"/>
      <c r="J128" s="519"/>
      <c r="K128" s="519"/>
      <c r="L128" s="519"/>
      <c r="M128" s="519"/>
      <c r="N128" s="519"/>
      <c r="O128" s="519"/>
      <c r="P128" s="519"/>
      <c r="Q128" s="519"/>
      <c r="R128" s="519"/>
      <c r="S128" s="519"/>
      <c r="T128" s="519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  <c r="AE128" s="519"/>
      <c r="AF128" s="519"/>
      <c r="AG128" s="519"/>
      <c r="AH128" s="519"/>
      <c r="AI128" s="519"/>
      <c r="AJ128" s="519"/>
      <c r="AK128" s="519"/>
      <c r="AL128" s="417">
        <f t="shared" si="111"/>
        <v>0</v>
      </c>
      <c r="AM128" s="417">
        <f t="shared" si="79"/>
        <v>31</v>
      </c>
      <c r="AN128" s="463">
        <f t="shared" si="112"/>
        <v>0</v>
      </c>
      <c r="AO128" s="463">
        <f t="shared" si="113"/>
        <v>0</v>
      </c>
      <c r="AP128" s="463">
        <f t="shared" si="114"/>
        <v>0</v>
      </c>
      <c r="AQ128" s="463">
        <f t="shared" si="115"/>
        <v>0</v>
      </c>
      <c r="AR128" s="463">
        <f t="shared" si="116"/>
        <v>0</v>
      </c>
      <c r="AS128" s="464">
        <f t="shared" si="117"/>
        <v>0</v>
      </c>
      <c r="AT128" s="464">
        <f t="shared" si="118"/>
        <v>0</v>
      </c>
      <c r="AU128" s="465">
        <f>EH128+(AO128*(CALCULADORA!$L$22/30))+(CUADRO!AP128*CALCULADORA!$J$22)+(CUADRO!AQ128*CALCULADORA!$J$22)+(CUADRO!AR128*CALCULADORA!$J$22)</f>
        <v>0</v>
      </c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97">
        <f t="shared" si="123"/>
        <v>1</v>
      </c>
      <c r="BW128" s="97">
        <f t="shared" si="124"/>
        <v>2</v>
      </c>
      <c r="BX128" s="97">
        <f t="shared" si="125"/>
        <v>3</v>
      </c>
      <c r="BY128" s="97">
        <f t="shared" si="126"/>
        <v>4</v>
      </c>
      <c r="BZ128" s="97">
        <f t="shared" si="127"/>
        <v>5</v>
      </c>
      <c r="CA128" s="97">
        <f t="shared" si="128"/>
        <v>6</v>
      </c>
      <c r="CB128" s="97">
        <f t="shared" si="129"/>
        <v>7</v>
      </c>
      <c r="CC128" s="97">
        <f t="shared" si="130"/>
        <v>8</v>
      </c>
      <c r="CD128" s="97">
        <f t="shared" si="131"/>
        <v>9</v>
      </c>
      <c r="CE128" s="97">
        <f t="shared" si="132"/>
        <v>10</v>
      </c>
      <c r="CF128" s="97">
        <f t="shared" si="133"/>
        <v>11</v>
      </c>
      <c r="CG128" s="97">
        <f t="shared" si="134"/>
        <v>12</v>
      </c>
      <c r="CH128" s="97">
        <f t="shared" si="135"/>
        <v>13</v>
      </c>
      <c r="CI128" s="97">
        <f t="shared" si="136"/>
        <v>14</v>
      </c>
      <c r="CJ128" s="97">
        <f t="shared" si="137"/>
        <v>15</v>
      </c>
      <c r="CK128" s="97">
        <f t="shared" si="138"/>
        <v>16</v>
      </c>
      <c r="CL128" s="97">
        <f t="shared" si="139"/>
        <v>17</v>
      </c>
      <c r="CM128" s="97">
        <f t="shared" si="140"/>
        <v>18</v>
      </c>
      <c r="CN128" s="97">
        <f t="shared" si="141"/>
        <v>19</v>
      </c>
      <c r="CO128" s="97">
        <f t="shared" si="142"/>
        <v>20</v>
      </c>
      <c r="CP128" s="97">
        <f t="shared" si="143"/>
        <v>21</v>
      </c>
      <c r="CQ128" s="97">
        <f t="shared" si="144"/>
        <v>22</v>
      </c>
      <c r="CR128" s="97">
        <f t="shared" si="145"/>
        <v>23</v>
      </c>
      <c r="CS128" s="97">
        <f t="shared" si="146"/>
        <v>24</v>
      </c>
      <c r="CT128" s="97">
        <f t="shared" si="147"/>
        <v>25</v>
      </c>
      <c r="CU128" s="97">
        <f t="shared" si="148"/>
        <v>26</v>
      </c>
      <c r="CV128" s="97">
        <f t="shared" si="149"/>
        <v>27</v>
      </c>
      <c r="CW128" s="97">
        <f t="shared" si="150"/>
        <v>28</v>
      </c>
      <c r="CX128" s="97">
        <f t="shared" si="151"/>
        <v>29</v>
      </c>
      <c r="CY128" s="97">
        <f t="shared" si="152"/>
        <v>30</v>
      </c>
      <c r="CZ128" s="97">
        <f t="shared" si="153"/>
        <v>31</v>
      </c>
      <c r="DA128" s="19"/>
      <c r="DB128" s="19"/>
      <c r="DC128" s="148" t="str">
        <f>IF(G128="X",CALCULADORA!$J$22,IF(CUADRO!G128="V",0,IF(CUADRO!G128="AP",0,IF(CUADRO!G128="HS",0,IF(CUADRO!G128="BA",0,IF(CALCULADORA!$M$2="INVIERNO",CUADRO!EJ128,CUADRO!FP128))))))</f>
        <v/>
      </c>
      <c r="DD128" s="148" t="str">
        <f>IF(H128="X",CALCULADORA!$J$22,IF(CUADRO!H128="V",0,IF(CUADRO!H128="AP",0,IF(CUADRO!H128="HS",0,IF(CUADRO!H128="BA",0,IF(CALCULADORA!$M$2="INVIERNO",CUADRO!EK128,CUADRO!FQ128))))))</f>
        <v/>
      </c>
      <c r="DE128" s="148" t="str">
        <f>IF(I128="X",CALCULADORA!$J$22,IF(CUADRO!I128="V",0,IF(CUADRO!I128="AP",0,IF(CUADRO!I128="HS",0,IF(CUADRO!I128="BA",0,IF(CALCULADORA!$M$2="INVIERNO",CUADRO!EL128,CUADRO!FR128))))))</f>
        <v/>
      </c>
      <c r="DF128" s="148" t="str">
        <f>IF(J128="X",CALCULADORA!$J$22,IF(CUADRO!J128="V",0,IF(CUADRO!J128="AP",0,IF(CUADRO!J128="HS",0,IF(CUADRO!J128="BA",0,IF(CALCULADORA!$M$2="INVIERNO",CUADRO!EM128,CUADRO!FS128))))))</f>
        <v/>
      </c>
      <c r="DG128" s="148" t="str">
        <f>IF(K128="X",CALCULADORA!$J$22,IF(CUADRO!K128="V",0,IF(CUADRO!K128="AP",0,IF(CUADRO!K128="HS",0,IF(CUADRO!K128="BA",0,IF(CALCULADORA!$M$2="INVIERNO",CUADRO!EN128,CUADRO!FT128))))))</f>
        <v/>
      </c>
      <c r="DH128" s="148" t="str">
        <f>IF(L128="X",CALCULADORA!$J$22,IF(CUADRO!L128="V",0,IF(CUADRO!L128="AP",0,IF(CUADRO!L128="HS",0,IF(CUADRO!L128="BA",0,IF(CALCULADORA!$M$2="INVIERNO",CUADRO!EO128,CUADRO!FU128))))))</f>
        <v/>
      </c>
      <c r="DI128" s="148" t="str">
        <f>IF(M128="X",CALCULADORA!$J$22,IF(CUADRO!M128="V",0,IF(CUADRO!M128="AP",0,IF(CUADRO!M128="HS",0,IF(CUADRO!M128="BA",0,IF(CALCULADORA!$M$2="INVIERNO",CUADRO!EP128,CUADRO!FV128))))))</f>
        <v/>
      </c>
      <c r="DJ128" s="148" t="str">
        <f>IF(N128="X",CALCULADORA!$J$22,IF(CUADRO!N128="V",0,IF(CUADRO!N128="AP",0,IF(CUADRO!N128="HS",0,IF(CUADRO!N128="BA",0,IF(CALCULADORA!$M$2="INVIERNO",CUADRO!EQ128,CUADRO!FW128))))))</f>
        <v/>
      </c>
      <c r="DK128" s="148" t="str">
        <f>IF(O128="X",CALCULADORA!$J$22,IF(CUADRO!O128="V",0,IF(CUADRO!O128="AP",0,IF(CUADRO!O128="HS",0,IF(CUADRO!O128="BA",0,IF(CALCULADORA!$M$2="INVIERNO",CUADRO!ER128,CUADRO!FX128))))))</f>
        <v/>
      </c>
      <c r="DL128" s="148" t="str">
        <f>IF(P128="X",CALCULADORA!$J$22,IF(CUADRO!P128="V",0,IF(CUADRO!P128="AP",0,IF(CUADRO!P128="HS",0,IF(CUADRO!P128="BA",0,IF(CALCULADORA!$M$2="INVIERNO",CUADRO!ES128,CUADRO!FY128))))))</f>
        <v/>
      </c>
      <c r="DM128" s="148" t="str">
        <f>IF(Q128="X",CALCULADORA!$J$22,IF(CUADRO!Q128="V",0,IF(CUADRO!Q128="AP",0,IF(CUADRO!Q128="HS",0,IF(CUADRO!Q128="BA",0,IF(CALCULADORA!$M$2="INVIERNO",CUADRO!ET128,CUADRO!FZ128))))))</f>
        <v/>
      </c>
      <c r="DN128" s="148" t="str">
        <f>IF(R128="X",CALCULADORA!$J$22,IF(CUADRO!R128="V",0,IF(CUADRO!R128="AP",0,IF(CUADRO!R128="HS",0,IF(CUADRO!R128="BA",0,IF(CALCULADORA!$M$2="INVIERNO",CUADRO!EU128,CUADRO!GA128))))))</f>
        <v/>
      </c>
      <c r="DO128" s="148" t="str">
        <f>IF(S128="X",CALCULADORA!$J$22,IF(CUADRO!S128="V",0,IF(CUADRO!S128="AP",0,IF(CUADRO!S128="HS",0,IF(CUADRO!S128="BA",0,IF(CALCULADORA!$M$2="INVIERNO",CUADRO!EV128,CUADRO!GB128))))))</f>
        <v/>
      </c>
      <c r="DP128" s="148" t="str">
        <f>IF(T128="X",CALCULADORA!$J$22,IF(CUADRO!T128="V",0,IF(CUADRO!T128="AP",0,IF(CUADRO!T128="HS",0,IF(CUADRO!T128="BA",0,IF(CALCULADORA!$M$2="INVIERNO",CUADRO!EW128,CUADRO!GC128))))))</f>
        <v/>
      </c>
      <c r="DQ128" s="148" t="str">
        <f>IF(U128="X",CALCULADORA!$J$22,IF(CUADRO!U128="V",0,IF(CUADRO!U128="AP",0,IF(CUADRO!U128="HS",0,IF(CUADRO!U128="BA",0,IF(CALCULADORA!$M$2="INVIERNO",CUADRO!EX128,CUADRO!GD128))))))</f>
        <v/>
      </c>
      <c r="DR128" s="148" t="str">
        <f>IF(V128="X",CALCULADORA!$J$22,IF(CUADRO!V128="V",0,IF(CUADRO!V128="AP",0,IF(CUADRO!V128="HS",0,IF(CUADRO!V128="BA",0,IF(CALCULADORA!$M$2="INVIERNO",CUADRO!EY128,CUADRO!GE128))))))</f>
        <v/>
      </c>
      <c r="DS128" s="148" t="str">
        <f>IF(W128="X",CALCULADORA!$J$22,IF(CUADRO!W128="V",0,IF(CUADRO!W128="AP",0,IF(CUADRO!W128="HS",0,IF(CUADRO!W128="BA",0,IF(CALCULADORA!$M$2="INVIERNO",CUADRO!EZ128,CUADRO!GF128))))))</f>
        <v/>
      </c>
      <c r="DT128" s="148" t="str">
        <f>IF(X128="X",CALCULADORA!$J$22,IF(CUADRO!X128="V",0,IF(CUADRO!X128="AP",0,IF(CUADRO!X128="HS",0,IF(CUADRO!X128="BA",0,IF(CALCULADORA!$M$2="INVIERNO",CUADRO!FA128,CUADRO!GG128))))))</f>
        <v/>
      </c>
      <c r="DU128" s="148" t="str">
        <f>IF(Y128="X",CALCULADORA!$J$22,IF(CUADRO!Y128="V",0,IF(CUADRO!Y128="AP",0,IF(CUADRO!Y128="HS",0,IF(CUADRO!Y128="BA",0,IF(CALCULADORA!$M$2="INVIERNO",CUADRO!FB128,CUADRO!GH128))))))</f>
        <v/>
      </c>
      <c r="DV128" s="148" t="str">
        <f>IF(Z128="X",CALCULADORA!$J$22,IF(CUADRO!Z128="V",0,IF(CUADRO!Z128="AP",0,IF(CUADRO!Z128="HS",0,IF(CUADRO!Z128="BA",0,IF(CALCULADORA!$M$2="INVIERNO",CUADRO!FC128,CUADRO!GI128))))))</f>
        <v/>
      </c>
      <c r="DW128" s="148" t="str">
        <f>IF(AA128="X",CALCULADORA!$J$22,IF(CUADRO!AA128="V",0,IF(CUADRO!AA128="AP",0,IF(CUADRO!AA128="HS",0,IF(CUADRO!AA128="BA",0,IF(CALCULADORA!$M$2="INVIERNO",CUADRO!FD128,CUADRO!GJ128))))))</f>
        <v/>
      </c>
      <c r="DX128" s="148" t="str">
        <f>IF(AB128="X",CALCULADORA!$J$22,IF(CUADRO!AB128="V",0,IF(CUADRO!AB128="AP",0,IF(CUADRO!AB128="HS",0,IF(CUADRO!AB128="BA",0,IF(CALCULADORA!$M$2="INVIERNO",CUADRO!FE128,CUADRO!GK128))))))</f>
        <v/>
      </c>
      <c r="DY128" s="148" t="str">
        <f>IF(AC128="X",CALCULADORA!$J$22,IF(CUADRO!AC128="V",0,IF(CUADRO!AC128="AP",0,IF(CUADRO!AC128="HS",0,IF(CUADRO!AC128="BA",0,IF(CALCULADORA!$M$2="INVIERNO",CUADRO!FF128,CUADRO!GL128))))))</f>
        <v/>
      </c>
      <c r="DZ128" s="148" t="str">
        <f>IF(AD128="X",CALCULADORA!$J$22,IF(CUADRO!AD128="V",0,IF(CUADRO!AD128="AP",0,IF(CUADRO!AD128="HS",0,IF(CUADRO!AD128="BA",0,IF(CALCULADORA!$M$2="INVIERNO",CUADRO!FG128,CUADRO!GM128))))))</f>
        <v/>
      </c>
      <c r="EA128" s="148" t="str">
        <f>IF(AE128="X",CALCULADORA!$J$22,IF(CUADRO!AE128="V",0,IF(CUADRO!AE128="AP",0,IF(CUADRO!AE128="HS",0,IF(CUADRO!AE128="BA",0,IF(CALCULADORA!$M$2="INVIERNO",CUADRO!FH128,CUADRO!GN128))))))</f>
        <v/>
      </c>
      <c r="EB128" s="148" t="str">
        <f>IF(AF128="X",CALCULADORA!$J$22,IF(CUADRO!AF128="V",0,IF(CUADRO!AF128="AP",0,IF(CUADRO!AF128="HS",0,IF(CUADRO!AF128="BA",0,IF(CALCULADORA!$M$2="INVIERNO",CUADRO!FI128,CUADRO!GO128))))))</f>
        <v/>
      </c>
      <c r="EC128" s="148" t="str">
        <f>IF(AG128="X",CALCULADORA!$J$22,IF(CUADRO!AG128="V",0,IF(CUADRO!AG128="AP",0,IF(CUADRO!AG128="HS",0,IF(CUADRO!AG128="BA",0,IF(CALCULADORA!$M$2="INVIERNO",CUADRO!FJ128,CUADRO!GP128))))))</f>
        <v/>
      </c>
      <c r="ED128" s="148" t="str">
        <f>IF(AH128="X",CALCULADORA!$J$22,IF(CUADRO!AH128="V",0,IF(CUADRO!AH128="AP",0,IF(CUADRO!AH128="HS",0,IF(CUADRO!AH128="BA",0,IF(CALCULADORA!$M$2="INVIERNO",CUADRO!FK128,CUADRO!GQ128))))))</f>
        <v/>
      </c>
      <c r="EE128" s="148" t="str">
        <f>IF(AI128="X",CALCULADORA!$J$22,IF(CUADRO!AI128="V",0,IF(CUADRO!AI128="AP",0,IF(CUADRO!AI128="HS",0,IF(CUADRO!AI128="BA",0,IF(CALCULADORA!$M$2="INVIERNO",CUADRO!FL128,CUADRO!GR128))))))</f>
        <v/>
      </c>
      <c r="EF128" s="148" t="str">
        <f>IF(AJ128="X",CALCULADORA!$J$22,IF(CUADRO!AJ128="V",0,IF(CUADRO!AJ128="AP",0,IF(CUADRO!AJ128="HS",0,IF(CUADRO!AJ128="BA",0,IF(CALCULADORA!$M$2="INVIERNO",CUADRO!FM128,CUADRO!GS128))))))</f>
        <v/>
      </c>
      <c r="EG128" s="148" t="str">
        <f>IF(AK128="X",CALCULADORA!$J$22,IF(CUADRO!AK128="V",0,IF(CUADRO!AK128="AP",0,IF(CUADRO!AK128="HS",0,IF(CUADRO!AK128="BA",0,IF(CALCULADORA!$M$2="INVIERNO",CUADRO!FN128,CUADRO!GT128))))))</f>
        <v/>
      </c>
      <c r="EH128" s="363">
        <f t="shared" si="119"/>
        <v>0</v>
      </c>
      <c r="EI128" s="19"/>
      <c r="EJ128" s="148" t="str">
        <f>IF(G128="","",IF(G128="L",0,IF(G128="V",0,IF(G128="X",0,IF(G$2="L",VLOOKUP(G128,'H. INV.'!$F$10:$P$171,11,FALSE),IF(G$2="S",VLOOKUP(G128,'H. INV.'!$V$10:$AF$171,11,FALSE),IF(G$2="D",VLOOKUP(G128,'H. INV.'!$AL$10:$AV$171,11,FALSE),"")))))))</f>
        <v/>
      </c>
      <c r="EK128" s="148" t="str">
        <f>IF(H128="","",IF(H128="L",0,IF(H128="V",0,IF(H128="X",0,IF(H$2="L",VLOOKUP(H128,'H. INV.'!$F$10:$P$171,11,FALSE),IF(H$2="S",VLOOKUP(H128,'H. INV.'!$V$10:$AF$171,11,FALSE),IF(H$2="D",VLOOKUP(H128,'H. INV.'!$AL$10:$AV$171,11,FALSE),"")))))))</f>
        <v/>
      </c>
      <c r="EL128" s="148" t="str">
        <f>IF(I128="","",IF(I128="L",0,IF(I128="V",0,IF(I128="X",0,IF(I$2="L",VLOOKUP(I128,'H. INV.'!$F$10:$P$171,11,FALSE),IF(I$2="S",VLOOKUP(I128,'H. INV.'!$V$10:$AF$171,11,FALSE),IF(I$2="D",VLOOKUP(I128,'H. INV.'!$AL$10:$AV$171,11,FALSE),"")))))))</f>
        <v/>
      </c>
      <c r="EM128" s="148" t="str">
        <f>IF(J128="","",IF(J128="L",0,IF(J128="V",0,IF(J128="X",0,IF(J$2="L",VLOOKUP(J128,'H. INV.'!$F$10:$P$171,11,FALSE),IF(J$2="S",VLOOKUP(J128,'H. INV.'!$V$10:$AF$171,11,FALSE),IF(J$2="D",VLOOKUP(J128,'H. INV.'!$AL$10:$AV$171,11,FALSE),"")))))))</f>
        <v/>
      </c>
      <c r="EN128" s="148" t="str">
        <f>IF(K128="","",IF(K128="L",0,IF(K128="V",0,IF(K128="X",0,IF(K$2="L",VLOOKUP(K128,'H. INV.'!$F$10:$P$171,11,FALSE),IF(K$2="S",VLOOKUP(K128,'H. INV.'!$V$10:$AF$171,11,FALSE),IF(K$2="D",VLOOKUP(K128,'H. INV.'!$AL$10:$AV$171,11,FALSE),"")))))))</f>
        <v/>
      </c>
      <c r="EO128" s="148" t="str">
        <f>IF(L128="","",IF(L128="L",0,IF(L128="V",0,IF(L128="X",0,IF(L$2="L",VLOOKUP(L128,'H. INV.'!$F$10:$P$171,11,FALSE),IF(L$2="S",VLOOKUP(L128,'H. INV.'!$V$10:$AF$171,11,FALSE),IF(L$2="D",VLOOKUP(L128,'H. INV.'!$AL$10:$AV$171,11,FALSE),"")))))))</f>
        <v/>
      </c>
      <c r="EP128" s="148" t="str">
        <f>IF(M128="","",IF(M128="L",0,IF(M128="V",0,IF(M128="X",0,IF(M$2="L",VLOOKUP(M128,'H. INV.'!$F$10:$P$171,11,FALSE),IF(M$2="S",VLOOKUP(M128,'H. INV.'!$V$10:$AF$171,11,FALSE),IF(M$2="D",VLOOKUP(M128,'H. INV.'!$AL$10:$AV$171,11,FALSE),"")))))))</f>
        <v/>
      </c>
      <c r="EQ128" s="148" t="str">
        <f>IF(N128="","",IF(N128="L",0,IF(N128="V",0,IF(N128="X",0,IF(N$2="L",VLOOKUP(N128,'H. INV.'!$F$10:$P$171,11,FALSE),IF(N$2="S",VLOOKUP(N128,'H. INV.'!$V$10:$AF$171,11,FALSE),IF(N$2="D",VLOOKUP(N128,'H. INV.'!$AL$10:$AV$171,11,FALSE),"")))))))</f>
        <v/>
      </c>
      <c r="ER128" s="148" t="str">
        <f>IF(O128="","",IF(O128="L",0,IF(O128="V",0,IF(O128="X",0,IF(O$2="L",VLOOKUP(O128,'H. INV.'!$F$10:$P$171,11,FALSE),IF(O$2="S",VLOOKUP(O128,'H. INV.'!$V$10:$AF$171,11,FALSE),IF(O$2="D",VLOOKUP(O128,'H. INV.'!$AL$10:$AV$171,11,FALSE),"")))))))</f>
        <v/>
      </c>
      <c r="ES128" s="148" t="str">
        <f>IF(P128="","",IF(P128="L",0,IF(P128="V",0,IF(P128="X",0,IF(P$2="L",VLOOKUP(P128,'H. INV.'!$F$10:$P$171,11,FALSE),IF(P$2="S",VLOOKUP(P128,'H. INV.'!$V$10:$AF$171,11,FALSE),IF(P$2="D",VLOOKUP(P128,'H. INV.'!$AL$10:$AV$171,11,FALSE),"")))))))</f>
        <v/>
      </c>
      <c r="ET128" s="148" t="str">
        <f>IF(Q128="","",IF(Q128="L",0,IF(Q128="V",0,IF(Q128="X",0,IF(Q$2="L",VLOOKUP(Q128,'H. INV.'!$F$10:$P$171,11,FALSE),IF(Q$2="S",VLOOKUP(Q128,'H. INV.'!$V$10:$AF$171,11,FALSE),IF(Q$2="D",VLOOKUP(Q128,'H. INV.'!$AL$10:$AV$171,11,FALSE),"")))))))</f>
        <v/>
      </c>
      <c r="EU128" s="148" t="str">
        <f>IF(R128="","",IF(R128="L",0,IF(R128="V",0,IF(R128="X",0,IF(R$2="L",VLOOKUP(R128,'H. INV.'!$F$10:$P$171,11,FALSE),IF(R$2="S",VLOOKUP(R128,'H. INV.'!$V$10:$AF$171,11,FALSE),IF(R$2="D",VLOOKUP(R128,'H. INV.'!$AL$10:$AV$171,11,FALSE),"")))))))</f>
        <v/>
      </c>
      <c r="EV128" s="148" t="str">
        <f>IF(S128="","",IF(S128="L",0,IF(S128="V",0,IF(S128="X",0,IF(S$2="L",VLOOKUP(S128,'H. INV.'!$F$10:$P$171,11,FALSE),IF(S$2="S",VLOOKUP(S128,'H. INV.'!$V$10:$AF$171,11,FALSE),IF(S$2="D",VLOOKUP(S128,'H. INV.'!$AL$10:$AV$171,11,FALSE),"")))))))</f>
        <v/>
      </c>
      <c r="EW128" s="148" t="str">
        <f>IF(T128="","",IF(T128="L",0,IF(T128="V",0,IF(T128="X",0,IF(T$2="L",VLOOKUP(T128,'H. INV.'!$F$10:$P$171,11,FALSE),IF(T$2="S",VLOOKUP(T128,'H. INV.'!$V$10:$AF$171,11,FALSE),IF(T$2="D",VLOOKUP(T128,'H. INV.'!$AL$10:$AV$171,11,FALSE),"")))))))</f>
        <v/>
      </c>
      <c r="EX128" s="148" t="str">
        <f>IF(U128="","",IF(U128="L",0,IF(U128="V",0,IF(U128="X",0,IF(U$2="L",VLOOKUP(U128,'H. INV.'!$F$10:$P$171,11,FALSE),IF(U$2="S",VLOOKUP(U128,'H. INV.'!$V$10:$AF$171,11,FALSE),IF(U$2="D",VLOOKUP(U128,'H. INV.'!$AL$10:$AV$171,11,FALSE),"")))))))</f>
        <v/>
      </c>
      <c r="EY128" s="148" t="str">
        <f>IF(V128="","",IF(V128="L",0,IF(V128="V",0,IF(V128="X",0,IF(V$2="L",VLOOKUP(V128,'H. INV.'!$F$10:$P$171,11,FALSE),IF(V$2="S",VLOOKUP(V128,'H. INV.'!$V$10:$AF$171,11,FALSE),IF(V$2="D",VLOOKUP(V128,'H. INV.'!$AL$10:$AV$171,11,FALSE),"")))))))</f>
        <v/>
      </c>
      <c r="EZ128" s="148" t="str">
        <f>IF(W128="","",IF(W128="L",0,IF(W128="V",0,IF(W128="X",0,IF(W$2="L",VLOOKUP(W128,'H. INV.'!$F$10:$P$171,11,FALSE),IF(W$2="S",VLOOKUP(W128,'H. INV.'!$V$10:$AF$171,11,FALSE),IF(W$2="D",VLOOKUP(W128,'H. INV.'!$AL$10:$AV$171,11,FALSE),"")))))))</f>
        <v/>
      </c>
      <c r="FA128" s="148" t="str">
        <f>IF(X128="","",IF(X128="L",0,IF(X128="V",0,IF(X128="X",0,IF(X$2="L",VLOOKUP(X128,'H. INV.'!$F$10:$P$171,11,FALSE),IF(X$2="S",VLOOKUP(X128,'H. INV.'!$V$10:$AF$171,11,FALSE),IF(X$2="D",VLOOKUP(X128,'H. INV.'!$AL$10:$AV$171,11,FALSE),"")))))))</f>
        <v/>
      </c>
      <c r="FB128" s="148" t="str">
        <f>IF(Y128="","",IF(Y128="L",0,IF(Y128="V",0,IF(Y128="X",0,IF(Y$2="L",VLOOKUP(Y128,'H. INV.'!$F$10:$P$171,11,FALSE),IF(Y$2="S",VLOOKUP(Y128,'H. INV.'!$V$10:$AF$171,11,FALSE),IF(Y$2="D",VLOOKUP(Y128,'H. INV.'!$AL$10:$AV$171,11,FALSE),"")))))))</f>
        <v/>
      </c>
      <c r="FC128" s="148" t="str">
        <f>IF(Z128="","",IF(Z128="L",0,IF(Z128="V",0,IF(Z128="X",0,IF(Z$2="L",VLOOKUP(Z128,'H. INV.'!$F$10:$P$171,11,FALSE),IF(Z$2="S",VLOOKUP(Z128,'H. INV.'!$V$10:$AF$171,11,FALSE),IF(Z$2="D",VLOOKUP(Z128,'H. INV.'!$AL$10:$AV$171,11,FALSE),"")))))))</f>
        <v/>
      </c>
      <c r="FD128" s="148" t="str">
        <f>IF(AA128="","",IF(AA128="L",0,IF(AA128="V",0,IF(AA128="X",0,IF(AA$2="L",VLOOKUP(AA128,'H. INV.'!$F$10:$P$171,11,FALSE),IF(AA$2="S",VLOOKUP(AA128,'H. INV.'!$V$10:$AF$171,11,FALSE),IF(AA$2="D",VLOOKUP(AA128,'H. INV.'!$AL$10:$AV$171,11,FALSE),"")))))))</f>
        <v/>
      </c>
      <c r="FE128" s="148" t="str">
        <f>IF(AB128="","",IF(AB128="L",0,IF(AB128="V",0,IF(AB128="X",0,IF(AB$2="L",VLOOKUP(AB128,'H. INV.'!$F$10:$P$171,11,FALSE),IF(AB$2="S",VLOOKUP(AB128,'H. INV.'!$V$10:$AF$171,11,FALSE),IF(AB$2="D",VLOOKUP(AB128,'H. INV.'!$AL$10:$AV$171,11,FALSE),"")))))))</f>
        <v/>
      </c>
      <c r="FF128" s="148" t="str">
        <f>IF(AC128="","",IF(AC128="L",0,IF(AC128="V",0,IF(AC128="X",0,IF(AC$2="L",VLOOKUP(AC128,'H. INV.'!$F$10:$P$171,11,FALSE),IF(AC$2="S",VLOOKUP(AC128,'H. INV.'!$V$10:$AF$171,11,FALSE),IF(AC$2="D",VLOOKUP(AC128,'H. INV.'!$AL$10:$AV$171,11,FALSE),"")))))))</f>
        <v/>
      </c>
      <c r="FG128" s="148" t="str">
        <f>IF(AD128="","",IF(AD128="L",0,IF(AD128="V",0,IF(AD128="X",0,IF(AD$2="L",VLOOKUP(AD128,'H. INV.'!$F$10:$P$171,11,FALSE),IF(AD$2="S",VLOOKUP(AD128,'H. INV.'!$V$10:$AF$171,11,FALSE),IF(AD$2="D",VLOOKUP(AD128,'H. INV.'!$AL$10:$AV$171,11,FALSE),"")))))))</f>
        <v/>
      </c>
      <c r="FH128" s="148" t="str">
        <f>IF(AE128="","",IF(AE128="L",0,IF(AE128="V",0,IF(AE128="X",0,IF(AE$2="L",VLOOKUP(AE128,'H. INV.'!$F$10:$P$171,11,FALSE),IF(AE$2="S",VLOOKUP(AE128,'H. INV.'!$V$10:$AF$171,11,FALSE),IF(AE$2="D",VLOOKUP(AE128,'H. INV.'!$AL$10:$AV$171,11,FALSE),"")))))))</f>
        <v/>
      </c>
      <c r="FI128" s="148" t="str">
        <f>IF(AF128="","",IF(AF128="L",0,IF(AF128="V",0,IF(AF128="X",0,IF(AF$2="L",VLOOKUP(AF128,'H. INV.'!$F$10:$P$171,11,FALSE),IF(AF$2="S",VLOOKUP(AF128,'H. INV.'!$V$10:$AF$171,11,FALSE),IF(AF$2="D",VLOOKUP(AF128,'H. INV.'!$AL$10:$AV$171,11,FALSE),"")))))))</f>
        <v/>
      </c>
      <c r="FJ128" s="148" t="str">
        <f>IF(AG128="","",IF(AG128="L",0,IF(AG128="V",0,IF(AG128="X",0,IF(AG$2="L",VLOOKUP(AG128,'H. INV.'!$F$10:$P$171,11,FALSE),IF(AG$2="S",VLOOKUP(AG128,'H. INV.'!$V$10:$AF$171,11,FALSE),IF(AG$2="D",VLOOKUP(AG128,'H. INV.'!$AL$10:$AV$171,11,FALSE),"")))))))</f>
        <v/>
      </c>
      <c r="FK128" s="148" t="str">
        <f>IF(AH128="","",IF(AH128="L",0,IF(AH128="V",0,IF(AH128="X",0,IF(AH$2="L",VLOOKUP(AH128,'H. INV.'!$F$10:$P$171,11,FALSE),IF(AH$2="S",VLOOKUP(AH128,'H. INV.'!$V$10:$AF$171,11,FALSE),IF(AH$2="D",VLOOKUP(AH128,'H. INV.'!$AL$10:$AV$171,11,FALSE),"")))))))</f>
        <v/>
      </c>
      <c r="FL128" s="148" t="str">
        <f>IF(AI128="","",IF(AI128="L",0,IF(AI128="V",0,IF(AI128="X",0,IF(AI$2="L",VLOOKUP(AI128,'H. INV.'!$F$10:$P$171,11,FALSE),IF(AI$2="S",VLOOKUP(AI128,'H. INV.'!$V$10:$AF$171,11,FALSE),IF(AI$2="D",VLOOKUP(AI128,'H. INV.'!$AL$10:$AV$171,11,FALSE),"")))))))</f>
        <v/>
      </c>
      <c r="FM128" s="148" t="str">
        <f>IF(AJ128="","",IF(AJ128="L",0,IF(AJ128="V",0,IF(AJ128="X",0,IF(AJ$2="L",VLOOKUP(AJ128,'H. INV.'!$F$10:$P$171,11,FALSE),IF(AJ$2="S",VLOOKUP(AJ128,'H. INV.'!$V$10:$AF$171,11,FALSE),IF(AJ$2="D",VLOOKUP(AJ128,'H. INV.'!$AL$10:$AV$171,11,FALSE),"")))))))</f>
        <v/>
      </c>
      <c r="FN128" s="148" t="str">
        <f>IF(AK128="","",IF(AK128="L",0,IF(AK128="V",0,IF(AK128="X",0,IF(AK$2="L",VLOOKUP(AK128,'H. INV.'!$F$10:$P$171,11,FALSE),IF(AK$2="S",VLOOKUP(AK128,'H. INV.'!$V$10:$AF$171,11,FALSE),IF(AK$2="D",VLOOKUP(AK128,'H. INV.'!$AL$10:$AV$171,11,FALSE),"")))))))</f>
        <v/>
      </c>
      <c r="FO128" s="19"/>
      <c r="FP128" s="148" t="str">
        <f>IF(G128="","",IF(G128="L",0,IF(G128="V",0,IF(G128="X",0,IF(G$2="L",VLOOKUP(G128,'H. VER.'!$F$10:$P$171,11,FALSE),IF(G$2="S",VLOOKUP(G128,'H. VER.'!$V$10:$AF$171,11,FALSE),IF(G$2="D",VLOOKUP(G128,'H. VER.'!$AL$10:$AV$171,11,FALSE),"")))))))</f>
        <v/>
      </c>
      <c r="FQ128" s="148" t="str">
        <f>IF(H128="","",IF(H128="L",0,IF(H128="V",0,IF(H128="X",0,IF(H$2="L",VLOOKUP(H128,'H. VER.'!$F$10:$P$171,11,FALSE),IF(H$2="S",VLOOKUP(H128,'H. VER.'!$V$10:$AF$171,11,FALSE),IF(H$2="D",VLOOKUP(H128,'H. VER.'!$AL$10:$AV$171,11,FALSE),"")))))))</f>
        <v/>
      </c>
      <c r="FR128" s="148" t="str">
        <f>IF(I128="","",IF(I128="L",0,IF(I128="V",0,IF(I128="X",0,IF(I$2="L",VLOOKUP(I128,'H. VER.'!$F$10:$P$171,11,FALSE),IF(I$2="S",VLOOKUP(I128,'H. VER.'!$V$10:$AF$171,11,FALSE),IF(I$2="D",VLOOKUP(I128,'H. VER.'!$AL$10:$AV$171,11,FALSE),"")))))))</f>
        <v/>
      </c>
      <c r="FS128" s="148" t="str">
        <f>IF(J128="","",IF(J128="L",0,IF(J128="V",0,IF(J128="X",0,IF(J$2="L",VLOOKUP(J128,'H. VER.'!$F$10:$P$171,11,FALSE),IF(J$2="S",VLOOKUP(J128,'H. VER.'!$V$10:$AF$171,11,FALSE),IF(J$2="D",VLOOKUP(J128,'H. VER.'!$AL$10:$AV$171,11,FALSE),"")))))))</f>
        <v/>
      </c>
      <c r="FT128" s="148" t="str">
        <f>IF(K128="","",IF(K128="L",0,IF(K128="V",0,IF(K128="X",0,IF(K$2="L",VLOOKUP(K128,'H. VER.'!$F$10:$P$171,11,FALSE),IF(K$2="S",VLOOKUP(K128,'H. VER.'!$V$10:$AF$171,11,FALSE),IF(K$2="D",VLOOKUP(K128,'H. VER.'!$AL$10:$AV$171,11,FALSE),"")))))))</f>
        <v/>
      </c>
      <c r="FU128" s="148" t="str">
        <f>IF(L128="","",IF(L128="L",0,IF(L128="V",0,IF(L128="X",0,IF(L$2="L",VLOOKUP(L128,'H. VER.'!$F$10:$P$171,11,FALSE),IF(L$2="S",VLOOKUP(L128,'H. VER.'!$V$10:$AF$171,11,FALSE),IF(L$2="D",VLOOKUP(L128,'H. VER.'!$AL$10:$AV$171,11,FALSE),"")))))))</f>
        <v/>
      </c>
      <c r="FV128" s="148" t="str">
        <f>IF(M128="","",IF(M128="L",0,IF(M128="V",0,IF(M128="X",0,IF(M$2="L",VLOOKUP(M128,'H. VER.'!$F$10:$P$171,11,FALSE),IF(M$2="S",VLOOKUP(M128,'H. VER.'!$V$10:$AF$171,11,FALSE),IF(M$2="D",VLOOKUP(M128,'H. VER.'!$AL$10:$AV$171,11,FALSE),"")))))))</f>
        <v/>
      </c>
      <c r="FW128" s="148" t="str">
        <f>IF(N128="","",IF(N128="L",0,IF(N128="V",0,IF(N128="X",0,IF(N$2="L",VLOOKUP(N128,'H. VER.'!$F$10:$P$171,11,FALSE),IF(N$2="S",VLOOKUP(N128,'H. VER.'!$V$10:$AF$171,11,FALSE),IF(N$2="D",VLOOKUP(N128,'H. VER.'!$AL$10:$AV$171,11,FALSE),"")))))))</f>
        <v/>
      </c>
      <c r="FX128" s="148" t="str">
        <f>IF(O128="","",IF(O128="L",0,IF(O128="V",0,IF(O128="X",0,IF(O$2="L",VLOOKUP(O128,'H. VER.'!$F$10:$P$171,11,FALSE),IF(O$2="S",VLOOKUP(O128,'H. VER.'!$V$10:$AF$171,11,FALSE),IF(O$2="D",VLOOKUP(O128,'H. VER.'!$AL$10:$AV$171,11,FALSE),"")))))))</f>
        <v/>
      </c>
      <c r="FY128" s="148" t="str">
        <f>IF(P128="","",IF(P128="L",0,IF(P128="V",0,IF(P128="X",0,IF(P$2="L",VLOOKUP(P128,'H. VER.'!$F$10:$P$171,11,FALSE),IF(P$2="S",VLOOKUP(P128,'H. VER.'!$V$10:$AF$171,11,FALSE),IF(P$2="D",VLOOKUP(P128,'H. VER.'!$AL$10:$AV$171,11,FALSE),"")))))))</f>
        <v/>
      </c>
      <c r="FZ128" s="148" t="str">
        <f>IF(Q128="","",IF(Q128="L",0,IF(Q128="V",0,IF(Q128="X",0,IF(Q$2="L",VLOOKUP(Q128,'H. VER.'!$F$10:$P$171,11,FALSE),IF(Q$2="S",VLOOKUP(Q128,'H. VER.'!$V$10:$AF$171,11,FALSE),IF(Q$2="D",VLOOKUP(Q128,'H. VER.'!$AL$10:$AV$171,11,FALSE),"")))))))</f>
        <v/>
      </c>
      <c r="GA128" s="148" t="str">
        <f>IF(R128="","",IF(R128="L",0,IF(R128="V",0,IF(R128="X",0,IF(R$2="L",VLOOKUP(R128,'H. VER.'!$F$10:$P$171,11,FALSE),IF(R$2="S",VLOOKUP(R128,'H. VER.'!$V$10:$AF$171,11,FALSE),IF(R$2="D",VLOOKUP(R128,'H. VER.'!$AL$10:$AV$171,11,FALSE),"")))))))</f>
        <v/>
      </c>
      <c r="GB128" s="148" t="str">
        <f>IF(S128="","",IF(S128="L",0,IF(S128="V",0,IF(S128="X",0,IF(S$2="L",VLOOKUP(S128,'H. VER.'!$F$10:$P$171,11,FALSE),IF(S$2="S",VLOOKUP(S128,'H. VER.'!$V$10:$AF$171,11,FALSE),IF(S$2="D",VLOOKUP(S128,'H. VER.'!$AL$10:$AV$171,11,FALSE),"")))))))</f>
        <v/>
      </c>
      <c r="GC128" s="148" t="str">
        <f>IF(T128="","",IF(T128="L",0,IF(T128="V",0,IF(T128="X",0,IF(T$2="L",VLOOKUP(T128,'H. VER.'!$F$10:$P$171,11,FALSE),IF(T$2="S",VLOOKUP(T128,'H. VER.'!$V$10:$AF$171,11,FALSE),IF(T$2="D",VLOOKUP(T128,'H. VER.'!$AL$10:$AV$171,11,FALSE),"")))))))</f>
        <v/>
      </c>
      <c r="GD128" s="148" t="str">
        <f>IF(U128="","",IF(U128="L",0,IF(U128="V",0,IF(U128="X",0,IF(U$2="L",VLOOKUP(U128,'H. VER.'!$F$10:$P$171,11,FALSE),IF(U$2="S",VLOOKUP(U128,'H. VER.'!$V$10:$AF$171,11,FALSE),IF(U$2="D",VLOOKUP(U128,'H. VER.'!$AL$10:$AV$171,11,FALSE),"")))))))</f>
        <v/>
      </c>
      <c r="GE128" s="148" t="str">
        <f>IF(V128="","",IF(V128="L",0,IF(V128="V",0,IF(V128="X",0,IF(V$2="L",VLOOKUP(V128,'H. VER.'!$F$10:$P$171,11,FALSE),IF(V$2="S",VLOOKUP(V128,'H. VER.'!$V$10:$AF$171,11,FALSE),IF(V$2="D",VLOOKUP(V128,'H. VER.'!$AL$10:$AV$171,11,FALSE),"")))))))</f>
        <v/>
      </c>
      <c r="GF128" s="148" t="str">
        <f>IF(W128="","",IF(W128="L",0,IF(W128="V",0,IF(W128="X",0,IF(W$2="L",VLOOKUP(W128,'H. VER.'!$F$10:$P$171,11,FALSE),IF(W$2="S",VLOOKUP(W128,'H. VER.'!$V$10:$AF$171,11,FALSE),IF(W$2="D",VLOOKUP(W128,'H. VER.'!$AL$10:$AV$171,11,FALSE),"")))))))</f>
        <v/>
      </c>
      <c r="GG128" s="148" t="str">
        <f>IF(X128="","",IF(X128="L",0,IF(X128="V",0,IF(X128="X",0,IF(X$2="L",VLOOKUP(X128,'H. VER.'!$F$10:$P$171,11,FALSE),IF(X$2="S",VLOOKUP(X128,'H. VER.'!$V$10:$AF$171,11,FALSE),IF(X$2="D",VLOOKUP(X128,'H. VER.'!$AL$10:$AV$171,11,FALSE),"")))))))</f>
        <v/>
      </c>
      <c r="GH128" s="148" t="str">
        <f>IF(Y128="","",IF(Y128="L",0,IF(Y128="V",0,IF(Y128="X",0,IF(Y$2="L",VLOOKUP(Y128,'H. VER.'!$F$10:$P$171,11,FALSE),IF(Y$2="S",VLOOKUP(Y128,'H. VER.'!$V$10:$AF$171,11,FALSE),IF(Y$2="D",VLOOKUP(Y128,'H. VER.'!$AL$10:$AV$171,11,FALSE),"")))))))</f>
        <v/>
      </c>
      <c r="GI128" s="148" t="str">
        <f>IF(Z128="","",IF(Z128="L",0,IF(Z128="V",0,IF(Z128="X",0,IF(Z$2="L",VLOOKUP(Z128,'H. VER.'!$F$10:$P$171,11,FALSE),IF(Z$2="S",VLOOKUP(Z128,'H. VER.'!$V$10:$AF$171,11,FALSE),IF(Z$2="D",VLOOKUP(Z128,'H. VER.'!$AL$10:$AV$171,11,FALSE),"")))))))</f>
        <v/>
      </c>
      <c r="GJ128" s="148" t="str">
        <f>IF(AA128="","",IF(AA128="L",0,IF(AA128="V",0,IF(AA128="X",0,IF(AA$2="L",VLOOKUP(AA128,'H. VER.'!$F$10:$P$171,11,FALSE),IF(AA$2="S",VLOOKUP(AA128,'H. VER.'!$V$10:$AF$171,11,FALSE),IF(AA$2="D",VLOOKUP(AA128,'H. VER.'!$AL$10:$AV$171,11,FALSE),"")))))))</f>
        <v/>
      </c>
      <c r="GK128" s="148" t="str">
        <f>IF(AB128="","",IF(AB128="L",0,IF(AB128="V",0,IF(AB128="X",0,IF(AB$2="L",VLOOKUP(AB128,'H. VER.'!$F$10:$P$171,11,FALSE),IF(AB$2="S",VLOOKUP(AB128,'H. VER.'!$V$10:$AF$171,11,FALSE),IF(AB$2="D",VLOOKUP(AB128,'H. VER.'!$AL$10:$AV$171,11,FALSE),"")))))))</f>
        <v/>
      </c>
      <c r="GL128" s="148" t="str">
        <f>IF(AC128="","",IF(AC128="L",0,IF(AC128="V",0,IF(AC128="X",0,IF(AC$2="L",VLOOKUP(AC128,'H. VER.'!$F$10:$P$171,11,FALSE),IF(AC$2="S",VLOOKUP(AC128,'H. VER.'!$V$10:$AF$171,11,FALSE),IF(AC$2="D",VLOOKUP(AC128,'H. VER.'!$AL$10:$AV$171,11,FALSE),"")))))))</f>
        <v/>
      </c>
      <c r="GM128" s="148" t="str">
        <f>IF(AD128="","",IF(AD128="L",0,IF(AD128="V",0,IF(AD128="X",0,IF(AD$2="L",VLOOKUP(AD128,'H. VER.'!$F$10:$P$171,11,FALSE),IF(AD$2="S",VLOOKUP(AD128,'H. VER.'!$V$10:$AF$171,11,FALSE),IF(AD$2="D",VLOOKUP(AD128,'H. VER.'!$AL$10:$AV$171,11,FALSE),"")))))))</f>
        <v/>
      </c>
      <c r="GN128" s="148" t="str">
        <f>IF(AE128="","",IF(AE128="L",0,IF(AE128="V",0,IF(AE128="X",0,IF(AE$2="L",VLOOKUP(AE128,'H. VER.'!$F$10:$P$171,11,FALSE),IF(AE$2="S",VLOOKUP(AE128,'H. VER.'!$V$10:$AF$171,11,FALSE),IF(AE$2="D",VLOOKUP(AE128,'H. VER.'!$AL$10:$AV$171,11,FALSE),"")))))))</f>
        <v/>
      </c>
      <c r="GO128" s="148" t="str">
        <f>IF(AF128="","",IF(AF128="L",0,IF(AF128="V",0,IF(AF128="X",0,IF(AF$2="L",VLOOKUP(AF128,'H. VER.'!$F$10:$P$171,11,FALSE),IF(AF$2="S",VLOOKUP(AF128,'H. VER.'!$V$10:$AF$171,11,FALSE),IF(AF$2="D",VLOOKUP(AF128,'H. VER.'!$AL$10:$AV$171,11,FALSE),"")))))))</f>
        <v/>
      </c>
      <c r="GP128" s="148" t="str">
        <f>IF(AG128="","",IF(AG128="L",0,IF(AG128="V",0,IF(AG128="X",0,IF(AG$2="L",VLOOKUP(AG128,'H. VER.'!$F$10:$P$171,11,FALSE),IF(AG$2="S",VLOOKUP(AG128,'H. VER.'!$V$10:$AF$171,11,FALSE),IF(AG$2="D",VLOOKUP(AG128,'H. VER.'!$AL$10:$AV$171,11,FALSE),"")))))))</f>
        <v/>
      </c>
      <c r="GQ128" s="148" t="str">
        <f>IF(AH128="","",IF(AH128="L",0,IF(AH128="V",0,IF(AH128="X",0,IF(AH$2="L",VLOOKUP(AH128,'H. VER.'!$F$10:$P$171,11,FALSE),IF(AH$2="S",VLOOKUP(AH128,'H. VER.'!$V$10:$AF$171,11,FALSE),IF(AH$2="D",VLOOKUP(AH128,'H. VER.'!$AL$10:$AV$171,11,FALSE),"")))))))</f>
        <v/>
      </c>
      <c r="GR128" s="148" t="str">
        <f>IF(AI128="","",IF(AI128="L",0,IF(AI128="V",0,IF(AI128="X",0,IF(AI$2="L",VLOOKUP(AI128,'H. VER.'!$F$10:$P$171,11,FALSE),IF(AI$2="S",VLOOKUP(AI128,'H. VER.'!$V$10:$AF$171,11,FALSE),IF(AI$2="D",VLOOKUP(AI128,'H. VER.'!$AL$10:$AV$171,11,FALSE),"")))))))</f>
        <v/>
      </c>
      <c r="GS128" s="148" t="str">
        <f>IF(AJ128="","",IF(AJ128="L",0,IF(AJ128="V",0,IF(AJ128="X",0,IF(AJ$2="L",VLOOKUP(AJ128,'H. VER.'!$F$10:$P$171,11,FALSE),IF(AJ$2="S",VLOOKUP(AJ128,'H. VER.'!$V$10:$AF$171,11,FALSE),IF(AJ$2="D",VLOOKUP(AJ128,'H. VER.'!$AL$10:$AV$171,11,FALSE),"")))))))</f>
        <v/>
      </c>
      <c r="GT128" s="148" t="str">
        <f>IF(AK128="","",IF(AK128="L",0,IF(AK128="V",0,IF(AK128="X",0,IF(AK$2="L",VLOOKUP(AK128,'H. VER.'!$F$10:$P$171,11,FALSE),IF(AK$2="S",VLOOKUP(AK128,'H. VER.'!$V$10:$AF$171,11,FALSE),IF(AK$2="D",VLOOKUP(AK128,'H. VER.'!$AL$10:$AV$171,11,FALSE),"")))))))</f>
        <v/>
      </c>
      <c r="GU128" s="19"/>
      <c r="GV128" s="417" t="str">
        <f t="shared" si="122"/>
        <v/>
      </c>
      <c r="GW128" s="415"/>
    </row>
    <row r="129" spans="1:205" ht="15" customHeight="1">
      <c r="A129" s="368"/>
      <c r="B129" s="367" t="str">
        <f>IFERROR(VLOOKUP(A545/7/2023+CONDUCTORES!C:V,20,FALSE),"")</f>
        <v/>
      </c>
      <c r="C129" s="560" t="str">
        <f>IF(CUADRO!A129="",IF(B129="","",B129),VLOOKUP(CUADRO!A129,CONDUCTORES!C:E,3,FALSE))</f>
        <v/>
      </c>
      <c r="D129" s="561" t="str">
        <f>IF(ISNA(IF(B129="",IF(A129="","",A129),VLOOKUP(B129,CONDUCTORES!B:F,5,FALSE))),"",(IF(B129="",IF(A129="","",A129),VLOOKUP(B129,CONDUCTORES!B:F,5,FALSE))))</f>
        <v/>
      </c>
      <c r="E129" s="546">
        <v>114</v>
      </c>
      <c r="F129" s="552"/>
      <c r="G129" s="519"/>
      <c r="H129" s="519"/>
      <c r="I129" s="519"/>
      <c r="J129" s="519"/>
      <c r="K129" s="519"/>
      <c r="L129" s="519"/>
      <c r="M129" s="519"/>
      <c r="N129" s="519"/>
      <c r="O129" s="519"/>
      <c r="P129" s="519"/>
      <c r="Q129" s="519"/>
      <c r="R129" s="519"/>
      <c r="S129" s="519"/>
      <c r="T129" s="519"/>
      <c r="U129" s="519"/>
      <c r="V129" s="519"/>
      <c r="W129" s="519"/>
      <c r="X129" s="519"/>
      <c r="Y129" s="519"/>
      <c r="Z129" s="519"/>
      <c r="AA129" s="519"/>
      <c r="AB129" s="519"/>
      <c r="AC129" s="519"/>
      <c r="AD129" s="519"/>
      <c r="AE129" s="519"/>
      <c r="AF129" s="519"/>
      <c r="AG129" s="519"/>
      <c r="AH129" s="519"/>
      <c r="AI129" s="519"/>
      <c r="AJ129" s="519"/>
      <c r="AK129" s="519"/>
      <c r="AL129" s="417">
        <f t="shared" si="111"/>
        <v>0</v>
      </c>
      <c r="AM129" s="417">
        <f t="shared" si="79"/>
        <v>31</v>
      </c>
      <c r="AN129" s="463">
        <f t="shared" si="112"/>
        <v>0</v>
      </c>
      <c r="AO129" s="463">
        <f t="shared" si="113"/>
        <v>0</v>
      </c>
      <c r="AP129" s="463">
        <f t="shared" si="114"/>
        <v>0</v>
      </c>
      <c r="AQ129" s="463">
        <f t="shared" si="115"/>
        <v>0</v>
      </c>
      <c r="AR129" s="463">
        <f t="shared" si="116"/>
        <v>0</v>
      </c>
      <c r="AS129" s="464">
        <f t="shared" si="117"/>
        <v>0</v>
      </c>
      <c r="AT129" s="464">
        <f t="shared" si="118"/>
        <v>0</v>
      </c>
      <c r="AU129" s="465">
        <f>EH129+(AO129*(CALCULADORA!$L$22/30))+(CUADRO!AP129*CALCULADORA!$J$22)+(CUADRO!AQ129*CALCULADORA!$J$22)+(CUADRO!AR129*CALCULADORA!$J$22)</f>
        <v>0</v>
      </c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97">
        <f t="shared" si="123"/>
        <v>1</v>
      </c>
      <c r="BW129" s="97">
        <f t="shared" si="124"/>
        <v>2</v>
      </c>
      <c r="BX129" s="97">
        <f t="shared" si="125"/>
        <v>3</v>
      </c>
      <c r="BY129" s="97">
        <f t="shared" si="126"/>
        <v>4</v>
      </c>
      <c r="BZ129" s="97">
        <f t="shared" si="127"/>
        <v>5</v>
      </c>
      <c r="CA129" s="97">
        <f t="shared" si="128"/>
        <v>6</v>
      </c>
      <c r="CB129" s="97">
        <f t="shared" si="129"/>
        <v>7</v>
      </c>
      <c r="CC129" s="97">
        <f t="shared" si="130"/>
        <v>8</v>
      </c>
      <c r="CD129" s="97">
        <f t="shared" si="131"/>
        <v>9</v>
      </c>
      <c r="CE129" s="97">
        <f t="shared" si="132"/>
        <v>10</v>
      </c>
      <c r="CF129" s="97">
        <f t="shared" si="133"/>
        <v>11</v>
      </c>
      <c r="CG129" s="97">
        <f t="shared" si="134"/>
        <v>12</v>
      </c>
      <c r="CH129" s="97">
        <f t="shared" si="135"/>
        <v>13</v>
      </c>
      <c r="CI129" s="97">
        <f t="shared" si="136"/>
        <v>14</v>
      </c>
      <c r="CJ129" s="97">
        <f t="shared" si="137"/>
        <v>15</v>
      </c>
      <c r="CK129" s="97">
        <f t="shared" si="138"/>
        <v>16</v>
      </c>
      <c r="CL129" s="97">
        <f t="shared" si="139"/>
        <v>17</v>
      </c>
      <c r="CM129" s="97">
        <f t="shared" si="140"/>
        <v>18</v>
      </c>
      <c r="CN129" s="97">
        <f t="shared" si="141"/>
        <v>19</v>
      </c>
      <c r="CO129" s="97">
        <f t="shared" si="142"/>
        <v>20</v>
      </c>
      <c r="CP129" s="97">
        <f t="shared" si="143"/>
        <v>21</v>
      </c>
      <c r="CQ129" s="97">
        <f t="shared" si="144"/>
        <v>22</v>
      </c>
      <c r="CR129" s="97">
        <f t="shared" si="145"/>
        <v>23</v>
      </c>
      <c r="CS129" s="97">
        <f t="shared" si="146"/>
        <v>24</v>
      </c>
      <c r="CT129" s="97">
        <f t="shared" si="147"/>
        <v>25</v>
      </c>
      <c r="CU129" s="97">
        <f t="shared" si="148"/>
        <v>26</v>
      </c>
      <c r="CV129" s="97">
        <f t="shared" si="149"/>
        <v>27</v>
      </c>
      <c r="CW129" s="97">
        <f t="shared" si="150"/>
        <v>28</v>
      </c>
      <c r="CX129" s="97">
        <f t="shared" si="151"/>
        <v>29</v>
      </c>
      <c r="CY129" s="97">
        <f t="shared" si="152"/>
        <v>30</v>
      </c>
      <c r="CZ129" s="97">
        <f t="shared" si="153"/>
        <v>31</v>
      </c>
      <c r="DA129" s="19"/>
      <c r="DB129" s="19"/>
      <c r="DC129" s="148" t="str">
        <f>IF(G129="X",CALCULADORA!$J$22,IF(CUADRO!G129="V",0,IF(CUADRO!G129="AP",0,IF(CUADRO!G129="HS",0,IF(CUADRO!G129="BA",0,IF(CALCULADORA!$M$2="INVIERNO",CUADRO!EJ129,CUADRO!FP129))))))</f>
        <v/>
      </c>
      <c r="DD129" s="148" t="str">
        <f>IF(H129="X",CALCULADORA!$J$22,IF(CUADRO!H129="V",0,IF(CUADRO!H129="AP",0,IF(CUADRO!H129="HS",0,IF(CUADRO!H129="BA",0,IF(CALCULADORA!$M$2="INVIERNO",CUADRO!EK129,CUADRO!FQ129))))))</f>
        <v/>
      </c>
      <c r="DE129" s="148" t="str">
        <f>IF(I129="X",CALCULADORA!$J$22,IF(CUADRO!I129="V",0,IF(CUADRO!I129="AP",0,IF(CUADRO!I129="HS",0,IF(CUADRO!I129="BA",0,IF(CALCULADORA!$M$2="INVIERNO",CUADRO!EL129,CUADRO!FR129))))))</f>
        <v/>
      </c>
      <c r="DF129" s="148" t="str">
        <f>IF(J129="X",CALCULADORA!$J$22,IF(CUADRO!J129="V",0,IF(CUADRO!J129="AP",0,IF(CUADRO!J129="HS",0,IF(CUADRO!J129="BA",0,IF(CALCULADORA!$M$2="INVIERNO",CUADRO!EM129,CUADRO!FS129))))))</f>
        <v/>
      </c>
      <c r="DG129" s="148" t="str">
        <f>IF(K129="X",CALCULADORA!$J$22,IF(CUADRO!K129="V",0,IF(CUADRO!K129="AP",0,IF(CUADRO!K129="HS",0,IF(CUADRO!K129="BA",0,IF(CALCULADORA!$M$2="INVIERNO",CUADRO!EN129,CUADRO!FT129))))))</f>
        <v/>
      </c>
      <c r="DH129" s="148" t="str">
        <f>IF(L129="X",CALCULADORA!$J$22,IF(CUADRO!L129="V",0,IF(CUADRO!L129="AP",0,IF(CUADRO!L129="HS",0,IF(CUADRO!L129="BA",0,IF(CALCULADORA!$M$2="INVIERNO",CUADRO!EO129,CUADRO!FU129))))))</f>
        <v/>
      </c>
      <c r="DI129" s="148" t="str">
        <f>IF(M129="X",CALCULADORA!$J$22,IF(CUADRO!M129="V",0,IF(CUADRO!M129="AP",0,IF(CUADRO!M129="HS",0,IF(CUADRO!M129="BA",0,IF(CALCULADORA!$M$2="INVIERNO",CUADRO!EP129,CUADRO!FV129))))))</f>
        <v/>
      </c>
      <c r="DJ129" s="148" t="str">
        <f>IF(N129="X",CALCULADORA!$J$22,IF(CUADRO!N129="V",0,IF(CUADRO!N129="AP",0,IF(CUADRO!N129="HS",0,IF(CUADRO!N129="BA",0,IF(CALCULADORA!$M$2="INVIERNO",CUADRO!EQ129,CUADRO!FW129))))))</f>
        <v/>
      </c>
      <c r="DK129" s="148" t="str">
        <f>IF(O129="X",CALCULADORA!$J$22,IF(CUADRO!O129="V",0,IF(CUADRO!O129="AP",0,IF(CUADRO!O129="HS",0,IF(CUADRO!O129="BA",0,IF(CALCULADORA!$M$2="INVIERNO",CUADRO!ER129,CUADRO!FX129))))))</f>
        <v/>
      </c>
      <c r="DL129" s="148" t="str">
        <f>IF(P129="X",CALCULADORA!$J$22,IF(CUADRO!P129="V",0,IF(CUADRO!P129="AP",0,IF(CUADRO!P129="HS",0,IF(CUADRO!P129="BA",0,IF(CALCULADORA!$M$2="INVIERNO",CUADRO!ES129,CUADRO!FY129))))))</f>
        <v/>
      </c>
      <c r="DM129" s="148" t="str">
        <f>IF(Q129="X",CALCULADORA!$J$22,IF(CUADRO!Q129="V",0,IF(CUADRO!Q129="AP",0,IF(CUADRO!Q129="HS",0,IF(CUADRO!Q129="BA",0,IF(CALCULADORA!$M$2="INVIERNO",CUADRO!ET129,CUADRO!FZ129))))))</f>
        <v/>
      </c>
      <c r="DN129" s="148" t="str">
        <f>IF(R129="X",CALCULADORA!$J$22,IF(CUADRO!R129="V",0,IF(CUADRO!R129="AP",0,IF(CUADRO!R129="HS",0,IF(CUADRO!R129="BA",0,IF(CALCULADORA!$M$2="INVIERNO",CUADRO!EU129,CUADRO!GA129))))))</f>
        <v/>
      </c>
      <c r="DO129" s="148" t="str">
        <f>IF(S129="X",CALCULADORA!$J$22,IF(CUADRO!S129="V",0,IF(CUADRO!S129="AP",0,IF(CUADRO!S129="HS",0,IF(CUADRO!S129="BA",0,IF(CALCULADORA!$M$2="INVIERNO",CUADRO!EV129,CUADRO!GB129))))))</f>
        <v/>
      </c>
      <c r="DP129" s="148" t="str">
        <f>IF(T129="X",CALCULADORA!$J$22,IF(CUADRO!T129="V",0,IF(CUADRO!T129="AP",0,IF(CUADRO!T129="HS",0,IF(CUADRO!T129="BA",0,IF(CALCULADORA!$M$2="INVIERNO",CUADRO!EW129,CUADRO!GC129))))))</f>
        <v/>
      </c>
      <c r="DQ129" s="148" t="str">
        <f>IF(U129="X",CALCULADORA!$J$22,IF(CUADRO!U129="V",0,IF(CUADRO!U129="AP",0,IF(CUADRO!U129="HS",0,IF(CUADRO!U129="BA",0,IF(CALCULADORA!$M$2="INVIERNO",CUADRO!EX129,CUADRO!GD129))))))</f>
        <v/>
      </c>
      <c r="DR129" s="148" t="str">
        <f>IF(V129="X",CALCULADORA!$J$22,IF(CUADRO!V129="V",0,IF(CUADRO!V129="AP",0,IF(CUADRO!V129="HS",0,IF(CUADRO!V129="BA",0,IF(CALCULADORA!$M$2="INVIERNO",CUADRO!EY129,CUADRO!GE129))))))</f>
        <v/>
      </c>
      <c r="DS129" s="148" t="str">
        <f>IF(W129="X",CALCULADORA!$J$22,IF(CUADRO!W129="V",0,IF(CUADRO!W129="AP",0,IF(CUADRO!W129="HS",0,IF(CUADRO!W129="BA",0,IF(CALCULADORA!$M$2="INVIERNO",CUADRO!EZ129,CUADRO!GF129))))))</f>
        <v/>
      </c>
      <c r="DT129" s="148" t="str">
        <f>IF(X129="X",CALCULADORA!$J$22,IF(CUADRO!X129="V",0,IF(CUADRO!X129="AP",0,IF(CUADRO!X129="HS",0,IF(CUADRO!X129="BA",0,IF(CALCULADORA!$M$2="INVIERNO",CUADRO!FA129,CUADRO!GG129))))))</f>
        <v/>
      </c>
      <c r="DU129" s="148" t="str">
        <f>IF(Y129="X",CALCULADORA!$J$22,IF(CUADRO!Y129="V",0,IF(CUADRO!Y129="AP",0,IF(CUADRO!Y129="HS",0,IF(CUADRO!Y129="BA",0,IF(CALCULADORA!$M$2="INVIERNO",CUADRO!FB129,CUADRO!GH129))))))</f>
        <v/>
      </c>
      <c r="DV129" s="148" t="str">
        <f>IF(Z129="X",CALCULADORA!$J$22,IF(CUADRO!Z129="V",0,IF(CUADRO!Z129="AP",0,IF(CUADRO!Z129="HS",0,IF(CUADRO!Z129="BA",0,IF(CALCULADORA!$M$2="INVIERNO",CUADRO!FC129,CUADRO!GI129))))))</f>
        <v/>
      </c>
      <c r="DW129" s="148" t="str">
        <f>IF(AA129="X",CALCULADORA!$J$22,IF(CUADRO!AA129="V",0,IF(CUADRO!AA129="AP",0,IF(CUADRO!AA129="HS",0,IF(CUADRO!AA129="BA",0,IF(CALCULADORA!$M$2="INVIERNO",CUADRO!FD129,CUADRO!GJ129))))))</f>
        <v/>
      </c>
      <c r="DX129" s="148" t="str">
        <f>IF(AB129="X",CALCULADORA!$J$22,IF(CUADRO!AB129="V",0,IF(CUADRO!AB129="AP",0,IF(CUADRO!AB129="HS",0,IF(CUADRO!AB129="BA",0,IF(CALCULADORA!$M$2="INVIERNO",CUADRO!FE129,CUADRO!GK129))))))</f>
        <v/>
      </c>
      <c r="DY129" s="148" t="str">
        <f>IF(AC129="X",CALCULADORA!$J$22,IF(CUADRO!AC129="V",0,IF(CUADRO!AC129="AP",0,IF(CUADRO!AC129="HS",0,IF(CUADRO!AC129="BA",0,IF(CALCULADORA!$M$2="INVIERNO",CUADRO!FF129,CUADRO!GL129))))))</f>
        <v/>
      </c>
      <c r="DZ129" s="148" t="str">
        <f>IF(AD129="X",CALCULADORA!$J$22,IF(CUADRO!AD129="V",0,IF(CUADRO!AD129="AP",0,IF(CUADRO!AD129="HS",0,IF(CUADRO!AD129="BA",0,IF(CALCULADORA!$M$2="INVIERNO",CUADRO!FG129,CUADRO!GM129))))))</f>
        <v/>
      </c>
      <c r="EA129" s="148" t="str">
        <f>IF(AE129="X",CALCULADORA!$J$22,IF(CUADRO!AE129="V",0,IF(CUADRO!AE129="AP",0,IF(CUADRO!AE129="HS",0,IF(CUADRO!AE129="BA",0,IF(CALCULADORA!$M$2="INVIERNO",CUADRO!FH129,CUADRO!GN129))))))</f>
        <v/>
      </c>
      <c r="EB129" s="148" t="str">
        <f>IF(AF129="X",CALCULADORA!$J$22,IF(CUADRO!AF129="V",0,IF(CUADRO!AF129="AP",0,IF(CUADRO!AF129="HS",0,IF(CUADRO!AF129="BA",0,IF(CALCULADORA!$M$2="INVIERNO",CUADRO!FI129,CUADRO!GO129))))))</f>
        <v/>
      </c>
      <c r="EC129" s="148" t="str">
        <f>IF(AG129="X",CALCULADORA!$J$22,IF(CUADRO!AG129="V",0,IF(CUADRO!AG129="AP",0,IF(CUADRO!AG129="HS",0,IF(CUADRO!AG129="BA",0,IF(CALCULADORA!$M$2="INVIERNO",CUADRO!FJ129,CUADRO!GP129))))))</f>
        <v/>
      </c>
      <c r="ED129" s="148" t="str">
        <f>IF(AH129="X",CALCULADORA!$J$22,IF(CUADRO!AH129="V",0,IF(CUADRO!AH129="AP",0,IF(CUADRO!AH129="HS",0,IF(CUADRO!AH129="BA",0,IF(CALCULADORA!$M$2="INVIERNO",CUADRO!FK129,CUADRO!GQ129))))))</f>
        <v/>
      </c>
      <c r="EE129" s="148" t="str">
        <f>IF(AI129="X",CALCULADORA!$J$22,IF(CUADRO!AI129="V",0,IF(CUADRO!AI129="AP",0,IF(CUADRO!AI129="HS",0,IF(CUADRO!AI129="BA",0,IF(CALCULADORA!$M$2="INVIERNO",CUADRO!FL129,CUADRO!GR129))))))</f>
        <v/>
      </c>
      <c r="EF129" s="148" t="str">
        <f>IF(AJ129="X",CALCULADORA!$J$22,IF(CUADRO!AJ129="V",0,IF(CUADRO!AJ129="AP",0,IF(CUADRO!AJ129="HS",0,IF(CUADRO!AJ129="BA",0,IF(CALCULADORA!$M$2="INVIERNO",CUADRO!FM129,CUADRO!GS129))))))</f>
        <v/>
      </c>
      <c r="EG129" s="148" t="str">
        <f>IF(AK129="X",CALCULADORA!$J$22,IF(CUADRO!AK129="V",0,IF(CUADRO!AK129="AP",0,IF(CUADRO!AK129="HS",0,IF(CUADRO!AK129="BA",0,IF(CALCULADORA!$M$2="INVIERNO",CUADRO!FN129,CUADRO!GT129))))))</f>
        <v/>
      </c>
      <c r="EH129" s="363">
        <f t="shared" si="119"/>
        <v>0</v>
      </c>
      <c r="EI129" s="19"/>
      <c r="EJ129" s="148" t="str">
        <f>IF(G129="","",IF(G129="L",0,IF(G129="V",0,IF(G129="X",0,IF(G$2="L",VLOOKUP(G129,'H. INV.'!$F$10:$P$171,11,FALSE),IF(G$2="S",VLOOKUP(G129,'H. INV.'!$V$10:$AF$171,11,FALSE),IF(G$2="D",VLOOKUP(G129,'H. INV.'!$AL$10:$AV$171,11,FALSE),"")))))))</f>
        <v/>
      </c>
      <c r="EK129" s="148" t="str">
        <f>IF(H129="","",IF(H129="L",0,IF(H129="V",0,IF(H129="X",0,IF(H$2="L",VLOOKUP(H129,'H. INV.'!$F$10:$P$171,11,FALSE),IF(H$2="S",VLOOKUP(H129,'H. INV.'!$V$10:$AF$171,11,FALSE),IF(H$2="D",VLOOKUP(H129,'H. INV.'!$AL$10:$AV$171,11,FALSE),"")))))))</f>
        <v/>
      </c>
      <c r="EL129" s="148" t="str">
        <f>IF(I129="","",IF(I129="L",0,IF(I129="V",0,IF(I129="X",0,IF(I$2="L",VLOOKUP(I129,'H. INV.'!$F$10:$P$171,11,FALSE),IF(I$2="S",VLOOKUP(I129,'H. INV.'!$V$10:$AF$171,11,FALSE),IF(I$2="D",VLOOKUP(I129,'H. INV.'!$AL$10:$AV$171,11,FALSE),"")))))))</f>
        <v/>
      </c>
      <c r="EM129" s="148" t="str">
        <f>IF(J129="","",IF(J129="L",0,IF(J129="V",0,IF(J129="X",0,IF(J$2="L",VLOOKUP(J129,'H. INV.'!$F$10:$P$171,11,FALSE),IF(J$2="S",VLOOKUP(J129,'H. INV.'!$V$10:$AF$171,11,FALSE),IF(J$2="D",VLOOKUP(J129,'H. INV.'!$AL$10:$AV$171,11,FALSE),"")))))))</f>
        <v/>
      </c>
      <c r="EN129" s="148" t="str">
        <f>IF(K129="","",IF(K129="L",0,IF(K129="V",0,IF(K129="X",0,IF(K$2="L",VLOOKUP(K129,'H. INV.'!$F$10:$P$171,11,FALSE),IF(K$2="S",VLOOKUP(K129,'H. INV.'!$V$10:$AF$171,11,FALSE),IF(K$2="D",VLOOKUP(K129,'H. INV.'!$AL$10:$AV$171,11,FALSE),"")))))))</f>
        <v/>
      </c>
      <c r="EO129" s="148" t="str">
        <f>IF(L129="","",IF(L129="L",0,IF(L129="V",0,IF(L129="X",0,IF(L$2="L",VLOOKUP(L129,'H. INV.'!$F$10:$P$171,11,FALSE),IF(L$2="S",VLOOKUP(L129,'H. INV.'!$V$10:$AF$171,11,FALSE),IF(L$2="D",VLOOKUP(L129,'H. INV.'!$AL$10:$AV$171,11,FALSE),"")))))))</f>
        <v/>
      </c>
      <c r="EP129" s="148" t="str">
        <f>IF(M129="","",IF(M129="L",0,IF(M129="V",0,IF(M129="X",0,IF(M$2="L",VLOOKUP(M129,'H. INV.'!$F$10:$P$171,11,FALSE),IF(M$2="S",VLOOKUP(M129,'H. INV.'!$V$10:$AF$171,11,FALSE),IF(M$2="D",VLOOKUP(M129,'H. INV.'!$AL$10:$AV$171,11,FALSE),"")))))))</f>
        <v/>
      </c>
      <c r="EQ129" s="148" t="str">
        <f>IF(N129="","",IF(N129="L",0,IF(N129="V",0,IF(N129="X",0,IF(N$2="L",VLOOKUP(N129,'H. INV.'!$F$10:$P$171,11,FALSE),IF(N$2="S",VLOOKUP(N129,'H. INV.'!$V$10:$AF$171,11,FALSE),IF(N$2="D",VLOOKUP(N129,'H. INV.'!$AL$10:$AV$171,11,FALSE),"")))))))</f>
        <v/>
      </c>
      <c r="ER129" s="148" t="str">
        <f>IF(O129="","",IF(O129="L",0,IF(O129="V",0,IF(O129="X",0,IF(O$2="L",VLOOKUP(O129,'H. INV.'!$F$10:$P$171,11,FALSE),IF(O$2="S",VLOOKUP(O129,'H. INV.'!$V$10:$AF$171,11,FALSE),IF(O$2="D",VLOOKUP(O129,'H. INV.'!$AL$10:$AV$171,11,FALSE),"")))))))</f>
        <v/>
      </c>
      <c r="ES129" s="148" t="str">
        <f>IF(P129="","",IF(P129="L",0,IF(P129="V",0,IF(P129="X",0,IF(P$2="L",VLOOKUP(P129,'H. INV.'!$F$10:$P$171,11,FALSE),IF(P$2="S",VLOOKUP(P129,'H. INV.'!$V$10:$AF$171,11,FALSE),IF(P$2="D",VLOOKUP(P129,'H. INV.'!$AL$10:$AV$171,11,FALSE),"")))))))</f>
        <v/>
      </c>
      <c r="ET129" s="148" t="str">
        <f>IF(Q129="","",IF(Q129="L",0,IF(Q129="V",0,IF(Q129="X",0,IF(Q$2="L",VLOOKUP(Q129,'H. INV.'!$F$10:$P$171,11,FALSE),IF(Q$2="S",VLOOKUP(Q129,'H. INV.'!$V$10:$AF$171,11,FALSE),IF(Q$2="D",VLOOKUP(Q129,'H. INV.'!$AL$10:$AV$171,11,FALSE),"")))))))</f>
        <v/>
      </c>
      <c r="EU129" s="148" t="str">
        <f>IF(R129="","",IF(R129="L",0,IF(R129="V",0,IF(R129="X",0,IF(R$2="L",VLOOKUP(R129,'H. INV.'!$F$10:$P$171,11,FALSE),IF(R$2="S",VLOOKUP(R129,'H. INV.'!$V$10:$AF$171,11,FALSE),IF(R$2="D",VLOOKUP(R129,'H. INV.'!$AL$10:$AV$171,11,FALSE),"")))))))</f>
        <v/>
      </c>
      <c r="EV129" s="148" t="str">
        <f>IF(S129="","",IF(S129="L",0,IF(S129="V",0,IF(S129="X",0,IF(S$2="L",VLOOKUP(S129,'H. INV.'!$F$10:$P$171,11,FALSE),IF(S$2="S",VLOOKUP(S129,'H. INV.'!$V$10:$AF$171,11,FALSE),IF(S$2="D",VLOOKUP(S129,'H. INV.'!$AL$10:$AV$171,11,FALSE),"")))))))</f>
        <v/>
      </c>
      <c r="EW129" s="148" t="str">
        <f>IF(T129="","",IF(T129="L",0,IF(T129="V",0,IF(T129="X",0,IF(T$2="L",VLOOKUP(T129,'H. INV.'!$F$10:$P$171,11,FALSE),IF(T$2="S",VLOOKUP(T129,'H. INV.'!$V$10:$AF$171,11,FALSE),IF(T$2="D",VLOOKUP(T129,'H. INV.'!$AL$10:$AV$171,11,FALSE),"")))))))</f>
        <v/>
      </c>
      <c r="EX129" s="148" t="str">
        <f>IF(U129="","",IF(U129="L",0,IF(U129="V",0,IF(U129="X",0,IF(U$2="L",VLOOKUP(U129,'H. INV.'!$F$10:$P$171,11,FALSE),IF(U$2="S",VLOOKUP(U129,'H. INV.'!$V$10:$AF$171,11,FALSE),IF(U$2="D",VLOOKUP(U129,'H. INV.'!$AL$10:$AV$171,11,FALSE),"")))))))</f>
        <v/>
      </c>
      <c r="EY129" s="148" t="str">
        <f>IF(V129="","",IF(V129="L",0,IF(V129="V",0,IF(V129="X",0,IF(V$2="L",VLOOKUP(V129,'H. INV.'!$F$10:$P$171,11,FALSE),IF(V$2="S",VLOOKUP(V129,'H. INV.'!$V$10:$AF$171,11,FALSE),IF(V$2="D",VLOOKUP(V129,'H. INV.'!$AL$10:$AV$171,11,FALSE),"")))))))</f>
        <v/>
      </c>
      <c r="EZ129" s="148" t="str">
        <f>IF(W129="","",IF(W129="L",0,IF(W129="V",0,IF(W129="X",0,IF(W$2="L",VLOOKUP(W129,'H. INV.'!$F$10:$P$171,11,FALSE),IF(W$2="S",VLOOKUP(W129,'H. INV.'!$V$10:$AF$171,11,FALSE),IF(W$2="D",VLOOKUP(W129,'H. INV.'!$AL$10:$AV$171,11,FALSE),"")))))))</f>
        <v/>
      </c>
      <c r="FA129" s="148" t="str">
        <f>IF(X129="","",IF(X129="L",0,IF(X129="V",0,IF(X129="X",0,IF(X$2="L",VLOOKUP(X129,'H. INV.'!$F$10:$P$171,11,FALSE),IF(X$2="S",VLOOKUP(X129,'H. INV.'!$V$10:$AF$171,11,FALSE),IF(X$2="D",VLOOKUP(X129,'H. INV.'!$AL$10:$AV$171,11,FALSE),"")))))))</f>
        <v/>
      </c>
      <c r="FB129" s="148" t="str">
        <f>IF(Y129="","",IF(Y129="L",0,IF(Y129="V",0,IF(Y129="X",0,IF(Y$2="L",VLOOKUP(Y129,'H. INV.'!$F$10:$P$171,11,FALSE),IF(Y$2="S",VLOOKUP(Y129,'H. INV.'!$V$10:$AF$171,11,FALSE),IF(Y$2="D",VLOOKUP(Y129,'H. INV.'!$AL$10:$AV$171,11,FALSE),"")))))))</f>
        <v/>
      </c>
      <c r="FC129" s="148" t="str">
        <f>IF(Z129="","",IF(Z129="L",0,IF(Z129="V",0,IF(Z129="X",0,IF(Z$2="L",VLOOKUP(Z129,'H. INV.'!$F$10:$P$171,11,FALSE),IF(Z$2="S",VLOOKUP(Z129,'H. INV.'!$V$10:$AF$171,11,FALSE),IF(Z$2="D",VLOOKUP(Z129,'H. INV.'!$AL$10:$AV$171,11,FALSE),"")))))))</f>
        <v/>
      </c>
      <c r="FD129" s="148" t="str">
        <f>IF(AA129="","",IF(AA129="L",0,IF(AA129="V",0,IF(AA129="X",0,IF(AA$2="L",VLOOKUP(AA129,'H. INV.'!$F$10:$P$171,11,FALSE),IF(AA$2="S",VLOOKUP(AA129,'H. INV.'!$V$10:$AF$171,11,FALSE),IF(AA$2="D",VLOOKUP(AA129,'H. INV.'!$AL$10:$AV$171,11,FALSE),"")))))))</f>
        <v/>
      </c>
      <c r="FE129" s="148" t="str">
        <f>IF(AB129="","",IF(AB129="L",0,IF(AB129="V",0,IF(AB129="X",0,IF(AB$2="L",VLOOKUP(AB129,'H. INV.'!$F$10:$P$171,11,FALSE),IF(AB$2="S",VLOOKUP(AB129,'H. INV.'!$V$10:$AF$171,11,FALSE),IF(AB$2="D",VLOOKUP(AB129,'H. INV.'!$AL$10:$AV$171,11,FALSE),"")))))))</f>
        <v/>
      </c>
      <c r="FF129" s="148" t="str">
        <f>IF(AC129="","",IF(AC129="L",0,IF(AC129="V",0,IF(AC129="X",0,IF(AC$2="L",VLOOKUP(AC129,'H. INV.'!$F$10:$P$171,11,FALSE),IF(AC$2="S",VLOOKUP(AC129,'H. INV.'!$V$10:$AF$171,11,FALSE),IF(AC$2="D",VLOOKUP(AC129,'H. INV.'!$AL$10:$AV$171,11,FALSE),"")))))))</f>
        <v/>
      </c>
      <c r="FG129" s="148" t="str">
        <f>IF(AD129="","",IF(AD129="L",0,IF(AD129="V",0,IF(AD129="X",0,IF(AD$2="L",VLOOKUP(AD129,'H. INV.'!$F$10:$P$171,11,FALSE),IF(AD$2="S",VLOOKUP(AD129,'H. INV.'!$V$10:$AF$171,11,FALSE),IF(AD$2="D",VLOOKUP(AD129,'H. INV.'!$AL$10:$AV$171,11,FALSE),"")))))))</f>
        <v/>
      </c>
      <c r="FH129" s="148" t="str">
        <f>IF(AE129="","",IF(AE129="L",0,IF(AE129="V",0,IF(AE129="X",0,IF(AE$2="L",VLOOKUP(AE129,'H. INV.'!$F$10:$P$171,11,FALSE),IF(AE$2="S",VLOOKUP(AE129,'H. INV.'!$V$10:$AF$171,11,FALSE),IF(AE$2="D",VLOOKUP(AE129,'H. INV.'!$AL$10:$AV$171,11,FALSE),"")))))))</f>
        <v/>
      </c>
      <c r="FI129" s="148" t="str">
        <f>IF(AF129="","",IF(AF129="L",0,IF(AF129="V",0,IF(AF129="X",0,IF(AF$2="L",VLOOKUP(AF129,'H. INV.'!$F$10:$P$171,11,FALSE),IF(AF$2="S",VLOOKUP(AF129,'H. INV.'!$V$10:$AF$171,11,FALSE),IF(AF$2="D",VLOOKUP(AF129,'H. INV.'!$AL$10:$AV$171,11,FALSE),"")))))))</f>
        <v/>
      </c>
      <c r="FJ129" s="148" t="str">
        <f>IF(AG129="","",IF(AG129="L",0,IF(AG129="V",0,IF(AG129="X",0,IF(AG$2="L",VLOOKUP(AG129,'H. INV.'!$F$10:$P$171,11,FALSE),IF(AG$2="S",VLOOKUP(AG129,'H. INV.'!$V$10:$AF$171,11,FALSE),IF(AG$2="D",VLOOKUP(AG129,'H. INV.'!$AL$10:$AV$171,11,FALSE),"")))))))</f>
        <v/>
      </c>
      <c r="FK129" s="148" t="str">
        <f>IF(AH129="","",IF(AH129="L",0,IF(AH129="V",0,IF(AH129="X",0,IF(AH$2="L",VLOOKUP(AH129,'H. INV.'!$F$10:$P$171,11,FALSE),IF(AH$2="S",VLOOKUP(AH129,'H. INV.'!$V$10:$AF$171,11,FALSE),IF(AH$2="D",VLOOKUP(AH129,'H. INV.'!$AL$10:$AV$171,11,FALSE),"")))))))</f>
        <v/>
      </c>
      <c r="FL129" s="148" t="str">
        <f>IF(AI129="","",IF(AI129="L",0,IF(AI129="V",0,IF(AI129="X",0,IF(AI$2="L",VLOOKUP(AI129,'H. INV.'!$F$10:$P$171,11,FALSE),IF(AI$2="S",VLOOKUP(AI129,'H. INV.'!$V$10:$AF$171,11,FALSE),IF(AI$2="D",VLOOKUP(AI129,'H. INV.'!$AL$10:$AV$171,11,FALSE),"")))))))</f>
        <v/>
      </c>
      <c r="FM129" s="148" t="str">
        <f>IF(AJ129="","",IF(AJ129="L",0,IF(AJ129="V",0,IF(AJ129="X",0,IF(AJ$2="L",VLOOKUP(AJ129,'H. INV.'!$F$10:$P$171,11,FALSE),IF(AJ$2="S",VLOOKUP(AJ129,'H. INV.'!$V$10:$AF$171,11,FALSE),IF(AJ$2="D",VLOOKUP(AJ129,'H. INV.'!$AL$10:$AV$171,11,FALSE),"")))))))</f>
        <v/>
      </c>
      <c r="FN129" s="148" t="str">
        <f>IF(AK129="","",IF(AK129="L",0,IF(AK129="V",0,IF(AK129="X",0,IF(AK$2="L",VLOOKUP(AK129,'H. INV.'!$F$10:$P$171,11,FALSE),IF(AK$2="S",VLOOKUP(AK129,'H. INV.'!$V$10:$AF$171,11,FALSE),IF(AK$2="D",VLOOKUP(AK129,'H. INV.'!$AL$10:$AV$171,11,FALSE),"")))))))</f>
        <v/>
      </c>
      <c r="FO129" s="19"/>
      <c r="FP129" s="148" t="str">
        <f>IF(G129="","",IF(G129="L",0,IF(G129="V",0,IF(G129="X",0,IF(G$2="L",VLOOKUP(G129,'H. VER.'!$F$10:$P$171,11,FALSE),IF(G$2="S",VLOOKUP(G129,'H. VER.'!$V$10:$AF$171,11,FALSE),IF(G$2="D",VLOOKUP(G129,'H. VER.'!$AL$10:$AV$171,11,FALSE),"")))))))</f>
        <v/>
      </c>
      <c r="FQ129" s="148" t="str">
        <f>IF(H129="","",IF(H129="L",0,IF(H129="V",0,IF(H129="X",0,IF(H$2="L",VLOOKUP(H129,'H. VER.'!$F$10:$P$171,11,FALSE),IF(H$2="S",VLOOKUP(H129,'H. VER.'!$V$10:$AF$171,11,FALSE),IF(H$2="D",VLOOKUP(H129,'H. VER.'!$AL$10:$AV$171,11,FALSE),"")))))))</f>
        <v/>
      </c>
      <c r="FR129" s="148" t="str">
        <f>IF(I129="","",IF(I129="L",0,IF(I129="V",0,IF(I129="X",0,IF(I$2="L",VLOOKUP(I129,'H. VER.'!$F$10:$P$171,11,FALSE),IF(I$2="S",VLOOKUP(I129,'H. VER.'!$V$10:$AF$171,11,FALSE),IF(I$2="D",VLOOKUP(I129,'H. VER.'!$AL$10:$AV$171,11,FALSE),"")))))))</f>
        <v/>
      </c>
      <c r="FS129" s="148" t="str">
        <f>IF(J129="","",IF(J129="L",0,IF(J129="V",0,IF(J129="X",0,IF(J$2="L",VLOOKUP(J129,'H. VER.'!$F$10:$P$171,11,FALSE),IF(J$2="S",VLOOKUP(J129,'H. VER.'!$V$10:$AF$171,11,FALSE),IF(J$2="D",VLOOKUP(J129,'H. VER.'!$AL$10:$AV$171,11,FALSE),"")))))))</f>
        <v/>
      </c>
      <c r="FT129" s="148" t="str">
        <f>IF(K129="","",IF(K129="L",0,IF(K129="V",0,IF(K129="X",0,IF(K$2="L",VLOOKUP(K129,'H. VER.'!$F$10:$P$171,11,FALSE),IF(K$2="S",VLOOKUP(K129,'H. VER.'!$V$10:$AF$171,11,FALSE),IF(K$2="D",VLOOKUP(K129,'H. VER.'!$AL$10:$AV$171,11,FALSE),"")))))))</f>
        <v/>
      </c>
      <c r="FU129" s="148" t="str">
        <f>IF(L129="","",IF(L129="L",0,IF(L129="V",0,IF(L129="X",0,IF(L$2="L",VLOOKUP(L129,'H. VER.'!$F$10:$P$171,11,FALSE),IF(L$2="S",VLOOKUP(L129,'H. VER.'!$V$10:$AF$171,11,FALSE),IF(L$2="D",VLOOKUP(L129,'H. VER.'!$AL$10:$AV$171,11,FALSE),"")))))))</f>
        <v/>
      </c>
      <c r="FV129" s="148" t="str">
        <f>IF(M129="","",IF(M129="L",0,IF(M129="V",0,IF(M129="X",0,IF(M$2="L",VLOOKUP(M129,'H. VER.'!$F$10:$P$171,11,FALSE),IF(M$2="S",VLOOKUP(M129,'H. VER.'!$V$10:$AF$171,11,FALSE),IF(M$2="D",VLOOKUP(M129,'H. VER.'!$AL$10:$AV$171,11,FALSE),"")))))))</f>
        <v/>
      </c>
      <c r="FW129" s="148" t="str">
        <f>IF(N129="","",IF(N129="L",0,IF(N129="V",0,IF(N129="X",0,IF(N$2="L",VLOOKUP(N129,'H. VER.'!$F$10:$P$171,11,FALSE),IF(N$2="S",VLOOKUP(N129,'H. VER.'!$V$10:$AF$171,11,FALSE),IF(N$2="D",VLOOKUP(N129,'H. VER.'!$AL$10:$AV$171,11,FALSE),"")))))))</f>
        <v/>
      </c>
      <c r="FX129" s="148" t="str">
        <f>IF(O129="","",IF(O129="L",0,IF(O129="V",0,IF(O129="X",0,IF(O$2="L",VLOOKUP(O129,'H. VER.'!$F$10:$P$171,11,FALSE),IF(O$2="S",VLOOKUP(O129,'H. VER.'!$V$10:$AF$171,11,FALSE),IF(O$2="D",VLOOKUP(O129,'H. VER.'!$AL$10:$AV$171,11,FALSE),"")))))))</f>
        <v/>
      </c>
      <c r="FY129" s="148" t="str">
        <f>IF(P129="","",IF(P129="L",0,IF(P129="V",0,IF(P129="X",0,IF(P$2="L",VLOOKUP(P129,'H. VER.'!$F$10:$P$171,11,FALSE),IF(P$2="S",VLOOKUP(P129,'H. VER.'!$V$10:$AF$171,11,FALSE),IF(P$2="D",VLOOKUP(P129,'H. VER.'!$AL$10:$AV$171,11,FALSE),"")))))))</f>
        <v/>
      </c>
      <c r="FZ129" s="148" t="str">
        <f>IF(Q129="","",IF(Q129="L",0,IF(Q129="V",0,IF(Q129="X",0,IF(Q$2="L",VLOOKUP(Q129,'H. VER.'!$F$10:$P$171,11,FALSE),IF(Q$2="S",VLOOKUP(Q129,'H. VER.'!$V$10:$AF$171,11,FALSE),IF(Q$2="D",VLOOKUP(Q129,'H. VER.'!$AL$10:$AV$171,11,FALSE),"")))))))</f>
        <v/>
      </c>
      <c r="GA129" s="148" t="str">
        <f>IF(R129="","",IF(R129="L",0,IF(R129="V",0,IF(R129="X",0,IF(R$2="L",VLOOKUP(R129,'H. VER.'!$F$10:$P$171,11,FALSE),IF(R$2="S",VLOOKUP(R129,'H. VER.'!$V$10:$AF$171,11,FALSE),IF(R$2="D",VLOOKUP(R129,'H. VER.'!$AL$10:$AV$171,11,FALSE),"")))))))</f>
        <v/>
      </c>
      <c r="GB129" s="148" t="str">
        <f>IF(S129="","",IF(S129="L",0,IF(S129="V",0,IF(S129="X",0,IF(S$2="L",VLOOKUP(S129,'H. VER.'!$F$10:$P$171,11,FALSE),IF(S$2="S",VLOOKUP(S129,'H. VER.'!$V$10:$AF$171,11,FALSE),IF(S$2="D",VLOOKUP(S129,'H. VER.'!$AL$10:$AV$171,11,FALSE),"")))))))</f>
        <v/>
      </c>
      <c r="GC129" s="148" t="str">
        <f>IF(T129="","",IF(T129="L",0,IF(T129="V",0,IF(T129="X",0,IF(T$2="L",VLOOKUP(T129,'H. VER.'!$F$10:$P$171,11,FALSE),IF(T$2="S",VLOOKUP(T129,'H. VER.'!$V$10:$AF$171,11,FALSE),IF(T$2="D",VLOOKUP(T129,'H. VER.'!$AL$10:$AV$171,11,FALSE),"")))))))</f>
        <v/>
      </c>
      <c r="GD129" s="148" t="str">
        <f>IF(U129="","",IF(U129="L",0,IF(U129="V",0,IF(U129="X",0,IF(U$2="L",VLOOKUP(U129,'H. VER.'!$F$10:$P$171,11,FALSE),IF(U$2="S",VLOOKUP(U129,'H. VER.'!$V$10:$AF$171,11,FALSE),IF(U$2="D",VLOOKUP(U129,'H. VER.'!$AL$10:$AV$171,11,FALSE),"")))))))</f>
        <v/>
      </c>
      <c r="GE129" s="148" t="str">
        <f>IF(V129="","",IF(V129="L",0,IF(V129="V",0,IF(V129="X",0,IF(V$2="L",VLOOKUP(V129,'H. VER.'!$F$10:$P$171,11,FALSE),IF(V$2="S",VLOOKUP(V129,'H. VER.'!$V$10:$AF$171,11,FALSE),IF(V$2="D",VLOOKUP(V129,'H. VER.'!$AL$10:$AV$171,11,FALSE),"")))))))</f>
        <v/>
      </c>
      <c r="GF129" s="148" t="str">
        <f>IF(W129="","",IF(W129="L",0,IF(W129="V",0,IF(W129="X",0,IF(W$2="L",VLOOKUP(W129,'H. VER.'!$F$10:$P$171,11,FALSE),IF(W$2="S",VLOOKUP(W129,'H. VER.'!$V$10:$AF$171,11,FALSE),IF(W$2="D",VLOOKUP(W129,'H. VER.'!$AL$10:$AV$171,11,FALSE),"")))))))</f>
        <v/>
      </c>
      <c r="GG129" s="148" t="str">
        <f>IF(X129="","",IF(X129="L",0,IF(X129="V",0,IF(X129="X",0,IF(X$2="L",VLOOKUP(X129,'H. VER.'!$F$10:$P$171,11,FALSE),IF(X$2="S",VLOOKUP(X129,'H. VER.'!$V$10:$AF$171,11,FALSE),IF(X$2="D",VLOOKUP(X129,'H. VER.'!$AL$10:$AV$171,11,FALSE),"")))))))</f>
        <v/>
      </c>
      <c r="GH129" s="148" t="str">
        <f>IF(Y129="","",IF(Y129="L",0,IF(Y129="V",0,IF(Y129="X",0,IF(Y$2="L",VLOOKUP(Y129,'H. VER.'!$F$10:$P$171,11,FALSE),IF(Y$2="S",VLOOKUP(Y129,'H. VER.'!$V$10:$AF$171,11,FALSE),IF(Y$2="D",VLOOKUP(Y129,'H. VER.'!$AL$10:$AV$171,11,FALSE),"")))))))</f>
        <v/>
      </c>
      <c r="GI129" s="148" t="str">
        <f>IF(Z129="","",IF(Z129="L",0,IF(Z129="V",0,IF(Z129="X",0,IF(Z$2="L",VLOOKUP(Z129,'H. VER.'!$F$10:$P$171,11,FALSE),IF(Z$2="S",VLOOKUP(Z129,'H. VER.'!$V$10:$AF$171,11,FALSE),IF(Z$2="D",VLOOKUP(Z129,'H. VER.'!$AL$10:$AV$171,11,FALSE),"")))))))</f>
        <v/>
      </c>
      <c r="GJ129" s="148" t="str">
        <f>IF(AA129="","",IF(AA129="L",0,IF(AA129="V",0,IF(AA129="X",0,IF(AA$2="L",VLOOKUP(AA129,'H. VER.'!$F$10:$P$171,11,FALSE),IF(AA$2="S",VLOOKUP(AA129,'H. VER.'!$V$10:$AF$171,11,FALSE),IF(AA$2="D",VLOOKUP(AA129,'H. VER.'!$AL$10:$AV$171,11,FALSE),"")))))))</f>
        <v/>
      </c>
      <c r="GK129" s="148" t="str">
        <f>IF(AB129="","",IF(AB129="L",0,IF(AB129="V",0,IF(AB129="X",0,IF(AB$2="L",VLOOKUP(AB129,'H. VER.'!$F$10:$P$171,11,FALSE),IF(AB$2="S",VLOOKUP(AB129,'H. VER.'!$V$10:$AF$171,11,FALSE),IF(AB$2="D",VLOOKUP(AB129,'H. VER.'!$AL$10:$AV$171,11,FALSE),"")))))))</f>
        <v/>
      </c>
      <c r="GL129" s="148" t="str">
        <f>IF(AC129="","",IF(AC129="L",0,IF(AC129="V",0,IF(AC129="X",0,IF(AC$2="L",VLOOKUP(AC129,'H. VER.'!$F$10:$P$171,11,FALSE),IF(AC$2="S",VLOOKUP(AC129,'H. VER.'!$V$10:$AF$171,11,FALSE),IF(AC$2="D",VLOOKUP(AC129,'H. VER.'!$AL$10:$AV$171,11,FALSE),"")))))))</f>
        <v/>
      </c>
      <c r="GM129" s="148" t="str">
        <f>IF(AD129="","",IF(AD129="L",0,IF(AD129="V",0,IF(AD129="X",0,IF(AD$2="L",VLOOKUP(AD129,'H. VER.'!$F$10:$P$171,11,FALSE),IF(AD$2="S",VLOOKUP(AD129,'H. VER.'!$V$10:$AF$171,11,FALSE),IF(AD$2="D",VLOOKUP(AD129,'H. VER.'!$AL$10:$AV$171,11,FALSE),"")))))))</f>
        <v/>
      </c>
      <c r="GN129" s="148" t="str">
        <f>IF(AE129="","",IF(AE129="L",0,IF(AE129="V",0,IF(AE129="X",0,IF(AE$2="L",VLOOKUP(AE129,'H. VER.'!$F$10:$P$171,11,FALSE),IF(AE$2="S",VLOOKUP(AE129,'H. VER.'!$V$10:$AF$171,11,FALSE),IF(AE$2="D",VLOOKUP(AE129,'H. VER.'!$AL$10:$AV$171,11,FALSE),"")))))))</f>
        <v/>
      </c>
      <c r="GO129" s="148" t="str">
        <f>IF(AF129="","",IF(AF129="L",0,IF(AF129="V",0,IF(AF129="X",0,IF(AF$2="L",VLOOKUP(AF129,'H. VER.'!$F$10:$P$171,11,FALSE),IF(AF$2="S",VLOOKUP(AF129,'H. VER.'!$V$10:$AF$171,11,FALSE),IF(AF$2="D",VLOOKUP(AF129,'H. VER.'!$AL$10:$AV$171,11,FALSE),"")))))))</f>
        <v/>
      </c>
      <c r="GP129" s="148" t="str">
        <f>IF(AG129="","",IF(AG129="L",0,IF(AG129="V",0,IF(AG129="X",0,IF(AG$2="L",VLOOKUP(AG129,'H. VER.'!$F$10:$P$171,11,FALSE),IF(AG$2="S",VLOOKUP(AG129,'H. VER.'!$V$10:$AF$171,11,FALSE),IF(AG$2="D",VLOOKUP(AG129,'H. VER.'!$AL$10:$AV$171,11,FALSE),"")))))))</f>
        <v/>
      </c>
      <c r="GQ129" s="148" t="str">
        <f>IF(AH129="","",IF(AH129="L",0,IF(AH129="V",0,IF(AH129="X",0,IF(AH$2="L",VLOOKUP(AH129,'H. VER.'!$F$10:$P$171,11,FALSE),IF(AH$2="S",VLOOKUP(AH129,'H. VER.'!$V$10:$AF$171,11,FALSE),IF(AH$2="D",VLOOKUP(AH129,'H. VER.'!$AL$10:$AV$171,11,FALSE),"")))))))</f>
        <v/>
      </c>
      <c r="GR129" s="148" t="str">
        <f>IF(AI129="","",IF(AI129="L",0,IF(AI129="V",0,IF(AI129="X",0,IF(AI$2="L",VLOOKUP(AI129,'H. VER.'!$F$10:$P$171,11,FALSE),IF(AI$2="S",VLOOKUP(AI129,'H. VER.'!$V$10:$AF$171,11,FALSE),IF(AI$2="D",VLOOKUP(AI129,'H. VER.'!$AL$10:$AV$171,11,FALSE),"")))))))</f>
        <v/>
      </c>
      <c r="GS129" s="148" t="str">
        <f>IF(AJ129="","",IF(AJ129="L",0,IF(AJ129="V",0,IF(AJ129="X",0,IF(AJ$2="L",VLOOKUP(AJ129,'H. VER.'!$F$10:$P$171,11,FALSE),IF(AJ$2="S",VLOOKUP(AJ129,'H. VER.'!$V$10:$AF$171,11,FALSE),IF(AJ$2="D",VLOOKUP(AJ129,'H. VER.'!$AL$10:$AV$171,11,FALSE),"")))))))</f>
        <v/>
      </c>
      <c r="GT129" s="148" t="str">
        <f>IF(AK129="","",IF(AK129="L",0,IF(AK129="V",0,IF(AK129="X",0,IF(AK$2="L",VLOOKUP(AK129,'H. VER.'!$F$10:$P$171,11,FALSE),IF(AK$2="S",VLOOKUP(AK129,'H. VER.'!$V$10:$AF$171,11,FALSE),IF(AK$2="D",VLOOKUP(AK129,'H. VER.'!$AL$10:$AV$171,11,FALSE),"")))))))</f>
        <v/>
      </c>
      <c r="GU129" s="19"/>
      <c r="GV129" s="417" t="str">
        <f t="shared" si="122"/>
        <v/>
      </c>
      <c r="GW129" s="415"/>
    </row>
    <row r="130" spans="1:205" ht="15" customHeight="1">
      <c r="A130" s="368"/>
      <c r="B130" s="367" t="str">
        <f>IFERROR(VLOOKUP(A546/7/2023+CONDUCTORES!C:V,20,FALSE),"")</f>
        <v/>
      </c>
      <c r="C130" s="560" t="str">
        <f>IF(CUADRO!A130="",IF(B130="","",B130),VLOOKUP(CUADRO!A130,CONDUCTORES!C:E,3,FALSE))</f>
        <v/>
      </c>
      <c r="D130" s="561" t="str">
        <f>IF(ISNA(IF(B130="",IF(A130="","",A130),VLOOKUP(B130,CONDUCTORES!B:F,5,FALSE))),"",(IF(B130="",IF(A130="","",A130),VLOOKUP(B130,CONDUCTORES!B:F,5,FALSE))))</f>
        <v/>
      </c>
      <c r="E130" s="546">
        <v>115</v>
      </c>
      <c r="F130" s="552"/>
      <c r="G130" s="519"/>
      <c r="H130" s="519"/>
      <c r="I130" s="519"/>
      <c r="J130" s="519"/>
      <c r="K130" s="519"/>
      <c r="L130" s="519"/>
      <c r="M130" s="519"/>
      <c r="N130" s="519"/>
      <c r="O130" s="519"/>
      <c r="P130" s="519"/>
      <c r="Q130" s="519"/>
      <c r="R130" s="519"/>
      <c r="S130" s="519"/>
      <c r="T130" s="519"/>
      <c r="U130" s="519"/>
      <c r="V130" s="519"/>
      <c r="W130" s="519"/>
      <c r="X130" s="519"/>
      <c r="Y130" s="519"/>
      <c r="Z130" s="519"/>
      <c r="AA130" s="519"/>
      <c r="AB130" s="519"/>
      <c r="AC130" s="519"/>
      <c r="AD130" s="519"/>
      <c r="AE130" s="519"/>
      <c r="AF130" s="519"/>
      <c r="AG130" s="519"/>
      <c r="AH130" s="519"/>
      <c r="AI130" s="519"/>
      <c r="AJ130" s="519"/>
      <c r="AK130" s="519"/>
      <c r="AL130" s="417">
        <f t="shared" si="111"/>
        <v>0</v>
      </c>
      <c r="AM130" s="417">
        <f t="shared" si="79"/>
        <v>31</v>
      </c>
      <c r="AN130" s="463">
        <f t="shared" si="112"/>
        <v>0</v>
      </c>
      <c r="AO130" s="463">
        <f t="shared" si="113"/>
        <v>0</v>
      </c>
      <c r="AP130" s="463">
        <f t="shared" si="114"/>
        <v>0</v>
      </c>
      <c r="AQ130" s="463">
        <f t="shared" si="115"/>
        <v>0</v>
      </c>
      <c r="AR130" s="463">
        <f t="shared" si="116"/>
        <v>0</v>
      </c>
      <c r="AS130" s="464">
        <f t="shared" si="117"/>
        <v>0</v>
      </c>
      <c r="AT130" s="464">
        <f t="shared" si="118"/>
        <v>0</v>
      </c>
      <c r="AU130" s="465">
        <f>EH130+(AO130*(CALCULADORA!$L$22/30))+(CUADRO!AP130*CALCULADORA!$J$22)+(CUADRO!AQ130*CALCULADORA!$J$22)+(CUADRO!AR130*CALCULADORA!$J$22)</f>
        <v>0</v>
      </c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97">
        <f t="shared" si="123"/>
        <v>1</v>
      </c>
      <c r="BW130" s="97">
        <f t="shared" si="124"/>
        <v>2</v>
      </c>
      <c r="BX130" s="97">
        <f t="shared" si="125"/>
        <v>3</v>
      </c>
      <c r="BY130" s="97">
        <f t="shared" si="126"/>
        <v>4</v>
      </c>
      <c r="BZ130" s="97">
        <f t="shared" si="127"/>
        <v>5</v>
      </c>
      <c r="CA130" s="97">
        <f t="shared" si="128"/>
        <v>6</v>
      </c>
      <c r="CB130" s="97">
        <f t="shared" si="129"/>
        <v>7</v>
      </c>
      <c r="CC130" s="97">
        <f t="shared" si="130"/>
        <v>8</v>
      </c>
      <c r="CD130" s="97">
        <f t="shared" si="131"/>
        <v>9</v>
      </c>
      <c r="CE130" s="97">
        <f t="shared" si="132"/>
        <v>10</v>
      </c>
      <c r="CF130" s="97">
        <f t="shared" si="133"/>
        <v>11</v>
      </c>
      <c r="CG130" s="97">
        <f t="shared" si="134"/>
        <v>12</v>
      </c>
      <c r="CH130" s="97">
        <f t="shared" si="135"/>
        <v>13</v>
      </c>
      <c r="CI130" s="97">
        <f t="shared" si="136"/>
        <v>14</v>
      </c>
      <c r="CJ130" s="97">
        <f t="shared" si="137"/>
        <v>15</v>
      </c>
      <c r="CK130" s="97">
        <f t="shared" si="138"/>
        <v>16</v>
      </c>
      <c r="CL130" s="97">
        <f t="shared" si="139"/>
        <v>17</v>
      </c>
      <c r="CM130" s="97">
        <f t="shared" si="140"/>
        <v>18</v>
      </c>
      <c r="CN130" s="97">
        <f t="shared" si="141"/>
        <v>19</v>
      </c>
      <c r="CO130" s="97">
        <f t="shared" si="142"/>
        <v>20</v>
      </c>
      <c r="CP130" s="97">
        <f t="shared" si="143"/>
        <v>21</v>
      </c>
      <c r="CQ130" s="97">
        <f t="shared" si="144"/>
        <v>22</v>
      </c>
      <c r="CR130" s="97">
        <f t="shared" si="145"/>
        <v>23</v>
      </c>
      <c r="CS130" s="97">
        <f t="shared" si="146"/>
        <v>24</v>
      </c>
      <c r="CT130" s="97">
        <f t="shared" si="147"/>
        <v>25</v>
      </c>
      <c r="CU130" s="97">
        <f t="shared" si="148"/>
        <v>26</v>
      </c>
      <c r="CV130" s="97">
        <f t="shared" si="149"/>
        <v>27</v>
      </c>
      <c r="CW130" s="97">
        <f t="shared" si="150"/>
        <v>28</v>
      </c>
      <c r="CX130" s="97">
        <f t="shared" si="151"/>
        <v>29</v>
      </c>
      <c r="CY130" s="97">
        <f t="shared" si="152"/>
        <v>30</v>
      </c>
      <c r="CZ130" s="97">
        <f t="shared" si="153"/>
        <v>31</v>
      </c>
      <c r="DA130" s="19"/>
      <c r="DB130" s="19"/>
      <c r="DC130" s="148" t="str">
        <f>IF(G130="X",CALCULADORA!$J$22,IF(CUADRO!G130="V",0,IF(CUADRO!G130="AP",0,IF(CUADRO!G130="HS",0,IF(CUADRO!G130="BA",0,IF(CALCULADORA!$M$2="INVIERNO",CUADRO!EJ130,CUADRO!FP130))))))</f>
        <v/>
      </c>
      <c r="DD130" s="148" t="str">
        <f>IF(H130="X",CALCULADORA!$J$22,IF(CUADRO!H130="V",0,IF(CUADRO!H130="AP",0,IF(CUADRO!H130="HS",0,IF(CUADRO!H130="BA",0,IF(CALCULADORA!$M$2="INVIERNO",CUADRO!EK130,CUADRO!FQ130))))))</f>
        <v/>
      </c>
      <c r="DE130" s="148" t="str">
        <f>IF(I130="X",CALCULADORA!$J$22,IF(CUADRO!I130="V",0,IF(CUADRO!I130="AP",0,IF(CUADRO!I130="HS",0,IF(CUADRO!I130="BA",0,IF(CALCULADORA!$M$2="INVIERNO",CUADRO!EL130,CUADRO!FR130))))))</f>
        <v/>
      </c>
      <c r="DF130" s="148" t="str">
        <f>IF(J130="X",CALCULADORA!$J$22,IF(CUADRO!J130="V",0,IF(CUADRO!J130="AP",0,IF(CUADRO!J130="HS",0,IF(CUADRO!J130="BA",0,IF(CALCULADORA!$M$2="INVIERNO",CUADRO!EM130,CUADRO!FS130))))))</f>
        <v/>
      </c>
      <c r="DG130" s="148" t="str">
        <f>IF(K130="X",CALCULADORA!$J$22,IF(CUADRO!K130="V",0,IF(CUADRO!K130="AP",0,IF(CUADRO!K130="HS",0,IF(CUADRO!K130="BA",0,IF(CALCULADORA!$M$2="INVIERNO",CUADRO!EN130,CUADRO!FT130))))))</f>
        <v/>
      </c>
      <c r="DH130" s="148" t="str">
        <f>IF(L130="X",CALCULADORA!$J$22,IF(CUADRO!L130="V",0,IF(CUADRO!L130="AP",0,IF(CUADRO!L130="HS",0,IF(CUADRO!L130="BA",0,IF(CALCULADORA!$M$2="INVIERNO",CUADRO!EO130,CUADRO!FU130))))))</f>
        <v/>
      </c>
      <c r="DI130" s="148" t="str">
        <f>IF(M130="X",CALCULADORA!$J$22,IF(CUADRO!M130="V",0,IF(CUADRO!M130="AP",0,IF(CUADRO!M130="HS",0,IF(CUADRO!M130="BA",0,IF(CALCULADORA!$M$2="INVIERNO",CUADRO!EP130,CUADRO!FV130))))))</f>
        <v/>
      </c>
      <c r="DJ130" s="148" t="str">
        <f>IF(N130="X",CALCULADORA!$J$22,IF(CUADRO!N130="V",0,IF(CUADRO!N130="AP",0,IF(CUADRO!N130="HS",0,IF(CUADRO!N130="BA",0,IF(CALCULADORA!$M$2="INVIERNO",CUADRO!EQ130,CUADRO!FW130))))))</f>
        <v/>
      </c>
      <c r="DK130" s="148" t="str">
        <f>IF(O130="X",CALCULADORA!$J$22,IF(CUADRO!O130="V",0,IF(CUADRO!O130="AP",0,IF(CUADRO!O130="HS",0,IF(CUADRO!O130="BA",0,IF(CALCULADORA!$M$2="INVIERNO",CUADRO!ER130,CUADRO!FX130))))))</f>
        <v/>
      </c>
      <c r="DL130" s="148" t="str">
        <f>IF(P130="X",CALCULADORA!$J$22,IF(CUADRO!P130="V",0,IF(CUADRO!P130="AP",0,IF(CUADRO!P130="HS",0,IF(CUADRO!P130="BA",0,IF(CALCULADORA!$M$2="INVIERNO",CUADRO!ES130,CUADRO!FY130))))))</f>
        <v/>
      </c>
      <c r="DM130" s="148" t="str">
        <f>IF(Q130="X",CALCULADORA!$J$22,IF(CUADRO!Q130="V",0,IF(CUADRO!Q130="AP",0,IF(CUADRO!Q130="HS",0,IF(CUADRO!Q130="BA",0,IF(CALCULADORA!$M$2="INVIERNO",CUADRO!ET130,CUADRO!FZ130))))))</f>
        <v/>
      </c>
      <c r="DN130" s="148" t="str">
        <f>IF(R130="X",CALCULADORA!$J$22,IF(CUADRO!R130="V",0,IF(CUADRO!R130="AP",0,IF(CUADRO!R130="HS",0,IF(CUADRO!R130="BA",0,IF(CALCULADORA!$M$2="INVIERNO",CUADRO!EU130,CUADRO!GA130))))))</f>
        <v/>
      </c>
      <c r="DO130" s="148" t="str">
        <f>IF(S130="X",CALCULADORA!$J$22,IF(CUADRO!S130="V",0,IF(CUADRO!S130="AP",0,IF(CUADRO!S130="HS",0,IF(CUADRO!S130="BA",0,IF(CALCULADORA!$M$2="INVIERNO",CUADRO!EV130,CUADRO!GB130))))))</f>
        <v/>
      </c>
      <c r="DP130" s="148" t="str">
        <f>IF(T130="X",CALCULADORA!$J$22,IF(CUADRO!T130="V",0,IF(CUADRO!T130="AP",0,IF(CUADRO!T130="HS",0,IF(CUADRO!T130="BA",0,IF(CALCULADORA!$M$2="INVIERNO",CUADRO!EW130,CUADRO!GC130))))))</f>
        <v/>
      </c>
      <c r="DQ130" s="148" t="str">
        <f>IF(U130="X",CALCULADORA!$J$22,IF(CUADRO!U130="V",0,IF(CUADRO!U130="AP",0,IF(CUADRO!U130="HS",0,IF(CUADRO!U130="BA",0,IF(CALCULADORA!$M$2="INVIERNO",CUADRO!EX130,CUADRO!GD130))))))</f>
        <v/>
      </c>
      <c r="DR130" s="148" t="str">
        <f>IF(V130="X",CALCULADORA!$J$22,IF(CUADRO!V130="V",0,IF(CUADRO!V130="AP",0,IF(CUADRO!V130="HS",0,IF(CUADRO!V130="BA",0,IF(CALCULADORA!$M$2="INVIERNO",CUADRO!EY130,CUADRO!GE130))))))</f>
        <v/>
      </c>
      <c r="DS130" s="148" t="str">
        <f>IF(W130="X",CALCULADORA!$J$22,IF(CUADRO!W130="V",0,IF(CUADRO!W130="AP",0,IF(CUADRO!W130="HS",0,IF(CUADRO!W130="BA",0,IF(CALCULADORA!$M$2="INVIERNO",CUADRO!EZ130,CUADRO!GF130))))))</f>
        <v/>
      </c>
      <c r="DT130" s="148" t="str">
        <f>IF(X130="X",CALCULADORA!$J$22,IF(CUADRO!X130="V",0,IF(CUADRO!X130="AP",0,IF(CUADRO!X130="HS",0,IF(CUADRO!X130="BA",0,IF(CALCULADORA!$M$2="INVIERNO",CUADRO!FA130,CUADRO!GG130))))))</f>
        <v/>
      </c>
      <c r="DU130" s="148" t="str">
        <f>IF(Y130="X",CALCULADORA!$J$22,IF(CUADRO!Y130="V",0,IF(CUADRO!Y130="AP",0,IF(CUADRO!Y130="HS",0,IF(CUADRO!Y130="BA",0,IF(CALCULADORA!$M$2="INVIERNO",CUADRO!FB130,CUADRO!GH130))))))</f>
        <v/>
      </c>
      <c r="DV130" s="148" t="str">
        <f>IF(Z130="X",CALCULADORA!$J$22,IF(CUADRO!Z130="V",0,IF(CUADRO!Z130="AP",0,IF(CUADRO!Z130="HS",0,IF(CUADRO!Z130="BA",0,IF(CALCULADORA!$M$2="INVIERNO",CUADRO!FC130,CUADRO!GI130))))))</f>
        <v/>
      </c>
      <c r="DW130" s="148" t="str">
        <f>IF(AA130="X",CALCULADORA!$J$22,IF(CUADRO!AA130="V",0,IF(CUADRO!AA130="AP",0,IF(CUADRO!AA130="HS",0,IF(CUADRO!AA130="BA",0,IF(CALCULADORA!$M$2="INVIERNO",CUADRO!FD130,CUADRO!GJ130))))))</f>
        <v/>
      </c>
      <c r="DX130" s="148" t="str">
        <f>IF(AB130="X",CALCULADORA!$J$22,IF(CUADRO!AB130="V",0,IF(CUADRO!AB130="AP",0,IF(CUADRO!AB130="HS",0,IF(CUADRO!AB130="BA",0,IF(CALCULADORA!$M$2="INVIERNO",CUADRO!FE130,CUADRO!GK130))))))</f>
        <v/>
      </c>
      <c r="DY130" s="148" t="str">
        <f>IF(AC130="X",CALCULADORA!$J$22,IF(CUADRO!AC130="V",0,IF(CUADRO!AC130="AP",0,IF(CUADRO!AC130="HS",0,IF(CUADRO!AC130="BA",0,IF(CALCULADORA!$M$2="INVIERNO",CUADRO!FF130,CUADRO!GL130))))))</f>
        <v/>
      </c>
      <c r="DZ130" s="148" t="str">
        <f>IF(AD130="X",CALCULADORA!$J$22,IF(CUADRO!AD130="V",0,IF(CUADRO!AD130="AP",0,IF(CUADRO!AD130="HS",0,IF(CUADRO!AD130="BA",0,IF(CALCULADORA!$M$2="INVIERNO",CUADRO!FG130,CUADRO!GM130))))))</f>
        <v/>
      </c>
      <c r="EA130" s="148" t="str">
        <f>IF(AE130="X",CALCULADORA!$J$22,IF(CUADRO!AE130="V",0,IF(CUADRO!AE130="AP",0,IF(CUADRO!AE130="HS",0,IF(CUADRO!AE130="BA",0,IF(CALCULADORA!$M$2="INVIERNO",CUADRO!FH130,CUADRO!GN130))))))</f>
        <v/>
      </c>
      <c r="EB130" s="148" t="str">
        <f>IF(AF130="X",CALCULADORA!$J$22,IF(CUADRO!AF130="V",0,IF(CUADRO!AF130="AP",0,IF(CUADRO!AF130="HS",0,IF(CUADRO!AF130="BA",0,IF(CALCULADORA!$M$2="INVIERNO",CUADRO!FI130,CUADRO!GO130))))))</f>
        <v/>
      </c>
      <c r="EC130" s="148" t="str">
        <f>IF(AG130="X",CALCULADORA!$J$22,IF(CUADRO!AG130="V",0,IF(CUADRO!AG130="AP",0,IF(CUADRO!AG130="HS",0,IF(CUADRO!AG130="BA",0,IF(CALCULADORA!$M$2="INVIERNO",CUADRO!FJ130,CUADRO!GP130))))))</f>
        <v/>
      </c>
      <c r="ED130" s="148" t="str">
        <f>IF(AH130="X",CALCULADORA!$J$22,IF(CUADRO!AH130="V",0,IF(CUADRO!AH130="AP",0,IF(CUADRO!AH130="HS",0,IF(CUADRO!AH130="BA",0,IF(CALCULADORA!$M$2="INVIERNO",CUADRO!FK130,CUADRO!GQ130))))))</f>
        <v/>
      </c>
      <c r="EE130" s="148" t="str">
        <f>IF(AI130="X",CALCULADORA!$J$22,IF(CUADRO!AI130="V",0,IF(CUADRO!AI130="AP",0,IF(CUADRO!AI130="HS",0,IF(CUADRO!AI130="BA",0,IF(CALCULADORA!$M$2="INVIERNO",CUADRO!FL130,CUADRO!GR130))))))</f>
        <v/>
      </c>
      <c r="EF130" s="148" t="str">
        <f>IF(AJ130="X",CALCULADORA!$J$22,IF(CUADRO!AJ130="V",0,IF(CUADRO!AJ130="AP",0,IF(CUADRO!AJ130="HS",0,IF(CUADRO!AJ130="BA",0,IF(CALCULADORA!$M$2="INVIERNO",CUADRO!FM130,CUADRO!GS130))))))</f>
        <v/>
      </c>
      <c r="EG130" s="148" t="str">
        <f>IF(AK130="X",CALCULADORA!$J$22,IF(CUADRO!AK130="V",0,IF(CUADRO!AK130="AP",0,IF(CUADRO!AK130="HS",0,IF(CUADRO!AK130="BA",0,IF(CALCULADORA!$M$2="INVIERNO",CUADRO!FN130,CUADRO!GT130))))))</f>
        <v/>
      </c>
      <c r="EH130" s="363">
        <f t="shared" si="119"/>
        <v>0</v>
      </c>
      <c r="EI130" s="19"/>
      <c r="EJ130" s="148" t="str">
        <f>IF(G130="","",IF(G130="L",0,IF(G130="V",0,IF(G130="X",0,IF(G$2="L",VLOOKUP(G130,'H. INV.'!$F$10:$P$171,11,FALSE),IF(G$2="S",VLOOKUP(G130,'H. INV.'!$V$10:$AF$171,11,FALSE),IF(G$2="D",VLOOKUP(G130,'H. INV.'!$AL$10:$AV$171,11,FALSE),"")))))))</f>
        <v/>
      </c>
      <c r="EK130" s="148" t="str">
        <f>IF(H130="","",IF(H130="L",0,IF(H130="V",0,IF(H130="X",0,IF(H$2="L",VLOOKUP(H130,'H. INV.'!$F$10:$P$171,11,FALSE),IF(H$2="S",VLOOKUP(H130,'H. INV.'!$V$10:$AF$171,11,FALSE),IF(H$2="D",VLOOKUP(H130,'H. INV.'!$AL$10:$AV$171,11,FALSE),"")))))))</f>
        <v/>
      </c>
      <c r="EL130" s="148" t="str">
        <f>IF(I130="","",IF(I130="L",0,IF(I130="V",0,IF(I130="X",0,IF(I$2="L",VLOOKUP(I130,'H. INV.'!$F$10:$P$171,11,FALSE),IF(I$2="S",VLOOKUP(I130,'H. INV.'!$V$10:$AF$171,11,FALSE),IF(I$2="D",VLOOKUP(I130,'H. INV.'!$AL$10:$AV$171,11,FALSE),"")))))))</f>
        <v/>
      </c>
      <c r="EM130" s="148" t="str">
        <f>IF(J130="","",IF(J130="L",0,IF(J130="V",0,IF(J130="X",0,IF(J$2="L",VLOOKUP(J130,'H. INV.'!$F$10:$P$171,11,FALSE),IF(J$2="S",VLOOKUP(J130,'H. INV.'!$V$10:$AF$171,11,FALSE),IF(J$2="D",VLOOKUP(J130,'H. INV.'!$AL$10:$AV$171,11,FALSE),"")))))))</f>
        <v/>
      </c>
      <c r="EN130" s="148" t="str">
        <f>IF(K130="","",IF(K130="L",0,IF(K130="V",0,IF(K130="X",0,IF(K$2="L",VLOOKUP(K130,'H. INV.'!$F$10:$P$171,11,FALSE),IF(K$2="S",VLOOKUP(K130,'H. INV.'!$V$10:$AF$171,11,FALSE),IF(K$2="D",VLOOKUP(K130,'H. INV.'!$AL$10:$AV$171,11,FALSE),"")))))))</f>
        <v/>
      </c>
      <c r="EO130" s="148" t="str">
        <f>IF(L130="","",IF(L130="L",0,IF(L130="V",0,IF(L130="X",0,IF(L$2="L",VLOOKUP(L130,'H. INV.'!$F$10:$P$171,11,FALSE),IF(L$2="S",VLOOKUP(L130,'H. INV.'!$V$10:$AF$171,11,FALSE),IF(L$2="D",VLOOKUP(L130,'H. INV.'!$AL$10:$AV$171,11,FALSE),"")))))))</f>
        <v/>
      </c>
      <c r="EP130" s="148" t="str">
        <f>IF(M130="","",IF(M130="L",0,IF(M130="V",0,IF(M130="X",0,IF(M$2="L",VLOOKUP(M130,'H. INV.'!$F$10:$P$171,11,FALSE),IF(M$2="S",VLOOKUP(M130,'H. INV.'!$V$10:$AF$171,11,FALSE),IF(M$2="D",VLOOKUP(M130,'H. INV.'!$AL$10:$AV$171,11,FALSE),"")))))))</f>
        <v/>
      </c>
      <c r="EQ130" s="148" t="str">
        <f>IF(N130="","",IF(N130="L",0,IF(N130="V",0,IF(N130="X",0,IF(N$2="L",VLOOKUP(N130,'H. INV.'!$F$10:$P$171,11,FALSE),IF(N$2="S",VLOOKUP(N130,'H. INV.'!$V$10:$AF$171,11,FALSE),IF(N$2="D",VLOOKUP(N130,'H. INV.'!$AL$10:$AV$171,11,FALSE),"")))))))</f>
        <v/>
      </c>
      <c r="ER130" s="148" t="str">
        <f>IF(O130="","",IF(O130="L",0,IF(O130="V",0,IF(O130="X",0,IF(O$2="L",VLOOKUP(O130,'H. INV.'!$F$10:$P$171,11,FALSE),IF(O$2="S",VLOOKUP(O130,'H. INV.'!$V$10:$AF$171,11,FALSE),IF(O$2="D",VLOOKUP(O130,'H. INV.'!$AL$10:$AV$171,11,FALSE),"")))))))</f>
        <v/>
      </c>
      <c r="ES130" s="148" t="str">
        <f>IF(P130="","",IF(P130="L",0,IF(P130="V",0,IF(P130="X",0,IF(P$2="L",VLOOKUP(P130,'H. INV.'!$F$10:$P$171,11,FALSE),IF(P$2="S",VLOOKUP(P130,'H. INV.'!$V$10:$AF$171,11,FALSE),IF(P$2="D",VLOOKUP(P130,'H. INV.'!$AL$10:$AV$171,11,FALSE),"")))))))</f>
        <v/>
      </c>
      <c r="ET130" s="148" t="str">
        <f>IF(Q130="","",IF(Q130="L",0,IF(Q130="V",0,IF(Q130="X",0,IF(Q$2="L",VLOOKUP(Q130,'H. INV.'!$F$10:$P$171,11,FALSE),IF(Q$2="S",VLOOKUP(Q130,'H. INV.'!$V$10:$AF$171,11,FALSE),IF(Q$2="D",VLOOKUP(Q130,'H. INV.'!$AL$10:$AV$171,11,FALSE),"")))))))</f>
        <v/>
      </c>
      <c r="EU130" s="148" t="str">
        <f>IF(R130="","",IF(R130="L",0,IF(R130="V",0,IF(R130="X",0,IF(R$2="L",VLOOKUP(R130,'H. INV.'!$F$10:$P$171,11,FALSE),IF(R$2="S",VLOOKUP(R130,'H. INV.'!$V$10:$AF$171,11,FALSE),IF(R$2="D",VLOOKUP(R130,'H. INV.'!$AL$10:$AV$171,11,FALSE),"")))))))</f>
        <v/>
      </c>
      <c r="EV130" s="148" t="str">
        <f>IF(S130="","",IF(S130="L",0,IF(S130="V",0,IF(S130="X",0,IF(S$2="L",VLOOKUP(S130,'H. INV.'!$F$10:$P$171,11,FALSE),IF(S$2="S",VLOOKUP(S130,'H. INV.'!$V$10:$AF$171,11,FALSE),IF(S$2="D",VLOOKUP(S130,'H. INV.'!$AL$10:$AV$171,11,FALSE),"")))))))</f>
        <v/>
      </c>
      <c r="EW130" s="148" t="str">
        <f>IF(T130="","",IF(T130="L",0,IF(T130="V",0,IF(T130="X",0,IF(T$2="L",VLOOKUP(T130,'H. INV.'!$F$10:$P$171,11,FALSE),IF(T$2="S",VLOOKUP(T130,'H. INV.'!$V$10:$AF$171,11,FALSE),IF(T$2="D",VLOOKUP(T130,'H. INV.'!$AL$10:$AV$171,11,FALSE),"")))))))</f>
        <v/>
      </c>
      <c r="EX130" s="148" t="str">
        <f>IF(U130="","",IF(U130="L",0,IF(U130="V",0,IF(U130="X",0,IF(U$2="L",VLOOKUP(U130,'H. INV.'!$F$10:$P$171,11,FALSE),IF(U$2="S",VLOOKUP(U130,'H. INV.'!$V$10:$AF$171,11,FALSE),IF(U$2="D",VLOOKUP(U130,'H. INV.'!$AL$10:$AV$171,11,FALSE),"")))))))</f>
        <v/>
      </c>
      <c r="EY130" s="148" t="str">
        <f>IF(V130="","",IF(V130="L",0,IF(V130="V",0,IF(V130="X",0,IF(V$2="L",VLOOKUP(V130,'H. INV.'!$F$10:$P$171,11,FALSE),IF(V$2="S",VLOOKUP(V130,'H. INV.'!$V$10:$AF$171,11,FALSE),IF(V$2="D",VLOOKUP(V130,'H. INV.'!$AL$10:$AV$171,11,FALSE),"")))))))</f>
        <v/>
      </c>
      <c r="EZ130" s="148" t="str">
        <f>IF(W130="","",IF(W130="L",0,IF(W130="V",0,IF(W130="X",0,IF(W$2="L",VLOOKUP(W130,'H. INV.'!$F$10:$P$171,11,FALSE),IF(W$2="S",VLOOKUP(W130,'H. INV.'!$V$10:$AF$171,11,FALSE),IF(W$2="D",VLOOKUP(W130,'H. INV.'!$AL$10:$AV$171,11,FALSE),"")))))))</f>
        <v/>
      </c>
      <c r="FA130" s="148" t="str">
        <f>IF(X130="","",IF(X130="L",0,IF(X130="V",0,IF(X130="X",0,IF(X$2="L",VLOOKUP(X130,'H. INV.'!$F$10:$P$171,11,FALSE),IF(X$2="S",VLOOKUP(X130,'H. INV.'!$V$10:$AF$171,11,FALSE),IF(X$2="D",VLOOKUP(X130,'H. INV.'!$AL$10:$AV$171,11,FALSE),"")))))))</f>
        <v/>
      </c>
      <c r="FB130" s="148" t="str">
        <f>IF(Y130="","",IF(Y130="L",0,IF(Y130="V",0,IF(Y130="X",0,IF(Y$2="L",VLOOKUP(Y130,'H. INV.'!$F$10:$P$171,11,FALSE),IF(Y$2="S",VLOOKUP(Y130,'H. INV.'!$V$10:$AF$171,11,FALSE),IF(Y$2="D",VLOOKUP(Y130,'H. INV.'!$AL$10:$AV$171,11,FALSE),"")))))))</f>
        <v/>
      </c>
      <c r="FC130" s="148" t="str">
        <f>IF(Z130="","",IF(Z130="L",0,IF(Z130="V",0,IF(Z130="X",0,IF(Z$2="L",VLOOKUP(Z130,'H. INV.'!$F$10:$P$171,11,FALSE),IF(Z$2="S",VLOOKUP(Z130,'H. INV.'!$V$10:$AF$171,11,FALSE),IF(Z$2="D",VLOOKUP(Z130,'H. INV.'!$AL$10:$AV$171,11,FALSE),"")))))))</f>
        <v/>
      </c>
      <c r="FD130" s="148" t="str">
        <f>IF(AA130="","",IF(AA130="L",0,IF(AA130="V",0,IF(AA130="X",0,IF(AA$2="L",VLOOKUP(AA130,'H. INV.'!$F$10:$P$171,11,FALSE),IF(AA$2="S",VLOOKUP(AA130,'H. INV.'!$V$10:$AF$171,11,FALSE),IF(AA$2="D",VLOOKUP(AA130,'H. INV.'!$AL$10:$AV$171,11,FALSE),"")))))))</f>
        <v/>
      </c>
      <c r="FE130" s="148" t="str">
        <f>IF(AB130="","",IF(AB130="L",0,IF(AB130="V",0,IF(AB130="X",0,IF(AB$2="L",VLOOKUP(AB130,'H. INV.'!$F$10:$P$171,11,FALSE),IF(AB$2="S",VLOOKUP(AB130,'H. INV.'!$V$10:$AF$171,11,FALSE),IF(AB$2="D",VLOOKUP(AB130,'H. INV.'!$AL$10:$AV$171,11,FALSE),"")))))))</f>
        <v/>
      </c>
      <c r="FF130" s="148" t="str">
        <f>IF(AC130="","",IF(AC130="L",0,IF(AC130="V",0,IF(AC130="X",0,IF(AC$2="L",VLOOKUP(AC130,'H. INV.'!$F$10:$P$171,11,FALSE),IF(AC$2="S",VLOOKUP(AC130,'H. INV.'!$V$10:$AF$171,11,FALSE),IF(AC$2="D",VLOOKUP(AC130,'H. INV.'!$AL$10:$AV$171,11,FALSE),"")))))))</f>
        <v/>
      </c>
      <c r="FG130" s="148" t="str">
        <f>IF(AD130="","",IF(AD130="L",0,IF(AD130="V",0,IF(AD130="X",0,IF(AD$2="L",VLOOKUP(AD130,'H. INV.'!$F$10:$P$171,11,FALSE),IF(AD$2="S",VLOOKUP(AD130,'H. INV.'!$V$10:$AF$171,11,FALSE),IF(AD$2="D",VLOOKUP(AD130,'H. INV.'!$AL$10:$AV$171,11,FALSE),"")))))))</f>
        <v/>
      </c>
      <c r="FH130" s="148" t="str">
        <f>IF(AE130="","",IF(AE130="L",0,IF(AE130="V",0,IF(AE130="X",0,IF(AE$2="L",VLOOKUP(AE130,'H. INV.'!$F$10:$P$171,11,FALSE),IF(AE$2="S",VLOOKUP(AE130,'H. INV.'!$V$10:$AF$171,11,FALSE),IF(AE$2="D",VLOOKUP(AE130,'H. INV.'!$AL$10:$AV$171,11,FALSE),"")))))))</f>
        <v/>
      </c>
      <c r="FI130" s="148" t="str">
        <f>IF(AF130="","",IF(AF130="L",0,IF(AF130="V",0,IF(AF130="X",0,IF(AF$2="L",VLOOKUP(AF130,'H. INV.'!$F$10:$P$171,11,FALSE),IF(AF$2="S",VLOOKUP(AF130,'H. INV.'!$V$10:$AF$171,11,FALSE),IF(AF$2="D",VLOOKUP(AF130,'H. INV.'!$AL$10:$AV$171,11,FALSE),"")))))))</f>
        <v/>
      </c>
      <c r="FJ130" s="148" t="str">
        <f>IF(AG130="","",IF(AG130="L",0,IF(AG130="V",0,IF(AG130="X",0,IF(AG$2="L",VLOOKUP(AG130,'H. INV.'!$F$10:$P$171,11,FALSE),IF(AG$2="S",VLOOKUP(AG130,'H. INV.'!$V$10:$AF$171,11,FALSE),IF(AG$2="D",VLOOKUP(AG130,'H. INV.'!$AL$10:$AV$171,11,FALSE),"")))))))</f>
        <v/>
      </c>
      <c r="FK130" s="148" t="str">
        <f>IF(AH130="","",IF(AH130="L",0,IF(AH130="V",0,IF(AH130="X",0,IF(AH$2="L",VLOOKUP(AH130,'H. INV.'!$F$10:$P$171,11,FALSE),IF(AH$2="S",VLOOKUP(AH130,'H. INV.'!$V$10:$AF$171,11,FALSE),IF(AH$2="D",VLOOKUP(AH130,'H. INV.'!$AL$10:$AV$171,11,FALSE),"")))))))</f>
        <v/>
      </c>
      <c r="FL130" s="148" t="str">
        <f>IF(AI130="","",IF(AI130="L",0,IF(AI130="V",0,IF(AI130="X",0,IF(AI$2="L",VLOOKUP(AI130,'H. INV.'!$F$10:$P$171,11,FALSE),IF(AI$2="S",VLOOKUP(AI130,'H. INV.'!$V$10:$AF$171,11,FALSE),IF(AI$2="D",VLOOKUP(AI130,'H. INV.'!$AL$10:$AV$171,11,FALSE),"")))))))</f>
        <v/>
      </c>
      <c r="FM130" s="148" t="str">
        <f>IF(AJ130="","",IF(AJ130="L",0,IF(AJ130="V",0,IF(AJ130="X",0,IF(AJ$2="L",VLOOKUP(AJ130,'H. INV.'!$F$10:$P$171,11,FALSE),IF(AJ$2="S",VLOOKUP(AJ130,'H. INV.'!$V$10:$AF$171,11,FALSE),IF(AJ$2="D",VLOOKUP(AJ130,'H. INV.'!$AL$10:$AV$171,11,FALSE),"")))))))</f>
        <v/>
      </c>
      <c r="FN130" s="148" t="str">
        <f>IF(AK130="","",IF(AK130="L",0,IF(AK130="V",0,IF(AK130="X",0,IF(AK$2="L",VLOOKUP(AK130,'H. INV.'!$F$10:$P$171,11,FALSE),IF(AK$2="S",VLOOKUP(AK130,'H. INV.'!$V$10:$AF$171,11,FALSE),IF(AK$2="D",VLOOKUP(AK130,'H. INV.'!$AL$10:$AV$171,11,FALSE),"")))))))</f>
        <v/>
      </c>
      <c r="FO130" s="19"/>
      <c r="FP130" s="148" t="str">
        <f>IF(G130="","",IF(G130="L",0,IF(G130="V",0,IF(G130="X",0,IF(G$2="L",VLOOKUP(G130,'H. VER.'!$F$10:$P$171,11,FALSE),IF(G$2="S",VLOOKUP(G130,'H. VER.'!$V$10:$AF$171,11,FALSE),IF(G$2="D",VLOOKUP(G130,'H. VER.'!$AL$10:$AV$171,11,FALSE),"")))))))</f>
        <v/>
      </c>
      <c r="FQ130" s="148" t="str">
        <f>IF(H130="","",IF(H130="L",0,IF(H130="V",0,IF(H130="X",0,IF(H$2="L",VLOOKUP(H130,'H. VER.'!$F$10:$P$171,11,FALSE),IF(H$2="S",VLOOKUP(H130,'H. VER.'!$V$10:$AF$171,11,FALSE),IF(H$2="D",VLOOKUP(H130,'H. VER.'!$AL$10:$AV$171,11,FALSE),"")))))))</f>
        <v/>
      </c>
      <c r="FR130" s="148" t="str">
        <f>IF(I130="","",IF(I130="L",0,IF(I130="V",0,IF(I130="X",0,IF(I$2="L",VLOOKUP(I130,'H. VER.'!$F$10:$P$171,11,FALSE),IF(I$2="S",VLOOKUP(I130,'H. VER.'!$V$10:$AF$171,11,FALSE),IF(I$2="D",VLOOKUP(I130,'H. VER.'!$AL$10:$AV$171,11,FALSE),"")))))))</f>
        <v/>
      </c>
      <c r="FS130" s="148" t="str">
        <f>IF(J130="","",IF(J130="L",0,IF(J130="V",0,IF(J130="X",0,IF(J$2="L",VLOOKUP(J130,'H. VER.'!$F$10:$P$171,11,FALSE),IF(J$2="S",VLOOKUP(J130,'H. VER.'!$V$10:$AF$171,11,FALSE),IF(J$2="D",VLOOKUP(J130,'H. VER.'!$AL$10:$AV$171,11,FALSE),"")))))))</f>
        <v/>
      </c>
      <c r="FT130" s="148" t="str">
        <f>IF(K130="","",IF(K130="L",0,IF(K130="V",0,IF(K130="X",0,IF(K$2="L",VLOOKUP(K130,'H. VER.'!$F$10:$P$171,11,FALSE),IF(K$2="S",VLOOKUP(K130,'H. VER.'!$V$10:$AF$171,11,FALSE),IF(K$2="D",VLOOKUP(K130,'H. VER.'!$AL$10:$AV$171,11,FALSE),"")))))))</f>
        <v/>
      </c>
      <c r="FU130" s="148" t="str">
        <f>IF(L130="","",IF(L130="L",0,IF(L130="V",0,IF(L130="X",0,IF(L$2="L",VLOOKUP(L130,'H. VER.'!$F$10:$P$171,11,FALSE),IF(L$2="S",VLOOKUP(L130,'H. VER.'!$V$10:$AF$171,11,FALSE),IF(L$2="D",VLOOKUP(L130,'H. VER.'!$AL$10:$AV$171,11,FALSE),"")))))))</f>
        <v/>
      </c>
      <c r="FV130" s="148" t="str">
        <f>IF(M130="","",IF(M130="L",0,IF(M130="V",0,IF(M130="X",0,IF(M$2="L",VLOOKUP(M130,'H. VER.'!$F$10:$P$171,11,FALSE),IF(M$2="S",VLOOKUP(M130,'H. VER.'!$V$10:$AF$171,11,FALSE),IF(M$2="D",VLOOKUP(M130,'H. VER.'!$AL$10:$AV$171,11,FALSE),"")))))))</f>
        <v/>
      </c>
      <c r="FW130" s="148" t="str">
        <f>IF(N130="","",IF(N130="L",0,IF(N130="V",0,IF(N130="X",0,IF(N$2="L",VLOOKUP(N130,'H. VER.'!$F$10:$P$171,11,FALSE),IF(N$2="S",VLOOKUP(N130,'H. VER.'!$V$10:$AF$171,11,FALSE),IF(N$2="D",VLOOKUP(N130,'H. VER.'!$AL$10:$AV$171,11,FALSE),"")))))))</f>
        <v/>
      </c>
      <c r="FX130" s="148" t="str">
        <f>IF(O130="","",IF(O130="L",0,IF(O130="V",0,IF(O130="X",0,IF(O$2="L",VLOOKUP(O130,'H. VER.'!$F$10:$P$171,11,FALSE),IF(O$2="S",VLOOKUP(O130,'H. VER.'!$V$10:$AF$171,11,FALSE),IF(O$2="D",VLOOKUP(O130,'H. VER.'!$AL$10:$AV$171,11,FALSE),"")))))))</f>
        <v/>
      </c>
      <c r="FY130" s="148" t="str">
        <f>IF(P130="","",IF(P130="L",0,IF(P130="V",0,IF(P130="X",0,IF(P$2="L",VLOOKUP(P130,'H. VER.'!$F$10:$P$171,11,FALSE),IF(P$2="S",VLOOKUP(P130,'H. VER.'!$V$10:$AF$171,11,FALSE),IF(P$2="D",VLOOKUP(P130,'H. VER.'!$AL$10:$AV$171,11,FALSE),"")))))))</f>
        <v/>
      </c>
      <c r="FZ130" s="148" t="str">
        <f>IF(Q130="","",IF(Q130="L",0,IF(Q130="V",0,IF(Q130="X",0,IF(Q$2="L",VLOOKUP(Q130,'H. VER.'!$F$10:$P$171,11,FALSE),IF(Q$2="S",VLOOKUP(Q130,'H. VER.'!$V$10:$AF$171,11,FALSE),IF(Q$2="D",VLOOKUP(Q130,'H. VER.'!$AL$10:$AV$171,11,FALSE),"")))))))</f>
        <v/>
      </c>
      <c r="GA130" s="148" t="str">
        <f>IF(R130="","",IF(R130="L",0,IF(R130="V",0,IF(R130="X",0,IF(R$2="L",VLOOKUP(R130,'H. VER.'!$F$10:$P$171,11,FALSE),IF(R$2="S",VLOOKUP(R130,'H. VER.'!$V$10:$AF$171,11,FALSE),IF(R$2="D",VLOOKUP(R130,'H. VER.'!$AL$10:$AV$171,11,FALSE),"")))))))</f>
        <v/>
      </c>
      <c r="GB130" s="148" t="str">
        <f>IF(S130="","",IF(S130="L",0,IF(S130="V",0,IF(S130="X",0,IF(S$2="L",VLOOKUP(S130,'H. VER.'!$F$10:$P$171,11,FALSE),IF(S$2="S",VLOOKUP(S130,'H. VER.'!$V$10:$AF$171,11,FALSE),IF(S$2="D",VLOOKUP(S130,'H. VER.'!$AL$10:$AV$171,11,FALSE),"")))))))</f>
        <v/>
      </c>
      <c r="GC130" s="148" t="str">
        <f>IF(T130="","",IF(T130="L",0,IF(T130="V",0,IF(T130="X",0,IF(T$2="L",VLOOKUP(T130,'H. VER.'!$F$10:$P$171,11,FALSE),IF(T$2="S",VLOOKUP(T130,'H. VER.'!$V$10:$AF$171,11,FALSE),IF(T$2="D",VLOOKUP(T130,'H. VER.'!$AL$10:$AV$171,11,FALSE),"")))))))</f>
        <v/>
      </c>
      <c r="GD130" s="148" t="str">
        <f>IF(U130="","",IF(U130="L",0,IF(U130="V",0,IF(U130="X",0,IF(U$2="L",VLOOKUP(U130,'H. VER.'!$F$10:$P$171,11,FALSE),IF(U$2="S",VLOOKUP(U130,'H. VER.'!$V$10:$AF$171,11,FALSE),IF(U$2="D",VLOOKUP(U130,'H. VER.'!$AL$10:$AV$171,11,FALSE),"")))))))</f>
        <v/>
      </c>
      <c r="GE130" s="148" t="str">
        <f>IF(V130="","",IF(V130="L",0,IF(V130="V",0,IF(V130="X",0,IF(V$2="L",VLOOKUP(V130,'H. VER.'!$F$10:$P$171,11,FALSE),IF(V$2="S",VLOOKUP(V130,'H. VER.'!$V$10:$AF$171,11,FALSE),IF(V$2="D",VLOOKUP(V130,'H. VER.'!$AL$10:$AV$171,11,FALSE),"")))))))</f>
        <v/>
      </c>
      <c r="GF130" s="148" t="str">
        <f>IF(W130="","",IF(W130="L",0,IF(W130="V",0,IF(W130="X",0,IF(W$2="L",VLOOKUP(W130,'H. VER.'!$F$10:$P$171,11,FALSE),IF(W$2="S",VLOOKUP(W130,'H. VER.'!$V$10:$AF$171,11,FALSE),IF(W$2="D",VLOOKUP(W130,'H. VER.'!$AL$10:$AV$171,11,FALSE),"")))))))</f>
        <v/>
      </c>
      <c r="GG130" s="148" t="str">
        <f>IF(X130="","",IF(X130="L",0,IF(X130="V",0,IF(X130="X",0,IF(X$2="L",VLOOKUP(X130,'H. VER.'!$F$10:$P$171,11,FALSE),IF(X$2="S",VLOOKUP(X130,'H. VER.'!$V$10:$AF$171,11,FALSE),IF(X$2="D",VLOOKUP(X130,'H. VER.'!$AL$10:$AV$171,11,FALSE),"")))))))</f>
        <v/>
      </c>
      <c r="GH130" s="148" t="str">
        <f>IF(Y130="","",IF(Y130="L",0,IF(Y130="V",0,IF(Y130="X",0,IF(Y$2="L",VLOOKUP(Y130,'H. VER.'!$F$10:$P$171,11,FALSE),IF(Y$2="S",VLOOKUP(Y130,'H. VER.'!$V$10:$AF$171,11,FALSE),IF(Y$2="D",VLOOKUP(Y130,'H. VER.'!$AL$10:$AV$171,11,FALSE),"")))))))</f>
        <v/>
      </c>
      <c r="GI130" s="148" t="str">
        <f>IF(Z130="","",IF(Z130="L",0,IF(Z130="V",0,IF(Z130="X",0,IF(Z$2="L",VLOOKUP(Z130,'H. VER.'!$F$10:$P$171,11,FALSE),IF(Z$2="S",VLOOKUP(Z130,'H. VER.'!$V$10:$AF$171,11,FALSE),IF(Z$2="D",VLOOKUP(Z130,'H. VER.'!$AL$10:$AV$171,11,FALSE),"")))))))</f>
        <v/>
      </c>
      <c r="GJ130" s="148" t="str">
        <f>IF(AA130="","",IF(AA130="L",0,IF(AA130="V",0,IF(AA130="X",0,IF(AA$2="L",VLOOKUP(AA130,'H. VER.'!$F$10:$P$171,11,FALSE),IF(AA$2="S",VLOOKUP(AA130,'H. VER.'!$V$10:$AF$171,11,FALSE),IF(AA$2="D",VLOOKUP(AA130,'H. VER.'!$AL$10:$AV$171,11,FALSE),"")))))))</f>
        <v/>
      </c>
      <c r="GK130" s="148" t="str">
        <f>IF(AB130="","",IF(AB130="L",0,IF(AB130="V",0,IF(AB130="X",0,IF(AB$2="L",VLOOKUP(AB130,'H. VER.'!$F$10:$P$171,11,FALSE),IF(AB$2="S",VLOOKUP(AB130,'H. VER.'!$V$10:$AF$171,11,FALSE),IF(AB$2="D",VLOOKUP(AB130,'H. VER.'!$AL$10:$AV$171,11,FALSE),"")))))))</f>
        <v/>
      </c>
      <c r="GL130" s="148" t="str">
        <f>IF(AC130="","",IF(AC130="L",0,IF(AC130="V",0,IF(AC130="X",0,IF(AC$2="L",VLOOKUP(AC130,'H. VER.'!$F$10:$P$171,11,FALSE),IF(AC$2="S",VLOOKUP(AC130,'H. VER.'!$V$10:$AF$171,11,FALSE),IF(AC$2="D",VLOOKUP(AC130,'H. VER.'!$AL$10:$AV$171,11,FALSE),"")))))))</f>
        <v/>
      </c>
      <c r="GM130" s="148" t="str">
        <f>IF(AD130="","",IF(AD130="L",0,IF(AD130="V",0,IF(AD130="X",0,IF(AD$2="L",VLOOKUP(AD130,'H. VER.'!$F$10:$P$171,11,FALSE),IF(AD$2="S",VLOOKUP(AD130,'H. VER.'!$V$10:$AF$171,11,FALSE),IF(AD$2="D",VLOOKUP(AD130,'H. VER.'!$AL$10:$AV$171,11,FALSE),"")))))))</f>
        <v/>
      </c>
      <c r="GN130" s="148" t="str">
        <f>IF(AE130="","",IF(AE130="L",0,IF(AE130="V",0,IF(AE130="X",0,IF(AE$2="L",VLOOKUP(AE130,'H. VER.'!$F$10:$P$171,11,FALSE),IF(AE$2="S",VLOOKUP(AE130,'H. VER.'!$V$10:$AF$171,11,FALSE),IF(AE$2="D",VLOOKUP(AE130,'H. VER.'!$AL$10:$AV$171,11,FALSE),"")))))))</f>
        <v/>
      </c>
      <c r="GO130" s="148" t="str">
        <f>IF(AF130="","",IF(AF130="L",0,IF(AF130="V",0,IF(AF130="X",0,IF(AF$2="L",VLOOKUP(AF130,'H. VER.'!$F$10:$P$171,11,FALSE),IF(AF$2="S",VLOOKUP(AF130,'H. VER.'!$V$10:$AF$171,11,FALSE),IF(AF$2="D",VLOOKUP(AF130,'H. VER.'!$AL$10:$AV$171,11,FALSE),"")))))))</f>
        <v/>
      </c>
      <c r="GP130" s="148" t="str">
        <f>IF(AG130="","",IF(AG130="L",0,IF(AG130="V",0,IF(AG130="X",0,IF(AG$2="L",VLOOKUP(AG130,'H. VER.'!$F$10:$P$171,11,FALSE),IF(AG$2="S",VLOOKUP(AG130,'H. VER.'!$V$10:$AF$171,11,FALSE),IF(AG$2="D",VLOOKUP(AG130,'H. VER.'!$AL$10:$AV$171,11,FALSE),"")))))))</f>
        <v/>
      </c>
      <c r="GQ130" s="148" t="str">
        <f>IF(AH130="","",IF(AH130="L",0,IF(AH130="V",0,IF(AH130="X",0,IF(AH$2="L",VLOOKUP(AH130,'H. VER.'!$F$10:$P$171,11,FALSE),IF(AH$2="S",VLOOKUP(AH130,'H. VER.'!$V$10:$AF$171,11,FALSE),IF(AH$2="D",VLOOKUP(AH130,'H. VER.'!$AL$10:$AV$171,11,FALSE),"")))))))</f>
        <v/>
      </c>
      <c r="GR130" s="148" t="str">
        <f>IF(AI130="","",IF(AI130="L",0,IF(AI130="V",0,IF(AI130="X",0,IF(AI$2="L",VLOOKUP(AI130,'H. VER.'!$F$10:$P$171,11,FALSE),IF(AI$2="S",VLOOKUP(AI130,'H. VER.'!$V$10:$AF$171,11,FALSE),IF(AI$2="D",VLOOKUP(AI130,'H. VER.'!$AL$10:$AV$171,11,FALSE),"")))))))</f>
        <v/>
      </c>
      <c r="GS130" s="148" t="str">
        <f>IF(AJ130="","",IF(AJ130="L",0,IF(AJ130="V",0,IF(AJ130="X",0,IF(AJ$2="L",VLOOKUP(AJ130,'H. VER.'!$F$10:$P$171,11,FALSE),IF(AJ$2="S",VLOOKUP(AJ130,'H. VER.'!$V$10:$AF$171,11,FALSE),IF(AJ$2="D",VLOOKUP(AJ130,'H. VER.'!$AL$10:$AV$171,11,FALSE),"")))))))</f>
        <v/>
      </c>
      <c r="GT130" s="148" t="str">
        <f>IF(AK130="","",IF(AK130="L",0,IF(AK130="V",0,IF(AK130="X",0,IF(AK$2="L",VLOOKUP(AK130,'H. VER.'!$F$10:$P$171,11,FALSE),IF(AK$2="S",VLOOKUP(AK130,'H. VER.'!$V$10:$AF$171,11,FALSE),IF(AK$2="D",VLOOKUP(AK130,'H. VER.'!$AL$10:$AV$171,11,FALSE),"")))))))</f>
        <v/>
      </c>
      <c r="GU130" s="19"/>
      <c r="GV130" s="417" t="str">
        <f t="shared" si="122"/>
        <v/>
      </c>
      <c r="GW130" s="415"/>
    </row>
    <row r="131" spans="1:205" ht="15" customHeight="1">
      <c r="A131" s="368"/>
      <c r="B131" s="367" t="str">
        <f>IFERROR(VLOOKUP(A547/7/2023+CONDUCTORES!C:V,20,FALSE),"")</f>
        <v/>
      </c>
      <c r="C131" s="560" t="str">
        <f>IF(CUADRO!A131="",IF(B131="","",B131),VLOOKUP(CUADRO!A131,CONDUCTORES!C:E,3,FALSE))</f>
        <v/>
      </c>
      <c r="D131" s="561" t="str">
        <f>IF(ISNA(IF(B131="",IF(A131="","",A131),VLOOKUP(B131,CONDUCTORES!B:F,5,FALSE))),"",(IF(B131="",IF(A131="","",A131),VLOOKUP(B131,CONDUCTORES!B:F,5,FALSE))))</f>
        <v/>
      </c>
      <c r="E131" s="546">
        <v>116</v>
      </c>
      <c r="F131" s="552"/>
      <c r="G131" s="519"/>
      <c r="H131" s="519"/>
      <c r="I131" s="519"/>
      <c r="J131" s="519"/>
      <c r="K131" s="519"/>
      <c r="L131" s="519"/>
      <c r="M131" s="519"/>
      <c r="N131" s="519"/>
      <c r="O131" s="519"/>
      <c r="P131" s="519"/>
      <c r="Q131" s="519"/>
      <c r="R131" s="519"/>
      <c r="S131" s="519"/>
      <c r="T131" s="519"/>
      <c r="U131" s="519"/>
      <c r="V131" s="519"/>
      <c r="W131" s="519"/>
      <c r="X131" s="519"/>
      <c r="Y131" s="519"/>
      <c r="Z131" s="519"/>
      <c r="AA131" s="519"/>
      <c r="AB131" s="519"/>
      <c r="AC131" s="519"/>
      <c r="AD131" s="519"/>
      <c r="AE131" s="519"/>
      <c r="AF131" s="519"/>
      <c r="AG131" s="519"/>
      <c r="AH131" s="519"/>
      <c r="AI131" s="519"/>
      <c r="AJ131" s="519"/>
      <c r="AK131" s="519"/>
      <c r="AL131" s="417">
        <f t="shared" si="111"/>
        <v>0</v>
      </c>
      <c r="AM131" s="417">
        <f t="shared" si="79"/>
        <v>31</v>
      </c>
      <c r="AN131" s="463">
        <f t="shared" si="112"/>
        <v>0</v>
      </c>
      <c r="AO131" s="463">
        <f t="shared" si="113"/>
        <v>0</v>
      </c>
      <c r="AP131" s="463">
        <f t="shared" si="114"/>
        <v>0</v>
      </c>
      <c r="AQ131" s="463">
        <f t="shared" si="115"/>
        <v>0</v>
      </c>
      <c r="AR131" s="463">
        <f t="shared" si="116"/>
        <v>0</v>
      </c>
      <c r="AS131" s="464">
        <f t="shared" si="117"/>
        <v>0</v>
      </c>
      <c r="AT131" s="464">
        <f t="shared" si="118"/>
        <v>0</v>
      </c>
      <c r="AU131" s="465">
        <f>EH131+(AO131*(CALCULADORA!$L$22/30))+(CUADRO!AP131*CALCULADORA!$J$22)+(CUADRO!AQ131*CALCULADORA!$J$22)+(CUADRO!AR131*CALCULADORA!$J$22)</f>
        <v>0</v>
      </c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97">
        <f t="shared" si="123"/>
        <v>1</v>
      </c>
      <c r="BW131" s="97">
        <f t="shared" si="124"/>
        <v>2</v>
      </c>
      <c r="BX131" s="97">
        <f t="shared" si="125"/>
        <v>3</v>
      </c>
      <c r="BY131" s="97">
        <f t="shared" si="126"/>
        <v>4</v>
      </c>
      <c r="BZ131" s="97">
        <f t="shared" si="127"/>
        <v>5</v>
      </c>
      <c r="CA131" s="97">
        <f t="shared" si="128"/>
        <v>6</v>
      </c>
      <c r="CB131" s="97">
        <f t="shared" si="129"/>
        <v>7</v>
      </c>
      <c r="CC131" s="97">
        <f t="shared" si="130"/>
        <v>8</v>
      </c>
      <c r="CD131" s="97">
        <f t="shared" si="131"/>
        <v>9</v>
      </c>
      <c r="CE131" s="97">
        <f t="shared" si="132"/>
        <v>10</v>
      </c>
      <c r="CF131" s="97">
        <f t="shared" si="133"/>
        <v>11</v>
      </c>
      <c r="CG131" s="97">
        <f t="shared" si="134"/>
        <v>12</v>
      </c>
      <c r="CH131" s="97">
        <f t="shared" si="135"/>
        <v>13</v>
      </c>
      <c r="CI131" s="97">
        <f t="shared" si="136"/>
        <v>14</v>
      </c>
      <c r="CJ131" s="97">
        <f t="shared" si="137"/>
        <v>15</v>
      </c>
      <c r="CK131" s="97">
        <f t="shared" si="138"/>
        <v>16</v>
      </c>
      <c r="CL131" s="97">
        <f t="shared" si="139"/>
        <v>17</v>
      </c>
      <c r="CM131" s="97">
        <f t="shared" si="140"/>
        <v>18</v>
      </c>
      <c r="CN131" s="97">
        <f t="shared" si="141"/>
        <v>19</v>
      </c>
      <c r="CO131" s="97">
        <f t="shared" si="142"/>
        <v>20</v>
      </c>
      <c r="CP131" s="97">
        <f t="shared" si="143"/>
        <v>21</v>
      </c>
      <c r="CQ131" s="97">
        <f t="shared" si="144"/>
        <v>22</v>
      </c>
      <c r="CR131" s="97">
        <f t="shared" si="145"/>
        <v>23</v>
      </c>
      <c r="CS131" s="97">
        <f t="shared" si="146"/>
        <v>24</v>
      </c>
      <c r="CT131" s="97">
        <f t="shared" si="147"/>
        <v>25</v>
      </c>
      <c r="CU131" s="97">
        <f t="shared" si="148"/>
        <v>26</v>
      </c>
      <c r="CV131" s="97">
        <f t="shared" si="149"/>
        <v>27</v>
      </c>
      <c r="CW131" s="97">
        <f t="shared" si="150"/>
        <v>28</v>
      </c>
      <c r="CX131" s="97">
        <f t="shared" si="151"/>
        <v>29</v>
      </c>
      <c r="CY131" s="97">
        <f t="shared" si="152"/>
        <v>30</v>
      </c>
      <c r="CZ131" s="97">
        <f t="shared" si="153"/>
        <v>31</v>
      </c>
      <c r="DA131" s="19"/>
      <c r="DB131" s="19"/>
      <c r="DC131" s="148" t="str">
        <f>IF(G131="X",CALCULADORA!$J$22,IF(CUADRO!G131="V",0,IF(CUADRO!G131="AP",0,IF(CUADRO!G131="HS",0,IF(CUADRO!G131="BA",0,IF(CALCULADORA!$M$2="INVIERNO",CUADRO!EJ131,CUADRO!FP131))))))</f>
        <v/>
      </c>
      <c r="DD131" s="148" t="str">
        <f>IF(H131="X",CALCULADORA!$J$22,IF(CUADRO!H131="V",0,IF(CUADRO!H131="AP",0,IF(CUADRO!H131="HS",0,IF(CUADRO!H131="BA",0,IF(CALCULADORA!$M$2="INVIERNO",CUADRO!EK131,CUADRO!FQ131))))))</f>
        <v/>
      </c>
      <c r="DE131" s="148" t="str">
        <f>IF(I131="X",CALCULADORA!$J$22,IF(CUADRO!I131="V",0,IF(CUADRO!I131="AP",0,IF(CUADRO!I131="HS",0,IF(CUADRO!I131="BA",0,IF(CALCULADORA!$M$2="INVIERNO",CUADRO!EL131,CUADRO!FR131))))))</f>
        <v/>
      </c>
      <c r="DF131" s="148" t="str">
        <f>IF(J131="X",CALCULADORA!$J$22,IF(CUADRO!J131="V",0,IF(CUADRO!J131="AP",0,IF(CUADRO!J131="HS",0,IF(CUADRO!J131="BA",0,IF(CALCULADORA!$M$2="INVIERNO",CUADRO!EM131,CUADRO!FS131))))))</f>
        <v/>
      </c>
      <c r="DG131" s="148" t="str">
        <f>IF(K131="X",CALCULADORA!$J$22,IF(CUADRO!K131="V",0,IF(CUADRO!K131="AP",0,IF(CUADRO!K131="HS",0,IF(CUADRO!K131="BA",0,IF(CALCULADORA!$M$2="INVIERNO",CUADRO!EN131,CUADRO!FT131))))))</f>
        <v/>
      </c>
      <c r="DH131" s="148" t="str">
        <f>IF(L131="X",CALCULADORA!$J$22,IF(CUADRO!L131="V",0,IF(CUADRO!L131="AP",0,IF(CUADRO!L131="HS",0,IF(CUADRO!L131="BA",0,IF(CALCULADORA!$M$2="INVIERNO",CUADRO!EO131,CUADRO!FU131))))))</f>
        <v/>
      </c>
      <c r="DI131" s="148" t="str">
        <f>IF(M131="X",CALCULADORA!$J$22,IF(CUADRO!M131="V",0,IF(CUADRO!M131="AP",0,IF(CUADRO!M131="HS",0,IF(CUADRO!M131="BA",0,IF(CALCULADORA!$M$2="INVIERNO",CUADRO!EP131,CUADRO!FV131))))))</f>
        <v/>
      </c>
      <c r="DJ131" s="148" t="str">
        <f>IF(N131="X",CALCULADORA!$J$22,IF(CUADRO!N131="V",0,IF(CUADRO!N131="AP",0,IF(CUADRO!N131="HS",0,IF(CUADRO!N131="BA",0,IF(CALCULADORA!$M$2="INVIERNO",CUADRO!EQ131,CUADRO!FW131))))))</f>
        <v/>
      </c>
      <c r="DK131" s="148" t="str">
        <f>IF(O131="X",CALCULADORA!$J$22,IF(CUADRO!O131="V",0,IF(CUADRO!O131="AP",0,IF(CUADRO!O131="HS",0,IF(CUADRO!O131="BA",0,IF(CALCULADORA!$M$2="INVIERNO",CUADRO!ER131,CUADRO!FX131))))))</f>
        <v/>
      </c>
      <c r="DL131" s="148" t="str">
        <f>IF(P131="X",CALCULADORA!$J$22,IF(CUADRO!P131="V",0,IF(CUADRO!P131="AP",0,IF(CUADRO!P131="HS",0,IF(CUADRO!P131="BA",0,IF(CALCULADORA!$M$2="INVIERNO",CUADRO!ES131,CUADRO!FY131))))))</f>
        <v/>
      </c>
      <c r="DM131" s="148" t="str">
        <f>IF(Q131="X",CALCULADORA!$J$22,IF(CUADRO!Q131="V",0,IF(CUADRO!Q131="AP",0,IF(CUADRO!Q131="HS",0,IF(CUADRO!Q131="BA",0,IF(CALCULADORA!$M$2="INVIERNO",CUADRO!ET131,CUADRO!FZ131))))))</f>
        <v/>
      </c>
      <c r="DN131" s="148" t="str">
        <f>IF(R131="X",CALCULADORA!$J$22,IF(CUADRO!R131="V",0,IF(CUADRO!R131="AP",0,IF(CUADRO!R131="HS",0,IF(CUADRO!R131="BA",0,IF(CALCULADORA!$M$2="INVIERNO",CUADRO!EU131,CUADRO!GA131))))))</f>
        <v/>
      </c>
      <c r="DO131" s="148" t="str">
        <f>IF(S131="X",CALCULADORA!$J$22,IF(CUADRO!S131="V",0,IF(CUADRO!S131="AP",0,IF(CUADRO!S131="HS",0,IF(CUADRO!S131="BA",0,IF(CALCULADORA!$M$2="INVIERNO",CUADRO!EV131,CUADRO!GB131))))))</f>
        <v/>
      </c>
      <c r="DP131" s="148" t="str">
        <f>IF(T131="X",CALCULADORA!$J$22,IF(CUADRO!T131="V",0,IF(CUADRO!T131="AP",0,IF(CUADRO!T131="HS",0,IF(CUADRO!T131="BA",0,IF(CALCULADORA!$M$2="INVIERNO",CUADRO!EW131,CUADRO!GC131))))))</f>
        <v/>
      </c>
      <c r="DQ131" s="148" t="str">
        <f>IF(U131="X",CALCULADORA!$J$22,IF(CUADRO!U131="V",0,IF(CUADRO!U131="AP",0,IF(CUADRO!U131="HS",0,IF(CUADRO!U131="BA",0,IF(CALCULADORA!$M$2="INVIERNO",CUADRO!EX131,CUADRO!GD131))))))</f>
        <v/>
      </c>
      <c r="DR131" s="148" t="str">
        <f>IF(V131="X",CALCULADORA!$J$22,IF(CUADRO!V131="V",0,IF(CUADRO!V131="AP",0,IF(CUADRO!V131="HS",0,IF(CUADRO!V131="BA",0,IF(CALCULADORA!$M$2="INVIERNO",CUADRO!EY131,CUADRO!GE131))))))</f>
        <v/>
      </c>
      <c r="DS131" s="148" t="str">
        <f>IF(W131="X",CALCULADORA!$J$22,IF(CUADRO!W131="V",0,IF(CUADRO!W131="AP",0,IF(CUADRO!W131="HS",0,IF(CUADRO!W131="BA",0,IF(CALCULADORA!$M$2="INVIERNO",CUADRO!EZ131,CUADRO!GF131))))))</f>
        <v/>
      </c>
      <c r="DT131" s="148" t="str">
        <f>IF(X131="X",CALCULADORA!$J$22,IF(CUADRO!X131="V",0,IF(CUADRO!X131="AP",0,IF(CUADRO!X131="HS",0,IF(CUADRO!X131="BA",0,IF(CALCULADORA!$M$2="INVIERNO",CUADRO!FA131,CUADRO!GG131))))))</f>
        <v/>
      </c>
      <c r="DU131" s="148" t="str">
        <f>IF(Y131="X",CALCULADORA!$J$22,IF(CUADRO!Y131="V",0,IF(CUADRO!Y131="AP",0,IF(CUADRO!Y131="HS",0,IF(CUADRO!Y131="BA",0,IF(CALCULADORA!$M$2="INVIERNO",CUADRO!FB131,CUADRO!GH131))))))</f>
        <v/>
      </c>
      <c r="DV131" s="148" t="str">
        <f>IF(Z131="X",CALCULADORA!$J$22,IF(CUADRO!Z131="V",0,IF(CUADRO!Z131="AP",0,IF(CUADRO!Z131="HS",0,IF(CUADRO!Z131="BA",0,IF(CALCULADORA!$M$2="INVIERNO",CUADRO!FC131,CUADRO!GI131))))))</f>
        <v/>
      </c>
      <c r="DW131" s="148" t="str">
        <f>IF(AA131="X",CALCULADORA!$J$22,IF(CUADRO!AA131="V",0,IF(CUADRO!AA131="AP",0,IF(CUADRO!AA131="HS",0,IF(CUADRO!AA131="BA",0,IF(CALCULADORA!$M$2="INVIERNO",CUADRO!FD131,CUADRO!GJ131))))))</f>
        <v/>
      </c>
      <c r="DX131" s="148" t="str">
        <f>IF(AB131="X",CALCULADORA!$J$22,IF(CUADRO!AB131="V",0,IF(CUADRO!AB131="AP",0,IF(CUADRO!AB131="HS",0,IF(CUADRO!AB131="BA",0,IF(CALCULADORA!$M$2="INVIERNO",CUADRO!FE131,CUADRO!GK131))))))</f>
        <v/>
      </c>
      <c r="DY131" s="148" t="str">
        <f>IF(AC131="X",CALCULADORA!$J$22,IF(CUADRO!AC131="V",0,IF(CUADRO!AC131="AP",0,IF(CUADRO!AC131="HS",0,IF(CUADRO!AC131="BA",0,IF(CALCULADORA!$M$2="INVIERNO",CUADRO!FF131,CUADRO!GL131))))))</f>
        <v/>
      </c>
      <c r="DZ131" s="148" t="str">
        <f>IF(AD131="X",CALCULADORA!$J$22,IF(CUADRO!AD131="V",0,IF(CUADRO!AD131="AP",0,IF(CUADRO!AD131="HS",0,IF(CUADRO!AD131="BA",0,IF(CALCULADORA!$M$2="INVIERNO",CUADRO!FG131,CUADRO!GM131))))))</f>
        <v/>
      </c>
      <c r="EA131" s="148" t="str">
        <f>IF(AE131="X",CALCULADORA!$J$22,IF(CUADRO!AE131="V",0,IF(CUADRO!AE131="AP",0,IF(CUADRO!AE131="HS",0,IF(CUADRO!AE131="BA",0,IF(CALCULADORA!$M$2="INVIERNO",CUADRO!FH131,CUADRO!GN131))))))</f>
        <v/>
      </c>
      <c r="EB131" s="148" t="str">
        <f>IF(AF131="X",CALCULADORA!$J$22,IF(CUADRO!AF131="V",0,IF(CUADRO!AF131="AP",0,IF(CUADRO!AF131="HS",0,IF(CUADRO!AF131="BA",0,IF(CALCULADORA!$M$2="INVIERNO",CUADRO!FI131,CUADRO!GO131))))))</f>
        <v/>
      </c>
      <c r="EC131" s="148" t="str">
        <f>IF(AG131="X",CALCULADORA!$J$22,IF(CUADRO!AG131="V",0,IF(CUADRO!AG131="AP",0,IF(CUADRO!AG131="HS",0,IF(CUADRO!AG131="BA",0,IF(CALCULADORA!$M$2="INVIERNO",CUADRO!FJ131,CUADRO!GP131))))))</f>
        <v/>
      </c>
      <c r="ED131" s="148" t="str">
        <f>IF(AH131="X",CALCULADORA!$J$22,IF(CUADRO!AH131="V",0,IF(CUADRO!AH131="AP",0,IF(CUADRO!AH131="HS",0,IF(CUADRO!AH131="BA",0,IF(CALCULADORA!$M$2="INVIERNO",CUADRO!FK131,CUADRO!GQ131))))))</f>
        <v/>
      </c>
      <c r="EE131" s="148" t="str">
        <f>IF(AI131="X",CALCULADORA!$J$22,IF(CUADRO!AI131="V",0,IF(CUADRO!AI131="AP",0,IF(CUADRO!AI131="HS",0,IF(CUADRO!AI131="BA",0,IF(CALCULADORA!$M$2="INVIERNO",CUADRO!FL131,CUADRO!GR131))))))</f>
        <v/>
      </c>
      <c r="EF131" s="148" t="str">
        <f>IF(AJ131="X",CALCULADORA!$J$22,IF(CUADRO!AJ131="V",0,IF(CUADRO!AJ131="AP",0,IF(CUADRO!AJ131="HS",0,IF(CUADRO!AJ131="BA",0,IF(CALCULADORA!$M$2="INVIERNO",CUADRO!FM131,CUADRO!GS131))))))</f>
        <v/>
      </c>
      <c r="EG131" s="148" t="str">
        <f>IF(AK131="X",CALCULADORA!$J$22,IF(CUADRO!AK131="V",0,IF(CUADRO!AK131="AP",0,IF(CUADRO!AK131="HS",0,IF(CUADRO!AK131="BA",0,IF(CALCULADORA!$M$2="INVIERNO",CUADRO!FN131,CUADRO!GT131))))))</f>
        <v/>
      </c>
      <c r="EH131" s="363">
        <f t="shared" si="119"/>
        <v>0</v>
      </c>
      <c r="EI131" s="19"/>
      <c r="EJ131" s="148" t="str">
        <f>IF(G131="","",IF(G131="L",0,IF(G131="V",0,IF(G131="X",0,IF(G$2="L",VLOOKUP(G131,'H. INV.'!$F$10:$P$171,11,FALSE),IF(G$2="S",VLOOKUP(G131,'H. INV.'!$V$10:$AF$171,11,FALSE),IF(G$2="D",VLOOKUP(G131,'H. INV.'!$AL$10:$AV$171,11,FALSE),"")))))))</f>
        <v/>
      </c>
      <c r="EK131" s="148" t="str">
        <f>IF(H131="","",IF(H131="L",0,IF(H131="V",0,IF(H131="X",0,IF(H$2="L",VLOOKUP(H131,'H. INV.'!$F$10:$P$171,11,FALSE),IF(H$2="S",VLOOKUP(H131,'H. INV.'!$V$10:$AF$171,11,FALSE),IF(H$2="D",VLOOKUP(H131,'H. INV.'!$AL$10:$AV$171,11,FALSE),"")))))))</f>
        <v/>
      </c>
      <c r="EL131" s="148" t="str">
        <f>IF(I131="","",IF(I131="L",0,IF(I131="V",0,IF(I131="X",0,IF(I$2="L",VLOOKUP(I131,'H. INV.'!$F$10:$P$171,11,FALSE),IF(I$2="S",VLOOKUP(I131,'H. INV.'!$V$10:$AF$171,11,FALSE),IF(I$2="D",VLOOKUP(I131,'H. INV.'!$AL$10:$AV$171,11,FALSE),"")))))))</f>
        <v/>
      </c>
      <c r="EM131" s="148" t="str">
        <f>IF(J131="","",IF(J131="L",0,IF(J131="V",0,IF(J131="X",0,IF(J$2="L",VLOOKUP(J131,'H. INV.'!$F$10:$P$171,11,FALSE),IF(J$2="S",VLOOKUP(J131,'H. INV.'!$V$10:$AF$171,11,FALSE),IF(J$2="D",VLOOKUP(J131,'H. INV.'!$AL$10:$AV$171,11,FALSE),"")))))))</f>
        <v/>
      </c>
      <c r="EN131" s="148" t="str">
        <f>IF(K131="","",IF(K131="L",0,IF(K131="V",0,IF(K131="X",0,IF(K$2="L",VLOOKUP(K131,'H. INV.'!$F$10:$P$171,11,FALSE),IF(K$2="S",VLOOKUP(K131,'H. INV.'!$V$10:$AF$171,11,FALSE),IF(K$2="D",VLOOKUP(K131,'H. INV.'!$AL$10:$AV$171,11,FALSE),"")))))))</f>
        <v/>
      </c>
      <c r="EO131" s="148" t="str">
        <f>IF(L131="","",IF(L131="L",0,IF(L131="V",0,IF(L131="X",0,IF(L$2="L",VLOOKUP(L131,'H. INV.'!$F$10:$P$171,11,FALSE),IF(L$2="S",VLOOKUP(L131,'H. INV.'!$V$10:$AF$171,11,FALSE),IF(L$2="D",VLOOKUP(L131,'H. INV.'!$AL$10:$AV$171,11,FALSE),"")))))))</f>
        <v/>
      </c>
      <c r="EP131" s="148" t="str">
        <f>IF(M131="","",IF(M131="L",0,IF(M131="V",0,IF(M131="X",0,IF(M$2="L",VLOOKUP(M131,'H. INV.'!$F$10:$P$171,11,FALSE),IF(M$2="S",VLOOKUP(M131,'H. INV.'!$V$10:$AF$171,11,FALSE),IF(M$2="D",VLOOKUP(M131,'H. INV.'!$AL$10:$AV$171,11,FALSE),"")))))))</f>
        <v/>
      </c>
      <c r="EQ131" s="148" t="str">
        <f>IF(N131="","",IF(N131="L",0,IF(N131="V",0,IF(N131="X",0,IF(N$2="L",VLOOKUP(N131,'H. INV.'!$F$10:$P$171,11,FALSE),IF(N$2="S",VLOOKUP(N131,'H. INV.'!$V$10:$AF$171,11,FALSE),IF(N$2="D",VLOOKUP(N131,'H. INV.'!$AL$10:$AV$171,11,FALSE),"")))))))</f>
        <v/>
      </c>
      <c r="ER131" s="148" t="str">
        <f>IF(O131="","",IF(O131="L",0,IF(O131="V",0,IF(O131="X",0,IF(O$2="L",VLOOKUP(O131,'H. INV.'!$F$10:$P$171,11,FALSE),IF(O$2="S",VLOOKUP(O131,'H. INV.'!$V$10:$AF$171,11,FALSE),IF(O$2="D",VLOOKUP(O131,'H. INV.'!$AL$10:$AV$171,11,FALSE),"")))))))</f>
        <v/>
      </c>
      <c r="ES131" s="148" t="str">
        <f>IF(P131="","",IF(P131="L",0,IF(P131="V",0,IF(P131="X",0,IF(P$2="L",VLOOKUP(P131,'H. INV.'!$F$10:$P$171,11,FALSE),IF(P$2="S",VLOOKUP(P131,'H. INV.'!$V$10:$AF$171,11,FALSE),IF(P$2="D",VLOOKUP(P131,'H. INV.'!$AL$10:$AV$171,11,FALSE),"")))))))</f>
        <v/>
      </c>
      <c r="ET131" s="148" t="str">
        <f>IF(Q131="","",IF(Q131="L",0,IF(Q131="V",0,IF(Q131="X",0,IF(Q$2="L",VLOOKUP(Q131,'H. INV.'!$F$10:$P$171,11,FALSE),IF(Q$2="S",VLOOKUP(Q131,'H. INV.'!$V$10:$AF$171,11,FALSE),IF(Q$2="D",VLOOKUP(Q131,'H. INV.'!$AL$10:$AV$171,11,FALSE),"")))))))</f>
        <v/>
      </c>
      <c r="EU131" s="148" t="str">
        <f>IF(R131="","",IF(R131="L",0,IF(R131="V",0,IF(R131="X",0,IF(R$2="L",VLOOKUP(R131,'H. INV.'!$F$10:$P$171,11,FALSE),IF(R$2="S",VLOOKUP(R131,'H. INV.'!$V$10:$AF$171,11,FALSE),IF(R$2="D",VLOOKUP(R131,'H. INV.'!$AL$10:$AV$171,11,FALSE),"")))))))</f>
        <v/>
      </c>
      <c r="EV131" s="148" t="str">
        <f>IF(S131="","",IF(S131="L",0,IF(S131="V",0,IF(S131="X",0,IF(S$2="L",VLOOKUP(S131,'H. INV.'!$F$10:$P$171,11,FALSE),IF(S$2="S",VLOOKUP(S131,'H. INV.'!$V$10:$AF$171,11,FALSE),IF(S$2="D",VLOOKUP(S131,'H. INV.'!$AL$10:$AV$171,11,FALSE),"")))))))</f>
        <v/>
      </c>
      <c r="EW131" s="148" t="str">
        <f>IF(T131="","",IF(T131="L",0,IF(T131="V",0,IF(T131="X",0,IF(T$2="L",VLOOKUP(T131,'H. INV.'!$F$10:$P$171,11,FALSE),IF(T$2="S",VLOOKUP(T131,'H. INV.'!$V$10:$AF$171,11,FALSE),IF(T$2="D",VLOOKUP(T131,'H. INV.'!$AL$10:$AV$171,11,FALSE),"")))))))</f>
        <v/>
      </c>
      <c r="EX131" s="148" t="str">
        <f>IF(U131="","",IF(U131="L",0,IF(U131="V",0,IF(U131="X",0,IF(U$2="L",VLOOKUP(U131,'H. INV.'!$F$10:$P$171,11,FALSE),IF(U$2="S",VLOOKUP(U131,'H. INV.'!$V$10:$AF$171,11,FALSE),IF(U$2="D",VLOOKUP(U131,'H. INV.'!$AL$10:$AV$171,11,FALSE),"")))))))</f>
        <v/>
      </c>
      <c r="EY131" s="148" t="str">
        <f>IF(V131="","",IF(V131="L",0,IF(V131="V",0,IF(V131="X",0,IF(V$2="L",VLOOKUP(V131,'H. INV.'!$F$10:$P$171,11,FALSE),IF(V$2="S",VLOOKUP(V131,'H. INV.'!$V$10:$AF$171,11,FALSE),IF(V$2="D",VLOOKUP(V131,'H. INV.'!$AL$10:$AV$171,11,FALSE),"")))))))</f>
        <v/>
      </c>
      <c r="EZ131" s="148" t="str">
        <f>IF(W131="","",IF(W131="L",0,IF(W131="V",0,IF(W131="X",0,IF(W$2="L",VLOOKUP(W131,'H. INV.'!$F$10:$P$171,11,FALSE),IF(W$2="S",VLOOKUP(W131,'H. INV.'!$V$10:$AF$171,11,FALSE),IF(W$2="D",VLOOKUP(W131,'H. INV.'!$AL$10:$AV$171,11,FALSE),"")))))))</f>
        <v/>
      </c>
      <c r="FA131" s="148" t="str">
        <f>IF(X131="","",IF(X131="L",0,IF(X131="V",0,IF(X131="X",0,IF(X$2="L",VLOOKUP(X131,'H. INV.'!$F$10:$P$171,11,FALSE),IF(X$2="S",VLOOKUP(X131,'H. INV.'!$V$10:$AF$171,11,FALSE),IF(X$2="D",VLOOKUP(X131,'H. INV.'!$AL$10:$AV$171,11,FALSE),"")))))))</f>
        <v/>
      </c>
      <c r="FB131" s="148" t="str">
        <f>IF(Y131="","",IF(Y131="L",0,IF(Y131="V",0,IF(Y131="X",0,IF(Y$2="L",VLOOKUP(Y131,'H. INV.'!$F$10:$P$171,11,FALSE),IF(Y$2="S",VLOOKUP(Y131,'H. INV.'!$V$10:$AF$171,11,FALSE),IF(Y$2="D",VLOOKUP(Y131,'H. INV.'!$AL$10:$AV$171,11,FALSE),"")))))))</f>
        <v/>
      </c>
      <c r="FC131" s="148" t="str">
        <f>IF(Z131="","",IF(Z131="L",0,IF(Z131="V",0,IF(Z131="X",0,IF(Z$2="L",VLOOKUP(Z131,'H. INV.'!$F$10:$P$171,11,FALSE),IF(Z$2="S",VLOOKUP(Z131,'H. INV.'!$V$10:$AF$171,11,FALSE),IF(Z$2="D",VLOOKUP(Z131,'H. INV.'!$AL$10:$AV$171,11,FALSE),"")))))))</f>
        <v/>
      </c>
      <c r="FD131" s="148" t="str">
        <f>IF(AA131="","",IF(AA131="L",0,IF(AA131="V",0,IF(AA131="X",0,IF(AA$2="L",VLOOKUP(AA131,'H. INV.'!$F$10:$P$171,11,FALSE),IF(AA$2="S",VLOOKUP(AA131,'H. INV.'!$V$10:$AF$171,11,FALSE),IF(AA$2="D",VLOOKUP(AA131,'H. INV.'!$AL$10:$AV$171,11,FALSE),"")))))))</f>
        <v/>
      </c>
      <c r="FE131" s="148" t="str">
        <f>IF(AB131="","",IF(AB131="L",0,IF(AB131="V",0,IF(AB131="X",0,IF(AB$2="L",VLOOKUP(AB131,'H. INV.'!$F$10:$P$171,11,FALSE),IF(AB$2="S",VLOOKUP(AB131,'H. INV.'!$V$10:$AF$171,11,FALSE),IF(AB$2="D",VLOOKUP(AB131,'H. INV.'!$AL$10:$AV$171,11,FALSE),"")))))))</f>
        <v/>
      </c>
      <c r="FF131" s="148" t="str">
        <f>IF(AC131="","",IF(AC131="L",0,IF(AC131="V",0,IF(AC131="X",0,IF(AC$2="L",VLOOKUP(AC131,'H. INV.'!$F$10:$P$171,11,FALSE),IF(AC$2="S",VLOOKUP(AC131,'H. INV.'!$V$10:$AF$171,11,FALSE),IF(AC$2="D",VLOOKUP(AC131,'H. INV.'!$AL$10:$AV$171,11,FALSE),"")))))))</f>
        <v/>
      </c>
      <c r="FG131" s="148" t="str">
        <f>IF(AD131="","",IF(AD131="L",0,IF(AD131="V",0,IF(AD131="X",0,IF(AD$2="L",VLOOKUP(AD131,'H. INV.'!$F$10:$P$171,11,FALSE),IF(AD$2="S",VLOOKUP(AD131,'H. INV.'!$V$10:$AF$171,11,FALSE),IF(AD$2="D",VLOOKUP(AD131,'H. INV.'!$AL$10:$AV$171,11,FALSE),"")))))))</f>
        <v/>
      </c>
      <c r="FH131" s="148" t="str">
        <f>IF(AE131="","",IF(AE131="L",0,IF(AE131="V",0,IF(AE131="X",0,IF(AE$2="L",VLOOKUP(AE131,'H. INV.'!$F$10:$P$171,11,FALSE),IF(AE$2="S",VLOOKUP(AE131,'H. INV.'!$V$10:$AF$171,11,FALSE),IF(AE$2="D",VLOOKUP(AE131,'H. INV.'!$AL$10:$AV$171,11,FALSE),"")))))))</f>
        <v/>
      </c>
      <c r="FI131" s="148" t="str">
        <f>IF(AF131="","",IF(AF131="L",0,IF(AF131="V",0,IF(AF131="X",0,IF(AF$2="L",VLOOKUP(AF131,'H. INV.'!$F$10:$P$171,11,FALSE),IF(AF$2="S",VLOOKUP(AF131,'H. INV.'!$V$10:$AF$171,11,FALSE),IF(AF$2="D",VLOOKUP(AF131,'H. INV.'!$AL$10:$AV$171,11,FALSE),"")))))))</f>
        <v/>
      </c>
      <c r="FJ131" s="148" t="str">
        <f>IF(AG131="","",IF(AG131="L",0,IF(AG131="V",0,IF(AG131="X",0,IF(AG$2="L",VLOOKUP(AG131,'H. INV.'!$F$10:$P$171,11,FALSE),IF(AG$2="S",VLOOKUP(AG131,'H. INV.'!$V$10:$AF$171,11,FALSE),IF(AG$2="D",VLOOKUP(AG131,'H. INV.'!$AL$10:$AV$171,11,FALSE),"")))))))</f>
        <v/>
      </c>
      <c r="FK131" s="148" t="str">
        <f>IF(AH131="","",IF(AH131="L",0,IF(AH131="V",0,IF(AH131="X",0,IF(AH$2="L",VLOOKUP(AH131,'H. INV.'!$F$10:$P$171,11,FALSE),IF(AH$2="S",VLOOKUP(AH131,'H. INV.'!$V$10:$AF$171,11,FALSE),IF(AH$2="D",VLOOKUP(AH131,'H. INV.'!$AL$10:$AV$171,11,FALSE),"")))))))</f>
        <v/>
      </c>
      <c r="FL131" s="148" t="str">
        <f>IF(AI131="","",IF(AI131="L",0,IF(AI131="V",0,IF(AI131="X",0,IF(AI$2="L",VLOOKUP(AI131,'H. INV.'!$F$10:$P$171,11,FALSE),IF(AI$2="S",VLOOKUP(AI131,'H. INV.'!$V$10:$AF$171,11,FALSE),IF(AI$2="D",VLOOKUP(AI131,'H. INV.'!$AL$10:$AV$171,11,FALSE),"")))))))</f>
        <v/>
      </c>
      <c r="FM131" s="148" t="str">
        <f>IF(AJ131="","",IF(AJ131="L",0,IF(AJ131="V",0,IF(AJ131="X",0,IF(AJ$2="L",VLOOKUP(AJ131,'H. INV.'!$F$10:$P$171,11,FALSE),IF(AJ$2="S",VLOOKUP(AJ131,'H. INV.'!$V$10:$AF$171,11,FALSE),IF(AJ$2="D",VLOOKUP(AJ131,'H. INV.'!$AL$10:$AV$171,11,FALSE),"")))))))</f>
        <v/>
      </c>
      <c r="FN131" s="148" t="str">
        <f>IF(AK131="","",IF(AK131="L",0,IF(AK131="V",0,IF(AK131="X",0,IF(AK$2="L",VLOOKUP(AK131,'H. INV.'!$F$10:$P$171,11,FALSE),IF(AK$2="S",VLOOKUP(AK131,'H. INV.'!$V$10:$AF$171,11,FALSE),IF(AK$2="D",VLOOKUP(AK131,'H. INV.'!$AL$10:$AV$171,11,FALSE),"")))))))</f>
        <v/>
      </c>
      <c r="FO131" s="19"/>
      <c r="FP131" s="148" t="str">
        <f>IF(G131="","",IF(G131="L",0,IF(G131="V",0,IF(G131="X",0,IF(G$2="L",VLOOKUP(G131,'H. VER.'!$F$10:$P$171,11,FALSE),IF(G$2="S",VLOOKUP(G131,'H. VER.'!$V$10:$AF$171,11,FALSE),IF(G$2="D",VLOOKUP(G131,'H. VER.'!$AL$10:$AV$171,11,FALSE),"")))))))</f>
        <v/>
      </c>
      <c r="FQ131" s="148" t="str">
        <f>IF(H131="","",IF(H131="L",0,IF(H131="V",0,IF(H131="X",0,IF(H$2="L",VLOOKUP(H131,'H. VER.'!$F$10:$P$171,11,FALSE),IF(H$2="S",VLOOKUP(H131,'H. VER.'!$V$10:$AF$171,11,FALSE),IF(H$2="D",VLOOKUP(H131,'H. VER.'!$AL$10:$AV$171,11,FALSE),"")))))))</f>
        <v/>
      </c>
      <c r="FR131" s="148" t="str">
        <f>IF(I131="","",IF(I131="L",0,IF(I131="V",0,IF(I131="X",0,IF(I$2="L",VLOOKUP(I131,'H. VER.'!$F$10:$P$171,11,FALSE),IF(I$2="S",VLOOKUP(I131,'H. VER.'!$V$10:$AF$171,11,FALSE),IF(I$2="D",VLOOKUP(I131,'H. VER.'!$AL$10:$AV$171,11,FALSE),"")))))))</f>
        <v/>
      </c>
      <c r="FS131" s="148" t="str">
        <f>IF(J131="","",IF(J131="L",0,IF(J131="V",0,IF(J131="X",0,IF(J$2="L",VLOOKUP(J131,'H. VER.'!$F$10:$P$171,11,FALSE),IF(J$2="S",VLOOKUP(J131,'H. VER.'!$V$10:$AF$171,11,FALSE),IF(J$2="D",VLOOKUP(J131,'H. VER.'!$AL$10:$AV$171,11,FALSE),"")))))))</f>
        <v/>
      </c>
      <c r="FT131" s="148" t="str">
        <f>IF(K131="","",IF(K131="L",0,IF(K131="V",0,IF(K131="X",0,IF(K$2="L",VLOOKUP(K131,'H. VER.'!$F$10:$P$171,11,FALSE),IF(K$2="S",VLOOKUP(K131,'H. VER.'!$V$10:$AF$171,11,FALSE),IF(K$2="D",VLOOKUP(K131,'H. VER.'!$AL$10:$AV$171,11,FALSE),"")))))))</f>
        <v/>
      </c>
      <c r="FU131" s="148" t="str">
        <f>IF(L131="","",IF(L131="L",0,IF(L131="V",0,IF(L131="X",0,IF(L$2="L",VLOOKUP(L131,'H. VER.'!$F$10:$P$171,11,FALSE),IF(L$2="S",VLOOKUP(L131,'H. VER.'!$V$10:$AF$171,11,FALSE),IF(L$2="D",VLOOKUP(L131,'H. VER.'!$AL$10:$AV$171,11,FALSE),"")))))))</f>
        <v/>
      </c>
      <c r="FV131" s="148" t="str">
        <f>IF(M131="","",IF(M131="L",0,IF(M131="V",0,IF(M131="X",0,IF(M$2="L",VLOOKUP(M131,'H. VER.'!$F$10:$P$171,11,FALSE),IF(M$2="S",VLOOKUP(M131,'H. VER.'!$V$10:$AF$171,11,FALSE),IF(M$2="D",VLOOKUP(M131,'H. VER.'!$AL$10:$AV$171,11,FALSE),"")))))))</f>
        <v/>
      </c>
      <c r="FW131" s="148" t="str">
        <f>IF(N131="","",IF(N131="L",0,IF(N131="V",0,IF(N131="X",0,IF(N$2="L",VLOOKUP(N131,'H. VER.'!$F$10:$P$171,11,FALSE),IF(N$2="S",VLOOKUP(N131,'H. VER.'!$V$10:$AF$171,11,FALSE),IF(N$2="D",VLOOKUP(N131,'H. VER.'!$AL$10:$AV$171,11,FALSE),"")))))))</f>
        <v/>
      </c>
      <c r="FX131" s="148" t="str">
        <f>IF(O131="","",IF(O131="L",0,IF(O131="V",0,IF(O131="X",0,IF(O$2="L",VLOOKUP(O131,'H. VER.'!$F$10:$P$171,11,FALSE),IF(O$2="S",VLOOKUP(O131,'H. VER.'!$V$10:$AF$171,11,FALSE),IF(O$2="D",VLOOKUP(O131,'H. VER.'!$AL$10:$AV$171,11,FALSE),"")))))))</f>
        <v/>
      </c>
      <c r="FY131" s="148" t="str">
        <f>IF(P131="","",IF(P131="L",0,IF(P131="V",0,IF(P131="X",0,IF(P$2="L",VLOOKUP(P131,'H. VER.'!$F$10:$P$171,11,FALSE),IF(P$2="S",VLOOKUP(P131,'H. VER.'!$V$10:$AF$171,11,FALSE),IF(P$2="D",VLOOKUP(P131,'H. VER.'!$AL$10:$AV$171,11,FALSE),"")))))))</f>
        <v/>
      </c>
      <c r="FZ131" s="148" t="str">
        <f>IF(Q131="","",IF(Q131="L",0,IF(Q131="V",0,IF(Q131="X",0,IF(Q$2="L",VLOOKUP(Q131,'H. VER.'!$F$10:$P$171,11,FALSE),IF(Q$2="S",VLOOKUP(Q131,'H. VER.'!$V$10:$AF$171,11,FALSE),IF(Q$2="D",VLOOKUP(Q131,'H. VER.'!$AL$10:$AV$171,11,FALSE),"")))))))</f>
        <v/>
      </c>
      <c r="GA131" s="148" t="str">
        <f>IF(R131="","",IF(R131="L",0,IF(R131="V",0,IF(R131="X",0,IF(R$2="L",VLOOKUP(R131,'H. VER.'!$F$10:$P$171,11,FALSE),IF(R$2="S",VLOOKUP(R131,'H. VER.'!$V$10:$AF$171,11,FALSE),IF(R$2="D",VLOOKUP(R131,'H. VER.'!$AL$10:$AV$171,11,FALSE),"")))))))</f>
        <v/>
      </c>
      <c r="GB131" s="148" t="str">
        <f>IF(S131="","",IF(S131="L",0,IF(S131="V",0,IF(S131="X",0,IF(S$2="L",VLOOKUP(S131,'H. VER.'!$F$10:$P$171,11,FALSE),IF(S$2="S",VLOOKUP(S131,'H. VER.'!$V$10:$AF$171,11,FALSE),IF(S$2="D",VLOOKUP(S131,'H. VER.'!$AL$10:$AV$171,11,FALSE),"")))))))</f>
        <v/>
      </c>
      <c r="GC131" s="148" t="str">
        <f>IF(T131="","",IF(T131="L",0,IF(T131="V",0,IF(T131="X",0,IF(T$2="L",VLOOKUP(T131,'H. VER.'!$F$10:$P$171,11,FALSE),IF(T$2="S",VLOOKUP(T131,'H. VER.'!$V$10:$AF$171,11,FALSE),IF(T$2="D",VLOOKUP(T131,'H. VER.'!$AL$10:$AV$171,11,FALSE),"")))))))</f>
        <v/>
      </c>
      <c r="GD131" s="148" t="str">
        <f>IF(U131="","",IF(U131="L",0,IF(U131="V",0,IF(U131="X",0,IF(U$2="L",VLOOKUP(U131,'H. VER.'!$F$10:$P$171,11,FALSE),IF(U$2="S",VLOOKUP(U131,'H. VER.'!$V$10:$AF$171,11,FALSE),IF(U$2="D",VLOOKUP(U131,'H. VER.'!$AL$10:$AV$171,11,FALSE),"")))))))</f>
        <v/>
      </c>
      <c r="GE131" s="148" t="str">
        <f>IF(V131="","",IF(V131="L",0,IF(V131="V",0,IF(V131="X",0,IF(V$2="L",VLOOKUP(V131,'H. VER.'!$F$10:$P$171,11,FALSE),IF(V$2="S",VLOOKUP(V131,'H. VER.'!$V$10:$AF$171,11,FALSE),IF(V$2="D",VLOOKUP(V131,'H. VER.'!$AL$10:$AV$171,11,FALSE),"")))))))</f>
        <v/>
      </c>
      <c r="GF131" s="148" t="str">
        <f>IF(W131="","",IF(W131="L",0,IF(W131="V",0,IF(W131="X",0,IF(W$2="L",VLOOKUP(W131,'H. VER.'!$F$10:$P$171,11,FALSE),IF(W$2="S",VLOOKUP(W131,'H. VER.'!$V$10:$AF$171,11,FALSE),IF(W$2="D",VLOOKUP(W131,'H. VER.'!$AL$10:$AV$171,11,FALSE),"")))))))</f>
        <v/>
      </c>
      <c r="GG131" s="148" t="str">
        <f>IF(X131="","",IF(X131="L",0,IF(X131="V",0,IF(X131="X",0,IF(X$2="L",VLOOKUP(X131,'H. VER.'!$F$10:$P$171,11,FALSE),IF(X$2="S",VLOOKUP(X131,'H. VER.'!$V$10:$AF$171,11,FALSE),IF(X$2="D",VLOOKUP(X131,'H. VER.'!$AL$10:$AV$171,11,FALSE),"")))))))</f>
        <v/>
      </c>
      <c r="GH131" s="148" t="str">
        <f>IF(Y131="","",IF(Y131="L",0,IF(Y131="V",0,IF(Y131="X",0,IF(Y$2="L",VLOOKUP(Y131,'H. VER.'!$F$10:$P$171,11,FALSE),IF(Y$2="S",VLOOKUP(Y131,'H. VER.'!$V$10:$AF$171,11,FALSE),IF(Y$2="D",VLOOKUP(Y131,'H. VER.'!$AL$10:$AV$171,11,FALSE),"")))))))</f>
        <v/>
      </c>
      <c r="GI131" s="148" t="str">
        <f>IF(Z131="","",IF(Z131="L",0,IF(Z131="V",0,IF(Z131="X",0,IF(Z$2="L",VLOOKUP(Z131,'H. VER.'!$F$10:$P$171,11,FALSE),IF(Z$2="S",VLOOKUP(Z131,'H. VER.'!$V$10:$AF$171,11,FALSE),IF(Z$2="D",VLOOKUP(Z131,'H. VER.'!$AL$10:$AV$171,11,FALSE),"")))))))</f>
        <v/>
      </c>
      <c r="GJ131" s="148" t="str">
        <f>IF(AA131="","",IF(AA131="L",0,IF(AA131="V",0,IF(AA131="X",0,IF(AA$2="L",VLOOKUP(AA131,'H. VER.'!$F$10:$P$171,11,FALSE),IF(AA$2="S",VLOOKUP(AA131,'H. VER.'!$V$10:$AF$171,11,FALSE),IF(AA$2="D",VLOOKUP(AA131,'H. VER.'!$AL$10:$AV$171,11,FALSE),"")))))))</f>
        <v/>
      </c>
      <c r="GK131" s="148" t="str">
        <f>IF(AB131="","",IF(AB131="L",0,IF(AB131="V",0,IF(AB131="X",0,IF(AB$2="L",VLOOKUP(AB131,'H. VER.'!$F$10:$P$171,11,FALSE),IF(AB$2="S",VLOOKUP(AB131,'H. VER.'!$V$10:$AF$171,11,FALSE),IF(AB$2="D",VLOOKUP(AB131,'H. VER.'!$AL$10:$AV$171,11,FALSE),"")))))))</f>
        <v/>
      </c>
      <c r="GL131" s="148" t="str">
        <f>IF(AC131="","",IF(AC131="L",0,IF(AC131="V",0,IF(AC131="X",0,IF(AC$2="L",VLOOKUP(AC131,'H. VER.'!$F$10:$P$171,11,FALSE),IF(AC$2="S",VLOOKUP(AC131,'H. VER.'!$V$10:$AF$171,11,FALSE),IF(AC$2="D",VLOOKUP(AC131,'H. VER.'!$AL$10:$AV$171,11,FALSE),"")))))))</f>
        <v/>
      </c>
      <c r="GM131" s="148" t="str">
        <f>IF(AD131="","",IF(AD131="L",0,IF(AD131="V",0,IF(AD131="X",0,IF(AD$2="L",VLOOKUP(AD131,'H. VER.'!$F$10:$P$171,11,FALSE),IF(AD$2="S",VLOOKUP(AD131,'H. VER.'!$V$10:$AF$171,11,FALSE),IF(AD$2="D",VLOOKUP(AD131,'H. VER.'!$AL$10:$AV$171,11,FALSE),"")))))))</f>
        <v/>
      </c>
      <c r="GN131" s="148" t="str">
        <f>IF(AE131="","",IF(AE131="L",0,IF(AE131="V",0,IF(AE131="X",0,IF(AE$2="L",VLOOKUP(AE131,'H. VER.'!$F$10:$P$171,11,FALSE),IF(AE$2="S",VLOOKUP(AE131,'H. VER.'!$V$10:$AF$171,11,FALSE),IF(AE$2="D",VLOOKUP(AE131,'H. VER.'!$AL$10:$AV$171,11,FALSE),"")))))))</f>
        <v/>
      </c>
      <c r="GO131" s="148" t="str">
        <f>IF(AF131="","",IF(AF131="L",0,IF(AF131="V",0,IF(AF131="X",0,IF(AF$2="L",VLOOKUP(AF131,'H. VER.'!$F$10:$P$171,11,FALSE),IF(AF$2="S",VLOOKUP(AF131,'H. VER.'!$V$10:$AF$171,11,FALSE),IF(AF$2="D",VLOOKUP(AF131,'H. VER.'!$AL$10:$AV$171,11,FALSE),"")))))))</f>
        <v/>
      </c>
      <c r="GP131" s="148" t="str">
        <f>IF(AG131="","",IF(AG131="L",0,IF(AG131="V",0,IF(AG131="X",0,IF(AG$2="L",VLOOKUP(AG131,'H. VER.'!$F$10:$P$171,11,FALSE),IF(AG$2="S",VLOOKUP(AG131,'H. VER.'!$V$10:$AF$171,11,FALSE),IF(AG$2="D",VLOOKUP(AG131,'H. VER.'!$AL$10:$AV$171,11,FALSE),"")))))))</f>
        <v/>
      </c>
      <c r="GQ131" s="148" t="str">
        <f>IF(AH131="","",IF(AH131="L",0,IF(AH131="V",0,IF(AH131="X",0,IF(AH$2="L",VLOOKUP(AH131,'H. VER.'!$F$10:$P$171,11,FALSE),IF(AH$2="S",VLOOKUP(AH131,'H. VER.'!$V$10:$AF$171,11,FALSE),IF(AH$2="D",VLOOKUP(AH131,'H. VER.'!$AL$10:$AV$171,11,FALSE),"")))))))</f>
        <v/>
      </c>
      <c r="GR131" s="148" t="str">
        <f>IF(AI131="","",IF(AI131="L",0,IF(AI131="V",0,IF(AI131="X",0,IF(AI$2="L",VLOOKUP(AI131,'H. VER.'!$F$10:$P$171,11,FALSE),IF(AI$2="S",VLOOKUP(AI131,'H. VER.'!$V$10:$AF$171,11,FALSE),IF(AI$2="D",VLOOKUP(AI131,'H. VER.'!$AL$10:$AV$171,11,FALSE),"")))))))</f>
        <v/>
      </c>
      <c r="GS131" s="148" t="str">
        <f>IF(AJ131="","",IF(AJ131="L",0,IF(AJ131="V",0,IF(AJ131="X",0,IF(AJ$2="L",VLOOKUP(AJ131,'H. VER.'!$F$10:$P$171,11,FALSE),IF(AJ$2="S",VLOOKUP(AJ131,'H. VER.'!$V$10:$AF$171,11,FALSE),IF(AJ$2="D",VLOOKUP(AJ131,'H. VER.'!$AL$10:$AV$171,11,FALSE),"")))))))</f>
        <v/>
      </c>
      <c r="GT131" s="148" t="str">
        <f>IF(AK131="","",IF(AK131="L",0,IF(AK131="V",0,IF(AK131="X",0,IF(AK$2="L",VLOOKUP(AK131,'H. VER.'!$F$10:$P$171,11,FALSE),IF(AK$2="S",VLOOKUP(AK131,'H. VER.'!$V$10:$AF$171,11,FALSE),IF(AK$2="D",VLOOKUP(AK131,'H. VER.'!$AL$10:$AV$171,11,FALSE),"")))))))</f>
        <v/>
      </c>
      <c r="GU131" s="19"/>
      <c r="GV131" s="417" t="str">
        <f t="shared" si="122"/>
        <v/>
      </c>
      <c r="GW131" s="415"/>
    </row>
    <row r="132" spans="1:205" ht="15" customHeight="1">
      <c r="A132" s="368"/>
      <c r="B132" s="367" t="str">
        <f>IFERROR(VLOOKUP(A548/7/2023+CONDUCTORES!C:V,20,FALSE),"")</f>
        <v/>
      </c>
      <c r="C132" s="560" t="str">
        <f>IF(CUADRO!A132="",IF(B132="","",B132),VLOOKUP(CUADRO!A132,CONDUCTORES!C:E,3,FALSE))</f>
        <v/>
      </c>
      <c r="D132" s="561" t="str">
        <f>IF(ISNA(IF(B132="",IF(A132="","",A132),VLOOKUP(B132,CONDUCTORES!B:F,5,FALSE))),"",(IF(B132="",IF(A132="","",A132),VLOOKUP(B132,CONDUCTORES!B:F,5,FALSE))))</f>
        <v/>
      </c>
      <c r="E132" s="546">
        <v>117</v>
      </c>
      <c r="F132" s="552"/>
      <c r="G132" s="519"/>
      <c r="H132" s="519"/>
      <c r="I132" s="519"/>
      <c r="J132" s="519"/>
      <c r="K132" s="519"/>
      <c r="L132" s="519"/>
      <c r="M132" s="519"/>
      <c r="N132" s="519"/>
      <c r="O132" s="519"/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9"/>
      <c r="AC132" s="519"/>
      <c r="AD132" s="519"/>
      <c r="AE132" s="519"/>
      <c r="AF132" s="519"/>
      <c r="AG132" s="519"/>
      <c r="AH132" s="519"/>
      <c r="AI132" s="519"/>
      <c r="AJ132" s="519"/>
      <c r="AK132" s="519"/>
      <c r="AL132" s="417">
        <f t="shared" si="111"/>
        <v>0</v>
      </c>
      <c r="AM132" s="417">
        <f t="shared" si="79"/>
        <v>31</v>
      </c>
      <c r="AN132" s="463">
        <f t="shared" si="112"/>
        <v>0</v>
      </c>
      <c r="AO132" s="463">
        <f t="shared" si="113"/>
        <v>0</v>
      </c>
      <c r="AP132" s="463">
        <f t="shared" si="114"/>
        <v>0</v>
      </c>
      <c r="AQ132" s="463">
        <f t="shared" si="115"/>
        <v>0</v>
      </c>
      <c r="AR132" s="463">
        <f t="shared" si="116"/>
        <v>0</v>
      </c>
      <c r="AS132" s="464">
        <f t="shared" si="117"/>
        <v>0</v>
      </c>
      <c r="AT132" s="464">
        <f t="shared" si="118"/>
        <v>0</v>
      </c>
      <c r="AU132" s="465">
        <f>EH132+(AO132*(CALCULADORA!$L$22/30))+(CUADRO!AP132*CALCULADORA!$J$22)+(CUADRO!AQ132*CALCULADORA!$J$22)+(CUADRO!AR132*CALCULADORA!$J$22)</f>
        <v>0</v>
      </c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97">
        <f t="shared" ref="BV132:BV153" si="154">IF(G132="HS",0,IF(G132="AP",0,IF(G132="BA",0,IF(G132="V",0,IF(G132&lt;&gt;"L",BU132+1,0)))))</f>
        <v>1</v>
      </c>
      <c r="BW132" s="97">
        <f t="shared" ref="BW132:BW153" si="155">IF(H132="HS",0,IF(H132="AP",0,IF(H132="BA",0,IF(H132="V",0,IF(H132&lt;&gt;"L",BV132+1,0)))))</f>
        <v>2</v>
      </c>
      <c r="BX132" s="97">
        <f t="shared" ref="BX132:BX153" si="156">IF(I132="HS",0,IF(I132="AP",0,IF(I132="BA",0,IF(I132="V",0,IF(I132&lt;&gt;"L",BW132+1,0)))))</f>
        <v>3</v>
      </c>
      <c r="BY132" s="97">
        <f t="shared" ref="BY132:BY153" si="157">IF(J132="HS",0,IF(J132="AP",0,IF(J132="BA",0,IF(J132="V",0,IF(J132&lt;&gt;"L",BX132+1,0)))))</f>
        <v>4</v>
      </c>
      <c r="BZ132" s="97">
        <f t="shared" ref="BZ132:BZ153" si="158">IF(K132="HS",0,IF(K132="AP",0,IF(K132="BA",0,IF(K132="V",0,IF(K132&lt;&gt;"L",BY132+1,0)))))</f>
        <v>5</v>
      </c>
      <c r="CA132" s="97">
        <f t="shared" ref="CA132:CA153" si="159">IF(L132="HS",0,IF(L132="AP",0,IF(L132="BA",0,IF(L132="V",0,IF(L132&lt;&gt;"L",BZ132+1,0)))))</f>
        <v>6</v>
      </c>
      <c r="CB132" s="97">
        <f t="shared" ref="CB132:CB153" si="160">IF(M132="HS",0,IF(M132="AP",0,IF(M132="BA",0,IF(M132="V",0,IF(M132&lt;&gt;"L",CA132+1,0)))))</f>
        <v>7</v>
      </c>
      <c r="CC132" s="97">
        <f t="shared" ref="CC132:CC153" si="161">IF(N132="HS",0,IF(N132="AP",0,IF(N132="BA",0,IF(N132="V",0,IF(N132&lt;&gt;"L",CB132+1,0)))))</f>
        <v>8</v>
      </c>
      <c r="CD132" s="97">
        <f t="shared" ref="CD132:CD153" si="162">IF(O132="HS",0,IF(O132="AP",0,IF(O132="BA",0,IF(O132="V",0,IF(O132&lt;&gt;"L",CC132+1,0)))))</f>
        <v>9</v>
      </c>
      <c r="CE132" s="97">
        <f t="shared" ref="CE132:CE153" si="163">IF(P132="HS",0,IF(P132="AP",0,IF(P132="BA",0,IF(P132="V",0,IF(P132&lt;&gt;"L",CD132+1,0)))))</f>
        <v>10</v>
      </c>
      <c r="CF132" s="97">
        <f t="shared" ref="CF132:CF153" si="164">IF(Q132="HS",0,IF(Q132="AP",0,IF(Q132="BA",0,IF(Q132="V",0,IF(Q132&lt;&gt;"L",CE132+1,0)))))</f>
        <v>11</v>
      </c>
      <c r="CG132" s="97">
        <f t="shared" ref="CG132:CG153" si="165">IF(R132="HS",0,IF(R132="AP",0,IF(R132="BA",0,IF(R132="V",0,IF(R132&lt;&gt;"L",CF132+1,0)))))</f>
        <v>12</v>
      </c>
      <c r="CH132" s="97">
        <f t="shared" ref="CH132:CH153" si="166">IF(S132="HS",0,IF(S132="AP",0,IF(S132="BA",0,IF(S132="V",0,IF(S132&lt;&gt;"L",CG132+1,0)))))</f>
        <v>13</v>
      </c>
      <c r="CI132" s="97">
        <f t="shared" ref="CI132:CI153" si="167">IF(T132="HS",0,IF(T132="AP",0,IF(T132="BA",0,IF(T132="V",0,IF(T132&lt;&gt;"L",CH132+1,0)))))</f>
        <v>14</v>
      </c>
      <c r="CJ132" s="97">
        <f t="shared" ref="CJ132:CJ153" si="168">IF(U132="HS",0,IF(U132="AP",0,IF(U132="BA",0,IF(U132="V",0,IF(U132&lt;&gt;"L",CI132+1,0)))))</f>
        <v>15</v>
      </c>
      <c r="CK132" s="97">
        <f t="shared" ref="CK132:CK153" si="169">IF(V132="HS",0,IF(V132="AP",0,IF(V132="BA",0,IF(V132="V",0,IF(V132&lt;&gt;"L",CJ132+1,0)))))</f>
        <v>16</v>
      </c>
      <c r="CL132" s="97">
        <f t="shared" ref="CL132:CL153" si="170">IF(W132="HS",0,IF(W132="AP",0,IF(W132="BA",0,IF(W132="V",0,IF(W132&lt;&gt;"L",CK132+1,0)))))</f>
        <v>17</v>
      </c>
      <c r="CM132" s="97">
        <f t="shared" ref="CM132:CM153" si="171">IF(X132="HS",0,IF(X132="AP",0,IF(X132="BA",0,IF(X132="V",0,IF(X132&lt;&gt;"L",CL132+1,0)))))</f>
        <v>18</v>
      </c>
      <c r="CN132" s="97">
        <f t="shared" ref="CN132:CN153" si="172">IF(Y132="HS",0,IF(Y132="AP",0,IF(Y132="BA",0,IF(Y132="V",0,IF(Y132&lt;&gt;"L",CM132+1,0)))))</f>
        <v>19</v>
      </c>
      <c r="CO132" s="97">
        <f t="shared" ref="CO132:CO153" si="173">IF(Z132="HS",0,IF(Z132="AP",0,IF(Z132="BA",0,IF(Z132="V",0,IF(Z132&lt;&gt;"L",CN132+1,0)))))</f>
        <v>20</v>
      </c>
      <c r="CP132" s="97">
        <f t="shared" ref="CP132:CP153" si="174">IF(AA132="HS",0,IF(AA132="AP",0,IF(AA132="BA",0,IF(AA132="V",0,IF(AA132&lt;&gt;"L",CO132+1,0)))))</f>
        <v>21</v>
      </c>
      <c r="CQ132" s="97">
        <f t="shared" ref="CQ132:CQ153" si="175">IF(AB132="HS",0,IF(AB132="AP",0,IF(AB132="BA",0,IF(AB132="V",0,IF(AB132&lt;&gt;"L",CP132+1,0)))))</f>
        <v>22</v>
      </c>
      <c r="CR132" s="97">
        <f t="shared" ref="CR132:CR153" si="176">IF(AC132="HS",0,IF(AC132="AP",0,IF(AC132="BA",0,IF(AC132="V",0,IF(AC132&lt;&gt;"L",CQ132+1,0)))))</f>
        <v>23</v>
      </c>
      <c r="CS132" s="97">
        <f t="shared" ref="CS132:CS153" si="177">IF(AD132="HS",0,IF(AD132="AP",0,IF(AD132="BA",0,IF(AD132="V",0,IF(AD132&lt;&gt;"L",CR132+1,0)))))</f>
        <v>24</v>
      </c>
      <c r="CT132" s="97">
        <f t="shared" ref="CT132:CT153" si="178">IF(AE132="HS",0,IF(AE132="AP",0,IF(AE132="BA",0,IF(AE132="V",0,IF(AE132&lt;&gt;"L",CS132+1,0)))))</f>
        <v>25</v>
      </c>
      <c r="CU132" s="97">
        <f t="shared" ref="CU132:CU153" si="179">IF(AF132="HS",0,IF(AF132="AP",0,IF(AF132="BA",0,IF(AF132="V",0,IF(AF132&lt;&gt;"L",CT132+1,0)))))</f>
        <v>26</v>
      </c>
      <c r="CV132" s="97">
        <f t="shared" ref="CV132:CV153" si="180">IF(AG132="HS",0,IF(AG132="AP",0,IF(AG132="BA",0,IF(AG132="V",0,IF(AG132&lt;&gt;"L",CU132+1,0)))))</f>
        <v>27</v>
      </c>
      <c r="CW132" s="97">
        <f t="shared" ref="CW132:CW153" si="181">IF(AH132="HS",0,IF(AH132="AP",0,IF(AH132="BA",0,IF(AH132="V",0,IF(AH132&lt;&gt;"L",CV132+1,0)))))</f>
        <v>28</v>
      </c>
      <c r="CX132" s="97">
        <f t="shared" ref="CX132:CX153" si="182">IF(AI132="HS",0,IF(AI132="AP",0,IF(AI132="BA",0,IF(AI132="V",0,IF(AI132&lt;&gt;"L",CW132+1,0)))))</f>
        <v>29</v>
      </c>
      <c r="CY132" s="97">
        <f t="shared" ref="CY132:CY153" si="183">IF(AJ132="HS",0,IF(AJ132="AP",0,IF(AJ132="BA",0,IF(AJ132="V",0,IF(AJ132&lt;&gt;"L",CX132+1,0)))))</f>
        <v>30</v>
      </c>
      <c r="CZ132" s="97">
        <f t="shared" ref="CZ132:CZ153" si="184">IF(AK132="HS",0,IF(AK132="AP",0,IF(AK132="BA",0,IF(AK132="V",0,IF(AK132&lt;&gt;"L",CY132+1,0)))))</f>
        <v>31</v>
      </c>
      <c r="DA132" s="19"/>
      <c r="DB132" s="19"/>
      <c r="DC132" s="148" t="str">
        <f>IF(G132="X",CALCULADORA!$J$22,IF(CUADRO!G132="V",0,IF(CUADRO!G132="AP",0,IF(CUADRO!G132="HS",0,IF(CUADRO!G132="BA",0,IF(CALCULADORA!$M$2="INVIERNO",CUADRO!EJ132,CUADRO!FP132))))))</f>
        <v/>
      </c>
      <c r="DD132" s="148" t="str">
        <f>IF(H132="X",CALCULADORA!$J$22,IF(CUADRO!H132="V",0,IF(CUADRO!H132="AP",0,IF(CUADRO!H132="HS",0,IF(CUADRO!H132="BA",0,IF(CALCULADORA!$M$2="INVIERNO",CUADRO!EK132,CUADRO!FQ132))))))</f>
        <v/>
      </c>
      <c r="DE132" s="148" t="str">
        <f>IF(I132="X",CALCULADORA!$J$22,IF(CUADRO!I132="V",0,IF(CUADRO!I132="AP",0,IF(CUADRO!I132="HS",0,IF(CUADRO!I132="BA",0,IF(CALCULADORA!$M$2="INVIERNO",CUADRO!EL132,CUADRO!FR132))))))</f>
        <v/>
      </c>
      <c r="DF132" s="148" t="str">
        <f>IF(J132="X",CALCULADORA!$J$22,IF(CUADRO!J132="V",0,IF(CUADRO!J132="AP",0,IF(CUADRO!J132="HS",0,IF(CUADRO!J132="BA",0,IF(CALCULADORA!$M$2="INVIERNO",CUADRO!EM132,CUADRO!FS132))))))</f>
        <v/>
      </c>
      <c r="DG132" s="148" t="str">
        <f>IF(K132="X",CALCULADORA!$J$22,IF(CUADRO!K132="V",0,IF(CUADRO!K132="AP",0,IF(CUADRO!K132="HS",0,IF(CUADRO!K132="BA",0,IF(CALCULADORA!$M$2="INVIERNO",CUADRO!EN132,CUADRO!FT132))))))</f>
        <v/>
      </c>
      <c r="DH132" s="148" t="str">
        <f>IF(L132="X",CALCULADORA!$J$22,IF(CUADRO!L132="V",0,IF(CUADRO!L132="AP",0,IF(CUADRO!L132="HS",0,IF(CUADRO!L132="BA",0,IF(CALCULADORA!$M$2="INVIERNO",CUADRO!EO132,CUADRO!FU132))))))</f>
        <v/>
      </c>
      <c r="DI132" s="148" t="str">
        <f>IF(M132="X",CALCULADORA!$J$22,IF(CUADRO!M132="V",0,IF(CUADRO!M132="AP",0,IF(CUADRO!M132="HS",0,IF(CUADRO!M132="BA",0,IF(CALCULADORA!$M$2="INVIERNO",CUADRO!EP132,CUADRO!FV132))))))</f>
        <v/>
      </c>
      <c r="DJ132" s="148" t="str">
        <f>IF(N132="X",CALCULADORA!$J$22,IF(CUADRO!N132="V",0,IF(CUADRO!N132="AP",0,IF(CUADRO!N132="HS",0,IF(CUADRO!N132="BA",0,IF(CALCULADORA!$M$2="INVIERNO",CUADRO!EQ132,CUADRO!FW132))))))</f>
        <v/>
      </c>
      <c r="DK132" s="148" t="str">
        <f>IF(O132="X",CALCULADORA!$J$22,IF(CUADRO!O132="V",0,IF(CUADRO!O132="AP",0,IF(CUADRO!O132="HS",0,IF(CUADRO!O132="BA",0,IF(CALCULADORA!$M$2="INVIERNO",CUADRO!ER132,CUADRO!FX132))))))</f>
        <v/>
      </c>
      <c r="DL132" s="148" t="str">
        <f>IF(P132="X",CALCULADORA!$J$22,IF(CUADRO!P132="V",0,IF(CUADRO!P132="AP",0,IF(CUADRO!P132="HS",0,IF(CUADRO!P132="BA",0,IF(CALCULADORA!$M$2="INVIERNO",CUADRO!ES132,CUADRO!FY132))))))</f>
        <v/>
      </c>
      <c r="DM132" s="148" t="str">
        <f>IF(Q132="X",CALCULADORA!$J$22,IF(CUADRO!Q132="V",0,IF(CUADRO!Q132="AP",0,IF(CUADRO!Q132="HS",0,IF(CUADRO!Q132="BA",0,IF(CALCULADORA!$M$2="INVIERNO",CUADRO!ET132,CUADRO!FZ132))))))</f>
        <v/>
      </c>
      <c r="DN132" s="148" t="str">
        <f>IF(R132="X",CALCULADORA!$J$22,IF(CUADRO!R132="V",0,IF(CUADRO!R132="AP",0,IF(CUADRO!R132="HS",0,IF(CUADRO!R132="BA",0,IF(CALCULADORA!$M$2="INVIERNO",CUADRO!EU132,CUADRO!GA132))))))</f>
        <v/>
      </c>
      <c r="DO132" s="148" t="str">
        <f>IF(S132="X",CALCULADORA!$J$22,IF(CUADRO!S132="V",0,IF(CUADRO!S132="AP",0,IF(CUADRO!S132="HS",0,IF(CUADRO!S132="BA",0,IF(CALCULADORA!$M$2="INVIERNO",CUADRO!EV132,CUADRO!GB132))))))</f>
        <v/>
      </c>
      <c r="DP132" s="148" t="str">
        <f>IF(T132="X",CALCULADORA!$J$22,IF(CUADRO!T132="V",0,IF(CUADRO!T132="AP",0,IF(CUADRO!T132="HS",0,IF(CUADRO!T132="BA",0,IF(CALCULADORA!$M$2="INVIERNO",CUADRO!EW132,CUADRO!GC132))))))</f>
        <v/>
      </c>
      <c r="DQ132" s="148" t="str">
        <f>IF(U132="X",CALCULADORA!$J$22,IF(CUADRO!U132="V",0,IF(CUADRO!U132="AP",0,IF(CUADRO!U132="HS",0,IF(CUADRO!U132="BA",0,IF(CALCULADORA!$M$2="INVIERNO",CUADRO!EX132,CUADRO!GD132))))))</f>
        <v/>
      </c>
      <c r="DR132" s="148" t="str">
        <f>IF(V132="X",CALCULADORA!$J$22,IF(CUADRO!V132="V",0,IF(CUADRO!V132="AP",0,IF(CUADRO!V132="HS",0,IF(CUADRO!V132="BA",0,IF(CALCULADORA!$M$2="INVIERNO",CUADRO!EY132,CUADRO!GE132))))))</f>
        <v/>
      </c>
      <c r="DS132" s="148" t="str">
        <f>IF(W132="X",CALCULADORA!$J$22,IF(CUADRO!W132="V",0,IF(CUADRO!W132="AP",0,IF(CUADRO!W132="HS",0,IF(CUADRO!W132="BA",0,IF(CALCULADORA!$M$2="INVIERNO",CUADRO!EZ132,CUADRO!GF132))))))</f>
        <v/>
      </c>
      <c r="DT132" s="148" t="str">
        <f>IF(X132="X",CALCULADORA!$J$22,IF(CUADRO!X132="V",0,IF(CUADRO!X132="AP",0,IF(CUADRO!X132="HS",0,IF(CUADRO!X132="BA",0,IF(CALCULADORA!$M$2="INVIERNO",CUADRO!FA132,CUADRO!GG132))))))</f>
        <v/>
      </c>
      <c r="DU132" s="148" t="str">
        <f>IF(Y132="X",CALCULADORA!$J$22,IF(CUADRO!Y132="V",0,IF(CUADRO!Y132="AP",0,IF(CUADRO!Y132="HS",0,IF(CUADRO!Y132="BA",0,IF(CALCULADORA!$M$2="INVIERNO",CUADRO!FB132,CUADRO!GH132))))))</f>
        <v/>
      </c>
      <c r="DV132" s="148" t="str">
        <f>IF(Z132="X",CALCULADORA!$J$22,IF(CUADRO!Z132="V",0,IF(CUADRO!Z132="AP",0,IF(CUADRO!Z132="HS",0,IF(CUADRO!Z132="BA",0,IF(CALCULADORA!$M$2="INVIERNO",CUADRO!FC132,CUADRO!GI132))))))</f>
        <v/>
      </c>
      <c r="DW132" s="148" t="str">
        <f>IF(AA132="X",CALCULADORA!$J$22,IF(CUADRO!AA132="V",0,IF(CUADRO!AA132="AP",0,IF(CUADRO!AA132="HS",0,IF(CUADRO!AA132="BA",0,IF(CALCULADORA!$M$2="INVIERNO",CUADRO!FD132,CUADRO!GJ132))))))</f>
        <v/>
      </c>
      <c r="DX132" s="148" t="str">
        <f>IF(AB132="X",CALCULADORA!$J$22,IF(CUADRO!AB132="V",0,IF(CUADRO!AB132="AP",0,IF(CUADRO!AB132="HS",0,IF(CUADRO!AB132="BA",0,IF(CALCULADORA!$M$2="INVIERNO",CUADRO!FE132,CUADRO!GK132))))))</f>
        <v/>
      </c>
      <c r="DY132" s="148" t="str">
        <f>IF(AC132="X",CALCULADORA!$J$22,IF(CUADRO!AC132="V",0,IF(CUADRO!AC132="AP",0,IF(CUADRO!AC132="HS",0,IF(CUADRO!AC132="BA",0,IF(CALCULADORA!$M$2="INVIERNO",CUADRO!FF132,CUADRO!GL132))))))</f>
        <v/>
      </c>
      <c r="DZ132" s="148" t="str">
        <f>IF(AD132="X",CALCULADORA!$J$22,IF(CUADRO!AD132="V",0,IF(CUADRO!AD132="AP",0,IF(CUADRO!AD132="HS",0,IF(CUADRO!AD132="BA",0,IF(CALCULADORA!$M$2="INVIERNO",CUADRO!FG132,CUADRO!GM132))))))</f>
        <v/>
      </c>
      <c r="EA132" s="148" t="str">
        <f>IF(AE132="X",CALCULADORA!$J$22,IF(CUADRO!AE132="V",0,IF(CUADRO!AE132="AP",0,IF(CUADRO!AE132="HS",0,IF(CUADRO!AE132="BA",0,IF(CALCULADORA!$M$2="INVIERNO",CUADRO!FH132,CUADRO!GN132))))))</f>
        <v/>
      </c>
      <c r="EB132" s="148" t="str">
        <f>IF(AF132="X",CALCULADORA!$J$22,IF(CUADRO!AF132="V",0,IF(CUADRO!AF132="AP",0,IF(CUADRO!AF132="HS",0,IF(CUADRO!AF132="BA",0,IF(CALCULADORA!$M$2="INVIERNO",CUADRO!FI132,CUADRO!GO132))))))</f>
        <v/>
      </c>
      <c r="EC132" s="148" t="str">
        <f>IF(AG132="X",CALCULADORA!$J$22,IF(CUADRO!AG132="V",0,IF(CUADRO!AG132="AP",0,IF(CUADRO!AG132="HS",0,IF(CUADRO!AG132="BA",0,IF(CALCULADORA!$M$2="INVIERNO",CUADRO!FJ132,CUADRO!GP132))))))</f>
        <v/>
      </c>
      <c r="ED132" s="148" t="str">
        <f>IF(AH132="X",CALCULADORA!$J$22,IF(CUADRO!AH132="V",0,IF(CUADRO!AH132="AP",0,IF(CUADRO!AH132="HS",0,IF(CUADRO!AH132="BA",0,IF(CALCULADORA!$M$2="INVIERNO",CUADRO!FK132,CUADRO!GQ132))))))</f>
        <v/>
      </c>
      <c r="EE132" s="148" t="str">
        <f>IF(AI132="X",CALCULADORA!$J$22,IF(CUADRO!AI132="V",0,IF(CUADRO!AI132="AP",0,IF(CUADRO!AI132="HS",0,IF(CUADRO!AI132="BA",0,IF(CALCULADORA!$M$2="INVIERNO",CUADRO!FL132,CUADRO!GR132))))))</f>
        <v/>
      </c>
      <c r="EF132" s="148" t="str">
        <f>IF(AJ132="X",CALCULADORA!$J$22,IF(CUADRO!AJ132="V",0,IF(CUADRO!AJ132="AP",0,IF(CUADRO!AJ132="HS",0,IF(CUADRO!AJ132="BA",0,IF(CALCULADORA!$M$2="INVIERNO",CUADRO!FM132,CUADRO!GS132))))))</f>
        <v/>
      </c>
      <c r="EG132" s="148" t="str">
        <f>IF(AK132="X",CALCULADORA!$J$22,IF(CUADRO!AK132="V",0,IF(CUADRO!AK132="AP",0,IF(CUADRO!AK132="HS",0,IF(CUADRO!AK132="BA",0,IF(CALCULADORA!$M$2="INVIERNO",CUADRO!FN132,CUADRO!GT132))))))</f>
        <v/>
      </c>
      <c r="EH132" s="363">
        <f t="shared" si="119"/>
        <v>0</v>
      </c>
      <c r="EI132" s="19"/>
      <c r="EJ132" s="148" t="str">
        <f>IF(G132="","",IF(G132="L",0,IF(G132="V",0,IF(G132="X",0,IF(G$2="L",VLOOKUP(G132,'H. INV.'!$F$10:$P$171,11,FALSE),IF(G$2="S",VLOOKUP(G132,'H. INV.'!$V$10:$AF$171,11,FALSE),IF(G$2="D",VLOOKUP(G132,'H. INV.'!$AL$10:$AV$171,11,FALSE),"")))))))</f>
        <v/>
      </c>
      <c r="EK132" s="148" t="str">
        <f>IF(H132="","",IF(H132="L",0,IF(H132="V",0,IF(H132="X",0,IF(H$2="L",VLOOKUP(H132,'H. INV.'!$F$10:$P$171,11,FALSE),IF(H$2="S",VLOOKUP(H132,'H. INV.'!$V$10:$AF$171,11,FALSE),IF(H$2="D",VLOOKUP(H132,'H. INV.'!$AL$10:$AV$171,11,FALSE),"")))))))</f>
        <v/>
      </c>
      <c r="EL132" s="148" t="str">
        <f>IF(I132="","",IF(I132="L",0,IF(I132="V",0,IF(I132="X",0,IF(I$2="L",VLOOKUP(I132,'H. INV.'!$F$10:$P$171,11,FALSE),IF(I$2="S",VLOOKUP(I132,'H. INV.'!$V$10:$AF$171,11,FALSE),IF(I$2="D",VLOOKUP(I132,'H. INV.'!$AL$10:$AV$171,11,FALSE),"")))))))</f>
        <v/>
      </c>
      <c r="EM132" s="148" t="str">
        <f>IF(J132="","",IF(J132="L",0,IF(J132="V",0,IF(J132="X",0,IF(J$2="L",VLOOKUP(J132,'H. INV.'!$F$10:$P$171,11,FALSE),IF(J$2="S",VLOOKUP(J132,'H. INV.'!$V$10:$AF$171,11,FALSE),IF(J$2="D",VLOOKUP(J132,'H. INV.'!$AL$10:$AV$171,11,FALSE),"")))))))</f>
        <v/>
      </c>
      <c r="EN132" s="148" t="str">
        <f>IF(K132="","",IF(K132="L",0,IF(K132="V",0,IF(K132="X",0,IF(K$2="L",VLOOKUP(K132,'H. INV.'!$F$10:$P$171,11,FALSE),IF(K$2="S",VLOOKUP(K132,'H. INV.'!$V$10:$AF$171,11,FALSE),IF(K$2="D",VLOOKUP(K132,'H. INV.'!$AL$10:$AV$171,11,FALSE),"")))))))</f>
        <v/>
      </c>
      <c r="EO132" s="148" t="str">
        <f>IF(L132="","",IF(L132="L",0,IF(L132="V",0,IF(L132="X",0,IF(L$2="L",VLOOKUP(L132,'H. INV.'!$F$10:$P$171,11,FALSE),IF(L$2="S",VLOOKUP(L132,'H. INV.'!$V$10:$AF$171,11,FALSE),IF(L$2="D",VLOOKUP(L132,'H. INV.'!$AL$10:$AV$171,11,FALSE),"")))))))</f>
        <v/>
      </c>
      <c r="EP132" s="148" t="str">
        <f>IF(M132="","",IF(M132="L",0,IF(M132="V",0,IF(M132="X",0,IF(M$2="L",VLOOKUP(M132,'H. INV.'!$F$10:$P$171,11,FALSE),IF(M$2="S",VLOOKUP(M132,'H. INV.'!$V$10:$AF$171,11,FALSE),IF(M$2="D",VLOOKUP(M132,'H. INV.'!$AL$10:$AV$171,11,FALSE),"")))))))</f>
        <v/>
      </c>
      <c r="EQ132" s="148" t="str">
        <f>IF(N132="","",IF(N132="L",0,IF(N132="V",0,IF(N132="X",0,IF(N$2="L",VLOOKUP(N132,'H. INV.'!$F$10:$P$171,11,FALSE),IF(N$2="S",VLOOKUP(N132,'H. INV.'!$V$10:$AF$171,11,FALSE),IF(N$2="D",VLOOKUP(N132,'H. INV.'!$AL$10:$AV$171,11,FALSE),"")))))))</f>
        <v/>
      </c>
      <c r="ER132" s="148" t="str">
        <f>IF(O132="","",IF(O132="L",0,IF(O132="V",0,IF(O132="X",0,IF(O$2="L",VLOOKUP(O132,'H. INV.'!$F$10:$P$171,11,FALSE),IF(O$2="S",VLOOKUP(O132,'H. INV.'!$V$10:$AF$171,11,FALSE),IF(O$2="D",VLOOKUP(O132,'H. INV.'!$AL$10:$AV$171,11,FALSE),"")))))))</f>
        <v/>
      </c>
      <c r="ES132" s="148" t="str">
        <f>IF(P132="","",IF(P132="L",0,IF(P132="V",0,IF(P132="X",0,IF(P$2="L",VLOOKUP(P132,'H. INV.'!$F$10:$P$171,11,FALSE),IF(P$2="S",VLOOKUP(P132,'H. INV.'!$V$10:$AF$171,11,FALSE),IF(P$2="D",VLOOKUP(P132,'H. INV.'!$AL$10:$AV$171,11,FALSE),"")))))))</f>
        <v/>
      </c>
      <c r="ET132" s="148" t="str">
        <f>IF(Q132="","",IF(Q132="L",0,IF(Q132="V",0,IF(Q132="X",0,IF(Q$2="L",VLOOKUP(Q132,'H. INV.'!$F$10:$P$171,11,FALSE),IF(Q$2="S",VLOOKUP(Q132,'H. INV.'!$V$10:$AF$171,11,FALSE),IF(Q$2="D",VLOOKUP(Q132,'H. INV.'!$AL$10:$AV$171,11,FALSE),"")))))))</f>
        <v/>
      </c>
      <c r="EU132" s="148" t="str">
        <f>IF(R132="","",IF(R132="L",0,IF(R132="V",0,IF(R132="X",0,IF(R$2="L",VLOOKUP(R132,'H. INV.'!$F$10:$P$171,11,FALSE),IF(R$2="S",VLOOKUP(R132,'H. INV.'!$V$10:$AF$171,11,FALSE),IF(R$2="D",VLOOKUP(R132,'H. INV.'!$AL$10:$AV$171,11,FALSE),"")))))))</f>
        <v/>
      </c>
      <c r="EV132" s="148" t="str">
        <f>IF(S132="","",IF(S132="L",0,IF(S132="V",0,IF(S132="X",0,IF(S$2="L",VLOOKUP(S132,'H. INV.'!$F$10:$P$171,11,FALSE),IF(S$2="S",VLOOKUP(S132,'H. INV.'!$V$10:$AF$171,11,FALSE),IF(S$2="D",VLOOKUP(S132,'H. INV.'!$AL$10:$AV$171,11,FALSE),"")))))))</f>
        <v/>
      </c>
      <c r="EW132" s="148" t="str">
        <f>IF(T132="","",IF(T132="L",0,IF(T132="V",0,IF(T132="X",0,IF(T$2="L",VLOOKUP(T132,'H. INV.'!$F$10:$P$171,11,FALSE),IF(T$2="S",VLOOKUP(T132,'H. INV.'!$V$10:$AF$171,11,FALSE),IF(T$2="D",VLOOKUP(T132,'H. INV.'!$AL$10:$AV$171,11,FALSE),"")))))))</f>
        <v/>
      </c>
      <c r="EX132" s="148" t="str">
        <f>IF(U132="","",IF(U132="L",0,IF(U132="V",0,IF(U132="X",0,IF(U$2="L",VLOOKUP(U132,'H. INV.'!$F$10:$P$171,11,FALSE),IF(U$2="S",VLOOKUP(U132,'H. INV.'!$V$10:$AF$171,11,FALSE),IF(U$2="D",VLOOKUP(U132,'H. INV.'!$AL$10:$AV$171,11,FALSE),"")))))))</f>
        <v/>
      </c>
      <c r="EY132" s="148" t="str">
        <f>IF(V132="","",IF(V132="L",0,IF(V132="V",0,IF(V132="X",0,IF(V$2="L",VLOOKUP(V132,'H. INV.'!$F$10:$P$171,11,FALSE),IF(V$2="S",VLOOKUP(V132,'H. INV.'!$V$10:$AF$171,11,FALSE),IF(V$2="D",VLOOKUP(V132,'H. INV.'!$AL$10:$AV$171,11,FALSE),"")))))))</f>
        <v/>
      </c>
      <c r="EZ132" s="148" t="str">
        <f>IF(W132="","",IF(W132="L",0,IF(W132="V",0,IF(W132="X",0,IF(W$2="L",VLOOKUP(W132,'H. INV.'!$F$10:$P$171,11,FALSE),IF(W$2="S",VLOOKUP(W132,'H. INV.'!$V$10:$AF$171,11,FALSE),IF(W$2="D",VLOOKUP(W132,'H. INV.'!$AL$10:$AV$171,11,FALSE),"")))))))</f>
        <v/>
      </c>
      <c r="FA132" s="148" t="str">
        <f>IF(X132="","",IF(X132="L",0,IF(X132="V",0,IF(X132="X",0,IF(X$2="L",VLOOKUP(X132,'H. INV.'!$F$10:$P$171,11,FALSE),IF(X$2="S",VLOOKUP(X132,'H. INV.'!$V$10:$AF$171,11,FALSE),IF(X$2="D",VLOOKUP(X132,'H. INV.'!$AL$10:$AV$171,11,FALSE),"")))))))</f>
        <v/>
      </c>
      <c r="FB132" s="148" t="str">
        <f>IF(Y132="","",IF(Y132="L",0,IF(Y132="V",0,IF(Y132="X",0,IF(Y$2="L",VLOOKUP(Y132,'H. INV.'!$F$10:$P$171,11,FALSE),IF(Y$2="S",VLOOKUP(Y132,'H. INV.'!$V$10:$AF$171,11,FALSE),IF(Y$2="D",VLOOKUP(Y132,'H. INV.'!$AL$10:$AV$171,11,FALSE),"")))))))</f>
        <v/>
      </c>
      <c r="FC132" s="148" t="str">
        <f>IF(Z132="","",IF(Z132="L",0,IF(Z132="V",0,IF(Z132="X",0,IF(Z$2="L",VLOOKUP(Z132,'H. INV.'!$F$10:$P$171,11,FALSE),IF(Z$2="S",VLOOKUP(Z132,'H. INV.'!$V$10:$AF$171,11,FALSE),IF(Z$2="D",VLOOKUP(Z132,'H. INV.'!$AL$10:$AV$171,11,FALSE),"")))))))</f>
        <v/>
      </c>
      <c r="FD132" s="148" t="str">
        <f>IF(AA132="","",IF(AA132="L",0,IF(AA132="V",0,IF(AA132="X",0,IF(AA$2="L",VLOOKUP(AA132,'H. INV.'!$F$10:$P$171,11,FALSE),IF(AA$2="S",VLOOKUP(AA132,'H. INV.'!$V$10:$AF$171,11,FALSE),IF(AA$2="D",VLOOKUP(AA132,'H. INV.'!$AL$10:$AV$171,11,FALSE),"")))))))</f>
        <v/>
      </c>
      <c r="FE132" s="148" t="str">
        <f>IF(AB132="","",IF(AB132="L",0,IF(AB132="V",0,IF(AB132="X",0,IF(AB$2="L",VLOOKUP(AB132,'H. INV.'!$F$10:$P$171,11,FALSE),IF(AB$2="S",VLOOKUP(AB132,'H. INV.'!$V$10:$AF$171,11,FALSE),IF(AB$2="D",VLOOKUP(AB132,'H. INV.'!$AL$10:$AV$171,11,FALSE),"")))))))</f>
        <v/>
      </c>
      <c r="FF132" s="148" t="str">
        <f>IF(AC132="","",IF(AC132="L",0,IF(AC132="V",0,IF(AC132="X",0,IF(AC$2="L",VLOOKUP(AC132,'H. INV.'!$F$10:$P$171,11,FALSE),IF(AC$2="S",VLOOKUP(AC132,'H. INV.'!$V$10:$AF$171,11,FALSE),IF(AC$2="D",VLOOKUP(AC132,'H. INV.'!$AL$10:$AV$171,11,FALSE),"")))))))</f>
        <v/>
      </c>
      <c r="FG132" s="148" t="str">
        <f>IF(AD132="","",IF(AD132="L",0,IF(AD132="V",0,IF(AD132="X",0,IF(AD$2="L",VLOOKUP(AD132,'H. INV.'!$F$10:$P$171,11,FALSE),IF(AD$2="S",VLOOKUP(AD132,'H. INV.'!$V$10:$AF$171,11,FALSE),IF(AD$2="D",VLOOKUP(AD132,'H. INV.'!$AL$10:$AV$171,11,FALSE),"")))))))</f>
        <v/>
      </c>
      <c r="FH132" s="148" t="str">
        <f>IF(AE132="","",IF(AE132="L",0,IF(AE132="V",0,IF(AE132="X",0,IF(AE$2="L",VLOOKUP(AE132,'H. INV.'!$F$10:$P$171,11,FALSE),IF(AE$2="S",VLOOKUP(AE132,'H. INV.'!$V$10:$AF$171,11,FALSE),IF(AE$2="D",VLOOKUP(AE132,'H. INV.'!$AL$10:$AV$171,11,FALSE),"")))))))</f>
        <v/>
      </c>
      <c r="FI132" s="148" t="str">
        <f>IF(AF132="","",IF(AF132="L",0,IF(AF132="V",0,IF(AF132="X",0,IF(AF$2="L",VLOOKUP(AF132,'H. INV.'!$F$10:$P$171,11,FALSE),IF(AF$2="S",VLOOKUP(AF132,'H. INV.'!$V$10:$AF$171,11,FALSE),IF(AF$2="D",VLOOKUP(AF132,'H. INV.'!$AL$10:$AV$171,11,FALSE),"")))))))</f>
        <v/>
      </c>
      <c r="FJ132" s="148" t="str">
        <f>IF(AG132="","",IF(AG132="L",0,IF(AG132="V",0,IF(AG132="X",0,IF(AG$2="L",VLOOKUP(AG132,'H. INV.'!$F$10:$P$171,11,FALSE),IF(AG$2="S",VLOOKUP(AG132,'H. INV.'!$V$10:$AF$171,11,FALSE),IF(AG$2="D",VLOOKUP(AG132,'H. INV.'!$AL$10:$AV$171,11,FALSE),"")))))))</f>
        <v/>
      </c>
      <c r="FK132" s="148" t="str">
        <f>IF(AH132="","",IF(AH132="L",0,IF(AH132="V",0,IF(AH132="X",0,IF(AH$2="L",VLOOKUP(AH132,'H. INV.'!$F$10:$P$171,11,FALSE),IF(AH$2="S",VLOOKUP(AH132,'H. INV.'!$V$10:$AF$171,11,FALSE),IF(AH$2="D",VLOOKUP(AH132,'H. INV.'!$AL$10:$AV$171,11,FALSE),"")))))))</f>
        <v/>
      </c>
      <c r="FL132" s="148" t="str">
        <f>IF(AI132="","",IF(AI132="L",0,IF(AI132="V",0,IF(AI132="X",0,IF(AI$2="L",VLOOKUP(AI132,'H. INV.'!$F$10:$P$171,11,FALSE),IF(AI$2="S",VLOOKUP(AI132,'H. INV.'!$V$10:$AF$171,11,FALSE),IF(AI$2="D",VLOOKUP(AI132,'H. INV.'!$AL$10:$AV$171,11,FALSE),"")))))))</f>
        <v/>
      </c>
      <c r="FM132" s="148" t="str">
        <f>IF(AJ132="","",IF(AJ132="L",0,IF(AJ132="V",0,IF(AJ132="X",0,IF(AJ$2="L",VLOOKUP(AJ132,'H. INV.'!$F$10:$P$171,11,FALSE),IF(AJ$2="S",VLOOKUP(AJ132,'H. INV.'!$V$10:$AF$171,11,FALSE),IF(AJ$2="D",VLOOKUP(AJ132,'H. INV.'!$AL$10:$AV$171,11,FALSE),"")))))))</f>
        <v/>
      </c>
      <c r="FN132" s="148" t="str">
        <f>IF(AK132="","",IF(AK132="L",0,IF(AK132="V",0,IF(AK132="X",0,IF(AK$2="L",VLOOKUP(AK132,'H. INV.'!$F$10:$P$171,11,FALSE),IF(AK$2="S",VLOOKUP(AK132,'H. INV.'!$V$10:$AF$171,11,FALSE),IF(AK$2="D",VLOOKUP(AK132,'H. INV.'!$AL$10:$AV$171,11,FALSE),"")))))))</f>
        <v/>
      </c>
      <c r="FO132" s="19"/>
      <c r="FP132" s="148" t="str">
        <f>IF(G132="","",IF(G132="L",0,IF(G132="V",0,IF(G132="X",0,IF(G$2="L",VLOOKUP(G132,'H. VER.'!$F$10:$P$171,11,FALSE),IF(G$2="S",VLOOKUP(G132,'H. VER.'!$V$10:$AF$171,11,FALSE),IF(G$2="D",VLOOKUP(G132,'H. VER.'!$AL$10:$AV$171,11,FALSE),"")))))))</f>
        <v/>
      </c>
      <c r="FQ132" s="148" t="str">
        <f>IF(H132="","",IF(H132="L",0,IF(H132="V",0,IF(H132="X",0,IF(H$2="L",VLOOKUP(H132,'H. VER.'!$F$10:$P$171,11,FALSE),IF(H$2="S",VLOOKUP(H132,'H. VER.'!$V$10:$AF$171,11,FALSE),IF(H$2="D",VLOOKUP(H132,'H. VER.'!$AL$10:$AV$171,11,FALSE),"")))))))</f>
        <v/>
      </c>
      <c r="FR132" s="148" t="str">
        <f>IF(I132="","",IF(I132="L",0,IF(I132="V",0,IF(I132="X",0,IF(I$2="L",VLOOKUP(I132,'H. VER.'!$F$10:$P$171,11,FALSE),IF(I$2="S",VLOOKUP(I132,'H. VER.'!$V$10:$AF$171,11,FALSE),IF(I$2="D",VLOOKUP(I132,'H. VER.'!$AL$10:$AV$171,11,FALSE),"")))))))</f>
        <v/>
      </c>
      <c r="FS132" s="148" t="str">
        <f>IF(J132="","",IF(J132="L",0,IF(J132="V",0,IF(J132="X",0,IF(J$2="L",VLOOKUP(J132,'H. VER.'!$F$10:$P$171,11,FALSE),IF(J$2="S",VLOOKUP(J132,'H. VER.'!$V$10:$AF$171,11,FALSE),IF(J$2="D",VLOOKUP(J132,'H. VER.'!$AL$10:$AV$171,11,FALSE),"")))))))</f>
        <v/>
      </c>
      <c r="FT132" s="148" t="str">
        <f>IF(K132="","",IF(K132="L",0,IF(K132="V",0,IF(K132="X",0,IF(K$2="L",VLOOKUP(K132,'H. VER.'!$F$10:$P$171,11,FALSE),IF(K$2="S",VLOOKUP(K132,'H. VER.'!$V$10:$AF$171,11,FALSE),IF(K$2="D",VLOOKUP(K132,'H. VER.'!$AL$10:$AV$171,11,FALSE),"")))))))</f>
        <v/>
      </c>
      <c r="FU132" s="148" t="str">
        <f>IF(L132="","",IF(L132="L",0,IF(L132="V",0,IF(L132="X",0,IF(L$2="L",VLOOKUP(L132,'H. VER.'!$F$10:$P$171,11,FALSE),IF(L$2="S",VLOOKUP(L132,'H. VER.'!$V$10:$AF$171,11,FALSE),IF(L$2="D",VLOOKUP(L132,'H. VER.'!$AL$10:$AV$171,11,FALSE),"")))))))</f>
        <v/>
      </c>
      <c r="FV132" s="148" t="str">
        <f>IF(M132="","",IF(M132="L",0,IF(M132="V",0,IF(M132="X",0,IF(M$2="L",VLOOKUP(M132,'H. VER.'!$F$10:$P$171,11,FALSE),IF(M$2="S",VLOOKUP(M132,'H. VER.'!$V$10:$AF$171,11,FALSE),IF(M$2="D",VLOOKUP(M132,'H. VER.'!$AL$10:$AV$171,11,FALSE),"")))))))</f>
        <v/>
      </c>
      <c r="FW132" s="148" t="str">
        <f>IF(N132="","",IF(N132="L",0,IF(N132="V",0,IF(N132="X",0,IF(N$2="L",VLOOKUP(N132,'H. VER.'!$F$10:$P$171,11,FALSE),IF(N$2="S",VLOOKUP(N132,'H. VER.'!$V$10:$AF$171,11,FALSE),IF(N$2="D",VLOOKUP(N132,'H. VER.'!$AL$10:$AV$171,11,FALSE),"")))))))</f>
        <v/>
      </c>
      <c r="FX132" s="148" t="str">
        <f>IF(O132="","",IF(O132="L",0,IF(O132="V",0,IF(O132="X",0,IF(O$2="L",VLOOKUP(O132,'H. VER.'!$F$10:$P$171,11,FALSE),IF(O$2="S",VLOOKUP(O132,'H. VER.'!$V$10:$AF$171,11,FALSE),IF(O$2="D",VLOOKUP(O132,'H. VER.'!$AL$10:$AV$171,11,FALSE),"")))))))</f>
        <v/>
      </c>
      <c r="FY132" s="148" t="str">
        <f>IF(P132="","",IF(P132="L",0,IF(P132="V",0,IF(P132="X",0,IF(P$2="L",VLOOKUP(P132,'H. VER.'!$F$10:$P$171,11,FALSE),IF(P$2="S",VLOOKUP(P132,'H. VER.'!$V$10:$AF$171,11,FALSE),IF(P$2="D",VLOOKUP(P132,'H. VER.'!$AL$10:$AV$171,11,FALSE),"")))))))</f>
        <v/>
      </c>
      <c r="FZ132" s="148" t="str">
        <f>IF(Q132="","",IF(Q132="L",0,IF(Q132="V",0,IF(Q132="X",0,IF(Q$2="L",VLOOKUP(Q132,'H. VER.'!$F$10:$P$171,11,FALSE),IF(Q$2="S",VLOOKUP(Q132,'H. VER.'!$V$10:$AF$171,11,FALSE),IF(Q$2="D",VLOOKUP(Q132,'H. VER.'!$AL$10:$AV$171,11,FALSE),"")))))))</f>
        <v/>
      </c>
      <c r="GA132" s="148" t="str">
        <f>IF(R132="","",IF(R132="L",0,IF(R132="V",0,IF(R132="X",0,IF(R$2="L",VLOOKUP(R132,'H. VER.'!$F$10:$P$171,11,FALSE),IF(R$2="S",VLOOKUP(R132,'H. VER.'!$V$10:$AF$171,11,FALSE),IF(R$2="D",VLOOKUP(R132,'H. VER.'!$AL$10:$AV$171,11,FALSE),"")))))))</f>
        <v/>
      </c>
      <c r="GB132" s="148" t="str">
        <f>IF(S132="","",IF(S132="L",0,IF(S132="V",0,IF(S132="X",0,IF(S$2="L",VLOOKUP(S132,'H. VER.'!$F$10:$P$171,11,FALSE),IF(S$2="S",VLOOKUP(S132,'H. VER.'!$V$10:$AF$171,11,FALSE),IF(S$2="D",VLOOKUP(S132,'H. VER.'!$AL$10:$AV$171,11,FALSE),"")))))))</f>
        <v/>
      </c>
      <c r="GC132" s="148" t="str">
        <f>IF(T132="","",IF(T132="L",0,IF(T132="V",0,IF(T132="X",0,IF(T$2="L",VLOOKUP(T132,'H. VER.'!$F$10:$P$171,11,FALSE),IF(T$2="S",VLOOKUP(T132,'H. VER.'!$V$10:$AF$171,11,FALSE),IF(T$2="D",VLOOKUP(T132,'H. VER.'!$AL$10:$AV$171,11,FALSE),"")))))))</f>
        <v/>
      </c>
      <c r="GD132" s="148" t="str">
        <f>IF(U132="","",IF(U132="L",0,IF(U132="V",0,IF(U132="X",0,IF(U$2="L",VLOOKUP(U132,'H. VER.'!$F$10:$P$171,11,FALSE),IF(U$2="S",VLOOKUP(U132,'H. VER.'!$V$10:$AF$171,11,FALSE),IF(U$2="D",VLOOKUP(U132,'H. VER.'!$AL$10:$AV$171,11,FALSE),"")))))))</f>
        <v/>
      </c>
      <c r="GE132" s="148" t="str">
        <f>IF(V132="","",IF(V132="L",0,IF(V132="V",0,IF(V132="X",0,IF(V$2="L",VLOOKUP(V132,'H. VER.'!$F$10:$P$171,11,FALSE),IF(V$2="S",VLOOKUP(V132,'H. VER.'!$V$10:$AF$171,11,FALSE),IF(V$2="D",VLOOKUP(V132,'H. VER.'!$AL$10:$AV$171,11,FALSE),"")))))))</f>
        <v/>
      </c>
      <c r="GF132" s="148" t="str">
        <f>IF(W132="","",IF(W132="L",0,IF(W132="V",0,IF(W132="X",0,IF(W$2="L",VLOOKUP(W132,'H. VER.'!$F$10:$P$171,11,FALSE),IF(W$2="S",VLOOKUP(W132,'H. VER.'!$V$10:$AF$171,11,FALSE),IF(W$2="D",VLOOKUP(W132,'H. VER.'!$AL$10:$AV$171,11,FALSE),"")))))))</f>
        <v/>
      </c>
      <c r="GG132" s="148" t="str">
        <f>IF(X132="","",IF(X132="L",0,IF(X132="V",0,IF(X132="X",0,IF(X$2="L",VLOOKUP(X132,'H. VER.'!$F$10:$P$171,11,FALSE),IF(X$2="S",VLOOKUP(X132,'H. VER.'!$V$10:$AF$171,11,FALSE),IF(X$2="D",VLOOKUP(X132,'H. VER.'!$AL$10:$AV$171,11,FALSE),"")))))))</f>
        <v/>
      </c>
      <c r="GH132" s="148" t="str">
        <f>IF(Y132="","",IF(Y132="L",0,IF(Y132="V",0,IF(Y132="X",0,IF(Y$2="L",VLOOKUP(Y132,'H. VER.'!$F$10:$P$171,11,FALSE),IF(Y$2="S",VLOOKUP(Y132,'H. VER.'!$V$10:$AF$171,11,FALSE),IF(Y$2="D",VLOOKUP(Y132,'H. VER.'!$AL$10:$AV$171,11,FALSE),"")))))))</f>
        <v/>
      </c>
      <c r="GI132" s="148" t="str">
        <f>IF(Z132="","",IF(Z132="L",0,IF(Z132="V",0,IF(Z132="X",0,IF(Z$2="L",VLOOKUP(Z132,'H. VER.'!$F$10:$P$171,11,FALSE),IF(Z$2="S",VLOOKUP(Z132,'H. VER.'!$V$10:$AF$171,11,FALSE),IF(Z$2="D",VLOOKUP(Z132,'H. VER.'!$AL$10:$AV$171,11,FALSE),"")))))))</f>
        <v/>
      </c>
      <c r="GJ132" s="148" t="str">
        <f>IF(AA132="","",IF(AA132="L",0,IF(AA132="V",0,IF(AA132="X",0,IF(AA$2="L",VLOOKUP(AA132,'H. VER.'!$F$10:$P$171,11,FALSE),IF(AA$2="S",VLOOKUP(AA132,'H. VER.'!$V$10:$AF$171,11,FALSE),IF(AA$2="D",VLOOKUP(AA132,'H. VER.'!$AL$10:$AV$171,11,FALSE),"")))))))</f>
        <v/>
      </c>
      <c r="GK132" s="148" t="str">
        <f>IF(AB132="","",IF(AB132="L",0,IF(AB132="V",0,IF(AB132="X",0,IF(AB$2="L",VLOOKUP(AB132,'H. VER.'!$F$10:$P$171,11,FALSE),IF(AB$2="S",VLOOKUP(AB132,'H. VER.'!$V$10:$AF$171,11,FALSE),IF(AB$2="D",VLOOKUP(AB132,'H. VER.'!$AL$10:$AV$171,11,FALSE),"")))))))</f>
        <v/>
      </c>
      <c r="GL132" s="148" t="str">
        <f>IF(AC132="","",IF(AC132="L",0,IF(AC132="V",0,IF(AC132="X",0,IF(AC$2="L",VLOOKUP(AC132,'H. VER.'!$F$10:$P$171,11,FALSE),IF(AC$2="S",VLOOKUP(AC132,'H. VER.'!$V$10:$AF$171,11,FALSE),IF(AC$2="D",VLOOKUP(AC132,'H. VER.'!$AL$10:$AV$171,11,FALSE),"")))))))</f>
        <v/>
      </c>
      <c r="GM132" s="148" t="str">
        <f>IF(AD132="","",IF(AD132="L",0,IF(AD132="V",0,IF(AD132="X",0,IF(AD$2="L",VLOOKUP(AD132,'H. VER.'!$F$10:$P$171,11,FALSE),IF(AD$2="S",VLOOKUP(AD132,'H. VER.'!$V$10:$AF$171,11,FALSE),IF(AD$2="D",VLOOKUP(AD132,'H. VER.'!$AL$10:$AV$171,11,FALSE),"")))))))</f>
        <v/>
      </c>
      <c r="GN132" s="148" t="str">
        <f>IF(AE132="","",IF(AE132="L",0,IF(AE132="V",0,IF(AE132="X",0,IF(AE$2="L",VLOOKUP(AE132,'H. VER.'!$F$10:$P$171,11,FALSE),IF(AE$2="S",VLOOKUP(AE132,'H. VER.'!$V$10:$AF$171,11,FALSE),IF(AE$2="D",VLOOKUP(AE132,'H. VER.'!$AL$10:$AV$171,11,FALSE),"")))))))</f>
        <v/>
      </c>
      <c r="GO132" s="148" t="str">
        <f>IF(AF132="","",IF(AF132="L",0,IF(AF132="V",0,IF(AF132="X",0,IF(AF$2="L",VLOOKUP(AF132,'H. VER.'!$F$10:$P$171,11,FALSE),IF(AF$2="S",VLOOKUP(AF132,'H. VER.'!$V$10:$AF$171,11,FALSE),IF(AF$2="D",VLOOKUP(AF132,'H. VER.'!$AL$10:$AV$171,11,FALSE),"")))))))</f>
        <v/>
      </c>
      <c r="GP132" s="148" t="str">
        <f>IF(AG132="","",IF(AG132="L",0,IF(AG132="V",0,IF(AG132="X",0,IF(AG$2="L",VLOOKUP(AG132,'H. VER.'!$F$10:$P$171,11,FALSE),IF(AG$2="S",VLOOKUP(AG132,'H. VER.'!$V$10:$AF$171,11,FALSE),IF(AG$2="D",VLOOKUP(AG132,'H. VER.'!$AL$10:$AV$171,11,FALSE),"")))))))</f>
        <v/>
      </c>
      <c r="GQ132" s="148" t="str">
        <f>IF(AH132="","",IF(AH132="L",0,IF(AH132="V",0,IF(AH132="X",0,IF(AH$2="L",VLOOKUP(AH132,'H. VER.'!$F$10:$P$171,11,FALSE),IF(AH$2="S",VLOOKUP(AH132,'H. VER.'!$V$10:$AF$171,11,FALSE),IF(AH$2="D",VLOOKUP(AH132,'H. VER.'!$AL$10:$AV$171,11,FALSE),"")))))))</f>
        <v/>
      </c>
      <c r="GR132" s="148" t="str">
        <f>IF(AI132="","",IF(AI132="L",0,IF(AI132="V",0,IF(AI132="X",0,IF(AI$2="L",VLOOKUP(AI132,'H. VER.'!$F$10:$P$171,11,FALSE),IF(AI$2="S",VLOOKUP(AI132,'H. VER.'!$V$10:$AF$171,11,FALSE),IF(AI$2="D",VLOOKUP(AI132,'H. VER.'!$AL$10:$AV$171,11,FALSE),"")))))))</f>
        <v/>
      </c>
      <c r="GS132" s="148" t="str">
        <f>IF(AJ132="","",IF(AJ132="L",0,IF(AJ132="V",0,IF(AJ132="X",0,IF(AJ$2="L",VLOOKUP(AJ132,'H. VER.'!$F$10:$P$171,11,FALSE),IF(AJ$2="S",VLOOKUP(AJ132,'H. VER.'!$V$10:$AF$171,11,FALSE),IF(AJ$2="D",VLOOKUP(AJ132,'H. VER.'!$AL$10:$AV$171,11,FALSE),"")))))))</f>
        <v/>
      </c>
      <c r="GT132" s="148" t="str">
        <f>IF(AK132="","",IF(AK132="L",0,IF(AK132="V",0,IF(AK132="X",0,IF(AK$2="L",VLOOKUP(AK132,'H. VER.'!$F$10:$P$171,11,FALSE),IF(AK$2="S",VLOOKUP(AK132,'H. VER.'!$V$10:$AF$171,11,FALSE),IF(AK$2="D",VLOOKUP(AK132,'H. VER.'!$AL$10:$AV$171,11,FALSE),"")))))))</f>
        <v/>
      </c>
      <c r="GU132" s="19"/>
      <c r="GV132" s="417" t="str">
        <f t="shared" si="122"/>
        <v/>
      </c>
      <c r="GW132" s="415"/>
    </row>
    <row r="133" spans="1:205" ht="15" customHeight="1">
      <c r="A133" s="368"/>
      <c r="B133" s="367" t="str">
        <f>IFERROR(VLOOKUP(A549/7/2023+CONDUCTORES!C:V,20,FALSE),"")</f>
        <v/>
      </c>
      <c r="C133" s="560" t="str">
        <f>IF(CUADRO!A133="",IF(B133="","",B133),VLOOKUP(CUADRO!A133,CONDUCTORES!C:E,3,FALSE))</f>
        <v/>
      </c>
      <c r="D133" s="561" t="str">
        <f>IF(ISNA(IF(B133="",IF(A133="","",A133),VLOOKUP(B133,CONDUCTORES!B:F,5,FALSE))),"",(IF(B133="",IF(A133="","",A133),VLOOKUP(B133,CONDUCTORES!B:F,5,FALSE))))</f>
        <v/>
      </c>
      <c r="E133" s="546">
        <v>118</v>
      </c>
      <c r="F133" s="552"/>
      <c r="G133" s="519"/>
      <c r="H133" s="519"/>
      <c r="I133" s="519"/>
      <c r="J133" s="519"/>
      <c r="K133" s="519"/>
      <c r="L133" s="519"/>
      <c r="M133" s="519"/>
      <c r="N133" s="519"/>
      <c r="O133" s="519"/>
      <c r="P133" s="519"/>
      <c r="Q133" s="519"/>
      <c r="R133" s="519"/>
      <c r="S133" s="519"/>
      <c r="T133" s="519"/>
      <c r="U133" s="519"/>
      <c r="V133" s="519"/>
      <c r="W133" s="519"/>
      <c r="X133" s="519"/>
      <c r="Y133" s="519"/>
      <c r="Z133" s="519"/>
      <c r="AA133" s="519"/>
      <c r="AB133" s="519"/>
      <c r="AC133" s="519"/>
      <c r="AD133" s="519"/>
      <c r="AE133" s="519"/>
      <c r="AF133" s="519"/>
      <c r="AG133" s="519"/>
      <c r="AH133" s="519"/>
      <c r="AI133" s="519"/>
      <c r="AJ133" s="519"/>
      <c r="AK133" s="519"/>
      <c r="AL133" s="417">
        <f t="shared" si="111"/>
        <v>0</v>
      </c>
      <c r="AM133" s="417">
        <f t="shared" si="79"/>
        <v>31</v>
      </c>
      <c r="AN133" s="463">
        <f t="shared" ref="AN133:AN153" si="185">(COUNTA(G133:AK133))-AL133-AO133-AP133-AQ133-AR133</f>
        <v>0</v>
      </c>
      <c r="AO133" s="463">
        <f t="shared" ref="AO133:AO153" si="186">COUNTIF($G133:$AK133,"V")</f>
        <v>0</v>
      </c>
      <c r="AP133" s="463">
        <f t="shared" ref="AP133:AP153" si="187">COUNTIF($G133:$AK133,"BA")</f>
        <v>0</v>
      </c>
      <c r="AQ133" s="463">
        <f t="shared" ref="AQ133:AQ153" si="188">COUNTIF($G133:$AK133,"AP")</f>
        <v>0</v>
      </c>
      <c r="AR133" s="463">
        <f t="shared" ref="AR133:AR153" si="189">COUNTIF($G133:$AK133,"HS")</f>
        <v>0</v>
      </c>
      <c r="AS133" s="464">
        <f t="shared" ref="AS133:AS153" si="190">IF(AN133=0,0,AT133-(AN133*$AS$1))</f>
        <v>0</v>
      </c>
      <c r="AT133" s="464">
        <f t="shared" ref="AT133:AT153" si="191">EH133</f>
        <v>0</v>
      </c>
      <c r="AU133" s="465">
        <f>EH133+(AO133*(CALCULADORA!$L$22/30))+(CUADRO!AP133*CALCULADORA!$J$22)+(CUADRO!AQ133*CALCULADORA!$J$22)+(CUADRO!AR133*CALCULADORA!$J$22)</f>
        <v>0</v>
      </c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97">
        <f t="shared" si="154"/>
        <v>1</v>
      </c>
      <c r="BW133" s="97">
        <f t="shared" si="155"/>
        <v>2</v>
      </c>
      <c r="BX133" s="97">
        <f t="shared" si="156"/>
        <v>3</v>
      </c>
      <c r="BY133" s="97">
        <f t="shared" si="157"/>
        <v>4</v>
      </c>
      <c r="BZ133" s="97">
        <f t="shared" si="158"/>
        <v>5</v>
      </c>
      <c r="CA133" s="97">
        <f t="shared" si="159"/>
        <v>6</v>
      </c>
      <c r="CB133" s="97">
        <f t="shared" si="160"/>
        <v>7</v>
      </c>
      <c r="CC133" s="97">
        <f t="shared" si="161"/>
        <v>8</v>
      </c>
      <c r="CD133" s="97">
        <f t="shared" si="162"/>
        <v>9</v>
      </c>
      <c r="CE133" s="97">
        <f t="shared" si="163"/>
        <v>10</v>
      </c>
      <c r="CF133" s="97">
        <f t="shared" si="164"/>
        <v>11</v>
      </c>
      <c r="CG133" s="97">
        <f t="shared" si="165"/>
        <v>12</v>
      </c>
      <c r="CH133" s="97">
        <f t="shared" si="166"/>
        <v>13</v>
      </c>
      <c r="CI133" s="97">
        <f t="shared" si="167"/>
        <v>14</v>
      </c>
      <c r="CJ133" s="97">
        <f t="shared" si="168"/>
        <v>15</v>
      </c>
      <c r="CK133" s="97">
        <f t="shared" si="169"/>
        <v>16</v>
      </c>
      <c r="CL133" s="97">
        <f t="shared" si="170"/>
        <v>17</v>
      </c>
      <c r="CM133" s="97">
        <f t="shared" si="171"/>
        <v>18</v>
      </c>
      <c r="CN133" s="97">
        <f t="shared" si="172"/>
        <v>19</v>
      </c>
      <c r="CO133" s="97">
        <f t="shared" si="173"/>
        <v>20</v>
      </c>
      <c r="CP133" s="97">
        <f t="shared" si="174"/>
        <v>21</v>
      </c>
      <c r="CQ133" s="97">
        <f t="shared" si="175"/>
        <v>22</v>
      </c>
      <c r="CR133" s="97">
        <f t="shared" si="176"/>
        <v>23</v>
      </c>
      <c r="CS133" s="97">
        <f t="shared" si="177"/>
        <v>24</v>
      </c>
      <c r="CT133" s="97">
        <f t="shared" si="178"/>
        <v>25</v>
      </c>
      <c r="CU133" s="97">
        <f t="shared" si="179"/>
        <v>26</v>
      </c>
      <c r="CV133" s="97">
        <f t="shared" si="180"/>
        <v>27</v>
      </c>
      <c r="CW133" s="97">
        <f t="shared" si="181"/>
        <v>28</v>
      </c>
      <c r="CX133" s="97">
        <f t="shared" si="182"/>
        <v>29</v>
      </c>
      <c r="CY133" s="97">
        <f t="shared" si="183"/>
        <v>30</v>
      </c>
      <c r="CZ133" s="97">
        <f t="shared" si="184"/>
        <v>31</v>
      </c>
      <c r="DA133" s="19"/>
      <c r="DB133" s="19"/>
      <c r="DC133" s="148" t="str">
        <f>IF(G133="X",CALCULADORA!$J$22,IF(CUADRO!G133="V",0,IF(CUADRO!G133="AP",0,IF(CUADRO!G133="HS",0,IF(CUADRO!G133="BA",0,IF(CALCULADORA!$M$2="INVIERNO",CUADRO!EJ133,CUADRO!FP133))))))</f>
        <v/>
      </c>
      <c r="DD133" s="148" t="str">
        <f>IF(H133="X",CALCULADORA!$J$22,IF(CUADRO!H133="V",0,IF(CUADRO!H133="AP",0,IF(CUADRO!H133="HS",0,IF(CUADRO!H133="BA",0,IF(CALCULADORA!$M$2="INVIERNO",CUADRO!EK133,CUADRO!FQ133))))))</f>
        <v/>
      </c>
      <c r="DE133" s="148" t="str">
        <f>IF(I133="X",CALCULADORA!$J$22,IF(CUADRO!I133="V",0,IF(CUADRO!I133="AP",0,IF(CUADRO!I133="HS",0,IF(CUADRO!I133="BA",0,IF(CALCULADORA!$M$2="INVIERNO",CUADRO!EL133,CUADRO!FR133))))))</f>
        <v/>
      </c>
      <c r="DF133" s="148" t="str">
        <f>IF(J133="X",CALCULADORA!$J$22,IF(CUADRO!J133="V",0,IF(CUADRO!J133="AP",0,IF(CUADRO!J133="HS",0,IF(CUADRO!J133="BA",0,IF(CALCULADORA!$M$2="INVIERNO",CUADRO!EM133,CUADRO!FS133))))))</f>
        <v/>
      </c>
      <c r="DG133" s="148" t="str">
        <f>IF(K133="X",CALCULADORA!$J$22,IF(CUADRO!K133="V",0,IF(CUADRO!K133="AP",0,IF(CUADRO!K133="HS",0,IF(CUADRO!K133="BA",0,IF(CALCULADORA!$M$2="INVIERNO",CUADRO!EN133,CUADRO!FT133))))))</f>
        <v/>
      </c>
      <c r="DH133" s="148" t="str">
        <f>IF(L133="X",CALCULADORA!$J$22,IF(CUADRO!L133="V",0,IF(CUADRO!L133="AP",0,IF(CUADRO!L133="HS",0,IF(CUADRO!L133="BA",0,IF(CALCULADORA!$M$2="INVIERNO",CUADRO!EO133,CUADRO!FU133))))))</f>
        <v/>
      </c>
      <c r="DI133" s="148" t="str">
        <f>IF(M133="X",CALCULADORA!$J$22,IF(CUADRO!M133="V",0,IF(CUADRO!M133="AP",0,IF(CUADRO!M133="HS",0,IF(CUADRO!M133="BA",0,IF(CALCULADORA!$M$2="INVIERNO",CUADRO!EP133,CUADRO!FV133))))))</f>
        <v/>
      </c>
      <c r="DJ133" s="148" t="str">
        <f>IF(N133="X",CALCULADORA!$J$22,IF(CUADRO!N133="V",0,IF(CUADRO!N133="AP",0,IF(CUADRO!N133="HS",0,IF(CUADRO!N133="BA",0,IF(CALCULADORA!$M$2="INVIERNO",CUADRO!EQ133,CUADRO!FW133))))))</f>
        <v/>
      </c>
      <c r="DK133" s="148" t="str">
        <f>IF(O133="X",CALCULADORA!$J$22,IF(CUADRO!O133="V",0,IF(CUADRO!O133="AP",0,IF(CUADRO!O133="HS",0,IF(CUADRO!O133="BA",0,IF(CALCULADORA!$M$2="INVIERNO",CUADRO!ER133,CUADRO!FX133))))))</f>
        <v/>
      </c>
      <c r="DL133" s="148" t="str">
        <f>IF(P133="X",CALCULADORA!$J$22,IF(CUADRO!P133="V",0,IF(CUADRO!P133="AP",0,IF(CUADRO!P133="HS",0,IF(CUADRO!P133="BA",0,IF(CALCULADORA!$M$2="INVIERNO",CUADRO!ES133,CUADRO!FY133))))))</f>
        <v/>
      </c>
      <c r="DM133" s="148" t="str">
        <f>IF(Q133="X",CALCULADORA!$J$22,IF(CUADRO!Q133="V",0,IF(CUADRO!Q133="AP",0,IF(CUADRO!Q133="HS",0,IF(CUADRO!Q133="BA",0,IF(CALCULADORA!$M$2="INVIERNO",CUADRO!ET133,CUADRO!FZ133))))))</f>
        <v/>
      </c>
      <c r="DN133" s="148" t="str">
        <f>IF(R133="X",CALCULADORA!$J$22,IF(CUADRO!R133="V",0,IF(CUADRO!R133="AP",0,IF(CUADRO!R133="HS",0,IF(CUADRO!R133="BA",0,IF(CALCULADORA!$M$2="INVIERNO",CUADRO!EU133,CUADRO!GA133))))))</f>
        <v/>
      </c>
      <c r="DO133" s="148" t="str">
        <f>IF(S133="X",CALCULADORA!$J$22,IF(CUADRO!S133="V",0,IF(CUADRO!S133="AP",0,IF(CUADRO!S133="HS",0,IF(CUADRO!S133="BA",0,IF(CALCULADORA!$M$2="INVIERNO",CUADRO!EV133,CUADRO!GB133))))))</f>
        <v/>
      </c>
      <c r="DP133" s="148" t="str">
        <f>IF(T133="X",CALCULADORA!$J$22,IF(CUADRO!T133="V",0,IF(CUADRO!T133="AP",0,IF(CUADRO!T133="HS",0,IF(CUADRO!T133="BA",0,IF(CALCULADORA!$M$2="INVIERNO",CUADRO!EW133,CUADRO!GC133))))))</f>
        <v/>
      </c>
      <c r="DQ133" s="148" t="str">
        <f>IF(U133="X",CALCULADORA!$J$22,IF(CUADRO!U133="V",0,IF(CUADRO!U133="AP",0,IF(CUADRO!U133="HS",0,IF(CUADRO!U133="BA",0,IF(CALCULADORA!$M$2="INVIERNO",CUADRO!EX133,CUADRO!GD133))))))</f>
        <v/>
      </c>
      <c r="DR133" s="148" t="str">
        <f>IF(V133="X",CALCULADORA!$J$22,IF(CUADRO!V133="V",0,IF(CUADRO!V133="AP",0,IF(CUADRO!V133="HS",0,IF(CUADRO!V133="BA",0,IF(CALCULADORA!$M$2="INVIERNO",CUADRO!EY133,CUADRO!GE133))))))</f>
        <v/>
      </c>
      <c r="DS133" s="148" t="str">
        <f>IF(W133="X",CALCULADORA!$J$22,IF(CUADRO!W133="V",0,IF(CUADRO!W133="AP",0,IF(CUADRO!W133="HS",0,IF(CUADRO!W133="BA",0,IF(CALCULADORA!$M$2="INVIERNO",CUADRO!EZ133,CUADRO!GF133))))))</f>
        <v/>
      </c>
      <c r="DT133" s="148" t="str">
        <f>IF(X133="X",CALCULADORA!$J$22,IF(CUADRO!X133="V",0,IF(CUADRO!X133="AP",0,IF(CUADRO!X133="HS",0,IF(CUADRO!X133="BA",0,IF(CALCULADORA!$M$2="INVIERNO",CUADRO!FA133,CUADRO!GG133))))))</f>
        <v/>
      </c>
      <c r="DU133" s="148" t="str">
        <f>IF(Y133="X",CALCULADORA!$J$22,IF(CUADRO!Y133="V",0,IF(CUADRO!Y133="AP",0,IF(CUADRO!Y133="HS",0,IF(CUADRO!Y133="BA",0,IF(CALCULADORA!$M$2="INVIERNO",CUADRO!FB133,CUADRO!GH133))))))</f>
        <v/>
      </c>
      <c r="DV133" s="148" t="str">
        <f>IF(Z133="X",CALCULADORA!$J$22,IF(CUADRO!Z133="V",0,IF(CUADRO!Z133="AP",0,IF(CUADRO!Z133="HS",0,IF(CUADRO!Z133="BA",0,IF(CALCULADORA!$M$2="INVIERNO",CUADRO!FC133,CUADRO!GI133))))))</f>
        <v/>
      </c>
      <c r="DW133" s="148" t="str">
        <f>IF(AA133="X",CALCULADORA!$J$22,IF(CUADRO!AA133="V",0,IF(CUADRO!AA133="AP",0,IF(CUADRO!AA133="HS",0,IF(CUADRO!AA133="BA",0,IF(CALCULADORA!$M$2="INVIERNO",CUADRO!FD133,CUADRO!GJ133))))))</f>
        <v/>
      </c>
      <c r="DX133" s="148" t="str">
        <f>IF(AB133="X",CALCULADORA!$J$22,IF(CUADRO!AB133="V",0,IF(CUADRO!AB133="AP",0,IF(CUADRO!AB133="HS",0,IF(CUADRO!AB133="BA",0,IF(CALCULADORA!$M$2="INVIERNO",CUADRO!FE133,CUADRO!GK133))))))</f>
        <v/>
      </c>
      <c r="DY133" s="148" t="str">
        <f>IF(AC133="X",CALCULADORA!$J$22,IF(CUADRO!AC133="V",0,IF(CUADRO!AC133="AP",0,IF(CUADRO!AC133="HS",0,IF(CUADRO!AC133="BA",0,IF(CALCULADORA!$M$2="INVIERNO",CUADRO!FF133,CUADRO!GL133))))))</f>
        <v/>
      </c>
      <c r="DZ133" s="148" t="str">
        <f>IF(AD133="X",CALCULADORA!$J$22,IF(CUADRO!AD133="V",0,IF(CUADRO!AD133="AP",0,IF(CUADRO!AD133="HS",0,IF(CUADRO!AD133="BA",0,IF(CALCULADORA!$M$2="INVIERNO",CUADRO!FG133,CUADRO!GM133))))))</f>
        <v/>
      </c>
      <c r="EA133" s="148" t="str">
        <f>IF(AE133="X",CALCULADORA!$J$22,IF(CUADRO!AE133="V",0,IF(CUADRO!AE133="AP",0,IF(CUADRO!AE133="HS",0,IF(CUADRO!AE133="BA",0,IF(CALCULADORA!$M$2="INVIERNO",CUADRO!FH133,CUADRO!GN133))))))</f>
        <v/>
      </c>
      <c r="EB133" s="148" t="str">
        <f>IF(AF133="X",CALCULADORA!$J$22,IF(CUADRO!AF133="V",0,IF(CUADRO!AF133="AP",0,IF(CUADRO!AF133="HS",0,IF(CUADRO!AF133="BA",0,IF(CALCULADORA!$M$2="INVIERNO",CUADRO!FI133,CUADRO!GO133))))))</f>
        <v/>
      </c>
      <c r="EC133" s="148" t="str">
        <f>IF(AG133="X",CALCULADORA!$J$22,IF(CUADRO!AG133="V",0,IF(CUADRO!AG133="AP",0,IF(CUADRO!AG133="HS",0,IF(CUADRO!AG133="BA",0,IF(CALCULADORA!$M$2="INVIERNO",CUADRO!FJ133,CUADRO!GP133))))))</f>
        <v/>
      </c>
      <c r="ED133" s="148" t="str">
        <f>IF(AH133="X",CALCULADORA!$J$22,IF(CUADRO!AH133="V",0,IF(CUADRO!AH133="AP",0,IF(CUADRO!AH133="HS",0,IF(CUADRO!AH133="BA",0,IF(CALCULADORA!$M$2="INVIERNO",CUADRO!FK133,CUADRO!GQ133))))))</f>
        <v/>
      </c>
      <c r="EE133" s="148" t="str">
        <f>IF(AI133="X",CALCULADORA!$J$22,IF(CUADRO!AI133="V",0,IF(CUADRO!AI133="AP",0,IF(CUADRO!AI133="HS",0,IF(CUADRO!AI133="BA",0,IF(CALCULADORA!$M$2="INVIERNO",CUADRO!FL133,CUADRO!GR133))))))</f>
        <v/>
      </c>
      <c r="EF133" s="148" t="str">
        <f>IF(AJ133="X",CALCULADORA!$J$22,IF(CUADRO!AJ133="V",0,IF(CUADRO!AJ133="AP",0,IF(CUADRO!AJ133="HS",0,IF(CUADRO!AJ133="BA",0,IF(CALCULADORA!$M$2="INVIERNO",CUADRO!FM133,CUADRO!GS133))))))</f>
        <v/>
      </c>
      <c r="EG133" s="148" t="str">
        <f>IF(AK133="X",CALCULADORA!$J$22,IF(CUADRO!AK133="V",0,IF(CUADRO!AK133="AP",0,IF(CUADRO!AK133="HS",0,IF(CUADRO!AK133="BA",0,IF(CALCULADORA!$M$2="INVIERNO",CUADRO!FN133,CUADRO!GT133))))))</f>
        <v/>
      </c>
      <c r="EH133" s="363">
        <f t="shared" ref="EH133:EH153" si="192">SUM(DC133:EG133)</f>
        <v>0</v>
      </c>
      <c r="EI133" s="19"/>
      <c r="EJ133" s="148" t="str">
        <f>IF(G133="","",IF(G133="L",0,IF(G133="V",0,IF(G133="X",0,IF(G$2="L",VLOOKUP(G133,'H. INV.'!$F$10:$P$171,11,FALSE),IF(G$2="S",VLOOKUP(G133,'H. INV.'!$V$10:$AF$171,11,FALSE),IF(G$2="D",VLOOKUP(G133,'H. INV.'!$AL$10:$AV$171,11,FALSE),"")))))))</f>
        <v/>
      </c>
      <c r="EK133" s="148" t="str">
        <f>IF(H133="","",IF(H133="L",0,IF(H133="V",0,IF(H133="X",0,IF(H$2="L",VLOOKUP(H133,'H. INV.'!$F$10:$P$171,11,FALSE),IF(H$2="S",VLOOKUP(H133,'H. INV.'!$V$10:$AF$171,11,FALSE),IF(H$2="D",VLOOKUP(H133,'H. INV.'!$AL$10:$AV$171,11,FALSE),"")))))))</f>
        <v/>
      </c>
      <c r="EL133" s="148" t="str">
        <f>IF(I133="","",IF(I133="L",0,IF(I133="V",0,IF(I133="X",0,IF(I$2="L",VLOOKUP(I133,'H. INV.'!$F$10:$P$171,11,FALSE),IF(I$2="S",VLOOKUP(I133,'H. INV.'!$V$10:$AF$171,11,FALSE),IF(I$2="D",VLOOKUP(I133,'H. INV.'!$AL$10:$AV$171,11,FALSE),"")))))))</f>
        <v/>
      </c>
      <c r="EM133" s="148" t="str">
        <f>IF(J133="","",IF(J133="L",0,IF(J133="V",0,IF(J133="X",0,IF(J$2="L",VLOOKUP(J133,'H. INV.'!$F$10:$P$171,11,FALSE),IF(J$2="S",VLOOKUP(J133,'H. INV.'!$V$10:$AF$171,11,FALSE),IF(J$2="D",VLOOKUP(J133,'H. INV.'!$AL$10:$AV$171,11,FALSE),"")))))))</f>
        <v/>
      </c>
      <c r="EN133" s="148" t="str">
        <f>IF(K133="","",IF(K133="L",0,IF(K133="V",0,IF(K133="X",0,IF(K$2="L",VLOOKUP(K133,'H. INV.'!$F$10:$P$171,11,FALSE),IF(K$2="S",VLOOKUP(K133,'H. INV.'!$V$10:$AF$171,11,FALSE),IF(K$2="D",VLOOKUP(K133,'H. INV.'!$AL$10:$AV$171,11,FALSE),"")))))))</f>
        <v/>
      </c>
      <c r="EO133" s="148" t="str">
        <f>IF(L133="","",IF(L133="L",0,IF(L133="V",0,IF(L133="X",0,IF(L$2="L",VLOOKUP(L133,'H. INV.'!$F$10:$P$171,11,FALSE),IF(L$2="S",VLOOKUP(L133,'H. INV.'!$V$10:$AF$171,11,FALSE),IF(L$2="D",VLOOKUP(L133,'H. INV.'!$AL$10:$AV$171,11,FALSE),"")))))))</f>
        <v/>
      </c>
      <c r="EP133" s="148" t="str">
        <f>IF(M133="","",IF(M133="L",0,IF(M133="V",0,IF(M133="X",0,IF(M$2="L",VLOOKUP(M133,'H. INV.'!$F$10:$P$171,11,FALSE),IF(M$2="S",VLOOKUP(M133,'H. INV.'!$V$10:$AF$171,11,FALSE),IF(M$2="D",VLOOKUP(M133,'H. INV.'!$AL$10:$AV$171,11,FALSE),"")))))))</f>
        <v/>
      </c>
      <c r="EQ133" s="148" t="str">
        <f>IF(N133="","",IF(N133="L",0,IF(N133="V",0,IF(N133="X",0,IF(N$2="L",VLOOKUP(N133,'H. INV.'!$F$10:$P$171,11,FALSE),IF(N$2="S",VLOOKUP(N133,'H. INV.'!$V$10:$AF$171,11,FALSE),IF(N$2="D",VLOOKUP(N133,'H. INV.'!$AL$10:$AV$171,11,FALSE),"")))))))</f>
        <v/>
      </c>
      <c r="ER133" s="148" t="str">
        <f>IF(O133="","",IF(O133="L",0,IF(O133="V",0,IF(O133="X",0,IF(O$2="L",VLOOKUP(O133,'H. INV.'!$F$10:$P$171,11,FALSE),IF(O$2="S",VLOOKUP(O133,'H. INV.'!$V$10:$AF$171,11,FALSE),IF(O$2="D",VLOOKUP(O133,'H. INV.'!$AL$10:$AV$171,11,FALSE),"")))))))</f>
        <v/>
      </c>
      <c r="ES133" s="148" t="str">
        <f>IF(P133="","",IF(P133="L",0,IF(P133="V",0,IF(P133="X",0,IF(P$2="L",VLOOKUP(P133,'H. INV.'!$F$10:$P$171,11,FALSE),IF(P$2="S",VLOOKUP(P133,'H. INV.'!$V$10:$AF$171,11,FALSE),IF(P$2="D",VLOOKUP(P133,'H. INV.'!$AL$10:$AV$171,11,FALSE),"")))))))</f>
        <v/>
      </c>
      <c r="ET133" s="148" t="str">
        <f>IF(Q133="","",IF(Q133="L",0,IF(Q133="V",0,IF(Q133="X",0,IF(Q$2="L",VLOOKUP(Q133,'H. INV.'!$F$10:$P$171,11,FALSE),IF(Q$2="S",VLOOKUP(Q133,'H. INV.'!$V$10:$AF$171,11,FALSE),IF(Q$2="D",VLOOKUP(Q133,'H. INV.'!$AL$10:$AV$171,11,FALSE),"")))))))</f>
        <v/>
      </c>
      <c r="EU133" s="148" t="str">
        <f>IF(R133="","",IF(R133="L",0,IF(R133="V",0,IF(R133="X",0,IF(R$2="L",VLOOKUP(R133,'H. INV.'!$F$10:$P$171,11,FALSE),IF(R$2="S",VLOOKUP(R133,'H. INV.'!$V$10:$AF$171,11,FALSE),IF(R$2="D",VLOOKUP(R133,'H. INV.'!$AL$10:$AV$171,11,FALSE),"")))))))</f>
        <v/>
      </c>
      <c r="EV133" s="148" t="str">
        <f>IF(S133="","",IF(S133="L",0,IF(S133="V",0,IF(S133="X",0,IF(S$2="L",VLOOKUP(S133,'H. INV.'!$F$10:$P$171,11,FALSE),IF(S$2="S",VLOOKUP(S133,'H. INV.'!$V$10:$AF$171,11,FALSE),IF(S$2="D",VLOOKUP(S133,'H. INV.'!$AL$10:$AV$171,11,FALSE),"")))))))</f>
        <v/>
      </c>
      <c r="EW133" s="148" t="str">
        <f>IF(T133="","",IF(T133="L",0,IF(T133="V",0,IF(T133="X",0,IF(T$2="L",VLOOKUP(T133,'H. INV.'!$F$10:$P$171,11,FALSE),IF(T$2="S",VLOOKUP(T133,'H. INV.'!$V$10:$AF$171,11,FALSE),IF(T$2="D",VLOOKUP(T133,'H. INV.'!$AL$10:$AV$171,11,FALSE),"")))))))</f>
        <v/>
      </c>
      <c r="EX133" s="148" t="str">
        <f>IF(U133="","",IF(U133="L",0,IF(U133="V",0,IF(U133="X",0,IF(U$2="L",VLOOKUP(U133,'H. INV.'!$F$10:$P$171,11,FALSE),IF(U$2="S",VLOOKUP(U133,'H. INV.'!$V$10:$AF$171,11,FALSE),IF(U$2="D",VLOOKUP(U133,'H. INV.'!$AL$10:$AV$171,11,FALSE),"")))))))</f>
        <v/>
      </c>
      <c r="EY133" s="148" t="str">
        <f>IF(V133="","",IF(V133="L",0,IF(V133="V",0,IF(V133="X",0,IF(V$2="L",VLOOKUP(V133,'H. INV.'!$F$10:$P$171,11,FALSE),IF(V$2="S",VLOOKUP(V133,'H. INV.'!$V$10:$AF$171,11,FALSE),IF(V$2="D",VLOOKUP(V133,'H. INV.'!$AL$10:$AV$171,11,FALSE),"")))))))</f>
        <v/>
      </c>
      <c r="EZ133" s="148" t="str">
        <f>IF(W133="","",IF(W133="L",0,IF(W133="V",0,IF(W133="X",0,IF(W$2="L",VLOOKUP(W133,'H. INV.'!$F$10:$P$171,11,FALSE),IF(W$2="S",VLOOKUP(W133,'H. INV.'!$V$10:$AF$171,11,FALSE),IF(W$2="D",VLOOKUP(W133,'H. INV.'!$AL$10:$AV$171,11,FALSE),"")))))))</f>
        <v/>
      </c>
      <c r="FA133" s="148" t="str">
        <f>IF(X133="","",IF(X133="L",0,IF(X133="V",0,IF(X133="X",0,IF(X$2="L",VLOOKUP(X133,'H. INV.'!$F$10:$P$171,11,FALSE),IF(X$2="S",VLOOKUP(X133,'H. INV.'!$V$10:$AF$171,11,FALSE),IF(X$2="D",VLOOKUP(X133,'H. INV.'!$AL$10:$AV$171,11,FALSE),"")))))))</f>
        <v/>
      </c>
      <c r="FB133" s="148" t="str">
        <f>IF(Y133="","",IF(Y133="L",0,IF(Y133="V",0,IF(Y133="X",0,IF(Y$2="L",VLOOKUP(Y133,'H. INV.'!$F$10:$P$171,11,FALSE),IF(Y$2="S",VLOOKUP(Y133,'H. INV.'!$V$10:$AF$171,11,FALSE),IF(Y$2="D",VLOOKUP(Y133,'H. INV.'!$AL$10:$AV$171,11,FALSE),"")))))))</f>
        <v/>
      </c>
      <c r="FC133" s="148" t="str">
        <f>IF(Z133="","",IF(Z133="L",0,IF(Z133="V",0,IF(Z133="X",0,IF(Z$2="L",VLOOKUP(Z133,'H. INV.'!$F$10:$P$171,11,FALSE),IF(Z$2="S",VLOOKUP(Z133,'H. INV.'!$V$10:$AF$171,11,FALSE),IF(Z$2="D",VLOOKUP(Z133,'H. INV.'!$AL$10:$AV$171,11,FALSE),"")))))))</f>
        <v/>
      </c>
      <c r="FD133" s="148" t="str">
        <f>IF(AA133="","",IF(AA133="L",0,IF(AA133="V",0,IF(AA133="X",0,IF(AA$2="L",VLOOKUP(AA133,'H. INV.'!$F$10:$P$171,11,FALSE),IF(AA$2="S",VLOOKUP(AA133,'H. INV.'!$V$10:$AF$171,11,FALSE),IF(AA$2="D",VLOOKUP(AA133,'H. INV.'!$AL$10:$AV$171,11,FALSE),"")))))))</f>
        <v/>
      </c>
      <c r="FE133" s="148" t="str">
        <f>IF(AB133="","",IF(AB133="L",0,IF(AB133="V",0,IF(AB133="X",0,IF(AB$2="L",VLOOKUP(AB133,'H. INV.'!$F$10:$P$171,11,FALSE),IF(AB$2="S",VLOOKUP(AB133,'H. INV.'!$V$10:$AF$171,11,FALSE),IF(AB$2="D",VLOOKUP(AB133,'H. INV.'!$AL$10:$AV$171,11,FALSE),"")))))))</f>
        <v/>
      </c>
      <c r="FF133" s="148" t="str">
        <f>IF(AC133="","",IF(AC133="L",0,IF(AC133="V",0,IF(AC133="X",0,IF(AC$2="L",VLOOKUP(AC133,'H. INV.'!$F$10:$P$171,11,FALSE),IF(AC$2="S",VLOOKUP(AC133,'H. INV.'!$V$10:$AF$171,11,FALSE),IF(AC$2="D",VLOOKUP(AC133,'H. INV.'!$AL$10:$AV$171,11,FALSE),"")))))))</f>
        <v/>
      </c>
      <c r="FG133" s="148" t="str">
        <f>IF(AD133="","",IF(AD133="L",0,IF(AD133="V",0,IF(AD133="X",0,IF(AD$2="L",VLOOKUP(AD133,'H. INV.'!$F$10:$P$171,11,FALSE),IF(AD$2="S",VLOOKUP(AD133,'H. INV.'!$V$10:$AF$171,11,FALSE),IF(AD$2="D",VLOOKUP(AD133,'H. INV.'!$AL$10:$AV$171,11,FALSE),"")))))))</f>
        <v/>
      </c>
      <c r="FH133" s="148" t="str">
        <f>IF(AE133="","",IF(AE133="L",0,IF(AE133="V",0,IF(AE133="X",0,IF(AE$2="L",VLOOKUP(AE133,'H. INV.'!$F$10:$P$171,11,FALSE),IF(AE$2="S",VLOOKUP(AE133,'H. INV.'!$V$10:$AF$171,11,FALSE),IF(AE$2="D",VLOOKUP(AE133,'H. INV.'!$AL$10:$AV$171,11,FALSE),"")))))))</f>
        <v/>
      </c>
      <c r="FI133" s="148" t="str">
        <f>IF(AF133="","",IF(AF133="L",0,IF(AF133="V",0,IF(AF133="X",0,IF(AF$2="L",VLOOKUP(AF133,'H. INV.'!$F$10:$P$171,11,FALSE),IF(AF$2="S",VLOOKUP(AF133,'H. INV.'!$V$10:$AF$171,11,FALSE),IF(AF$2="D",VLOOKUP(AF133,'H. INV.'!$AL$10:$AV$171,11,FALSE),"")))))))</f>
        <v/>
      </c>
      <c r="FJ133" s="148" t="str">
        <f>IF(AG133="","",IF(AG133="L",0,IF(AG133="V",0,IF(AG133="X",0,IF(AG$2="L",VLOOKUP(AG133,'H. INV.'!$F$10:$P$171,11,FALSE),IF(AG$2="S",VLOOKUP(AG133,'H. INV.'!$V$10:$AF$171,11,FALSE),IF(AG$2="D",VLOOKUP(AG133,'H. INV.'!$AL$10:$AV$171,11,FALSE),"")))))))</f>
        <v/>
      </c>
      <c r="FK133" s="148" t="str">
        <f>IF(AH133="","",IF(AH133="L",0,IF(AH133="V",0,IF(AH133="X",0,IF(AH$2="L",VLOOKUP(AH133,'H. INV.'!$F$10:$P$171,11,FALSE),IF(AH$2="S",VLOOKUP(AH133,'H. INV.'!$V$10:$AF$171,11,FALSE),IF(AH$2="D",VLOOKUP(AH133,'H. INV.'!$AL$10:$AV$171,11,FALSE),"")))))))</f>
        <v/>
      </c>
      <c r="FL133" s="148" t="str">
        <f>IF(AI133="","",IF(AI133="L",0,IF(AI133="V",0,IF(AI133="X",0,IF(AI$2="L",VLOOKUP(AI133,'H. INV.'!$F$10:$P$171,11,FALSE),IF(AI$2="S",VLOOKUP(AI133,'H. INV.'!$V$10:$AF$171,11,FALSE),IF(AI$2="D",VLOOKUP(AI133,'H. INV.'!$AL$10:$AV$171,11,FALSE),"")))))))</f>
        <v/>
      </c>
      <c r="FM133" s="148" t="str">
        <f>IF(AJ133="","",IF(AJ133="L",0,IF(AJ133="V",0,IF(AJ133="X",0,IF(AJ$2="L",VLOOKUP(AJ133,'H. INV.'!$F$10:$P$171,11,FALSE),IF(AJ$2="S",VLOOKUP(AJ133,'H. INV.'!$V$10:$AF$171,11,FALSE),IF(AJ$2="D",VLOOKUP(AJ133,'H. INV.'!$AL$10:$AV$171,11,FALSE),"")))))))</f>
        <v/>
      </c>
      <c r="FN133" s="148" t="str">
        <f>IF(AK133="","",IF(AK133="L",0,IF(AK133="V",0,IF(AK133="X",0,IF(AK$2="L",VLOOKUP(AK133,'H. INV.'!$F$10:$P$171,11,FALSE),IF(AK$2="S",VLOOKUP(AK133,'H. INV.'!$V$10:$AF$171,11,FALSE),IF(AK$2="D",VLOOKUP(AK133,'H. INV.'!$AL$10:$AV$171,11,FALSE),"")))))))</f>
        <v/>
      </c>
      <c r="FO133" s="19"/>
      <c r="FP133" s="148" t="str">
        <f>IF(G133="","",IF(G133="L",0,IF(G133="V",0,IF(G133="X",0,IF(G$2="L",VLOOKUP(G133,'H. VER.'!$F$10:$P$171,11,FALSE),IF(G$2="S",VLOOKUP(G133,'H. VER.'!$V$10:$AF$171,11,FALSE),IF(G$2="D",VLOOKUP(G133,'H. VER.'!$AL$10:$AV$171,11,FALSE),"")))))))</f>
        <v/>
      </c>
      <c r="FQ133" s="148" t="str">
        <f>IF(H133="","",IF(H133="L",0,IF(H133="V",0,IF(H133="X",0,IF(H$2="L",VLOOKUP(H133,'H. VER.'!$F$10:$P$171,11,FALSE),IF(H$2="S",VLOOKUP(H133,'H. VER.'!$V$10:$AF$171,11,FALSE),IF(H$2="D",VLOOKUP(H133,'H. VER.'!$AL$10:$AV$171,11,FALSE),"")))))))</f>
        <v/>
      </c>
      <c r="FR133" s="148" t="str">
        <f>IF(I133="","",IF(I133="L",0,IF(I133="V",0,IF(I133="X",0,IF(I$2="L",VLOOKUP(I133,'H. VER.'!$F$10:$P$171,11,FALSE),IF(I$2="S",VLOOKUP(I133,'H. VER.'!$V$10:$AF$171,11,FALSE),IF(I$2="D",VLOOKUP(I133,'H. VER.'!$AL$10:$AV$171,11,FALSE),"")))))))</f>
        <v/>
      </c>
      <c r="FS133" s="148" t="str">
        <f>IF(J133="","",IF(J133="L",0,IF(J133="V",0,IF(J133="X",0,IF(J$2="L",VLOOKUP(J133,'H. VER.'!$F$10:$P$171,11,FALSE),IF(J$2="S",VLOOKUP(J133,'H. VER.'!$V$10:$AF$171,11,FALSE),IF(J$2="D",VLOOKUP(J133,'H. VER.'!$AL$10:$AV$171,11,FALSE),"")))))))</f>
        <v/>
      </c>
      <c r="FT133" s="148" t="str">
        <f>IF(K133="","",IF(K133="L",0,IF(K133="V",0,IF(K133="X",0,IF(K$2="L",VLOOKUP(K133,'H. VER.'!$F$10:$P$171,11,FALSE),IF(K$2="S",VLOOKUP(K133,'H. VER.'!$V$10:$AF$171,11,FALSE),IF(K$2="D",VLOOKUP(K133,'H. VER.'!$AL$10:$AV$171,11,FALSE),"")))))))</f>
        <v/>
      </c>
      <c r="FU133" s="148" t="str">
        <f>IF(L133="","",IF(L133="L",0,IF(L133="V",0,IF(L133="X",0,IF(L$2="L",VLOOKUP(L133,'H. VER.'!$F$10:$P$171,11,FALSE),IF(L$2="S",VLOOKUP(L133,'H. VER.'!$V$10:$AF$171,11,FALSE),IF(L$2="D",VLOOKUP(L133,'H. VER.'!$AL$10:$AV$171,11,FALSE),"")))))))</f>
        <v/>
      </c>
      <c r="FV133" s="148" t="str">
        <f>IF(M133="","",IF(M133="L",0,IF(M133="V",0,IF(M133="X",0,IF(M$2="L",VLOOKUP(M133,'H. VER.'!$F$10:$P$171,11,FALSE),IF(M$2="S",VLOOKUP(M133,'H. VER.'!$V$10:$AF$171,11,FALSE),IF(M$2="D",VLOOKUP(M133,'H. VER.'!$AL$10:$AV$171,11,FALSE),"")))))))</f>
        <v/>
      </c>
      <c r="FW133" s="148" t="str">
        <f>IF(N133="","",IF(N133="L",0,IF(N133="V",0,IF(N133="X",0,IF(N$2="L",VLOOKUP(N133,'H. VER.'!$F$10:$P$171,11,FALSE),IF(N$2="S",VLOOKUP(N133,'H. VER.'!$V$10:$AF$171,11,FALSE),IF(N$2="D",VLOOKUP(N133,'H. VER.'!$AL$10:$AV$171,11,FALSE),"")))))))</f>
        <v/>
      </c>
      <c r="FX133" s="148" t="str">
        <f>IF(O133="","",IF(O133="L",0,IF(O133="V",0,IF(O133="X",0,IF(O$2="L",VLOOKUP(O133,'H. VER.'!$F$10:$P$171,11,FALSE),IF(O$2="S",VLOOKUP(O133,'H. VER.'!$V$10:$AF$171,11,FALSE),IF(O$2="D",VLOOKUP(O133,'H. VER.'!$AL$10:$AV$171,11,FALSE),"")))))))</f>
        <v/>
      </c>
      <c r="FY133" s="148" t="str">
        <f>IF(P133="","",IF(P133="L",0,IF(P133="V",0,IF(P133="X",0,IF(P$2="L",VLOOKUP(P133,'H. VER.'!$F$10:$P$171,11,FALSE),IF(P$2="S",VLOOKUP(P133,'H. VER.'!$V$10:$AF$171,11,FALSE),IF(P$2="D",VLOOKUP(P133,'H. VER.'!$AL$10:$AV$171,11,FALSE),"")))))))</f>
        <v/>
      </c>
      <c r="FZ133" s="148" t="str">
        <f>IF(Q133="","",IF(Q133="L",0,IF(Q133="V",0,IF(Q133="X",0,IF(Q$2="L",VLOOKUP(Q133,'H. VER.'!$F$10:$P$171,11,FALSE),IF(Q$2="S",VLOOKUP(Q133,'H. VER.'!$V$10:$AF$171,11,FALSE),IF(Q$2="D",VLOOKUP(Q133,'H. VER.'!$AL$10:$AV$171,11,FALSE),"")))))))</f>
        <v/>
      </c>
      <c r="GA133" s="148" t="str">
        <f>IF(R133="","",IF(R133="L",0,IF(R133="V",0,IF(R133="X",0,IF(R$2="L",VLOOKUP(R133,'H. VER.'!$F$10:$P$171,11,FALSE),IF(R$2="S",VLOOKUP(R133,'H. VER.'!$V$10:$AF$171,11,FALSE),IF(R$2="D",VLOOKUP(R133,'H. VER.'!$AL$10:$AV$171,11,FALSE),"")))))))</f>
        <v/>
      </c>
      <c r="GB133" s="148" t="str">
        <f>IF(S133="","",IF(S133="L",0,IF(S133="V",0,IF(S133="X",0,IF(S$2="L",VLOOKUP(S133,'H. VER.'!$F$10:$P$171,11,FALSE),IF(S$2="S",VLOOKUP(S133,'H. VER.'!$V$10:$AF$171,11,FALSE),IF(S$2="D",VLOOKUP(S133,'H. VER.'!$AL$10:$AV$171,11,FALSE),"")))))))</f>
        <v/>
      </c>
      <c r="GC133" s="148" t="str">
        <f>IF(T133="","",IF(T133="L",0,IF(T133="V",0,IF(T133="X",0,IF(T$2="L",VLOOKUP(T133,'H. VER.'!$F$10:$P$171,11,FALSE),IF(T$2="S",VLOOKUP(T133,'H. VER.'!$V$10:$AF$171,11,FALSE),IF(T$2="D",VLOOKUP(T133,'H. VER.'!$AL$10:$AV$171,11,FALSE),"")))))))</f>
        <v/>
      </c>
      <c r="GD133" s="148" t="str">
        <f>IF(U133="","",IF(U133="L",0,IF(U133="V",0,IF(U133="X",0,IF(U$2="L",VLOOKUP(U133,'H. VER.'!$F$10:$P$171,11,FALSE),IF(U$2="S",VLOOKUP(U133,'H. VER.'!$V$10:$AF$171,11,FALSE),IF(U$2="D",VLOOKUP(U133,'H. VER.'!$AL$10:$AV$171,11,FALSE),"")))))))</f>
        <v/>
      </c>
      <c r="GE133" s="148" t="str">
        <f>IF(V133="","",IF(V133="L",0,IF(V133="V",0,IF(V133="X",0,IF(V$2="L",VLOOKUP(V133,'H. VER.'!$F$10:$P$171,11,FALSE),IF(V$2="S",VLOOKUP(V133,'H. VER.'!$V$10:$AF$171,11,FALSE),IF(V$2="D",VLOOKUP(V133,'H. VER.'!$AL$10:$AV$171,11,FALSE),"")))))))</f>
        <v/>
      </c>
      <c r="GF133" s="148" t="str">
        <f>IF(W133="","",IF(W133="L",0,IF(W133="V",0,IF(W133="X",0,IF(W$2="L",VLOOKUP(W133,'H. VER.'!$F$10:$P$171,11,FALSE),IF(W$2="S",VLOOKUP(W133,'H. VER.'!$V$10:$AF$171,11,FALSE),IF(W$2="D",VLOOKUP(W133,'H. VER.'!$AL$10:$AV$171,11,FALSE),"")))))))</f>
        <v/>
      </c>
      <c r="GG133" s="148" t="str">
        <f>IF(X133="","",IF(X133="L",0,IF(X133="V",0,IF(X133="X",0,IF(X$2="L",VLOOKUP(X133,'H. VER.'!$F$10:$P$171,11,FALSE),IF(X$2="S",VLOOKUP(X133,'H. VER.'!$V$10:$AF$171,11,FALSE),IF(X$2="D",VLOOKUP(X133,'H. VER.'!$AL$10:$AV$171,11,FALSE),"")))))))</f>
        <v/>
      </c>
      <c r="GH133" s="148" t="str">
        <f>IF(Y133="","",IF(Y133="L",0,IF(Y133="V",0,IF(Y133="X",0,IF(Y$2="L",VLOOKUP(Y133,'H. VER.'!$F$10:$P$171,11,FALSE),IF(Y$2="S",VLOOKUP(Y133,'H. VER.'!$V$10:$AF$171,11,FALSE),IF(Y$2="D",VLOOKUP(Y133,'H. VER.'!$AL$10:$AV$171,11,FALSE),"")))))))</f>
        <v/>
      </c>
      <c r="GI133" s="148" t="str">
        <f>IF(Z133="","",IF(Z133="L",0,IF(Z133="V",0,IF(Z133="X",0,IF(Z$2="L",VLOOKUP(Z133,'H. VER.'!$F$10:$P$171,11,FALSE),IF(Z$2="S",VLOOKUP(Z133,'H. VER.'!$V$10:$AF$171,11,FALSE),IF(Z$2="D",VLOOKUP(Z133,'H. VER.'!$AL$10:$AV$171,11,FALSE),"")))))))</f>
        <v/>
      </c>
      <c r="GJ133" s="148" t="str">
        <f>IF(AA133="","",IF(AA133="L",0,IF(AA133="V",0,IF(AA133="X",0,IF(AA$2="L",VLOOKUP(AA133,'H. VER.'!$F$10:$P$171,11,FALSE),IF(AA$2="S",VLOOKUP(AA133,'H. VER.'!$V$10:$AF$171,11,FALSE),IF(AA$2="D",VLOOKUP(AA133,'H. VER.'!$AL$10:$AV$171,11,FALSE),"")))))))</f>
        <v/>
      </c>
      <c r="GK133" s="148" t="str">
        <f>IF(AB133="","",IF(AB133="L",0,IF(AB133="V",0,IF(AB133="X",0,IF(AB$2="L",VLOOKUP(AB133,'H. VER.'!$F$10:$P$171,11,FALSE),IF(AB$2="S",VLOOKUP(AB133,'H. VER.'!$V$10:$AF$171,11,FALSE),IF(AB$2="D",VLOOKUP(AB133,'H. VER.'!$AL$10:$AV$171,11,FALSE),"")))))))</f>
        <v/>
      </c>
      <c r="GL133" s="148" t="str">
        <f>IF(AC133="","",IF(AC133="L",0,IF(AC133="V",0,IF(AC133="X",0,IF(AC$2="L",VLOOKUP(AC133,'H. VER.'!$F$10:$P$171,11,FALSE),IF(AC$2="S",VLOOKUP(AC133,'H. VER.'!$V$10:$AF$171,11,FALSE),IF(AC$2="D",VLOOKUP(AC133,'H. VER.'!$AL$10:$AV$171,11,FALSE),"")))))))</f>
        <v/>
      </c>
      <c r="GM133" s="148" t="str">
        <f>IF(AD133="","",IF(AD133="L",0,IF(AD133="V",0,IF(AD133="X",0,IF(AD$2="L",VLOOKUP(AD133,'H. VER.'!$F$10:$P$171,11,FALSE),IF(AD$2="S",VLOOKUP(AD133,'H. VER.'!$V$10:$AF$171,11,FALSE),IF(AD$2="D",VLOOKUP(AD133,'H. VER.'!$AL$10:$AV$171,11,FALSE),"")))))))</f>
        <v/>
      </c>
      <c r="GN133" s="148" t="str">
        <f>IF(AE133="","",IF(AE133="L",0,IF(AE133="V",0,IF(AE133="X",0,IF(AE$2="L",VLOOKUP(AE133,'H. VER.'!$F$10:$P$171,11,FALSE),IF(AE$2="S",VLOOKUP(AE133,'H. VER.'!$V$10:$AF$171,11,FALSE),IF(AE$2="D",VLOOKUP(AE133,'H. VER.'!$AL$10:$AV$171,11,FALSE),"")))))))</f>
        <v/>
      </c>
      <c r="GO133" s="148" t="str">
        <f>IF(AF133="","",IF(AF133="L",0,IF(AF133="V",0,IF(AF133="X",0,IF(AF$2="L",VLOOKUP(AF133,'H. VER.'!$F$10:$P$171,11,FALSE),IF(AF$2="S",VLOOKUP(AF133,'H. VER.'!$V$10:$AF$171,11,FALSE),IF(AF$2="D",VLOOKUP(AF133,'H. VER.'!$AL$10:$AV$171,11,FALSE),"")))))))</f>
        <v/>
      </c>
      <c r="GP133" s="148" t="str">
        <f>IF(AG133="","",IF(AG133="L",0,IF(AG133="V",0,IF(AG133="X",0,IF(AG$2="L",VLOOKUP(AG133,'H. VER.'!$F$10:$P$171,11,FALSE),IF(AG$2="S",VLOOKUP(AG133,'H. VER.'!$V$10:$AF$171,11,FALSE),IF(AG$2="D",VLOOKUP(AG133,'H. VER.'!$AL$10:$AV$171,11,FALSE),"")))))))</f>
        <v/>
      </c>
      <c r="GQ133" s="148" t="str">
        <f>IF(AH133="","",IF(AH133="L",0,IF(AH133="V",0,IF(AH133="X",0,IF(AH$2="L",VLOOKUP(AH133,'H. VER.'!$F$10:$P$171,11,FALSE),IF(AH$2="S",VLOOKUP(AH133,'H. VER.'!$V$10:$AF$171,11,FALSE),IF(AH$2="D",VLOOKUP(AH133,'H. VER.'!$AL$10:$AV$171,11,FALSE),"")))))))</f>
        <v/>
      </c>
      <c r="GR133" s="148" t="str">
        <f>IF(AI133="","",IF(AI133="L",0,IF(AI133="V",0,IF(AI133="X",0,IF(AI$2="L",VLOOKUP(AI133,'H. VER.'!$F$10:$P$171,11,FALSE),IF(AI$2="S",VLOOKUP(AI133,'H. VER.'!$V$10:$AF$171,11,FALSE),IF(AI$2="D",VLOOKUP(AI133,'H. VER.'!$AL$10:$AV$171,11,FALSE),"")))))))</f>
        <v/>
      </c>
      <c r="GS133" s="148" t="str">
        <f>IF(AJ133="","",IF(AJ133="L",0,IF(AJ133="V",0,IF(AJ133="X",0,IF(AJ$2="L",VLOOKUP(AJ133,'H. VER.'!$F$10:$P$171,11,FALSE),IF(AJ$2="S",VLOOKUP(AJ133,'H. VER.'!$V$10:$AF$171,11,FALSE),IF(AJ$2="D",VLOOKUP(AJ133,'H. VER.'!$AL$10:$AV$171,11,FALSE),"")))))))</f>
        <v/>
      </c>
      <c r="GT133" s="148" t="str">
        <f>IF(AK133="","",IF(AK133="L",0,IF(AK133="V",0,IF(AK133="X",0,IF(AK$2="L",VLOOKUP(AK133,'H. VER.'!$F$10:$P$171,11,FALSE),IF(AK$2="S",VLOOKUP(AK133,'H. VER.'!$V$10:$AF$171,11,FALSE),IF(AK$2="D",VLOOKUP(AK133,'H. VER.'!$AL$10:$AV$171,11,FALSE),"")))))))</f>
        <v/>
      </c>
      <c r="GU133" s="19"/>
      <c r="GV133" s="417" t="str">
        <f t="shared" si="122"/>
        <v/>
      </c>
      <c r="GW133" s="415"/>
    </row>
    <row r="134" spans="1:205" ht="15" customHeight="1">
      <c r="A134" s="368"/>
      <c r="B134" s="367" t="str">
        <f>IFERROR(VLOOKUP(A550/7/2023+CONDUCTORES!C:V,20,FALSE),"")</f>
        <v/>
      </c>
      <c r="C134" s="560" t="str">
        <f>IF(CUADRO!A134="",IF(B134="","",B134),VLOOKUP(CUADRO!A134,CONDUCTORES!C:E,3,FALSE))</f>
        <v/>
      </c>
      <c r="D134" s="561" t="str">
        <f>IF(ISNA(IF(B134="",IF(A134="","",A134),VLOOKUP(B134,CONDUCTORES!B:F,5,FALSE))),"",(IF(B134="",IF(A134="","",A134),VLOOKUP(B134,CONDUCTORES!B:F,5,FALSE))))</f>
        <v/>
      </c>
      <c r="E134" s="546">
        <v>119</v>
      </c>
      <c r="F134" s="552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  <c r="AC134" s="519"/>
      <c r="AD134" s="519"/>
      <c r="AE134" s="519"/>
      <c r="AF134" s="519"/>
      <c r="AG134" s="519"/>
      <c r="AH134" s="519"/>
      <c r="AI134" s="519"/>
      <c r="AJ134" s="519"/>
      <c r="AK134" s="519"/>
      <c r="AL134" s="417">
        <f t="shared" si="111"/>
        <v>0</v>
      </c>
      <c r="AM134" s="417">
        <f t="shared" si="79"/>
        <v>31</v>
      </c>
      <c r="AN134" s="463">
        <f t="shared" si="185"/>
        <v>0</v>
      </c>
      <c r="AO134" s="463">
        <f t="shared" si="186"/>
        <v>0</v>
      </c>
      <c r="AP134" s="463">
        <f t="shared" si="187"/>
        <v>0</v>
      </c>
      <c r="AQ134" s="463">
        <f t="shared" si="188"/>
        <v>0</v>
      </c>
      <c r="AR134" s="463">
        <f t="shared" si="189"/>
        <v>0</v>
      </c>
      <c r="AS134" s="464">
        <f t="shared" si="190"/>
        <v>0</v>
      </c>
      <c r="AT134" s="464">
        <f t="shared" si="191"/>
        <v>0</v>
      </c>
      <c r="AU134" s="465">
        <f>EH134+(AO134*(CALCULADORA!$L$22/30))+(CUADRO!AP134*CALCULADORA!$J$22)+(CUADRO!AQ134*CALCULADORA!$J$22)+(CUADRO!AR134*CALCULADORA!$J$22)</f>
        <v>0</v>
      </c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97">
        <f t="shared" si="154"/>
        <v>1</v>
      </c>
      <c r="BW134" s="97">
        <f t="shared" si="155"/>
        <v>2</v>
      </c>
      <c r="BX134" s="97">
        <f t="shared" si="156"/>
        <v>3</v>
      </c>
      <c r="BY134" s="97">
        <f t="shared" si="157"/>
        <v>4</v>
      </c>
      <c r="BZ134" s="97">
        <f t="shared" si="158"/>
        <v>5</v>
      </c>
      <c r="CA134" s="97">
        <f t="shared" si="159"/>
        <v>6</v>
      </c>
      <c r="CB134" s="97">
        <f t="shared" si="160"/>
        <v>7</v>
      </c>
      <c r="CC134" s="97">
        <f t="shared" si="161"/>
        <v>8</v>
      </c>
      <c r="CD134" s="97">
        <f t="shared" si="162"/>
        <v>9</v>
      </c>
      <c r="CE134" s="97">
        <f t="shared" si="163"/>
        <v>10</v>
      </c>
      <c r="CF134" s="97">
        <f t="shared" si="164"/>
        <v>11</v>
      </c>
      <c r="CG134" s="97">
        <f t="shared" si="165"/>
        <v>12</v>
      </c>
      <c r="CH134" s="97">
        <f t="shared" si="166"/>
        <v>13</v>
      </c>
      <c r="CI134" s="97">
        <f t="shared" si="167"/>
        <v>14</v>
      </c>
      <c r="CJ134" s="97">
        <f t="shared" si="168"/>
        <v>15</v>
      </c>
      <c r="CK134" s="97">
        <f t="shared" si="169"/>
        <v>16</v>
      </c>
      <c r="CL134" s="97">
        <f t="shared" si="170"/>
        <v>17</v>
      </c>
      <c r="CM134" s="97">
        <f t="shared" si="171"/>
        <v>18</v>
      </c>
      <c r="CN134" s="97">
        <f t="shared" si="172"/>
        <v>19</v>
      </c>
      <c r="CO134" s="97">
        <f t="shared" si="173"/>
        <v>20</v>
      </c>
      <c r="CP134" s="97">
        <f t="shared" si="174"/>
        <v>21</v>
      </c>
      <c r="CQ134" s="97">
        <f t="shared" si="175"/>
        <v>22</v>
      </c>
      <c r="CR134" s="97">
        <f t="shared" si="176"/>
        <v>23</v>
      </c>
      <c r="CS134" s="97">
        <f t="shared" si="177"/>
        <v>24</v>
      </c>
      <c r="CT134" s="97">
        <f t="shared" si="178"/>
        <v>25</v>
      </c>
      <c r="CU134" s="97">
        <f t="shared" si="179"/>
        <v>26</v>
      </c>
      <c r="CV134" s="97">
        <f t="shared" si="180"/>
        <v>27</v>
      </c>
      <c r="CW134" s="97">
        <f t="shared" si="181"/>
        <v>28</v>
      </c>
      <c r="CX134" s="97">
        <f t="shared" si="182"/>
        <v>29</v>
      </c>
      <c r="CY134" s="97">
        <f t="shared" si="183"/>
        <v>30</v>
      </c>
      <c r="CZ134" s="97">
        <f t="shared" si="184"/>
        <v>31</v>
      </c>
      <c r="DA134" s="19"/>
      <c r="DB134" s="19"/>
      <c r="DC134" s="148" t="str">
        <f>IF(G134="X",CALCULADORA!$J$22,IF(CUADRO!G134="V",0,IF(CUADRO!G134="AP",0,IF(CUADRO!G134="HS",0,IF(CUADRO!G134="BA",0,IF(CALCULADORA!$M$2="INVIERNO",CUADRO!EJ134,CUADRO!FP134))))))</f>
        <v/>
      </c>
      <c r="DD134" s="148" t="str">
        <f>IF(H134="X",CALCULADORA!$J$22,IF(CUADRO!H134="V",0,IF(CUADRO!H134="AP",0,IF(CUADRO!H134="HS",0,IF(CUADRO!H134="BA",0,IF(CALCULADORA!$M$2="INVIERNO",CUADRO!EK134,CUADRO!FQ134))))))</f>
        <v/>
      </c>
      <c r="DE134" s="148" t="str">
        <f>IF(I134="X",CALCULADORA!$J$22,IF(CUADRO!I134="V",0,IF(CUADRO!I134="AP",0,IF(CUADRO!I134="HS",0,IF(CUADRO!I134="BA",0,IF(CALCULADORA!$M$2="INVIERNO",CUADRO!EL134,CUADRO!FR134))))))</f>
        <v/>
      </c>
      <c r="DF134" s="148" t="str">
        <f>IF(J134="X",CALCULADORA!$J$22,IF(CUADRO!J134="V",0,IF(CUADRO!J134="AP",0,IF(CUADRO!J134="HS",0,IF(CUADRO!J134="BA",0,IF(CALCULADORA!$M$2="INVIERNO",CUADRO!EM134,CUADRO!FS134))))))</f>
        <v/>
      </c>
      <c r="DG134" s="148" t="str">
        <f>IF(K134="X",CALCULADORA!$J$22,IF(CUADRO!K134="V",0,IF(CUADRO!K134="AP",0,IF(CUADRO!K134="HS",0,IF(CUADRO!K134="BA",0,IF(CALCULADORA!$M$2="INVIERNO",CUADRO!EN134,CUADRO!FT134))))))</f>
        <v/>
      </c>
      <c r="DH134" s="148" t="str">
        <f>IF(L134="X",CALCULADORA!$J$22,IF(CUADRO!L134="V",0,IF(CUADRO!L134="AP",0,IF(CUADRO!L134="HS",0,IF(CUADRO!L134="BA",0,IF(CALCULADORA!$M$2="INVIERNO",CUADRO!EO134,CUADRO!FU134))))))</f>
        <v/>
      </c>
      <c r="DI134" s="148" t="str">
        <f>IF(M134="X",CALCULADORA!$J$22,IF(CUADRO!M134="V",0,IF(CUADRO!M134="AP",0,IF(CUADRO!M134="HS",0,IF(CUADRO!M134="BA",0,IF(CALCULADORA!$M$2="INVIERNO",CUADRO!EP134,CUADRO!FV134))))))</f>
        <v/>
      </c>
      <c r="DJ134" s="148" t="str">
        <f>IF(N134="X",CALCULADORA!$J$22,IF(CUADRO!N134="V",0,IF(CUADRO!N134="AP",0,IF(CUADRO!N134="HS",0,IF(CUADRO!N134="BA",0,IF(CALCULADORA!$M$2="INVIERNO",CUADRO!EQ134,CUADRO!FW134))))))</f>
        <v/>
      </c>
      <c r="DK134" s="148" t="str">
        <f>IF(O134="X",CALCULADORA!$J$22,IF(CUADRO!O134="V",0,IF(CUADRO!O134="AP",0,IF(CUADRO!O134="HS",0,IF(CUADRO!O134="BA",0,IF(CALCULADORA!$M$2="INVIERNO",CUADRO!ER134,CUADRO!FX134))))))</f>
        <v/>
      </c>
      <c r="DL134" s="148" t="str">
        <f>IF(P134="X",CALCULADORA!$J$22,IF(CUADRO!P134="V",0,IF(CUADRO!P134="AP",0,IF(CUADRO!P134="HS",0,IF(CUADRO!P134="BA",0,IF(CALCULADORA!$M$2="INVIERNO",CUADRO!ES134,CUADRO!FY134))))))</f>
        <v/>
      </c>
      <c r="DM134" s="148" t="str">
        <f>IF(Q134="X",CALCULADORA!$J$22,IF(CUADRO!Q134="V",0,IF(CUADRO!Q134="AP",0,IF(CUADRO!Q134="HS",0,IF(CUADRO!Q134="BA",0,IF(CALCULADORA!$M$2="INVIERNO",CUADRO!ET134,CUADRO!FZ134))))))</f>
        <v/>
      </c>
      <c r="DN134" s="148" t="str">
        <f>IF(R134="X",CALCULADORA!$J$22,IF(CUADRO!R134="V",0,IF(CUADRO!R134="AP",0,IF(CUADRO!R134="HS",0,IF(CUADRO!R134="BA",0,IF(CALCULADORA!$M$2="INVIERNO",CUADRO!EU134,CUADRO!GA134))))))</f>
        <v/>
      </c>
      <c r="DO134" s="148" t="str">
        <f>IF(S134="X",CALCULADORA!$J$22,IF(CUADRO!S134="V",0,IF(CUADRO!S134="AP",0,IF(CUADRO!S134="HS",0,IF(CUADRO!S134="BA",0,IF(CALCULADORA!$M$2="INVIERNO",CUADRO!EV134,CUADRO!GB134))))))</f>
        <v/>
      </c>
      <c r="DP134" s="148" t="str">
        <f>IF(T134="X",CALCULADORA!$J$22,IF(CUADRO!T134="V",0,IF(CUADRO!T134="AP",0,IF(CUADRO!T134="HS",0,IF(CUADRO!T134="BA",0,IF(CALCULADORA!$M$2="INVIERNO",CUADRO!EW134,CUADRO!GC134))))))</f>
        <v/>
      </c>
      <c r="DQ134" s="148" t="str">
        <f>IF(U134="X",CALCULADORA!$J$22,IF(CUADRO!U134="V",0,IF(CUADRO!U134="AP",0,IF(CUADRO!U134="HS",0,IF(CUADRO!U134="BA",0,IF(CALCULADORA!$M$2="INVIERNO",CUADRO!EX134,CUADRO!GD134))))))</f>
        <v/>
      </c>
      <c r="DR134" s="148" t="str">
        <f>IF(V134="X",CALCULADORA!$J$22,IF(CUADRO!V134="V",0,IF(CUADRO!V134="AP",0,IF(CUADRO!V134="HS",0,IF(CUADRO!V134="BA",0,IF(CALCULADORA!$M$2="INVIERNO",CUADRO!EY134,CUADRO!GE134))))))</f>
        <v/>
      </c>
      <c r="DS134" s="148" t="str">
        <f>IF(W134="X",CALCULADORA!$J$22,IF(CUADRO!W134="V",0,IF(CUADRO!W134="AP",0,IF(CUADRO!W134="HS",0,IF(CUADRO!W134="BA",0,IF(CALCULADORA!$M$2="INVIERNO",CUADRO!EZ134,CUADRO!GF134))))))</f>
        <v/>
      </c>
      <c r="DT134" s="148" t="str">
        <f>IF(X134="X",CALCULADORA!$J$22,IF(CUADRO!X134="V",0,IF(CUADRO!X134="AP",0,IF(CUADRO!X134="HS",0,IF(CUADRO!X134="BA",0,IF(CALCULADORA!$M$2="INVIERNO",CUADRO!FA134,CUADRO!GG134))))))</f>
        <v/>
      </c>
      <c r="DU134" s="148" t="str">
        <f>IF(Y134="X",CALCULADORA!$J$22,IF(CUADRO!Y134="V",0,IF(CUADRO!Y134="AP",0,IF(CUADRO!Y134="HS",0,IF(CUADRO!Y134="BA",0,IF(CALCULADORA!$M$2="INVIERNO",CUADRO!FB134,CUADRO!GH134))))))</f>
        <v/>
      </c>
      <c r="DV134" s="148" t="str">
        <f>IF(Z134="X",CALCULADORA!$J$22,IF(CUADRO!Z134="V",0,IF(CUADRO!Z134="AP",0,IF(CUADRO!Z134="HS",0,IF(CUADRO!Z134="BA",0,IF(CALCULADORA!$M$2="INVIERNO",CUADRO!FC134,CUADRO!GI134))))))</f>
        <v/>
      </c>
      <c r="DW134" s="148" t="str">
        <f>IF(AA134="X",CALCULADORA!$J$22,IF(CUADRO!AA134="V",0,IF(CUADRO!AA134="AP",0,IF(CUADRO!AA134="HS",0,IF(CUADRO!AA134="BA",0,IF(CALCULADORA!$M$2="INVIERNO",CUADRO!FD134,CUADRO!GJ134))))))</f>
        <v/>
      </c>
      <c r="DX134" s="148" t="str">
        <f>IF(AB134="X",CALCULADORA!$J$22,IF(CUADRO!AB134="V",0,IF(CUADRO!AB134="AP",0,IF(CUADRO!AB134="HS",0,IF(CUADRO!AB134="BA",0,IF(CALCULADORA!$M$2="INVIERNO",CUADRO!FE134,CUADRO!GK134))))))</f>
        <v/>
      </c>
      <c r="DY134" s="148" t="str">
        <f>IF(AC134="X",CALCULADORA!$J$22,IF(CUADRO!AC134="V",0,IF(CUADRO!AC134="AP",0,IF(CUADRO!AC134="HS",0,IF(CUADRO!AC134="BA",0,IF(CALCULADORA!$M$2="INVIERNO",CUADRO!FF134,CUADRO!GL134))))))</f>
        <v/>
      </c>
      <c r="DZ134" s="148" t="str">
        <f>IF(AD134="X",CALCULADORA!$J$22,IF(CUADRO!AD134="V",0,IF(CUADRO!AD134="AP",0,IF(CUADRO!AD134="HS",0,IF(CUADRO!AD134="BA",0,IF(CALCULADORA!$M$2="INVIERNO",CUADRO!FG134,CUADRO!GM134))))))</f>
        <v/>
      </c>
      <c r="EA134" s="148" t="str">
        <f>IF(AE134="X",CALCULADORA!$J$22,IF(CUADRO!AE134="V",0,IF(CUADRO!AE134="AP",0,IF(CUADRO!AE134="HS",0,IF(CUADRO!AE134="BA",0,IF(CALCULADORA!$M$2="INVIERNO",CUADRO!FH134,CUADRO!GN134))))))</f>
        <v/>
      </c>
      <c r="EB134" s="148" t="str">
        <f>IF(AF134="X",CALCULADORA!$J$22,IF(CUADRO!AF134="V",0,IF(CUADRO!AF134="AP",0,IF(CUADRO!AF134="HS",0,IF(CUADRO!AF134="BA",0,IF(CALCULADORA!$M$2="INVIERNO",CUADRO!FI134,CUADRO!GO134))))))</f>
        <v/>
      </c>
      <c r="EC134" s="148" t="str">
        <f>IF(AG134="X",CALCULADORA!$J$22,IF(CUADRO!AG134="V",0,IF(CUADRO!AG134="AP",0,IF(CUADRO!AG134="HS",0,IF(CUADRO!AG134="BA",0,IF(CALCULADORA!$M$2="INVIERNO",CUADRO!FJ134,CUADRO!GP134))))))</f>
        <v/>
      </c>
      <c r="ED134" s="148" t="str">
        <f>IF(AH134="X",CALCULADORA!$J$22,IF(CUADRO!AH134="V",0,IF(CUADRO!AH134="AP",0,IF(CUADRO!AH134="HS",0,IF(CUADRO!AH134="BA",0,IF(CALCULADORA!$M$2="INVIERNO",CUADRO!FK134,CUADRO!GQ134))))))</f>
        <v/>
      </c>
      <c r="EE134" s="148" t="str">
        <f>IF(AI134="X",CALCULADORA!$J$22,IF(CUADRO!AI134="V",0,IF(CUADRO!AI134="AP",0,IF(CUADRO!AI134="HS",0,IF(CUADRO!AI134="BA",0,IF(CALCULADORA!$M$2="INVIERNO",CUADRO!FL134,CUADRO!GR134))))))</f>
        <v/>
      </c>
      <c r="EF134" s="148" t="str">
        <f>IF(AJ134="X",CALCULADORA!$J$22,IF(CUADRO!AJ134="V",0,IF(CUADRO!AJ134="AP",0,IF(CUADRO!AJ134="HS",0,IF(CUADRO!AJ134="BA",0,IF(CALCULADORA!$M$2="INVIERNO",CUADRO!FM134,CUADRO!GS134))))))</f>
        <v/>
      </c>
      <c r="EG134" s="148" t="str">
        <f>IF(AK134="X",CALCULADORA!$J$22,IF(CUADRO!AK134="V",0,IF(CUADRO!AK134="AP",0,IF(CUADRO!AK134="HS",0,IF(CUADRO!AK134="BA",0,IF(CALCULADORA!$M$2="INVIERNO",CUADRO!FN134,CUADRO!GT134))))))</f>
        <v/>
      </c>
      <c r="EH134" s="363">
        <f t="shared" si="192"/>
        <v>0</v>
      </c>
      <c r="EI134" s="19"/>
      <c r="EJ134" s="148" t="str">
        <f>IF(G134="","",IF(G134="L",0,IF(G134="V",0,IF(G134="X",0,IF(G$2="L",VLOOKUP(G134,'H. INV.'!$F$10:$P$171,11,FALSE),IF(G$2="S",VLOOKUP(G134,'H. INV.'!$V$10:$AF$171,11,FALSE),IF(G$2="D",VLOOKUP(G134,'H. INV.'!$AL$10:$AV$171,11,FALSE),"")))))))</f>
        <v/>
      </c>
      <c r="EK134" s="148" t="str">
        <f>IF(H134="","",IF(H134="L",0,IF(H134="V",0,IF(H134="X",0,IF(H$2="L",VLOOKUP(H134,'H. INV.'!$F$10:$P$171,11,FALSE),IF(H$2="S",VLOOKUP(H134,'H. INV.'!$V$10:$AF$171,11,FALSE),IF(H$2="D",VLOOKUP(H134,'H. INV.'!$AL$10:$AV$171,11,FALSE),"")))))))</f>
        <v/>
      </c>
      <c r="EL134" s="148" t="str">
        <f>IF(I134="","",IF(I134="L",0,IF(I134="V",0,IF(I134="X",0,IF(I$2="L",VLOOKUP(I134,'H. INV.'!$F$10:$P$171,11,FALSE),IF(I$2="S",VLOOKUP(I134,'H. INV.'!$V$10:$AF$171,11,FALSE),IF(I$2="D",VLOOKUP(I134,'H. INV.'!$AL$10:$AV$171,11,FALSE),"")))))))</f>
        <v/>
      </c>
      <c r="EM134" s="148" t="str">
        <f>IF(J134="","",IF(J134="L",0,IF(J134="V",0,IF(J134="X",0,IF(J$2="L",VLOOKUP(J134,'H. INV.'!$F$10:$P$171,11,FALSE),IF(J$2="S",VLOOKUP(J134,'H. INV.'!$V$10:$AF$171,11,FALSE),IF(J$2="D",VLOOKUP(J134,'H. INV.'!$AL$10:$AV$171,11,FALSE),"")))))))</f>
        <v/>
      </c>
      <c r="EN134" s="148" t="str">
        <f>IF(K134="","",IF(K134="L",0,IF(K134="V",0,IF(K134="X",0,IF(K$2="L",VLOOKUP(K134,'H. INV.'!$F$10:$P$171,11,FALSE),IF(K$2="S",VLOOKUP(K134,'H. INV.'!$V$10:$AF$171,11,FALSE),IF(K$2="D",VLOOKUP(K134,'H. INV.'!$AL$10:$AV$171,11,FALSE),"")))))))</f>
        <v/>
      </c>
      <c r="EO134" s="148" t="str">
        <f>IF(L134="","",IF(L134="L",0,IF(L134="V",0,IF(L134="X",0,IF(L$2="L",VLOOKUP(L134,'H. INV.'!$F$10:$P$171,11,FALSE),IF(L$2="S",VLOOKUP(L134,'H. INV.'!$V$10:$AF$171,11,FALSE),IF(L$2="D",VLOOKUP(L134,'H. INV.'!$AL$10:$AV$171,11,FALSE),"")))))))</f>
        <v/>
      </c>
      <c r="EP134" s="148" t="str">
        <f>IF(M134="","",IF(M134="L",0,IF(M134="V",0,IF(M134="X",0,IF(M$2="L",VLOOKUP(M134,'H. INV.'!$F$10:$P$171,11,FALSE),IF(M$2="S",VLOOKUP(M134,'H. INV.'!$V$10:$AF$171,11,FALSE),IF(M$2="D",VLOOKUP(M134,'H. INV.'!$AL$10:$AV$171,11,FALSE),"")))))))</f>
        <v/>
      </c>
      <c r="EQ134" s="148" t="str">
        <f>IF(N134="","",IF(N134="L",0,IF(N134="V",0,IF(N134="X",0,IF(N$2="L",VLOOKUP(N134,'H. INV.'!$F$10:$P$171,11,FALSE),IF(N$2="S",VLOOKUP(N134,'H. INV.'!$V$10:$AF$171,11,FALSE),IF(N$2="D",VLOOKUP(N134,'H. INV.'!$AL$10:$AV$171,11,FALSE),"")))))))</f>
        <v/>
      </c>
      <c r="ER134" s="148" t="str">
        <f>IF(O134="","",IF(O134="L",0,IF(O134="V",0,IF(O134="X",0,IF(O$2="L",VLOOKUP(O134,'H. INV.'!$F$10:$P$171,11,FALSE),IF(O$2="S",VLOOKUP(O134,'H. INV.'!$V$10:$AF$171,11,FALSE),IF(O$2="D",VLOOKUP(O134,'H. INV.'!$AL$10:$AV$171,11,FALSE),"")))))))</f>
        <v/>
      </c>
      <c r="ES134" s="148" t="str">
        <f>IF(P134="","",IF(P134="L",0,IF(P134="V",0,IF(P134="X",0,IF(P$2="L",VLOOKUP(P134,'H. INV.'!$F$10:$P$171,11,FALSE),IF(P$2="S",VLOOKUP(P134,'H. INV.'!$V$10:$AF$171,11,FALSE),IF(P$2="D",VLOOKUP(P134,'H. INV.'!$AL$10:$AV$171,11,FALSE),"")))))))</f>
        <v/>
      </c>
      <c r="ET134" s="148" t="str">
        <f>IF(Q134="","",IF(Q134="L",0,IF(Q134="V",0,IF(Q134="X",0,IF(Q$2="L",VLOOKUP(Q134,'H. INV.'!$F$10:$P$171,11,FALSE),IF(Q$2="S",VLOOKUP(Q134,'H. INV.'!$V$10:$AF$171,11,FALSE),IF(Q$2="D",VLOOKUP(Q134,'H. INV.'!$AL$10:$AV$171,11,FALSE),"")))))))</f>
        <v/>
      </c>
      <c r="EU134" s="148" t="str">
        <f>IF(R134="","",IF(R134="L",0,IF(R134="V",0,IF(R134="X",0,IF(R$2="L",VLOOKUP(R134,'H. INV.'!$F$10:$P$171,11,FALSE),IF(R$2="S",VLOOKUP(R134,'H. INV.'!$V$10:$AF$171,11,FALSE),IF(R$2="D",VLOOKUP(R134,'H. INV.'!$AL$10:$AV$171,11,FALSE),"")))))))</f>
        <v/>
      </c>
      <c r="EV134" s="148" t="str">
        <f>IF(S134="","",IF(S134="L",0,IF(S134="V",0,IF(S134="X",0,IF(S$2="L",VLOOKUP(S134,'H. INV.'!$F$10:$P$171,11,FALSE),IF(S$2="S",VLOOKUP(S134,'H. INV.'!$V$10:$AF$171,11,FALSE),IF(S$2="D",VLOOKUP(S134,'H. INV.'!$AL$10:$AV$171,11,FALSE),"")))))))</f>
        <v/>
      </c>
      <c r="EW134" s="148" t="str">
        <f>IF(T134="","",IF(T134="L",0,IF(T134="V",0,IF(T134="X",0,IF(T$2="L",VLOOKUP(T134,'H. INV.'!$F$10:$P$171,11,FALSE),IF(T$2="S",VLOOKUP(T134,'H. INV.'!$V$10:$AF$171,11,FALSE),IF(T$2="D",VLOOKUP(T134,'H. INV.'!$AL$10:$AV$171,11,FALSE),"")))))))</f>
        <v/>
      </c>
      <c r="EX134" s="148" t="str">
        <f>IF(U134="","",IF(U134="L",0,IF(U134="V",0,IF(U134="X",0,IF(U$2="L",VLOOKUP(U134,'H. INV.'!$F$10:$P$171,11,FALSE),IF(U$2="S",VLOOKUP(U134,'H. INV.'!$V$10:$AF$171,11,FALSE),IF(U$2="D",VLOOKUP(U134,'H. INV.'!$AL$10:$AV$171,11,FALSE),"")))))))</f>
        <v/>
      </c>
      <c r="EY134" s="148" t="str">
        <f>IF(V134="","",IF(V134="L",0,IF(V134="V",0,IF(V134="X",0,IF(V$2="L",VLOOKUP(V134,'H. INV.'!$F$10:$P$171,11,FALSE),IF(V$2="S",VLOOKUP(V134,'H. INV.'!$V$10:$AF$171,11,FALSE),IF(V$2="D",VLOOKUP(V134,'H. INV.'!$AL$10:$AV$171,11,FALSE),"")))))))</f>
        <v/>
      </c>
      <c r="EZ134" s="148" t="str">
        <f>IF(W134="","",IF(W134="L",0,IF(W134="V",0,IF(W134="X",0,IF(W$2="L",VLOOKUP(W134,'H. INV.'!$F$10:$P$171,11,FALSE),IF(W$2="S",VLOOKUP(W134,'H. INV.'!$V$10:$AF$171,11,FALSE),IF(W$2="D",VLOOKUP(W134,'H. INV.'!$AL$10:$AV$171,11,FALSE),"")))))))</f>
        <v/>
      </c>
      <c r="FA134" s="148" t="str">
        <f>IF(X134="","",IF(X134="L",0,IF(X134="V",0,IF(X134="X",0,IF(X$2="L",VLOOKUP(X134,'H. INV.'!$F$10:$P$171,11,FALSE),IF(X$2="S",VLOOKUP(X134,'H. INV.'!$V$10:$AF$171,11,FALSE),IF(X$2="D",VLOOKUP(X134,'H. INV.'!$AL$10:$AV$171,11,FALSE),"")))))))</f>
        <v/>
      </c>
      <c r="FB134" s="148" t="str">
        <f>IF(Y134="","",IF(Y134="L",0,IF(Y134="V",0,IF(Y134="X",0,IF(Y$2="L",VLOOKUP(Y134,'H. INV.'!$F$10:$P$171,11,FALSE),IF(Y$2="S",VLOOKUP(Y134,'H. INV.'!$V$10:$AF$171,11,FALSE),IF(Y$2="D",VLOOKUP(Y134,'H. INV.'!$AL$10:$AV$171,11,FALSE),"")))))))</f>
        <v/>
      </c>
      <c r="FC134" s="148" t="str">
        <f>IF(Z134="","",IF(Z134="L",0,IF(Z134="V",0,IF(Z134="X",0,IF(Z$2="L",VLOOKUP(Z134,'H. INV.'!$F$10:$P$171,11,FALSE),IF(Z$2="S",VLOOKUP(Z134,'H. INV.'!$V$10:$AF$171,11,FALSE),IF(Z$2="D",VLOOKUP(Z134,'H. INV.'!$AL$10:$AV$171,11,FALSE),"")))))))</f>
        <v/>
      </c>
      <c r="FD134" s="148" t="str">
        <f>IF(AA134="","",IF(AA134="L",0,IF(AA134="V",0,IF(AA134="X",0,IF(AA$2="L",VLOOKUP(AA134,'H. INV.'!$F$10:$P$171,11,FALSE),IF(AA$2="S",VLOOKUP(AA134,'H. INV.'!$V$10:$AF$171,11,FALSE),IF(AA$2="D",VLOOKUP(AA134,'H. INV.'!$AL$10:$AV$171,11,FALSE),"")))))))</f>
        <v/>
      </c>
      <c r="FE134" s="148" t="str">
        <f>IF(AB134="","",IF(AB134="L",0,IF(AB134="V",0,IF(AB134="X",0,IF(AB$2="L",VLOOKUP(AB134,'H. INV.'!$F$10:$P$171,11,FALSE),IF(AB$2="S",VLOOKUP(AB134,'H. INV.'!$V$10:$AF$171,11,FALSE),IF(AB$2="D",VLOOKUP(AB134,'H. INV.'!$AL$10:$AV$171,11,FALSE),"")))))))</f>
        <v/>
      </c>
      <c r="FF134" s="148" t="str">
        <f>IF(AC134="","",IF(AC134="L",0,IF(AC134="V",0,IF(AC134="X",0,IF(AC$2="L",VLOOKUP(AC134,'H. INV.'!$F$10:$P$171,11,FALSE),IF(AC$2="S",VLOOKUP(AC134,'H. INV.'!$V$10:$AF$171,11,FALSE),IF(AC$2="D",VLOOKUP(AC134,'H. INV.'!$AL$10:$AV$171,11,FALSE),"")))))))</f>
        <v/>
      </c>
      <c r="FG134" s="148" t="str">
        <f>IF(AD134="","",IF(AD134="L",0,IF(AD134="V",0,IF(AD134="X",0,IF(AD$2="L",VLOOKUP(AD134,'H. INV.'!$F$10:$P$171,11,FALSE),IF(AD$2="S",VLOOKUP(AD134,'H. INV.'!$V$10:$AF$171,11,FALSE),IF(AD$2="D",VLOOKUP(AD134,'H. INV.'!$AL$10:$AV$171,11,FALSE),"")))))))</f>
        <v/>
      </c>
      <c r="FH134" s="148" t="str">
        <f>IF(AE134="","",IF(AE134="L",0,IF(AE134="V",0,IF(AE134="X",0,IF(AE$2="L",VLOOKUP(AE134,'H. INV.'!$F$10:$P$171,11,FALSE),IF(AE$2="S",VLOOKUP(AE134,'H. INV.'!$V$10:$AF$171,11,FALSE),IF(AE$2="D",VLOOKUP(AE134,'H. INV.'!$AL$10:$AV$171,11,FALSE),"")))))))</f>
        <v/>
      </c>
      <c r="FI134" s="148" t="str">
        <f>IF(AF134="","",IF(AF134="L",0,IF(AF134="V",0,IF(AF134="X",0,IF(AF$2="L",VLOOKUP(AF134,'H. INV.'!$F$10:$P$171,11,FALSE),IF(AF$2="S",VLOOKUP(AF134,'H. INV.'!$V$10:$AF$171,11,FALSE),IF(AF$2="D",VLOOKUP(AF134,'H. INV.'!$AL$10:$AV$171,11,FALSE),"")))))))</f>
        <v/>
      </c>
      <c r="FJ134" s="148" t="str">
        <f>IF(AG134="","",IF(AG134="L",0,IF(AG134="V",0,IF(AG134="X",0,IF(AG$2="L",VLOOKUP(AG134,'H. INV.'!$F$10:$P$171,11,FALSE),IF(AG$2="S",VLOOKUP(AG134,'H. INV.'!$V$10:$AF$171,11,FALSE),IF(AG$2="D",VLOOKUP(AG134,'H. INV.'!$AL$10:$AV$171,11,FALSE),"")))))))</f>
        <v/>
      </c>
      <c r="FK134" s="148" t="str">
        <f>IF(AH134="","",IF(AH134="L",0,IF(AH134="V",0,IF(AH134="X",0,IF(AH$2="L",VLOOKUP(AH134,'H. INV.'!$F$10:$P$171,11,FALSE),IF(AH$2="S",VLOOKUP(AH134,'H. INV.'!$V$10:$AF$171,11,FALSE),IF(AH$2="D",VLOOKUP(AH134,'H. INV.'!$AL$10:$AV$171,11,FALSE),"")))))))</f>
        <v/>
      </c>
      <c r="FL134" s="148" t="str">
        <f>IF(AI134="","",IF(AI134="L",0,IF(AI134="V",0,IF(AI134="X",0,IF(AI$2="L",VLOOKUP(AI134,'H. INV.'!$F$10:$P$171,11,FALSE),IF(AI$2="S",VLOOKUP(AI134,'H. INV.'!$V$10:$AF$171,11,FALSE),IF(AI$2="D",VLOOKUP(AI134,'H. INV.'!$AL$10:$AV$171,11,FALSE),"")))))))</f>
        <v/>
      </c>
      <c r="FM134" s="148" t="str">
        <f>IF(AJ134="","",IF(AJ134="L",0,IF(AJ134="V",0,IF(AJ134="X",0,IF(AJ$2="L",VLOOKUP(AJ134,'H. INV.'!$F$10:$P$171,11,FALSE),IF(AJ$2="S",VLOOKUP(AJ134,'H. INV.'!$V$10:$AF$171,11,FALSE),IF(AJ$2="D",VLOOKUP(AJ134,'H. INV.'!$AL$10:$AV$171,11,FALSE),"")))))))</f>
        <v/>
      </c>
      <c r="FN134" s="148" t="str">
        <f>IF(AK134="","",IF(AK134="L",0,IF(AK134="V",0,IF(AK134="X",0,IF(AK$2="L",VLOOKUP(AK134,'H. INV.'!$F$10:$P$171,11,FALSE),IF(AK$2="S",VLOOKUP(AK134,'H. INV.'!$V$10:$AF$171,11,FALSE),IF(AK$2="D",VLOOKUP(AK134,'H. INV.'!$AL$10:$AV$171,11,FALSE),"")))))))</f>
        <v/>
      </c>
      <c r="FO134" s="19"/>
      <c r="FP134" s="148" t="str">
        <f>IF(G134="","",IF(G134="L",0,IF(G134="V",0,IF(G134="X",0,IF(G$2="L",VLOOKUP(G134,'H. VER.'!$F$10:$P$171,11,FALSE),IF(G$2="S",VLOOKUP(G134,'H. VER.'!$V$10:$AF$171,11,FALSE),IF(G$2="D",VLOOKUP(G134,'H. VER.'!$AL$10:$AV$171,11,FALSE),"")))))))</f>
        <v/>
      </c>
      <c r="FQ134" s="148" t="str">
        <f>IF(H134="","",IF(H134="L",0,IF(H134="V",0,IF(H134="X",0,IF(H$2="L",VLOOKUP(H134,'H. VER.'!$F$10:$P$171,11,FALSE),IF(H$2="S",VLOOKUP(H134,'H. VER.'!$V$10:$AF$171,11,FALSE),IF(H$2="D",VLOOKUP(H134,'H. VER.'!$AL$10:$AV$171,11,FALSE),"")))))))</f>
        <v/>
      </c>
      <c r="FR134" s="148" t="str">
        <f>IF(I134="","",IF(I134="L",0,IF(I134="V",0,IF(I134="X",0,IF(I$2="L",VLOOKUP(I134,'H. VER.'!$F$10:$P$171,11,FALSE),IF(I$2="S",VLOOKUP(I134,'H. VER.'!$V$10:$AF$171,11,FALSE),IF(I$2="D",VLOOKUP(I134,'H. VER.'!$AL$10:$AV$171,11,FALSE),"")))))))</f>
        <v/>
      </c>
      <c r="FS134" s="148" t="str">
        <f>IF(J134="","",IF(J134="L",0,IF(J134="V",0,IF(J134="X",0,IF(J$2="L",VLOOKUP(J134,'H. VER.'!$F$10:$P$171,11,FALSE),IF(J$2="S",VLOOKUP(J134,'H. VER.'!$V$10:$AF$171,11,FALSE),IF(J$2="D",VLOOKUP(J134,'H. VER.'!$AL$10:$AV$171,11,FALSE),"")))))))</f>
        <v/>
      </c>
      <c r="FT134" s="148" t="str">
        <f>IF(K134="","",IF(K134="L",0,IF(K134="V",0,IF(K134="X",0,IF(K$2="L",VLOOKUP(K134,'H. VER.'!$F$10:$P$171,11,FALSE),IF(K$2="S",VLOOKUP(K134,'H. VER.'!$V$10:$AF$171,11,FALSE),IF(K$2="D",VLOOKUP(K134,'H. VER.'!$AL$10:$AV$171,11,FALSE),"")))))))</f>
        <v/>
      </c>
      <c r="FU134" s="148" t="str">
        <f>IF(L134="","",IF(L134="L",0,IF(L134="V",0,IF(L134="X",0,IF(L$2="L",VLOOKUP(L134,'H. VER.'!$F$10:$P$171,11,FALSE),IF(L$2="S",VLOOKUP(L134,'H. VER.'!$V$10:$AF$171,11,FALSE),IF(L$2="D",VLOOKUP(L134,'H. VER.'!$AL$10:$AV$171,11,FALSE),"")))))))</f>
        <v/>
      </c>
      <c r="FV134" s="148" t="str">
        <f>IF(M134="","",IF(M134="L",0,IF(M134="V",0,IF(M134="X",0,IF(M$2="L",VLOOKUP(M134,'H. VER.'!$F$10:$P$171,11,FALSE),IF(M$2="S",VLOOKUP(M134,'H. VER.'!$V$10:$AF$171,11,FALSE),IF(M$2="D",VLOOKUP(M134,'H. VER.'!$AL$10:$AV$171,11,FALSE),"")))))))</f>
        <v/>
      </c>
      <c r="FW134" s="148" t="str">
        <f>IF(N134="","",IF(N134="L",0,IF(N134="V",0,IF(N134="X",0,IF(N$2="L",VLOOKUP(N134,'H. VER.'!$F$10:$P$171,11,FALSE),IF(N$2="S",VLOOKUP(N134,'H. VER.'!$V$10:$AF$171,11,FALSE),IF(N$2="D",VLOOKUP(N134,'H. VER.'!$AL$10:$AV$171,11,FALSE),"")))))))</f>
        <v/>
      </c>
      <c r="FX134" s="148" t="str">
        <f>IF(O134="","",IF(O134="L",0,IF(O134="V",0,IF(O134="X",0,IF(O$2="L",VLOOKUP(O134,'H. VER.'!$F$10:$P$171,11,FALSE),IF(O$2="S",VLOOKUP(O134,'H. VER.'!$V$10:$AF$171,11,FALSE),IF(O$2="D",VLOOKUP(O134,'H. VER.'!$AL$10:$AV$171,11,FALSE),"")))))))</f>
        <v/>
      </c>
      <c r="FY134" s="148" t="str">
        <f>IF(P134="","",IF(P134="L",0,IF(P134="V",0,IF(P134="X",0,IF(P$2="L",VLOOKUP(P134,'H. VER.'!$F$10:$P$171,11,FALSE),IF(P$2="S",VLOOKUP(P134,'H. VER.'!$V$10:$AF$171,11,FALSE),IF(P$2="D",VLOOKUP(P134,'H. VER.'!$AL$10:$AV$171,11,FALSE),"")))))))</f>
        <v/>
      </c>
      <c r="FZ134" s="148" t="str">
        <f>IF(Q134="","",IF(Q134="L",0,IF(Q134="V",0,IF(Q134="X",0,IF(Q$2="L",VLOOKUP(Q134,'H. VER.'!$F$10:$P$171,11,FALSE),IF(Q$2="S",VLOOKUP(Q134,'H. VER.'!$V$10:$AF$171,11,FALSE),IF(Q$2="D",VLOOKUP(Q134,'H. VER.'!$AL$10:$AV$171,11,FALSE),"")))))))</f>
        <v/>
      </c>
      <c r="GA134" s="148" t="str">
        <f>IF(R134="","",IF(R134="L",0,IF(R134="V",0,IF(R134="X",0,IF(R$2="L",VLOOKUP(R134,'H. VER.'!$F$10:$P$171,11,FALSE),IF(R$2="S",VLOOKUP(R134,'H. VER.'!$V$10:$AF$171,11,FALSE),IF(R$2="D",VLOOKUP(R134,'H. VER.'!$AL$10:$AV$171,11,FALSE),"")))))))</f>
        <v/>
      </c>
      <c r="GB134" s="148" t="str">
        <f>IF(S134="","",IF(S134="L",0,IF(S134="V",0,IF(S134="X",0,IF(S$2="L",VLOOKUP(S134,'H. VER.'!$F$10:$P$171,11,FALSE),IF(S$2="S",VLOOKUP(S134,'H. VER.'!$V$10:$AF$171,11,FALSE),IF(S$2="D",VLOOKUP(S134,'H. VER.'!$AL$10:$AV$171,11,FALSE),"")))))))</f>
        <v/>
      </c>
      <c r="GC134" s="148" t="str">
        <f>IF(T134="","",IF(T134="L",0,IF(T134="V",0,IF(T134="X",0,IF(T$2="L",VLOOKUP(T134,'H. VER.'!$F$10:$P$171,11,FALSE),IF(T$2="S",VLOOKUP(T134,'H. VER.'!$V$10:$AF$171,11,FALSE),IF(T$2="D",VLOOKUP(T134,'H. VER.'!$AL$10:$AV$171,11,FALSE),"")))))))</f>
        <v/>
      </c>
      <c r="GD134" s="148" t="str">
        <f>IF(U134="","",IF(U134="L",0,IF(U134="V",0,IF(U134="X",0,IF(U$2="L",VLOOKUP(U134,'H. VER.'!$F$10:$P$171,11,FALSE),IF(U$2="S",VLOOKUP(U134,'H. VER.'!$V$10:$AF$171,11,FALSE),IF(U$2="D",VLOOKUP(U134,'H. VER.'!$AL$10:$AV$171,11,FALSE),"")))))))</f>
        <v/>
      </c>
      <c r="GE134" s="148" t="str">
        <f>IF(V134="","",IF(V134="L",0,IF(V134="V",0,IF(V134="X",0,IF(V$2="L",VLOOKUP(V134,'H. VER.'!$F$10:$P$171,11,FALSE),IF(V$2="S",VLOOKUP(V134,'H. VER.'!$V$10:$AF$171,11,FALSE),IF(V$2="D",VLOOKUP(V134,'H. VER.'!$AL$10:$AV$171,11,FALSE),"")))))))</f>
        <v/>
      </c>
      <c r="GF134" s="148" t="str">
        <f>IF(W134="","",IF(W134="L",0,IF(W134="V",0,IF(W134="X",0,IF(W$2="L",VLOOKUP(W134,'H. VER.'!$F$10:$P$171,11,FALSE),IF(W$2="S",VLOOKUP(W134,'H. VER.'!$V$10:$AF$171,11,FALSE),IF(W$2="D",VLOOKUP(W134,'H. VER.'!$AL$10:$AV$171,11,FALSE),"")))))))</f>
        <v/>
      </c>
      <c r="GG134" s="148" t="str">
        <f>IF(X134="","",IF(X134="L",0,IF(X134="V",0,IF(X134="X",0,IF(X$2="L",VLOOKUP(X134,'H. VER.'!$F$10:$P$171,11,FALSE),IF(X$2="S",VLOOKUP(X134,'H. VER.'!$V$10:$AF$171,11,FALSE),IF(X$2="D",VLOOKUP(X134,'H. VER.'!$AL$10:$AV$171,11,FALSE),"")))))))</f>
        <v/>
      </c>
      <c r="GH134" s="148" t="str">
        <f>IF(Y134="","",IF(Y134="L",0,IF(Y134="V",0,IF(Y134="X",0,IF(Y$2="L",VLOOKUP(Y134,'H. VER.'!$F$10:$P$171,11,FALSE),IF(Y$2="S",VLOOKUP(Y134,'H. VER.'!$V$10:$AF$171,11,FALSE),IF(Y$2="D",VLOOKUP(Y134,'H. VER.'!$AL$10:$AV$171,11,FALSE),"")))))))</f>
        <v/>
      </c>
      <c r="GI134" s="148" t="str">
        <f>IF(Z134="","",IF(Z134="L",0,IF(Z134="V",0,IF(Z134="X",0,IF(Z$2="L",VLOOKUP(Z134,'H. VER.'!$F$10:$P$171,11,FALSE),IF(Z$2="S",VLOOKUP(Z134,'H. VER.'!$V$10:$AF$171,11,FALSE),IF(Z$2="D",VLOOKUP(Z134,'H. VER.'!$AL$10:$AV$171,11,FALSE),"")))))))</f>
        <v/>
      </c>
      <c r="GJ134" s="148" t="str">
        <f>IF(AA134="","",IF(AA134="L",0,IF(AA134="V",0,IF(AA134="X",0,IF(AA$2="L",VLOOKUP(AA134,'H. VER.'!$F$10:$P$171,11,FALSE),IF(AA$2="S",VLOOKUP(AA134,'H. VER.'!$V$10:$AF$171,11,FALSE),IF(AA$2="D",VLOOKUP(AA134,'H. VER.'!$AL$10:$AV$171,11,FALSE),"")))))))</f>
        <v/>
      </c>
      <c r="GK134" s="148" t="str">
        <f>IF(AB134="","",IF(AB134="L",0,IF(AB134="V",0,IF(AB134="X",0,IF(AB$2="L",VLOOKUP(AB134,'H. VER.'!$F$10:$P$171,11,FALSE),IF(AB$2="S",VLOOKUP(AB134,'H. VER.'!$V$10:$AF$171,11,FALSE),IF(AB$2="D",VLOOKUP(AB134,'H. VER.'!$AL$10:$AV$171,11,FALSE),"")))))))</f>
        <v/>
      </c>
      <c r="GL134" s="148" t="str">
        <f>IF(AC134="","",IF(AC134="L",0,IF(AC134="V",0,IF(AC134="X",0,IF(AC$2="L",VLOOKUP(AC134,'H. VER.'!$F$10:$P$171,11,FALSE),IF(AC$2="S",VLOOKUP(AC134,'H. VER.'!$V$10:$AF$171,11,FALSE),IF(AC$2="D",VLOOKUP(AC134,'H. VER.'!$AL$10:$AV$171,11,FALSE),"")))))))</f>
        <v/>
      </c>
      <c r="GM134" s="148" t="str">
        <f>IF(AD134="","",IF(AD134="L",0,IF(AD134="V",0,IF(AD134="X",0,IF(AD$2="L",VLOOKUP(AD134,'H. VER.'!$F$10:$P$171,11,FALSE),IF(AD$2="S",VLOOKUP(AD134,'H. VER.'!$V$10:$AF$171,11,FALSE),IF(AD$2="D",VLOOKUP(AD134,'H. VER.'!$AL$10:$AV$171,11,FALSE),"")))))))</f>
        <v/>
      </c>
      <c r="GN134" s="148" t="str">
        <f>IF(AE134="","",IF(AE134="L",0,IF(AE134="V",0,IF(AE134="X",0,IF(AE$2="L",VLOOKUP(AE134,'H. VER.'!$F$10:$P$171,11,FALSE),IF(AE$2="S",VLOOKUP(AE134,'H. VER.'!$V$10:$AF$171,11,FALSE),IF(AE$2="D",VLOOKUP(AE134,'H. VER.'!$AL$10:$AV$171,11,FALSE),"")))))))</f>
        <v/>
      </c>
      <c r="GO134" s="148" t="str">
        <f>IF(AF134="","",IF(AF134="L",0,IF(AF134="V",0,IF(AF134="X",0,IF(AF$2="L",VLOOKUP(AF134,'H. VER.'!$F$10:$P$171,11,FALSE),IF(AF$2="S",VLOOKUP(AF134,'H. VER.'!$V$10:$AF$171,11,FALSE),IF(AF$2="D",VLOOKUP(AF134,'H. VER.'!$AL$10:$AV$171,11,FALSE),"")))))))</f>
        <v/>
      </c>
      <c r="GP134" s="148" t="str">
        <f>IF(AG134="","",IF(AG134="L",0,IF(AG134="V",0,IF(AG134="X",0,IF(AG$2="L",VLOOKUP(AG134,'H. VER.'!$F$10:$P$171,11,FALSE),IF(AG$2="S",VLOOKUP(AG134,'H. VER.'!$V$10:$AF$171,11,FALSE),IF(AG$2="D",VLOOKUP(AG134,'H. VER.'!$AL$10:$AV$171,11,FALSE),"")))))))</f>
        <v/>
      </c>
      <c r="GQ134" s="148" t="str">
        <f>IF(AH134="","",IF(AH134="L",0,IF(AH134="V",0,IF(AH134="X",0,IF(AH$2="L",VLOOKUP(AH134,'H. VER.'!$F$10:$P$171,11,FALSE),IF(AH$2="S",VLOOKUP(AH134,'H. VER.'!$V$10:$AF$171,11,FALSE),IF(AH$2="D",VLOOKUP(AH134,'H. VER.'!$AL$10:$AV$171,11,FALSE),"")))))))</f>
        <v/>
      </c>
      <c r="GR134" s="148" t="str">
        <f>IF(AI134="","",IF(AI134="L",0,IF(AI134="V",0,IF(AI134="X",0,IF(AI$2="L",VLOOKUP(AI134,'H. VER.'!$F$10:$P$171,11,FALSE),IF(AI$2="S",VLOOKUP(AI134,'H. VER.'!$V$10:$AF$171,11,FALSE),IF(AI$2="D",VLOOKUP(AI134,'H. VER.'!$AL$10:$AV$171,11,FALSE),"")))))))</f>
        <v/>
      </c>
      <c r="GS134" s="148" t="str">
        <f>IF(AJ134="","",IF(AJ134="L",0,IF(AJ134="V",0,IF(AJ134="X",0,IF(AJ$2="L",VLOOKUP(AJ134,'H. VER.'!$F$10:$P$171,11,FALSE),IF(AJ$2="S",VLOOKUP(AJ134,'H. VER.'!$V$10:$AF$171,11,FALSE),IF(AJ$2="D",VLOOKUP(AJ134,'H. VER.'!$AL$10:$AV$171,11,FALSE),"")))))))</f>
        <v/>
      </c>
      <c r="GT134" s="148" t="str">
        <f>IF(AK134="","",IF(AK134="L",0,IF(AK134="V",0,IF(AK134="X",0,IF(AK$2="L",VLOOKUP(AK134,'H. VER.'!$F$10:$P$171,11,FALSE),IF(AK$2="S",VLOOKUP(AK134,'H. VER.'!$V$10:$AF$171,11,FALSE),IF(AK$2="D",VLOOKUP(AK134,'H. VER.'!$AL$10:$AV$171,11,FALSE),"")))))))</f>
        <v/>
      </c>
      <c r="GU134" s="19"/>
      <c r="GV134" s="417" t="str">
        <f t="shared" si="122"/>
        <v/>
      </c>
      <c r="GW134" s="415"/>
    </row>
    <row r="135" spans="1:205" ht="15" customHeight="1">
      <c r="A135" s="368"/>
      <c r="B135" s="367" t="str">
        <f>IFERROR(VLOOKUP(A551/7/2023+CONDUCTORES!C:V,20,FALSE),"")</f>
        <v/>
      </c>
      <c r="C135" s="560" t="str">
        <f>IF(CUADRO!A135="",IF(B135="","",B135),VLOOKUP(CUADRO!A135,CONDUCTORES!C:E,3,FALSE))</f>
        <v/>
      </c>
      <c r="D135" s="561" t="str">
        <f>IF(ISNA(IF(B135="",IF(A135="","",A135),VLOOKUP(B135,CONDUCTORES!B:F,5,FALSE))),"",(IF(B135="",IF(A135="","",A135),VLOOKUP(B135,CONDUCTORES!B:F,5,FALSE))))</f>
        <v/>
      </c>
      <c r="E135" s="546">
        <v>120</v>
      </c>
      <c r="F135" s="552"/>
      <c r="G135" s="519"/>
      <c r="H135" s="519"/>
      <c r="I135" s="519"/>
      <c r="J135" s="519"/>
      <c r="K135" s="519"/>
      <c r="L135" s="519"/>
      <c r="M135" s="519"/>
      <c r="N135" s="519"/>
      <c r="O135" s="519"/>
      <c r="P135" s="519"/>
      <c r="Q135" s="519"/>
      <c r="R135" s="519"/>
      <c r="S135" s="519"/>
      <c r="T135" s="519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  <c r="AE135" s="519"/>
      <c r="AF135" s="519"/>
      <c r="AG135" s="519"/>
      <c r="AH135" s="519"/>
      <c r="AI135" s="519"/>
      <c r="AJ135" s="519"/>
      <c r="AK135" s="519"/>
      <c r="AL135" s="417">
        <f t="shared" si="111"/>
        <v>0</v>
      </c>
      <c r="AM135" s="417">
        <f t="shared" si="79"/>
        <v>31</v>
      </c>
      <c r="AN135" s="463">
        <f t="shared" si="185"/>
        <v>0</v>
      </c>
      <c r="AO135" s="463">
        <f t="shared" si="186"/>
        <v>0</v>
      </c>
      <c r="AP135" s="463">
        <f t="shared" si="187"/>
        <v>0</v>
      </c>
      <c r="AQ135" s="463">
        <f t="shared" si="188"/>
        <v>0</v>
      </c>
      <c r="AR135" s="463">
        <f t="shared" si="189"/>
        <v>0</v>
      </c>
      <c r="AS135" s="464">
        <f t="shared" si="190"/>
        <v>0</v>
      </c>
      <c r="AT135" s="464">
        <f t="shared" si="191"/>
        <v>0</v>
      </c>
      <c r="AU135" s="465">
        <f>EH135+(AO135*(CALCULADORA!$L$22/30))+(CUADRO!AP135*CALCULADORA!$J$22)+(CUADRO!AQ135*CALCULADORA!$J$22)+(CUADRO!AR135*CALCULADORA!$J$22)</f>
        <v>0</v>
      </c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97">
        <f t="shared" si="154"/>
        <v>1</v>
      </c>
      <c r="BW135" s="97">
        <f t="shared" si="155"/>
        <v>2</v>
      </c>
      <c r="BX135" s="97">
        <f t="shared" si="156"/>
        <v>3</v>
      </c>
      <c r="BY135" s="97">
        <f t="shared" si="157"/>
        <v>4</v>
      </c>
      <c r="BZ135" s="97">
        <f t="shared" si="158"/>
        <v>5</v>
      </c>
      <c r="CA135" s="97">
        <f t="shared" si="159"/>
        <v>6</v>
      </c>
      <c r="CB135" s="97">
        <f t="shared" si="160"/>
        <v>7</v>
      </c>
      <c r="CC135" s="97">
        <f t="shared" si="161"/>
        <v>8</v>
      </c>
      <c r="CD135" s="97">
        <f t="shared" si="162"/>
        <v>9</v>
      </c>
      <c r="CE135" s="97">
        <f t="shared" si="163"/>
        <v>10</v>
      </c>
      <c r="CF135" s="97">
        <f t="shared" si="164"/>
        <v>11</v>
      </c>
      <c r="CG135" s="97">
        <f t="shared" si="165"/>
        <v>12</v>
      </c>
      <c r="CH135" s="97">
        <f t="shared" si="166"/>
        <v>13</v>
      </c>
      <c r="CI135" s="97">
        <f t="shared" si="167"/>
        <v>14</v>
      </c>
      <c r="CJ135" s="97">
        <f t="shared" si="168"/>
        <v>15</v>
      </c>
      <c r="CK135" s="97">
        <f t="shared" si="169"/>
        <v>16</v>
      </c>
      <c r="CL135" s="97">
        <f t="shared" si="170"/>
        <v>17</v>
      </c>
      <c r="CM135" s="97">
        <f t="shared" si="171"/>
        <v>18</v>
      </c>
      <c r="CN135" s="97">
        <f t="shared" si="172"/>
        <v>19</v>
      </c>
      <c r="CO135" s="97">
        <f t="shared" si="173"/>
        <v>20</v>
      </c>
      <c r="CP135" s="97">
        <f t="shared" si="174"/>
        <v>21</v>
      </c>
      <c r="CQ135" s="97">
        <f t="shared" si="175"/>
        <v>22</v>
      </c>
      <c r="CR135" s="97">
        <f t="shared" si="176"/>
        <v>23</v>
      </c>
      <c r="CS135" s="97">
        <f t="shared" si="177"/>
        <v>24</v>
      </c>
      <c r="CT135" s="97">
        <f t="shared" si="178"/>
        <v>25</v>
      </c>
      <c r="CU135" s="97">
        <f t="shared" si="179"/>
        <v>26</v>
      </c>
      <c r="CV135" s="97">
        <f t="shared" si="180"/>
        <v>27</v>
      </c>
      <c r="CW135" s="97">
        <f t="shared" si="181"/>
        <v>28</v>
      </c>
      <c r="CX135" s="97">
        <f t="shared" si="182"/>
        <v>29</v>
      </c>
      <c r="CY135" s="97">
        <f t="shared" si="183"/>
        <v>30</v>
      </c>
      <c r="CZ135" s="97">
        <f t="shared" si="184"/>
        <v>31</v>
      </c>
      <c r="DA135" s="19"/>
      <c r="DB135" s="19"/>
      <c r="DC135" s="148" t="str">
        <f>IF(G135="X",CALCULADORA!$J$22,IF(CUADRO!G135="V",0,IF(CUADRO!G135="AP",0,IF(CUADRO!G135="HS",0,IF(CUADRO!G135="BA",0,IF(CALCULADORA!$M$2="INVIERNO",CUADRO!EJ135,CUADRO!FP135))))))</f>
        <v/>
      </c>
      <c r="DD135" s="148" t="str">
        <f>IF(H135="X",CALCULADORA!$J$22,IF(CUADRO!H135="V",0,IF(CUADRO!H135="AP",0,IF(CUADRO!H135="HS",0,IF(CUADRO!H135="BA",0,IF(CALCULADORA!$M$2="INVIERNO",CUADRO!EK135,CUADRO!FQ135))))))</f>
        <v/>
      </c>
      <c r="DE135" s="148" t="str">
        <f>IF(I135="X",CALCULADORA!$J$22,IF(CUADRO!I135="V",0,IF(CUADRO!I135="AP",0,IF(CUADRO!I135="HS",0,IF(CUADRO!I135="BA",0,IF(CALCULADORA!$M$2="INVIERNO",CUADRO!EL135,CUADRO!FR135))))))</f>
        <v/>
      </c>
      <c r="DF135" s="148" t="str">
        <f>IF(J135="X",CALCULADORA!$J$22,IF(CUADRO!J135="V",0,IF(CUADRO!J135="AP",0,IF(CUADRO!J135="HS",0,IF(CUADRO!J135="BA",0,IF(CALCULADORA!$M$2="INVIERNO",CUADRO!EM135,CUADRO!FS135))))))</f>
        <v/>
      </c>
      <c r="DG135" s="148" t="str">
        <f>IF(K135="X",CALCULADORA!$J$22,IF(CUADRO!K135="V",0,IF(CUADRO!K135="AP",0,IF(CUADRO!K135="HS",0,IF(CUADRO!K135="BA",0,IF(CALCULADORA!$M$2="INVIERNO",CUADRO!EN135,CUADRO!FT135))))))</f>
        <v/>
      </c>
      <c r="DH135" s="148" t="str">
        <f>IF(L135="X",CALCULADORA!$J$22,IF(CUADRO!L135="V",0,IF(CUADRO!L135="AP",0,IF(CUADRO!L135="HS",0,IF(CUADRO!L135="BA",0,IF(CALCULADORA!$M$2="INVIERNO",CUADRO!EO135,CUADRO!FU135))))))</f>
        <v/>
      </c>
      <c r="DI135" s="148" t="str">
        <f>IF(M135="X",CALCULADORA!$J$22,IF(CUADRO!M135="V",0,IF(CUADRO!M135="AP",0,IF(CUADRO!M135="HS",0,IF(CUADRO!M135="BA",0,IF(CALCULADORA!$M$2="INVIERNO",CUADRO!EP135,CUADRO!FV135))))))</f>
        <v/>
      </c>
      <c r="DJ135" s="148" t="str">
        <f>IF(N135="X",CALCULADORA!$J$22,IF(CUADRO!N135="V",0,IF(CUADRO!N135="AP",0,IF(CUADRO!N135="HS",0,IF(CUADRO!N135="BA",0,IF(CALCULADORA!$M$2="INVIERNO",CUADRO!EQ135,CUADRO!FW135))))))</f>
        <v/>
      </c>
      <c r="DK135" s="148" t="str">
        <f>IF(O135="X",CALCULADORA!$J$22,IF(CUADRO!O135="V",0,IF(CUADRO!O135="AP",0,IF(CUADRO!O135="HS",0,IF(CUADRO!O135="BA",0,IF(CALCULADORA!$M$2="INVIERNO",CUADRO!ER135,CUADRO!FX135))))))</f>
        <v/>
      </c>
      <c r="DL135" s="148" t="str">
        <f>IF(P135="X",CALCULADORA!$J$22,IF(CUADRO!P135="V",0,IF(CUADRO!P135="AP",0,IF(CUADRO!P135="HS",0,IF(CUADRO!P135="BA",0,IF(CALCULADORA!$M$2="INVIERNO",CUADRO!ES135,CUADRO!FY135))))))</f>
        <v/>
      </c>
      <c r="DM135" s="148" t="str">
        <f>IF(Q135="X",CALCULADORA!$J$22,IF(CUADRO!Q135="V",0,IF(CUADRO!Q135="AP",0,IF(CUADRO!Q135="HS",0,IF(CUADRO!Q135="BA",0,IF(CALCULADORA!$M$2="INVIERNO",CUADRO!ET135,CUADRO!FZ135))))))</f>
        <v/>
      </c>
      <c r="DN135" s="148" t="str">
        <f>IF(R135="X",CALCULADORA!$J$22,IF(CUADRO!R135="V",0,IF(CUADRO!R135="AP",0,IF(CUADRO!R135="HS",0,IF(CUADRO!R135="BA",0,IF(CALCULADORA!$M$2="INVIERNO",CUADRO!EU135,CUADRO!GA135))))))</f>
        <v/>
      </c>
      <c r="DO135" s="148" t="str">
        <f>IF(S135="X",CALCULADORA!$J$22,IF(CUADRO!S135="V",0,IF(CUADRO!S135="AP",0,IF(CUADRO!S135="HS",0,IF(CUADRO!S135="BA",0,IF(CALCULADORA!$M$2="INVIERNO",CUADRO!EV135,CUADRO!GB135))))))</f>
        <v/>
      </c>
      <c r="DP135" s="148" t="str">
        <f>IF(T135="X",CALCULADORA!$J$22,IF(CUADRO!T135="V",0,IF(CUADRO!T135="AP",0,IF(CUADRO!T135="HS",0,IF(CUADRO!T135="BA",0,IF(CALCULADORA!$M$2="INVIERNO",CUADRO!EW135,CUADRO!GC135))))))</f>
        <v/>
      </c>
      <c r="DQ135" s="148" t="str">
        <f>IF(U135="X",CALCULADORA!$J$22,IF(CUADRO!U135="V",0,IF(CUADRO!U135="AP",0,IF(CUADRO!U135="HS",0,IF(CUADRO!U135="BA",0,IF(CALCULADORA!$M$2="INVIERNO",CUADRO!EX135,CUADRO!GD135))))))</f>
        <v/>
      </c>
      <c r="DR135" s="148" t="str">
        <f>IF(V135="X",CALCULADORA!$J$22,IF(CUADRO!V135="V",0,IF(CUADRO!V135="AP",0,IF(CUADRO!V135="HS",0,IF(CUADRO!V135="BA",0,IF(CALCULADORA!$M$2="INVIERNO",CUADRO!EY135,CUADRO!GE135))))))</f>
        <v/>
      </c>
      <c r="DS135" s="148" t="str">
        <f>IF(W135="X",CALCULADORA!$J$22,IF(CUADRO!W135="V",0,IF(CUADRO!W135="AP",0,IF(CUADRO!W135="HS",0,IF(CUADRO!W135="BA",0,IF(CALCULADORA!$M$2="INVIERNO",CUADRO!EZ135,CUADRO!GF135))))))</f>
        <v/>
      </c>
      <c r="DT135" s="148" t="str">
        <f>IF(X135="X",CALCULADORA!$J$22,IF(CUADRO!X135="V",0,IF(CUADRO!X135="AP",0,IF(CUADRO!X135="HS",0,IF(CUADRO!X135="BA",0,IF(CALCULADORA!$M$2="INVIERNO",CUADRO!FA135,CUADRO!GG135))))))</f>
        <v/>
      </c>
      <c r="DU135" s="148" t="str">
        <f>IF(Y135="X",CALCULADORA!$J$22,IF(CUADRO!Y135="V",0,IF(CUADRO!Y135="AP",0,IF(CUADRO!Y135="HS",0,IF(CUADRO!Y135="BA",0,IF(CALCULADORA!$M$2="INVIERNO",CUADRO!FB135,CUADRO!GH135))))))</f>
        <v/>
      </c>
      <c r="DV135" s="148" t="str">
        <f>IF(Z135="X",CALCULADORA!$J$22,IF(CUADRO!Z135="V",0,IF(CUADRO!Z135="AP",0,IF(CUADRO!Z135="HS",0,IF(CUADRO!Z135="BA",0,IF(CALCULADORA!$M$2="INVIERNO",CUADRO!FC135,CUADRO!GI135))))))</f>
        <v/>
      </c>
      <c r="DW135" s="148" t="str">
        <f>IF(AA135="X",CALCULADORA!$J$22,IF(CUADRO!AA135="V",0,IF(CUADRO!AA135="AP",0,IF(CUADRO!AA135="HS",0,IF(CUADRO!AA135="BA",0,IF(CALCULADORA!$M$2="INVIERNO",CUADRO!FD135,CUADRO!GJ135))))))</f>
        <v/>
      </c>
      <c r="DX135" s="148" t="str">
        <f>IF(AB135="X",CALCULADORA!$J$22,IF(CUADRO!AB135="V",0,IF(CUADRO!AB135="AP",0,IF(CUADRO!AB135="HS",0,IF(CUADRO!AB135="BA",0,IF(CALCULADORA!$M$2="INVIERNO",CUADRO!FE135,CUADRO!GK135))))))</f>
        <v/>
      </c>
      <c r="DY135" s="148" t="str">
        <f>IF(AC135="X",CALCULADORA!$J$22,IF(CUADRO!AC135="V",0,IF(CUADRO!AC135="AP",0,IF(CUADRO!AC135="HS",0,IF(CUADRO!AC135="BA",0,IF(CALCULADORA!$M$2="INVIERNO",CUADRO!FF135,CUADRO!GL135))))))</f>
        <v/>
      </c>
      <c r="DZ135" s="148" t="str">
        <f>IF(AD135="X",CALCULADORA!$J$22,IF(CUADRO!AD135="V",0,IF(CUADRO!AD135="AP",0,IF(CUADRO!AD135="HS",0,IF(CUADRO!AD135="BA",0,IF(CALCULADORA!$M$2="INVIERNO",CUADRO!FG135,CUADRO!GM135))))))</f>
        <v/>
      </c>
      <c r="EA135" s="148" t="str">
        <f>IF(AE135="X",CALCULADORA!$J$22,IF(CUADRO!AE135="V",0,IF(CUADRO!AE135="AP",0,IF(CUADRO!AE135="HS",0,IF(CUADRO!AE135="BA",0,IF(CALCULADORA!$M$2="INVIERNO",CUADRO!FH135,CUADRO!GN135))))))</f>
        <v/>
      </c>
      <c r="EB135" s="148" t="str">
        <f>IF(AF135="X",CALCULADORA!$J$22,IF(CUADRO!AF135="V",0,IF(CUADRO!AF135="AP",0,IF(CUADRO!AF135="HS",0,IF(CUADRO!AF135="BA",0,IF(CALCULADORA!$M$2="INVIERNO",CUADRO!FI135,CUADRO!GO135))))))</f>
        <v/>
      </c>
      <c r="EC135" s="148" t="str">
        <f>IF(AG135="X",CALCULADORA!$J$22,IF(CUADRO!AG135="V",0,IF(CUADRO!AG135="AP",0,IF(CUADRO!AG135="HS",0,IF(CUADRO!AG135="BA",0,IF(CALCULADORA!$M$2="INVIERNO",CUADRO!FJ135,CUADRO!GP135))))))</f>
        <v/>
      </c>
      <c r="ED135" s="148" t="str">
        <f>IF(AH135="X",CALCULADORA!$J$22,IF(CUADRO!AH135="V",0,IF(CUADRO!AH135="AP",0,IF(CUADRO!AH135="HS",0,IF(CUADRO!AH135="BA",0,IF(CALCULADORA!$M$2="INVIERNO",CUADRO!FK135,CUADRO!GQ135))))))</f>
        <v/>
      </c>
      <c r="EE135" s="148" t="str">
        <f>IF(AI135="X",CALCULADORA!$J$22,IF(CUADRO!AI135="V",0,IF(CUADRO!AI135="AP",0,IF(CUADRO!AI135="HS",0,IF(CUADRO!AI135="BA",0,IF(CALCULADORA!$M$2="INVIERNO",CUADRO!FL135,CUADRO!GR135))))))</f>
        <v/>
      </c>
      <c r="EF135" s="148" t="str">
        <f>IF(AJ135="X",CALCULADORA!$J$22,IF(CUADRO!AJ135="V",0,IF(CUADRO!AJ135="AP",0,IF(CUADRO!AJ135="HS",0,IF(CUADRO!AJ135="BA",0,IF(CALCULADORA!$M$2="INVIERNO",CUADRO!FM135,CUADRO!GS135))))))</f>
        <v/>
      </c>
      <c r="EG135" s="148" t="str">
        <f>IF(AK135="X",CALCULADORA!$J$22,IF(CUADRO!AK135="V",0,IF(CUADRO!AK135="AP",0,IF(CUADRO!AK135="HS",0,IF(CUADRO!AK135="BA",0,IF(CALCULADORA!$M$2="INVIERNO",CUADRO!FN135,CUADRO!GT135))))))</f>
        <v/>
      </c>
      <c r="EH135" s="363">
        <f t="shared" si="192"/>
        <v>0</v>
      </c>
      <c r="EI135" s="19"/>
      <c r="EJ135" s="148" t="str">
        <f>IF(G135="","",IF(G135="L",0,IF(G135="V",0,IF(G135="X",0,IF(G$2="L",VLOOKUP(G135,'H. INV.'!$F$10:$P$171,11,FALSE),IF(G$2="S",VLOOKUP(G135,'H. INV.'!$V$10:$AF$171,11,FALSE),IF(G$2="D",VLOOKUP(G135,'H. INV.'!$AL$10:$AV$171,11,FALSE),"")))))))</f>
        <v/>
      </c>
      <c r="EK135" s="148" t="str">
        <f>IF(H135="","",IF(H135="L",0,IF(H135="V",0,IF(H135="X",0,IF(H$2="L",VLOOKUP(H135,'H. INV.'!$F$10:$P$171,11,FALSE),IF(H$2="S",VLOOKUP(H135,'H. INV.'!$V$10:$AF$171,11,FALSE),IF(H$2="D",VLOOKUP(H135,'H. INV.'!$AL$10:$AV$171,11,FALSE),"")))))))</f>
        <v/>
      </c>
      <c r="EL135" s="148" t="str">
        <f>IF(I135="","",IF(I135="L",0,IF(I135="V",0,IF(I135="X",0,IF(I$2="L",VLOOKUP(I135,'H. INV.'!$F$10:$P$171,11,FALSE),IF(I$2="S",VLOOKUP(I135,'H. INV.'!$V$10:$AF$171,11,FALSE),IF(I$2="D",VLOOKUP(I135,'H. INV.'!$AL$10:$AV$171,11,FALSE),"")))))))</f>
        <v/>
      </c>
      <c r="EM135" s="148" t="str">
        <f>IF(J135="","",IF(J135="L",0,IF(J135="V",0,IF(J135="X",0,IF(J$2="L",VLOOKUP(J135,'H. INV.'!$F$10:$P$171,11,FALSE),IF(J$2="S",VLOOKUP(J135,'H. INV.'!$V$10:$AF$171,11,FALSE),IF(J$2="D",VLOOKUP(J135,'H. INV.'!$AL$10:$AV$171,11,FALSE),"")))))))</f>
        <v/>
      </c>
      <c r="EN135" s="148" t="str">
        <f>IF(K135="","",IF(K135="L",0,IF(K135="V",0,IF(K135="X",0,IF(K$2="L",VLOOKUP(K135,'H. INV.'!$F$10:$P$171,11,FALSE),IF(K$2="S",VLOOKUP(K135,'H. INV.'!$V$10:$AF$171,11,FALSE),IF(K$2="D",VLOOKUP(K135,'H. INV.'!$AL$10:$AV$171,11,FALSE),"")))))))</f>
        <v/>
      </c>
      <c r="EO135" s="148" t="str">
        <f>IF(L135="","",IF(L135="L",0,IF(L135="V",0,IF(L135="X",0,IF(L$2="L",VLOOKUP(L135,'H. INV.'!$F$10:$P$171,11,FALSE),IF(L$2="S",VLOOKUP(L135,'H. INV.'!$V$10:$AF$171,11,FALSE),IF(L$2="D",VLOOKUP(L135,'H. INV.'!$AL$10:$AV$171,11,FALSE),"")))))))</f>
        <v/>
      </c>
      <c r="EP135" s="148" t="str">
        <f>IF(M135="","",IF(M135="L",0,IF(M135="V",0,IF(M135="X",0,IF(M$2="L",VLOOKUP(M135,'H. INV.'!$F$10:$P$171,11,FALSE),IF(M$2="S",VLOOKUP(M135,'H. INV.'!$V$10:$AF$171,11,FALSE),IF(M$2="D",VLOOKUP(M135,'H. INV.'!$AL$10:$AV$171,11,FALSE),"")))))))</f>
        <v/>
      </c>
      <c r="EQ135" s="148" t="str">
        <f>IF(N135="","",IF(N135="L",0,IF(N135="V",0,IF(N135="X",0,IF(N$2="L",VLOOKUP(N135,'H. INV.'!$F$10:$P$171,11,FALSE),IF(N$2="S",VLOOKUP(N135,'H. INV.'!$V$10:$AF$171,11,FALSE),IF(N$2="D",VLOOKUP(N135,'H. INV.'!$AL$10:$AV$171,11,FALSE),"")))))))</f>
        <v/>
      </c>
      <c r="ER135" s="148" t="str">
        <f>IF(O135="","",IF(O135="L",0,IF(O135="V",0,IF(O135="X",0,IF(O$2="L",VLOOKUP(O135,'H. INV.'!$F$10:$P$171,11,FALSE),IF(O$2="S",VLOOKUP(O135,'H. INV.'!$V$10:$AF$171,11,FALSE),IF(O$2="D",VLOOKUP(O135,'H. INV.'!$AL$10:$AV$171,11,FALSE),"")))))))</f>
        <v/>
      </c>
      <c r="ES135" s="148" t="str">
        <f>IF(P135="","",IF(P135="L",0,IF(P135="V",0,IF(P135="X",0,IF(P$2="L",VLOOKUP(P135,'H. INV.'!$F$10:$P$171,11,FALSE),IF(P$2="S",VLOOKUP(P135,'H. INV.'!$V$10:$AF$171,11,FALSE),IF(P$2="D",VLOOKUP(P135,'H. INV.'!$AL$10:$AV$171,11,FALSE),"")))))))</f>
        <v/>
      </c>
      <c r="ET135" s="148" t="str">
        <f>IF(Q135="","",IF(Q135="L",0,IF(Q135="V",0,IF(Q135="X",0,IF(Q$2="L",VLOOKUP(Q135,'H. INV.'!$F$10:$P$171,11,FALSE),IF(Q$2="S",VLOOKUP(Q135,'H. INV.'!$V$10:$AF$171,11,FALSE),IF(Q$2="D",VLOOKUP(Q135,'H. INV.'!$AL$10:$AV$171,11,FALSE),"")))))))</f>
        <v/>
      </c>
      <c r="EU135" s="148" t="str">
        <f>IF(R135="","",IF(R135="L",0,IF(R135="V",0,IF(R135="X",0,IF(R$2="L",VLOOKUP(R135,'H. INV.'!$F$10:$P$171,11,FALSE),IF(R$2="S",VLOOKUP(R135,'H. INV.'!$V$10:$AF$171,11,FALSE),IF(R$2="D",VLOOKUP(R135,'H. INV.'!$AL$10:$AV$171,11,FALSE),"")))))))</f>
        <v/>
      </c>
      <c r="EV135" s="148" t="str">
        <f>IF(S135="","",IF(S135="L",0,IF(S135="V",0,IF(S135="X",0,IF(S$2="L",VLOOKUP(S135,'H. INV.'!$F$10:$P$171,11,FALSE),IF(S$2="S",VLOOKUP(S135,'H. INV.'!$V$10:$AF$171,11,FALSE),IF(S$2="D",VLOOKUP(S135,'H. INV.'!$AL$10:$AV$171,11,FALSE),"")))))))</f>
        <v/>
      </c>
      <c r="EW135" s="148" t="str">
        <f>IF(T135="","",IF(T135="L",0,IF(T135="V",0,IF(T135="X",0,IF(T$2="L",VLOOKUP(T135,'H. INV.'!$F$10:$P$171,11,FALSE),IF(T$2="S",VLOOKUP(T135,'H. INV.'!$V$10:$AF$171,11,FALSE),IF(T$2="D",VLOOKUP(T135,'H. INV.'!$AL$10:$AV$171,11,FALSE),"")))))))</f>
        <v/>
      </c>
      <c r="EX135" s="148" t="str">
        <f>IF(U135="","",IF(U135="L",0,IF(U135="V",0,IF(U135="X",0,IF(U$2="L",VLOOKUP(U135,'H. INV.'!$F$10:$P$171,11,FALSE),IF(U$2="S",VLOOKUP(U135,'H. INV.'!$V$10:$AF$171,11,FALSE),IF(U$2="D",VLOOKUP(U135,'H. INV.'!$AL$10:$AV$171,11,FALSE),"")))))))</f>
        <v/>
      </c>
      <c r="EY135" s="148" t="str">
        <f>IF(V135="","",IF(V135="L",0,IF(V135="V",0,IF(V135="X",0,IF(V$2="L",VLOOKUP(V135,'H. INV.'!$F$10:$P$171,11,FALSE),IF(V$2="S",VLOOKUP(V135,'H. INV.'!$V$10:$AF$171,11,FALSE),IF(V$2="D",VLOOKUP(V135,'H. INV.'!$AL$10:$AV$171,11,FALSE),"")))))))</f>
        <v/>
      </c>
      <c r="EZ135" s="148" t="str">
        <f>IF(W135="","",IF(W135="L",0,IF(W135="V",0,IF(W135="X",0,IF(W$2="L",VLOOKUP(W135,'H. INV.'!$F$10:$P$171,11,FALSE),IF(W$2="S",VLOOKUP(W135,'H. INV.'!$V$10:$AF$171,11,FALSE),IF(W$2="D",VLOOKUP(W135,'H. INV.'!$AL$10:$AV$171,11,FALSE),"")))))))</f>
        <v/>
      </c>
      <c r="FA135" s="148" t="str">
        <f>IF(X135="","",IF(X135="L",0,IF(X135="V",0,IF(X135="X",0,IF(X$2="L",VLOOKUP(X135,'H. INV.'!$F$10:$P$171,11,FALSE),IF(X$2="S",VLOOKUP(X135,'H. INV.'!$V$10:$AF$171,11,FALSE),IF(X$2="D",VLOOKUP(X135,'H. INV.'!$AL$10:$AV$171,11,FALSE),"")))))))</f>
        <v/>
      </c>
      <c r="FB135" s="148" t="str">
        <f>IF(Y135="","",IF(Y135="L",0,IF(Y135="V",0,IF(Y135="X",0,IF(Y$2="L",VLOOKUP(Y135,'H. INV.'!$F$10:$P$171,11,FALSE),IF(Y$2="S",VLOOKUP(Y135,'H. INV.'!$V$10:$AF$171,11,FALSE),IF(Y$2="D",VLOOKUP(Y135,'H. INV.'!$AL$10:$AV$171,11,FALSE),"")))))))</f>
        <v/>
      </c>
      <c r="FC135" s="148" t="str">
        <f>IF(Z135="","",IF(Z135="L",0,IF(Z135="V",0,IF(Z135="X",0,IF(Z$2="L",VLOOKUP(Z135,'H. INV.'!$F$10:$P$171,11,FALSE),IF(Z$2="S",VLOOKUP(Z135,'H. INV.'!$V$10:$AF$171,11,FALSE),IF(Z$2="D",VLOOKUP(Z135,'H. INV.'!$AL$10:$AV$171,11,FALSE),"")))))))</f>
        <v/>
      </c>
      <c r="FD135" s="148" t="str">
        <f>IF(AA135="","",IF(AA135="L",0,IF(AA135="V",0,IF(AA135="X",0,IF(AA$2="L",VLOOKUP(AA135,'H. INV.'!$F$10:$P$171,11,FALSE),IF(AA$2="S",VLOOKUP(AA135,'H. INV.'!$V$10:$AF$171,11,FALSE),IF(AA$2="D",VLOOKUP(AA135,'H. INV.'!$AL$10:$AV$171,11,FALSE),"")))))))</f>
        <v/>
      </c>
      <c r="FE135" s="148" t="str">
        <f>IF(AB135="","",IF(AB135="L",0,IF(AB135="V",0,IF(AB135="X",0,IF(AB$2="L",VLOOKUP(AB135,'H. INV.'!$F$10:$P$171,11,FALSE),IF(AB$2="S",VLOOKUP(AB135,'H. INV.'!$V$10:$AF$171,11,FALSE),IF(AB$2="D",VLOOKUP(AB135,'H. INV.'!$AL$10:$AV$171,11,FALSE),"")))))))</f>
        <v/>
      </c>
      <c r="FF135" s="148" t="str">
        <f>IF(AC135="","",IF(AC135="L",0,IF(AC135="V",0,IF(AC135="X",0,IF(AC$2="L",VLOOKUP(AC135,'H. INV.'!$F$10:$P$171,11,FALSE),IF(AC$2="S",VLOOKUP(AC135,'H. INV.'!$V$10:$AF$171,11,FALSE),IF(AC$2="D",VLOOKUP(AC135,'H. INV.'!$AL$10:$AV$171,11,FALSE),"")))))))</f>
        <v/>
      </c>
      <c r="FG135" s="148" t="str">
        <f>IF(AD135="","",IF(AD135="L",0,IF(AD135="V",0,IF(AD135="X",0,IF(AD$2="L",VLOOKUP(AD135,'H. INV.'!$F$10:$P$171,11,FALSE),IF(AD$2="S",VLOOKUP(AD135,'H. INV.'!$V$10:$AF$171,11,FALSE),IF(AD$2="D",VLOOKUP(AD135,'H. INV.'!$AL$10:$AV$171,11,FALSE),"")))))))</f>
        <v/>
      </c>
      <c r="FH135" s="148" t="str">
        <f>IF(AE135="","",IF(AE135="L",0,IF(AE135="V",0,IF(AE135="X",0,IF(AE$2="L",VLOOKUP(AE135,'H. INV.'!$F$10:$P$171,11,FALSE),IF(AE$2="S",VLOOKUP(AE135,'H. INV.'!$V$10:$AF$171,11,FALSE),IF(AE$2="D",VLOOKUP(AE135,'H. INV.'!$AL$10:$AV$171,11,FALSE),"")))))))</f>
        <v/>
      </c>
      <c r="FI135" s="148" t="str">
        <f>IF(AF135="","",IF(AF135="L",0,IF(AF135="V",0,IF(AF135="X",0,IF(AF$2="L",VLOOKUP(AF135,'H. INV.'!$F$10:$P$171,11,FALSE),IF(AF$2="S",VLOOKUP(AF135,'H. INV.'!$V$10:$AF$171,11,FALSE),IF(AF$2="D",VLOOKUP(AF135,'H. INV.'!$AL$10:$AV$171,11,FALSE),"")))))))</f>
        <v/>
      </c>
      <c r="FJ135" s="148" t="str">
        <f>IF(AG135="","",IF(AG135="L",0,IF(AG135="V",0,IF(AG135="X",0,IF(AG$2="L",VLOOKUP(AG135,'H. INV.'!$F$10:$P$171,11,FALSE),IF(AG$2="S",VLOOKUP(AG135,'H. INV.'!$V$10:$AF$171,11,FALSE),IF(AG$2="D",VLOOKUP(AG135,'H. INV.'!$AL$10:$AV$171,11,FALSE),"")))))))</f>
        <v/>
      </c>
      <c r="FK135" s="148" t="str">
        <f>IF(AH135="","",IF(AH135="L",0,IF(AH135="V",0,IF(AH135="X",0,IF(AH$2="L",VLOOKUP(AH135,'H. INV.'!$F$10:$P$171,11,FALSE),IF(AH$2="S",VLOOKUP(AH135,'H. INV.'!$V$10:$AF$171,11,FALSE),IF(AH$2="D",VLOOKUP(AH135,'H. INV.'!$AL$10:$AV$171,11,FALSE),"")))))))</f>
        <v/>
      </c>
      <c r="FL135" s="148" t="str">
        <f>IF(AI135="","",IF(AI135="L",0,IF(AI135="V",0,IF(AI135="X",0,IF(AI$2="L",VLOOKUP(AI135,'H. INV.'!$F$10:$P$171,11,FALSE),IF(AI$2="S",VLOOKUP(AI135,'H. INV.'!$V$10:$AF$171,11,FALSE),IF(AI$2="D",VLOOKUP(AI135,'H. INV.'!$AL$10:$AV$171,11,FALSE),"")))))))</f>
        <v/>
      </c>
      <c r="FM135" s="148" t="str">
        <f>IF(AJ135="","",IF(AJ135="L",0,IF(AJ135="V",0,IF(AJ135="X",0,IF(AJ$2="L",VLOOKUP(AJ135,'H. INV.'!$F$10:$P$171,11,FALSE),IF(AJ$2="S",VLOOKUP(AJ135,'H. INV.'!$V$10:$AF$171,11,FALSE),IF(AJ$2="D",VLOOKUP(AJ135,'H. INV.'!$AL$10:$AV$171,11,FALSE),"")))))))</f>
        <v/>
      </c>
      <c r="FN135" s="148" t="str">
        <f>IF(AK135="","",IF(AK135="L",0,IF(AK135="V",0,IF(AK135="X",0,IF(AK$2="L",VLOOKUP(AK135,'H. INV.'!$F$10:$P$171,11,FALSE),IF(AK$2="S",VLOOKUP(AK135,'H. INV.'!$V$10:$AF$171,11,FALSE),IF(AK$2="D",VLOOKUP(AK135,'H. INV.'!$AL$10:$AV$171,11,FALSE),"")))))))</f>
        <v/>
      </c>
      <c r="FO135" s="19"/>
      <c r="FP135" s="148" t="str">
        <f>IF(G135="","",IF(G135="L",0,IF(G135="V",0,IF(G135="X",0,IF(G$2="L",VLOOKUP(G135,'H. VER.'!$F$10:$P$171,11,FALSE),IF(G$2="S",VLOOKUP(G135,'H. VER.'!$V$10:$AF$171,11,FALSE),IF(G$2="D",VLOOKUP(G135,'H. VER.'!$AL$10:$AV$171,11,FALSE),"")))))))</f>
        <v/>
      </c>
      <c r="FQ135" s="148" t="str">
        <f>IF(H135="","",IF(H135="L",0,IF(H135="V",0,IF(H135="X",0,IF(H$2="L",VLOOKUP(H135,'H. VER.'!$F$10:$P$171,11,FALSE),IF(H$2="S",VLOOKUP(H135,'H. VER.'!$V$10:$AF$171,11,FALSE),IF(H$2="D",VLOOKUP(H135,'H. VER.'!$AL$10:$AV$171,11,FALSE),"")))))))</f>
        <v/>
      </c>
      <c r="FR135" s="148" t="str">
        <f>IF(I135="","",IF(I135="L",0,IF(I135="V",0,IF(I135="X",0,IF(I$2="L",VLOOKUP(I135,'H. VER.'!$F$10:$P$171,11,FALSE),IF(I$2="S",VLOOKUP(I135,'H. VER.'!$V$10:$AF$171,11,FALSE),IF(I$2="D",VLOOKUP(I135,'H. VER.'!$AL$10:$AV$171,11,FALSE),"")))))))</f>
        <v/>
      </c>
      <c r="FS135" s="148" t="str">
        <f>IF(J135="","",IF(J135="L",0,IF(J135="V",0,IF(J135="X",0,IF(J$2="L",VLOOKUP(J135,'H. VER.'!$F$10:$P$171,11,FALSE),IF(J$2="S",VLOOKUP(J135,'H. VER.'!$V$10:$AF$171,11,FALSE),IF(J$2="D",VLOOKUP(J135,'H. VER.'!$AL$10:$AV$171,11,FALSE),"")))))))</f>
        <v/>
      </c>
      <c r="FT135" s="148" t="str">
        <f>IF(K135="","",IF(K135="L",0,IF(K135="V",0,IF(K135="X",0,IF(K$2="L",VLOOKUP(K135,'H. VER.'!$F$10:$P$171,11,FALSE),IF(K$2="S",VLOOKUP(K135,'H. VER.'!$V$10:$AF$171,11,FALSE),IF(K$2="D",VLOOKUP(K135,'H. VER.'!$AL$10:$AV$171,11,FALSE),"")))))))</f>
        <v/>
      </c>
      <c r="FU135" s="148" t="str">
        <f>IF(L135="","",IF(L135="L",0,IF(L135="V",0,IF(L135="X",0,IF(L$2="L",VLOOKUP(L135,'H. VER.'!$F$10:$P$171,11,FALSE),IF(L$2="S",VLOOKUP(L135,'H. VER.'!$V$10:$AF$171,11,FALSE),IF(L$2="D",VLOOKUP(L135,'H. VER.'!$AL$10:$AV$171,11,FALSE),"")))))))</f>
        <v/>
      </c>
      <c r="FV135" s="148" t="str">
        <f>IF(M135="","",IF(M135="L",0,IF(M135="V",0,IF(M135="X",0,IF(M$2="L",VLOOKUP(M135,'H. VER.'!$F$10:$P$171,11,FALSE),IF(M$2="S",VLOOKUP(M135,'H. VER.'!$V$10:$AF$171,11,FALSE),IF(M$2="D",VLOOKUP(M135,'H. VER.'!$AL$10:$AV$171,11,FALSE),"")))))))</f>
        <v/>
      </c>
      <c r="FW135" s="148" t="str">
        <f>IF(N135="","",IF(N135="L",0,IF(N135="V",0,IF(N135="X",0,IF(N$2="L",VLOOKUP(N135,'H. VER.'!$F$10:$P$171,11,FALSE),IF(N$2="S",VLOOKUP(N135,'H. VER.'!$V$10:$AF$171,11,FALSE),IF(N$2="D",VLOOKUP(N135,'H. VER.'!$AL$10:$AV$171,11,FALSE),"")))))))</f>
        <v/>
      </c>
      <c r="FX135" s="148" t="str">
        <f>IF(O135="","",IF(O135="L",0,IF(O135="V",0,IF(O135="X",0,IF(O$2="L",VLOOKUP(O135,'H. VER.'!$F$10:$P$171,11,FALSE),IF(O$2="S",VLOOKUP(O135,'H. VER.'!$V$10:$AF$171,11,FALSE),IF(O$2="D",VLOOKUP(O135,'H. VER.'!$AL$10:$AV$171,11,FALSE),"")))))))</f>
        <v/>
      </c>
      <c r="FY135" s="148" t="str">
        <f>IF(P135="","",IF(P135="L",0,IF(P135="V",0,IF(P135="X",0,IF(P$2="L",VLOOKUP(P135,'H. VER.'!$F$10:$P$171,11,FALSE),IF(P$2="S",VLOOKUP(P135,'H. VER.'!$V$10:$AF$171,11,FALSE),IF(P$2="D",VLOOKUP(P135,'H. VER.'!$AL$10:$AV$171,11,FALSE),"")))))))</f>
        <v/>
      </c>
      <c r="FZ135" s="148" t="str">
        <f>IF(Q135="","",IF(Q135="L",0,IF(Q135="V",0,IF(Q135="X",0,IF(Q$2="L",VLOOKUP(Q135,'H. VER.'!$F$10:$P$171,11,FALSE),IF(Q$2="S",VLOOKUP(Q135,'H. VER.'!$V$10:$AF$171,11,FALSE),IF(Q$2="D",VLOOKUP(Q135,'H. VER.'!$AL$10:$AV$171,11,FALSE),"")))))))</f>
        <v/>
      </c>
      <c r="GA135" s="148" t="str">
        <f>IF(R135="","",IF(R135="L",0,IF(R135="V",0,IF(R135="X",0,IF(R$2="L",VLOOKUP(R135,'H. VER.'!$F$10:$P$171,11,FALSE),IF(R$2="S",VLOOKUP(R135,'H. VER.'!$V$10:$AF$171,11,FALSE),IF(R$2="D",VLOOKUP(R135,'H. VER.'!$AL$10:$AV$171,11,FALSE),"")))))))</f>
        <v/>
      </c>
      <c r="GB135" s="148" t="str">
        <f>IF(S135="","",IF(S135="L",0,IF(S135="V",0,IF(S135="X",0,IF(S$2="L",VLOOKUP(S135,'H. VER.'!$F$10:$P$171,11,FALSE),IF(S$2="S",VLOOKUP(S135,'H. VER.'!$V$10:$AF$171,11,FALSE),IF(S$2="D",VLOOKUP(S135,'H. VER.'!$AL$10:$AV$171,11,FALSE),"")))))))</f>
        <v/>
      </c>
      <c r="GC135" s="148" t="str">
        <f>IF(T135="","",IF(T135="L",0,IF(T135="V",0,IF(T135="X",0,IF(T$2="L",VLOOKUP(T135,'H. VER.'!$F$10:$P$171,11,FALSE),IF(T$2="S",VLOOKUP(T135,'H. VER.'!$V$10:$AF$171,11,FALSE),IF(T$2="D",VLOOKUP(T135,'H. VER.'!$AL$10:$AV$171,11,FALSE),"")))))))</f>
        <v/>
      </c>
      <c r="GD135" s="148" t="str">
        <f>IF(U135="","",IF(U135="L",0,IF(U135="V",0,IF(U135="X",0,IF(U$2="L",VLOOKUP(U135,'H. VER.'!$F$10:$P$171,11,FALSE),IF(U$2="S",VLOOKUP(U135,'H. VER.'!$V$10:$AF$171,11,FALSE),IF(U$2="D",VLOOKUP(U135,'H. VER.'!$AL$10:$AV$171,11,FALSE),"")))))))</f>
        <v/>
      </c>
      <c r="GE135" s="148" t="str">
        <f>IF(V135="","",IF(V135="L",0,IF(V135="V",0,IF(V135="X",0,IF(V$2="L",VLOOKUP(V135,'H. VER.'!$F$10:$P$171,11,FALSE),IF(V$2="S",VLOOKUP(V135,'H. VER.'!$V$10:$AF$171,11,FALSE),IF(V$2="D",VLOOKUP(V135,'H. VER.'!$AL$10:$AV$171,11,FALSE),"")))))))</f>
        <v/>
      </c>
      <c r="GF135" s="148" t="str">
        <f>IF(W135="","",IF(W135="L",0,IF(W135="V",0,IF(W135="X",0,IF(W$2="L",VLOOKUP(W135,'H. VER.'!$F$10:$P$171,11,FALSE),IF(W$2="S",VLOOKUP(W135,'H. VER.'!$V$10:$AF$171,11,FALSE),IF(W$2="D",VLOOKUP(W135,'H. VER.'!$AL$10:$AV$171,11,FALSE),"")))))))</f>
        <v/>
      </c>
      <c r="GG135" s="148" t="str">
        <f>IF(X135="","",IF(X135="L",0,IF(X135="V",0,IF(X135="X",0,IF(X$2="L",VLOOKUP(X135,'H. VER.'!$F$10:$P$171,11,FALSE),IF(X$2="S",VLOOKUP(X135,'H. VER.'!$V$10:$AF$171,11,FALSE),IF(X$2="D",VLOOKUP(X135,'H. VER.'!$AL$10:$AV$171,11,FALSE),"")))))))</f>
        <v/>
      </c>
      <c r="GH135" s="148" t="str">
        <f>IF(Y135="","",IF(Y135="L",0,IF(Y135="V",0,IF(Y135="X",0,IF(Y$2="L",VLOOKUP(Y135,'H. VER.'!$F$10:$P$171,11,FALSE),IF(Y$2="S",VLOOKUP(Y135,'H. VER.'!$V$10:$AF$171,11,FALSE),IF(Y$2="D",VLOOKUP(Y135,'H. VER.'!$AL$10:$AV$171,11,FALSE),"")))))))</f>
        <v/>
      </c>
      <c r="GI135" s="148" t="str">
        <f>IF(Z135="","",IF(Z135="L",0,IF(Z135="V",0,IF(Z135="X",0,IF(Z$2="L",VLOOKUP(Z135,'H. VER.'!$F$10:$P$171,11,FALSE),IF(Z$2="S",VLOOKUP(Z135,'H. VER.'!$V$10:$AF$171,11,FALSE),IF(Z$2="D",VLOOKUP(Z135,'H. VER.'!$AL$10:$AV$171,11,FALSE),"")))))))</f>
        <v/>
      </c>
      <c r="GJ135" s="148" t="str">
        <f>IF(AA135="","",IF(AA135="L",0,IF(AA135="V",0,IF(AA135="X",0,IF(AA$2="L",VLOOKUP(AA135,'H. VER.'!$F$10:$P$171,11,FALSE),IF(AA$2="S",VLOOKUP(AA135,'H. VER.'!$V$10:$AF$171,11,FALSE),IF(AA$2="D",VLOOKUP(AA135,'H. VER.'!$AL$10:$AV$171,11,FALSE),"")))))))</f>
        <v/>
      </c>
      <c r="GK135" s="148" t="str">
        <f>IF(AB135="","",IF(AB135="L",0,IF(AB135="V",0,IF(AB135="X",0,IF(AB$2="L",VLOOKUP(AB135,'H. VER.'!$F$10:$P$171,11,FALSE),IF(AB$2="S",VLOOKUP(AB135,'H. VER.'!$V$10:$AF$171,11,FALSE),IF(AB$2="D",VLOOKUP(AB135,'H. VER.'!$AL$10:$AV$171,11,FALSE),"")))))))</f>
        <v/>
      </c>
      <c r="GL135" s="148" t="str">
        <f>IF(AC135="","",IF(AC135="L",0,IF(AC135="V",0,IF(AC135="X",0,IF(AC$2="L",VLOOKUP(AC135,'H. VER.'!$F$10:$P$171,11,FALSE),IF(AC$2="S",VLOOKUP(AC135,'H. VER.'!$V$10:$AF$171,11,FALSE),IF(AC$2="D",VLOOKUP(AC135,'H. VER.'!$AL$10:$AV$171,11,FALSE),"")))))))</f>
        <v/>
      </c>
      <c r="GM135" s="148" t="str">
        <f>IF(AD135="","",IF(AD135="L",0,IF(AD135="V",0,IF(AD135="X",0,IF(AD$2="L",VLOOKUP(AD135,'H. VER.'!$F$10:$P$171,11,FALSE),IF(AD$2="S",VLOOKUP(AD135,'H. VER.'!$V$10:$AF$171,11,FALSE),IF(AD$2="D",VLOOKUP(AD135,'H. VER.'!$AL$10:$AV$171,11,FALSE),"")))))))</f>
        <v/>
      </c>
      <c r="GN135" s="148" t="str">
        <f>IF(AE135="","",IF(AE135="L",0,IF(AE135="V",0,IF(AE135="X",0,IF(AE$2="L",VLOOKUP(AE135,'H. VER.'!$F$10:$P$171,11,FALSE),IF(AE$2="S",VLOOKUP(AE135,'H. VER.'!$V$10:$AF$171,11,FALSE),IF(AE$2="D",VLOOKUP(AE135,'H. VER.'!$AL$10:$AV$171,11,FALSE),"")))))))</f>
        <v/>
      </c>
      <c r="GO135" s="148" t="str">
        <f>IF(AF135="","",IF(AF135="L",0,IF(AF135="V",0,IF(AF135="X",0,IF(AF$2="L",VLOOKUP(AF135,'H. VER.'!$F$10:$P$171,11,FALSE),IF(AF$2="S",VLOOKUP(AF135,'H. VER.'!$V$10:$AF$171,11,FALSE),IF(AF$2="D",VLOOKUP(AF135,'H. VER.'!$AL$10:$AV$171,11,FALSE),"")))))))</f>
        <v/>
      </c>
      <c r="GP135" s="148" t="str">
        <f>IF(AG135="","",IF(AG135="L",0,IF(AG135="V",0,IF(AG135="X",0,IF(AG$2="L",VLOOKUP(AG135,'H. VER.'!$F$10:$P$171,11,FALSE),IF(AG$2="S",VLOOKUP(AG135,'H. VER.'!$V$10:$AF$171,11,FALSE),IF(AG$2="D",VLOOKUP(AG135,'H. VER.'!$AL$10:$AV$171,11,FALSE),"")))))))</f>
        <v/>
      </c>
      <c r="GQ135" s="148" t="str">
        <f>IF(AH135="","",IF(AH135="L",0,IF(AH135="V",0,IF(AH135="X",0,IF(AH$2="L",VLOOKUP(AH135,'H. VER.'!$F$10:$P$171,11,FALSE),IF(AH$2="S",VLOOKUP(AH135,'H. VER.'!$V$10:$AF$171,11,FALSE),IF(AH$2="D",VLOOKUP(AH135,'H. VER.'!$AL$10:$AV$171,11,FALSE),"")))))))</f>
        <v/>
      </c>
      <c r="GR135" s="148" t="str">
        <f>IF(AI135="","",IF(AI135="L",0,IF(AI135="V",0,IF(AI135="X",0,IF(AI$2="L",VLOOKUP(AI135,'H. VER.'!$F$10:$P$171,11,FALSE),IF(AI$2="S",VLOOKUP(AI135,'H. VER.'!$V$10:$AF$171,11,FALSE),IF(AI$2="D",VLOOKUP(AI135,'H. VER.'!$AL$10:$AV$171,11,FALSE),"")))))))</f>
        <v/>
      </c>
      <c r="GS135" s="148" t="str">
        <f>IF(AJ135="","",IF(AJ135="L",0,IF(AJ135="V",0,IF(AJ135="X",0,IF(AJ$2="L",VLOOKUP(AJ135,'H. VER.'!$F$10:$P$171,11,FALSE),IF(AJ$2="S",VLOOKUP(AJ135,'H. VER.'!$V$10:$AF$171,11,FALSE),IF(AJ$2="D",VLOOKUP(AJ135,'H. VER.'!$AL$10:$AV$171,11,FALSE),"")))))))</f>
        <v/>
      </c>
      <c r="GT135" s="148" t="str">
        <f>IF(AK135="","",IF(AK135="L",0,IF(AK135="V",0,IF(AK135="X",0,IF(AK$2="L",VLOOKUP(AK135,'H. VER.'!$F$10:$P$171,11,FALSE),IF(AK$2="S",VLOOKUP(AK135,'H. VER.'!$V$10:$AF$171,11,FALSE),IF(AK$2="D",VLOOKUP(AK135,'H. VER.'!$AL$10:$AV$171,11,FALSE),"")))))))</f>
        <v/>
      </c>
      <c r="GU135" s="19"/>
      <c r="GV135" s="417" t="str">
        <f t="shared" si="122"/>
        <v/>
      </c>
      <c r="GW135" s="415"/>
    </row>
    <row r="136" spans="1:205" ht="15" customHeight="1">
      <c r="A136" s="368"/>
      <c r="B136" s="367" t="str">
        <f>IFERROR(VLOOKUP(A552/7/2023+CONDUCTORES!C:V,20,FALSE),"")</f>
        <v/>
      </c>
      <c r="C136" s="560" t="str">
        <f>IF(CUADRO!A136="",IF(B136="","",B136),VLOOKUP(CUADRO!A136,CONDUCTORES!C:E,3,FALSE))</f>
        <v/>
      </c>
      <c r="D136" s="561" t="str">
        <f>IF(ISNA(IF(B136="",IF(A136="","",A136),VLOOKUP(B136,CONDUCTORES!B:F,5,FALSE))),"",(IF(B136="",IF(A136="","",A136),VLOOKUP(B136,CONDUCTORES!B:F,5,FALSE))))</f>
        <v/>
      </c>
      <c r="E136" s="546">
        <v>121</v>
      </c>
      <c r="F136" s="552"/>
      <c r="G136" s="519"/>
      <c r="H136" s="519"/>
      <c r="I136" s="519"/>
      <c r="J136" s="519"/>
      <c r="K136" s="519"/>
      <c r="L136" s="519"/>
      <c r="M136" s="519"/>
      <c r="N136" s="519"/>
      <c r="O136" s="519"/>
      <c r="P136" s="519"/>
      <c r="Q136" s="519"/>
      <c r="R136" s="519"/>
      <c r="S136" s="519"/>
      <c r="T136" s="519"/>
      <c r="U136" s="519"/>
      <c r="V136" s="519"/>
      <c r="W136" s="519"/>
      <c r="X136" s="519"/>
      <c r="Y136" s="519"/>
      <c r="Z136" s="519"/>
      <c r="AA136" s="519"/>
      <c r="AB136" s="519"/>
      <c r="AC136" s="519"/>
      <c r="AD136" s="519"/>
      <c r="AE136" s="519"/>
      <c r="AF136" s="519"/>
      <c r="AG136" s="519"/>
      <c r="AH136" s="519"/>
      <c r="AI136" s="519"/>
      <c r="AJ136" s="519"/>
      <c r="AK136" s="519"/>
      <c r="AL136" s="417">
        <f t="shared" si="111"/>
        <v>0</v>
      </c>
      <c r="AM136" s="417">
        <f t="shared" si="79"/>
        <v>31</v>
      </c>
      <c r="AN136" s="463">
        <f t="shared" si="185"/>
        <v>0</v>
      </c>
      <c r="AO136" s="463">
        <f t="shared" si="186"/>
        <v>0</v>
      </c>
      <c r="AP136" s="463">
        <f t="shared" si="187"/>
        <v>0</v>
      </c>
      <c r="AQ136" s="463">
        <f t="shared" si="188"/>
        <v>0</v>
      </c>
      <c r="AR136" s="463">
        <f t="shared" si="189"/>
        <v>0</v>
      </c>
      <c r="AS136" s="464">
        <f t="shared" si="190"/>
        <v>0</v>
      </c>
      <c r="AT136" s="464">
        <f t="shared" si="191"/>
        <v>0</v>
      </c>
      <c r="AU136" s="465">
        <f>EH136+(AO136*(CALCULADORA!$L$22/30))+(CUADRO!AP136*CALCULADORA!$J$22)+(CUADRO!AQ136*CALCULADORA!$J$22)+(CUADRO!AR136*CALCULADORA!$J$22)</f>
        <v>0</v>
      </c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97">
        <f t="shared" si="154"/>
        <v>1</v>
      </c>
      <c r="BW136" s="97">
        <f t="shared" si="155"/>
        <v>2</v>
      </c>
      <c r="BX136" s="97">
        <f t="shared" si="156"/>
        <v>3</v>
      </c>
      <c r="BY136" s="97">
        <f t="shared" si="157"/>
        <v>4</v>
      </c>
      <c r="BZ136" s="97">
        <f t="shared" si="158"/>
        <v>5</v>
      </c>
      <c r="CA136" s="97">
        <f t="shared" si="159"/>
        <v>6</v>
      </c>
      <c r="CB136" s="97">
        <f t="shared" si="160"/>
        <v>7</v>
      </c>
      <c r="CC136" s="97">
        <f t="shared" si="161"/>
        <v>8</v>
      </c>
      <c r="CD136" s="97">
        <f t="shared" si="162"/>
        <v>9</v>
      </c>
      <c r="CE136" s="97">
        <f t="shared" si="163"/>
        <v>10</v>
      </c>
      <c r="CF136" s="97">
        <f t="shared" si="164"/>
        <v>11</v>
      </c>
      <c r="CG136" s="97">
        <f t="shared" si="165"/>
        <v>12</v>
      </c>
      <c r="CH136" s="97">
        <f t="shared" si="166"/>
        <v>13</v>
      </c>
      <c r="CI136" s="97">
        <f t="shared" si="167"/>
        <v>14</v>
      </c>
      <c r="CJ136" s="97">
        <f t="shared" si="168"/>
        <v>15</v>
      </c>
      <c r="CK136" s="97">
        <f t="shared" si="169"/>
        <v>16</v>
      </c>
      <c r="CL136" s="97">
        <f t="shared" si="170"/>
        <v>17</v>
      </c>
      <c r="CM136" s="97">
        <f t="shared" si="171"/>
        <v>18</v>
      </c>
      <c r="CN136" s="97">
        <f t="shared" si="172"/>
        <v>19</v>
      </c>
      <c r="CO136" s="97">
        <f t="shared" si="173"/>
        <v>20</v>
      </c>
      <c r="CP136" s="97">
        <f t="shared" si="174"/>
        <v>21</v>
      </c>
      <c r="CQ136" s="97">
        <f t="shared" si="175"/>
        <v>22</v>
      </c>
      <c r="CR136" s="97">
        <f t="shared" si="176"/>
        <v>23</v>
      </c>
      <c r="CS136" s="97">
        <f t="shared" si="177"/>
        <v>24</v>
      </c>
      <c r="CT136" s="97">
        <f t="shared" si="178"/>
        <v>25</v>
      </c>
      <c r="CU136" s="97">
        <f t="shared" si="179"/>
        <v>26</v>
      </c>
      <c r="CV136" s="97">
        <f t="shared" si="180"/>
        <v>27</v>
      </c>
      <c r="CW136" s="97">
        <f t="shared" si="181"/>
        <v>28</v>
      </c>
      <c r="CX136" s="97">
        <f t="shared" si="182"/>
        <v>29</v>
      </c>
      <c r="CY136" s="97">
        <f t="shared" si="183"/>
        <v>30</v>
      </c>
      <c r="CZ136" s="97">
        <f t="shared" si="184"/>
        <v>31</v>
      </c>
      <c r="DA136" s="19"/>
      <c r="DB136" s="19"/>
      <c r="DC136" s="148" t="str">
        <f>IF(G136="X",CALCULADORA!$J$22,IF(CUADRO!G136="V",0,IF(CUADRO!G136="AP",0,IF(CUADRO!G136="HS",0,IF(CUADRO!G136="BA",0,IF(CALCULADORA!$M$2="INVIERNO",CUADRO!EJ136,CUADRO!FP136))))))</f>
        <v/>
      </c>
      <c r="DD136" s="148" t="str">
        <f>IF(H136="X",CALCULADORA!$J$22,IF(CUADRO!H136="V",0,IF(CUADRO!H136="AP",0,IF(CUADRO!H136="HS",0,IF(CUADRO!H136="BA",0,IF(CALCULADORA!$M$2="INVIERNO",CUADRO!EK136,CUADRO!FQ136))))))</f>
        <v/>
      </c>
      <c r="DE136" s="148" t="str">
        <f>IF(I136="X",CALCULADORA!$J$22,IF(CUADRO!I136="V",0,IF(CUADRO!I136="AP",0,IF(CUADRO!I136="HS",0,IF(CUADRO!I136="BA",0,IF(CALCULADORA!$M$2="INVIERNO",CUADRO!EL136,CUADRO!FR136))))))</f>
        <v/>
      </c>
      <c r="DF136" s="148" t="str">
        <f>IF(J136="X",CALCULADORA!$J$22,IF(CUADRO!J136="V",0,IF(CUADRO!J136="AP",0,IF(CUADRO!J136="HS",0,IF(CUADRO!J136="BA",0,IF(CALCULADORA!$M$2="INVIERNO",CUADRO!EM136,CUADRO!FS136))))))</f>
        <v/>
      </c>
      <c r="DG136" s="148" t="str">
        <f>IF(K136="X",CALCULADORA!$J$22,IF(CUADRO!K136="V",0,IF(CUADRO!K136="AP",0,IF(CUADRO!K136="HS",0,IF(CUADRO!K136="BA",0,IF(CALCULADORA!$M$2="INVIERNO",CUADRO!EN136,CUADRO!FT136))))))</f>
        <v/>
      </c>
      <c r="DH136" s="148" t="str">
        <f>IF(L136="X",CALCULADORA!$J$22,IF(CUADRO!L136="V",0,IF(CUADRO!L136="AP",0,IF(CUADRO!L136="HS",0,IF(CUADRO!L136="BA",0,IF(CALCULADORA!$M$2="INVIERNO",CUADRO!EO136,CUADRO!FU136))))))</f>
        <v/>
      </c>
      <c r="DI136" s="148" t="str">
        <f>IF(M136="X",CALCULADORA!$J$22,IF(CUADRO!M136="V",0,IF(CUADRO!M136="AP",0,IF(CUADRO!M136="HS",0,IF(CUADRO!M136="BA",0,IF(CALCULADORA!$M$2="INVIERNO",CUADRO!EP136,CUADRO!FV136))))))</f>
        <v/>
      </c>
      <c r="DJ136" s="148" t="str">
        <f>IF(N136="X",CALCULADORA!$J$22,IF(CUADRO!N136="V",0,IF(CUADRO!N136="AP",0,IF(CUADRO!N136="HS",0,IF(CUADRO!N136="BA",0,IF(CALCULADORA!$M$2="INVIERNO",CUADRO!EQ136,CUADRO!FW136))))))</f>
        <v/>
      </c>
      <c r="DK136" s="148" t="str">
        <f>IF(O136="X",CALCULADORA!$J$22,IF(CUADRO!O136="V",0,IF(CUADRO!O136="AP",0,IF(CUADRO!O136="HS",0,IF(CUADRO!O136="BA",0,IF(CALCULADORA!$M$2="INVIERNO",CUADRO!ER136,CUADRO!FX136))))))</f>
        <v/>
      </c>
      <c r="DL136" s="148" t="str">
        <f>IF(P136="X",CALCULADORA!$J$22,IF(CUADRO!P136="V",0,IF(CUADRO!P136="AP",0,IF(CUADRO!P136="HS",0,IF(CUADRO!P136="BA",0,IF(CALCULADORA!$M$2="INVIERNO",CUADRO!ES136,CUADRO!FY136))))))</f>
        <v/>
      </c>
      <c r="DM136" s="148" t="str">
        <f>IF(Q136="X",CALCULADORA!$J$22,IF(CUADRO!Q136="V",0,IF(CUADRO!Q136="AP",0,IF(CUADRO!Q136="HS",0,IF(CUADRO!Q136="BA",0,IF(CALCULADORA!$M$2="INVIERNO",CUADRO!ET136,CUADRO!FZ136))))))</f>
        <v/>
      </c>
      <c r="DN136" s="148" t="str">
        <f>IF(R136="X",CALCULADORA!$J$22,IF(CUADRO!R136="V",0,IF(CUADRO!R136="AP",0,IF(CUADRO!R136="HS",0,IF(CUADRO!R136="BA",0,IF(CALCULADORA!$M$2="INVIERNO",CUADRO!EU136,CUADRO!GA136))))))</f>
        <v/>
      </c>
      <c r="DO136" s="148" t="str">
        <f>IF(S136="X",CALCULADORA!$J$22,IF(CUADRO!S136="V",0,IF(CUADRO!S136="AP",0,IF(CUADRO!S136="HS",0,IF(CUADRO!S136="BA",0,IF(CALCULADORA!$M$2="INVIERNO",CUADRO!EV136,CUADRO!GB136))))))</f>
        <v/>
      </c>
      <c r="DP136" s="148" t="str">
        <f>IF(T136="X",CALCULADORA!$J$22,IF(CUADRO!T136="V",0,IF(CUADRO!T136="AP",0,IF(CUADRO!T136="HS",0,IF(CUADRO!T136="BA",0,IF(CALCULADORA!$M$2="INVIERNO",CUADRO!EW136,CUADRO!GC136))))))</f>
        <v/>
      </c>
      <c r="DQ136" s="148" t="str">
        <f>IF(U136="X",CALCULADORA!$J$22,IF(CUADRO!U136="V",0,IF(CUADRO!U136="AP",0,IF(CUADRO!U136="HS",0,IF(CUADRO!U136="BA",0,IF(CALCULADORA!$M$2="INVIERNO",CUADRO!EX136,CUADRO!GD136))))))</f>
        <v/>
      </c>
      <c r="DR136" s="148" t="str">
        <f>IF(V136="X",CALCULADORA!$J$22,IF(CUADRO!V136="V",0,IF(CUADRO!V136="AP",0,IF(CUADRO!V136="HS",0,IF(CUADRO!V136="BA",0,IF(CALCULADORA!$M$2="INVIERNO",CUADRO!EY136,CUADRO!GE136))))))</f>
        <v/>
      </c>
      <c r="DS136" s="148" t="str">
        <f>IF(W136="X",CALCULADORA!$J$22,IF(CUADRO!W136="V",0,IF(CUADRO!W136="AP",0,IF(CUADRO!W136="HS",0,IF(CUADRO!W136="BA",0,IF(CALCULADORA!$M$2="INVIERNO",CUADRO!EZ136,CUADRO!GF136))))))</f>
        <v/>
      </c>
      <c r="DT136" s="148" t="str">
        <f>IF(X136="X",CALCULADORA!$J$22,IF(CUADRO!X136="V",0,IF(CUADRO!X136="AP",0,IF(CUADRO!X136="HS",0,IF(CUADRO!X136="BA",0,IF(CALCULADORA!$M$2="INVIERNO",CUADRO!FA136,CUADRO!GG136))))))</f>
        <v/>
      </c>
      <c r="DU136" s="148" t="str">
        <f>IF(Y136="X",CALCULADORA!$J$22,IF(CUADRO!Y136="V",0,IF(CUADRO!Y136="AP",0,IF(CUADRO!Y136="HS",0,IF(CUADRO!Y136="BA",0,IF(CALCULADORA!$M$2="INVIERNO",CUADRO!FB136,CUADRO!GH136))))))</f>
        <v/>
      </c>
      <c r="DV136" s="148" t="str">
        <f>IF(Z136="X",CALCULADORA!$J$22,IF(CUADRO!Z136="V",0,IF(CUADRO!Z136="AP",0,IF(CUADRO!Z136="HS",0,IF(CUADRO!Z136="BA",0,IF(CALCULADORA!$M$2="INVIERNO",CUADRO!FC136,CUADRO!GI136))))))</f>
        <v/>
      </c>
      <c r="DW136" s="148" t="str">
        <f>IF(AA136="X",CALCULADORA!$J$22,IF(CUADRO!AA136="V",0,IF(CUADRO!AA136="AP",0,IF(CUADRO!AA136="HS",0,IF(CUADRO!AA136="BA",0,IF(CALCULADORA!$M$2="INVIERNO",CUADRO!FD136,CUADRO!GJ136))))))</f>
        <v/>
      </c>
      <c r="DX136" s="148" t="str">
        <f>IF(AB136="X",CALCULADORA!$J$22,IF(CUADRO!AB136="V",0,IF(CUADRO!AB136="AP",0,IF(CUADRO!AB136="HS",0,IF(CUADRO!AB136="BA",0,IF(CALCULADORA!$M$2="INVIERNO",CUADRO!FE136,CUADRO!GK136))))))</f>
        <v/>
      </c>
      <c r="DY136" s="148" t="str">
        <f>IF(AC136="X",CALCULADORA!$J$22,IF(CUADRO!AC136="V",0,IF(CUADRO!AC136="AP",0,IF(CUADRO!AC136="HS",0,IF(CUADRO!AC136="BA",0,IF(CALCULADORA!$M$2="INVIERNO",CUADRO!FF136,CUADRO!GL136))))))</f>
        <v/>
      </c>
      <c r="DZ136" s="148" t="str">
        <f>IF(AD136="X",CALCULADORA!$J$22,IF(CUADRO!AD136="V",0,IF(CUADRO!AD136="AP",0,IF(CUADRO!AD136="HS",0,IF(CUADRO!AD136="BA",0,IF(CALCULADORA!$M$2="INVIERNO",CUADRO!FG136,CUADRO!GM136))))))</f>
        <v/>
      </c>
      <c r="EA136" s="148" t="str">
        <f>IF(AE136="X",CALCULADORA!$J$22,IF(CUADRO!AE136="V",0,IF(CUADRO!AE136="AP",0,IF(CUADRO!AE136="HS",0,IF(CUADRO!AE136="BA",0,IF(CALCULADORA!$M$2="INVIERNO",CUADRO!FH136,CUADRO!GN136))))))</f>
        <v/>
      </c>
      <c r="EB136" s="148" t="str">
        <f>IF(AF136="X",CALCULADORA!$J$22,IF(CUADRO!AF136="V",0,IF(CUADRO!AF136="AP",0,IF(CUADRO!AF136="HS",0,IF(CUADRO!AF136="BA",0,IF(CALCULADORA!$M$2="INVIERNO",CUADRO!FI136,CUADRO!GO136))))))</f>
        <v/>
      </c>
      <c r="EC136" s="148" t="str">
        <f>IF(AG136="X",CALCULADORA!$J$22,IF(CUADRO!AG136="V",0,IF(CUADRO!AG136="AP",0,IF(CUADRO!AG136="HS",0,IF(CUADRO!AG136="BA",0,IF(CALCULADORA!$M$2="INVIERNO",CUADRO!FJ136,CUADRO!GP136))))))</f>
        <v/>
      </c>
      <c r="ED136" s="148" t="str">
        <f>IF(AH136="X",CALCULADORA!$J$22,IF(CUADRO!AH136="V",0,IF(CUADRO!AH136="AP",0,IF(CUADRO!AH136="HS",0,IF(CUADRO!AH136="BA",0,IF(CALCULADORA!$M$2="INVIERNO",CUADRO!FK136,CUADRO!GQ136))))))</f>
        <v/>
      </c>
      <c r="EE136" s="148" t="str">
        <f>IF(AI136="X",CALCULADORA!$J$22,IF(CUADRO!AI136="V",0,IF(CUADRO!AI136="AP",0,IF(CUADRO!AI136="HS",0,IF(CUADRO!AI136="BA",0,IF(CALCULADORA!$M$2="INVIERNO",CUADRO!FL136,CUADRO!GR136))))))</f>
        <v/>
      </c>
      <c r="EF136" s="148" t="str">
        <f>IF(AJ136="X",CALCULADORA!$J$22,IF(CUADRO!AJ136="V",0,IF(CUADRO!AJ136="AP",0,IF(CUADRO!AJ136="HS",0,IF(CUADRO!AJ136="BA",0,IF(CALCULADORA!$M$2="INVIERNO",CUADRO!FM136,CUADRO!GS136))))))</f>
        <v/>
      </c>
      <c r="EG136" s="148" t="str">
        <f>IF(AK136="X",CALCULADORA!$J$22,IF(CUADRO!AK136="V",0,IF(CUADRO!AK136="AP",0,IF(CUADRO!AK136="HS",0,IF(CUADRO!AK136="BA",0,IF(CALCULADORA!$M$2="INVIERNO",CUADRO!FN136,CUADRO!GT136))))))</f>
        <v/>
      </c>
      <c r="EH136" s="363">
        <f t="shared" si="192"/>
        <v>0</v>
      </c>
      <c r="EI136" s="19"/>
      <c r="EJ136" s="148" t="str">
        <f>IF(G136="","",IF(G136="L",0,IF(G136="V",0,IF(G136="X",0,IF(G$2="L",VLOOKUP(G136,'H. INV.'!$F$10:$P$171,11,FALSE),IF(G$2="S",VLOOKUP(G136,'H. INV.'!$V$10:$AF$171,11,FALSE),IF(G$2="D",VLOOKUP(G136,'H. INV.'!$AL$10:$AV$171,11,FALSE),"")))))))</f>
        <v/>
      </c>
      <c r="EK136" s="148" t="str">
        <f>IF(H136="","",IF(H136="L",0,IF(H136="V",0,IF(H136="X",0,IF(H$2="L",VLOOKUP(H136,'H. INV.'!$F$10:$P$171,11,FALSE),IF(H$2="S",VLOOKUP(H136,'H. INV.'!$V$10:$AF$171,11,FALSE),IF(H$2="D",VLOOKUP(H136,'H. INV.'!$AL$10:$AV$171,11,FALSE),"")))))))</f>
        <v/>
      </c>
      <c r="EL136" s="148" t="str">
        <f>IF(I136="","",IF(I136="L",0,IF(I136="V",0,IF(I136="X",0,IF(I$2="L",VLOOKUP(I136,'H. INV.'!$F$10:$P$171,11,FALSE),IF(I$2="S",VLOOKUP(I136,'H. INV.'!$V$10:$AF$171,11,FALSE),IF(I$2="D",VLOOKUP(I136,'H. INV.'!$AL$10:$AV$171,11,FALSE),"")))))))</f>
        <v/>
      </c>
      <c r="EM136" s="148" t="str">
        <f>IF(J136="","",IF(J136="L",0,IF(J136="V",0,IF(J136="X",0,IF(J$2="L",VLOOKUP(J136,'H. INV.'!$F$10:$P$171,11,FALSE),IF(J$2="S",VLOOKUP(J136,'H. INV.'!$V$10:$AF$171,11,FALSE),IF(J$2="D",VLOOKUP(J136,'H. INV.'!$AL$10:$AV$171,11,FALSE),"")))))))</f>
        <v/>
      </c>
      <c r="EN136" s="148" t="str">
        <f>IF(K136="","",IF(K136="L",0,IF(K136="V",0,IF(K136="X",0,IF(K$2="L",VLOOKUP(K136,'H. INV.'!$F$10:$P$171,11,FALSE),IF(K$2="S",VLOOKUP(K136,'H. INV.'!$V$10:$AF$171,11,FALSE),IF(K$2="D",VLOOKUP(K136,'H. INV.'!$AL$10:$AV$171,11,FALSE),"")))))))</f>
        <v/>
      </c>
      <c r="EO136" s="148" t="str">
        <f>IF(L136="","",IF(L136="L",0,IF(L136="V",0,IF(L136="X",0,IF(L$2="L",VLOOKUP(L136,'H. INV.'!$F$10:$P$171,11,FALSE),IF(L$2="S",VLOOKUP(L136,'H. INV.'!$V$10:$AF$171,11,FALSE),IF(L$2="D",VLOOKUP(L136,'H. INV.'!$AL$10:$AV$171,11,FALSE),"")))))))</f>
        <v/>
      </c>
      <c r="EP136" s="148" t="str">
        <f>IF(M136="","",IF(M136="L",0,IF(M136="V",0,IF(M136="X",0,IF(M$2="L",VLOOKUP(M136,'H. INV.'!$F$10:$P$171,11,FALSE),IF(M$2="S",VLOOKUP(M136,'H. INV.'!$V$10:$AF$171,11,FALSE),IF(M$2="D",VLOOKUP(M136,'H. INV.'!$AL$10:$AV$171,11,FALSE),"")))))))</f>
        <v/>
      </c>
      <c r="EQ136" s="148" t="str">
        <f>IF(N136="","",IF(N136="L",0,IF(N136="V",0,IF(N136="X",0,IF(N$2="L",VLOOKUP(N136,'H. INV.'!$F$10:$P$171,11,FALSE),IF(N$2="S",VLOOKUP(N136,'H. INV.'!$V$10:$AF$171,11,FALSE),IF(N$2="D",VLOOKUP(N136,'H. INV.'!$AL$10:$AV$171,11,FALSE),"")))))))</f>
        <v/>
      </c>
      <c r="ER136" s="148" t="str">
        <f>IF(O136="","",IF(O136="L",0,IF(O136="V",0,IF(O136="X",0,IF(O$2="L",VLOOKUP(O136,'H. INV.'!$F$10:$P$171,11,FALSE),IF(O$2="S",VLOOKUP(O136,'H. INV.'!$V$10:$AF$171,11,FALSE),IF(O$2="D",VLOOKUP(O136,'H. INV.'!$AL$10:$AV$171,11,FALSE),"")))))))</f>
        <v/>
      </c>
      <c r="ES136" s="148" t="str">
        <f>IF(P136="","",IF(P136="L",0,IF(P136="V",0,IF(P136="X",0,IF(P$2="L",VLOOKUP(P136,'H. INV.'!$F$10:$P$171,11,FALSE),IF(P$2="S",VLOOKUP(P136,'H. INV.'!$V$10:$AF$171,11,FALSE),IF(P$2="D",VLOOKUP(P136,'H. INV.'!$AL$10:$AV$171,11,FALSE),"")))))))</f>
        <v/>
      </c>
      <c r="ET136" s="148" t="str">
        <f>IF(Q136="","",IF(Q136="L",0,IF(Q136="V",0,IF(Q136="X",0,IF(Q$2="L",VLOOKUP(Q136,'H. INV.'!$F$10:$P$171,11,FALSE),IF(Q$2="S",VLOOKUP(Q136,'H. INV.'!$V$10:$AF$171,11,FALSE),IF(Q$2="D",VLOOKUP(Q136,'H. INV.'!$AL$10:$AV$171,11,FALSE),"")))))))</f>
        <v/>
      </c>
      <c r="EU136" s="148" t="str">
        <f>IF(R136="","",IF(R136="L",0,IF(R136="V",0,IF(R136="X",0,IF(R$2="L",VLOOKUP(R136,'H. INV.'!$F$10:$P$171,11,FALSE),IF(R$2="S",VLOOKUP(R136,'H. INV.'!$V$10:$AF$171,11,FALSE),IF(R$2="D",VLOOKUP(R136,'H. INV.'!$AL$10:$AV$171,11,FALSE),"")))))))</f>
        <v/>
      </c>
      <c r="EV136" s="148" t="str">
        <f>IF(S136="","",IF(S136="L",0,IF(S136="V",0,IF(S136="X",0,IF(S$2="L",VLOOKUP(S136,'H. INV.'!$F$10:$P$171,11,FALSE),IF(S$2="S",VLOOKUP(S136,'H. INV.'!$V$10:$AF$171,11,FALSE),IF(S$2="D",VLOOKUP(S136,'H. INV.'!$AL$10:$AV$171,11,FALSE),"")))))))</f>
        <v/>
      </c>
      <c r="EW136" s="148" t="str">
        <f>IF(T136="","",IF(T136="L",0,IF(T136="V",0,IF(T136="X",0,IF(T$2="L",VLOOKUP(T136,'H. INV.'!$F$10:$P$171,11,FALSE),IF(T$2="S",VLOOKUP(T136,'H. INV.'!$V$10:$AF$171,11,FALSE),IF(T$2="D",VLOOKUP(T136,'H. INV.'!$AL$10:$AV$171,11,FALSE),"")))))))</f>
        <v/>
      </c>
      <c r="EX136" s="148" t="str">
        <f>IF(U136="","",IF(U136="L",0,IF(U136="V",0,IF(U136="X",0,IF(U$2="L",VLOOKUP(U136,'H. INV.'!$F$10:$P$171,11,FALSE),IF(U$2="S",VLOOKUP(U136,'H. INV.'!$V$10:$AF$171,11,FALSE),IF(U$2="D",VLOOKUP(U136,'H. INV.'!$AL$10:$AV$171,11,FALSE),"")))))))</f>
        <v/>
      </c>
      <c r="EY136" s="148" t="str">
        <f>IF(V136="","",IF(V136="L",0,IF(V136="V",0,IF(V136="X",0,IF(V$2="L",VLOOKUP(V136,'H. INV.'!$F$10:$P$171,11,FALSE),IF(V$2="S",VLOOKUP(V136,'H. INV.'!$V$10:$AF$171,11,FALSE),IF(V$2="D",VLOOKUP(V136,'H. INV.'!$AL$10:$AV$171,11,FALSE),"")))))))</f>
        <v/>
      </c>
      <c r="EZ136" s="148" t="str">
        <f>IF(W136="","",IF(W136="L",0,IF(W136="V",0,IF(W136="X",0,IF(W$2="L",VLOOKUP(W136,'H. INV.'!$F$10:$P$171,11,FALSE),IF(W$2="S",VLOOKUP(W136,'H. INV.'!$V$10:$AF$171,11,FALSE),IF(W$2="D",VLOOKUP(W136,'H. INV.'!$AL$10:$AV$171,11,FALSE),"")))))))</f>
        <v/>
      </c>
      <c r="FA136" s="148" t="str">
        <f>IF(X136="","",IF(X136="L",0,IF(X136="V",0,IF(X136="X",0,IF(X$2="L",VLOOKUP(X136,'H. INV.'!$F$10:$P$171,11,FALSE),IF(X$2="S",VLOOKUP(X136,'H. INV.'!$V$10:$AF$171,11,FALSE),IF(X$2="D",VLOOKUP(X136,'H. INV.'!$AL$10:$AV$171,11,FALSE),"")))))))</f>
        <v/>
      </c>
      <c r="FB136" s="148" t="str">
        <f>IF(Y136="","",IF(Y136="L",0,IF(Y136="V",0,IF(Y136="X",0,IF(Y$2="L",VLOOKUP(Y136,'H. INV.'!$F$10:$P$171,11,FALSE),IF(Y$2="S",VLOOKUP(Y136,'H. INV.'!$V$10:$AF$171,11,FALSE),IF(Y$2="D",VLOOKUP(Y136,'H. INV.'!$AL$10:$AV$171,11,FALSE),"")))))))</f>
        <v/>
      </c>
      <c r="FC136" s="148" t="str">
        <f>IF(Z136="","",IF(Z136="L",0,IF(Z136="V",0,IF(Z136="X",0,IF(Z$2="L",VLOOKUP(Z136,'H. INV.'!$F$10:$P$171,11,FALSE),IF(Z$2="S",VLOOKUP(Z136,'H. INV.'!$V$10:$AF$171,11,FALSE),IF(Z$2="D",VLOOKUP(Z136,'H. INV.'!$AL$10:$AV$171,11,FALSE),"")))))))</f>
        <v/>
      </c>
      <c r="FD136" s="148" t="str">
        <f>IF(AA136="","",IF(AA136="L",0,IF(AA136="V",0,IF(AA136="X",0,IF(AA$2="L",VLOOKUP(AA136,'H. INV.'!$F$10:$P$171,11,FALSE),IF(AA$2="S",VLOOKUP(AA136,'H. INV.'!$V$10:$AF$171,11,FALSE),IF(AA$2="D",VLOOKUP(AA136,'H. INV.'!$AL$10:$AV$171,11,FALSE),"")))))))</f>
        <v/>
      </c>
      <c r="FE136" s="148" t="str">
        <f>IF(AB136="","",IF(AB136="L",0,IF(AB136="V",0,IF(AB136="X",0,IF(AB$2="L",VLOOKUP(AB136,'H. INV.'!$F$10:$P$171,11,FALSE),IF(AB$2="S",VLOOKUP(AB136,'H. INV.'!$V$10:$AF$171,11,FALSE),IF(AB$2="D",VLOOKUP(AB136,'H. INV.'!$AL$10:$AV$171,11,FALSE),"")))))))</f>
        <v/>
      </c>
      <c r="FF136" s="148" t="str">
        <f>IF(AC136="","",IF(AC136="L",0,IF(AC136="V",0,IF(AC136="X",0,IF(AC$2="L",VLOOKUP(AC136,'H. INV.'!$F$10:$P$171,11,FALSE),IF(AC$2="S",VLOOKUP(AC136,'H. INV.'!$V$10:$AF$171,11,FALSE),IF(AC$2="D",VLOOKUP(AC136,'H. INV.'!$AL$10:$AV$171,11,FALSE),"")))))))</f>
        <v/>
      </c>
      <c r="FG136" s="148" t="str">
        <f>IF(AD136="","",IF(AD136="L",0,IF(AD136="V",0,IF(AD136="X",0,IF(AD$2="L",VLOOKUP(AD136,'H. INV.'!$F$10:$P$171,11,FALSE),IF(AD$2="S",VLOOKUP(AD136,'H. INV.'!$V$10:$AF$171,11,FALSE),IF(AD$2="D",VLOOKUP(AD136,'H. INV.'!$AL$10:$AV$171,11,FALSE),"")))))))</f>
        <v/>
      </c>
      <c r="FH136" s="148" t="str">
        <f>IF(AE136="","",IF(AE136="L",0,IF(AE136="V",0,IF(AE136="X",0,IF(AE$2="L",VLOOKUP(AE136,'H. INV.'!$F$10:$P$171,11,FALSE),IF(AE$2="S",VLOOKUP(AE136,'H. INV.'!$V$10:$AF$171,11,FALSE),IF(AE$2="D",VLOOKUP(AE136,'H. INV.'!$AL$10:$AV$171,11,FALSE),"")))))))</f>
        <v/>
      </c>
      <c r="FI136" s="148" t="str">
        <f>IF(AF136="","",IF(AF136="L",0,IF(AF136="V",0,IF(AF136="X",0,IF(AF$2="L",VLOOKUP(AF136,'H. INV.'!$F$10:$P$171,11,FALSE),IF(AF$2="S",VLOOKUP(AF136,'H. INV.'!$V$10:$AF$171,11,FALSE),IF(AF$2="D",VLOOKUP(AF136,'H. INV.'!$AL$10:$AV$171,11,FALSE),"")))))))</f>
        <v/>
      </c>
      <c r="FJ136" s="148" t="str">
        <f>IF(AG136="","",IF(AG136="L",0,IF(AG136="V",0,IF(AG136="X",0,IF(AG$2="L",VLOOKUP(AG136,'H. INV.'!$F$10:$P$171,11,FALSE),IF(AG$2="S",VLOOKUP(AG136,'H. INV.'!$V$10:$AF$171,11,FALSE),IF(AG$2="D",VLOOKUP(AG136,'H. INV.'!$AL$10:$AV$171,11,FALSE),"")))))))</f>
        <v/>
      </c>
      <c r="FK136" s="148" t="str">
        <f>IF(AH136="","",IF(AH136="L",0,IF(AH136="V",0,IF(AH136="X",0,IF(AH$2="L",VLOOKUP(AH136,'H. INV.'!$F$10:$P$171,11,FALSE),IF(AH$2="S",VLOOKUP(AH136,'H. INV.'!$V$10:$AF$171,11,FALSE),IF(AH$2="D",VLOOKUP(AH136,'H. INV.'!$AL$10:$AV$171,11,FALSE),"")))))))</f>
        <v/>
      </c>
      <c r="FL136" s="148" t="str">
        <f>IF(AI136="","",IF(AI136="L",0,IF(AI136="V",0,IF(AI136="X",0,IF(AI$2="L",VLOOKUP(AI136,'H. INV.'!$F$10:$P$171,11,FALSE),IF(AI$2="S",VLOOKUP(AI136,'H. INV.'!$V$10:$AF$171,11,FALSE),IF(AI$2="D",VLOOKUP(AI136,'H. INV.'!$AL$10:$AV$171,11,FALSE),"")))))))</f>
        <v/>
      </c>
      <c r="FM136" s="148" t="str">
        <f>IF(AJ136="","",IF(AJ136="L",0,IF(AJ136="V",0,IF(AJ136="X",0,IF(AJ$2="L",VLOOKUP(AJ136,'H. INV.'!$F$10:$P$171,11,FALSE),IF(AJ$2="S",VLOOKUP(AJ136,'H. INV.'!$V$10:$AF$171,11,FALSE),IF(AJ$2="D",VLOOKUP(AJ136,'H. INV.'!$AL$10:$AV$171,11,FALSE),"")))))))</f>
        <v/>
      </c>
      <c r="FN136" s="148" t="str">
        <f>IF(AK136="","",IF(AK136="L",0,IF(AK136="V",0,IF(AK136="X",0,IF(AK$2="L",VLOOKUP(AK136,'H. INV.'!$F$10:$P$171,11,FALSE),IF(AK$2="S",VLOOKUP(AK136,'H. INV.'!$V$10:$AF$171,11,FALSE),IF(AK$2="D",VLOOKUP(AK136,'H. INV.'!$AL$10:$AV$171,11,FALSE),"")))))))</f>
        <v/>
      </c>
      <c r="FO136" s="19"/>
      <c r="FP136" s="148" t="str">
        <f>IF(G136="","",IF(G136="L",0,IF(G136="V",0,IF(G136="X",0,IF(G$2="L",VLOOKUP(G136,'H. VER.'!$F$10:$P$171,11,FALSE),IF(G$2="S",VLOOKUP(G136,'H. VER.'!$V$10:$AF$171,11,FALSE),IF(G$2="D",VLOOKUP(G136,'H. VER.'!$AL$10:$AV$171,11,FALSE),"")))))))</f>
        <v/>
      </c>
      <c r="FQ136" s="148" t="str">
        <f>IF(H136="","",IF(H136="L",0,IF(H136="V",0,IF(H136="X",0,IF(H$2="L",VLOOKUP(H136,'H. VER.'!$F$10:$P$171,11,FALSE),IF(H$2="S",VLOOKUP(H136,'H. VER.'!$V$10:$AF$171,11,FALSE),IF(H$2="D",VLOOKUP(H136,'H. VER.'!$AL$10:$AV$171,11,FALSE),"")))))))</f>
        <v/>
      </c>
      <c r="FR136" s="148" t="str">
        <f>IF(I136="","",IF(I136="L",0,IF(I136="V",0,IF(I136="X",0,IF(I$2="L",VLOOKUP(I136,'H. VER.'!$F$10:$P$171,11,FALSE),IF(I$2="S",VLOOKUP(I136,'H. VER.'!$V$10:$AF$171,11,FALSE),IF(I$2="D",VLOOKUP(I136,'H. VER.'!$AL$10:$AV$171,11,FALSE),"")))))))</f>
        <v/>
      </c>
      <c r="FS136" s="148" t="str">
        <f>IF(J136="","",IF(J136="L",0,IF(J136="V",0,IF(J136="X",0,IF(J$2="L",VLOOKUP(J136,'H. VER.'!$F$10:$P$171,11,FALSE),IF(J$2="S",VLOOKUP(J136,'H. VER.'!$V$10:$AF$171,11,FALSE),IF(J$2="D",VLOOKUP(J136,'H. VER.'!$AL$10:$AV$171,11,FALSE),"")))))))</f>
        <v/>
      </c>
      <c r="FT136" s="148" t="str">
        <f>IF(K136="","",IF(K136="L",0,IF(K136="V",0,IF(K136="X",0,IF(K$2="L",VLOOKUP(K136,'H. VER.'!$F$10:$P$171,11,FALSE),IF(K$2="S",VLOOKUP(K136,'H. VER.'!$V$10:$AF$171,11,FALSE),IF(K$2="D",VLOOKUP(K136,'H. VER.'!$AL$10:$AV$171,11,FALSE),"")))))))</f>
        <v/>
      </c>
      <c r="FU136" s="148" t="str">
        <f>IF(L136="","",IF(L136="L",0,IF(L136="V",0,IF(L136="X",0,IF(L$2="L",VLOOKUP(L136,'H. VER.'!$F$10:$P$171,11,FALSE),IF(L$2="S",VLOOKUP(L136,'H. VER.'!$V$10:$AF$171,11,FALSE),IF(L$2="D",VLOOKUP(L136,'H. VER.'!$AL$10:$AV$171,11,FALSE),"")))))))</f>
        <v/>
      </c>
      <c r="FV136" s="148" t="str">
        <f>IF(M136="","",IF(M136="L",0,IF(M136="V",0,IF(M136="X",0,IF(M$2="L",VLOOKUP(M136,'H. VER.'!$F$10:$P$171,11,FALSE),IF(M$2="S",VLOOKUP(M136,'H. VER.'!$V$10:$AF$171,11,FALSE),IF(M$2="D",VLOOKUP(M136,'H. VER.'!$AL$10:$AV$171,11,FALSE),"")))))))</f>
        <v/>
      </c>
      <c r="FW136" s="148" t="str">
        <f>IF(N136="","",IF(N136="L",0,IF(N136="V",0,IF(N136="X",0,IF(N$2="L",VLOOKUP(N136,'H. VER.'!$F$10:$P$171,11,FALSE),IF(N$2="S",VLOOKUP(N136,'H. VER.'!$V$10:$AF$171,11,FALSE),IF(N$2="D",VLOOKUP(N136,'H. VER.'!$AL$10:$AV$171,11,FALSE),"")))))))</f>
        <v/>
      </c>
      <c r="FX136" s="148" t="str">
        <f>IF(O136="","",IF(O136="L",0,IF(O136="V",0,IF(O136="X",0,IF(O$2="L",VLOOKUP(O136,'H. VER.'!$F$10:$P$171,11,FALSE),IF(O$2="S",VLOOKUP(O136,'H. VER.'!$V$10:$AF$171,11,FALSE),IF(O$2="D",VLOOKUP(O136,'H. VER.'!$AL$10:$AV$171,11,FALSE),"")))))))</f>
        <v/>
      </c>
      <c r="FY136" s="148" t="str">
        <f>IF(P136="","",IF(P136="L",0,IF(P136="V",0,IF(P136="X",0,IF(P$2="L",VLOOKUP(P136,'H. VER.'!$F$10:$P$171,11,FALSE),IF(P$2="S",VLOOKUP(P136,'H. VER.'!$V$10:$AF$171,11,FALSE),IF(P$2="D",VLOOKUP(P136,'H. VER.'!$AL$10:$AV$171,11,FALSE),"")))))))</f>
        <v/>
      </c>
      <c r="FZ136" s="148" t="str">
        <f>IF(Q136="","",IF(Q136="L",0,IF(Q136="V",0,IF(Q136="X",0,IF(Q$2="L",VLOOKUP(Q136,'H. VER.'!$F$10:$P$171,11,FALSE),IF(Q$2="S",VLOOKUP(Q136,'H. VER.'!$V$10:$AF$171,11,FALSE),IF(Q$2="D",VLOOKUP(Q136,'H. VER.'!$AL$10:$AV$171,11,FALSE),"")))))))</f>
        <v/>
      </c>
      <c r="GA136" s="148" t="str">
        <f>IF(R136="","",IF(R136="L",0,IF(R136="V",0,IF(R136="X",0,IF(R$2="L",VLOOKUP(R136,'H. VER.'!$F$10:$P$171,11,FALSE),IF(R$2="S",VLOOKUP(R136,'H. VER.'!$V$10:$AF$171,11,FALSE),IF(R$2="D",VLOOKUP(R136,'H. VER.'!$AL$10:$AV$171,11,FALSE),"")))))))</f>
        <v/>
      </c>
      <c r="GB136" s="148" t="str">
        <f>IF(S136="","",IF(S136="L",0,IF(S136="V",0,IF(S136="X",0,IF(S$2="L",VLOOKUP(S136,'H. VER.'!$F$10:$P$171,11,FALSE),IF(S$2="S",VLOOKUP(S136,'H. VER.'!$V$10:$AF$171,11,FALSE),IF(S$2="D",VLOOKUP(S136,'H. VER.'!$AL$10:$AV$171,11,FALSE),"")))))))</f>
        <v/>
      </c>
      <c r="GC136" s="148" t="str">
        <f>IF(T136="","",IF(T136="L",0,IF(T136="V",0,IF(T136="X",0,IF(T$2="L",VLOOKUP(T136,'H. VER.'!$F$10:$P$171,11,FALSE),IF(T$2="S",VLOOKUP(T136,'H. VER.'!$V$10:$AF$171,11,FALSE),IF(T$2="D",VLOOKUP(T136,'H. VER.'!$AL$10:$AV$171,11,FALSE),"")))))))</f>
        <v/>
      </c>
      <c r="GD136" s="148" t="str">
        <f>IF(U136="","",IF(U136="L",0,IF(U136="V",0,IF(U136="X",0,IF(U$2="L",VLOOKUP(U136,'H. VER.'!$F$10:$P$171,11,FALSE),IF(U$2="S",VLOOKUP(U136,'H. VER.'!$V$10:$AF$171,11,FALSE),IF(U$2="D",VLOOKUP(U136,'H. VER.'!$AL$10:$AV$171,11,FALSE),"")))))))</f>
        <v/>
      </c>
      <c r="GE136" s="148" t="str">
        <f>IF(V136="","",IF(V136="L",0,IF(V136="V",0,IF(V136="X",0,IF(V$2="L",VLOOKUP(V136,'H. VER.'!$F$10:$P$171,11,FALSE),IF(V$2="S",VLOOKUP(V136,'H. VER.'!$V$10:$AF$171,11,FALSE),IF(V$2="D",VLOOKUP(V136,'H. VER.'!$AL$10:$AV$171,11,FALSE),"")))))))</f>
        <v/>
      </c>
      <c r="GF136" s="148" t="str">
        <f>IF(W136="","",IF(W136="L",0,IF(W136="V",0,IF(W136="X",0,IF(W$2="L",VLOOKUP(W136,'H. VER.'!$F$10:$P$171,11,FALSE),IF(W$2="S",VLOOKUP(W136,'H. VER.'!$V$10:$AF$171,11,FALSE),IF(W$2="D",VLOOKUP(W136,'H. VER.'!$AL$10:$AV$171,11,FALSE),"")))))))</f>
        <v/>
      </c>
      <c r="GG136" s="148" t="str">
        <f>IF(X136="","",IF(X136="L",0,IF(X136="V",0,IF(X136="X",0,IF(X$2="L",VLOOKUP(X136,'H. VER.'!$F$10:$P$171,11,FALSE),IF(X$2="S",VLOOKUP(X136,'H. VER.'!$V$10:$AF$171,11,FALSE),IF(X$2="D",VLOOKUP(X136,'H. VER.'!$AL$10:$AV$171,11,FALSE),"")))))))</f>
        <v/>
      </c>
      <c r="GH136" s="148" t="str">
        <f>IF(Y136="","",IF(Y136="L",0,IF(Y136="V",0,IF(Y136="X",0,IF(Y$2="L",VLOOKUP(Y136,'H. VER.'!$F$10:$P$171,11,FALSE),IF(Y$2="S",VLOOKUP(Y136,'H. VER.'!$V$10:$AF$171,11,FALSE),IF(Y$2="D",VLOOKUP(Y136,'H. VER.'!$AL$10:$AV$171,11,FALSE),"")))))))</f>
        <v/>
      </c>
      <c r="GI136" s="148" t="str">
        <f>IF(Z136="","",IF(Z136="L",0,IF(Z136="V",0,IF(Z136="X",0,IF(Z$2="L",VLOOKUP(Z136,'H. VER.'!$F$10:$P$171,11,FALSE),IF(Z$2="S",VLOOKUP(Z136,'H. VER.'!$V$10:$AF$171,11,FALSE),IF(Z$2="D",VLOOKUP(Z136,'H. VER.'!$AL$10:$AV$171,11,FALSE),"")))))))</f>
        <v/>
      </c>
      <c r="GJ136" s="148" t="str">
        <f>IF(AA136="","",IF(AA136="L",0,IF(AA136="V",0,IF(AA136="X",0,IF(AA$2="L",VLOOKUP(AA136,'H. VER.'!$F$10:$P$171,11,FALSE),IF(AA$2="S",VLOOKUP(AA136,'H. VER.'!$V$10:$AF$171,11,FALSE),IF(AA$2="D",VLOOKUP(AA136,'H. VER.'!$AL$10:$AV$171,11,FALSE),"")))))))</f>
        <v/>
      </c>
      <c r="GK136" s="148" t="str">
        <f>IF(AB136="","",IF(AB136="L",0,IF(AB136="V",0,IF(AB136="X",0,IF(AB$2="L",VLOOKUP(AB136,'H. VER.'!$F$10:$P$171,11,FALSE),IF(AB$2="S",VLOOKUP(AB136,'H. VER.'!$V$10:$AF$171,11,FALSE),IF(AB$2="D",VLOOKUP(AB136,'H. VER.'!$AL$10:$AV$171,11,FALSE),"")))))))</f>
        <v/>
      </c>
      <c r="GL136" s="148" t="str">
        <f>IF(AC136="","",IF(AC136="L",0,IF(AC136="V",0,IF(AC136="X",0,IF(AC$2="L",VLOOKUP(AC136,'H. VER.'!$F$10:$P$171,11,FALSE),IF(AC$2="S",VLOOKUP(AC136,'H. VER.'!$V$10:$AF$171,11,FALSE),IF(AC$2="D",VLOOKUP(AC136,'H. VER.'!$AL$10:$AV$171,11,FALSE),"")))))))</f>
        <v/>
      </c>
      <c r="GM136" s="148" t="str">
        <f>IF(AD136="","",IF(AD136="L",0,IF(AD136="V",0,IF(AD136="X",0,IF(AD$2="L",VLOOKUP(AD136,'H. VER.'!$F$10:$P$171,11,FALSE),IF(AD$2="S",VLOOKUP(AD136,'H. VER.'!$V$10:$AF$171,11,FALSE),IF(AD$2="D",VLOOKUP(AD136,'H. VER.'!$AL$10:$AV$171,11,FALSE),"")))))))</f>
        <v/>
      </c>
      <c r="GN136" s="148" t="str">
        <f>IF(AE136="","",IF(AE136="L",0,IF(AE136="V",0,IF(AE136="X",0,IF(AE$2="L",VLOOKUP(AE136,'H. VER.'!$F$10:$P$171,11,FALSE),IF(AE$2="S",VLOOKUP(AE136,'H. VER.'!$V$10:$AF$171,11,FALSE),IF(AE$2="D",VLOOKUP(AE136,'H. VER.'!$AL$10:$AV$171,11,FALSE),"")))))))</f>
        <v/>
      </c>
      <c r="GO136" s="148" t="str">
        <f>IF(AF136="","",IF(AF136="L",0,IF(AF136="V",0,IF(AF136="X",0,IF(AF$2="L",VLOOKUP(AF136,'H. VER.'!$F$10:$P$171,11,FALSE),IF(AF$2="S",VLOOKUP(AF136,'H. VER.'!$V$10:$AF$171,11,FALSE),IF(AF$2="D",VLOOKUP(AF136,'H. VER.'!$AL$10:$AV$171,11,FALSE),"")))))))</f>
        <v/>
      </c>
      <c r="GP136" s="148" t="str">
        <f>IF(AG136="","",IF(AG136="L",0,IF(AG136="V",0,IF(AG136="X",0,IF(AG$2="L",VLOOKUP(AG136,'H. VER.'!$F$10:$P$171,11,FALSE),IF(AG$2="S",VLOOKUP(AG136,'H. VER.'!$V$10:$AF$171,11,FALSE),IF(AG$2="D",VLOOKUP(AG136,'H. VER.'!$AL$10:$AV$171,11,FALSE),"")))))))</f>
        <v/>
      </c>
      <c r="GQ136" s="148" t="str">
        <f>IF(AH136="","",IF(AH136="L",0,IF(AH136="V",0,IF(AH136="X",0,IF(AH$2="L",VLOOKUP(AH136,'H. VER.'!$F$10:$P$171,11,FALSE),IF(AH$2="S",VLOOKUP(AH136,'H. VER.'!$V$10:$AF$171,11,FALSE),IF(AH$2="D",VLOOKUP(AH136,'H. VER.'!$AL$10:$AV$171,11,FALSE),"")))))))</f>
        <v/>
      </c>
      <c r="GR136" s="148" t="str">
        <f>IF(AI136="","",IF(AI136="L",0,IF(AI136="V",0,IF(AI136="X",0,IF(AI$2="L",VLOOKUP(AI136,'H. VER.'!$F$10:$P$171,11,FALSE),IF(AI$2="S",VLOOKUP(AI136,'H. VER.'!$V$10:$AF$171,11,FALSE),IF(AI$2="D",VLOOKUP(AI136,'H. VER.'!$AL$10:$AV$171,11,FALSE),"")))))))</f>
        <v/>
      </c>
      <c r="GS136" s="148" t="str">
        <f>IF(AJ136="","",IF(AJ136="L",0,IF(AJ136="V",0,IF(AJ136="X",0,IF(AJ$2="L",VLOOKUP(AJ136,'H. VER.'!$F$10:$P$171,11,FALSE),IF(AJ$2="S",VLOOKUP(AJ136,'H. VER.'!$V$10:$AF$171,11,FALSE),IF(AJ$2="D",VLOOKUP(AJ136,'H. VER.'!$AL$10:$AV$171,11,FALSE),"")))))))</f>
        <v/>
      </c>
      <c r="GT136" s="148" t="str">
        <f>IF(AK136="","",IF(AK136="L",0,IF(AK136="V",0,IF(AK136="X",0,IF(AK$2="L",VLOOKUP(AK136,'H. VER.'!$F$10:$P$171,11,FALSE),IF(AK$2="S",VLOOKUP(AK136,'H. VER.'!$V$10:$AF$171,11,FALSE),IF(AK$2="D",VLOOKUP(AK136,'H. VER.'!$AL$10:$AV$171,11,FALSE),"")))))))</f>
        <v/>
      </c>
      <c r="GU136" s="19"/>
      <c r="GV136" s="417" t="str">
        <f t="shared" si="122"/>
        <v/>
      </c>
      <c r="GW136" s="415"/>
    </row>
    <row r="137" spans="1:205" ht="15" customHeight="1">
      <c r="A137" s="368"/>
      <c r="B137" s="367" t="str">
        <f>IFERROR(VLOOKUP(A553/7/2023+CONDUCTORES!C:V,20,FALSE),"")</f>
        <v/>
      </c>
      <c r="C137" s="560" t="str">
        <f>IF(CUADRO!A137="",IF(B137="","",B137),VLOOKUP(CUADRO!A137,CONDUCTORES!C:E,3,FALSE))</f>
        <v/>
      </c>
      <c r="D137" s="561" t="str">
        <f>IF(ISNA(IF(B137="",IF(A137="","",A137),VLOOKUP(B137,CONDUCTORES!B:F,5,FALSE))),"",(IF(B137="",IF(A137="","",A137),VLOOKUP(B137,CONDUCTORES!B:F,5,FALSE))))</f>
        <v/>
      </c>
      <c r="E137" s="546">
        <v>122</v>
      </c>
      <c r="F137" s="552"/>
      <c r="G137" s="519"/>
      <c r="H137" s="519"/>
      <c r="I137" s="519"/>
      <c r="J137" s="519"/>
      <c r="K137" s="519"/>
      <c r="L137" s="519"/>
      <c r="M137" s="519"/>
      <c r="N137" s="519"/>
      <c r="O137" s="519"/>
      <c r="P137" s="519"/>
      <c r="Q137" s="519"/>
      <c r="R137" s="519"/>
      <c r="S137" s="519"/>
      <c r="T137" s="519"/>
      <c r="U137" s="519"/>
      <c r="V137" s="519"/>
      <c r="W137" s="519"/>
      <c r="X137" s="519"/>
      <c r="Y137" s="519"/>
      <c r="Z137" s="519"/>
      <c r="AA137" s="519"/>
      <c r="AB137" s="519"/>
      <c r="AC137" s="519"/>
      <c r="AD137" s="519"/>
      <c r="AE137" s="519"/>
      <c r="AF137" s="519"/>
      <c r="AG137" s="519"/>
      <c r="AH137" s="519"/>
      <c r="AI137" s="519"/>
      <c r="AJ137" s="519"/>
      <c r="AK137" s="519"/>
      <c r="AL137" s="417">
        <f t="shared" si="111"/>
        <v>0</v>
      </c>
      <c r="AM137" s="417">
        <f t="shared" si="79"/>
        <v>31</v>
      </c>
      <c r="AN137" s="463">
        <f t="shared" si="185"/>
        <v>0</v>
      </c>
      <c r="AO137" s="463">
        <f t="shared" si="186"/>
        <v>0</v>
      </c>
      <c r="AP137" s="463">
        <f t="shared" si="187"/>
        <v>0</v>
      </c>
      <c r="AQ137" s="463">
        <f t="shared" si="188"/>
        <v>0</v>
      </c>
      <c r="AR137" s="463">
        <f t="shared" si="189"/>
        <v>0</v>
      </c>
      <c r="AS137" s="464">
        <f t="shared" si="190"/>
        <v>0</v>
      </c>
      <c r="AT137" s="464">
        <f t="shared" si="191"/>
        <v>0</v>
      </c>
      <c r="AU137" s="465">
        <f>EH137+(AO137*(CALCULADORA!$L$22/30))+(CUADRO!AP137*CALCULADORA!$J$22)+(CUADRO!AQ137*CALCULADORA!$J$22)+(CUADRO!AR137*CALCULADORA!$J$22)</f>
        <v>0</v>
      </c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97">
        <f t="shared" si="154"/>
        <v>1</v>
      </c>
      <c r="BW137" s="97">
        <f t="shared" si="155"/>
        <v>2</v>
      </c>
      <c r="BX137" s="97">
        <f t="shared" si="156"/>
        <v>3</v>
      </c>
      <c r="BY137" s="97">
        <f t="shared" si="157"/>
        <v>4</v>
      </c>
      <c r="BZ137" s="97">
        <f t="shared" si="158"/>
        <v>5</v>
      </c>
      <c r="CA137" s="97">
        <f t="shared" si="159"/>
        <v>6</v>
      </c>
      <c r="CB137" s="97">
        <f t="shared" si="160"/>
        <v>7</v>
      </c>
      <c r="CC137" s="97">
        <f t="shared" si="161"/>
        <v>8</v>
      </c>
      <c r="CD137" s="97">
        <f t="shared" si="162"/>
        <v>9</v>
      </c>
      <c r="CE137" s="97">
        <f t="shared" si="163"/>
        <v>10</v>
      </c>
      <c r="CF137" s="97">
        <f t="shared" si="164"/>
        <v>11</v>
      </c>
      <c r="CG137" s="97">
        <f t="shared" si="165"/>
        <v>12</v>
      </c>
      <c r="CH137" s="97">
        <f t="shared" si="166"/>
        <v>13</v>
      </c>
      <c r="CI137" s="97">
        <f t="shared" si="167"/>
        <v>14</v>
      </c>
      <c r="CJ137" s="97">
        <f t="shared" si="168"/>
        <v>15</v>
      </c>
      <c r="CK137" s="97">
        <f t="shared" si="169"/>
        <v>16</v>
      </c>
      <c r="CL137" s="97">
        <f t="shared" si="170"/>
        <v>17</v>
      </c>
      <c r="CM137" s="97">
        <f t="shared" si="171"/>
        <v>18</v>
      </c>
      <c r="CN137" s="97">
        <f t="shared" si="172"/>
        <v>19</v>
      </c>
      <c r="CO137" s="97">
        <f t="shared" si="173"/>
        <v>20</v>
      </c>
      <c r="CP137" s="97">
        <f t="shared" si="174"/>
        <v>21</v>
      </c>
      <c r="CQ137" s="97">
        <f t="shared" si="175"/>
        <v>22</v>
      </c>
      <c r="CR137" s="97">
        <f t="shared" si="176"/>
        <v>23</v>
      </c>
      <c r="CS137" s="97">
        <f t="shared" si="177"/>
        <v>24</v>
      </c>
      <c r="CT137" s="97">
        <f t="shared" si="178"/>
        <v>25</v>
      </c>
      <c r="CU137" s="97">
        <f t="shared" si="179"/>
        <v>26</v>
      </c>
      <c r="CV137" s="97">
        <f t="shared" si="180"/>
        <v>27</v>
      </c>
      <c r="CW137" s="97">
        <f t="shared" si="181"/>
        <v>28</v>
      </c>
      <c r="CX137" s="97">
        <f t="shared" si="182"/>
        <v>29</v>
      </c>
      <c r="CY137" s="97">
        <f t="shared" si="183"/>
        <v>30</v>
      </c>
      <c r="CZ137" s="97">
        <f t="shared" si="184"/>
        <v>31</v>
      </c>
      <c r="DA137" s="19"/>
      <c r="DB137" s="19"/>
      <c r="DC137" s="148" t="str">
        <f>IF(G137="X",CALCULADORA!$J$22,IF(CUADRO!G137="V",0,IF(CUADRO!G137="AP",0,IF(CUADRO!G137="HS",0,IF(CUADRO!G137="BA",0,IF(CALCULADORA!$M$2="INVIERNO",CUADRO!EJ137,CUADRO!FP137))))))</f>
        <v/>
      </c>
      <c r="DD137" s="148" t="str">
        <f>IF(H137="X",CALCULADORA!$J$22,IF(CUADRO!H137="V",0,IF(CUADRO!H137="AP",0,IF(CUADRO!H137="HS",0,IF(CUADRO!H137="BA",0,IF(CALCULADORA!$M$2="INVIERNO",CUADRO!EK137,CUADRO!FQ137))))))</f>
        <v/>
      </c>
      <c r="DE137" s="148" t="str">
        <f>IF(I137="X",CALCULADORA!$J$22,IF(CUADRO!I137="V",0,IF(CUADRO!I137="AP",0,IF(CUADRO!I137="HS",0,IF(CUADRO!I137="BA",0,IF(CALCULADORA!$M$2="INVIERNO",CUADRO!EL137,CUADRO!FR137))))))</f>
        <v/>
      </c>
      <c r="DF137" s="148" t="str">
        <f>IF(J137="X",CALCULADORA!$J$22,IF(CUADRO!J137="V",0,IF(CUADRO!J137="AP",0,IF(CUADRO!J137="HS",0,IF(CUADRO!J137="BA",0,IF(CALCULADORA!$M$2="INVIERNO",CUADRO!EM137,CUADRO!FS137))))))</f>
        <v/>
      </c>
      <c r="DG137" s="148" t="str">
        <f>IF(K137="X",CALCULADORA!$J$22,IF(CUADRO!K137="V",0,IF(CUADRO!K137="AP",0,IF(CUADRO!K137="HS",0,IF(CUADRO!K137="BA",0,IF(CALCULADORA!$M$2="INVIERNO",CUADRO!EN137,CUADRO!FT137))))))</f>
        <v/>
      </c>
      <c r="DH137" s="148" t="str">
        <f>IF(L137="X",CALCULADORA!$J$22,IF(CUADRO!L137="V",0,IF(CUADRO!L137="AP",0,IF(CUADRO!L137="HS",0,IF(CUADRO!L137="BA",0,IF(CALCULADORA!$M$2="INVIERNO",CUADRO!EO137,CUADRO!FU137))))))</f>
        <v/>
      </c>
      <c r="DI137" s="148" t="str">
        <f>IF(M137="X",CALCULADORA!$J$22,IF(CUADRO!M137="V",0,IF(CUADRO!M137="AP",0,IF(CUADRO!M137="HS",0,IF(CUADRO!M137="BA",0,IF(CALCULADORA!$M$2="INVIERNO",CUADRO!EP137,CUADRO!FV137))))))</f>
        <v/>
      </c>
      <c r="DJ137" s="148" t="str">
        <f>IF(N137="X",CALCULADORA!$J$22,IF(CUADRO!N137="V",0,IF(CUADRO!N137="AP",0,IF(CUADRO!N137="HS",0,IF(CUADRO!N137="BA",0,IF(CALCULADORA!$M$2="INVIERNO",CUADRO!EQ137,CUADRO!FW137))))))</f>
        <v/>
      </c>
      <c r="DK137" s="148" t="str">
        <f>IF(O137="X",CALCULADORA!$J$22,IF(CUADRO!O137="V",0,IF(CUADRO!O137="AP",0,IF(CUADRO!O137="HS",0,IF(CUADRO!O137="BA",0,IF(CALCULADORA!$M$2="INVIERNO",CUADRO!ER137,CUADRO!FX137))))))</f>
        <v/>
      </c>
      <c r="DL137" s="148" t="str">
        <f>IF(P137="X",CALCULADORA!$J$22,IF(CUADRO!P137="V",0,IF(CUADRO!P137="AP",0,IF(CUADRO!P137="HS",0,IF(CUADRO!P137="BA",0,IF(CALCULADORA!$M$2="INVIERNO",CUADRO!ES137,CUADRO!FY137))))))</f>
        <v/>
      </c>
      <c r="DM137" s="148" t="str">
        <f>IF(Q137="X",CALCULADORA!$J$22,IF(CUADRO!Q137="V",0,IF(CUADRO!Q137="AP",0,IF(CUADRO!Q137="HS",0,IF(CUADRO!Q137="BA",0,IF(CALCULADORA!$M$2="INVIERNO",CUADRO!ET137,CUADRO!FZ137))))))</f>
        <v/>
      </c>
      <c r="DN137" s="148" t="str">
        <f>IF(R137="X",CALCULADORA!$J$22,IF(CUADRO!R137="V",0,IF(CUADRO!R137="AP",0,IF(CUADRO!R137="HS",0,IF(CUADRO!R137="BA",0,IF(CALCULADORA!$M$2="INVIERNO",CUADRO!EU137,CUADRO!GA137))))))</f>
        <v/>
      </c>
      <c r="DO137" s="148" t="str">
        <f>IF(S137="X",CALCULADORA!$J$22,IF(CUADRO!S137="V",0,IF(CUADRO!S137="AP",0,IF(CUADRO!S137="HS",0,IF(CUADRO!S137="BA",0,IF(CALCULADORA!$M$2="INVIERNO",CUADRO!EV137,CUADRO!GB137))))))</f>
        <v/>
      </c>
      <c r="DP137" s="148" t="str">
        <f>IF(T137="X",CALCULADORA!$J$22,IF(CUADRO!T137="V",0,IF(CUADRO!T137="AP",0,IF(CUADRO!T137="HS",0,IF(CUADRO!T137="BA",0,IF(CALCULADORA!$M$2="INVIERNO",CUADRO!EW137,CUADRO!GC137))))))</f>
        <v/>
      </c>
      <c r="DQ137" s="148" t="str">
        <f>IF(U137="X",CALCULADORA!$J$22,IF(CUADRO!U137="V",0,IF(CUADRO!U137="AP",0,IF(CUADRO!U137="HS",0,IF(CUADRO!U137="BA",0,IF(CALCULADORA!$M$2="INVIERNO",CUADRO!EX137,CUADRO!GD137))))))</f>
        <v/>
      </c>
      <c r="DR137" s="148" t="str">
        <f>IF(V137="X",CALCULADORA!$J$22,IF(CUADRO!V137="V",0,IF(CUADRO!V137="AP",0,IF(CUADRO!V137="HS",0,IF(CUADRO!V137="BA",0,IF(CALCULADORA!$M$2="INVIERNO",CUADRO!EY137,CUADRO!GE137))))))</f>
        <v/>
      </c>
      <c r="DS137" s="148" t="str">
        <f>IF(W137="X",CALCULADORA!$J$22,IF(CUADRO!W137="V",0,IF(CUADRO!W137="AP",0,IF(CUADRO!W137="HS",0,IF(CUADRO!W137="BA",0,IF(CALCULADORA!$M$2="INVIERNO",CUADRO!EZ137,CUADRO!GF137))))))</f>
        <v/>
      </c>
      <c r="DT137" s="148" t="str">
        <f>IF(X137="X",CALCULADORA!$J$22,IF(CUADRO!X137="V",0,IF(CUADRO!X137="AP",0,IF(CUADRO!X137="HS",0,IF(CUADRO!X137="BA",0,IF(CALCULADORA!$M$2="INVIERNO",CUADRO!FA137,CUADRO!GG137))))))</f>
        <v/>
      </c>
      <c r="DU137" s="148" t="str">
        <f>IF(Y137="X",CALCULADORA!$J$22,IF(CUADRO!Y137="V",0,IF(CUADRO!Y137="AP",0,IF(CUADRO!Y137="HS",0,IF(CUADRO!Y137="BA",0,IF(CALCULADORA!$M$2="INVIERNO",CUADRO!FB137,CUADRO!GH137))))))</f>
        <v/>
      </c>
      <c r="DV137" s="148" t="str">
        <f>IF(Z137="X",CALCULADORA!$J$22,IF(CUADRO!Z137="V",0,IF(CUADRO!Z137="AP",0,IF(CUADRO!Z137="HS",0,IF(CUADRO!Z137="BA",0,IF(CALCULADORA!$M$2="INVIERNO",CUADRO!FC137,CUADRO!GI137))))))</f>
        <v/>
      </c>
      <c r="DW137" s="148" t="str">
        <f>IF(AA137="X",CALCULADORA!$J$22,IF(CUADRO!AA137="V",0,IF(CUADRO!AA137="AP",0,IF(CUADRO!AA137="HS",0,IF(CUADRO!AA137="BA",0,IF(CALCULADORA!$M$2="INVIERNO",CUADRO!FD137,CUADRO!GJ137))))))</f>
        <v/>
      </c>
      <c r="DX137" s="148" t="str">
        <f>IF(AB137="X",CALCULADORA!$J$22,IF(CUADRO!AB137="V",0,IF(CUADRO!AB137="AP",0,IF(CUADRO!AB137="HS",0,IF(CUADRO!AB137="BA",0,IF(CALCULADORA!$M$2="INVIERNO",CUADRO!FE137,CUADRO!GK137))))))</f>
        <v/>
      </c>
      <c r="DY137" s="148" t="str">
        <f>IF(AC137="X",CALCULADORA!$J$22,IF(CUADRO!AC137="V",0,IF(CUADRO!AC137="AP",0,IF(CUADRO!AC137="HS",0,IF(CUADRO!AC137="BA",0,IF(CALCULADORA!$M$2="INVIERNO",CUADRO!FF137,CUADRO!GL137))))))</f>
        <v/>
      </c>
      <c r="DZ137" s="148" t="str">
        <f>IF(AD137="X",CALCULADORA!$J$22,IF(CUADRO!AD137="V",0,IF(CUADRO!AD137="AP",0,IF(CUADRO!AD137="HS",0,IF(CUADRO!AD137="BA",0,IF(CALCULADORA!$M$2="INVIERNO",CUADRO!FG137,CUADRO!GM137))))))</f>
        <v/>
      </c>
      <c r="EA137" s="148" t="str">
        <f>IF(AE137="X",CALCULADORA!$J$22,IF(CUADRO!AE137="V",0,IF(CUADRO!AE137="AP",0,IF(CUADRO!AE137="HS",0,IF(CUADRO!AE137="BA",0,IF(CALCULADORA!$M$2="INVIERNO",CUADRO!FH137,CUADRO!GN137))))))</f>
        <v/>
      </c>
      <c r="EB137" s="148" t="str">
        <f>IF(AF137="X",CALCULADORA!$J$22,IF(CUADRO!AF137="V",0,IF(CUADRO!AF137="AP",0,IF(CUADRO!AF137="HS",0,IF(CUADRO!AF137="BA",0,IF(CALCULADORA!$M$2="INVIERNO",CUADRO!FI137,CUADRO!GO137))))))</f>
        <v/>
      </c>
      <c r="EC137" s="148" t="str">
        <f>IF(AG137="X",CALCULADORA!$J$22,IF(CUADRO!AG137="V",0,IF(CUADRO!AG137="AP",0,IF(CUADRO!AG137="HS",0,IF(CUADRO!AG137="BA",0,IF(CALCULADORA!$M$2="INVIERNO",CUADRO!FJ137,CUADRO!GP137))))))</f>
        <v/>
      </c>
      <c r="ED137" s="148" t="str">
        <f>IF(AH137="X",CALCULADORA!$J$22,IF(CUADRO!AH137="V",0,IF(CUADRO!AH137="AP",0,IF(CUADRO!AH137="HS",0,IF(CUADRO!AH137="BA",0,IF(CALCULADORA!$M$2="INVIERNO",CUADRO!FK137,CUADRO!GQ137))))))</f>
        <v/>
      </c>
      <c r="EE137" s="148" t="str">
        <f>IF(AI137="X",CALCULADORA!$J$22,IF(CUADRO!AI137="V",0,IF(CUADRO!AI137="AP",0,IF(CUADRO!AI137="HS",0,IF(CUADRO!AI137="BA",0,IF(CALCULADORA!$M$2="INVIERNO",CUADRO!FL137,CUADRO!GR137))))))</f>
        <v/>
      </c>
      <c r="EF137" s="148" t="str">
        <f>IF(AJ137="X",CALCULADORA!$J$22,IF(CUADRO!AJ137="V",0,IF(CUADRO!AJ137="AP",0,IF(CUADRO!AJ137="HS",0,IF(CUADRO!AJ137="BA",0,IF(CALCULADORA!$M$2="INVIERNO",CUADRO!FM137,CUADRO!GS137))))))</f>
        <v/>
      </c>
      <c r="EG137" s="148" t="str">
        <f>IF(AK137="X",CALCULADORA!$J$22,IF(CUADRO!AK137="V",0,IF(CUADRO!AK137="AP",0,IF(CUADRO!AK137="HS",0,IF(CUADRO!AK137="BA",0,IF(CALCULADORA!$M$2="INVIERNO",CUADRO!FN137,CUADRO!GT137))))))</f>
        <v/>
      </c>
      <c r="EH137" s="363">
        <f t="shared" si="192"/>
        <v>0</v>
      </c>
      <c r="EI137" s="19"/>
      <c r="EJ137" s="148" t="str">
        <f>IF(G137="","",IF(G137="L",0,IF(G137="V",0,IF(G137="X",0,IF(G$2="L",VLOOKUP(G137,'H. INV.'!$F$10:$P$171,11,FALSE),IF(G$2="S",VLOOKUP(G137,'H. INV.'!$V$10:$AF$171,11,FALSE),IF(G$2="D",VLOOKUP(G137,'H. INV.'!$AL$10:$AV$171,11,FALSE),"")))))))</f>
        <v/>
      </c>
      <c r="EK137" s="148" t="str">
        <f>IF(H137="","",IF(H137="L",0,IF(H137="V",0,IF(H137="X",0,IF(H$2="L",VLOOKUP(H137,'H. INV.'!$F$10:$P$171,11,FALSE),IF(H$2="S",VLOOKUP(H137,'H. INV.'!$V$10:$AF$171,11,FALSE),IF(H$2="D",VLOOKUP(H137,'H. INV.'!$AL$10:$AV$171,11,FALSE),"")))))))</f>
        <v/>
      </c>
      <c r="EL137" s="148" t="str">
        <f>IF(I137="","",IF(I137="L",0,IF(I137="V",0,IF(I137="X",0,IF(I$2="L",VLOOKUP(I137,'H. INV.'!$F$10:$P$171,11,FALSE),IF(I$2="S",VLOOKUP(I137,'H. INV.'!$V$10:$AF$171,11,FALSE),IF(I$2="D",VLOOKUP(I137,'H. INV.'!$AL$10:$AV$171,11,FALSE),"")))))))</f>
        <v/>
      </c>
      <c r="EM137" s="148" t="str">
        <f>IF(J137="","",IF(J137="L",0,IF(J137="V",0,IF(J137="X",0,IF(J$2="L",VLOOKUP(J137,'H. INV.'!$F$10:$P$171,11,FALSE),IF(J$2="S",VLOOKUP(J137,'H. INV.'!$V$10:$AF$171,11,FALSE),IF(J$2="D",VLOOKUP(J137,'H. INV.'!$AL$10:$AV$171,11,FALSE),"")))))))</f>
        <v/>
      </c>
      <c r="EN137" s="148" t="str">
        <f>IF(K137="","",IF(K137="L",0,IF(K137="V",0,IF(K137="X",0,IF(K$2="L",VLOOKUP(K137,'H. INV.'!$F$10:$P$171,11,FALSE),IF(K$2="S",VLOOKUP(K137,'H. INV.'!$V$10:$AF$171,11,FALSE),IF(K$2="D",VLOOKUP(K137,'H. INV.'!$AL$10:$AV$171,11,FALSE),"")))))))</f>
        <v/>
      </c>
      <c r="EO137" s="148" t="str">
        <f>IF(L137="","",IF(L137="L",0,IF(L137="V",0,IF(L137="X",0,IF(L$2="L",VLOOKUP(L137,'H. INV.'!$F$10:$P$171,11,FALSE),IF(L$2="S",VLOOKUP(L137,'H. INV.'!$V$10:$AF$171,11,FALSE),IF(L$2="D",VLOOKUP(L137,'H. INV.'!$AL$10:$AV$171,11,FALSE),"")))))))</f>
        <v/>
      </c>
      <c r="EP137" s="148" t="str">
        <f>IF(M137="","",IF(M137="L",0,IF(M137="V",0,IF(M137="X",0,IF(M$2="L",VLOOKUP(M137,'H. INV.'!$F$10:$P$171,11,FALSE),IF(M$2="S",VLOOKUP(M137,'H. INV.'!$V$10:$AF$171,11,FALSE),IF(M$2="D",VLOOKUP(M137,'H. INV.'!$AL$10:$AV$171,11,FALSE),"")))))))</f>
        <v/>
      </c>
      <c r="EQ137" s="148" t="str">
        <f>IF(N137="","",IF(N137="L",0,IF(N137="V",0,IF(N137="X",0,IF(N$2="L",VLOOKUP(N137,'H. INV.'!$F$10:$P$171,11,FALSE),IF(N$2="S",VLOOKUP(N137,'H. INV.'!$V$10:$AF$171,11,FALSE),IF(N$2="D",VLOOKUP(N137,'H. INV.'!$AL$10:$AV$171,11,FALSE),"")))))))</f>
        <v/>
      </c>
      <c r="ER137" s="148" t="str">
        <f>IF(O137="","",IF(O137="L",0,IF(O137="V",0,IF(O137="X",0,IF(O$2="L",VLOOKUP(O137,'H. INV.'!$F$10:$P$171,11,FALSE),IF(O$2="S",VLOOKUP(O137,'H. INV.'!$V$10:$AF$171,11,FALSE),IF(O$2="D",VLOOKUP(O137,'H. INV.'!$AL$10:$AV$171,11,FALSE),"")))))))</f>
        <v/>
      </c>
      <c r="ES137" s="148" t="str">
        <f>IF(P137="","",IF(P137="L",0,IF(P137="V",0,IF(P137="X",0,IF(P$2="L",VLOOKUP(P137,'H. INV.'!$F$10:$P$171,11,FALSE),IF(P$2="S",VLOOKUP(P137,'H. INV.'!$V$10:$AF$171,11,FALSE),IF(P$2="D",VLOOKUP(P137,'H. INV.'!$AL$10:$AV$171,11,FALSE),"")))))))</f>
        <v/>
      </c>
      <c r="ET137" s="148" t="str">
        <f>IF(Q137="","",IF(Q137="L",0,IF(Q137="V",0,IF(Q137="X",0,IF(Q$2="L",VLOOKUP(Q137,'H. INV.'!$F$10:$P$171,11,FALSE),IF(Q$2="S",VLOOKUP(Q137,'H. INV.'!$V$10:$AF$171,11,FALSE),IF(Q$2="D",VLOOKUP(Q137,'H. INV.'!$AL$10:$AV$171,11,FALSE),"")))))))</f>
        <v/>
      </c>
      <c r="EU137" s="148" t="str">
        <f>IF(R137="","",IF(R137="L",0,IF(R137="V",0,IF(R137="X",0,IF(R$2="L",VLOOKUP(R137,'H. INV.'!$F$10:$P$171,11,FALSE),IF(R$2="S",VLOOKUP(R137,'H. INV.'!$V$10:$AF$171,11,FALSE),IF(R$2="D",VLOOKUP(R137,'H. INV.'!$AL$10:$AV$171,11,FALSE),"")))))))</f>
        <v/>
      </c>
      <c r="EV137" s="148" t="str">
        <f>IF(S137="","",IF(S137="L",0,IF(S137="V",0,IF(S137="X",0,IF(S$2="L",VLOOKUP(S137,'H. INV.'!$F$10:$P$171,11,FALSE),IF(S$2="S",VLOOKUP(S137,'H. INV.'!$V$10:$AF$171,11,FALSE),IF(S$2="D",VLOOKUP(S137,'H. INV.'!$AL$10:$AV$171,11,FALSE),"")))))))</f>
        <v/>
      </c>
      <c r="EW137" s="148" t="str">
        <f>IF(T137="","",IF(T137="L",0,IF(T137="V",0,IF(T137="X",0,IF(T$2="L",VLOOKUP(T137,'H. INV.'!$F$10:$P$171,11,FALSE),IF(T$2="S",VLOOKUP(T137,'H. INV.'!$V$10:$AF$171,11,FALSE),IF(T$2="D",VLOOKUP(T137,'H. INV.'!$AL$10:$AV$171,11,FALSE),"")))))))</f>
        <v/>
      </c>
      <c r="EX137" s="148" t="str">
        <f>IF(U137="","",IF(U137="L",0,IF(U137="V",0,IF(U137="X",0,IF(U$2="L",VLOOKUP(U137,'H. INV.'!$F$10:$P$171,11,FALSE),IF(U$2="S",VLOOKUP(U137,'H. INV.'!$V$10:$AF$171,11,FALSE),IF(U$2="D",VLOOKUP(U137,'H. INV.'!$AL$10:$AV$171,11,FALSE),"")))))))</f>
        <v/>
      </c>
      <c r="EY137" s="148" t="str">
        <f>IF(V137="","",IF(V137="L",0,IF(V137="V",0,IF(V137="X",0,IF(V$2="L",VLOOKUP(V137,'H. INV.'!$F$10:$P$171,11,FALSE),IF(V$2="S",VLOOKUP(V137,'H. INV.'!$V$10:$AF$171,11,FALSE),IF(V$2="D",VLOOKUP(V137,'H. INV.'!$AL$10:$AV$171,11,FALSE),"")))))))</f>
        <v/>
      </c>
      <c r="EZ137" s="148" t="str">
        <f>IF(W137="","",IF(W137="L",0,IF(W137="V",0,IF(W137="X",0,IF(W$2="L",VLOOKUP(W137,'H. INV.'!$F$10:$P$171,11,FALSE),IF(W$2="S",VLOOKUP(W137,'H. INV.'!$V$10:$AF$171,11,FALSE),IF(W$2="D",VLOOKUP(W137,'H. INV.'!$AL$10:$AV$171,11,FALSE),"")))))))</f>
        <v/>
      </c>
      <c r="FA137" s="148" t="str">
        <f>IF(X137="","",IF(X137="L",0,IF(X137="V",0,IF(X137="X",0,IF(X$2="L",VLOOKUP(X137,'H. INV.'!$F$10:$P$171,11,FALSE),IF(X$2="S",VLOOKUP(X137,'H. INV.'!$V$10:$AF$171,11,FALSE),IF(X$2="D",VLOOKUP(X137,'H. INV.'!$AL$10:$AV$171,11,FALSE),"")))))))</f>
        <v/>
      </c>
      <c r="FB137" s="148" t="str">
        <f>IF(Y137="","",IF(Y137="L",0,IF(Y137="V",0,IF(Y137="X",0,IF(Y$2="L",VLOOKUP(Y137,'H. INV.'!$F$10:$P$171,11,FALSE),IF(Y$2="S",VLOOKUP(Y137,'H. INV.'!$V$10:$AF$171,11,FALSE),IF(Y$2="D",VLOOKUP(Y137,'H. INV.'!$AL$10:$AV$171,11,FALSE),"")))))))</f>
        <v/>
      </c>
      <c r="FC137" s="148" t="str">
        <f>IF(Z137="","",IF(Z137="L",0,IF(Z137="V",0,IF(Z137="X",0,IF(Z$2="L",VLOOKUP(Z137,'H. INV.'!$F$10:$P$171,11,FALSE),IF(Z$2="S",VLOOKUP(Z137,'H. INV.'!$V$10:$AF$171,11,FALSE),IF(Z$2="D",VLOOKUP(Z137,'H. INV.'!$AL$10:$AV$171,11,FALSE),"")))))))</f>
        <v/>
      </c>
      <c r="FD137" s="148" t="str">
        <f>IF(AA137="","",IF(AA137="L",0,IF(AA137="V",0,IF(AA137="X",0,IF(AA$2="L",VLOOKUP(AA137,'H. INV.'!$F$10:$P$171,11,FALSE),IF(AA$2="S",VLOOKUP(AA137,'H. INV.'!$V$10:$AF$171,11,FALSE),IF(AA$2="D",VLOOKUP(AA137,'H. INV.'!$AL$10:$AV$171,11,FALSE),"")))))))</f>
        <v/>
      </c>
      <c r="FE137" s="148" t="str">
        <f>IF(AB137="","",IF(AB137="L",0,IF(AB137="V",0,IF(AB137="X",0,IF(AB$2="L",VLOOKUP(AB137,'H. INV.'!$F$10:$P$171,11,FALSE),IF(AB$2="S",VLOOKUP(AB137,'H. INV.'!$V$10:$AF$171,11,FALSE),IF(AB$2="D",VLOOKUP(AB137,'H. INV.'!$AL$10:$AV$171,11,FALSE),"")))))))</f>
        <v/>
      </c>
      <c r="FF137" s="148" t="str">
        <f>IF(AC137="","",IF(AC137="L",0,IF(AC137="V",0,IF(AC137="X",0,IF(AC$2="L",VLOOKUP(AC137,'H. INV.'!$F$10:$P$171,11,FALSE),IF(AC$2="S",VLOOKUP(AC137,'H. INV.'!$V$10:$AF$171,11,FALSE),IF(AC$2="D",VLOOKUP(AC137,'H. INV.'!$AL$10:$AV$171,11,FALSE),"")))))))</f>
        <v/>
      </c>
      <c r="FG137" s="148" t="str">
        <f>IF(AD137="","",IF(AD137="L",0,IF(AD137="V",0,IF(AD137="X",0,IF(AD$2="L",VLOOKUP(AD137,'H. INV.'!$F$10:$P$171,11,FALSE),IF(AD$2="S",VLOOKUP(AD137,'H. INV.'!$V$10:$AF$171,11,FALSE),IF(AD$2="D",VLOOKUP(AD137,'H. INV.'!$AL$10:$AV$171,11,FALSE),"")))))))</f>
        <v/>
      </c>
      <c r="FH137" s="148" t="str">
        <f>IF(AE137="","",IF(AE137="L",0,IF(AE137="V",0,IF(AE137="X",0,IF(AE$2="L",VLOOKUP(AE137,'H. INV.'!$F$10:$P$171,11,FALSE),IF(AE$2="S",VLOOKUP(AE137,'H. INV.'!$V$10:$AF$171,11,FALSE),IF(AE$2="D",VLOOKUP(AE137,'H. INV.'!$AL$10:$AV$171,11,FALSE),"")))))))</f>
        <v/>
      </c>
      <c r="FI137" s="148" t="str">
        <f>IF(AF137="","",IF(AF137="L",0,IF(AF137="V",0,IF(AF137="X",0,IF(AF$2="L",VLOOKUP(AF137,'H. INV.'!$F$10:$P$171,11,FALSE),IF(AF$2="S",VLOOKUP(AF137,'H. INV.'!$V$10:$AF$171,11,FALSE),IF(AF$2="D",VLOOKUP(AF137,'H. INV.'!$AL$10:$AV$171,11,FALSE),"")))))))</f>
        <v/>
      </c>
      <c r="FJ137" s="148" t="str">
        <f>IF(AG137="","",IF(AG137="L",0,IF(AG137="V",0,IF(AG137="X",0,IF(AG$2="L",VLOOKUP(AG137,'H. INV.'!$F$10:$P$171,11,FALSE),IF(AG$2="S",VLOOKUP(AG137,'H. INV.'!$V$10:$AF$171,11,FALSE),IF(AG$2="D",VLOOKUP(AG137,'H. INV.'!$AL$10:$AV$171,11,FALSE),"")))))))</f>
        <v/>
      </c>
      <c r="FK137" s="148" t="str">
        <f>IF(AH137="","",IF(AH137="L",0,IF(AH137="V",0,IF(AH137="X",0,IF(AH$2="L",VLOOKUP(AH137,'H. INV.'!$F$10:$P$171,11,FALSE),IF(AH$2="S",VLOOKUP(AH137,'H. INV.'!$V$10:$AF$171,11,FALSE),IF(AH$2="D",VLOOKUP(AH137,'H. INV.'!$AL$10:$AV$171,11,FALSE),"")))))))</f>
        <v/>
      </c>
      <c r="FL137" s="148" t="str">
        <f>IF(AI137="","",IF(AI137="L",0,IF(AI137="V",0,IF(AI137="X",0,IF(AI$2="L",VLOOKUP(AI137,'H. INV.'!$F$10:$P$171,11,FALSE),IF(AI$2="S",VLOOKUP(AI137,'H. INV.'!$V$10:$AF$171,11,FALSE),IF(AI$2="D",VLOOKUP(AI137,'H. INV.'!$AL$10:$AV$171,11,FALSE),"")))))))</f>
        <v/>
      </c>
      <c r="FM137" s="148" t="str">
        <f>IF(AJ137="","",IF(AJ137="L",0,IF(AJ137="V",0,IF(AJ137="X",0,IF(AJ$2="L",VLOOKUP(AJ137,'H. INV.'!$F$10:$P$171,11,FALSE),IF(AJ$2="S",VLOOKUP(AJ137,'H. INV.'!$V$10:$AF$171,11,FALSE),IF(AJ$2="D",VLOOKUP(AJ137,'H. INV.'!$AL$10:$AV$171,11,FALSE),"")))))))</f>
        <v/>
      </c>
      <c r="FN137" s="148" t="str">
        <f>IF(AK137="","",IF(AK137="L",0,IF(AK137="V",0,IF(AK137="X",0,IF(AK$2="L",VLOOKUP(AK137,'H. INV.'!$F$10:$P$171,11,FALSE),IF(AK$2="S",VLOOKUP(AK137,'H. INV.'!$V$10:$AF$171,11,FALSE),IF(AK$2="D",VLOOKUP(AK137,'H. INV.'!$AL$10:$AV$171,11,FALSE),"")))))))</f>
        <v/>
      </c>
      <c r="FO137" s="19"/>
      <c r="FP137" s="148" t="str">
        <f>IF(G137="","",IF(G137="L",0,IF(G137="V",0,IF(G137="X",0,IF(G$2="L",VLOOKUP(G137,'H. VER.'!$F$10:$P$171,11,FALSE),IF(G$2="S",VLOOKUP(G137,'H. VER.'!$V$10:$AF$171,11,FALSE),IF(G$2="D",VLOOKUP(G137,'H. VER.'!$AL$10:$AV$171,11,FALSE),"")))))))</f>
        <v/>
      </c>
      <c r="FQ137" s="148" t="str">
        <f>IF(H137="","",IF(H137="L",0,IF(H137="V",0,IF(H137="X",0,IF(H$2="L",VLOOKUP(H137,'H. VER.'!$F$10:$P$171,11,FALSE),IF(H$2="S",VLOOKUP(H137,'H. VER.'!$V$10:$AF$171,11,FALSE),IF(H$2="D",VLOOKUP(H137,'H. VER.'!$AL$10:$AV$171,11,FALSE),"")))))))</f>
        <v/>
      </c>
      <c r="FR137" s="148" t="str">
        <f>IF(I137="","",IF(I137="L",0,IF(I137="V",0,IF(I137="X",0,IF(I$2="L",VLOOKUP(I137,'H. VER.'!$F$10:$P$171,11,FALSE),IF(I$2="S",VLOOKUP(I137,'H. VER.'!$V$10:$AF$171,11,FALSE),IF(I$2="D",VLOOKUP(I137,'H. VER.'!$AL$10:$AV$171,11,FALSE),"")))))))</f>
        <v/>
      </c>
      <c r="FS137" s="148" t="str">
        <f>IF(J137="","",IF(J137="L",0,IF(J137="V",0,IF(J137="X",0,IF(J$2="L",VLOOKUP(J137,'H. VER.'!$F$10:$P$171,11,FALSE),IF(J$2="S",VLOOKUP(J137,'H. VER.'!$V$10:$AF$171,11,FALSE),IF(J$2="D",VLOOKUP(J137,'H. VER.'!$AL$10:$AV$171,11,FALSE),"")))))))</f>
        <v/>
      </c>
      <c r="FT137" s="148" t="str">
        <f>IF(K137="","",IF(K137="L",0,IF(K137="V",0,IF(K137="X",0,IF(K$2="L",VLOOKUP(K137,'H. VER.'!$F$10:$P$171,11,FALSE),IF(K$2="S",VLOOKUP(K137,'H. VER.'!$V$10:$AF$171,11,FALSE),IF(K$2="D",VLOOKUP(K137,'H. VER.'!$AL$10:$AV$171,11,FALSE),"")))))))</f>
        <v/>
      </c>
      <c r="FU137" s="148" t="str">
        <f>IF(L137="","",IF(L137="L",0,IF(L137="V",0,IF(L137="X",0,IF(L$2="L",VLOOKUP(L137,'H. VER.'!$F$10:$P$171,11,FALSE),IF(L$2="S",VLOOKUP(L137,'H. VER.'!$V$10:$AF$171,11,FALSE),IF(L$2="D",VLOOKUP(L137,'H. VER.'!$AL$10:$AV$171,11,FALSE),"")))))))</f>
        <v/>
      </c>
      <c r="FV137" s="148" t="str">
        <f>IF(M137="","",IF(M137="L",0,IF(M137="V",0,IF(M137="X",0,IF(M$2="L",VLOOKUP(M137,'H. VER.'!$F$10:$P$171,11,FALSE),IF(M$2="S",VLOOKUP(M137,'H. VER.'!$V$10:$AF$171,11,FALSE),IF(M$2="D",VLOOKUP(M137,'H. VER.'!$AL$10:$AV$171,11,FALSE),"")))))))</f>
        <v/>
      </c>
      <c r="FW137" s="148" t="str">
        <f>IF(N137="","",IF(N137="L",0,IF(N137="V",0,IF(N137="X",0,IF(N$2="L",VLOOKUP(N137,'H. VER.'!$F$10:$P$171,11,FALSE),IF(N$2="S",VLOOKUP(N137,'H. VER.'!$V$10:$AF$171,11,FALSE),IF(N$2="D",VLOOKUP(N137,'H. VER.'!$AL$10:$AV$171,11,FALSE),"")))))))</f>
        <v/>
      </c>
      <c r="FX137" s="148" t="str">
        <f>IF(O137="","",IF(O137="L",0,IF(O137="V",0,IF(O137="X",0,IF(O$2="L",VLOOKUP(O137,'H. VER.'!$F$10:$P$171,11,FALSE),IF(O$2="S",VLOOKUP(O137,'H. VER.'!$V$10:$AF$171,11,FALSE),IF(O$2="D",VLOOKUP(O137,'H. VER.'!$AL$10:$AV$171,11,FALSE),"")))))))</f>
        <v/>
      </c>
      <c r="FY137" s="148" t="str">
        <f>IF(P137="","",IF(P137="L",0,IF(P137="V",0,IF(P137="X",0,IF(P$2="L",VLOOKUP(P137,'H. VER.'!$F$10:$P$171,11,FALSE),IF(P$2="S",VLOOKUP(P137,'H. VER.'!$V$10:$AF$171,11,FALSE),IF(P$2="D",VLOOKUP(P137,'H. VER.'!$AL$10:$AV$171,11,FALSE),"")))))))</f>
        <v/>
      </c>
      <c r="FZ137" s="148" t="str">
        <f>IF(Q137="","",IF(Q137="L",0,IF(Q137="V",0,IF(Q137="X",0,IF(Q$2="L",VLOOKUP(Q137,'H. VER.'!$F$10:$P$171,11,FALSE),IF(Q$2="S",VLOOKUP(Q137,'H. VER.'!$V$10:$AF$171,11,FALSE),IF(Q$2="D",VLOOKUP(Q137,'H. VER.'!$AL$10:$AV$171,11,FALSE),"")))))))</f>
        <v/>
      </c>
      <c r="GA137" s="148" t="str">
        <f>IF(R137="","",IF(R137="L",0,IF(R137="V",0,IF(R137="X",0,IF(R$2="L",VLOOKUP(R137,'H. VER.'!$F$10:$P$171,11,FALSE),IF(R$2="S",VLOOKUP(R137,'H. VER.'!$V$10:$AF$171,11,FALSE),IF(R$2="D",VLOOKUP(R137,'H. VER.'!$AL$10:$AV$171,11,FALSE),"")))))))</f>
        <v/>
      </c>
      <c r="GB137" s="148" t="str">
        <f>IF(S137="","",IF(S137="L",0,IF(S137="V",0,IF(S137="X",0,IF(S$2="L",VLOOKUP(S137,'H. VER.'!$F$10:$P$171,11,FALSE),IF(S$2="S",VLOOKUP(S137,'H. VER.'!$V$10:$AF$171,11,FALSE),IF(S$2="D",VLOOKUP(S137,'H. VER.'!$AL$10:$AV$171,11,FALSE),"")))))))</f>
        <v/>
      </c>
      <c r="GC137" s="148" t="str">
        <f>IF(T137="","",IF(T137="L",0,IF(T137="V",0,IF(T137="X",0,IF(T$2="L",VLOOKUP(T137,'H. VER.'!$F$10:$P$171,11,FALSE),IF(T$2="S",VLOOKUP(T137,'H. VER.'!$V$10:$AF$171,11,FALSE),IF(T$2="D",VLOOKUP(T137,'H. VER.'!$AL$10:$AV$171,11,FALSE),"")))))))</f>
        <v/>
      </c>
      <c r="GD137" s="148" t="str">
        <f>IF(U137="","",IF(U137="L",0,IF(U137="V",0,IF(U137="X",0,IF(U$2="L",VLOOKUP(U137,'H. VER.'!$F$10:$P$171,11,FALSE),IF(U$2="S",VLOOKUP(U137,'H. VER.'!$V$10:$AF$171,11,FALSE),IF(U$2="D",VLOOKUP(U137,'H. VER.'!$AL$10:$AV$171,11,FALSE),"")))))))</f>
        <v/>
      </c>
      <c r="GE137" s="148" t="str">
        <f>IF(V137="","",IF(V137="L",0,IF(V137="V",0,IF(V137="X",0,IF(V$2="L",VLOOKUP(V137,'H. VER.'!$F$10:$P$171,11,FALSE),IF(V$2="S",VLOOKUP(V137,'H. VER.'!$V$10:$AF$171,11,FALSE),IF(V$2="D",VLOOKUP(V137,'H. VER.'!$AL$10:$AV$171,11,FALSE),"")))))))</f>
        <v/>
      </c>
      <c r="GF137" s="148" t="str">
        <f>IF(W137="","",IF(W137="L",0,IF(W137="V",0,IF(W137="X",0,IF(W$2="L",VLOOKUP(W137,'H. VER.'!$F$10:$P$171,11,FALSE),IF(W$2="S",VLOOKUP(W137,'H. VER.'!$V$10:$AF$171,11,FALSE),IF(W$2="D",VLOOKUP(W137,'H. VER.'!$AL$10:$AV$171,11,FALSE),"")))))))</f>
        <v/>
      </c>
      <c r="GG137" s="148" t="str">
        <f>IF(X137="","",IF(X137="L",0,IF(X137="V",0,IF(X137="X",0,IF(X$2="L",VLOOKUP(X137,'H. VER.'!$F$10:$P$171,11,FALSE),IF(X$2="S",VLOOKUP(X137,'H. VER.'!$V$10:$AF$171,11,FALSE),IF(X$2="D",VLOOKUP(X137,'H. VER.'!$AL$10:$AV$171,11,FALSE),"")))))))</f>
        <v/>
      </c>
      <c r="GH137" s="148" t="str">
        <f>IF(Y137="","",IF(Y137="L",0,IF(Y137="V",0,IF(Y137="X",0,IF(Y$2="L",VLOOKUP(Y137,'H. VER.'!$F$10:$P$171,11,FALSE),IF(Y$2="S",VLOOKUP(Y137,'H. VER.'!$V$10:$AF$171,11,FALSE),IF(Y$2="D",VLOOKUP(Y137,'H. VER.'!$AL$10:$AV$171,11,FALSE),"")))))))</f>
        <v/>
      </c>
      <c r="GI137" s="148" t="str">
        <f>IF(Z137="","",IF(Z137="L",0,IF(Z137="V",0,IF(Z137="X",0,IF(Z$2="L",VLOOKUP(Z137,'H. VER.'!$F$10:$P$171,11,FALSE),IF(Z$2="S",VLOOKUP(Z137,'H. VER.'!$V$10:$AF$171,11,FALSE),IF(Z$2="D",VLOOKUP(Z137,'H. VER.'!$AL$10:$AV$171,11,FALSE),"")))))))</f>
        <v/>
      </c>
      <c r="GJ137" s="148" t="str">
        <f>IF(AA137="","",IF(AA137="L",0,IF(AA137="V",0,IF(AA137="X",0,IF(AA$2="L",VLOOKUP(AA137,'H. VER.'!$F$10:$P$171,11,FALSE),IF(AA$2="S",VLOOKUP(AA137,'H. VER.'!$V$10:$AF$171,11,FALSE),IF(AA$2="D",VLOOKUP(AA137,'H. VER.'!$AL$10:$AV$171,11,FALSE),"")))))))</f>
        <v/>
      </c>
      <c r="GK137" s="148" t="str">
        <f>IF(AB137="","",IF(AB137="L",0,IF(AB137="V",0,IF(AB137="X",0,IF(AB$2="L",VLOOKUP(AB137,'H. VER.'!$F$10:$P$171,11,FALSE),IF(AB$2="S",VLOOKUP(AB137,'H. VER.'!$V$10:$AF$171,11,FALSE),IF(AB$2="D",VLOOKUP(AB137,'H. VER.'!$AL$10:$AV$171,11,FALSE),"")))))))</f>
        <v/>
      </c>
      <c r="GL137" s="148" t="str">
        <f>IF(AC137="","",IF(AC137="L",0,IF(AC137="V",0,IF(AC137="X",0,IF(AC$2="L",VLOOKUP(AC137,'H. VER.'!$F$10:$P$171,11,FALSE),IF(AC$2="S",VLOOKUP(AC137,'H. VER.'!$V$10:$AF$171,11,FALSE),IF(AC$2="D",VLOOKUP(AC137,'H. VER.'!$AL$10:$AV$171,11,FALSE),"")))))))</f>
        <v/>
      </c>
      <c r="GM137" s="148" t="str">
        <f>IF(AD137="","",IF(AD137="L",0,IF(AD137="V",0,IF(AD137="X",0,IF(AD$2="L",VLOOKUP(AD137,'H. VER.'!$F$10:$P$171,11,FALSE),IF(AD$2="S",VLOOKUP(AD137,'H. VER.'!$V$10:$AF$171,11,FALSE),IF(AD$2="D",VLOOKUP(AD137,'H. VER.'!$AL$10:$AV$171,11,FALSE),"")))))))</f>
        <v/>
      </c>
      <c r="GN137" s="148" t="str">
        <f>IF(AE137="","",IF(AE137="L",0,IF(AE137="V",0,IF(AE137="X",0,IF(AE$2="L",VLOOKUP(AE137,'H. VER.'!$F$10:$P$171,11,FALSE),IF(AE$2="S",VLOOKUP(AE137,'H. VER.'!$V$10:$AF$171,11,FALSE),IF(AE$2="D",VLOOKUP(AE137,'H. VER.'!$AL$10:$AV$171,11,FALSE),"")))))))</f>
        <v/>
      </c>
      <c r="GO137" s="148" t="str">
        <f>IF(AF137="","",IF(AF137="L",0,IF(AF137="V",0,IF(AF137="X",0,IF(AF$2="L",VLOOKUP(AF137,'H. VER.'!$F$10:$P$171,11,FALSE),IF(AF$2="S",VLOOKUP(AF137,'H. VER.'!$V$10:$AF$171,11,FALSE),IF(AF$2="D",VLOOKUP(AF137,'H. VER.'!$AL$10:$AV$171,11,FALSE),"")))))))</f>
        <v/>
      </c>
      <c r="GP137" s="148" t="str">
        <f>IF(AG137="","",IF(AG137="L",0,IF(AG137="V",0,IF(AG137="X",0,IF(AG$2="L",VLOOKUP(AG137,'H. VER.'!$F$10:$P$171,11,FALSE),IF(AG$2="S",VLOOKUP(AG137,'H. VER.'!$V$10:$AF$171,11,FALSE),IF(AG$2="D",VLOOKUP(AG137,'H. VER.'!$AL$10:$AV$171,11,FALSE),"")))))))</f>
        <v/>
      </c>
      <c r="GQ137" s="148" t="str">
        <f>IF(AH137="","",IF(AH137="L",0,IF(AH137="V",0,IF(AH137="X",0,IF(AH$2="L",VLOOKUP(AH137,'H. VER.'!$F$10:$P$171,11,FALSE),IF(AH$2="S",VLOOKUP(AH137,'H. VER.'!$V$10:$AF$171,11,FALSE),IF(AH$2="D",VLOOKUP(AH137,'H. VER.'!$AL$10:$AV$171,11,FALSE),"")))))))</f>
        <v/>
      </c>
      <c r="GR137" s="148" t="str">
        <f>IF(AI137="","",IF(AI137="L",0,IF(AI137="V",0,IF(AI137="X",0,IF(AI$2="L",VLOOKUP(AI137,'H. VER.'!$F$10:$P$171,11,FALSE),IF(AI$2="S",VLOOKUP(AI137,'H. VER.'!$V$10:$AF$171,11,FALSE),IF(AI$2="D",VLOOKUP(AI137,'H. VER.'!$AL$10:$AV$171,11,FALSE),"")))))))</f>
        <v/>
      </c>
      <c r="GS137" s="148" t="str">
        <f>IF(AJ137="","",IF(AJ137="L",0,IF(AJ137="V",0,IF(AJ137="X",0,IF(AJ$2="L",VLOOKUP(AJ137,'H. VER.'!$F$10:$P$171,11,FALSE),IF(AJ$2="S",VLOOKUP(AJ137,'H. VER.'!$V$10:$AF$171,11,FALSE),IF(AJ$2="D",VLOOKUP(AJ137,'H. VER.'!$AL$10:$AV$171,11,FALSE),"")))))))</f>
        <v/>
      </c>
      <c r="GT137" s="148" t="str">
        <f>IF(AK137="","",IF(AK137="L",0,IF(AK137="V",0,IF(AK137="X",0,IF(AK$2="L",VLOOKUP(AK137,'H. VER.'!$F$10:$P$171,11,FALSE),IF(AK$2="S",VLOOKUP(AK137,'H. VER.'!$V$10:$AF$171,11,FALSE),IF(AK$2="D",VLOOKUP(AK137,'H. VER.'!$AL$10:$AV$171,11,FALSE),"")))))))</f>
        <v/>
      </c>
      <c r="GU137" s="19"/>
      <c r="GV137" s="417" t="str">
        <f t="shared" ref="GV137:GV157" si="193">AL314</f>
        <v/>
      </c>
      <c r="GW137" s="415"/>
    </row>
    <row r="138" spans="1:205" ht="15" customHeight="1">
      <c r="A138" s="368"/>
      <c r="B138" s="367" t="str">
        <f>IFERROR(VLOOKUP(A554/7/2023+CONDUCTORES!C:V,20,FALSE),"")</f>
        <v/>
      </c>
      <c r="C138" s="560" t="str">
        <f>IF(CUADRO!A138="",IF(B138="","",B138),VLOOKUP(CUADRO!A138,CONDUCTORES!C:E,3,FALSE))</f>
        <v/>
      </c>
      <c r="D138" s="561" t="str">
        <f>IF(ISNA(IF(B138="",IF(A138="","",A138),VLOOKUP(B138,CONDUCTORES!B:F,5,FALSE))),"",(IF(B138="",IF(A138="","",A138),VLOOKUP(B138,CONDUCTORES!B:F,5,FALSE))))</f>
        <v/>
      </c>
      <c r="E138" s="546">
        <v>123</v>
      </c>
      <c r="F138" s="552"/>
      <c r="G138" s="519"/>
      <c r="H138" s="519"/>
      <c r="I138" s="519"/>
      <c r="J138" s="519"/>
      <c r="K138" s="519"/>
      <c r="L138" s="519"/>
      <c r="M138" s="519"/>
      <c r="N138" s="519"/>
      <c r="O138" s="519"/>
      <c r="P138" s="519"/>
      <c r="Q138" s="519"/>
      <c r="R138" s="519"/>
      <c r="S138" s="519"/>
      <c r="T138" s="519"/>
      <c r="U138" s="519"/>
      <c r="V138" s="519"/>
      <c r="W138" s="519"/>
      <c r="X138" s="519"/>
      <c r="Y138" s="519"/>
      <c r="Z138" s="519"/>
      <c r="AA138" s="519"/>
      <c r="AB138" s="519"/>
      <c r="AC138" s="519"/>
      <c r="AD138" s="519"/>
      <c r="AE138" s="519"/>
      <c r="AF138" s="519"/>
      <c r="AG138" s="519"/>
      <c r="AH138" s="519"/>
      <c r="AI138" s="519"/>
      <c r="AJ138" s="519"/>
      <c r="AK138" s="519"/>
      <c r="AL138" s="417">
        <f t="shared" si="111"/>
        <v>0</v>
      </c>
      <c r="AM138" s="417">
        <f t="shared" si="79"/>
        <v>31</v>
      </c>
      <c r="AN138" s="463">
        <f t="shared" si="185"/>
        <v>0</v>
      </c>
      <c r="AO138" s="463">
        <f t="shared" si="186"/>
        <v>0</v>
      </c>
      <c r="AP138" s="463">
        <f t="shared" si="187"/>
        <v>0</v>
      </c>
      <c r="AQ138" s="463">
        <f t="shared" si="188"/>
        <v>0</v>
      </c>
      <c r="AR138" s="463">
        <f t="shared" si="189"/>
        <v>0</v>
      </c>
      <c r="AS138" s="464">
        <f t="shared" si="190"/>
        <v>0</v>
      </c>
      <c r="AT138" s="464">
        <f t="shared" si="191"/>
        <v>0</v>
      </c>
      <c r="AU138" s="465">
        <f>EH138+(AO138*(CALCULADORA!$L$22/30))+(CUADRO!AP138*CALCULADORA!$J$22)+(CUADRO!AQ138*CALCULADORA!$J$22)+(CUADRO!AR138*CALCULADORA!$J$22)</f>
        <v>0</v>
      </c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97">
        <f t="shared" si="154"/>
        <v>1</v>
      </c>
      <c r="BW138" s="97">
        <f t="shared" si="155"/>
        <v>2</v>
      </c>
      <c r="BX138" s="97">
        <f t="shared" si="156"/>
        <v>3</v>
      </c>
      <c r="BY138" s="97">
        <f t="shared" si="157"/>
        <v>4</v>
      </c>
      <c r="BZ138" s="97">
        <f t="shared" si="158"/>
        <v>5</v>
      </c>
      <c r="CA138" s="97">
        <f t="shared" si="159"/>
        <v>6</v>
      </c>
      <c r="CB138" s="97">
        <f t="shared" si="160"/>
        <v>7</v>
      </c>
      <c r="CC138" s="97">
        <f t="shared" si="161"/>
        <v>8</v>
      </c>
      <c r="CD138" s="97">
        <f t="shared" si="162"/>
        <v>9</v>
      </c>
      <c r="CE138" s="97">
        <f t="shared" si="163"/>
        <v>10</v>
      </c>
      <c r="CF138" s="97">
        <f t="shared" si="164"/>
        <v>11</v>
      </c>
      <c r="CG138" s="97">
        <f t="shared" si="165"/>
        <v>12</v>
      </c>
      <c r="CH138" s="97">
        <f t="shared" si="166"/>
        <v>13</v>
      </c>
      <c r="CI138" s="97">
        <f t="shared" si="167"/>
        <v>14</v>
      </c>
      <c r="CJ138" s="97">
        <f t="shared" si="168"/>
        <v>15</v>
      </c>
      <c r="CK138" s="97">
        <f t="shared" si="169"/>
        <v>16</v>
      </c>
      <c r="CL138" s="97">
        <f t="shared" si="170"/>
        <v>17</v>
      </c>
      <c r="CM138" s="97">
        <f t="shared" si="171"/>
        <v>18</v>
      </c>
      <c r="CN138" s="97">
        <f t="shared" si="172"/>
        <v>19</v>
      </c>
      <c r="CO138" s="97">
        <f t="shared" si="173"/>
        <v>20</v>
      </c>
      <c r="CP138" s="97">
        <f t="shared" si="174"/>
        <v>21</v>
      </c>
      <c r="CQ138" s="97">
        <f t="shared" si="175"/>
        <v>22</v>
      </c>
      <c r="CR138" s="97">
        <f t="shared" si="176"/>
        <v>23</v>
      </c>
      <c r="CS138" s="97">
        <f t="shared" si="177"/>
        <v>24</v>
      </c>
      <c r="CT138" s="97">
        <f t="shared" si="178"/>
        <v>25</v>
      </c>
      <c r="CU138" s="97">
        <f t="shared" si="179"/>
        <v>26</v>
      </c>
      <c r="CV138" s="97">
        <f t="shared" si="180"/>
        <v>27</v>
      </c>
      <c r="CW138" s="97">
        <f t="shared" si="181"/>
        <v>28</v>
      </c>
      <c r="CX138" s="97">
        <f t="shared" si="182"/>
        <v>29</v>
      </c>
      <c r="CY138" s="97">
        <f t="shared" si="183"/>
        <v>30</v>
      </c>
      <c r="CZ138" s="97">
        <f t="shared" si="184"/>
        <v>31</v>
      </c>
      <c r="DA138" s="19"/>
      <c r="DB138" s="19"/>
      <c r="DC138" s="148" t="str">
        <f>IF(G138="X",CALCULADORA!$J$22,IF(CUADRO!G138="V",0,IF(CUADRO!G138="AP",0,IF(CUADRO!G138="HS",0,IF(CUADRO!G138="BA",0,IF(CALCULADORA!$M$2="INVIERNO",CUADRO!EJ138,CUADRO!FP138))))))</f>
        <v/>
      </c>
      <c r="DD138" s="148" t="str">
        <f>IF(H138="X",CALCULADORA!$J$22,IF(CUADRO!H138="V",0,IF(CUADRO!H138="AP",0,IF(CUADRO!H138="HS",0,IF(CUADRO!H138="BA",0,IF(CALCULADORA!$M$2="INVIERNO",CUADRO!EK138,CUADRO!FQ138))))))</f>
        <v/>
      </c>
      <c r="DE138" s="148" t="str">
        <f>IF(I138="X",CALCULADORA!$J$22,IF(CUADRO!I138="V",0,IF(CUADRO!I138="AP",0,IF(CUADRO!I138="HS",0,IF(CUADRO!I138="BA",0,IF(CALCULADORA!$M$2="INVIERNO",CUADRO!EL138,CUADRO!FR138))))))</f>
        <v/>
      </c>
      <c r="DF138" s="148" t="str">
        <f>IF(J138="X",CALCULADORA!$J$22,IF(CUADRO!J138="V",0,IF(CUADRO!J138="AP",0,IF(CUADRO!J138="HS",0,IF(CUADRO!J138="BA",0,IF(CALCULADORA!$M$2="INVIERNO",CUADRO!EM138,CUADRO!FS138))))))</f>
        <v/>
      </c>
      <c r="DG138" s="148" t="str">
        <f>IF(K138="X",CALCULADORA!$J$22,IF(CUADRO!K138="V",0,IF(CUADRO!K138="AP",0,IF(CUADRO!K138="HS",0,IF(CUADRO!K138="BA",0,IF(CALCULADORA!$M$2="INVIERNO",CUADRO!EN138,CUADRO!FT138))))))</f>
        <v/>
      </c>
      <c r="DH138" s="148" t="str">
        <f>IF(L138="X",CALCULADORA!$J$22,IF(CUADRO!L138="V",0,IF(CUADRO!L138="AP",0,IF(CUADRO!L138="HS",0,IF(CUADRO!L138="BA",0,IF(CALCULADORA!$M$2="INVIERNO",CUADRO!EO138,CUADRO!FU138))))))</f>
        <v/>
      </c>
      <c r="DI138" s="148" t="str">
        <f>IF(M138="X",CALCULADORA!$J$22,IF(CUADRO!M138="V",0,IF(CUADRO!M138="AP",0,IF(CUADRO!M138="HS",0,IF(CUADRO!M138="BA",0,IF(CALCULADORA!$M$2="INVIERNO",CUADRO!EP138,CUADRO!FV138))))))</f>
        <v/>
      </c>
      <c r="DJ138" s="148" t="str">
        <f>IF(N138="X",CALCULADORA!$J$22,IF(CUADRO!N138="V",0,IF(CUADRO!N138="AP",0,IF(CUADRO!N138="HS",0,IF(CUADRO!N138="BA",0,IF(CALCULADORA!$M$2="INVIERNO",CUADRO!EQ138,CUADRO!FW138))))))</f>
        <v/>
      </c>
      <c r="DK138" s="148" t="str">
        <f>IF(O138="X",CALCULADORA!$J$22,IF(CUADRO!O138="V",0,IF(CUADRO!O138="AP",0,IF(CUADRO!O138="HS",0,IF(CUADRO!O138="BA",0,IF(CALCULADORA!$M$2="INVIERNO",CUADRO!ER138,CUADRO!FX138))))))</f>
        <v/>
      </c>
      <c r="DL138" s="148" t="str">
        <f>IF(P138="X",CALCULADORA!$J$22,IF(CUADRO!P138="V",0,IF(CUADRO!P138="AP",0,IF(CUADRO!P138="HS",0,IF(CUADRO!P138="BA",0,IF(CALCULADORA!$M$2="INVIERNO",CUADRO!ES138,CUADRO!FY138))))))</f>
        <v/>
      </c>
      <c r="DM138" s="148" t="str">
        <f>IF(Q138="X",CALCULADORA!$J$22,IF(CUADRO!Q138="V",0,IF(CUADRO!Q138="AP",0,IF(CUADRO!Q138="HS",0,IF(CUADRO!Q138="BA",0,IF(CALCULADORA!$M$2="INVIERNO",CUADRO!ET138,CUADRO!FZ138))))))</f>
        <v/>
      </c>
      <c r="DN138" s="148" t="str">
        <f>IF(R138="X",CALCULADORA!$J$22,IF(CUADRO!R138="V",0,IF(CUADRO!R138="AP",0,IF(CUADRO!R138="HS",0,IF(CUADRO!R138="BA",0,IF(CALCULADORA!$M$2="INVIERNO",CUADRO!EU138,CUADRO!GA138))))))</f>
        <v/>
      </c>
      <c r="DO138" s="148" t="str">
        <f>IF(S138="X",CALCULADORA!$J$22,IF(CUADRO!S138="V",0,IF(CUADRO!S138="AP",0,IF(CUADRO!S138="HS",0,IF(CUADRO!S138="BA",0,IF(CALCULADORA!$M$2="INVIERNO",CUADRO!EV138,CUADRO!GB138))))))</f>
        <v/>
      </c>
      <c r="DP138" s="148" t="str">
        <f>IF(T138="X",CALCULADORA!$J$22,IF(CUADRO!T138="V",0,IF(CUADRO!T138="AP",0,IF(CUADRO!T138="HS",0,IF(CUADRO!T138="BA",0,IF(CALCULADORA!$M$2="INVIERNO",CUADRO!EW138,CUADRO!GC138))))))</f>
        <v/>
      </c>
      <c r="DQ138" s="148" t="str">
        <f>IF(U138="X",CALCULADORA!$J$22,IF(CUADRO!U138="V",0,IF(CUADRO!U138="AP",0,IF(CUADRO!U138="HS",0,IF(CUADRO!U138="BA",0,IF(CALCULADORA!$M$2="INVIERNO",CUADRO!EX138,CUADRO!GD138))))))</f>
        <v/>
      </c>
      <c r="DR138" s="148" t="str">
        <f>IF(V138="X",CALCULADORA!$J$22,IF(CUADRO!V138="V",0,IF(CUADRO!V138="AP",0,IF(CUADRO!V138="HS",0,IF(CUADRO!V138="BA",0,IF(CALCULADORA!$M$2="INVIERNO",CUADRO!EY138,CUADRO!GE138))))))</f>
        <v/>
      </c>
      <c r="DS138" s="148" t="str">
        <f>IF(W138="X",CALCULADORA!$J$22,IF(CUADRO!W138="V",0,IF(CUADRO!W138="AP",0,IF(CUADRO!W138="HS",0,IF(CUADRO!W138="BA",0,IF(CALCULADORA!$M$2="INVIERNO",CUADRO!EZ138,CUADRO!GF138))))))</f>
        <v/>
      </c>
      <c r="DT138" s="148" t="str">
        <f>IF(X138="X",CALCULADORA!$J$22,IF(CUADRO!X138="V",0,IF(CUADRO!X138="AP",0,IF(CUADRO!X138="HS",0,IF(CUADRO!X138="BA",0,IF(CALCULADORA!$M$2="INVIERNO",CUADRO!FA138,CUADRO!GG138))))))</f>
        <v/>
      </c>
      <c r="DU138" s="148" t="str">
        <f>IF(Y138="X",CALCULADORA!$J$22,IF(CUADRO!Y138="V",0,IF(CUADRO!Y138="AP",0,IF(CUADRO!Y138="HS",0,IF(CUADRO!Y138="BA",0,IF(CALCULADORA!$M$2="INVIERNO",CUADRO!FB138,CUADRO!GH138))))))</f>
        <v/>
      </c>
      <c r="DV138" s="148" t="str">
        <f>IF(Z138="X",CALCULADORA!$J$22,IF(CUADRO!Z138="V",0,IF(CUADRO!Z138="AP",0,IF(CUADRO!Z138="HS",0,IF(CUADRO!Z138="BA",0,IF(CALCULADORA!$M$2="INVIERNO",CUADRO!FC138,CUADRO!GI138))))))</f>
        <v/>
      </c>
      <c r="DW138" s="148" t="str">
        <f>IF(AA138="X",CALCULADORA!$J$22,IF(CUADRO!AA138="V",0,IF(CUADRO!AA138="AP",0,IF(CUADRO!AA138="HS",0,IF(CUADRO!AA138="BA",0,IF(CALCULADORA!$M$2="INVIERNO",CUADRO!FD138,CUADRO!GJ138))))))</f>
        <v/>
      </c>
      <c r="DX138" s="148" t="str">
        <f>IF(AB138="X",CALCULADORA!$J$22,IF(CUADRO!AB138="V",0,IF(CUADRO!AB138="AP",0,IF(CUADRO!AB138="HS",0,IF(CUADRO!AB138="BA",0,IF(CALCULADORA!$M$2="INVIERNO",CUADRO!FE138,CUADRO!GK138))))))</f>
        <v/>
      </c>
      <c r="DY138" s="148" t="str">
        <f>IF(AC138="X",CALCULADORA!$J$22,IF(CUADRO!AC138="V",0,IF(CUADRO!AC138="AP",0,IF(CUADRO!AC138="HS",0,IF(CUADRO!AC138="BA",0,IF(CALCULADORA!$M$2="INVIERNO",CUADRO!FF138,CUADRO!GL138))))))</f>
        <v/>
      </c>
      <c r="DZ138" s="148" t="str">
        <f>IF(AD138="X",CALCULADORA!$J$22,IF(CUADRO!AD138="V",0,IF(CUADRO!AD138="AP",0,IF(CUADRO!AD138="HS",0,IF(CUADRO!AD138="BA",0,IF(CALCULADORA!$M$2="INVIERNO",CUADRO!FG138,CUADRO!GM138))))))</f>
        <v/>
      </c>
      <c r="EA138" s="148" t="str">
        <f>IF(AE138="X",CALCULADORA!$J$22,IF(CUADRO!AE138="V",0,IF(CUADRO!AE138="AP",0,IF(CUADRO!AE138="HS",0,IF(CUADRO!AE138="BA",0,IF(CALCULADORA!$M$2="INVIERNO",CUADRO!FH138,CUADRO!GN138))))))</f>
        <v/>
      </c>
      <c r="EB138" s="148" t="str">
        <f>IF(AF138="X",CALCULADORA!$J$22,IF(CUADRO!AF138="V",0,IF(CUADRO!AF138="AP",0,IF(CUADRO!AF138="HS",0,IF(CUADRO!AF138="BA",0,IF(CALCULADORA!$M$2="INVIERNO",CUADRO!FI138,CUADRO!GO138))))))</f>
        <v/>
      </c>
      <c r="EC138" s="148" t="str">
        <f>IF(AG138="X",CALCULADORA!$J$22,IF(CUADRO!AG138="V",0,IF(CUADRO!AG138="AP",0,IF(CUADRO!AG138="HS",0,IF(CUADRO!AG138="BA",0,IF(CALCULADORA!$M$2="INVIERNO",CUADRO!FJ138,CUADRO!GP138))))))</f>
        <v/>
      </c>
      <c r="ED138" s="148" t="str">
        <f>IF(AH138="X",CALCULADORA!$J$22,IF(CUADRO!AH138="V",0,IF(CUADRO!AH138="AP",0,IF(CUADRO!AH138="HS",0,IF(CUADRO!AH138="BA",0,IF(CALCULADORA!$M$2="INVIERNO",CUADRO!FK138,CUADRO!GQ138))))))</f>
        <v/>
      </c>
      <c r="EE138" s="148" t="str">
        <f>IF(AI138="X",CALCULADORA!$J$22,IF(CUADRO!AI138="V",0,IF(CUADRO!AI138="AP",0,IF(CUADRO!AI138="HS",0,IF(CUADRO!AI138="BA",0,IF(CALCULADORA!$M$2="INVIERNO",CUADRO!FL138,CUADRO!GR138))))))</f>
        <v/>
      </c>
      <c r="EF138" s="148" t="str">
        <f>IF(AJ138="X",CALCULADORA!$J$22,IF(CUADRO!AJ138="V",0,IF(CUADRO!AJ138="AP",0,IF(CUADRO!AJ138="HS",0,IF(CUADRO!AJ138="BA",0,IF(CALCULADORA!$M$2="INVIERNO",CUADRO!FM138,CUADRO!GS138))))))</f>
        <v/>
      </c>
      <c r="EG138" s="148" t="str">
        <f>IF(AK138="X",CALCULADORA!$J$22,IF(CUADRO!AK138="V",0,IF(CUADRO!AK138="AP",0,IF(CUADRO!AK138="HS",0,IF(CUADRO!AK138="BA",0,IF(CALCULADORA!$M$2="INVIERNO",CUADRO!FN138,CUADRO!GT138))))))</f>
        <v/>
      </c>
      <c r="EH138" s="363">
        <f t="shared" si="192"/>
        <v>0</v>
      </c>
      <c r="EI138" s="19"/>
      <c r="EJ138" s="148" t="str">
        <f>IF(G138="","",IF(G138="L",0,IF(G138="V",0,IF(G138="X",0,IF(G$2="L",VLOOKUP(G138,'H. INV.'!$F$10:$P$171,11,FALSE),IF(G$2="S",VLOOKUP(G138,'H. INV.'!$V$10:$AF$171,11,FALSE),IF(G$2="D",VLOOKUP(G138,'H. INV.'!$AL$10:$AV$171,11,FALSE),"")))))))</f>
        <v/>
      </c>
      <c r="EK138" s="148" t="str">
        <f>IF(H138="","",IF(H138="L",0,IF(H138="V",0,IF(H138="X",0,IF(H$2="L",VLOOKUP(H138,'H. INV.'!$F$10:$P$171,11,FALSE),IF(H$2="S",VLOOKUP(H138,'H. INV.'!$V$10:$AF$171,11,FALSE),IF(H$2="D",VLOOKUP(H138,'H. INV.'!$AL$10:$AV$171,11,FALSE),"")))))))</f>
        <v/>
      </c>
      <c r="EL138" s="148" t="str">
        <f>IF(I138="","",IF(I138="L",0,IF(I138="V",0,IF(I138="X",0,IF(I$2="L",VLOOKUP(I138,'H. INV.'!$F$10:$P$171,11,FALSE),IF(I$2="S",VLOOKUP(I138,'H. INV.'!$V$10:$AF$171,11,FALSE),IF(I$2="D",VLOOKUP(I138,'H. INV.'!$AL$10:$AV$171,11,FALSE),"")))))))</f>
        <v/>
      </c>
      <c r="EM138" s="148" t="str">
        <f>IF(J138="","",IF(J138="L",0,IF(J138="V",0,IF(J138="X",0,IF(J$2="L",VLOOKUP(J138,'H. INV.'!$F$10:$P$171,11,FALSE),IF(J$2="S",VLOOKUP(J138,'H. INV.'!$V$10:$AF$171,11,FALSE),IF(J$2="D",VLOOKUP(J138,'H. INV.'!$AL$10:$AV$171,11,FALSE),"")))))))</f>
        <v/>
      </c>
      <c r="EN138" s="148" t="str">
        <f>IF(K138="","",IF(K138="L",0,IF(K138="V",0,IF(K138="X",0,IF(K$2="L",VLOOKUP(K138,'H. INV.'!$F$10:$P$171,11,FALSE),IF(K$2="S",VLOOKUP(K138,'H. INV.'!$V$10:$AF$171,11,FALSE),IF(K$2="D",VLOOKUP(K138,'H. INV.'!$AL$10:$AV$171,11,FALSE),"")))))))</f>
        <v/>
      </c>
      <c r="EO138" s="148" t="str">
        <f>IF(L138="","",IF(L138="L",0,IF(L138="V",0,IF(L138="X",0,IF(L$2="L",VLOOKUP(L138,'H. INV.'!$F$10:$P$171,11,FALSE),IF(L$2="S",VLOOKUP(L138,'H. INV.'!$V$10:$AF$171,11,FALSE),IF(L$2="D",VLOOKUP(L138,'H. INV.'!$AL$10:$AV$171,11,FALSE),"")))))))</f>
        <v/>
      </c>
      <c r="EP138" s="148" t="str">
        <f>IF(M138="","",IF(M138="L",0,IF(M138="V",0,IF(M138="X",0,IF(M$2="L",VLOOKUP(M138,'H. INV.'!$F$10:$P$171,11,FALSE),IF(M$2="S",VLOOKUP(M138,'H. INV.'!$V$10:$AF$171,11,FALSE),IF(M$2="D",VLOOKUP(M138,'H. INV.'!$AL$10:$AV$171,11,FALSE),"")))))))</f>
        <v/>
      </c>
      <c r="EQ138" s="148" t="str">
        <f>IF(N138="","",IF(N138="L",0,IF(N138="V",0,IF(N138="X",0,IF(N$2="L",VLOOKUP(N138,'H. INV.'!$F$10:$P$171,11,FALSE),IF(N$2="S",VLOOKUP(N138,'H. INV.'!$V$10:$AF$171,11,FALSE),IF(N$2="D",VLOOKUP(N138,'H. INV.'!$AL$10:$AV$171,11,FALSE),"")))))))</f>
        <v/>
      </c>
      <c r="ER138" s="148" t="str">
        <f>IF(O138="","",IF(O138="L",0,IF(O138="V",0,IF(O138="X",0,IF(O$2="L",VLOOKUP(O138,'H. INV.'!$F$10:$P$171,11,FALSE),IF(O$2="S",VLOOKUP(O138,'H. INV.'!$V$10:$AF$171,11,FALSE),IF(O$2="D",VLOOKUP(O138,'H. INV.'!$AL$10:$AV$171,11,FALSE),"")))))))</f>
        <v/>
      </c>
      <c r="ES138" s="148" t="str">
        <f>IF(P138="","",IF(P138="L",0,IF(P138="V",0,IF(P138="X",0,IF(P$2="L",VLOOKUP(P138,'H. INV.'!$F$10:$P$171,11,FALSE),IF(P$2="S",VLOOKUP(P138,'H. INV.'!$V$10:$AF$171,11,FALSE),IF(P$2="D",VLOOKUP(P138,'H. INV.'!$AL$10:$AV$171,11,FALSE),"")))))))</f>
        <v/>
      </c>
      <c r="ET138" s="148" t="str">
        <f>IF(Q138="","",IF(Q138="L",0,IF(Q138="V",0,IF(Q138="X",0,IF(Q$2="L",VLOOKUP(Q138,'H. INV.'!$F$10:$P$171,11,FALSE),IF(Q$2="S",VLOOKUP(Q138,'H. INV.'!$V$10:$AF$171,11,FALSE),IF(Q$2="D",VLOOKUP(Q138,'H. INV.'!$AL$10:$AV$171,11,FALSE),"")))))))</f>
        <v/>
      </c>
      <c r="EU138" s="148" t="str">
        <f>IF(R138="","",IF(R138="L",0,IF(R138="V",0,IF(R138="X",0,IF(R$2="L",VLOOKUP(R138,'H. INV.'!$F$10:$P$171,11,FALSE),IF(R$2="S",VLOOKUP(R138,'H. INV.'!$V$10:$AF$171,11,FALSE),IF(R$2="D",VLOOKUP(R138,'H. INV.'!$AL$10:$AV$171,11,FALSE),"")))))))</f>
        <v/>
      </c>
      <c r="EV138" s="148" t="str">
        <f>IF(S138="","",IF(S138="L",0,IF(S138="V",0,IF(S138="X",0,IF(S$2="L",VLOOKUP(S138,'H. INV.'!$F$10:$P$171,11,FALSE),IF(S$2="S",VLOOKUP(S138,'H. INV.'!$V$10:$AF$171,11,FALSE),IF(S$2="D",VLOOKUP(S138,'H. INV.'!$AL$10:$AV$171,11,FALSE),"")))))))</f>
        <v/>
      </c>
      <c r="EW138" s="148" t="str">
        <f>IF(T138="","",IF(T138="L",0,IF(T138="V",0,IF(T138="X",0,IF(T$2="L",VLOOKUP(T138,'H. INV.'!$F$10:$P$171,11,FALSE),IF(T$2="S",VLOOKUP(T138,'H. INV.'!$V$10:$AF$171,11,FALSE),IF(T$2="D",VLOOKUP(T138,'H. INV.'!$AL$10:$AV$171,11,FALSE),"")))))))</f>
        <v/>
      </c>
      <c r="EX138" s="148" t="str">
        <f>IF(U138="","",IF(U138="L",0,IF(U138="V",0,IF(U138="X",0,IF(U$2="L",VLOOKUP(U138,'H. INV.'!$F$10:$P$171,11,FALSE),IF(U$2="S",VLOOKUP(U138,'H. INV.'!$V$10:$AF$171,11,FALSE),IF(U$2="D",VLOOKUP(U138,'H. INV.'!$AL$10:$AV$171,11,FALSE),"")))))))</f>
        <v/>
      </c>
      <c r="EY138" s="148" t="str">
        <f>IF(V138="","",IF(V138="L",0,IF(V138="V",0,IF(V138="X",0,IF(V$2="L",VLOOKUP(V138,'H. INV.'!$F$10:$P$171,11,FALSE),IF(V$2="S",VLOOKUP(V138,'H. INV.'!$V$10:$AF$171,11,FALSE),IF(V$2="D",VLOOKUP(V138,'H. INV.'!$AL$10:$AV$171,11,FALSE),"")))))))</f>
        <v/>
      </c>
      <c r="EZ138" s="148" t="str">
        <f>IF(W138="","",IF(W138="L",0,IF(W138="V",0,IF(W138="X",0,IF(W$2="L",VLOOKUP(W138,'H. INV.'!$F$10:$P$171,11,FALSE),IF(W$2="S",VLOOKUP(W138,'H. INV.'!$V$10:$AF$171,11,FALSE),IF(W$2="D",VLOOKUP(W138,'H. INV.'!$AL$10:$AV$171,11,FALSE),"")))))))</f>
        <v/>
      </c>
      <c r="FA138" s="148" t="str">
        <f>IF(X138="","",IF(X138="L",0,IF(X138="V",0,IF(X138="X",0,IF(X$2="L",VLOOKUP(X138,'H. INV.'!$F$10:$P$171,11,FALSE),IF(X$2="S",VLOOKUP(X138,'H. INV.'!$V$10:$AF$171,11,FALSE),IF(X$2="D",VLOOKUP(X138,'H. INV.'!$AL$10:$AV$171,11,FALSE),"")))))))</f>
        <v/>
      </c>
      <c r="FB138" s="148" t="str">
        <f>IF(Y138="","",IF(Y138="L",0,IF(Y138="V",0,IF(Y138="X",0,IF(Y$2="L",VLOOKUP(Y138,'H. INV.'!$F$10:$P$171,11,FALSE),IF(Y$2="S",VLOOKUP(Y138,'H. INV.'!$V$10:$AF$171,11,FALSE),IF(Y$2="D",VLOOKUP(Y138,'H. INV.'!$AL$10:$AV$171,11,FALSE),"")))))))</f>
        <v/>
      </c>
      <c r="FC138" s="148" t="str">
        <f>IF(Z138="","",IF(Z138="L",0,IF(Z138="V",0,IF(Z138="X",0,IF(Z$2="L",VLOOKUP(Z138,'H. INV.'!$F$10:$P$171,11,FALSE),IF(Z$2="S",VLOOKUP(Z138,'H. INV.'!$V$10:$AF$171,11,FALSE),IF(Z$2="D",VLOOKUP(Z138,'H. INV.'!$AL$10:$AV$171,11,FALSE),"")))))))</f>
        <v/>
      </c>
      <c r="FD138" s="148" t="str">
        <f>IF(AA138="","",IF(AA138="L",0,IF(AA138="V",0,IF(AA138="X",0,IF(AA$2="L",VLOOKUP(AA138,'H. INV.'!$F$10:$P$171,11,FALSE),IF(AA$2="S",VLOOKUP(AA138,'H. INV.'!$V$10:$AF$171,11,FALSE),IF(AA$2="D",VLOOKUP(AA138,'H. INV.'!$AL$10:$AV$171,11,FALSE),"")))))))</f>
        <v/>
      </c>
      <c r="FE138" s="148" t="str">
        <f>IF(AB138="","",IF(AB138="L",0,IF(AB138="V",0,IF(AB138="X",0,IF(AB$2="L",VLOOKUP(AB138,'H. INV.'!$F$10:$P$171,11,FALSE),IF(AB$2="S",VLOOKUP(AB138,'H. INV.'!$V$10:$AF$171,11,FALSE),IF(AB$2="D",VLOOKUP(AB138,'H. INV.'!$AL$10:$AV$171,11,FALSE),"")))))))</f>
        <v/>
      </c>
      <c r="FF138" s="148" t="str">
        <f>IF(AC138="","",IF(AC138="L",0,IF(AC138="V",0,IF(AC138="X",0,IF(AC$2="L",VLOOKUP(AC138,'H. INV.'!$F$10:$P$171,11,FALSE),IF(AC$2="S",VLOOKUP(AC138,'H. INV.'!$V$10:$AF$171,11,FALSE),IF(AC$2="D",VLOOKUP(AC138,'H. INV.'!$AL$10:$AV$171,11,FALSE),"")))))))</f>
        <v/>
      </c>
      <c r="FG138" s="148" t="str">
        <f>IF(AD138="","",IF(AD138="L",0,IF(AD138="V",0,IF(AD138="X",0,IF(AD$2="L",VLOOKUP(AD138,'H. INV.'!$F$10:$P$171,11,FALSE),IF(AD$2="S",VLOOKUP(AD138,'H. INV.'!$V$10:$AF$171,11,FALSE),IF(AD$2="D",VLOOKUP(AD138,'H. INV.'!$AL$10:$AV$171,11,FALSE),"")))))))</f>
        <v/>
      </c>
      <c r="FH138" s="148" t="str">
        <f>IF(AE138="","",IF(AE138="L",0,IF(AE138="V",0,IF(AE138="X",0,IF(AE$2="L",VLOOKUP(AE138,'H. INV.'!$F$10:$P$171,11,FALSE),IF(AE$2="S",VLOOKUP(AE138,'H. INV.'!$V$10:$AF$171,11,FALSE),IF(AE$2="D",VLOOKUP(AE138,'H. INV.'!$AL$10:$AV$171,11,FALSE),"")))))))</f>
        <v/>
      </c>
      <c r="FI138" s="148" t="str">
        <f>IF(AF138="","",IF(AF138="L",0,IF(AF138="V",0,IF(AF138="X",0,IF(AF$2="L",VLOOKUP(AF138,'H. INV.'!$F$10:$P$171,11,FALSE),IF(AF$2="S",VLOOKUP(AF138,'H. INV.'!$V$10:$AF$171,11,FALSE),IF(AF$2="D",VLOOKUP(AF138,'H. INV.'!$AL$10:$AV$171,11,FALSE),"")))))))</f>
        <v/>
      </c>
      <c r="FJ138" s="148" t="str">
        <f>IF(AG138="","",IF(AG138="L",0,IF(AG138="V",0,IF(AG138="X",0,IF(AG$2="L",VLOOKUP(AG138,'H. INV.'!$F$10:$P$171,11,FALSE),IF(AG$2="S",VLOOKUP(AG138,'H. INV.'!$V$10:$AF$171,11,FALSE),IF(AG$2="D",VLOOKUP(AG138,'H. INV.'!$AL$10:$AV$171,11,FALSE),"")))))))</f>
        <v/>
      </c>
      <c r="FK138" s="148" t="str">
        <f>IF(AH138="","",IF(AH138="L",0,IF(AH138="V",0,IF(AH138="X",0,IF(AH$2="L",VLOOKUP(AH138,'H. INV.'!$F$10:$P$171,11,FALSE),IF(AH$2="S",VLOOKUP(AH138,'H. INV.'!$V$10:$AF$171,11,FALSE),IF(AH$2="D",VLOOKUP(AH138,'H. INV.'!$AL$10:$AV$171,11,FALSE),"")))))))</f>
        <v/>
      </c>
      <c r="FL138" s="148" t="str">
        <f>IF(AI138="","",IF(AI138="L",0,IF(AI138="V",0,IF(AI138="X",0,IF(AI$2="L",VLOOKUP(AI138,'H. INV.'!$F$10:$P$171,11,FALSE),IF(AI$2="S",VLOOKUP(AI138,'H. INV.'!$V$10:$AF$171,11,FALSE),IF(AI$2="D",VLOOKUP(AI138,'H. INV.'!$AL$10:$AV$171,11,FALSE),"")))))))</f>
        <v/>
      </c>
      <c r="FM138" s="148" t="str">
        <f>IF(AJ138="","",IF(AJ138="L",0,IF(AJ138="V",0,IF(AJ138="X",0,IF(AJ$2="L",VLOOKUP(AJ138,'H. INV.'!$F$10:$P$171,11,FALSE),IF(AJ$2="S",VLOOKUP(AJ138,'H. INV.'!$V$10:$AF$171,11,FALSE),IF(AJ$2="D",VLOOKUP(AJ138,'H. INV.'!$AL$10:$AV$171,11,FALSE),"")))))))</f>
        <v/>
      </c>
      <c r="FN138" s="148" t="str">
        <f>IF(AK138="","",IF(AK138="L",0,IF(AK138="V",0,IF(AK138="X",0,IF(AK$2="L",VLOOKUP(AK138,'H. INV.'!$F$10:$P$171,11,FALSE),IF(AK$2="S",VLOOKUP(AK138,'H. INV.'!$V$10:$AF$171,11,FALSE),IF(AK$2="D",VLOOKUP(AK138,'H. INV.'!$AL$10:$AV$171,11,FALSE),"")))))))</f>
        <v/>
      </c>
      <c r="FO138" s="19"/>
      <c r="FP138" s="148" t="str">
        <f>IF(G138="","",IF(G138="L",0,IF(G138="V",0,IF(G138="X",0,IF(G$2="L",VLOOKUP(G138,'H. VER.'!$F$10:$P$171,11,FALSE),IF(G$2="S",VLOOKUP(G138,'H. VER.'!$V$10:$AF$171,11,FALSE),IF(G$2="D",VLOOKUP(G138,'H. VER.'!$AL$10:$AV$171,11,FALSE),"")))))))</f>
        <v/>
      </c>
      <c r="FQ138" s="148" t="str">
        <f>IF(H138="","",IF(H138="L",0,IF(H138="V",0,IF(H138="X",0,IF(H$2="L",VLOOKUP(H138,'H. VER.'!$F$10:$P$171,11,FALSE),IF(H$2="S",VLOOKUP(H138,'H. VER.'!$V$10:$AF$171,11,FALSE),IF(H$2="D",VLOOKUP(H138,'H. VER.'!$AL$10:$AV$171,11,FALSE),"")))))))</f>
        <v/>
      </c>
      <c r="FR138" s="148" t="str">
        <f>IF(I138="","",IF(I138="L",0,IF(I138="V",0,IF(I138="X",0,IF(I$2="L",VLOOKUP(I138,'H. VER.'!$F$10:$P$171,11,FALSE),IF(I$2="S",VLOOKUP(I138,'H. VER.'!$V$10:$AF$171,11,FALSE),IF(I$2="D",VLOOKUP(I138,'H. VER.'!$AL$10:$AV$171,11,FALSE),"")))))))</f>
        <v/>
      </c>
      <c r="FS138" s="148" t="str">
        <f>IF(J138="","",IF(J138="L",0,IF(J138="V",0,IF(J138="X",0,IF(J$2="L",VLOOKUP(J138,'H. VER.'!$F$10:$P$171,11,FALSE),IF(J$2="S",VLOOKUP(J138,'H. VER.'!$V$10:$AF$171,11,FALSE),IF(J$2="D",VLOOKUP(J138,'H. VER.'!$AL$10:$AV$171,11,FALSE),"")))))))</f>
        <v/>
      </c>
      <c r="FT138" s="148" t="str">
        <f>IF(K138="","",IF(K138="L",0,IF(K138="V",0,IF(K138="X",0,IF(K$2="L",VLOOKUP(K138,'H. VER.'!$F$10:$P$171,11,FALSE),IF(K$2="S",VLOOKUP(K138,'H. VER.'!$V$10:$AF$171,11,FALSE),IF(K$2="D",VLOOKUP(K138,'H. VER.'!$AL$10:$AV$171,11,FALSE),"")))))))</f>
        <v/>
      </c>
      <c r="FU138" s="148" t="str">
        <f>IF(L138="","",IF(L138="L",0,IF(L138="V",0,IF(L138="X",0,IF(L$2="L",VLOOKUP(L138,'H. VER.'!$F$10:$P$171,11,FALSE),IF(L$2="S",VLOOKUP(L138,'H. VER.'!$V$10:$AF$171,11,FALSE),IF(L$2="D",VLOOKUP(L138,'H. VER.'!$AL$10:$AV$171,11,FALSE),"")))))))</f>
        <v/>
      </c>
      <c r="FV138" s="148" t="str">
        <f>IF(M138="","",IF(M138="L",0,IF(M138="V",0,IF(M138="X",0,IF(M$2="L",VLOOKUP(M138,'H. VER.'!$F$10:$P$171,11,FALSE),IF(M$2="S",VLOOKUP(M138,'H. VER.'!$V$10:$AF$171,11,FALSE),IF(M$2="D",VLOOKUP(M138,'H. VER.'!$AL$10:$AV$171,11,FALSE),"")))))))</f>
        <v/>
      </c>
      <c r="FW138" s="148" t="str">
        <f>IF(N138="","",IF(N138="L",0,IF(N138="V",0,IF(N138="X",0,IF(N$2="L",VLOOKUP(N138,'H. VER.'!$F$10:$P$171,11,FALSE),IF(N$2="S",VLOOKUP(N138,'H. VER.'!$V$10:$AF$171,11,FALSE),IF(N$2="D",VLOOKUP(N138,'H. VER.'!$AL$10:$AV$171,11,FALSE),"")))))))</f>
        <v/>
      </c>
      <c r="FX138" s="148" t="str">
        <f>IF(O138="","",IF(O138="L",0,IF(O138="V",0,IF(O138="X",0,IF(O$2="L",VLOOKUP(O138,'H. VER.'!$F$10:$P$171,11,FALSE),IF(O$2="S",VLOOKUP(O138,'H. VER.'!$V$10:$AF$171,11,FALSE),IF(O$2="D",VLOOKUP(O138,'H. VER.'!$AL$10:$AV$171,11,FALSE),"")))))))</f>
        <v/>
      </c>
      <c r="FY138" s="148" t="str">
        <f>IF(P138="","",IF(P138="L",0,IF(P138="V",0,IF(P138="X",0,IF(P$2="L",VLOOKUP(P138,'H. VER.'!$F$10:$P$171,11,FALSE),IF(P$2="S",VLOOKUP(P138,'H. VER.'!$V$10:$AF$171,11,FALSE),IF(P$2="D",VLOOKUP(P138,'H. VER.'!$AL$10:$AV$171,11,FALSE),"")))))))</f>
        <v/>
      </c>
      <c r="FZ138" s="148" t="str">
        <f>IF(Q138="","",IF(Q138="L",0,IF(Q138="V",0,IF(Q138="X",0,IF(Q$2="L",VLOOKUP(Q138,'H. VER.'!$F$10:$P$171,11,FALSE),IF(Q$2="S",VLOOKUP(Q138,'H. VER.'!$V$10:$AF$171,11,FALSE),IF(Q$2="D",VLOOKUP(Q138,'H. VER.'!$AL$10:$AV$171,11,FALSE),"")))))))</f>
        <v/>
      </c>
      <c r="GA138" s="148" t="str">
        <f>IF(R138="","",IF(R138="L",0,IF(R138="V",0,IF(R138="X",0,IF(R$2="L",VLOOKUP(R138,'H. VER.'!$F$10:$P$171,11,FALSE),IF(R$2="S",VLOOKUP(R138,'H. VER.'!$V$10:$AF$171,11,FALSE),IF(R$2="D",VLOOKUP(R138,'H. VER.'!$AL$10:$AV$171,11,FALSE),"")))))))</f>
        <v/>
      </c>
      <c r="GB138" s="148" t="str">
        <f>IF(S138="","",IF(S138="L",0,IF(S138="V",0,IF(S138="X",0,IF(S$2="L",VLOOKUP(S138,'H. VER.'!$F$10:$P$171,11,FALSE),IF(S$2="S",VLOOKUP(S138,'H. VER.'!$V$10:$AF$171,11,FALSE),IF(S$2="D",VLOOKUP(S138,'H. VER.'!$AL$10:$AV$171,11,FALSE),"")))))))</f>
        <v/>
      </c>
      <c r="GC138" s="148" t="str">
        <f>IF(T138="","",IF(T138="L",0,IF(T138="V",0,IF(T138="X",0,IF(T$2="L",VLOOKUP(T138,'H. VER.'!$F$10:$P$171,11,FALSE),IF(T$2="S",VLOOKUP(T138,'H. VER.'!$V$10:$AF$171,11,FALSE),IF(T$2="D",VLOOKUP(T138,'H. VER.'!$AL$10:$AV$171,11,FALSE),"")))))))</f>
        <v/>
      </c>
      <c r="GD138" s="148" t="str">
        <f>IF(U138="","",IF(U138="L",0,IF(U138="V",0,IF(U138="X",0,IF(U$2="L",VLOOKUP(U138,'H. VER.'!$F$10:$P$171,11,FALSE),IF(U$2="S",VLOOKUP(U138,'H. VER.'!$V$10:$AF$171,11,FALSE),IF(U$2="D",VLOOKUP(U138,'H. VER.'!$AL$10:$AV$171,11,FALSE),"")))))))</f>
        <v/>
      </c>
      <c r="GE138" s="148" t="str">
        <f>IF(V138="","",IF(V138="L",0,IF(V138="V",0,IF(V138="X",0,IF(V$2="L",VLOOKUP(V138,'H. VER.'!$F$10:$P$171,11,FALSE),IF(V$2="S",VLOOKUP(V138,'H. VER.'!$V$10:$AF$171,11,FALSE),IF(V$2="D",VLOOKUP(V138,'H. VER.'!$AL$10:$AV$171,11,FALSE),"")))))))</f>
        <v/>
      </c>
      <c r="GF138" s="148" t="str">
        <f>IF(W138="","",IF(W138="L",0,IF(W138="V",0,IF(W138="X",0,IF(W$2="L",VLOOKUP(W138,'H. VER.'!$F$10:$P$171,11,FALSE),IF(W$2="S",VLOOKUP(W138,'H. VER.'!$V$10:$AF$171,11,FALSE),IF(W$2="D",VLOOKUP(W138,'H. VER.'!$AL$10:$AV$171,11,FALSE),"")))))))</f>
        <v/>
      </c>
      <c r="GG138" s="148" t="str">
        <f>IF(X138="","",IF(X138="L",0,IF(X138="V",0,IF(X138="X",0,IF(X$2="L",VLOOKUP(X138,'H. VER.'!$F$10:$P$171,11,FALSE),IF(X$2="S",VLOOKUP(X138,'H. VER.'!$V$10:$AF$171,11,FALSE),IF(X$2="D",VLOOKUP(X138,'H. VER.'!$AL$10:$AV$171,11,FALSE),"")))))))</f>
        <v/>
      </c>
      <c r="GH138" s="148" t="str">
        <f>IF(Y138="","",IF(Y138="L",0,IF(Y138="V",0,IF(Y138="X",0,IF(Y$2="L",VLOOKUP(Y138,'H. VER.'!$F$10:$P$171,11,FALSE),IF(Y$2="S",VLOOKUP(Y138,'H. VER.'!$V$10:$AF$171,11,FALSE),IF(Y$2="D",VLOOKUP(Y138,'H. VER.'!$AL$10:$AV$171,11,FALSE),"")))))))</f>
        <v/>
      </c>
      <c r="GI138" s="148" t="str">
        <f>IF(Z138="","",IF(Z138="L",0,IF(Z138="V",0,IF(Z138="X",0,IF(Z$2="L",VLOOKUP(Z138,'H. VER.'!$F$10:$P$171,11,FALSE),IF(Z$2="S",VLOOKUP(Z138,'H. VER.'!$V$10:$AF$171,11,FALSE),IF(Z$2="D",VLOOKUP(Z138,'H. VER.'!$AL$10:$AV$171,11,FALSE),"")))))))</f>
        <v/>
      </c>
      <c r="GJ138" s="148" t="str">
        <f>IF(AA138="","",IF(AA138="L",0,IF(AA138="V",0,IF(AA138="X",0,IF(AA$2="L",VLOOKUP(AA138,'H. VER.'!$F$10:$P$171,11,FALSE),IF(AA$2="S",VLOOKUP(AA138,'H. VER.'!$V$10:$AF$171,11,FALSE),IF(AA$2="D",VLOOKUP(AA138,'H. VER.'!$AL$10:$AV$171,11,FALSE),"")))))))</f>
        <v/>
      </c>
      <c r="GK138" s="148" t="str">
        <f>IF(AB138="","",IF(AB138="L",0,IF(AB138="V",0,IF(AB138="X",0,IF(AB$2="L",VLOOKUP(AB138,'H. VER.'!$F$10:$P$171,11,FALSE),IF(AB$2="S",VLOOKUP(AB138,'H. VER.'!$V$10:$AF$171,11,FALSE),IF(AB$2="D",VLOOKUP(AB138,'H. VER.'!$AL$10:$AV$171,11,FALSE),"")))))))</f>
        <v/>
      </c>
      <c r="GL138" s="148" t="str">
        <f>IF(AC138="","",IF(AC138="L",0,IF(AC138="V",0,IF(AC138="X",0,IF(AC$2="L",VLOOKUP(AC138,'H. VER.'!$F$10:$P$171,11,FALSE),IF(AC$2="S",VLOOKUP(AC138,'H. VER.'!$V$10:$AF$171,11,FALSE),IF(AC$2="D",VLOOKUP(AC138,'H. VER.'!$AL$10:$AV$171,11,FALSE),"")))))))</f>
        <v/>
      </c>
      <c r="GM138" s="148" t="str">
        <f>IF(AD138="","",IF(AD138="L",0,IF(AD138="V",0,IF(AD138="X",0,IF(AD$2="L",VLOOKUP(AD138,'H. VER.'!$F$10:$P$171,11,FALSE),IF(AD$2="S",VLOOKUP(AD138,'H. VER.'!$V$10:$AF$171,11,FALSE),IF(AD$2="D",VLOOKUP(AD138,'H. VER.'!$AL$10:$AV$171,11,FALSE),"")))))))</f>
        <v/>
      </c>
      <c r="GN138" s="148" t="str">
        <f>IF(AE138="","",IF(AE138="L",0,IF(AE138="V",0,IF(AE138="X",0,IF(AE$2="L",VLOOKUP(AE138,'H. VER.'!$F$10:$P$171,11,FALSE),IF(AE$2="S",VLOOKUP(AE138,'H. VER.'!$V$10:$AF$171,11,FALSE),IF(AE$2="D",VLOOKUP(AE138,'H. VER.'!$AL$10:$AV$171,11,FALSE),"")))))))</f>
        <v/>
      </c>
      <c r="GO138" s="148" t="str">
        <f>IF(AF138="","",IF(AF138="L",0,IF(AF138="V",0,IF(AF138="X",0,IF(AF$2="L",VLOOKUP(AF138,'H. VER.'!$F$10:$P$171,11,FALSE),IF(AF$2="S",VLOOKUP(AF138,'H. VER.'!$V$10:$AF$171,11,FALSE),IF(AF$2="D",VLOOKUP(AF138,'H. VER.'!$AL$10:$AV$171,11,FALSE),"")))))))</f>
        <v/>
      </c>
      <c r="GP138" s="148" t="str">
        <f>IF(AG138="","",IF(AG138="L",0,IF(AG138="V",0,IF(AG138="X",0,IF(AG$2="L",VLOOKUP(AG138,'H. VER.'!$F$10:$P$171,11,FALSE),IF(AG$2="S",VLOOKUP(AG138,'H. VER.'!$V$10:$AF$171,11,FALSE),IF(AG$2="D",VLOOKUP(AG138,'H. VER.'!$AL$10:$AV$171,11,FALSE),"")))))))</f>
        <v/>
      </c>
      <c r="GQ138" s="148" t="str">
        <f>IF(AH138="","",IF(AH138="L",0,IF(AH138="V",0,IF(AH138="X",0,IF(AH$2="L",VLOOKUP(AH138,'H. VER.'!$F$10:$P$171,11,FALSE),IF(AH$2="S",VLOOKUP(AH138,'H. VER.'!$V$10:$AF$171,11,FALSE),IF(AH$2="D",VLOOKUP(AH138,'H. VER.'!$AL$10:$AV$171,11,FALSE),"")))))))</f>
        <v/>
      </c>
      <c r="GR138" s="148" t="str">
        <f>IF(AI138="","",IF(AI138="L",0,IF(AI138="V",0,IF(AI138="X",0,IF(AI$2="L",VLOOKUP(AI138,'H. VER.'!$F$10:$P$171,11,FALSE),IF(AI$2="S",VLOOKUP(AI138,'H. VER.'!$V$10:$AF$171,11,FALSE),IF(AI$2="D",VLOOKUP(AI138,'H. VER.'!$AL$10:$AV$171,11,FALSE),"")))))))</f>
        <v/>
      </c>
      <c r="GS138" s="148" t="str">
        <f>IF(AJ138="","",IF(AJ138="L",0,IF(AJ138="V",0,IF(AJ138="X",0,IF(AJ$2="L",VLOOKUP(AJ138,'H. VER.'!$F$10:$P$171,11,FALSE),IF(AJ$2="S",VLOOKUP(AJ138,'H. VER.'!$V$10:$AF$171,11,FALSE),IF(AJ$2="D",VLOOKUP(AJ138,'H. VER.'!$AL$10:$AV$171,11,FALSE),"")))))))</f>
        <v/>
      </c>
      <c r="GT138" s="148" t="str">
        <f>IF(AK138="","",IF(AK138="L",0,IF(AK138="V",0,IF(AK138="X",0,IF(AK$2="L",VLOOKUP(AK138,'H. VER.'!$F$10:$P$171,11,FALSE),IF(AK$2="S",VLOOKUP(AK138,'H. VER.'!$V$10:$AF$171,11,FALSE),IF(AK$2="D",VLOOKUP(AK138,'H. VER.'!$AL$10:$AV$171,11,FALSE),"")))))))</f>
        <v/>
      </c>
      <c r="GU138" s="19"/>
      <c r="GV138" s="417" t="str">
        <f t="shared" si="193"/>
        <v/>
      </c>
      <c r="GW138" s="415"/>
    </row>
    <row r="139" spans="1:205" ht="15" customHeight="1">
      <c r="A139" s="368"/>
      <c r="B139" s="367" t="str">
        <f>IFERROR(VLOOKUP(A555/7/2023+CONDUCTORES!C:V,20,FALSE),"")</f>
        <v/>
      </c>
      <c r="C139" s="560" t="str">
        <f>IF(CUADRO!A139="",IF(B139="","",B139),VLOOKUP(CUADRO!A139,CONDUCTORES!C:E,3,FALSE))</f>
        <v/>
      </c>
      <c r="D139" s="561" t="str">
        <f>IF(ISNA(IF(B139="",IF(A139="","",A139),VLOOKUP(B139,CONDUCTORES!B:F,5,FALSE))),"",(IF(B139="",IF(A139="","",A139),VLOOKUP(B139,CONDUCTORES!B:F,5,FALSE))))</f>
        <v/>
      </c>
      <c r="E139" s="546">
        <v>124</v>
      </c>
      <c r="F139" s="552"/>
      <c r="G139" s="519"/>
      <c r="H139" s="519"/>
      <c r="I139" s="519"/>
      <c r="J139" s="519"/>
      <c r="K139" s="519"/>
      <c r="L139" s="519"/>
      <c r="M139" s="519"/>
      <c r="N139" s="519"/>
      <c r="O139" s="519"/>
      <c r="P139" s="519"/>
      <c r="Q139" s="519"/>
      <c r="R139" s="519"/>
      <c r="S139" s="519"/>
      <c r="T139" s="519"/>
      <c r="U139" s="519"/>
      <c r="V139" s="519"/>
      <c r="W139" s="519"/>
      <c r="X139" s="519"/>
      <c r="Y139" s="519"/>
      <c r="Z139" s="519"/>
      <c r="AA139" s="519"/>
      <c r="AB139" s="519"/>
      <c r="AC139" s="519"/>
      <c r="AD139" s="519"/>
      <c r="AE139" s="519"/>
      <c r="AF139" s="519"/>
      <c r="AG139" s="519"/>
      <c r="AH139" s="519"/>
      <c r="AI139" s="519"/>
      <c r="AJ139" s="519"/>
      <c r="AK139" s="519"/>
      <c r="AL139" s="417">
        <f t="shared" si="111"/>
        <v>0</v>
      </c>
      <c r="AM139" s="417">
        <f t="shared" si="79"/>
        <v>31</v>
      </c>
      <c r="AN139" s="463">
        <f t="shared" si="185"/>
        <v>0</v>
      </c>
      <c r="AO139" s="463">
        <f t="shared" si="186"/>
        <v>0</v>
      </c>
      <c r="AP139" s="463">
        <f t="shared" si="187"/>
        <v>0</v>
      </c>
      <c r="AQ139" s="463">
        <f t="shared" si="188"/>
        <v>0</v>
      </c>
      <c r="AR139" s="463">
        <f t="shared" si="189"/>
        <v>0</v>
      </c>
      <c r="AS139" s="464">
        <f t="shared" si="190"/>
        <v>0</v>
      </c>
      <c r="AT139" s="464">
        <f t="shared" si="191"/>
        <v>0</v>
      </c>
      <c r="AU139" s="465">
        <f>EH139+(AO139*(CALCULADORA!$L$22/30))+(CUADRO!AP139*CALCULADORA!$J$22)+(CUADRO!AQ139*CALCULADORA!$J$22)+(CUADRO!AR139*CALCULADORA!$J$22)</f>
        <v>0</v>
      </c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97">
        <f t="shared" si="154"/>
        <v>1</v>
      </c>
      <c r="BW139" s="97">
        <f t="shared" si="155"/>
        <v>2</v>
      </c>
      <c r="BX139" s="97">
        <f t="shared" si="156"/>
        <v>3</v>
      </c>
      <c r="BY139" s="97">
        <f t="shared" si="157"/>
        <v>4</v>
      </c>
      <c r="BZ139" s="97">
        <f t="shared" si="158"/>
        <v>5</v>
      </c>
      <c r="CA139" s="97">
        <f t="shared" si="159"/>
        <v>6</v>
      </c>
      <c r="CB139" s="97">
        <f t="shared" si="160"/>
        <v>7</v>
      </c>
      <c r="CC139" s="97">
        <f t="shared" si="161"/>
        <v>8</v>
      </c>
      <c r="CD139" s="97">
        <f t="shared" si="162"/>
        <v>9</v>
      </c>
      <c r="CE139" s="97">
        <f t="shared" si="163"/>
        <v>10</v>
      </c>
      <c r="CF139" s="97">
        <f t="shared" si="164"/>
        <v>11</v>
      </c>
      <c r="CG139" s="97">
        <f t="shared" si="165"/>
        <v>12</v>
      </c>
      <c r="CH139" s="97">
        <f t="shared" si="166"/>
        <v>13</v>
      </c>
      <c r="CI139" s="97">
        <f t="shared" si="167"/>
        <v>14</v>
      </c>
      <c r="CJ139" s="97">
        <f t="shared" si="168"/>
        <v>15</v>
      </c>
      <c r="CK139" s="97">
        <f t="shared" si="169"/>
        <v>16</v>
      </c>
      <c r="CL139" s="97">
        <f t="shared" si="170"/>
        <v>17</v>
      </c>
      <c r="CM139" s="97">
        <f t="shared" si="171"/>
        <v>18</v>
      </c>
      <c r="CN139" s="97">
        <f t="shared" si="172"/>
        <v>19</v>
      </c>
      <c r="CO139" s="97">
        <f t="shared" si="173"/>
        <v>20</v>
      </c>
      <c r="CP139" s="97">
        <f t="shared" si="174"/>
        <v>21</v>
      </c>
      <c r="CQ139" s="97">
        <f t="shared" si="175"/>
        <v>22</v>
      </c>
      <c r="CR139" s="97">
        <f t="shared" si="176"/>
        <v>23</v>
      </c>
      <c r="CS139" s="97">
        <f t="shared" si="177"/>
        <v>24</v>
      </c>
      <c r="CT139" s="97">
        <f t="shared" si="178"/>
        <v>25</v>
      </c>
      <c r="CU139" s="97">
        <f t="shared" si="179"/>
        <v>26</v>
      </c>
      <c r="CV139" s="97">
        <f t="shared" si="180"/>
        <v>27</v>
      </c>
      <c r="CW139" s="97">
        <f t="shared" si="181"/>
        <v>28</v>
      </c>
      <c r="CX139" s="97">
        <f t="shared" si="182"/>
        <v>29</v>
      </c>
      <c r="CY139" s="97">
        <f t="shared" si="183"/>
        <v>30</v>
      </c>
      <c r="CZ139" s="97">
        <f t="shared" si="184"/>
        <v>31</v>
      </c>
      <c r="DA139" s="19"/>
      <c r="DB139" s="19"/>
      <c r="DC139" s="148" t="str">
        <f>IF(G139="X",CALCULADORA!$J$22,IF(CUADRO!G139="V",0,IF(CUADRO!G139="AP",0,IF(CUADRO!G139="HS",0,IF(CUADRO!G139="BA",0,IF(CALCULADORA!$M$2="INVIERNO",CUADRO!EJ139,CUADRO!FP139))))))</f>
        <v/>
      </c>
      <c r="DD139" s="148" t="str">
        <f>IF(H139="X",CALCULADORA!$J$22,IF(CUADRO!H139="V",0,IF(CUADRO!H139="AP",0,IF(CUADRO!H139="HS",0,IF(CUADRO!H139="BA",0,IF(CALCULADORA!$M$2="INVIERNO",CUADRO!EK139,CUADRO!FQ139))))))</f>
        <v/>
      </c>
      <c r="DE139" s="148" t="str">
        <f>IF(I139="X",CALCULADORA!$J$22,IF(CUADRO!I139="V",0,IF(CUADRO!I139="AP",0,IF(CUADRO!I139="HS",0,IF(CUADRO!I139="BA",0,IF(CALCULADORA!$M$2="INVIERNO",CUADRO!EL139,CUADRO!FR139))))))</f>
        <v/>
      </c>
      <c r="DF139" s="148" t="str">
        <f>IF(J139="X",CALCULADORA!$J$22,IF(CUADRO!J139="V",0,IF(CUADRO!J139="AP",0,IF(CUADRO!J139="HS",0,IF(CUADRO!J139="BA",0,IF(CALCULADORA!$M$2="INVIERNO",CUADRO!EM139,CUADRO!FS139))))))</f>
        <v/>
      </c>
      <c r="DG139" s="148" t="str">
        <f>IF(K139="X",CALCULADORA!$J$22,IF(CUADRO!K139="V",0,IF(CUADRO!K139="AP",0,IF(CUADRO!K139="HS",0,IF(CUADRO!K139="BA",0,IF(CALCULADORA!$M$2="INVIERNO",CUADRO!EN139,CUADRO!FT139))))))</f>
        <v/>
      </c>
      <c r="DH139" s="148" t="str">
        <f>IF(L139="X",CALCULADORA!$J$22,IF(CUADRO!L139="V",0,IF(CUADRO!L139="AP",0,IF(CUADRO!L139="HS",0,IF(CUADRO!L139="BA",0,IF(CALCULADORA!$M$2="INVIERNO",CUADRO!EO139,CUADRO!FU139))))))</f>
        <v/>
      </c>
      <c r="DI139" s="148" t="str">
        <f>IF(M139="X",CALCULADORA!$J$22,IF(CUADRO!M139="V",0,IF(CUADRO!M139="AP",0,IF(CUADRO!M139="HS",0,IF(CUADRO!M139="BA",0,IF(CALCULADORA!$M$2="INVIERNO",CUADRO!EP139,CUADRO!FV139))))))</f>
        <v/>
      </c>
      <c r="DJ139" s="148" t="str">
        <f>IF(N139="X",CALCULADORA!$J$22,IF(CUADRO!N139="V",0,IF(CUADRO!N139="AP",0,IF(CUADRO!N139="HS",0,IF(CUADRO!N139="BA",0,IF(CALCULADORA!$M$2="INVIERNO",CUADRO!EQ139,CUADRO!FW139))))))</f>
        <v/>
      </c>
      <c r="DK139" s="148" t="str">
        <f>IF(O139="X",CALCULADORA!$J$22,IF(CUADRO!O139="V",0,IF(CUADRO!O139="AP",0,IF(CUADRO!O139="HS",0,IF(CUADRO!O139="BA",0,IF(CALCULADORA!$M$2="INVIERNO",CUADRO!ER139,CUADRO!FX139))))))</f>
        <v/>
      </c>
      <c r="DL139" s="148" t="str">
        <f>IF(P139="X",CALCULADORA!$J$22,IF(CUADRO!P139="V",0,IF(CUADRO!P139="AP",0,IF(CUADRO!P139="HS",0,IF(CUADRO!P139="BA",0,IF(CALCULADORA!$M$2="INVIERNO",CUADRO!ES139,CUADRO!FY139))))))</f>
        <v/>
      </c>
      <c r="DM139" s="148" t="str">
        <f>IF(Q139="X",CALCULADORA!$J$22,IF(CUADRO!Q139="V",0,IF(CUADRO!Q139="AP",0,IF(CUADRO!Q139="HS",0,IF(CUADRO!Q139="BA",0,IF(CALCULADORA!$M$2="INVIERNO",CUADRO!ET139,CUADRO!FZ139))))))</f>
        <v/>
      </c>
      <c r="DN139" s="148" t="str">
        <f>IF(R139="X",CALCULADORA!$J$22,IF(CUADRO!R139="V",0,IF(CUADRO!R139="AP",0,IF(CUADRO!R139="HS",0,IF(CUADRO!R139="BA",0,IF(CALCULADORA!$M$2="INVIERNO",CUADRO!EU139,CUADRO!GA139))))))</f>
        <v/>
      </c>
      <c r="DO139" s="148" t="str">
        <f>IF(S139="X",CALCULADORA!$J$22,IF(CUADRO!S139="V",0,IF(CUADRO!S139="AP",0,IF(CUADRO!S139="HS",0,IF(CUADRO!S139="BA",0,IF(CALCULADORA!$M$2="INVIERNO",CUADRO!EV139,CUADRO!GB139))))))</f>
        <v/>
      </c>
      <c r="DP139" s="148" t="str">
        <f>IF(T139="X",CALCULADORA!$J$22,IF(CUADRO!T139="V",0,IF(CUADRO!T139="AP",0,IF(CUADRO!T139="HS",0,IF(CUADRO!T139="BA",0,IF(CALCULADORA!$M$2="INVIERNO",CUADRO!EW139,CUADRO!GC139))))))</f>
        <v/>
      </c>
      <c r="DQ139" s="148" t="str">
        <f>IF(U139="X",CALCULADORA!$J$22,IF(CUADRO!U139="V",0,IF(CUADRO!U139="AP",0,IF(CUADRO!U139="HS",0,IF(CUADRO!U139="BA",0,IF(CALCULADORA!$M$2="INVIERNO",CUADRO!EX139,CUADRO!GD139))))))</f>
        <v/>
      </c>
      <c r="DR139" s="148" t="str">
        <f>IF(V139="X",CALCULADORA!$J$22,IF(CUADRO!V139="V",0,IF(CUADRO!V139="AP",0,IF(CUADRO!V139="HS",0,IF(CUADRO!V139="BA",0,IF(CALCULADORA!$M$2="INVIERNO",CUADRO!EY139,CUADRO!GE139))))))</f>
        <v/>
      </c>
      <c r="DS139" s="148" t="str">
        <f>IF(W139="X",CALCULADORA!$J$22,IF(CUADRO!W139="V",0,IF(CUADRO!W139="AP",0,IF(CUADRO!W139="HS",0,IF(CUADRO!W139="BA",0,IF(CALCULADORA!$M$2="INVIERNO",CUADRO!EZ139,CUADRO!GF139))))))</f>
        <v/>
      </c>
      <c r="DT139" s="148" t="str">
        <f>IF(X139="X",CALCULADORA!$J$22,IF(CUADRO!X139="V",0,IF(CUADRO!X139="AP",0,IF(CUADRO!X139="HS",0,IF(CUADRO!X139="BA",0,IF(CALCULADORA!$M$2="INVIERNO",CUADRO!FA139,CUADRO!GG139))))))</f>
        <v/>
      </c>
      <c r="DU139" s="148" t="str">
        <f>IF(Y139="X",CALCULADORA!$J$22,IF(CUADRO!Y139="V",0,IF(CUADRO!Y139="AP",0,IF(CUADRO!Y139="HS",0,IF(CUADRO!Y139="BA",0,IF(CALCULADORA!$M$2="INVIERNO",CUADRO!FB139,CUADRO!GH139))))))</f>
        <v/>
      </c>
      <c r="DV139" s="148" t="str">
        <f>IF(Z139="X",CALCULADORA!$J$22,IF(CUADRO!Z139="V",0,IF(CUADRO!Z139="AP",0,IF(CUADRO!Z139="HS",0,IF(CUADRO!Z139="BA",0,IF(CALCULADORA!$M$2="INVIERNO",CUADRO!FC139,CUADRO!GI139))))))</f>
        <v/>
      </c>
      <c r="DW139" s="148" t="str">
        <f>IF(AA139="X",CALCULADORA!$J$22,IF(CUADRO!AA139="V",0,IF(CUADRO!AA139="AP",0,IF(CUADRO!AA139="HS",0,IF(CUADRO!AA139="BA",0,IF(CALCULADORA!$M$2="INVIERNO",CUADRO!FD139,CUADRO!GJ139))))))</f>
        <v/>
      </c>
      <c r="DX139" s="148" t="str">
        <f>IF(AB139="X",CALCULADORA!$J$22,IF(CUADRO!AB139="V",0,IF(CUADRO!AB139="AP",0,IF(CUADRO!AB139="HS",0,IF(CUADRO!AB139="BA",0,IF(CALCULADORA!$M$2="INVIERNO",CUADRO!FE139,CUADRO!GK139))))))</f>
        <v/>
      </c>
      <c r="DY139" s="148" t="str">
        <f>IF(AC139="X",CALCULADORA!$J$22,IF(CUADRO!AC139="V",0,IF(CUADRO!AC139="AP",0,IF(CUADRO!AC139="HS",0,IF(CUADRO!AC139="BA",0,IF(CALCULADORA!$M$2="INVIERNO",CUADRO!FF139,CUADRO!GL139))))))</f>
        <v/>
      </c>
      <c r="DZ139" s="148" t="str">
        <f>IF(AD139="X",CALCULADORA!$J$22,IF(CUADRO!AD139="V",0,IF(CUADRO!AD139="AP",0,IF(CUADRO!AD139="HS",0,IF(CUADRO!AD139="BA",0,IF(CALCULADORA!$M$2="INVIERNO",CUADRO!FG139,CUADRO!GM139))))))</f>
        <v/>
      </c>
      <c r="EA139" s="148" t="str">
        <f>IF(AE139="X",CALCULADORA!$J$22,IF(CUADRO!AE139="V",0,IF(CUADRO!AE139="AP",0,IF(CUADRO!AE139="HS",0,IF(CUADRO!AE139="BA",0,IF(CALCULADORA!$M$2="INVIERNO",CUADRO!FH139,CUADRO!GN139))))))</f>
        <v/>
      </c>
      <c r="EB139" s="148" t="str">
        <f>IF(AF139="X",CALCULADORA!$J$22,IF(CUADRO!AF139="V",0,IF(CUADRO!AF139="AP",0,IF(CUADRO!AF139="HS",0,IF(CUADRO!AF139="BA",0,IF(CALCULADORA!$M$2="INVIERNO",CUADRO!FI139,CUADRO!GO139))))))</f>
        <v/>
      </c>
      <c r="EC139" s="148" t="str">
        <f>IF(AG139="X",CALCULADORA!$J$22,IF(CUADRO!AG139="V",0,IF(CUADRO!AG139="AP",0,IF(CUADRO!AG139="HS",0,IF(CUADRO!AG139="BA",0,IF(CALCULADORA!$M$2="INVIERNO",CUADRO!FJ139,CUADRO!GP139))))))</f>
        <v/>
      </c>
      <c r="ED139" s="148" t="str">
        <f>IF(AH139="X",CALCULADORA!$J$22,IF(CUADRO!AH139="V",0,IF(CUADRO!AH139="AP",0,IF(CUADRO!AH139="HS",0,IF(CUADRO!AH139="BA",0,IF(CALCULADORA!$M$2="INVIERNO",CUADRO!FK139,CUADRO!GQ139))))))</f>
        <v/>
      </c>
      <c r="EE139" s="148" t="str">
        <f>IF(AI139="X",CALCULADORA!$J$22,IF(CUADRO!AI139="V",0,IF(CUADRO!AI139="AP",0,IF(CUADRO!AI139="HS",0,IF(CUADRO!AI139="BA",0,IF(CALCULADORA!$M$2="INVIERNO",CUADRO!FL139,CUADRO!GR139))))))</f>
        <v/>
      </c>
      <c r="EF139" s="148" t="str">
        <f>IF(AJ139="X",CALCULADORA!$J$22,IF(CUADRO!AJ139="V",0,IF(CUADRO!AJ139="AP",0,IF(CUADRO!AJ139="HS",0,IF(CUADRO!AJ139="BA",0,IF(CALCULADORA!$M$2="INVIERNO",CUADRO!FM139,CUADRO!GS139))))))</f>
        <v/>
      </c>
      <c r="EG139" s="148" t="str">
        <f>IF(AK139="X",CALCULADORA!$J$22,IF(CUADRO!AK139="V",0,IF(CUADRO!AK139="AP",0,IF(CUADRO!AK139="HS",0,IF(CUADRO!AK139="BA",0,IF(CALCULADORA!$M$2="INVIERNO",CUADRO!FN139,CUADRO!GT139))))))</f>
        <v/>
      </c>
      <c r="EH139" s="363">
        <f t="shared" si="192"/>
        <v>0</v>
      </c>
      <c r="EI139" s="19"/>
      <c r="EJ139" s="148" t="str">
        <f>IF(G139="","",IF(G139="L",0,IF(G139="V",0,IF(G139="X",0,IF(G$2="L",VLOOKUP(G139,'H. INV.'!$F$10:$P$171,11,FALSE),IF(G$2="S",VLOOKUP(G139,'H. INV.'!$V$10:$AF$171,11,FALSE),IF(G$2="D",VLOOKUP(G139,'H. INV.'!$AL$10:$AV$171,11,FALSE),"")))))))</f>
        <v/>
      </c>
      <c r="EK139" s="148" t="str">
        <f>IF(H139="","",IF(H139="L",0,IF(H139="V",0,IF(H139="X",0,IF(H$2="L",VLOOKUP(H139,'H. INV.'!$F$10:$P$171,11,FALSE),IF(H$2="S",VLOOKUP(H139,'H. INV.'!$V$10:$AF$171,11,FALSE),IF(H$2="D",VLOOKUP(H139,'H. INV.'!$AL$10:$AV$171,11,FALSE),"")))))))</f>
        <v/>
      </c>
      <c r="EL139" s="148" t="str">
        <f>IF(I139="","",IF(I139="L",0,IF(I139="V",0,IF(I139="X",0,IF(I$2="L",VLOOKUP(I139,'H. INV.'!$F$10:$P$171,11,FALSE),IF(I$2="S",VLOOKUP(I139,'H. INV.'!$V$10:$AF$171,11,FALSE),IF(I$2="D",VLOOKUP(I139,'H. INV.'!$AL$10:$AV$171,11,FALSE),"")))))))</f>
        <v/>
      </c>
      <c r="EM139" s="148" t="str">
        <f>IF(J139="","",IF(J139="L",0,IF(J139="V",0,IF(J139="X",0,IF(J$2="L",VLOOKUP(J139,'H. INV.'!$F$10:$P$171,11,FALSE),IF(J$2="S",VLOOKUP(J139,'H. INV.'!$V$10:$AF$171,11,FALSE),IF(J$2="D",VLOOKUP(J139,'H. INV.'!$AL$10:$AV$171,11,FALSE),"")))))))</f>
        <v/>
      </c>
      <c r="EN139" s="148" t="str">
        <f>IF(K139="","",IF(K139="L",0,IF(K139="V",0,IF(K139="X",0,IF(K$2="L",VLOOKUP(K139,'H. INV.'!$F$10:$P$171,11,FALSE),IF(K$2="S",VLOOKUP(K139,'H. INV.'!$V$10:$AF$171,11,FALSE),IF(K$2="D",VLOOKUP(K139,'H. INV.'!$AL$10:$AV$171,11,FALSE),"")))))))</f>
        <v/>
      </c>
      <c r="EO139" s="148" t="str">
        <f>IF(L139="","",IF(L139="L",0,IF(L139="V",0,IF(L139="X",0,IF(L$2="L",VLOOKUP(L139,'H. INV.'!$F$10:$P$171,11,FALSE),IF(L$2="S",VLOOKUP(L139,'H. INV.'!$V$10:$AF$171,11,FALSE),IF(L$2="D",VLOOKUP(L139,'H. INV.'!$AL$10:$AV$171,11,FALSE),"")))))))</f>
        <v/>
      </c>
      <c r="EP139" s="148" t="str">
        <f>IF(M139="","",IF(M139="L",0,IF(M139="V",0,IF(M139="X",0,IF(M$2="L",VLOOKUP(M139,'H. INV.'!$F$10:$P$171,11,FALSE),IF(M$2="S",VLOOKUP(M139,'H. INV.'!$V$10:$AF$171,11,FALSE),IF(M$2="D",VLOOKUP(M139,'H. INV.'!$AL$10:$AV$171,11,FALSE),"")))))))</f>
        <v/>
      </c>
      <c r="EQ139" s="148" t="str">
        <f>IF(N139="","",IF(N139="L",0,IF(N139="V",0,IF(N139="X",0,IF(N$2="L",VLOOKUP(N139,'H. INV.'!$F$10:$P$171,11,FALSE),IF(N$2="S",VLOOKUP(N139,'H. INV.'!$V$10:$AF$171,11,FALSE),IF(N$2="D",VLOOKUP(N139,'H. INV.'!$AL$10:$AV$171,11,FALSE),"")))))))</f>
        <v/>
      </c>
      <c r="ER139" s="148" t="str">
        <f>IF(O139="","",IF(O139="L",0,IF(O139="V",0,IF(O139="X",0,IF(O$2="L",VLOOKUP(O139,'H. INV.'!$F$10:$P$171,11,FALSE),IF(O$2="S",VLOOKUP(O139,'H. INV.'!$V$10:$AF$171,11,FALSE),IF(O$2="D",VLOOKUP(O139,'H. INV.'!$AL$10:$AV$171,11,FALSE),"")))))))</f>
        <v/>
      </c>
      <c r="ES139" s="148" t="str">
        <f>IF(P139="","",IF(P139="L",0,IF(P139="V",0,IF(P139="X",0,IF(P$2="L",VLOOKUP(P139,'H. INV.'!$F$10:$P$171,11,FALSE),IF(P$2="S",VLOOKUP(P139,'H. INV.'!$V$10:$AF$171,11,FALSE),IF(P$2="D",VLOOKUP(P139,'H. INV.'!$AL$10:$AV$171,11,FALSE),"")))))))</f>
        <v/>
      </c>
      <c r="ET139" s="148" t="str">
        <f>IF(Q139="","",IF(Q139="L",0,IF(Q139="V",0,IF(Q139="X",0,IF(Q$2="L",VLOOKUP(Q139,'H. INV.'!$F$10:$P$171,11,FALSE),IF(Q$2="S",VLOOKUP(Q139,'H. INV.'!$V$10:$AF$171,11,FALSE),IF(Q$2="D",VLOOKUP(Q139,'H. INV.'!$AL$10:$AV$171,11,FALSE),"")))))))</f>
        <v/>
      </c>
      <c r="EU139" s="148" t="str">
        <f>IF(R139="","",IF(R139="L",0,IF(R139="V",0,IF(R139="X",0,IF(R$2="L",VLOOKUP(R139,'H. INV.'!$F$10:$P$171,11,FALSE),IF(R$2="S",VLOOKUP(R139,'H. INV.'!$V$10:$AF$171,11,FALSE),IF(R$2="D",VLOOKUP(R139,'H. INV.'!$AL$10:$AV$171,11,FALSE),"")))))))</f>
        <v/>
      </c>
      <c r="EV139" s="148" t="str">
        <f>IF(S139="","",IF(S139="L",0,IF(S139="V",0,IF(S139="X",0,IF(S$2="L",VLOOKUP(S139,'H. INV.'!$F$10:$P$171,11,FALSE),IF(S$2="S",VLOOKUP(S139,'H. INV.'!$V$10:$AF$171,11,FALSE),IF(S$2="D",VLOOKUP(S139,'H. INV.'!$AL$10:$AV$171,11,FALSE),"")))))))</f>
        <v/>
      </c>
      <c r="EW139" s="148" t="str">
        <f>IF(T139="","",IF(T139="L",0,IF(T139="V",0,IF(T139="X",0,IF(T$2="L",VLOOKUP(T139,'H. INV.'!$F$10:$P$171,11,FALSE),IF(T$2="S",VLOOKUP(T139,'H. INV.'!$V$10:$AF$171,11,FALSE),IF(T$2="D",VLOOKUP(T139,'H. INV.'!$AL$10:$AV$171,11,FALSE),"")))))))</f>
        <v/>
      </c>
      <c r="EX139" s="148" t="str">
        <f>IF(U139="","",IF(U139="L",0,IF(U139="V",0,IF(U139="X",0,IF(U$2="L",VLOOKUP(U139,'H. INV.'!$F$10:$P$171,11,FALSE),IF(U$2="S",VLOOKUP(U139,'H. INV.'!$V$10:$AF$171,11,FALSE),IF(U$2="D",VLOOKUP(U139,'H. INV.'!$AL$10:$AV$171,11,FALSE),"")))))))</f>
        <v/>
      </c>
      <c r="EY139" s="148" t="str">
        <f>IF(V139="","",IF(V139="L",0,IF(V139="V",0,IF(V139="X",0,IF(V$2="L",VLOOKUP(V139,'H. INV.'!$F$10:$P$171,11,FALSE),IF(V$2="S",VLOOKUP(V139,'H. INV.'!$V$10:$AF$171,11,FALSE),IF(V$2="D",VLOOKUP(V139,'H. INV.'!$AL$10:$AV$171,11,FALSE),"")))))))</f>
        <v/>
      </c>
      <c r="EZ139" s="148" t="str">
        <f>IF(W139="","",IF(W139="L",0,IF(W139="V",0,IF(W139="X",0,IF(W$2="L",VLOOKUP(W139,'H. INV.'!$F$10:$P$171,11,FALSE),IF(W$2="S",VLOOKUP(W139,'H. INV.'!$V$10:$AF$171,11,FALSE),IF(W$2="D",VLOOKUP(W139,'H. INV.'!$AL$10:$AV$171,11,FALSE),"")))))))</f>
        <v/>
      </c>
      <c r="FA139" s="148" t="str">
        <f>IF(X139="","",IF(X139="L",0,IF(X139="V",0,IF(X139="X",0,IF(X$2="L",VLOOKUP(X139,'H. INV.'!$F$10:$P$171,11,FALSE),IF(X$2="S",VLOOKUP(X139,'H. INV.'!$V$10:$AF$171,11,FALSE),IF(X$2="D",VLOOKUP(X139,'H. INV.'!$AL$10:$AV$171,11,FALSE),"")))))))</f>
        <v/>
      </c>
      <c r="FB139" s="148" t="str">
        <f>IF(Y139="","",IF(Y139="L",0,IF(Y139="V",0,IF(Y139="X",0,IF(Y$2="L",VLOOKUP(Y139,'H. INV.'!$F$10:$P$171,11,FALSE),IF(Y$2="S",VLOOKUP(Y139,'H. INV.'!$V$10:$AF$171,11,FALSE),IF(Y$2="D",VLOOKUP(Y139,'H. INV.'!$AL$10:$AV$171,11,FALSE),"")))))))</f>
        <v/>
      </c>
      <c r="FC139" s="148" t="str">
        <f>IF(Z139="","",IF(Z139="L",0,IF(Z139="V",0,IF(Z139="X",0,IF(Z$2="L",VLOOKUP(Z139,'H. INV.'!$F$10:$P$171,11,FALSE),IF(Z$2="S",VLOOKUP(Z139,'H. INV.'!$V$10:$AF$171,11,FALSE),IF(Z$2="D",VLOOKUP(Z139,'H. INV.'!$AL$10:$AV$171,11,FALSE),"")))))))</f>
        <v/>
      </c>
      <c r="FD139" s="148" t="str">
        <f>IF(AA139="","",IF(AA139="L",0,IF(AA139="V",0,IF(AA139="X",0,IF(AA$2="L",VLOOKUP(AA139,'H. INV.'!$F$10:$P$171,11,FALSE),IF(AA$2="S",VLOOKUP(AA139,'H. INV.'!$V$10:$AF$171,11,FALSE),IF(AA$2="D",VLOOKUP(AA139,'H. INV.'!$AL$10:$AV$171,11,FALSE),"")))))))</f>
        <v/>
      </c>
      <c r="FE139" s="148" t="str">
        <f>IF(AB139="","",IF(AB139="L",0,IF(AB139="V",0,IF(AB139="X",0,IF(AB$2="L",VLOOKUP(AB139,'H. INV.'!$F$10:$P$171,11,FALSE),IF(AB$2="S",VLOOKUP(AB139,'H. INV.'!$V$10:$AF$171,11,FALSE),IF(AB$2="D",VLOOKUP(AB139,'H. INV.'!$AL$10:$AV$171,11,FALSE),"")))))))</f>
        <v/>
      </c>
      <c r="FF139" s="148" t="str">
        <f>IF(AC139="","",IF(AC139="L",0,IF(AC139="V",0,IF(AC139="X",0,IF(AC$2="L",VLOOKUP(AC139,'H. INV.'!$F$10:$P$171,11,FALSE),IF(AC$2="S",VLOOKUP(AC139,'H. INV.'!$V$10:$AF$171,11,FALSE),IF(AC$2="D",VLOOKUP(AC139,'H. INV.'!$AL$10:$AV$171,11,FALSE),"")))))))</f>
        <v/>
      </c>
      <c r="FG139" s="148" t="str">
        <f>IF(AD139="","",IF(AD139="L",0,IF(AD139="V",0,IF(AD139="X",0,IF(AD$2="L",VLOOKUP(AD139,'H. INV.'!$F$10:$P$171,11,FALSE),IF(AD$2="S",VLOOKUP(AD139,'H. INV.'!$V$10:$AF$171,11,FALSE),IF(AD$2="D",VLOOKUP(AD139,'H. INV.'!$AL$10:$AV$171,11,FALSE),"")))))))</f>
        <v/>
      </c>
      <c r="FH139" s="148" t="str">
        <f>IF(AE139="","",IF(AE139="L",0,IF(AE139="V",0,IF(AE139="X",0,IF(AE$2="L",VLOOKUP(AE139,'H. INV.'!$F$10:$P$171,11,FALSE),IF(AE$2="S",VLOOKUP(AE139,'H. INV.'!$V$10:$AF$171,11,FALSE),IF(AE$2="D",VLOOKUP(AE139,'H. INV.'!$AL$10:$AV$171,11,FALSE),"")))))))</f>
        <v/>
      </c>
      <c r="FI139" s="148" t="str">
        <f>IF(AF139="","",IF(AF139="L",0,IF(AF139="V",0,IF(AF139="X",0,IF(AF$2="L",VLOOKUP(AF139,'H. INV.'!$F$10:$P$171,11,FALSE),IF(AF$2="S",VLOOKUP(AF139,'H. INV.'!$V$10:$AF$171,11,FALSE),IF(AF$2="D",VLOOKUP(AF139,'H. INV.'!$AL$10:$AV$171,11,FALSE),"")))))))</f>
        <v/>
      </c>
      <c r="FJ139" s="148" t="str">
        <f>IF(AG139="","",IF(AG139="L",0,IF(AG139="V",0,IF(AG139="X",0,IF(AG$2="L",VLOOKUP(AG139,'H. INV.'!$F$10:$P$171,11,FALSE),IF(AG$2="S",VLOOKUP(AG139,'H. INV.'!$V$10:$AF$171,11,FALSE),IF(AG$2="D",VLOOKUP(AG139,'H. INV.'!$AL$10:$AV$171,11,FALSE),"")))))))</f>
        <v/>
      </c>
      <c r="FK139" s="148" t="str">
        <f>IF(AH139="","",IF(AH139="L",0,IF(AH139="V",0,IF(AH139="X",0,IF(AH$2="L",VLOOKUP(AH139,'H. INV.'!$F$10:$P$171,11,FALSE),IF(AH$2="S",VLOOKUP(AH139,'H. INV.'!$V$10:$AF$171,11,FALSE),IF(AH$2="D",VLOOKUP(AH139,'H. INV.'!$AL$10:$AV$171,11,FALSE),"")))))))</f>
        <v/>
      </c>
      <c r="FL139" s="148" t="str">
        <f>IF(AI139="","",IF(AI139="L",0,IF(AI139="V",0,IF(AI139="X",0,IF(AI$2="L",VLOOKUP(AI139,'H. INV.'!$F$10:$P$171,11,FALSE),IF(AI$2="S",VLOOKUP(AI139,'H. INV.'!$V$10:$AF$171,11,FALSE),IF(AI$2="D",VLOOKUP(AI139,'H. INV.'!$AL$10:$AV$171,11,FALSE),"")))))))</f>
        <v/>
      </c>
      <c r="FM139" s="148" t="str">
        <f>IF(AJ139="","",IF(AJ139="L",0,IF(AJ139="V",0,IF(AJ139="X",0,IF(AJ$2="L",VLOOKUP(AJ139,'H. INV.'!$F$10:$P$171,11,FALSE),IF(AJ$2="S",VLOOKUP(AJ139,'H. INV.'!$V$10:$AF$171,11,FALSE),IF(AJ$2="D",VLOOKUP(AJ139,'H. INV.'!$AL$10:$AV$171,11,FALSE),"")))))))</f>
        <v/>
      </c>
      <c r="FN139" s="148" t="str">
        <f>IF(AK139="","",IF(AK139="L",0,IF(AK139="V",0,IF(AK139="X",0,IF(AK$2="L",VLOOKUP(AK139,'H. INV.'!$F$10:$P$171,11,FALSE),IF(AK$2="S",VLOOKUP(AK139,'H. INV.'!$V$10:$AF$171,11,FALSE),IF(AK$2="D",VLOOKUP(AK139,'H. INV.'!$AL$10:$AV$171,11,FALSE),"")))))))</f>
        <v/>
      </c>
      <c r="FO139" s="19"/>
      <c r="FP139" s="148" t="str">
        <f>IF(G139="","",IF(G139="L",0,IF(G139="V",0,IF(G139="X",0,IF(G$2="L",VLOOKUP(G139,'H. VER.'!$F$10:$P$171,11,FALSE),IF(G$2="S",VLOOKUP(G139,'H. VER.'!$V$10:$AF$171,11,FALSE),IF(G$2="D",VLOOKUP(G139,'H. VER.'!$AL$10:$AV$171,11,FALSE),"")))))))</f>
        <v/>
      </c>
      <c r="FQ139" s="148" t="str">
        <f>IF(H139="","",IF(H139="L",0,IF(H139="V",0,IF(H139="X",0,IF(H$2="L",VLOOKUP(H139,'H. VER.'!$F$10:$P$171,11,FALSE),IF(H$2="S",VLOOKUP(H139,'H. VER.'!$V$10:$AF$171,11,FALSE),IF(H$2="D",VLOOKUP(H139,'H. VER.'!$AL$10:$AV$171,11,FALSE),"")))))))</f>
        <v/>
      </c>
      <c r="FR139" s="148" t="str">
        <f>IF(I139="","",IF(I139="L",0,IF(I139="V",0,IF(I139="X",0,IF(I$2="L",VLOOKUP(I139,'H. VER.'!$F$10:$P$171,11,FALSE),IF(I$2="S",VLOOKUP(I139,'H. VER.'!$V$10:$AF$171,11,FALSE),IF(I$2="D",VLOOKUP(I139,'H. VER.'!$AL$10:$AV$171,11,FALSE),"")))))))</f>
        <v/>
      </c>
      <c r="FS139" s="148" t="str">
        <f>IF(J139="","",IF(J139="L",0,IF(J139="V",0,IF(J139="X",0,IF(J$2="L",VLOOKUP(J139,'H. VER.'!$F$10:$P$171,11,FALSE),IF(J$2="S",VLOOKUP(J139,'H. VER.'!$V$10:$AF$171,11,FALSE),IF(J$2="D",VLOOKUP(J139,'H. VER.'!$AL$10:$AV$171,11,FALSE),"")))))))</f>
        <v/>
      </c>
      <c r="FT139" s="148" t="str">
        <f>IF(K139="","",IF(K139="L",0,IF(K139="V",0,IF(K139="X",0,IF(K$2="L",VLOOKUP(K139,'H. VER.'!$F$10:$P$171,11,FALSE),IF(K$2="S",VLOOKUP(K139,'H. VER.'!$V$10:$AF$171,11,FALSE),IF(K$2="D",VLOOKUP(K139,'H. VER.'!$AL$10:$AV$171,11,FALSE),"")))))))</f>
        <v/>
      </c>
      <c r="FU139" s="148" t="str">
        <f>IF(L139="","",IF(L139="L",0,IF(L139="V",0,IF(L139="X",0,IF(L$2="L",VLOOKUP(L139,'H. VER.'!$F$10:$P$171,11,FALSE),IF(L$2="S",VLOOKUP(L139,'H. VER.'!$V$10:$AF$171,11,FALSE),IF(L$2="D",VLOOKUP(L139,'H. VER.'!$AL$10:$AV$171,11,FALSE),"")))))))</f>
        <v/>
      </c>
      <c r="FV139" s="148" t="str">
        <f>IF(M139="","",IF(M139="L",0,IF(M139="V",0,IF(M139="X",0,IF(M$2="L",VLOOKUP(M139,'H. VER.'!$F$10:$P$171,11,FALSE),IF(M$2="S",VLOOKUP(M139,'H. VER.'!$V$10:$AF$171,11,FALSE),IF(M$2="D",VLOOKUP(M139,'H. VER.'!$AL$10:$AV$171,11,FALSE),"")))))))</f>
        <v/>
      </c>
      <c r="FW139" s="148" t="str">
        <f>IF(N139="","",IF(N139="L",0,IF(N139="V",0,IF(N139="X",0,IF(N$2="L",VLOOKUP(N139,'H. VER.'!$F$10:$P$171,11,FALSE),IF(N$2="S",VLOOKUP(N139,'H. VER.'!$V$10:$AF$171,11,FALSE),IF(N$2="D",VLOOKUP(N139,'H. VER.'!$AL$10:$AV$171,11,FALSE),"")))))))</f>
        <v/>
      </c>
      <c r="FX139" s="148" t="str">
        <f>IF(O139="","",IF(O139="L",0,IF(O139="V",0,IF(O139="X",0,IF(O$2="L",VLOOKUP(O139,'H. VER.'!$F$10:$P$171,11,FALSE),IF(O$2="S",VLOOKUP(O139,'H. VER.'!$V$10:$AF$171,11,FALSE),IF(O$2="D",VLOOKUP(O139,'H. VER.'!$AL$10:$AV$171,11,FALSE),"")))))))</f>
        <v/>
      </c>
      <c r="FY139" s="148" t="str">
        <f>IF(P139="","",IF(P139="L",0,IF(P139="V",0,IF(P139="X",0,IF(P$2="L",VLOOKUP(P139,'H. VER.'!$F$10:$P$171,11,FALSE),IF(P$2="S",VLOOKUP(P139,'H. VER.'!$V$10:$AF$171,11,FALSE),IF(P$2="D",VLOOKUP(P139,'H. VER.'!$AL$10:$AV$171,11,FALSE),"")))))))</f>
        <v/>
      </c>
      <c r="FZ139" s="148" t="str">
        <f>IF(Q139="","",IF(Q139="L",0,IF(Q139="V",0,IF(Q139="X",0,IF(Q$2="L",VLOOKUP(Q139,'H. VER.'!$F$10:$P$171,11,FALSE),IF(Q$2="S",VLOOKUP(Q139,'H. VER.'!$V$10:$AF$171,11,FALSE),IF(Q$2="D",VLOOKUP(Q139,'H. VER.'!$AL$10:$AV$171,11,FALSE),"")))))))</f>
        <v/>
      </c>
      <c r="GA139" s="148" t="str">
        <f>IF(R139="","",IF(R139="L",0,IF(R139="V",0,IF(R139="X",0,IF(R$2="L",VLOOKUP(R139,'H. VER.'!$F$10:$P$171,11,FALSE),IF(R$2="S",VLOOKUP(R139,'H. VER.'!$V$10:$AF$171,11,FALSE),IF(R$2="D",VLOOKUP(R139,'H. VER.'!$AL$10:$AV$171,11,FALSE),"")))))))</f>
        <v/>
      </c>
      <c r="GB139" s="148" t="str">
        <f>IF(S139="","",IF(S139="L",0,IF(S139="V",0,IF(S139="X",0,IF(S$2="L",VLOOKUP(S139,'H. VER.'!$F$10:$P$171,11,FALSE),IF(S$2="S",VLOOKUP(S139,'H. VER.'!$V$10:$AF$171,11,FALSE),IF(S$2="D",VLOOKUP(S139,'H. VER.'!$AL$10:$AV$171,11,FALSE),"")))))))</f>
        <v/>
      </c>
      <c r="GC139" s="148" t="str">
        <f>IF(T139="","",IF(T139="L",0,IF(T139="V",0,IF(T139="X",0,IF(T$2="L",VLOOKUP(T139,'H. VER.'!$F$10:$P$171,11,FALSE),IF(T$2="S",VLOOKUP(T139,'H. VER.'!$V$10:$AF$171,11,FALSE),IF(T$2="D",VLOOKUP(T139,'H. VER.'!$AL$10:$AV$171,11,FALSE),"")))))))</f>
        <v/>
      </c>
      <c r="GD139" s="148" t="str">
        <f>IF(U139="","",IF(U139="L",0,IF(U139="V",0,IF(U139="X",0,IF(U$2="L",VLOOKUP(U139,'H. VER.'!$F$10:$P$171,11,FALSE),IF(U$2="S",VLOOKUP(U139,'H. VER.'!$V$10:$AF$171,11,FALSE),IF(U$2="D",VLOOKUP(U139,'H. VER.'!$AL$10:$AV$171,11,FALSE),"")))))))</f>
        <v/>
      </c>
      <c r="GE139" s="148" t="str">
        <f>IF(V139="","",IF(V139="L",0,IF(V139="V",0,IF(V139="X",0,IF(V$2="L",VLOOKUP(V139,'H. VER.'!$F$10:$P$171,11,FALSE),IF(V$2="S",VLOOKUP(V139,'H. VER.'!$V$10:$AF$171,11,FALSE),IF(V$2="D",VLOOKUP(V139,'H. VER.'!$AL$10:$AV$171,11,FALSE),"")))))))</f>
        <v/>
      </c>
      <c r="GF139" s="148" t="str">
        <f>IF(W139="","",IF(W139="L",0,IF(W139="V",0,IF(W139="X",0,IF(W$2="L",VLOOKUP(W139,'H. VER.'!$F$10:$P$171,11,FALSE),IF(W$2="S",VLOOKUP(W139,'H. VER.'!$V$10:$AF$171,11,FALSE),IF(W$2="D",VLOOKUP(W139,'H. VER.'!$AL$10:$AV$171,11,FALSE),"")))))))</f>
        <v/>
      </c>
      <c r="GG139" s="148" t="str">
        <f>IF(X139="","",IF(X139="L",0,IF(X139="V",0,IF(X139="X",0,IF(X$2="L",VLOOKUP(X139,'H. VER.'!$F$10:$P$171,11,FALSE),IF(X$2="S",VLOOKUP(X139,'H. VER.'!$V$10:$AF$171,11,FALSE),IF(X$2="D",VLOOKUP(X139,'H. VER.'!$AL$10:$AV$171,11,FALSE),"")))))))</f>
        <v/>
      </c>
      <c r="GH139" s="148" t="str">
        <f>IF(Y139="","",IF(Y139="L",0,IF(Y139="V",0,IF(Y139="X",0,IF(Y$2="L",VLOOKUP(Y139,'H. VER.'!$F$10:$P$171,11,FALSE),IF(Y$2="S",VLOOKUP(Y139,'H. VER.'!$V$10:$AF$171,11,FALSE),IF(Y$2="D",VLOOKUP(Y139,'H. VER.'!$AL$10:$AV$171,11,FALSE),"")))))))</f>
        <v/>
      </c>
      <c r="GI139" s="148" t="str">
        <f>IF(Z139="","",IF(Z139="L",0,IF(Z139="V",0,IF(Z139="X",0,IF(Z$2="L",VLOOKUP(Z139,'H. VER.'!$F$10:$P$171,11,FALSE),IF(Z$2="S",VLOOKUP(Z139,'H. VER.'!$V$10:$AF$171,11,FALSE),IF(Z$2="D",VLOOKUP(Z139,'H. VER.'!$AL$10:$AV$171,11,FALSE),"")))))))</f>
        <v/>
      </c>
      <c r="GJ139" s="148" t="str">
        <f>IF(AA139="","",IF(AA139="L",0,IF(AA139="V",0,IF(AA139="X",0,IF(AA$2="L",VLOOKUP(AA139,'H. VER.'!$F$10:$P$171,11,FALSE),IF(AA$2="S",VLOOKUP(AA139,'H. VER.'!$V$10:$AF$171,11,FALSE),IF(AA$2="D",VLOOKUP(AA139,'H. VER.'!$AL$10:$AV$171,11,FALSE),"")))))))</f>
        <v/>
      </c>
      <c r="GK139" s="148" t="str">
        <f>IF(AB139="","",IF(AB139="L",0,IF(AB139="V",0,IF(AB139="X",0,IF(AB$2="L",VLOOKUP(AB139,'H. VER.'!$F$10:$P$171,11,FALSE),IF(AB$2="S",VLOOKUP(AB139,'H. VER.'!$V$10:$AF$171,11,FALSE),IF(AB$2="D",VLOOKUP(AB139,'H. VER.'!$AL$10:$AV$171,11,FALSE),"")))))))</f>
        <v/>
      </c>
      <c r="GL139" s="148" t="str">
        <f>IF(AC139="","",IF(AC139="L",0,IF(AC139="V",0,IF(AC139="X",0,IF(AC$2="L",VLOOKUP(AC139,'H. VER.'!$F$10:$P$171,11,FALSE),IF(AC$2="S",VLOOKUP(AC139,'H. VER.'!$V$10:$AF$171,11,FALSE),IF(AC$2="D",VLOOKUP(AC139,'H. VER.'!$AL$10:$AV$171,11,FALSE),"")))))))</f>
        <v/>
      </c>
      <c r="GM139" s="148" t="str">
        <f>IF(AD139="","",IF(AD139="L",0,IF(AD139="V",0,IF(AD139="X",0,IF(AD$2="L",VLOOKUP(AD139,'H. VER.'!$F$10:$P$171,11,FALSE),IF(AD$2="S",VLOOKUP(AD139,'H. VER.'!$V$10:$AF$171,11,FALSE),IF(AD$2="D",VLOOKUP(AD139,'H. VER.'!$AL$10:$AV$171,11,FALSE),"")))))))</f>
        <v/>
      </c>
      <c r="GN139" s="148" t="str">
        <f>IF(AE139="","",IF(AE139="L",0,IF(AE139="V",0,IF(AE139="X",0,IF(AE$2="L",VLOOKUP(AE139,'H. VER.'!$F$10:$P$171,11,FALSE),IF(AE$2="S",VLOOKUP(AE139,'H. VER.'!$V$10:$AF$171,11,FALSE),IF(AE$2="D",VLOOKUP(AE139,'H. VER.'!$AL$10:$AV$171,11,FALSE),"")))))))</f>
        <v/>
      </c>
      <c r="GO139" s="148" t="str">
        <f>IF(AF139="","",IF(AF139="L",0,IF(AF139="V",0,IF(AF139="X",0,IF(AF$2="L",VLOOKUP(AF139,'H. VER.'!$F$10:$P$171,11,FALSE),IF(AF$2="S",VLOOKUP(AF139,'H. VER.'!$V$10:$AF$171,11,FALSE),IF(AF$2="D",VLOOKUP(AF139,'H. VER.'!$AL$10:$AV$171,11,FALSE),"")))))))</f>
        <v/>
      </c>
      <c r="GP139" s="148" t="str">
        <f>IF(AG139="","",IF(AG139="L",0,IF(AG139="V",0,IF(AG139="X",0,IF(AG$2="L",VLOOKUP(AG139,'H. VER.'!$F$10:$P$171,11,FALSE),IF(AG$2="S",VLOOKUP(AG139,'H. VER.'!$V$10:$AF$171,11,FALSE),IF(AG$2="D",VLOOKUP(AG139,'H. VER.'!$AL$10:$AV$171,11,FALSE),"")))))))</f>
        <v/>
      </c>
      <c r="GQ139" s="148" t="str">
        <f>IF(AH139="","",IF(AH139="L",0,IF(AH139="V",0,IF(AH139="X",0,IF(AH$2="L",VLOOKUP(AH139,'H. VER.'!$F$10:$P$171,11,FALSE),IF(AH$2="S",VLOOKUP(AH139,'H. VER.'!$V$10:$AF$171,11,FALSE),IF(AH$2="D",VLOOKUP(AH139,'H. VER.'!$AL$10:$AV$171,11,FALSE),"")))))))</f>
        <v/>
      </c>
      <c r="GR139" s="148" t="str">
        <f>IF(AI139="","",IF(AI139="L",0,IF(AI139="V",0,IF(AI139="X",0,IF(AI$2="L",VLOOKUP(AI139,'H. VER.'!$F$10:$P$171,11,FALSE),IF(AI$2="S",VLOOKUP(AI139,'H. VER.'!$V$10:$AF$171,11,FALSE),IF(AI$2="D",VLOOKUP(AI139,'H. VER.'!$AL$10:$AV$171,11,FALSE),"")))))))</f>
        <v/>
      </c>
      <c r="GS139" s="148" t="str">
        <f>IF(AJ139="","",IF(AJ139="L",0,IF(AJ139="V",0,IF(AJ139="X",0,IF(AJ$2="L",VLOOKUP(AJ139,'H. VER.'!$F$10:$P$171,11,FALSE),IF(AJ$2="S",VLOOKUP(AJ139,'H. VER.'!$V$10:$AF$171,11,FALSE),IF(AJ$2="D",VLOOKUP(AJ139,'H. VER.'!$AL$10:$AV$171,11,FALSE),"")))))))</f>
        <v/>
      </c>
      <c r="GT139" s="148" t="str">
        <f>IF(AK139="","",IF(AK139="L",0,IF(AK139="V",0,IF(AK139="X",0,IF(AK$2="L",VLOOKUP(AK139,'H. VER.'!$F$10:$P$171,11,FALSE),IF(AK$2="S",VLOOKUP(AK139,'H. VER.'!$V$10:$AF$171,11,FALSE),IF(AK$2="D",VLOOKUP(AK139,'H. VER.'!$AL$10:$AV$171,11,FALSE),"")))))))</f>
        <v/>
      </c>
      <c r="GU139" s="19"/>
      <c r="GV139" s="417" t="str">
        <f t="shared" si="193"/>
        <v/>
      </c>
      <c r="GW139" s="415"/>
    </row>
    <row r="140" spans="1:205" ht="15" customHeight="1">
      <c r="A140" s="368"/>
      <c r="B140" s="367" t="str">
        <f>IFERROR(VLOOKUP(A556/7/2023+CONDUCTORES!C:V,20,FALSE),"")</f>
        <v/>
      </c>
      <c r="C140" s="560" t="str">
        <f>IF(CUADRO!A140="",IF(B140="","",B140),VLOOKUP(CUADRO!A140,CONDUCTORES!C:E,3,FALSE))</f>
        <v/>
      </c>
      <c r="D140" s="561" t="str">
        <f>IF(ISNA(IF(B140="",IF(A140="","",A140),VLOOKUP(B140,CONDUCTORES!B:F,5,FALSE))),"",(IF(B140="",IF(A140="","",A140),VLOOKUP(B140,CONDUCTORES!B:F,5,FALSE))))</f>
        <v/>
      </c>
      <c r="E140" s="546">
        <v>125</v>
      </c>
      <c r="F140" s="552"/>
      <c r="G140" s="519"/>
      <c r="H140" s="519"/>
      <c r="I140" s="519"/>
      <c r="J140" s="519"/>
      <c r="K140" s="519"/>
      <c r="L140" s="519"/>
      <c r="M140" s="519"/>
      <c r="N140" s="519"/>
      <c r="O140" s="519"/>
      <c r="P140" s="519"/>
      <c r="Q140" s="519"/>
      <c r="R140" s="519"/>
      <c r="S140" s="519"/>
      <c r="T140" s="519"/>
      <c r="U140" s="519"/>
      <c r="V140" s="519"/>
      <c r="W140" s="519"/>
      <c r="X140" s="519"/>
      <c r="Y140" s="519"/>
      <c r="Z140" s="519"/>
      <c r="AA140" s="519"/>
      <c r="AB140" s="519"/>
      <c r="AC140" s="519"/>
      <c r="AD140" s="519"/>
      <c r="AE140" s="519"/>
      <c r="AF140" s="519"/>
      <c r="AG140" s="519"/>
      <c r="AH140" s="519"/>
      <c r="AI140" s="519"/>
      <c r="AJ140" s="519"/>
      <c r="AK140" s="519"/>
      <c r="AL140" s="417">
        <f t="shared" si="111"/>
        <v>0</v>
      </c>
      <c r="AM140" s="417">
        <f t="shared" si="79"/>
        <v>31</v>
      </c>
      <c r="AN140" s="463">
        <f t="shared" si="185"/>
        <v>0</v>
      </c>
      <c r="AO140" s="463">
        <f t="shared" si="186"/>
        <v>0</v>
      </c>
      <c r="AP140" s="463">
        <f t="shared" si="187"/>
        <v>0</v>
      </c>
      <c r="AQ140" s="463">
        <f t="shared" si="188"/>
        <v>0</v>
      </c>
      <c r="AR140" s="463">
        <f t="shared" si="189"/>
        <v>0</v>
      </c>
      <c r="AS140" s="464">
        <f t="shared" si="190"/>
        <v>0</v>
      </c>
      <c r="AT140" s="464">
        <f t="shared" si="191"/>
        <v>0</v>
      </c>
      <c r="AU140" s="465">
        <f>EH140+(AO140*(CALCULADORA!$L$22/30))+(CUADRO!AP140*CALCULADORA!$J$22)+(CUADRO!AQ140*CALCULADORA!$J$22)+(CUADRO!AR140*CALCULADORA!$J$22)</f>
        <v>0</v>
      </c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97">
        <f t="shared" si="154"/>
        <v>1</v>
      </c>
      <c r="BW140" s="97">
        <f t="shared" si="155"/>
        <v>2</v>
      </c>
      <c r="BX140" s="97">
        <f t="shared" si="156"/>
        <v>3</v>
      </c>
      <c r="BY140" s="97">
        <f t="shared" si="157"/>
        <v>4</v>
      </c>
      <c r="BZ140" s="97">
        <f t="shared" si="158"/>
        <v>5</v>
      </c>
      <c r="CA140" s="97">
        <f t="shared" si="159"/>
        <v>6</v>
      </c>
      <c r="CB140" s="97">
        <f t="shared" si="160"/>
        <v>7</v>
      </c>
      <c r="CC140" s="97">
        <f t="shared" si="161"/>
        <v>8</v>
      </c>
      <c r="CD140" s="97">
        <f t="shared" si="162"/>
        <v>9</v>
      </c>
      <c r="CE140" s="97">
        <f t="shared" si="163"/>
        <v>10</v>
      </c>
      <c r="CF140" s="97">
        <f t="shared" si="164"/>
        <v>11</v>
      </c>
      <c r="CG140" s="97">
        <f t="shared" si="165"/>
        <v>12</v>
      </c>
      <c r="CH140" s="97">
        <f t="shared" si="166"/>
        <v>13</v>
      </c>
      <c r="CI140" s="97">
        <f t="shared" si="167"/>
        <v>14</v>
      </c>
      <c r="CJ140" s="97">
        <f t="shared" si="168"/>
        <v>15</v>
      </c>
      <c r="CK140" s="97">
        <f t="shared" si="169"/>
        <v>16</v>
      </c>
      <c r="CL140" s="97">
        <f t="shared" si="170"/>
        <v>17</v>
      </c>
      <c r="CM140" s="97">
        <f t="shared" si="171"/>
        <v>18</v>
      </c>
      <c r="CN140" s="97">
        <f t="shared" si="172"/>
        <v>19</v>
      </c>
      <c r="CO140" s="97">
        <f t="shared" si="173"/>
        <v>20</v>
      </c>
      <c r="CP140" s="97">
        <f t="shared" si="174"/>
        <v>21</v>
      </c>
      <c r="CQ140" s="97">
        <f t="shared" si="175"/>
        <v>22</v>
      </c>
      <c r="CR140" s="97">
        <f t="shared" si="176"/>
        <v>23</v>
      </c>
      <c r="CS140" s="97">
        <f t="shared" si="177"/>
        <v>24</v>
      </c>
      <c r="CT140" s="97">
        <f t="shared" si="178"/>
        <v>25</v>
      </c>
      <c r="CU140" s="97">
        <f t="shared" si="179"/>
        <v>26</v>
      </c>
      <c r="CV140" s="97">
        <f t="shared" si="180"/>
        <v>27</v>
      </c>
      <c r="CW140" s="97">
        <f t="shared" si="181"/>
        <v>28</v>
      </c>
      <c r="CX140" s="97">
        <f t="shared" si="182"/>
        <v>29</v>
      </c>
      <c r="CY140" s="97">
        <f t="shared" si="183"/>
        <v>30</v>
      </c>
      <c r="CZ140" s="97">
        <f t="shared" si="184"/>
        <v>31</v>
      </c>
      <c r="DA140" s="19"/>
      <c r="DB140" s="19"/>
      <c r="DC140" s="148" t="str">
        <f>IF(G140="X",CALCULADORA!$J$22,IF(CUADRO!G140="V",0,IF(CUADRO!G140="AP",0,IF(CUADRO!G140="HS",0,IF(CUADRO!G140="BA",0,IF(CALCULADORA!$M$2="INVIERNO",CUADRO!EJ140,CUADRO!FP140))))))</f>
        <v/>
      </c>
      <c r="DD140" s="148" t="str">
        <f>IF(H140="X",CALCULADORA!$J$22,IF(CUADRO!H140="V",0,IF(CUADRO!H140="AP",0,IF(CUADRO!H140="HS",0,IF(CUADRO!H140="BA",0,IF(CALCULADORA!$M$2="INVIERNO",CUADRO!EK140,CUADRO!FQ140))))))</f>
        <v/>
      </c>
      <c r="DE140" s="148" t="str">
        <f>IF(I140="X",CALCULADORA!$J$22,IF(CUADRO!I140="V",0,IF(CUADRO!I140="AP",0,IF(CUADRO!I140="HS",0,IF(CUADRO!I140="BA",0,IF(CALCULADORA!$M$2="INVIERNO",CUADRO!EL140,CUADRO!FR140))))))</f>
        <v/>
      </c>
      <c r="DF140" s="148" t="str">
        <f>IF(J140="X",CALCULADORA!$J$22,IF(CUADRO!J140="V",0,IF(CUADRO!J140="AP",0,IF(CUADRO!J140="HS",0,IF(CUADRO!J140="BA",0,IF(CALCULADORA!$M$2="INVIERNO",CUADRO!EM140,CUADRO!FS140))))))</f>
        <v/>
      </c>
      <c r="DG140" s="148" t="str">
        <f>IF(K140="X",CALCULADORA!$J$22,IF(CUADRO!K140="V",0,IF(CUADRO!K140="AP",0,IF(CUADRO!K140="HS",0,IF(CUADRO!K140="BA",0,IF(CALCULADORA!$M$2="INVIERNO",CUADRO!EN140,CUADRO!FT140))))))</f>
        <v/>
      </c>
      <c r="DH140" s="148" t="str">
        <f>IF(L140="X",CALCULADORA!$J$22,IF(CUADRO!L140="V",0,IF(CUADRO!L140="AP",0,IF(CUADRO!L140="HS",0,IF(CUADRO!L140="BA",0,IF(CALCULADORA!$M$2="INVIERNO",CUADRO!EO140,CUADRO!FU140))))))</f>
        <v/>
      </c>
      <c r="DI140" s="148" t="str">
        <f>IF(M140="X",CALCULADORA!$J$22,IF(CUADRO!M140="V",0,IF(CUADRO!M140="AP",0,IF(CUADRO!M140="HS",0,IF(CUADRO!M140="BA",0,IF(CALCULADORA!$M$2="INVIERNO",CUADRO!EP140,CUADRO!FV140))))))</f>
        <v/>
      </c>
      <c r="DJ140" s="148" t="str">
        <f>IF(N140="X",CALCULADORA!$J$22,IF(CUADRO!N140="V",0,IF(CUADRO!N140="AP",0,IF(CUADRO!N140="HS",0,IF(CUADRO!N140="BA",0,IF(CALCULADORA!$M$2="INVIERNO",CUADRO!EQ140,CUADRO!FW140))))))</f>
        <v/>
      </c>
      <c r="DK140" s="148" t="str">
        <f>IF(O140="X",CALCULADORA!$J$22,IF(CUADRO!O140="V",0,IF(CUADRO!O140="AP",0,IF(CUADRO!O140="HS",0,IF(CUADRO!O140="BA",0,IF(CALCULADORA!$M$2="INVIERNO",CUADRO!ER140,CUADRO!FX140))))))</f>
        <v/>
      </c>
      <c r="DL140" s="148" t="str">
        <f>IF(P140="X",CALCULADORA!$J$22,IF(CUADRO!P140="V",0,IF(CUADRO!P140="AP",0,IF(CUADRO!P140="HS",0,IF(CUADRO!P140="BA",0,IF(CALCULADORA!$M$2="INVIERNO",CUADRO!ES140,CUADRO!FY140))))))</f>
        <v/>
      </c>
      <c r="DM140" s="148" t="str">
        <f>IF(Q140="X",CALCULADORA!$J$22,IF(CUADRO!Q140="V",0,IF(CUADRO!Q140="AP",0,IF(CUADRO!Q140="HS",0,IF(CUADRO!Q140="BA",0,IF(CALCULADORA!$M$2="INVIERNO",CUADRO!ET140,CUADRO!FZ140))))))</f>
        <v/>
      </c>
      <c r="DN140" s="148" t="str">
        <f>IF(R140="X",CALCULADORA!$J$22,IF(CUADRO!R140="V",0,IF(CUADRO!R140="AP",0,IF(CUADRO!R140="HS",0,IF(CUADRO!R140="BA",0,IF(CALCULADORA!$M$2="INVIERNO",CUADRO!EU140,CUADRO!GA140))))))</f>
        <v/>
      </c>
      <c r="DO140" s="148" t="str">
        <f>IF(S140="X",CALCULADORA!$J$22,IF(CUADRO!S140="V",0,IF(CUADRO!S140="AP",0,IF(CUADRO!S140="HS",0,IF(CUADRO!S140="BA",0,IF(CALCULADORA!$M$2="INVIERNO",CUADRO!EV140,CUADRO!GB140))))))</f>
        <v/>
      </c>
      <c r="DP140" s="148" t="str">
        <f>IF(T140="X",CALCULADORA!$J$22,IF(CUADRO!T140="V",0,IF(CUADRO!T140="AP",0,IF(CUADRO!T140="HS",0,IF(CUADRO!T140="BA",0,IF(CALCULADORA!$M$2="INVIERNO",CUADRO!EW140,CUADRO!GC140))))))</f>
        <v/>
      </c>
      <c r="DQ140" s="148" t="str">
        <f>IF(U140="X",CALCULADORA!$J$22,IF(CUADRO!U140="V",0,IF(CUADRO!U140="AP",0,IF(CUADRO!U140="HS",0,IF(CUADRO!U140="BA",0,IF(CALCULADORA!$M$2="INVIERNO",CUADRO!EX140,CUADRO!GD140))))))</f>
        <v/>
      </c>
      <c r="DR140" s="148" t="str">
        <f>IF(V140="X",CALCULADORA!$J$22,IF(CUADRO!V140="V",0,IF(CUADRO!V140="AP",0,IF(CUADRO!V140="HS",0,IF(CUADRO!V140="BA",0,IF(CALCULADORA!$M$2="INVIERNO",CUADRO!EY140,CUADRO!GE140))))))</f>
        <v/>
      </c>
      <c r="DS140" s="148" t="str">
        <f>IF(W140="X",CALCULADORA!$J$22,IF(CUADRO!W140="V",0,IF(CUADRO!W140="AP",0,IF(CUADRO!W140="HS",0,IF(CUADRO!W140="BA",0,IF(CALCULADORA!$M$2="INVIERNO",CUADRO!EZ140,CUADRO!GF140))))))</f>
        <v/>
      </c>
      <c r="DT140" s="148" t="str">
        <f>IF(X140="X",CALCULADORA!$J$22,IF(CUADRO!X140="V",0,IF(CUADRO!X140="AP",0,IF(CUADRO!X140="HS",0,IF(CUADRO!X140="BA",0,IF(CALCULADORA!$M$2="INVIERNO",CUADRO!FA140,CUADRO!GG140))))))</f>
        <v/>
      </c>
      <c r="DU140" s="148" t="str">
        <f>IF(Y140="X",CALCULADORA!$J$22,IF(CUADRO!Y140="V",0,IF(CUADRO!Y140="AP",0,IF(CUADRO!Y140="HS",0,IF(CUADRO!Y140="BA",0,IF(CALCULADORA!$M$2="INVIERNO",CUADRO!FB140,CUADRO!GH140))))))</f>
        <v/>
      </c>
      <c r="DV140" s="148" t="str">
        <f>IF(Z140="X",CALCULADORA!$J$22,IF(CUADRO!Z140="V",0,IF(CUADRO!Z140="AP",0,IF(CUADRO!Z140="HS",0,IF(CUADRO!Z140="BA",0,IF(CALCULADORA!$M$2="INVIERNO",CUADRO!FC140,CUADRO!GI140))))))</f>
        <v/>
      </c>
      <c r="DW140" s="148" t="str">
        <f>IF(AA140="X",CALCULADORA!$J$22,IF(CUADRO!AA140="V",0,IF(CUADRO!AA140="AP",0,IF(CUADRO!AA140="HS",0,IF(CUADRO!AA140="BA",0,IF(CALCULADORA!$M$2="INVIERNO",CUADRO!FD140,CUADRO!GJ140))))))</f>
        <v/>
      </c>
      <c r="DX140" s="148" t="str">
        <f>IF(AB140="X",CALCULADORA!$J$22,IF(CUADRO!AB140="V",0,IF(CUADRO!AB140="AP",0,IF(CUADRO!AB140="HS",0,IF(CUADRO!AB140="BA",0,IF(CALCULADORA!$M$2="INVIERNO",CUADRO!FE140,CUADRO!GK140))))))</f>
        <v/>
      </c>
      <c r="DY140" s="148" t="str">
        <f>IF(AC140="X",CALCULADORA!$J$22,IF(CUADRO!AC140="V",0,IF(CUADRO!AC140="AP",0,IF(CUADRO!AC140="HS",0,IF(CUADRO!AC140="BA",0,IF(CALCULADORA!$M$2="INVIERNO",CUADRO!FF140,CUADRO!GL140))))))</f>
        <v/>
      </c>
      <c r="DZ140" s="148" t="str">
        <f>IF(AD140="X",CALCULADORA!$J$22,IF(CUADRO!AD140="V",0,IF(CUADRO!AD140="AP",0,IF(CUADRO!AD140="HS",0,IF(CUADRO!AD140="BA",0,IF(CALCULADORA!$M$2="INVIERNO",CUADRO!FG140,CUADRO!GM140))))))</f>
        <v/>
      </c>
      <c r="EA140" s="148" t="str">
        <f>IF(AE140="X",CALCULADORA!$J$22,IF(CUADRO!AE140="V",0,IF(CUADRO!AE140="AP",0,IF(CUADRO!AE140="HS",0,IF(CUADRO!AE140="BA",0,IF(CALCULADORA!$M$2="INVIERNO",CUADRO!FH140,CUADRO!GN140))))))</f>
        <v/>
      </c>
      <c r="EB140" s="148" t="str">
        <f>IF(AF140="X",CALCULADORA!$J$22,IF(CUADRO!AF140="V",0,IF(CUADRO!AF140="AP",0,IF(CUADRO!AF140="HS",0,IF(CUADRO!AF140="BA",0,IF(CALCULADORA!$M$2="INVIERNO",CUADRO!FI140,CUADRO!GO140))))))</f>
        <v/>
      </c>
      <c r="EC140" s="148" t="str">
        <f>IF(AG140="X",CALCULADORA!$J$22,IF(CUADRO!AG140="V",0,IF(CUADRO!AG140="AP",0,IF(CUADRO!AG140="HS",0,IF(CUADRO!AG140="BA",0,IF(CALCULADORA!$M$2="INVIERNO",CUADRO!FJ140,CUADRO!GP140))))))</f>
        <v/>
      </c>
      <c r="ED140" s="148" t="str">
        <f>IF(AH140="X",CALCULADORA!$J$22,IF(CUADRO!AH140="V",0,IF(CUADRO!AH140="AP",0,IF(CUADRO!AH140="HS",0,IF(CUADRO!AH140="BA",0,IF(CALCULADORA!$M$2="INVIERNO",CUADRO!FK140,CUADRO!GQ140))))))</f>
        <v/>
      </c>
      <c r="EE140" s="148" t="str">
        <f>IF(AI140="X",CALCULADORA!$J$22,IF(CUADRO!AI140="V",0,IF(CUADRO!AI140="AP",0,IF(CUADRO!AI140="HS",0,IF(CUADRO!AI140="BA",0,IF(CALCULADORA!$M$2="INVIERNO",CUADRO!FL140,CUADRO!GR140))))))</f>
        <v/>
      </c>
      <c r="EF140" s="148" t="str">
        <f>IF(AJ140="X",CALCULADORA!$J$22,IF(CUADRO!AJ140="V",0,IF(CUADRO!AJ140="AP",0,IF(CUADRO!AJ140="HS",0,IF(CUADRO!AJ140="BA",0,IF(CALCULADORA!$M$2="INVIERNO",CUADRO!FM140,CUADRO!GS140))))))</f>
        <v/>
      </c>
      <c r="EG140" s="148" t="str">
        <f>IF(AK140="X",CALCULADORA!$J$22,IF(CUADRO!AK140="V",0,IF(CUADRO!AK140="AP",0,IF(CUADRO!AK140="HS",0,IF(CUADRO!AK140="BA",0,IF(CALCULADORA!$M$2="INVIERNO",CUADRO!FN140,CUADRO!GT140))))))</f>
        <v/>
      </c>
      <c r="EH140" s="363">
        <f t="shared" si="192"/>
        <v>0</v>
      </c>
      <c r="EI140" s="19"/>
      <c r="EJ140" s="148" t="str">
        <f>IF(G140="","",IF(G140="L",0,IF(G140="V",0,IF(G140="X",0,IF(G$2="L",VLOOKUP(G140,'H. INV.'!$F$10:$P$171,11,FALSE),IF(G$2="S",VLOOKUP(G140,'H. INV.'!$V$10:$AF$171,11,FALSE),IF(G$2="D",VLOOKUP(G140,'H. INV.'!$AL$10:$AV$171,11,FALSE),"")))))))</f>
        <v/>
      </c>
      <c r="EK140" s="148" t="str">
        <f>IF(H140="","",IF(H140="L",0,IF(H140="V",0,IF(H140="X",0,IF(H$2="L",VLOOKUP(H140,'H. INV.'!$F$10:$P$171,11,FALSE),IF(H$2="S",VLOOKUP(H140,'H. INV.'!$V$10:$AF$171,11,FALSE),IF(H$2="D",VLOOKUP(H140,'H. INV.'!$AL$10:$AV$171,11,FALSE),"")))))))</f>
        <v/>
      </c>
      <c r="EL140" s="148" t="str">
        <f>IF(I140="","",IF(I140="L",0,IF(I140="V",0,IF(I140="X",0,IF(I$2="L",VLOOKUP(I140,'H. INV.'!$F$10:$P$171,11,FALSE),IF(I$2="S",VLOOKUP(I140,'H. INV.'!$V$10:$AF$171,11,FALSE),IF(I$2="D",VLOOKUP(I140,'H. INV.'!$AL$10:$AV$171,11,FALSE),"")))))))</f>
        <v/>
      </c>
      <c r="EM140" s="148" t="str">
        <f>IF(J140="","",IF(J140="L",0,IF(J140="V",0,IF(J140="X",0,IF(J$2="L",VLOOKUP(J140,'H. INV.'!$F$10:$P$171,11,FALSE),IF(J$2="S",VLOOKUP(J140,'H. INV.'!$V$10:$AF$171,11,FALSE),IF(J$2="D",VLOOKUP(J140,'H. INV.'!$AL$10:$AV$171,11,FALSE),"")))))))</f>
        <v/>
      </c>
      <c r="EN140" s="148" t="str">
        <f>IF(K140="","",IF(K140="L",0,IF(K140="V",0,IF(K140="X",0,IF(K$2="L",VLOOKUP(K140,'H. INV.'!$F$10:$P$171,11,FALSE),IF(K$2="S",VLOOKUP(K140,'H. INV.'!$V$10:$AF$171,11,FALSE),IF(K$2="D",VLOOKUP(K140,'H. INV.'!$AL$10:$AV$171,11,FALSE),"")))))))</f>
        <v/>
      </c>
      <c r="EO140" s="148" t="str">
        <f>IF(L140="","",IF(L140="L",0,IF(L140="V",0,IF(L140="X",0,IF(L$2="L",VLOOKUP(L140,'H. INV.'!$F$10:$P$171,11,FALSE),IF(L$2="S",VLOOKUP(L140,'H. INV.'!$V$10:$AF$171,11,FALSE),IF(L$2="D",VLOOKUP(L140,'H. INV.'!$AL$10:$AV$171,11,FALSE),"")))))))</f>
        <v/>
      </c>
      <c r="EP140" s="148" t="str">
        <f>IF(M140="","",IF(M140="L",0,IF(M140="V",0,IF(M140="X",0,IF(M$2="L",VLOOKUP(M140,'H. INV.'!$F$10:$P$171,11,FALSE),IF(M$2="S",VLOOKUP(M140,'H. INV.'!$V$10:$AF$171,11,FALSE),IF(M$2="D",VLOOKUP(M140,'H. INV.'!$AL$10:$AV$171,11,FALSE),"")))))))</f>
        <v/>
      </c>
      <c r="EQ140" s="148" t="str">
        <f>IF(N140="","",IF(N140="L",0,IF(N140="V",0,IF(N140="X",0,IF(N$2="L",VLOOKUP(N140,'H. INV.'!$F$10:$P$171,11,FALSE),IF(N$2="S",VLOOKUP(N140,'H. INV.'!$V$10:$AF$171,11,FALSE),IF(N$2="D",VLOOKUP(N140,'H. INV.'!$AL$10:$AV$171,11,FALSE),"")))))))</f>
        <v/>
      </c>
      <c r="ER140" s="148" t="str">
        <f>IF(O140="","",IF(O140="L",0,IF(O140="V",0,IF(O140="X",0,IF(O$2="L",VLOOKUP(O140,'H. INV.'!$F$10:$P$171,11,FALSE),IF(O$2="S",VLOOKUP(O140,'H. INV.'!$V$10:$AF$171,11,FALSE),IF(O$2="D",VLOOKUP(O140,'H. INV.'!$AL$10:$AV$171,11,FALSE),"")))))))</f>
        <v/>
      </c>
      <c r="ES140" s="148" t="str">
        <f>IF(P140="","",IF(P140="L",0,IF(P140="V",0,IF(P140="X",0,IF(P$2="L",VLOOKUP(P140,'H. INV.'!$F$10:$P$171,11,FALSE),IF(P$2="S",VLOOKUP(P140,'H. INV.'!$V$10:$AF$171,11,FALSE),IF(P$2="D",VLOOKUP(P140,'H. INV.'!$AL$10:$AV$171,11,FALSE),"")))))))</f>
        <v/>
      </c>
      <c r="ET140" s="148" t="str">
        <f>IF(Q140="","",IF(Q140="L",0,IF(Q140="V",0,IF(Q140="X",0,IF(Q$2="L",VLOOKUP(Q140,'H. INV.'!$F$10:$P$171,11,FALSE),IF(Q$2="S",VLOOKUP(Q140,'H. INV.'!$V$10:$AF$171,11,FALSE),IF(Q$2="D",VLOOKUP(Q140,'H. INV.'!$AL$10:$AV$171,11,FALSE),"")))))))</f>
        <v/>
      </c>
      <c r="EU140" s="148" t="str">
        <f>IF(R140="","",IF(R140="L",0,IF(R140="V",0,IF(R140="X",0,IF(R$2="L",VLOOKUP(R140,'H. INV.'!$F$10:$P$171,11,FALSE),IF(R$2="S",VLOOKUP(R140,'H. INV.'!$V$10:$AF$171,11,FALSE),IF(R$2="D",VLOOKUP(R140,'H. INV.'!$AL$10:$AV$171,11,FALSE),"")))))))</f>
        <v/>
      </c>
      <c r="EV140" s="148" t="str">
        <f>IF(S140="","",IF(S140="L",0,IF(S140="V",0,IF(S140="X",0,IF(S$2="L",VLOOKUP(S140,'H. INV.'!$F$10:$P$171,11,FALSE),IF(S$2="S",VLOOKUP(S140,'H. INV.'!$V$10:$AF$171,11,FALSE),IF(S$2="D",VLOOKUP(S140,'H. INV.'!$AL$10:$AV$171,11,FALSE),"")))))))</f>
        <v/>
      </c>
      <c r="EW140" s="148" t="str">
        <f>IF(T140="","",IF(T140="L",0,IF(T140="V",0,IF(T140="X",0,IF(T$2="L",VLOOKUP(T140,'H. INV.'!$F$10:$P$171,11,FALSE),IF(T$2="S",VLOOKUP(T140,'H. INV.'!$V$10:$AF$171,11,FALSE),IF(T$2="D",VLOOKUP(T140,'H. INV.'!$AL$10:$AV$171,11,FALSE),"")))))))</f>
        <v/>
      </c>
      <c r="EX140" s="148" t="str">
        <f>IF(U140="","",IF(U140="L",0,IF(U140="V",0,IF(U140="X",0,IF(U$2="L",VLOOKUP(U140,'H. INV.'!$F$10:$P$171,11,FALSE),IF(U$2="S",VLOOKUP(U140,'H. INV.'!$V$10:$AF$171,11,FALSE),IF(U$2="D",VLOOKUP(U140,'H. INV.'!$AL$10:$AV$171,11,FALSE),"")))))))</f>
        <v/>
      </c>
      <c r="EY140" s="148" t="str">
        <f>IF(V140="","",IF(V140="L",0,IF(V140="V",0,IF(V140="X",0,IF(V$2="L",VLOOKUP(V140,'H. INV.'!$F$10:$P$171,11,FALSE),IF(V$2="S",VLOOKUP(V140,'H. INV.'!$V$10:$AF$171,11,FALSE),IF(V$2="D",VLOOKUP(V140,'H. INV.'!$AL$10:$AV$171,11,FALSE),"")))))))</f>
        <v/>
      </c>
      <c r="EZ140" s="148" t="str">
        <f>IF(W140="","",IF(W140="L",0,IF(W140="V",0,IF(W140="X",0,IF(W$2="L",VLOOKUP(W140,'H. INV.'!$F$10:$P$171,11,FALSE),IF(W$2="S",VLOOKUP(W140,'H. INV.'!$V$10:$AF$171,11,FALSE),IF(W$2="D",VLOOKUP(W140,'H. INV.'!$AL$10:$AV$171,11,FALSE),"")))))))</f>
        <v/>
      </c>
      <c r="FA140" s="148" t="str">
        <f>IF(X140="","",IF(X140="L",0,IF(X140="V",0,IF(X140="X",0,IF(X$2="L",VLOOKUP(X140,'H. INV.'!$F$10:$P$171,11,FALSE),IF(X$2="S",VLOOKUP(X140,'H. INV.'!$V$10:$AF$171,11,FALSE),IF(X$2="D",VLOOKUP(X140,'H. INV.'!$AL$10:$AV$171,11,FALSE),"")))))))</f>
        <v/>
      </c>
      <c r="FB140" s="148" t="str">
        <f>IF(Y140="","",IF(Y140="L",0,IF(Y140="V",0,IF(Y140="X",0,IF(Y$2="L",VLOOKUP(Y140,'H. INV.'!$F$10:$P$171,11,FALSE),IF(Y$2="S",VLOOKUP(Y140,'H. INV.'!$V$10:$AF$171,11,FALSE),IF(Y$2="D",VLOOKUP(Y140,'H. INV.'!$AL$10:$AV$171,11,FALSE),"")))))))</f>
        <v/>
      </c>
      <c r="FC140" s="148" t="str">
        <f>IF(Z140="","",IF(Z140="L",0,IF(Z140="V",0,IF(Z140="X",0,IF(Z$2="L",VLOOKUP(Z140,'H. INV.'!$F$10:$P$171,11,FALSE),IF(Z$2="S",VLOOKUP(Z140,'H. INV.'!$V$10:$AF$171,11,FALSE),IF(Z$2="D",VLOOKUP(Z140,'H. INV.'!$AL$10:$AV$171,11,FALSE),"")))))))</f>
        <v/>
      </c>
      <c r="FD140" s="148" t="str">
        <f>IF(AA140="","",IF(AA140="L",0,IF(AA140="V",0,IF(AA140="X",0,IF(AA$2="L",VLOOKUP(AA140,'H. INV.'!$F$10:$P$171,11,FALSE),IF(AA$2="S",VLOOKUP(AA140,'H. INV.'!$V$10:$AF$171,11,FALSE),IF(AA$2="D",VLOOKUP(AA140,'H. INV.'!$AL$10:$AV$171,11,FALSE),"")))))))</f>
        <v/>
      </c>
      <c r="FE140" s="148" t="str">
        <f>IF(AB140="","",IF(AB140="L",0,IF(AB140="V",0,IF(AB140="X",0,IF(AB$2="L",VLOOKUP(AB140,'H. INV.'!$F$10:$P$171,11,FALSE),IF(AB$2="S",VLOOKUP(AB140,'H. INV.'!$V$10:$AF$171,11,FALSE),IF(AB$2="D",VLOOKUP(AB140,'H. INV.'!$AL$10:$AV$171,11,FALSE),"")))))))</f>
        <v/>
      </c>
      <c r="FF140" s="148" t="str">
        <f>IF(AC140="","",IF(AC140="L",0,IF(AC140="V",0,IF(AC140="X",0,IF(AC$2="L",VLOOKUP(AC140,'H. INV.'!$F$10:$P$171,11,FALSE),IF(AC$2="S",VLOOKUP(AC140,'H. INV.'!$V$10:$AF$171,11,FALSE),IF(AC$2="D",VLOOKUP(AC140,'H. INV.'!$AL$10:$AV$171,11,FALSE),"")))))))</f>
        <v/>
      </c>
      <c r="FG140" s="148" t="str">
        <f>IF(AD140="","",IF(AD140="L",0,IF(AD140="V",0,IF(AD140="X",0,IF(AD$2="L",VLOOKUP(AD140,'H. INV.'!$F$10:$P$171,11,FALSE),IF(AD$2="S",VLOOKUP(AD140,'H. INV.'!$V$10:$AF$171,11,FALSE),IF(AD$2="D",VLOOKUP(AD140,'H. INV.'!$AL$10:$AV$171,11,FALSE),"")))))))</f>
        <v/>
      </c>
      <c r="FH140" s="148" t="str">
        <f>IF(AE140="","",IF(AE140="L",0,IF(AE140="V",0,IF(AE140="X",0,IF(AE$2="L",VLOOKUP(AE140,'H. INV.'!$F$10:$P$171,11,FALSE),IF(AE$2="S",VLOOKUP(AE140,'H. INV.'!$V$10:$AF$171,11,FALSE),IF(AE$2="D",VLOOKUP(AE140,'H. INV.'!$AL$10:$AV$171,11,FALSE),"")))))))</f>
        <v/>
      </c>
      <c r="FI140" s="148" t="str">
        <f>IF(AF140="","",IF(AF140="L",0,IF(AF140="V",0,IF(AF140="X",0,IF(AF$2="L",VLOOKUP(AF140,'H. INV.'!$F$10:$P$171,11,FALSE),IF(AF$2="S",VLOOKUP(AF140,'H. INV.'!$V$10:$AF$171,11,FALSE),IF(AF$2="D",VLOOKUP(AF140,'H. INV.'!$AL$10:$AV$171,11,FALSE),"")))))))</f>
        <v/>
      </c>
      <c r="FJ140" s="148" t="str">
        <f>IF(AG140="","",IF(AG140="L",0,IF(AG140="V",0,IF(AG140="X",0,IF(AG$2="L",VLOOKUP(AG140,'H. INV.'!$F$10:$P$171,11,FALSE),IF(AG$2="S",VLOOKUP(AG140,'H. INV.'!$V$10:$AF$171,11,FALSE),IF(AG$2="D",VLOOKUP(AG140,'H. INV.'!$AL$10:$AV$171,11,FALSE),"")))))))</f>
        <v/>
      </c>
      <c r="FK140" s="148" t="str">
        <f>IF(AH140="","",IF(AH140="L",0,IF(AH140="V",0,IF(AH140="X",0,IF(AH$2="L",VLOOKUP(AH140,'H. INV.'!$F$10:$P$171,11,FALSE),IF(AH$2="S",VLOOKUP(AH140,'H. INV.'!$V$10:$AF$171,11,FALSE),IF(AH$2="D",VLOOKUP(AH140,'H. INV.'!$AL$10:$AV$171,11,FALSE),"")))))))</f>
        <v/>
      </c>
      <c r="FL140" s="148" t="str">
        <f>IF(AI140="","",IF(AI140="L",0,IF(AI140="V",0,IF(AI140="X",0,IF(AI$2="L",VLOOKUP(AI140,'H. INV.'!$F$10:$P$171,11,FALSE),IF(AI$2="S",VLOOKUP(AI140,'H. INV.'!$V$10:$AF$171,11,FALSE),IF(AI$2="D",VLOOKUP(AI140,'H. INV.'!$AL$10:$AV$171,11,FALSE),"")))))))</f>
        <v/>
      </c>
      <c r="FM140" s="148" t="str">
        <f>IF(AJ140="","",IF(AJ140="L",0,IF(AJ140="V",0,IF(AJ140="X",0,IF(AJ$2="L",VLOOKUP(AJ140,'H. INV.'!$F$10:$P$171,11,FALSE),IF(AJ$2="S",VLOOKUP(AJ140,'H. INV.'!$V$10:$AF$171,11,FALSE),IF(AJ$2="D",VLOOKUP(AJ140,'H. INV.'!$AL$10:$AV$171,11,FALSE),"")))))))</f>
        <v/>
      </c>
      <c r="FN140" s="148" t="str">
        <f>IF(AK140="","",IF(AK140="L",0,IF(AK140="V",0,IF(AK140="X",0,IF(AK$2="L",VLOOKUP(AK140,'H. INV.'!$F$10:$P$171,11,FALSE),IF(AK$2="S",VLOOKUP(AK140,'H. INV.'!$V$10:$AF$171,11,FALSE),IF(AK$2="D",VLOOKUP(AK140,'H. INV.'!$AL$10:$AV$171,11,FALSE),"")))))))</f>
        <v/>
      </c>
      <c r="FO140" s="19"/>
      <c r="FP140" s="148" t="str">
        <f>IF(G140="","",IF(G140="L",0,IF(G140="V",0,IF(G140="X",0,IF(G$2="L",VLOOKUP(G140,'H. VER.'!$F$10:$P$171,11,FALSE),IF(G$2="S",VLOOKUP(G140,'H. VER.'!$V$10:$AF$171,11,FALSE),IF(G$2="D",VLOOKUP(G140,'H. VER.'!$AL$10:$AV$171,11,FALSE),"")))))))</f>
        <v/>
      </c>
      <c r="FQ140" s="148" t="str">
        <f>IF(H140="","",IF(H140="L",0,IF(H140="V",0,IF(H140="X",0,IF(H$2="L",VLOOKUP(H140,'H. VER.'!$F$10:$P$171,11,FALSE),IF(H$2="S",VLOOKUP(H140,'H. VER.'!$V$10:$AF$171,11,FALSE),IF(H$2="D",VLOOKUP(H140,'H. VER.'!$AL$10:$AV$171,11,FALSE),"")))))))</f>
        <v/>
      </c>
      <c r="FR140" s="148" t="str">
        <f>IF(I140="","",IF(I140="L",0,IF(I140="V",0,IF(I140="X",0,IF(I$2="L",VLOOKUP(I140,'H. VER.'!$F$10:$P$171,11,FALSE),IF(I$2="S",VLOOKUP(I140,'H. VER.'!$V$10:$AF$171,11,FALSE),IF(I$2="D",VLOOKUP(I140,'H. VER.'!$AL$10:$AV$171,11,FALSE),"")))))))</f>
        <v/>
      </c>
      <c r="FS140" s="148" t="str">
        <f>IF(J140="","",IF(J140="L",0,IF(J140="V",0,IF(J140="X",0,IF(J$2="L",VLOOKUP(J140,'H. VER.'!$F$10:$P$171,11,FALSE),IF(J$2="S",VLOOKUP(J140,'H. VER.'!$V$10:$AF$171,11,FALSE),IF(J$2="D",VLOOKUP(J140,'H. VER.'!$AL$10:$AV$171,11,FALSE),"")))))))</f>
        <v/>
      </c>
      <c r="FT140" s="148" t="str">
        <f>IF(K140="","",IF(K140="L",0,IF(K140="V",0,IF(K140="X",0,IF(K$2="L",VLOOKUP(K140,'H. VER.'!$F$10:$P$171,11,FALSE),IF(K$2="S",VLOOKUP(K140,'H. VER.'!$V$10:$AF$171,11,FALSE),IF(K$2="D",VLOOKUP(K140,'H. VER.'!$AL$10:$AV$171,11,FALSE),"")))))))</f>
        <v/>
      </c>
      <c r="FU140" s="148" t="str">
        <f>IF(L140="","",IF(L140="L",0,IF(L140="V",0,IF(L140="X",0,IF(L$2="L",VLOOKUP(L140,'H. VER.'!$F$10:$P$171,11,FALSE),IF(L$2="S",VLOOKUP(L140,'H. VER.'!$V$10:$AF$171,11,FALSE),IF(L$2="D",VLOOKUP(L140,'H. VER.'!$AL$10:$AV$171,11,FALSE),"")))))))</f>
        <v/>
      </c>
      <c r="FV140" s="148" t="str">
        <f>IF(M140="","",IF(M140="L",0,IF(M140="V",0,IF(M140="X",0,IF(M$2="L",VLOOKUP(M140,'H. VER.'!$F$10:$P$171,11,FALSE),IF(M$2="S",VLOOKUP(M140,'H. VER.'!$V$10:$AF$171,11,FALSE),IF(M$2="D",VLOOKUP(M140,'H. VER.'!$AL$10:$AV$171,11,FALSE),"")))))))</f>
        <v/>
      </c>
      <c r="FW140" s="148" t="str">
        <f>IF(N140="","",IF(N140="L",0,IF(N140="V",0,IF(N140="X",0,IF(N$2="L",VLOOKUP(N140,'H. VER.'!$F$10:$P$171,11,FALSE),IF(N$2="S",VLOOKUP(N140,'H. VER.'!$V$10:$AF$171,11,FALSE),IF(N$2="D",VLOOKUP(N140,'H. VER.'!$AL$10:$AV$171,11,FALSE),"")))))))</f>
        <v/>
      </c>
      <c r="FX140" s="148" t="str">
        <f>IF(O140="","",IF(O140="L",0,IF(O140="V",0,IF(O140="X",0,IF(O$2="L",VLOOKUP(O140,'H. VER.'!$F$10:$P$171,11,FALSE),IF(O$2="S",VLOOKUP(O140,'H. VER.'!$V$10:$AF$171,11,FALSE),IF(O$2="D",VLOOKUP(O140,'H. VER.'!$AL$10:$AV$171,11,FALSE),"")))))))</f>
        <v/>
      </c>
      <c r="FY140" s="148" t="str">
        <f>IF(P140="","",IF(P140="L",0,IF(P140="V",0,IF(P140="X",0,IF(P$2="L",VLOOKUP(P140,'H. VER.'!$F$10:$P$171,11,FALSE),IF(P$2="S",VLOOKUP(P140,'H. VER.'!$V$10:$AF$171,11,FALSE),IF(P$2="D",VLOOKUP(P140,'H. VER.'!$AL$10:$AV$171,11,FALSE),"")))))))</f>
        <v/>
      </c>
      <c r="FZ140" s="148" t="str">
        <f>IF(Q140="","",IF(Q140="L",0,IF(Q140="V",0,IF(Q140="X",0,IF(Q$2="L",VLOOKUP(Q140,'H. VER.'!$F$10:$P$171,11,FALSE),IF(Q$2="S",VLOOKUP(Q140,'H. VER.'!$V$10:$AF$171,11,FALSE),IF(Q$2="D",VLOOKUP(Q140,'H. VER.'!$AL$10:$AV$171,11,FALSE),"")))))))</f>
        <v/>
      </c>
      <c r="GA140" s="148" t="str">
        <f>IF(R140="","",IF(R140="L",0,IF(R140="V",0,IF(R140="X",0,IF(R$2="L",VLOOKUP(R140,'H. VER.'!$F$10:$P$171,11,FALSE),IF(R$2="S",VLOOKUP(R140,'H. VER.'!$V$10:$AF$171,11,FALSE),IF(R$2="D",VLOOKUP(R140,'H. VER.'!$AL$10:$AV$171,11,FALSE),"")))))))</f>
        <v/>
      </c>
      <c r="GB140" s="148" t="str">
        <f>IF(S140="","",IF(S140="L",0,IF(S140="V",0,IF(S140="X",0,IF(S$2="L",VLOOKUP(S140,'H. VER.'!$F$10:$P$171,11,FALSE),IF(S$2="S",VLOOKUP(S140,'H. VER.'!$V$10:$AF$171,11,FALSE),IF(S$2="D",VLOOKUP(S140,'H. VER.'!$AL$10:$AV$171,11,FALSE),"")))))))</f>
        <v/>
      </c>
      <c r="GC140" s="148" t="str">
        <f>IF(T140="","",IF(T140="L",0,IF(T140="V",0,IF(T140="X",0,IF(T$2="L",VLOOKUP(T140,'H. VER.'!$F$10:$P$171,11,FALSE),IF(T$2="S",VLOOKUP(T140,'H. VER.'!$V$10:$AF$171,11,FALSE),IF(T$2="D",VLOOKUP(T140,'H. VER.'!$AL$10:$AV$171,11,FALSE),"")))))))</f>
        <v/>
      </c>
      <c r="GD140" s="148" t="str">
        <f>IF(U140="","",IF(U140="L",0,IF(U140="V",0,IF(U140="X",0,IF(U$2="L",VLOOKUP(U140,'H. VER.'!$F$10:$P$171,11,FALSE),IF(U$2="S",VLOOKUP(U140,'H. VER.'!$V$10:$AF$171,11,FALSE),IF(U$2="D",VLOOKUP(U140,'H. VER.'!$AL$10:$AV$171,11,FALSE),"")))))))</f>
        <v/>
      </c>
      <c r="GE140" s="148" t="str">
        <f>IF(V140="","",IF(V140="L",0,IF(V140="V",0,IF(V140="X",0,IF(V$2="L",VLOOKUP(V140,'H. VER.'!$F$10:$P$171,11,FALSE),IF(V$2="S",VLOOKUP(V140,'H. VER.'!$V$10:$AF$171,11,FALSE),IF(V$2="D",VLOOKUP(V140,'H. VER.'!$AL$10:$AV$171,11,FALSE),"")))))))</f>
        <v/>
      </c>
      <c r="GF140" s="148" t="str">
        <f>IF(W140="","",IF(W140="L",0,IF(W140="V",0,IF(W140="X",0,IF(W$2="L",VLOOKUP(W140,'H. VER.'!$F$10:$P$171,11,FALSE),IF(W$2="S",VLOOKUP(W140,'H. VER.'!$V$10:$AF$171,11,FALSE),IF(W$2="D",VLOOKUP(W140,'H. VER.'!$AL$10:$AV$171,11,FALSE),"")))))))</f>
        <v/>
      </c>
      <c r="GG140" s="148" t="str">
        <f>IF(X140="","",IF(X140="L",0,IF(X140="V",0,IF(X140="X",0,IF(X$2="L",VLOOKUP(X140,'H. VER.'!$F$10:$P$171,11,FALSE),IF(X$2="S",VLOOKUP(X140,'H. VER.'!$V$10:$AF$171,11,FALSE),IF(X$2="D",VLOOKUP(X140,'H. VER.'!$AL$10:$AV$171,11,FALSE),"")))))))</f>
        <v/>
      </c>
      <c r="GH140" s="148" t="str">
        <f>IF(Y140="","",IF(Y140="L",0,IF(Y140="V",0,IF(Y140="X",0,IF(Y$2="L",VLOOKUP(Y140,'H. VER.'!$F$10:$P$171,11,FALSE),IF(Y$2="S",VLOOKUP(Y140,'H. VER.'!$V$10:$AF$171,11,FALSE),IF(Y$2="D",VLOOKUP(Y140,'H. VER.'!$AL$10:$AV$171,11,FALSE),"")))))))</f>
        <v/>
      </c>
      <c r="GI140" s="148" t="str">
        <f>IF(Z140="","",IF(Z140="L",0,IF(Z140="V",0,IF(Z140="X",0,IF(Z$2="L",VLOOKUP(Z140,'H. VER.'!$F$10:$P$171,11,FALSE),IF(Z$2="S",VLOOKUP(Z140,'H. VER.'!$V$10:$AF$171,11,FALSE),IF(Z$2="D",VLOOKUP(Z140,'H. VER.'!$AL$10:$AV$171,11,FALSE),"")))))))</f>
        <v/>
      </c>
      <c r="GJ140" s="148" t="str">
        <f>IF(AA140="","",IF(AA140="L",0,IF(AA140="V",0,IF(AA140="X",0,IF(AA$2="L",VLOOKUP(AA140,'H. VER.'!$F$10:$P$171,11,FALSE),IF(AA$2="S",VLOOKUP(AA140,'H. VER.'!$V$10:$AF$171,11,FALSE),IF(AA$2="D",VLOOKUP(AA140,'H. VER.'!$AL$10:$AV$171,11,FALSE),"")))))))</f>
        <v/>
      </c>
      <c r="GK140" s="148" t="str">
        <f>IF(AB140="","",IF(AB140="L",0,IF(AB140="V",0,IF(AB140="X",0,IF(AB$2="L",VLOOKUP(AB140,'H. VER.'!$F$10:$P$171,11,FALSE),IF(AB$2="S",VLOOKUP(AB140,'H. VER.'!$V$10:$AF$171,11,FALSE),IF(AB$2="D",VLOOKUP(AB140,'H. VER.'!$AL$10:$AV$171,11,FALSE),"")))))))</f>
        <v/>
      </c>
      <c r="GL140" s="148" t="str">
        <f>IF(AC140="","",IF(AC140="L",0,IF(AC140="V",0,IF(AC140="X",0,IF(AC$2="L",VLOOKUP(AC140,'H. VER.'!$F$10:$P$171,11,FALSE),IF(AC$2="S",VLOOKUP(AC140,'H. VER.'!$V$10:$AF$171,11,FALSE),IF(AC$2="D",VLOOKUP(AC140,'H. VER.'!$AL$10:$AV$171,11,FALSE),"")))))))</f>
        <v/>
      </c>
      <c r="GM140" s="148" t="str">
        <f>IF(AD140="","",IF(AD140="L",0,IF(AD140="V",0,IF(AD140="X",0,IF(AD$2="L",VLOOKUP(AD140,'H. VER.'!$F$10:$P$171,11,FALSE),IF(AD$2="S",VLOOKUP(AD140,'H. VER.'!$V$10:$AF$171,11,FALSE),IF(AD$2="D",VLOOKUP(AD140,'H. VER.'!$AL$10:$AV$171,11,FALSE),"")))))))</f>
        <v/>
      </c>
      <c r="GN140" s="148" t="str">
        <f>IF(AE140="","",IF(AE140="L",0,IF(AE140="V",0,IF(AE140="X",0,IF(AE$2="L",VLOOKUP(AE140,'H. VER.'!$F$10:$P$171,11,FALSE),IF(AE$2="S",VLOOKUP(AE140,'H. VER.'!$V$10:$AF$171,11,FALSE),IF(AE$2="D",VLOOKUP(AE140,'H. VER.'!$AL$10:$AV$171,11,FALSE),"")))))))</f>
        <v/>
      </c>
      <c r="GO140" s="148" t="str">
        <f>IF(AF140="","",IF(AF140="L",0,IF(AF140="V",0,IF(AF140="X",0,IF(AF$2="L",VLOOKUP(AF140,'H. VER.'!$F$10:$P$171,11,FALSE),IF(AF$2="S",VLOOKUP(AF140,'H. VER.'!$V$10:$AF$171,11,FALSE),IF(AF$2="D",VLOOKUP(AF140,'H. VER.'!$AL$10:$AV$171,11,FALSE),"")))))))</f>
        <v/>
      </c>
      <c r="GP140" s="148" t="str">
        <f>IF(AG140="","",IF(AG140="L",0,IF(AG140="V",0,IF(AG140="X",0,IF(AG$2="L",VLOOKUP(AG140,'H. VER.'!$F$10:$P$171,11,FALSE),IF(AG$2="S",VLOOKUP(AG140,'H. VER.'!$V$10:$AF$171,11,FALSE),IF(AG$2="D",VLOOKUP(AG140,'H. VER.'!$AL$10:$AV$171,11,FALSE),"")))))))</f>
        <v/>
      </c>
      <c r="GQ140" s="148" t="str">
        <f>IF(AH140="","",IF(AH140="L",0,IF(AH140="V",0,IF(AH140="X",0,IF(AH$2="L",VLOOKUP(AH140,'H. VER.'!$F$10:$P$171,11,FALSE),IF(AH$2="S",VLOOKUP(AH140,'H. VER.'!$V$10:$AF$171,11,FALSE),IF(AH$2="D",VLOOKUP(AH140,'H. VER.'!$AL$10:$AV$171,11,FALSE),"")))))))</f>
        <v/>
      </c>
      <c r="GR140" s="148" t="str">
        <f>IF(AI140="","",IF(AI140="L",0,IF(AI140="V",0,IF(AI140="X",0,IF(AI$2="L",VLOOKUP(AI140,'H. VER.'!$F$10:$P$171,11,FALSE),IF(AI$2="S",VLOOKUP(AI140,'H. VER.'!$V$10:$AF$171,11,FALSE),IF(AI$2="D",VLOOKUP(AI140,'H. VER.'!$AL$10:$AV$171,11,FALSE),"")))))))</f>
        <v/>
      </c>
      <c r="GS140" s="148" t="str">
        <f>IF(AJ140="","",IF(AJ140="L",0,IF(AJ140="V",0,IF(AJ140="X",0,IF(AJ$2="L",VLOOKUP(AJ140,'H. VER.'!$F$10:$P$171,11,FALSE),IF(AJ$2="S",VLOOKUP(AJ140,'H. VER.'!$V$10:$AF$171,11,FALSE),IF(AJ$2="D",VLOOKUP(AJ140,'H. VER.'!$AL$10:$AV$171,11,FALSE),"")))))))</f>
        <v/>
      </c>
      <c r="GT140" s="148" t="str">
        <f>IF(AK140="","",IF(AK140="L",0,IF(AK140="V",0,IF(AK140="X",0,IF(AK$2="L",VLOOKUP(AK140,'H. VER.'!$F$10:$P$171,11,FALSE),IF(AK$2="S",VLOOKUP(AK140,'H. VER.'!$V$10:$AF$171,11,FALSE),IF(AK$2="D",VLOOKUP(AK140,'H. VER.'!$AL$10:$AV$171,11,FALSE),"")))))))</f>
        <v/>
      </c>
      <c r="GU140" s="19"/>
      <c r="GV140" s="417" t="str">
        <f t="shared" si="193"/>
        <v/>
      </c>
      <c r="GW140" s="415"/>
    </row>
    <row r="141" spans="1:205" ht="15" customHeight="1">
      <c r="A141" s="368"/>
      <c r="B141" s="367" t="str">
        <f>IFERROR(VLOOKUP(A557/7/2023+CONDUCTORES!C:V,20,FALSE),"")</f>
        <v/>
      </c>
      <c r="C141" s="560" t="str">
        <f>IF(CUADRO!A141="",IF(B141="","",B141),VLOOKUP(CUADRO!A141,CONDUCTORES!C:E,3,FALSE))</f>
        <v/>
      </c>
      <c r="D141" s="561" t="str">
        <f>IF(ISNA(IF(B141="",IF(A141="","",A141),VLOOKUP(B141,CONDUCTORES!B:F,5,FALSE))),"",(IF(B141="",IF(A141="","",A141),VLOOKUP(B141,CONDUCTORES!B:F,5,FALSE))))</f>
        <v/>
      </c>
      <c r="E141" s="546">
        <v>126</v>
      </c>
      <c r="F141" s="552"/>
      <c r="G141" s="519"/>
      <c r="H141" s="519"/>
      <c r="I141" s="519"/>
      <c r="J141" s="519"/>
      <c r="K141" s="519"/>
      <c r="L141" s="519"/>
      <c r="M141" s="519"/>
      <c r="N141" s="519"/>
      <c r="O141" s="519"/>
      <c r="P141" s="519"/>
      <c r="Q141" s="519"/>
      <c r="R141" s="519"/>
      <c r="S141" s="519"/>
      <c r="T141" s="519"/>
      <c r="U141" s="519"/>
      <c r="V141" s="519"/>
      <c r="W141" s="519"/>
      <c r="X141" s="519"/>
      <c r="Y141" s="519"/>
      <c r="Z141" s="519"/>
      <c r="AA141" s="519"/>
      <c r="AB141" s="519"/>
      <c r="AC141" s="519"/>
      <c r="AD141" s="519"/>
      <c r="AE141" s="519"/>
      <c r="AF141" s="519"/>
      <c r="AG141" s="519"/>
      <c r="AH141" s="519"/>
      <c r="AI141" s="519"/>
      <c r="AJ141" s="519"/>
      <c r="AK141" s="519"/>
      <c r="AL141" s="417">
        <f t="shared" si="111"/>
        <v>0</v>
      </c>
      <c r="AM141" s="417">
        <f t="shared" si="79"/>
        <v>31</v>
      </c>
      <c r="AN141" s="463">
        <f t="shared" si="185"/>
        <v>0</v>
      </c>
      <c r="AO141" s="463">
        <f t="shared" si="186"/>
        <v>0</v>
      </c>
      <c r="AP141" s="463">
        <f t="shared" si="187"/>
        <v>0</v>
      </c>
      <c r="AQ141" s="463">
        <f t="shared" si="188"/>
        <v>0</v>
      </c>
      <c r="AR141" s="463">
        <f t="shared" si="189"/>
        <v>0</v>
      </c>
      <c r="AS141" s="464">
        <f t="shared" si="190"/>
        <v>0</v>
      </c>
      <c r="AT141" s="464">
        <f t="shared" si="191"/>
        <v>0</v>
      </c>
      <c r="AU141" s="465">
        <f>EH141+(AO141*(CALCULADORA!$L$22/30))+(CUADRO!AP141*CALCULADORA!$J$22)+(CUADRO!AQ141*CALCULADORA!$J$22)+(CUADRO!AR141*CALCULADORA!$J$22)</f>
        <v>0</v>
      </c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97">
        <f t="shared" si="154"/>
        <v>1</v>
      </c>
      <c r="BW141" s="97">
        <f t="shared" si="155"/>
        <v>2</v>
      </c>
      <c r="BX141" s="97">
        <f t="shared" si="156"/>
        <v>3</v>
      </c>
      <c r="BY141" s="97">
        <f t="shared" si="157"/>
        <v>4</v>
      </c>
      <c r="BZ141" s="97">
        <f t="shared" si="158"/>
        <v>5</v>
      </c>
      <c r="CA141" s="97">
        <f t="shared" si="159"/>
        <v>6</v>
      </c>
      <c r="CB141" s="97">
        <f t="shared" si="160"/>
        <v>7</v>
      </c>
      <c r="CC141" s="97">
        <f t="shared" si="161"/>
        <v>8</v>
      </c>
      <c r="CD141" s="97">
        <f t="shared" si="162"/>
        <v>9</v>
      </c>
      <c r="CE141" s="97">
        <f t="shared" si="163"/>
        <v>10</v>
      </c>
      <c r="CF141" s="97">
        <f t="shared" si="164"/>
        <v>11</v>
      </c>
      <c r="CG141" s="97">
        <f t="shared" si="165"/>
        <v>12</v>
      </c>
      <c r="CH141" s="97">
        <f t="shared" si="166"/>
        <v>13</v>
      </c>
      <c r="CI141" s="97">
        <f t="shared" si="167"/>
        <v>14</v>
      </c>
      <c r="CJ141" s="97">
        <f t="shared" si="168"/>
        <v>15</v>
      </c>
      <c r="CK141" s="97">
        <f t="shared" si="169"/>
        <v>16</v>
      </c>
      <c r="CL141" s="97">
        <f t="shared" si="170"/>
        <v>17</v>
      </c>
      <c r="CM141" s="97">
        <f t="shared" si="171"/>
        <v>18</v>
      </c>
      <c r="CN141" s="97">
        <f t="shared" si="172"/>
        <v>19</v>
      </c>
      <c r="CO141" s="97">
        <f t="shared" si="173"/>
        <v>20</v>
      </c>
      <c r="CP141" s="97">
        <f t="shared" si="174"/>
        <v>21</v>
      </c>
      <c r="CQ141" s="97">
        <f t="shared" si="175"/>
        <v>22</v>
      </c>
      <c r="CR141" s="97">
        <f t="shared" si="176"/>
        <v>23</v>
      </c>
      <c r="CS141" s="97">
        <f t="shared" si="177"/>
        <v>24</v>
      </c>
      <c r="CT141" s="97">
        <f t="shared" si="178"/>
        <v>25</v>
      </c>
      <c r="CU141" s="97">
        <f t="shared" si="179"/>
        <v>26</v>
      </c>
      <c r="CV141" s="97">
        <f t="shared" si="180"/>
        <v>27</v>
      </c>
      <c r="CW141" s="97">
        <f t="shared" si="181"/>
        <v>28</v>
      </c>
      <c r="CX141" s="97">
        <f t="shared" si="182"/>
        <v>29</v>
      </c>
      <c r="CY141" s="97">
        <f t="shared" si="183"/>
        <v>30</v>
      </c>
      <c r="CZ141" s="97">
        <f t="shared" si="184"/>
        <v>31</v>
      </c>
      <c r="DA141" s="19"/>
      <c r="DB141" s="19"/>
      <c r="DC141" s="148" t="str">
        <f>IF(G141="X",CALCULADORA!$J$22,IF(CUADRO!G141="V",0,IF(CUADRO!G141="AP",0,IF(CUADRO!G141="HS",0,IF(CUADRO!G141="BA",0,IF(CALCULADORA!$M$2="INVIERNO",CUADRO!EJ141,CUADRO!FP141))))))</f>
        <v/>
      </c>
      <c r="DD141" s="148" t="str">
        <f>IF(H141="X",CALCULADORA!$J$22,IF(CUADRO!H141="V",0,IF(CUADRO!H141="AP",0,IF(CUADRO!H141="HS",0,IF(CUADRO!H141="BA",0,IF(CALCULADORA!$M$2="INVIERNO",CUADRO!EK141,CUADRO!FQ141))))))</f>
        <v/>
      </c>
      <c r="DE141" s="148" t="str">
        <f>IF(I141="X",CALCULADORA!$J$22,IF(CUADRO!I141="V",0,IF(CUADRO!I141="AP",0,IF(CUADRO!I141="HS",0,IF(CUADRO!I141="BA",0,IF(CALCULADORA!$M$2="INVIERNO",CUADRO!EL141,CUADRO!FR141))))))</f>
        <v/>
      </c>
      <c r="DF141" s="148" t="str">
        <f>IF(J141="X",CALCULADORA!$J$22,IF(CUADRO!J141="V",0,IF(CUADRO!J141="AP",0,IF(CUADRO!J141="HS",0,IF(CUADRO!J141="BA",0,IF(CALCULADORA!$M$2="INVIERNO",CUADRO!EM141,CUADRO!FS141))))))</f>
        <v/>
      </c>
      <c r="DG141" s="148" t="str">
        <f>IF(K141="X",CALCULADORA!$J$22,IF(CUADRO!K141="V",0,IF(CUADRO!K141="AP",0,IF(CUADRO!K141="HS",0,IF(CUADRO!K141="BA",0,IF(CALCULADORA!$M$2="INVIERNO",CUADRO!EN141,CUADRO!FT141))))))</f>
        <v/>
      </c>
      <c r="DH141" s="148" t="str">
        <f>IF(L141="X",CALCULADORA!$J$22,IF(CUADRO!L141="V",0,IF(CUADRO!L141="AP",0,IF(CUADRO!L141="HS",0,IF(CUADRO!L141="BA",0,IF(CALCULADORA!$M$2="INVIERNO",CUADRO!EO141,CUADRO!FU141))))))</f>
        <v/>
      </c>
      <c r="DI141" s="148" t="str">
        <f>IF(M141="X",CALCULADORA!$J$22,IF(CUADRO!M141="V",0,IF(CUADRO!M141="AP",0,IF(CUADRO!M141="HS",0,IF(CUADRO!M141="BA",0,IF(CALCULADORA!$M$2="INVIERNO",CUADRO!EP141,CUADRO!FV141))))))</f>
        <v/>
      </c>
      <c r="DJ141" s="148" t="str">
        <f>IF(N141="X",CALCULADORA!$J$22,IF(CUADRO!N141="V",0,IF(CUADRO!N141="AP",0,IF(CUADRO!N141="HS",0,IF(CUADRO!N141="BA",0,IF(CALCULADORA!$M$2="INVIERNO",CUADRO!EQ141,CUADRO!FW141))))))</f>
        <v/>
      </c>
      <c r="DK141" s="148" t="str">
        <f>IF(O141="X",CALCULADORA!$J$22,IF(CUADRO!O141="V",0,IF(CUADRO!O141="AP",0,IF(CUADRO!O141="HS",0,IF(CUADRO!O141="BA",0,IF(CALCULADORA!$M$2="INVIERNO",CUADRO!ER141,CUADRO!FX141))))))</f>
        <v/>
      </c>
      <c r="DL141" s="148" t="str">
        <f>IF(P141="X",CALCULADORA!$J$22,IF(CUADRO!P141="V",0,IF(CUADRO!P141="AP",0,IF(CUADRO!P141="HS",0,IF(CUADRO!P141="BA",0,IF(CALCULADORA!$M$2="INVIERNO",CUADRO!ES141,CUADRO!FY141))))))</f>
        <v/>
      </c>
      <c r="DM141" s="148" t="str">
        <f>IF(Q141="X",CALCULADORA!$J$22,IF(CUADRO!Q141="V",0,IF(CUADRO!Q141="AP",0,IF(CUADRO!Q141="HS",0,IF(CUADRO!Q141="BA",0,IF(CALCULADORA!$M$2="INVIERNO",CUADRO!ET141,CUADRO!FZ141))))))</f>
        <v/>
      </c>
      <c r="DN141" s="148" t="str">
        <f>IF(R141="X",CALCULADORA!$J$22,IF(CUADRO!R141="V",0,IF(CUADRO!R141="AP",0,IF(CUADRO!R141="HS",0,IF(CUADRO!R141="BA",0,IF(CALCULADORA!$M$2="INVIERNO",CUADRO!EU141,CUADRO!GA141))))))</f>
        <v/>
      </c>
      <c r="DO141" s="148" t="str">
        <f>IF(S141="X",CALCULADORA!$J$22,IF(CUADRO!S141="V",0,IF(CUADRO!S141="AP",0,IF(CUADRO!S141="HS",0,IF(CUADRO!S141="BA",0,IF(CALCULADORA!$M$2="INVIERNO",CUADRO!EV141,CUADRO!GB141))))))</f>
        <v/>
      </c>
      <c r="DP141" s="148" t="str">
        <f>IF(T141="X",CALCULADORA!$J$22,IF(CUADRO!T141="V",0,IF(CUADRO!T141="AP",0,IF(CUADRO!T141="HS",0,IF(CUADRO!T141="BA",0,IF(CALCULADORA!$M$2="INVIERNO",CUADRO!EW141,CUADRO!GC141))))))</f>
        <v/>
      </c>
      <c r="DQ141" s="148" t="str">
        <f>IF(U141="X",CALCULADORA!$J$22,IF(CUADRO!U141="V",0,IF(CUADRO!U141="AP",0,IF(CUADRO!U141="HS",0,IF(CUADRO!U141="BA",0,IF(CALCULADORA!$M$2="INVIERNO",CUADRO!EX141,CUADRO!GD141))))))</f>
        <v/>
      </c>
      <c r="DR141" s="148" t="str">
        <f>IF(V141="X",CALCULADORA!$J$22,IF(CUADRO!V141="V",0,IF(CUADRO!V141="AP",0,IF(CUADRO!V141="HS",0,IF(CUADRO!V141="BA",0,IF(CALCULADORA!$M$2="INVIERNO",CUADRO!EY141,CUADRO!GE141))))))</f>
        <v/>
      </c>
      <c r="DS141" s="148" t="str">
        <f>IF(W141="X",CALCULADORA!$J$22,IF(CUADRO!W141="V",0,IF(CUADRO!W141="AP",0,IF(CUADRO!W141="HS",0,IF(CUADRO!W141="BA",0,IF(CALCULADORA!$M$2="INVIERNO",CUADRO!EZ141,CUADRO!GF141))))))</f>
        <v/>
      </c>
      <c r="DT141" s="148" t="str">
        <f>IF(X141="X",CALCULADORA!$J$22,IF(CUADRO!X141="V",0,IF(CUADRO!X141="AP",0,IF(CUADRO!X141="HS",0,IF(CUADRO!X141="BA",0,IF(CALCULADORA!$M$2="INVIERNO",CUADRO!FA141,CUADRO!GG141))))))</f>
        <v/>
      </c>
      <c r="DU141" s="148" t="str">
        <f>IF(Y141="X",CALCULADORA!$J$22,IF(CUADRO!Y141="V",0,IF(CUADRO!Y141="AP",0,IF(CUADRO!Y141="HS",0,IF(CUADRO!Y141="BA",0,IF(CALCULADORA!$M$2="INVIERNO",CUADRO!FB141,CUADRO!GH141))))))</f>
        <v/>
      </c>
      <c r="DV141" s="148" t="str">
        <f>IF(Z141="X",CALCULADORA!$J$22,IF(CUADRO!Z141="V",0,IF(CUADRO!Z141="AP",0,IF(CUADRO!Z141="HS",0,IF(CUADRO!Z141="BA",0,IF(CALCULADORA!$M$2="INVIERNO",CUADRO!FC141,CUADRO!GI141))))))</f>
        <v/>
      </c>
      <c r="DW141" s="148" t="str">
        <f>IF(AA141="X",CALCULADORA!$J$22,IF(CUADRO!AA141="V",0,IF(CUADRO!AA141="AP",0,IF(CUADRO!AA141="HS",0,IF(CUADRO!AA141="BA",0,IF(CALCULADORA!$M$2="INVIERNO",CUADRO!FD141,CUADRO!GJ141))))))</f>
        <v/>
      </c>
      <c r="DX141" s="148" t="str">
        <f>IF(AB141="X",CALCULADORA!$J$22,IF(CUADRO!AB141="V",0,IF(CUADRO!AB141="AP",0,IF(CUADRO!AB141="HS",0,IF(CUADRO!AB141="BA",0,IF(CALCULADORA!$M$2="INVIERNO",CUADRO!FE141,CUADRO!GK141))))))</f>
        <v/>
      </c>
      <c r="DY141" s="148" t="str">
        <f>IF(AC141="X",CALCULADORA!$J$22,IF(CUADRO!AC141="V",0,IF(CUADRO!AC141="AP",0,IF(CUADRO!AC141="HS",0,IF(CUADRO!AC141="BA",0,IF(CALCULADORA!$M$2="INVIERNO",CUADRO!FF141,CUADRO!GL141))))))</f>
        <v/>
      </c>
      <c r="DZ141" s="148" t="str">
        <f>IF(AD141="X",CALCULADORA!$J$22,IF(CUADRO!AD141="V",0,IF(CUADRO!AD141="AP",0,IF(CUADRO!AD141="HS",0,IF(CUADRO!AD141="BA",0,IF(CALCULADORA!$M$2="INVIERNO",CUADRO!FG141,CUADRO!GM141))))))</f>
        <v/>
      </c>
      <c r="EA141" s="148" t="str">
        <f>IF(AE141="X",CALCULADORA!$J$22,IF(CUADRO!AE141="V",0,IF(CUADRO!AE141="AP",0,IF(CUADRO!AE141="HS",0,IF(CUADRO!AE141="BA",0,IF(CALCULADORA!$M$2="INVIERNO",CUADRO!FH141,CUADRO!GN141))))))</f>
        <v/>
      </c>
      <c r="EB141" s="148" t="str">
        <f>IF(AF141="X",CALCULADORA!$J$22,IF(CUADRO!AF141="V",0,IF(CUADRO!AF141="AP",0,IF(CUADRO!AF141="HS",0,IF(CUADRO!AF141="BA",0,IF(CALCULADORA!$M$2="INVIERNO",CUADRO!FI141,CUADRO!GO141))))))</f>
        <v/>
      </c>
      <c r="EC141" s="148" t="str">
        <f>IF(AG141="X",CALCULADORA!$J$22,IF(CUADRO!AG141="V",0,IF(CUADRO!AG141="AP",0,IF(CUADRO!AG141="HS",0,IF(CUADRO!AG141="BA",0,IF(CALCULADORA!$M$2="INVIERNO",CUADRO!FJ141,CUADRO!GP141))))))</f>
        <v/>
      </c>
      <c r="ED141" s="148" t="str">
        <f>IF(AH141="X",CALCULADORA!$J$22,IF(CUADRO!AH141="V",0,IF(CUADRO!AH141="AP",0,IF(CUADRO!AH141="HS",0,IF(CUADRO!AH141="BA",0,IF(CALCULADORA!$M$2="INVIERNO",CUADRO!FK141,CUADRO!GQ141))))))</f>
        <v/>
      </c>
      <c r="EE141" s="148" t="str">
        <f>IF(AI141="X",CALCULADORA!$J$22,IF(CUADRO!AI141="V",0,IF(CUADRO!AI141="AP",0,IF(CUADRO!AI141="HS",0,IF(CUADRO!AI141="BA",0,IF(CALCULADORA!$M$2="INVIERNO",CUADRO!FL141,CUADRO!GR141))))))</f>
        <v/>
      </c>
      <c r="EF141" s="148" t="str">
        <f>IF(AJ141="X",CALCULADORA!$J$22,IF(CUADRO!AJ141="V",0,IF(CUADRO!AJ141="AP",0,IF(CUADRO!AJ141="HS",0,IF(CUADRO!AJ141="BA",0,IF(CALCULADORA!$M$2="INVIERNO",CUADRO!FM141,CUADRO!GS141))))))</f>
        <v/>
      </c>
      <c r="EG141" s="148" t="str">
        <f>IF(AK141="X",CALCULADORA!$J$22,IF(CUADRO!AK141="V",0,IF(CUADRO!AK141="AP",0,IF(CUADRO!AK141="HS",0,IF(CUADRO!AK141="BA",0,IF(CALCULADORA!$M$2="INVIERNO",CUADRO!FN141,CUADRO!GT141))))))</f>
        <v/>
      </c>
      <c r="EH141" s="363">
        <f t="shared" si="192"/>
        <v>0</v>
      </c>
      <c r="EI141" s="19"/>
      <c r="EJ141" s="148" t="str">
        <f>IF(G141="","",IF(G141="L",0,IF(G141="V",0,IF(G141="X",0,IF(G$2="L",VLOOKUP(G141,'H. INV.'!$F$10:$P$171,11,FALSE),IF(G$2="S",VLOOKUP(G141,'H. INV.'!$V$10:$AF$171,11,FALSE),IF(G$2="D",VLOOKUP(G141,'H. INV.'!$AL$10:$AV$171,11,FALSE),"")))))))</f>
        <v/>
      </c>
      <c r="EK141" s="148" t="str">
        <f>IF(H141="","",IF(H141="L",0,IF(H141="V",0,IF(H141="X",0,IF(H$2="L",VLOOKUP(H141,'H. INV.'!$F$10:$P$171,11,FALSE),IF(H$2="S",VLOOKUP(H141,'H. INV.'!$V$10:$AF$171,11,FALSE),IF(H$2="D",VLOOKUP(H141,'H. INV.'!$AL$10:$AV$171,11,FALSE),"")))))))</f>
        <v/>
      </c>
      <c r="EL141" s="148" t="str">
        <f>IF(I141="","",IF(I141="L",0,IF(I141="V",0,IF(I141="X",0,IF(I$2="L",VLOOKUP(I141,'H. INV.'!$F$10:$P$171,11,FALSE),IF(I$2="S",VLOOKUP(I141,'H. INV.'!$V$10:$AF$171,11,FALSE),IF(I$2="D",VLOOKUP(I141,'H. INV.'!$AL$10:$AV$171,11,FALSE),"")))))))</f>
        <v/>
      </c>
      <c r="EM141" s="148" t="str">
        <f>IF(J141="","",IF(J141="L",0,IF(J141="V",0,IF(J141="X",0,IF(J$2="L",VLOOKUP(J141,'H. INV.'!$F$10:$P$171,11,FALSE),IF(J$2="S",VLOOKUP(J141,'H. INV.'!$V$10:$AF$171,11,FALSE),IF(J$2="D",VLOOKUP(J141,'H. INV.'!$AL$10:$AV$171,11,FALSE),"")))))))</f>
        <v/>
      </c>
      <c r="EN141" s="148" t="str">
        <f>IF(K141="","",IF(K141="L",0,IF(K141="V",0,IF(K141="X",0,IF(K$2="L",VLOOKUP(K141,'H. INV.'!$F$10:$P$171,11,FALSE),IF(K$2="S",VLOOKUP(K141,'H. INV.'!$V$10:$AF$171,11,FALSE),IF(K$2="D",VLOOKUP(K141,'H. INV.'!$AL$10:$AV$171,11,FALSE),"")))))))</f>
        <v/>
      </c>
      <c r="EO141" s="148" t="str">
        <f>IF(L141="","",IF(L141="L",0,IF(L141="V",0,IF(L141="X",0,IF(L$2="L",VLOOKUP(L141,'H. INV.'!$F$10:$P$171,11,FALSE),IF(L$2="S",VLOOKUP(L141,'H. INV.'!$V$10:$AF$171,11,FALSE),IF(L$2="D",VLOOKUP(L141,'H. INV.'!$AL$10:$AV$171,11,FALSE),"")))))))</f>
        <v/>
      </c>
      <c r="EP141" s="148" t="str">
        <f>IF(M141="","",IF(M141="L",0,IF(M141="V",0,IF(M141="X",0,IF(M$2="L",VLOOKUP(M141,'H. INV.'!$F$10:$P$171,11,FALSE),IF(M$2="S",VLOOKUP(M141,'H. INV.'!$V$10:$AF$171,11,FALSE),IF(M$2="D",VLOOKUP(M141,'H. INV.'!$AL$10:$AV$171,11,FALSE),"")))))))</f>
        <v/>
      </c>
      <c r="EQ141" s="148" t="str">
        <f>IF(N141="","",IF(N141="L",0,IF(N141="V",0,IF(N141="X",0,IF(N$2="L",VLOOKUP(N141,'H. INV.'!$F$10:$P$171,11,FALSE),IF(N$2="S",VLOOKUP(N141,'H. INV.'!$V$10:$AF$171,11,FALSE),IF(N$2="D",VLOOKUP(N141,'H. INV.'!$AL$10:$AV$171,11,FALSE),"")))))))</f>
        <v/>
      </c>
      <c r="ER141" s="148" t="str">
        <f>IF(O141="","",IF(O141="L",0,IF(O141="V",0,IF(O141="X",0,IF(O$2="L",VLOOKUP(O141,'H. INV.'!$F$10:$P$171,11,FALSE),IF(O$2="S",VLOOKUP(O141,'H. INV.'!$V$10:$AF$171,11,FALSE),IF(O$2="D",VLOOKUP(O141,'H. INV.'!$AL$10:$AV$171,11,FALSE),"")))))))</f>
        <v/>
      </c>
      <c r="ES141" s="148" t="str">
        <f>IF(P141="","",IF(P141="L",0,IF(P141="V",0,IF(P141="X",0,IF(P$2="L",VLOOKUP(P141,'H. INV.'!$F$10:$P$171,11,FALSE),IF(P$2="S",VLOOKUP(P141,'H. INV.'!$V$10:$AF$171,11,FALSE),IF(P$2="D",VLOOKUP(P141,'H. INV.'!$AL$10:$AV$171,11,FALSE),"")))))))</f>
        <v/>
      </c>
      <c r="ET141" s="148" t="str">
        <f>IF(Q141="","",IF(Q141="L",0,IF(Q141="V",0,IF(Q141="X",0,IF(Q$2="L",VLOOKUP(Q141,'H. INV.'!$F$10:$P$171,11,FALSE),IF(Q$2="S",VLOOKUP(Q141,'H. INV.'!$V$10:$AF$171,11,FALSE),IF(Q$2="D",VLOOKUP(Q141,'H. INV.'!$AL$10:$AV$171,11,FALSE),"")))))))</f>
        <v/>
      </c>
      <c r="EU141" s="148" t="str">
        <f>IF(R141="","",IF(R141="L",0,IF(R141="V",0,IF(R141="X",0,IF(R$2="L",VLOOKUP(R141,'H. INV.'!$F$10:$P$171,11,FALSE),IF(R$2="S",VLOOKUP(R141,'H. INV.'!$V$10:$AF$171,11,FALSE),IF(R$2="D",VLOOKUP(R141,'H. INV.'!$AL$10:$AV$171,11,FALSE),"")))))))</f>
        <v/>
      </c>
      <c r="EV141" s="148" t="str">
        <f>IF(S141="","",IF(S141="L",0,IF(S141="V",0,IF(S141="X",0,IF(S$2="L",VLOOKUP(S141,'H. INV.'!$F$10:$P$171,11,FALSE),IF(S$2="S",VLOOKUP(S141,'H. INV.'!$V$10:$AF$171,11,FALSE),IF(S$2="D",VLOOKUP(S141,'H. INV.'!$AL$10:$AV$171,11,FALSE),"")))))))</f>
        <v/>
      </c>
      <c r="EW141" s="148" t="str">
        <f>IF(T141="","",IF(T141="L",0,IF(T141="V",0,IF(T141="X",0,IF(T$2="L",VLOOKUP(T141,'H. INV.'!$F$10:$P$171,11,FALSE),IF(T$2="S",VLOOKUP(T141,'H. INV.'!$V$10:$AF$171,11,FALSE),IF(T$2="D",VLOOKUP(T141,'H. INV.'!$AL$10:$AV$171,11,FALSE),"")))))))</f>
        <v/>
      </c>
      <c r="EX141" s="148" t="str">
        <f>IF(U141="","",IF(U141="L",0,IF(U141="V",0,IF(U141="X",0,IF(U$2="L",VLOOKUP(U141,'H. INV.'!$F$10:$P$171,11,FALSE),IF(U$2="S",VLOOKUP(U141,'H. INV.'!$V$10:$AF$171,11,FALSE),IF(U$2="D",VLOOKUP(U141,'H. INV.'!$AL$10:$AV$171,11,FALSE),"")))))))</f>
        <v/>
      </c>
      <c r="EY141" s="148" t="str">
        <f>IF(V141="","",IF(V141="L",0,IF(V141="V",0,IF(V141="X",0,IF(V$2="L",VLOOKUP(V141,'H. INV.'!$F$10:$P$171,11,FALSE),IF(V$2="S",VLOOKUP(V141,'H. INV.'!$V$10:$AF$171,11,FALSE),IF(V$2="D",VLOOKUP(V141,'H. INV.'!$AL$10:$AV$171,11,FALSE),"")))))))</f>
        <v/>
      </c>
      <c r="EZ141" s="148" t="str">
        <f>IF(W141="","",IF(W141="L",0,IF(W141="V",0,IF(W141="X",0,IF(W$2="L",VLOOKUP(W141,'H. INV.'!$F$10:$P$171,11,FALSE),IF(W$2="S",VLOOKUP(W141,'H. INV.'!$V$10:$AF$171,11,FALSE),IF(W$2="D",VLOOKUP(W141,'H. INV.'!$AL$10:$AV$171,11,FALSE),"")))))))</f>
        <v/>
      </c>
      <c r="FA141" s="148" t="str">
        <f>IF(X141="","",IF(X141="L",0,IF(X141="V",0,IF(X141="X",0,IF(X$2="L",VLOOKUP(X141,'H. INV.'!$F$10:$P$171,11,FALSE),IF(X$2="S",VLOOKUP(X141,'H. INV.'!$V$10:$AF$171,11,FALSE),IF(X$2="D",VLOOKUP(X141,'H. INV.'!$AL$10:$AV$171,11,FALSE),"")))))))</f>
        <v/>
      </c>
      <c r="FB141" s="148" t="str">
        <f>IF(Y141="","",IF(Y141="L",0,IF(Y141="V",0,IF(Y141="X",0,IF(Y$2="L",VLOOKUP(Y141,'H. INV.'!$F$10:$P$171,11,FALSE),IF(Y$2="S",VLOOKUP(Y141,'H. INV.'!$V$10:$AF$171,11,FALSE),IF(Y$2="D",VLOOKUP(Y141,'H. INV.'!$AL$10:$AV$171,11,FALSE),"")))))))</f>
        <v/>
      </c>
      <c r="FC141" s="148" t="str">
        <f>IF(Z141="","",IF(Z141="L",0,IF(Z141="V",0,IF(Z141="X",0,IF(Z$2="L",VLOOKUP(Z141,'H. INV.'!$F$10:$P$171,11,FALSE),IF(Z$2="S",VLOOKUP(Z141,'H. INV.'!$V$10:$AF$171,11,FALSE),IF(Z$2="D",VLOOKUP(Z141,'H. INV.'!$AL$10:$AV$171,11,FALSE),"")))))))</f>
        <v/>
      </c>
      <c r="FD141" s="148" t="str">
        <f>IF(AA141="","",IF(AA141="L",0,IF(AA141="V",0,IF(AA141="X",0,IF(AA$2="L",VLOOKUP(AA141,'H. INV.'!$F$10:$P$171,11,FALSE),IF(AA$2="S",VLOOKUP(AA141,'H. INV.'!$V$10:$AF$171,11,FALSE),IF(AA$2="D",VLOOKUP(AA141,'H. INV.'!$AL$10:$AV$171,11,FALSE),"")))))))</f>
        <v/>
      </c>
      <c r="FE141" s="148" t="str">
        <f>IF(AB141="","",IF(AB141="L",0,IF(AB141="V",0,IF(AB141="X",0,IF(AB$2="L",VLOOKUP(AB141,'H. INV.'!$F$10:$P$171,11,FALSE),IF(AB$2="S",VLOOKUP(AB141,'H. INV.'!$V$10:$AF$171,11,FALSE),IF(AB$2="D",VLOOKUP(AB141,'H. INV.'!$AL$10:$AV$171,11,FALSE),"")))))))</f>
        <v/>
      </c>
      <c r="FF141" s="148" t="str">
        <f>IF(AC141="","",IF(AC141="L",0,IF(AC141="V",0,IF(AC141="X",0,IF(AC$2="L",VLOOKUP(AC141,'H. INV.'!$F$10:$P$171,11,FALSE),IF(AC$2="S",VLOOKUP(AC141,'H. INV.'!$V$10:$AF$171,11,FALSE),IF(AC$2="D",VLOOKUP(AC141,'H. INV.'!$AL$10:$AV$171,11,FALSE),"")))))))</f>
        <v/>
      </c>
      <c r="FG141" s="148" t="str">
        <f>IF(AD141="","",IF(AD141="L",0,IF(AD141="V",0,IF(AD141="X",0,IF(AD$2="L",VLOOKUP(AD141,'H. INV.'!$F$10:$P$171,11,FALSE),IF(AD$2="S",VLOOKUP(AD141,'H. INV.'!$V$10:$AF$171,11,FALSE),IF(AD$2="D",VLOOKUP(AD141,'H. INV.'!$AL$10:$AV$171,11,FALSE),"")))))))</f>
        <v/>
      </c>
      <c r="FH141" s="148" t="str">
        <f>IF(AE141="","",IF(AE141="L",0,IF(AE141="V",0,IF(AE141="X",0,IF(AE$2="L",VLOOKUP(AE141,'H. INV.'!$F$10:$P$171,11,FALSE),IF(AE$2="S",VLOOKUP(AE141,'H. INV.'!$V$10:$AF$171,11,FALSE),IF(AE$2="D",VLOOKUP(AE141,'H. INV.'!$AL$10:$AV$171,11,FALSE),"")))))))</f>
        <v/>
      </c>
      <c r="FI141" s="148" t="str">
        <f>IF(AF141="","",IF(AF141="L",0,IF(AF141="V",0,IF(AF141="X",0,IF(AF$2="L",VLOOKUP(AF141,'H. INV.'!$F$10:$P$171,11,FALSE),IF(AF$2="S",VLOOKUP(AF141,'H. INV.'!$V$10:$AF$171,11,FALSE),IF(AF$2="D",VLOOKUP(AF141,'H. INV.'!$AL$10:$AV$171,11,FALSE),"")))))))</f>
        <v/>
      </c>
      <c r="FJ141" s="148" t="str">
        <f>IF(AG141="","",IF(AG141="L",0,IF(AG141="V",0,IF(AG141="X",0,IF(AG$2="L",VLOOKUP(AG141,'H. INV.'!$F$10:$P$171,11,FALSE),IF(AG$2="S",VLOOKUP(AG141,'H. INV.'!$V$10:$AF$171,11,FALSE),IF(AG$2="D",VLOOKUP(AG141,'H. INV.'!$AL$10:$AV$171,11,FALSE),"")))))))</f>
        <v/>
      </c>
      <c r="FK141" s="148" t="str">
        <f>IF(AH141="","",IF(AH141="L",0,IF(AH141="V",0,IF(AH141="X",0,IF(AH$2="L",VLOOKUP(AH141,'H. INV.'!$F$10:$P$171,11,FALSE),IF(AH$2="S",VLOOKUP(AH141,'H. INV.'!$V$10:$AF$171,11,FALSE),IF(AH$2="D",VLOOKUP(AH141,'H. INV.'!$AL$10:$AV$171,11,FALSE),"")))))))</f>
        <v/>
      </c>
      <c r="FL141" s="148" t="str">
        <f>IF(AI141="","",IF(AI141="L",0,IF(AI141="V",0,IF(AI141="X",0,IF(AI$2="L",VLOOKUP(AI141,'H. INV.'!$F$10:$P$171,11,FALSE),IF(AI$2="S",VLOOKUP(AI141,'H. INV.'!$V$10:$AF$171,11,FALSE),IF(AI$2="D",VLOOKUP(AI141,'H. INV.'!$AL$10:$AV$171,11,FALSE),"")))))))</f>
        <v/>
      </c>
      <c r="FM141" s="148" t="str">
        <f>IF(AJ141="","",IF(AJ141="L",0,IF(AJ141="V",0,IF(AJ141="X",0,IF(AJ$2="L",VLOOKUP(AJ141,'H. INV.'!$F$10:$P$171,11,FALSE),IF(AJ$2="S",VLOOKUP(AJ141,'H. INV.'!$V$10:$AF$171,11,FALSE),IF(AJ$2="D",VLOOKUP(AJ141,'H. INV.'!$AL$10:$AV$171,11,FALSE),"")))))))</f>
        <v/>
      </c>
      <c r="FN141" s="148" t="str">
        <f>IF(AK141="","",IF(AK141="L",0,IF(AK141="V",0,IF(AK141="X",0,IF(AK$2="L",VLOOKUP(AK141,'H. INV.'!$F$10:$P$171,11,FALSE),IF(AK$2="S",VLOOKUP(AK141,'H. INV.'!$V$10:$AF$171,11,FALSE),IF(AK$2="D",VLOOKUP(AK141,'H. INV.'!$AL$10:$AV$171,11,FALSE),"")))))))</f>
        <v/>
      </c>
      <c r="FO141" s="19"/>
      <c r="FP141" s="148" t="str">
        <f>IF(G141="","",IF(G141="L",0,IF(G141="V",0,IF(G141="X",0,IF(G$2="L",VLOOKUP(G141,'H. VER.'!$F$10:$P$171,11,FALSE),IF(G$2="S",VLOOKUP(G141,'H. VER.'!$V$10:$AF$171,11,FALSE),IF(G$2="D",VLOOKUP(G141,'H. VER.'!$AL$10:$AV$171,11,FALSE),"")))))))</f>
        <v/>
      </c>
      <c r="FQ141" s="148" t="str">
        <f>IF(H141="","",IF(H141="L",0,IF(H141="V",0,IF(H141="X",0,IF(H$2="L",VLOOKUP(H141,'H. VER.'!$F$10:$P$171,11,FALSE),IF(H$2="S",VLOOKUP(H141,'H. VER.'!$V$10:$AF$171,11,FALSE),IF(H$2="D",VLOOKUP(H141,'H. VER.'!$AL$10:$AV$171,11,FALSE),"")))))))</f>
        <v/>
      </c>
      <c r="FR141" s="148" t="str">
        <f>IF(I141="","",IF(I141="L",0,IF(I141="V",0,IF(I141="X",0,IF(I$2="L",VLOOKUP(I141,'H. VER.'!$F$10:$P$171,11,FALSE),IF(I$2="S",VLOOKUP(I141,'H. VER.'!$V$10:$AF$171,11,FALSE),IF(I$2="D",VLOOKUP(I141,'H. VER.'!$AL$10:$AV$171,11,FALSE),"")))))))</f>
        <v/>
      </c>
      <c r="FS141" s="148" t="str">
        <f>IF(J141="","",IF(J141="L",0,IF(J141="V",0,IF(J141="X",0,IF(J$2="L",VLOOKUP(J141,'H. VER.'!$F$10:$P$171,11,FALSE),IF(J$2="S",VLOOKUP(J141,'H. VER.'!$V$10:$AF$171,11,FALSE),IF(J$2="D",VLOOKUP(J141,'H. VER.'!$AL$10:$AV$171,11,FALSE),"")))))))</f>
        <v/>
      </c>
      <c r="FT141" s="148" t="str">
        <f>IF(K141="","",IF(K141="L",0,IF(K141="V",0,IF(K141="X",0,IF(K$2="L",VLOOKUP(K141,'H. VER.'!$F$10:$P$171,11,FALSE),IF(K$2="S",VLOOKUP(K141,'H. VER.'!$V$10:$AF$171,11,FALSE),IF(K$2="D",VLOOKUP(K141,'H. VER.'!$AL$10:$AV$171,11,FALSE),"")))))))</f>
        <v/>
      </c>
      <c r="FU141" s="148" t="str">
        <f>IF(L141="","",IF(L141="L",0,IF(L141="V",0,IF(L141="X",0,IF(L$2="L",VLOOKUP(L141,'H. VER.'!$F$10:$P$171,11,FALSE),IF(L$2="S",VLOOKUP(L141,'H. VER.'!$V$10:$AF$171,11,FALSE),IF(L$2="D",VLOOKUP(L141,'H. VER.'!$AL$10:$AV$171,11,FALSE),"")))))))</f>
        <v/>
      </c>
      <c r="FV141" s="148" t="str">
        <f>IF(M141="","",IF(M141="L",0,IF(M141="V",0,IF(M141="X",0,IF(M$2="L",VLOOKUP(M141,'H. VER.'!$F$10:$P$171,11,FALSE),IF(M$2="S",VLOOKUP(M141,'H. VER.'!$V$10:$AF$171,11,FALSE),IF(M$2="D",VLOOKUP(M141,'H. VER.'!$AL$10:$AV$171,11,FALSE),"")))))))</f>
        <v/>
      </c>
      <c r="FW141" s="148" t="str">
        <f>IF(N141="","",IF(N141="L",0,IF(N141="V",0,IF(N141="X",0,IF(N$2="L",VLOOKUP(N141,'H. VER.'!$F$10:$P$171,11,FALSE),IF(N$2="S",VLOOKUP(N141,'H. VER.'!$V$10:$AF$171,11,FALSE),IF(N$2="D",VLOOKUP(N141,'H. VER.'!$AL$10:$AV$171,11,FALSE),"")))))))</f>
        <v/>
      </c>
      <c r="FX141" s="148" t="str">
        <f>IF(O141="","",IF(O141="L",0,IF(O141="V",0,IF(O141="X",0,IF(O$2="L",VLOOKUP(O141,'H. VER.'!$F$10:$P$171,11,FALSE),IF(O$2="S",VLOOKUP(O141,'H. VER.'!$V$10:$AF$171,11,FALSE),IF(O$2="D",VLOOKUP(O141,'H. VER.'!$AL$10:$AV$171,11,FALSE),"")))))))</f>
        <v/>
      </c>
      <c r="FY141" s="148" t="str">
        <f>IF(P141="","",IF(P141="L",0,IF(P141="V",0,IF(P141="X",0,IF(P$2="L",VLOOKUP(P141,'H. VER.'!$F$10:$P$171,11,FALSE),IF(P$2="S",VLOOKUP(P141,'H. VER.'!$V$10:$AF$171,11,FALSE),IF(P$2="D",VLOOKUP(P141,'H. VER.'!$AL$10:$AV$171,11,FALSE),"")))))))</f>
        <v/>
      </c>
      <c r="FZ141" s="148" t="str">
        <f>IF(Q141="","",IF(Q141="L",0,IF(Q141="V",0,IF(Q141="X",0,IF(Q$2="L",VLOOKUP(Q141,'H. VER.'!$F$10:$P$171,11,FALSE),IF(Q$2="S",VLOOKUP(Q141,'H. VER.'!$V$10:$AF$171,11,FALSE),IF(Q$2="D",VLOOKUP(Q141,'H. VER.'!$AL$10:$AV$171,11,FALSE),"")))))))</f>
        <v/>
      </c>
      <c r="GA141" s="148" t="str">
        <f>IF(R141="","",IF(R141="L",0,IF(R141="V",0,IF(R141="X",0,IF(R$2="L",VLOOKUP(R141,'H. VER.'!$F$10:$P$171,11,FALSE),IF(R$2="S",VLOOKUP(R141,'H. VER.'!$V$10:$AF$171,11,FALSE),IF(R$2="D",VLOOKUP(R141,'H. VER.'!$AL$10:$AV$171,11,FALSE),"")))))))</f>
        <v/>
      </c>
      <c r="GB141" s="148" t="str">
        <f>IF(S141="","",IF(S141="L",0,IF(S141="V",0,IF(S141="X",0,IF(S$2="L",VLOOKUP(S141,'H. VER.'!$F$10:$P$171,11,FALSE),IF(S$2="S",VLOOKUP(S141,'H. VER.'!$V$10:$AF$171,11,FALSE),IF(S$2="D",VLOOKUP(S141,'H. VER.'!$AL$10:$AV$171,11,FALSE),"")))))))</f>
        <v/>
      </c>
      <c r="GC141" s="148" t="str">
        <f>IF(T141="","",IF(T141="L",0,IF(T141="V",0,IF(T141="X",0,IF(T$2="L",VLOOKUP(T141,'H. VER.'!$F$10:$P$171,11,FALSE),IF(T$2="S",VLOOKUP(T141,'H. VER.'!$V$10:$AF$171,11,FALSE),IF(T$2="D",VLOOKUP(T141,'H. VER.'!$AL$10:$AV$171,11,FALSE),"")))))))</f>
        <v/>
      </c>
      <c r="GD141" s="148" t="str">
        <f>IF(U141="","",IF(U141="L",0,IF(U141="V",0,IF(U141="X",0,IF(U$2="L",VLOOKUP(U141,'H. VER.'!$F$10:$P$171,11,FALSE),IF(U$2="S",VLOOKUP(U141,'H. VER.'!$V$10:$AF$171,11,FALSE),IF(U$2="D",VLOOKUP(U141,'H. VER.'!$AL$10:$AV$171,11,FALSE),"")))))))</f>
        <v/>
      </c>
      <c r="GE141" s="148" t="str">
        <f>IF(V141="","",IF(V141="L",0,IF(V141="V",0,IF(V141="X",0,IF(V$2="L",VLOOKUP(V141,'H. VER.'!$F$10:$P$171,11,FALSE),IF(V$2="S",VLOOKUP(V141,'H. VER.'!$V$10:$AF$171,11,FALSE),IF(V$2="D",VLOOKUP(V141,'H. VER.'!$AL$10:$AV$171,11,FALSE),"")))))))</f>
        <v/>
      </c>
      <c r="GF141" s="148" t="str">
        <f>IF(W141="","",IF(W141="L",0,IF(W141="V",0,IF(W141="X",0,IF(W$2="L",VLOOKUP(W141,'H. VER.'!$F$10:$P$171,11,FALSE),IF(W$2="S",VLOOKUP(W141,'H. VER.'!$V$10:$AF$171,11,FALSE),IF(W$2="D",VLOOKUP(W141,'H. VER.'!$AL$10:$AV$171,11,FALSE),"")))))))</f>
        <v/>
      </c>
      <c r="GG141" s="148" t="str">
        <f>IF(X141="","",IF(X141="L",0,IF(X141="V",0,IF(X141="X",0,IF(X$2="L",VLOOKUP(X141,'H. VER.'!$F$10:$P$171,11,FALSE),IF(X$2="S",VLOOKUP(X141,'H. VER.'!$V$10:$AF$171,11,FALSE),IF(X$2="D",VLOOKUP(X141,'H. VER.'!$AL$10:$AV$171,11,FALSE),"")))))))</f>
        <v/>
      </c>
      <c r="GH141" s="148" t="str">
        <f>IF(Y141="","",IF(Y141="L",0,IF(Y141="V",0,IF(Y141="X",0,IF(Y$2="L",VLOOKUP(Y141,'H. VER.'!$F$10:$P$171,11,FALSE),IF(Y$2="S",VLOOKUP(Y141,'H. VER.'!$V$10:$AF$171,11,FALSE),IF(Y$2="D",VLOOKUP(Y141,'H. VER.'!$AL$10:$AV$171,11,FALSE),"")))))))</f>
        <v/>
      </c>
      <c r="GI141" s="148" t="str">
        <f>IF(Z141="","",IF(Z141="L",0,IF(Z141="V",0,IF(Z141="X",0,IF(Z$2="L",VLOOKUP(Z141,'H. VER.'!$F$10:$P$171,11,FALSE),IF(Z$2="S",VLOOKUP(Z141,'H. VER.'!$V$10:$AF$171,11,FALSE),IF(Z$2="D",VLOOKUP(Z141,'H. VER.'!$AL$10:$AV$171,11,FALSE),"")))))))</f>
        <v/>
      </c>
      <c r="GJ141" s="148" t="str">
        <f>IF(AA141="","",IF(AA141="L",0,IF(AA141="V",0,IF(AA141="X",0,IF(AA$2="L",VLOOKUP(AA141,'H. VER.'!$F$10:$P$171,11,FALSE),IF(AA$2="S",VLOOKUP(AA141,'H. VER.'!$V$10:$AF$171,11,FALSE),IF(AA$2="D",VLOOKUP(AA141,'H. VER.'!$AL$10:$AV$171,11,FALSE),"")))))))</f>
        <v/>
      </c>
      <c r="GK141" s="148" t="str">
        <f>IF(AB141="","",IF(AB141="L",0,IF(AB141="V",0,IF(AB141="X",0,IF(AB$2="L",VLOOKUP(AB141,'H. VER.'!$F$10:$P$171,11,FALSE),IF(AB$2="S",VLOOKUP(AB141,'H. VER.'!$V$10:$AF$171,11,FALSE),IF(AB$2="D",VLOOKUP(AB141,'H. VER.'!$AL$10:$AV$171,11,FALSE),"")))))))</f>
        <v/>
      </c>
      <c r="GL141" s="148" t="str">
        <f>IF(AC141="","",IF(AC141="L",0,IF(AC141="V",0,IF(AC141="X",0,IF(AC$2="L",VLOOKUP(AC141,'H. VER.'!$F$10:$P$171,11,FALSE),IF(AC$2="S",VLOOKUP(AC141,'H. VER.'!$V$10:$AF$171,11,FALSE),IF(AC$2="D",VLOOKUP(AC141,'H. VER.'!$AL$10:$AV$171,11,FALSE),"")))))))</f>
        <v/>
      </c>
      <c r="GM141" s="148" t="str">
        <f>IF(AD141="","",IF(AD141="L",0,IF(AD141="V",0,IF(AD141="X",0,IF(AD$2="L",VLOOKUP(AD141,'H. VER.'!$F$10:$P$171,11,FALSE),IF(AD$2="S",VLOOKUP(AD141,'H. VER.'!$V$10:$AF$171,11,FALSE),IF(AD$2="D",VLOOKUP(AD141,'H. VER.'!$AL$10:$AV$171,11,FALSE),"")))))))</f>
        <v/>
      </c>
      <c r="GN141" s="148" t="str">
        <f>IF(AE141="","",IF(AE141="L",0,IF(AE141="V",0,IF(AE141="X",0,IF(AE$2="L",VLOOKUP(AE141,'H. VER.'!$F$10:$P$171,11,FALSE),IF(AE$2="S",VLOOKUP(AE141,'H. VER.'!$V$10:$AF$171,11,FALSE),IF(AE$2="D",VLOOKUP(AE141,'H. VER.'!$AL$10:$AV$171,11,FALSE),"")))))))</f>
        <v/>
      </c>
      <c r="GO141" s="148" t="str">
        <f>IF(AF141="","",IF(AF141="L",0,IF(AF141="V",0,IF(AF141="X",0,IF(AF$2="L",VLOOKUP(AF141,'H. VER.'!$F$10:$P$171,11,FALSE),IF(AF$2="S",VLOOKUP(AF141,'H. VER.'!$V$10:$AF$171,11,FALSE),IF(AF$2="D",VLOOKUP(AF141,'H. VER.'!$AL$10:$AV$171,11,FALSE),"")))))))</f>
        <v/>
      </c>
      <c r="GP141" s="148" t="str">
        <f>IF(AG141="","",IF(AG141="L",0,IF(AG141="V",0,IF(AG141="X",0,IF(AG$2="L",VLOOKUP(AG141,'H. VER.'!$F$10:$P$171,11,FALSE),IF(AG$2="S",VLOOKUP(AG141,'H. VER.'!$V$10:$AF$171,11,FALSE),IF(AG$2="D",VLOOKUP(AG141,'H. VER.'!$AL$10:$AV$171,11,FALSE),"")))))))</f>
        <v/>
      </c>
      <c r="GQ141" s="148" t="str">
        <f>IF(AH141="","",IF(AH141="L",0,IF(AH141="V",0,IF(AH141="X",0,IF(AH$2="L",VLOOKUP(AH141,'H. VER.'!$F$10:$P$171,11,FALSE),IF(AH$2="S",VLOOKUP(AH141,'H. VER.'!$V$10:$AF$171,11,FALSE),IF(AH$2="D",VLOOKUP(AH141,'H. VER.'!$AL$10:$AV$171,11,FALSE),"")))))))</f>
        <v/>
      </c>
      <c r="GR141" s="148" t="str">
        <f>IF(AI141="","",IF(AI141="L",0,IF(AI141="V",0,IF(AI141="X",0,IF(AI$2="L",VLOOKUP(AI141,'H. VER.'!$F$10:$P$171,11,FALSE),IF(AI$2="S",VLOOKUP(AI141,'H. VER.'!$V$10:$AF$171,11,FALSE),IF(AI$2="D",VLOOKUP(AI141,'H. VER.'!$AL$10:$AV$171,11,FALSE),"")))))))</f>
        <v/>
      </c>
      <c r="GS141" s="148" t="str">
        <f>IF(AJ141="","",IF(AJ141="L",0,IF(AJ141="V",0,IF(AJ141="X",0,IF(AJ$2="L",VLOOKUP(AJ141,'H. VER.'!$F$10:$P$171,11,FALSE),IF(AJ$2="S",VLOOKUP(AJ141,'H. VER.'!$V$10:$AF$171,11,FALSE),IF(AJ$2="D",VLOOKUP(AJ141,'H. VER.'!$AL$10:$AV$171,11,FALSE),"")))))))</f>
        <v/>
      </c>
      <c r="GT141" s="148" t="str">
        <f>IF(AK141="","",IF(AK141="L",0,IF(AK141="V",0,IF(AK141="X",0,IF(AK$2="L",VLOOKUP(AK141,'H. VER.'!$F$10:$P$171,11,FALSE),IF(AK$2="S",VLOOKUP(AK141,'H. VER.'!$V$10:$AF$171,11,FALSE),IF(AK$2="D",VLOOKUP(AK141,'H. VER.'!$AL$10:$AV$171,11,FALSE),"")))))))</f>
        <v/>
      </c>
      <c r="GU141" s="19"/>
      <c r="GV141" s="417" t="str">
        <f t="shared" si="193"/>
        <v/>
      </c>
      <c r="GW141" s="415"/>
    </row>
    <row r="142" spans="1:205" ht="15" customHeight="1">
      <c r="A142" s="368"/>
      <c r="B142" s="367" t="str">
        <f>IFERROR(VLOOKUP(A558/7/2023+CONDUCTORES!C:V,20,FALSE),"")</f>
        <v/>
      </c>
      <c r="C142" s="560" t="str">
        <f>IF(CUADRO!A142="",IF(B142="","",B142),VLOOKUP(CUADRO!A142,CONDUCTORES!C:E,3,FALSE))</f>
        <v/>
      </c>
      <c r="D142" s="561" t="str">
        <f>IF(ISNA(IF(B142="",IF(A142="","",A142),VLOOKUP(B142,CONDUCTORES!B:F,5,FALSE))),"",(IF(B142="",IF(A142="","",A142),VLOOKUP(B142,CONDUCTORES!B:F,5,FALSE))))</f>
        <v/>
      </c>
      <c r="E142" s="546">
        <v>127</v>
      </c>
      <c r="F142" s="552"/>
      <c r="G142" s="519"/>
      <c r="H142" s="519"/>
      <c r="I142" s="519"/>
      <c r="J142" s="519"/>
      <c r="K142" s="519"/>
      <c r="L142" s="519"/>
      <c r="M142" s="519"/>
      <c r="N142" s="519"/>
      <c r="O142" s="519"/>
      <c r="P142" s="519"/>
      <c r="Q142" s="519"/>
      <c r="R142" s="519"/>
      <c r="S142" s="519"/>
      <c r="T142" s="519"/>
      <c r="U142" s="519"/>
      <c r="V142" s="519"/>
      <c r="W142" s="519"/>
      <c r="X142" s="519"/>
      <c r="Y142" s="519"/>
      <c r="Z142" s="519"/>
      <c r="AA142" s="519"/>
      <c r="AB142" s="519"/>
      <c r="AC142" s="519"/>
      <c r="AD142" s="519"/>
      <c r="AE142" s="519"/>
      <c r="AF142" s="519"/>
      <c r="AG142" s="519"/>
      <c r="AH142" s="519"/>
      <c r="AI142" s="519"/>
      <c r="AJ142" s="519"/>
      <c r="AK142" s="519"/>
      <c r="AL142" s="417">
        <f t="shared" si="111"/>
        <v>0</v>
      </c>
      <c r="AM142" s="417">
        <f t="shared" si="79"/>
        <v>31</v>
      </c>
      <c r="AN142" s="463">
        <f t="shared" si="185"/>
        <v>0</v>
      </c>
      <c r="AO142" s="463">
        <f t="shared" si="186"/>
        <v>0</v>
      </c>
      <c r="AP142" s="463">
        <f t="shared" si="187"/>
        <v>0</v>
      </c>
      <c r="AQ142" s="463">
        <f t="shared" si="188"/>
        <v>0</v>
      </c>
      <c r="AR142" s="463">
        <f t="shared" si="189"/>
        <v>0</v>
      </c>
      <c r="AS142" s="464">
        <f t="shared" si="190"/>
        <v>0</v>
      </c>
      <c r="AT142" s="464">
        <f t="shared" si="191"/>
        <v>0</v>
      </c>
      <c r="AU142" s="465">
        <f>EH142+(AO142*(CALCULADORA!$L$22/30))+(CUADRO!AP142*CALCULADORA!$J$22)+(CUADRO!AQ142*CALCULADORA!$J$22)+(CUADRO!AR142*CALCULADORA!$J$22)</f>
        <v>0</v>
      </c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97">
        <f t="shared" si="154"/>
        <v>1</v>
      </c>
      <c r="BW142" s="97">
        <f t="shared" si="155"/>
        <v>2</v>
      </c>
      <c r="BX142" s="97">
        <f t="shared" si="156"/>
        <v>3</v>
      </c>
      <c r="BY142" s="97">
        <f t="shared" si="157"/>
        <v>4</v>
      </c>
      <c r="BZ142" s="97">
        <f t="shared" si="158"/>
        <v>5</v>
      </c>
      <c r="CA142" s="97">
        <f t="shared" si="159"/>
        <v>6</v>
      </c>
      <c r="CB142" s="97">
        <f t="shared" si="160"/>
        <v>7</v>
      </c>
      <c r="CC142" s="97">
        <f t="shared" si="161"/>
        <v>8</v>
      </c>
      <c r="CD142" s="97">
        <f t="shared" si="162"/>
        <v>9</v>
      </c>
      <c r="CE142" s="97">
        <f t="shared" si="163"/>
        <v>10</v>
      </c>
      <c r="CF142" s="97">
        <f t="shared" si="164"/>
        <v>11</v>
      </c>
      <c r="CG142" s="97">
        <f t="shared" si="165"/>
        <v>12</v>
      </c>
      <c r="CH142" s="97">
        <f t="shared" si="166"/>
        <v>13</v>
      </c>
      <c r="CI142" s="97">
        <f t="shared" si="167"/>
        <v>14</v>
      </c>
      <c r="CJ142" s="97">
        <f t="shared" si="168"/>
        <v>15</v>
      </c>
      <c r="CK142" s="97">
        <f t="shared" si="169"/>
        <v>16</v>
      </c>
      <c r="CL142" s="97">
        <f t="shared" si="170"/>
        <v>17</v>
      </c>
      <c r="CM142" s="97">
        <f t="shared" si="171"/>
        <v>18</v>
      </c>
      <c r="CN142" s="97">
        <f t="shared" si="172"/>
        <v>19</v>
      </c>
      <c r="CO142" s="97">
        <f t="shared" si="173"/>
        <v>20</v>
      </c>
      <c r="CP142" s="97">
        <f t="shared" si="174"/>
        <v>21</v>
      </c>
      <c r="CQ142" s="97">
        <f t="shared" si="175"/>
        <v>22</v>
      </c>
      <c r="CR142" s="97">
        <f t="shared" si="176"/>
        <v>23</v>
      </c>
      <c r="CS142" s="97">
        <f t="shared" si="177"/>
        <v>24</v>
      </c>
      <c r="CT142" s="97">
        <f t="shared" si="178"/>
        <v>25</v>
      </c>
      <c r="CU142" s="97">
        <f t="shared" si="179"/>
        <v>26</v>
      </c>
      <c r="CV142" s="97">
        <f t="shared" si="180"/>
        <v>27</v>
      </c>
      <c r="CW142" s="97">
        <f t="shared" si="181"/>
        <v>28</v>
      </c>
      <c r="CX142" s="97">
        <f t="shared" si="182"/>
        <v>29</v>
      </c>
      <c r="CY142" s="97">
        <f t="shared" si="183"/>
        <v>30</v>
      </c>
      <c r="CZ142" s="97">
        <f t="shared" si="184"/>
        <v>31</v>
      </c>
      <c r="DA142" s="19"/>
      <c r="DB142" s="19"/>
      <c r="DC142" s="148" t="str">
        <f>IF(G142="X",CALCULADORA!$J$22,IF(CUADRO!G142="V",0,IF(CUADRO!G142="AP",0,IF(CUADRO!G142="HS",0,IF(CUADRO!G142="BA",0,IF(CALCULADORA!$M$2="INVIERNO",CUADRO!EJ142,CUADRO!FP142))))))</f>
        <v/>
      </c>
      <c r="DD142" s="148" t="str">
        <f>IF(H142="X",CALCULADORA!$J$22,IF(CUADRO!H142="V",0,IF(CUADRO!H142="AP",0,IF(CUADRO!H142="HS",0,IF(CUADRO!H142="BA",0,IF(CALCULADORA!$M$2="INVIERNO",CUADRO!EK142,CUADRO!FQ142))))))</f>
        <v/>
      </c>
      <c r="DE142" s="148" t="str">
        <f>IF(I142="X",CALCULADORA!$J$22,IF(CUADRO!I142="V",0,IF(CUADRO!I142="AP",0,IF(CUADRO!I142="HS",0,IF(CUADRO!I142="BA",0,IF(CALCULADORA!$M$2="INVIERNO",CUADRO!EL142,CUADRO!FR142))))))</f>
        <v/>
      </c>
      <c r="DF142" s="148" t="str">
        <f>IF(J142="X",CALCULADORA!$J$22,IF(CUADRO!J142="V",0,IF(CUADRO!J142="AP",0,IF(CUADRO!J142="HS",0,IF(CUADRO!J142="BA",0,IF(CALCULADORA!$M$2="INVIERNO",CUADRO!EM142,CUADRO!FS142))))))</f>
        <v/>
      </c>
      <c r="DG142" s="148" t="str">
        <f>IF(K142="X",CALCULADORA!$J$22,IF(CUADRO!K142="V",0,IF(CUADRO!K142="AP",0,IF(CUADRO!K142="HS",0,IF(CUADRO!K142="BA",0,IF(CALCULADORA!$M$2="INVIERNO",CUADRO!EN142,CUADRO!FT142))))))</f>
        <v/>
      </c>
      <c r="DH142" s="148" t="str">
        <f>IF(L142="X",CALCULADORA!$J$22,IF(CUADRO!L142="V",0,IF(CUADRO!L142="AP",0,IF(CUADRO!L142="HS",0,IF(CUADRO!L142="BA",0,IF(CALCULADORA!$M$2="INVIERNO",CUADRO!EO142,CUADRO!FU142))))))</f>
        <v/>
      </c>
      <c r="DI142" s="148" t="str">
        <f>IF(M142="X",CALCULADORA!$J$22,IF(CUADRO!M142="V",0,IF(CUADRO!M142="AP",0,IF(CUADRO!M142="HS",0,IF(CUADRO!M142="BA",0,IF(CALCULADORA!$M$2="INVIERNO",CUADRO!EP142,CUADRO!FV142))))))</f>
        <v/>
      </c>
      <c r="DJ142" s="148" t="str">
        <f>IF(N142="X",CALCULADORA!$J$22,IF(CUADRO!N142="V",0,IF(CUADRO!N142="AP",0,IF(CUADRO!N142="HS",0,IF(CUADRO!N142="BA",0,IF(CALCULADORA!$M$2="INVIERNO",CUADRO!EQ142,CUADRO!FW142))))))</f>
        <v/>
      </c>
      <c r="DK142" s="148" t="str">
        <f>IF(O142="X",CALCULADORA!$J$22,IF(CUADRO!O142="V",0,IF(CUADRO!O142="AP",0,IF(CUADRO!O142="HS",0,IF(CUADRO!O142="BA",0,IF(CALCULADORA!$M$2="INVIERNO",CUADRO!ER142,CUADRO!FX142))))))</f>
        <v/>
      </c>
      <c r="DL142" s="148" t="str">
        <f>IF(P142="X",CALCULADORA!$J$22,IF(CUADRO!P142="V",0,IF(CUADRO!P142="AP",0,IF(CUADRO!P142="HS",0,IF(CUADRO!P142="BA",0,IF(CALCULADORA!$M$2="INVIERNO",CUADRO!ES142,CUADRO!FY142))))))</f>
        <v/>
      </c>
      <c r="DM142" s="148" t="str">
        <f>IF(Q142="X",CALCULADORA!$J$22,IF(CUADRO!Q142="V",0,IF(CUADRO!Q142="AP",0,IF(CUADRO!Q142="HS",0,IF(CUADRO!Q142="BA",0,IF(CALCULADORA!$M$2="INVIERNO",CUADRO!ET142,CUADRO!FZ142))))))</f>
        <v/>
      </c>
      <c r="DN142" s="148" t="str">
        <f>IF(R142="X",CALCULADORA!$J$22,IF(CUADRO!R142="V",0,IF(CUADRO!R142="AP",0,IF(CUADRO!R142="HS",0,IF(CUADRO!R142="BA",0,IF(CALCULADORA!$M$2="INVIERNO",CUADRO!EU142,CUADRO!GA142))))))</f>
        <v/>
      </c>
      <c r="DO142" s="148" t="str">
        <f>IF(S142="X",CALCULADORA!$J$22,IF(CUADRO!S142="V",0,IF(CUADRO!S142="AP",0,IF(CUADRO!S142="HS",0,IF(CUADRO!S142="BA",0,IF(CALCULADORA!$M$2="INVIERNO",CUADRO!EV142,CUADRO!GB142))))))</f>
        <v/>
      </c>
      <c r="DP142" s="148" t="str">
        <f>IF(T142="X",CALCULADORA!$J$22,IF(CUADRO!T142="V",0,IF(CUADRO!T142="AP",0,IF(CUADRO!T142="HS",0,IF(CUADRO!T142="BA",0,IF(CALCULADORA!$M$2="INVIERNO",CUADRO!EW142,CUADRO!GC142))))))</f>
        <v/>
      </c>
      <c r="DQ142" s="148" t="str">
        <f>IF(U142="X",CALCULADORA!$J$22,IF(CUADRO!U142="V",0,IF(CUADRO!U142="AP",0,IF(CUADRO!U142="HS",0,IF(CUADRO!U142="BA",0,IF(CALCULADORA!$M$2="INVIERNO",CUADRO!EX142,CUADRO!GD142))))))</f>
        <v/>
      </c>
      <c r="DR142" s="148" t="str">
        <f>IF(V142="X",CALCULADORA!$J$22,IF(CUADRO!V142="V",0,IF(CUADRO!V142="AP",0,IF(CUADRO!V142="HS",0,IF(CUADRO!V142="BA",0,IF(CALCULADORA!$M$2="INVIERNO",CUADRO!EY142,CUADRO!GE142))))))</f>
        <v/>
      </c>
      <c r="DS142" s="148" t="str">
        <f>IF(W142="X",CALCULADORA!$J$22,IF(CUADRO!W142="V",0,IF(CUADRO!W142="AP",0,IF(CUADRO!W142="HS",0,IF(CUADRO!W142="BA",0,IF(CALCULADORA!$M$2="INVIERNO",CUADRO!EZ142,CUADRO!GF142))))))</f>
        <v/>
      </c>
      <c r="DT142" s="148" t="str">
        <f>IF(X142="X",CALCULADORA!$J$22,IF(CUADRO!X142="V",0,IF(CUADRO!X142="AP",0,IF(CUADRO!X142="HS",0,IF(CUADRO!X142="BA",0,IF(CALCULADORA!$M$2="INVIERNO",CUADRO!FA142,CUADRO!GG142))))))</f>
        <v/>
      </c>
      <c r="DU142" s="148" t="str">
        <f>IF(Y142="X",CALCULADORA!$J$22,IF(CUADRO!Y142="V",0,IF(CUADRO!Y142="AP",0,IF(CUADRO!Y142="HS",0,IF(CUADRO!Y142="BA",0,IF(CALCULADORA!$M$2="INVIERNO",CUADRO!FB142,CUADRO!GH142))))))</f>
        <v/>
      </c>
      <c r="DV142" s="148" t="str">
        <f>IF(Z142="X",CALCULADORA!$J$22,IF(CUADRO!Z142="V",0,IF(CUADRO!Z142="AP",0,IF(CUADRO!Z142="HS",0,IF(CUADRO!Z142="BA",0,IF(CALCULADORA!$M$2="INVIERNO",CUADRO!FC142,CUADRO!GI142))))))</f>
        <v/>
      </c>
      <c r="DW142" s="148" t="str">
        <f>IF(AA142="X",CALCULADORA!$J$22,IF(CUADRO!AA142="V",0,IF(CUADRO!AA142="AP",0,IF(CUADRO!AA142="HS",0,IF(CUADRO!AA142="BA",0,IF(CALCULADORA!$M$2="INVIERNO",CUADRO!FD142,CUADRO!GJ142))))))</f>
        <v/>
      </c>
      <c r="DX142" s="148" t="str">
        <f>IF(AB142="X",CALCULADORA!$J$22,IF(CUADRO!AB142="V",0,IF(CUADRO!AB142="AP",0,IF(CUADRO!AB142="HS",0,IF(CUADRO!AB142="BA",0,IF(CALCULADORA!$M$2="INVIERNO",CUADRO!FE142,CUADRO!GK142))))))</f>
        <v/>
      </c>
      <c r="DY142" s="148" t="str">
        <f>IF(AC142="X",CALCULADORA!$J$22,IF(CUADRO!AC142="V",0,IF(CUADRO!AC142="AP",0,IF(CUADRO!AC142="HS",0,IF(CUADRO!AC142="BA",0,IF(CALCULADORA!$M$2="INVIERNO",CUADRO!FF142,CUADRO!GL142))))))</f>
        <v/>
      </c>
      <c r="DZ142" s="148" t="str">
        <f>IF(AD142="X",CALCULADORA!$J$22,IF(CUADRO!AD142="V",0,IF(CUADRO!AD142="AP",0,IF(CUADRO!AD142="HS",0,IF(CUADRO!AD142="BA",0,IF(CALCULADORA!$M$2="INVIERNO",CUADRO!FG142,CUADRO!GM142))))))</f>
        <v/>
      </c>
      <c r="EA142" s="148" t="str">
        <f>IF(AE142="X",CALCULADORA!$J$22,IF(CUADRO!AE142="V",0,IF(CUADRO!AE142="AP",0,IF(CUADRO!AE142="HS",0,IF(CUADRO!AE142="BA",0,IF(CALCULADORA!$M$2="INVIERNO",CUADRO!FH142,CUADRO!GN142))))))</f>
        <v/>
      </c>
      <c r="EB142" s="148" t="str">
        <f>IF(AF142="X",CALCULADORA!$J$22,IF(CUADRO!AF142="V",0,IF(CUADRO!AF142="AP",0,IF(CUADRO!AF142="HS",0,IF(CUADRO!AF142="BA",0,IF(CALCULADORA!$M$2="INVIERNO",CUADRO!FI142,CUADRO!GO142))))))</f>
        <v/>
      </c>
      <c r="EC142" s="148" t="str">
        <f>IF(AG142="X",CALCULADORA!$J$22,IF(CUADRO!AG142="V",0,IF(CUADRO!AG142="AP",0,IF(CUADRO!AG142="HS",0,IF(CUADRO!AG142="BA",0,IF(CALCULADORA!$M$2="INVIERNO",CUADRO!FJ142,CUADRO!GP142))))))</f>
        <v/>
      </c>
      <c r="ED142" s="148" t="str">
        <f>IF(AH142="X",CALCULADORA!$J$22,IF(CUADRO!AH142="V",0,IF(CUADRO!AH142="AP",0,IF(CUADRO!AH142="HS",0,IF(CUADRO!AH142="BA",0,IF(CALCULADORA!$M$2="INVIERNO",CUADRO!FK142,CUADRO!GQ142))))))</f>
        <v/>
      </c>
      <c r="EE142" s="148" t="str">
        <f>IF(AI142="X",CALCULADORA!$J$22,IF(CUADRO!AI142="V",0,IF(CUADRO!AI142="AP",0,IF(CUADRO!AI142="HS",0,IF(CUADRO!AI142="BA",0,IF(CALCULADORA!$M$2="INVIERNO",CUADRO!FL142,CUADRO!GR142))))))</f>
        <v/>
      </c>
      <c r="EF142" s="148" t="str">
        <f>IF(AJ142="X",CALCULADORA!$J$22,IF(CUADRO!AJ142="V",0,IF(CUADRO!AJ142="AP",0,IF(CUADRO!AJ142="HS",0,IF(CUADRO!AJ142="BA",0,IF(CALCULADORA!$M$2="INVIERNO",CUADRO!FM142,CUADRO!GS142))))))</f>
        <v/>
      </c>
      <c r="EG142" s="148" t="str">
        <f>IF(AK142="X",CALCULADORA!$J$22,IF(CUADRO!AK142="V",0,IF(CUADRO!AK142="AP",0,IF(CUADRO!AK142="HS",0,IF(CUADRO!AK142="BA",0,IF(CALCULADORA!$M$2="INVIERNO",CUADRO!FN142,CUADRO!GT142))))))</f>
        <v/>
      </c>
      <c r="EH142" s="363">
        <f t="shared" si="192"/>
        <v>0</v>
      </c>
      <c r="EI142" s="19"/>
      <c r="EJ142" s="148" t="str">
        <f>IF(G142="","",IF(G142="L",0,IF(G142="V",0,IF(G142="X",0,IF(G$2="L",VLOOKUP(G142,'H. INV.'!$F$10:$P$171,11,FALSE),IF(G$2="S",VLOOKUP(G142,'H. INV.'!$V$10:$AF$171,11,FALSE),IF(G$2="D",VLOOKUP(G142,'H. INV.'!$AL$10:$AV$171,11,FALSE),"")))))))</f>
        <v/>
      </c>
      <c r="EK142" s="148" t="str">
        <f>IF(H142="","",IF(H142="L",0,IF(H142="V",0,IF(H142="X",0,IF(H$2="L",VLOOKUP(H142,'H. INV.'!$F$10:$P$171,11,FALSE),IF(H$2="S",VLOOKUP(H142,'H. INV.'!$V$10:$AF$171,11,FALSE),IF(H$2="D",VLOOKUP(H142,'H. INV.'!$AL$10:$AV$171,11,FALSE),"")))))))</f>
        <v/>
      </c>
      <c r="EL142" s="148" t="str">
        <f>IF(I142="","",IF(I142="L",0,IF(I142="V",0,IF(I142="X",0,IF(I$2="L",VLOOKUP(I142,'H. INV.'!$F$10:$P$171,11,FALSE),IF(I$2="S",VLOOKUP(I142,'H. INV.'!$V$10:$AF$171,11,FALSE),IF(I$2="D",VLOOKUP(I142,'H. INV.'!$AL$10:$AV$171,11,FALSE),"")))))))</f>
        <v/>
      </c>
      <c r="EM142" s="148" t="str">
        <f>IF(J142="","",IF(J142="L",0,IF(J142="V",0,IF(J142="X",0,IF(J$2="L",VLOOKUP(J142,'H. INV.'!$F$10:$P$171,11,FALSE),IF(J$2="S",VLOOKUP(J142,'H. INV.'!$V$10:$AF$171,11,FALSE),IF(J$2="D",VLOOKUP(J142,'H. INV.'!$AL$10:$AV$171,11,FALSE),"")))))))</f>
        <v/>
      </c>
      <c r="EN142" s="148" t="str">
        <f>IF(K142="","",IF(K142="L",0,IF(K142="V",0,IF(K142="X",0,IF(K$2="L",VLOOKUP(K142,'H. INV.'!$F$10:$P$171,11,FALSE),IF(K$2="S",VLOOKUP(K142,'H. INV.'!$V$10:$AF$171,11,FALSE),IF(K$2="D",VLOOKUP(K142,'H. INV.'!$AL$10:$AV$171,11,FALSE),"")))))))</f>
        <v/>
      </c>
      <c r="EO142" s="148" t="str">
        <f>IF(L142="","",IF(L142="L",0,IF(L142="V",0,IF(L142="X",0,IF(L$2="L",VLOOKUP(L142,'H. INV.'!$F$10:$P$171,11,FALSE),IF(L$2="S",VLOOKUP(L142,'H. INV.'!$V$10:$AF$171,11,FALSE),IF(L$2="D",VLOOKUP(L142,'H. INV.'!$AL$10:$AV$171,11,FALSE),"")))))))</f>
        <v/>
      </c>
      <c r="EP142" s="148" t="str">
        <f>IF(M142="","",IF(M142="L",0,IF(M142="V",0,IF(M142="X",0,IF(M$2="L",VLOOKUP(M142,'H. INV.'!$F$10:$P$171,11,FALSE),IF(M$2="S",VLOOKUP(M142,'H. INV.'!$V$10:$AF$171,11,FALSE),IF(M$2="D",VLOOKUP(M142,'H. INV.'!$AL$10:$AV$171,11,FALSE),"")))))))</f>
        <v/>
      </c>
      <c r="EQ142" s="148" t="str">
        <f>IF(N142="","",IF(N142="L",0,IF(N142="V",0,IF(N142="X",0,IF(N$2="L",VLOOKUP(N142,'H. INV.'!$F$10:$P$171,11,FALSE),IF(N$2="S",VLOOKUP(N142,'H. INV.'!$V$10:$AF$171,11,FALSE),IF(N$2="D",VLOOKUP(N142,'H. INV.'!$AL$10:$AV$171,11,FALSE),"")))))))</f>
        <v/>
      </c>
      <c r="ER142" s="148" t="str">
        <f>IF(O142="","",IF(O142="L",0,IF(O142="V",0,IF(O142="X",0,IF(O$2="L",VLOOKUP(O142,'H. INV.'!$F$10:$P$171,11,FALSE),IF(O$2="S",VLOOKUP(O142,'H. INV.'!$V$10:$AF$171,11,FALSE),IF(O$2="D",VLOOKUP(O142,'H. INV.'!$AL$10:$AV$171,11,FALSE),"")))))))</f>
        <v/>
      </c>
      <c r="ES142" s="148" t="str">
        <f>IF(P142="","",IF(P142="L",0,IF(P142="V",0,IF(P142="X",0,IF(P$2="L",VLOOKUP(P142,'H. INV.'!$F$10:$P$171,11,FALSE),IF(P$2="S",VLOOKUP(P142,'H. INV.'!$V$10:$AF$171,11,FALSE),IF(P$2="D",VLOOKUP(P142,'H. INV.'!$AL$10:$AV$171,11,FALSE),"")))))))</f>
        <v/>
      </c>
      <c r="ET142" s="148" t="str">
        <f>IF(Q142="","",IF(Q142="L",0,IF(Q142="V",0,IF(Q142="X",0,IF(Q$2="L",VLOOKUP(Q142,'H. INV.'!$F$10:$P$171,11,FALSE),IF(Q$2="S",VLOOKUP(Q142,'H. INV.'!$V$10:$AF$171,11,FALSE),IF(Q$2="D",VLOOKUP(Q142,'H. INV.'!$AL$10:$AV$171,11,FALSE),"")))))))</f>
        <v/>
      </c>
      <c r="EU142" s="148" t="str">
        <f>IF(R142="","",IF(R142="L",0,IF(R142="V",0,IF(R142="X",0,IF(R$2="L",VLOOKUP(R142,'H. INV.'!$F$10:$P$171,11,FALSE),IF(R$2="S",VLOOKUP(R142,'H. INV.'!$V$10:$AF$171,11,FALSE),IF(R$2="D",VLOOKUP(R142,'H. INV.'!$AL$10:$AV$171,11,FALSE),"")))))))</f>
        <v/>
      </c>
      <c r="EV142" s="148" t="str">
        <f>IF(S142="","",IF(S142="L",0,IF(S142="V",0,IF(S142="X",0,IF(S$2="L",VLOOKUP(S142,'H. INV.'!$F$10:$P$171,11,FALSE),IF(S$2="S",VLOOKUP(S142,'H. INV.'!$V$10:$AF$171,11,FALSE),IF(S$2="D",VLOOKUP(S142,'H. INV.'!$AL$10:$AV$171,11,FALSE),"")))))))</f>
        <v/>
      </c>
      <c r="EW142" s="148" t="str">
        <f>IF(T142="","",IF(T142="L",0,IF(T142="V",0,IF(T142="X",0,IF(T$2="L",VLOOKUP(T142,'H. INV.'!$F$10:$P$171,11,FALSE),IF(T$2="S",VLOOKUP(T142,'H. INV.'!$V$10:$AF$171,11,FALSE),IF(T$2="D",VLOOKUP(T142,'H. INV.'!$AL$10:$AV$171,11,FALSE),"")))))))</f>
        <v/>
      </c>
      <c r="EX142" s="148" t="str">
        <f>IF(U142="","",IF(U142="L",0,IF(U142="V",0,IF(U142="X",0,IF(U$2="L",VLOOKUP(U142,'H. INV.'!$F$10:$P$171,11,FALSE),IF(U$2="S",VLOOKUP(U142,'H. INV.'!$V$10:$AF$171,11,FALSE),IF(U$2="D",VLOOKUP(U142,'H. INV.'!$AL$10:$AV$171,11,FALSE),"")))))))</f>
        <v/>
      </c>
      <c r="EY142" s="148" t="str">
        <f>IF(V142="","",IF(V142="L",0,IF(V142="V",0,IF(V142="X",0,IF(V$2="L",VLOOKUP(V142,'H. INV.'!$F$10:$P$171,11,FALSE),IF(V$2="S",VLOOKUP(V142,'H. INV.'!$V$10:$AF$171,11,FALSE),IF(V$2="D",VLOOKUP(V142,'H. INV.'!$AL$10:$AV$171,11,FALSE),"")))))))</f>
        <v/>
      </c>
      <c r="EZ142" s="148" t="str">
        <f>IF(W142="","",IF(W142="L",0,IF(W142="V",0,IF(W142="X",0,IF(W$2="L",VLOOKUP(W142,'H. INV.'!$F$10:$P$171,11,FALSE),IF(W$2="S",VLOOKUP(W142,'H. INV.'!$V$10:$AF$171,11,FALSE),IF(W$2="D",VLOOKUP(W142,'H. INV.'!$AL$10:$AV$171,11,FALSE),"")))))))</f>
        <v/>
      </c>
      <c r="FA142" s="148" t="str">
        <f>IF(X142="","",IF(X142="L",0,IF(X142="V",0,IF(X142="X",0,IF(X$2="L",VLOOKUP(X142,'H. INV.'!$F$10:$P$171,11,FALSE),IF(X$2="S",VLOOKUP(X142,'H. INV.'!$V$10:$AF$171,11,FALSE),IF(X$2="D",VLOOKUP(X142,'H. INV.'!$AL$10:$AV$171,11,FALSE),"")))))))</f>
        <v/>
      </c>
      <c r="FB142" s="148" t="str">
        <f>IF(Y142="","",IF(Y142="L",0,IF(Y142="V",0,IF(Y142="X",0,IF(Y$2="L",VLOOKUP(Y142,'H. INV.'!$F$10:$P$171,11,FALSE),IF(Y$2="S",VLOOKUP(Y142,'H. INV.'!$V$10:$AF$171,11,FALSE),IF(Y$2="D",VLOOKUP(Y142,'H. INV.'!$AL$10:$AV$171,11,FALSE),"")))))))</f>
        <v/>
      </c>
      <c r="FC142" s="148" t="str">
        <f>IF(Z142="","",IF(Z142="L",0,IF(Z142="V",0,IF(Z142="X",0,IF(Z$2="L",VLOOKUP(Z142,'H. INV.'!$F$10:$P$171,11,FALSE),IF(Z$2="S",VLOOKUP(Z142,'H. INV.'!$V$10:$AF$171,11,FALSE),IF(Z$2="D",VLOOKUP(Z142,'H. INV.'!$AL$10:$AV$171,11,FALSE),"")))))))</f>
        <v/>
      </c>
      <c r="FD142" s="148" t="str">
        <f>IF(AA142="","",IF(AA142="L",0,IF(AA142="V",0,IF(AA142="X",0,IF(AA$2="L",VLOOKUP(AA142,'H. INV.'!$F$10:$P$171,11,FALSE),IF(AA$2="S",VLOOKUP(AA142,'H. INV.'!$V$10:$AF$171,11,FALSE),IF(AA$2="D",VLOOKUP(AA142,'H. INV.'!$AL$10:$AV$171,11,FALSE),"")))))))</f>
        <v/>
      </c>
      <c r="FE142" s="148" t="str">
        <f>IF(AB142="","",IF(AB142="L",0,IF(AB142="V",0,IF(AB142="X",0,IF(AB$2="L",VLOOKUP(AB142,'H. INV.'!$F$10:$P$171,11,FALSE),IF(AB$2="S",VLOOKUP(AB142,'H. INV.'!$V$10:$AF$171,11,FALSE),IF(AB$2="D",VLOOKUP(AB142,'H. INV.'!$AL$10:$AV$171,11,FALSE),"")))))))</f>
        <v/>
      </c>
      <c r="FF142" s="148" t="str">
        <f>IF(AC142="","",IF(AC142="L",0,IF(AC142="V",0,IF(AC142="X",0,IF(AC$2="L",VLOOKUP(AC142,'H. INV.'!$F$10:$P$171,11,FALSE),IF(AC$2="S",VLOOKUP(AC142,'H. INV.'!$V$10:$AF$171,11,FALSE),IF(AC$2="D",VLOOKUP(AC142,'H. INV.'!$AL$10:$AV$171,11,FALSE),"")))))))</f>
        <v/>
      </c>
      <c r="FG142" s="148" t="str">
        <f>IF(AD142="","",IF(AD142="L",0,IF(AD142="V",0,IF(AD142="X",0,IF(AD$2="L",VLOOKUP(AD142,'H. INV.'!$F$10:$P$171,11,FALSE),IF(AD$2="S",VLOOKUP(AD142,'H. INV.'!$V$10:$AF$171,11,FALSE),IF(AD$2="D",VLOOKUP(AD142,'H. INV.'!$AL$10:$AV$171,11,FALSE),"")))))))</f>
        <v/>
      </c>
      <c r="FH142" s="148" t="str">
        <f>IF(AE142="","",IF(AE142="L",0,IF(AE142="V",0,IF(AE142="X",0,IF(AE$2="L",VLOOKUP(AE142,'H. INV.'!$F$10:$P$171,11,FALSE),IF(AE$2="S",VLOOKUP(AE142,'H. INV.'!$V$10:$AF$171,11,FALSE),IF(AE$2="D",VLOOKUP(AE142,'H. INV.'!$AL$10:$AV$171,11,FALSE),"")))))))</f>
        <v/>
      </c>
      <c r="FI142" s="148" t="str">
        <f>IF(AF142="","",IF(AF142="L",0,IF(AF142="V",0,IF(AF142="X",0,IF(AF$2="L",VLOOKUP(AF142,'H. INV.'!$F$10:$P$171,11,FALSE),IF(AF$2="S",VLOOKUP(AF142,'H. INV.'!$V$10:$AF$171,11,FALSE),IF(AF$2="D",VLOOKUP(AF142,'H. INV.'!$AL$10:$AV$171,11,FALSE),"")))))))</f>
        <v/>
      </c>
      <c r="FJ142" s="148" t="str">
        <f>IF(AG142="","",IF(AG142="L",0,IF(AG142="V",0,IF(AG142="X",0,IF(AG$2="L",VLOOKUP(AG142,'H. INV.'!$F$10:$P$171,11,FALSE),IF(AG$2="S",VLOOKUP(AG142,'H. INV.'!$V$10:$AF$171,11,FALSE),IF(AG$2="D",VLOOKUP(AG142,'H. INV.'!$AL$10:$AV$171,11,FALSE),"")))))))</f>
        <v/>
      </c>
      <c r="FK142" s="148" t="str">
        <f>IF(AH142="","",IF(AH142="L",0,IF(AH142="V",0,IF(AH142="X",0,IF(AH$2="L",VLOOKUP(AH142,'H. INV.'!$F$10:$P$171,11,FALSE),IF(AH$2="S",VLOOKUP(AH142,'H. INV.'!$V$10:$AF$171,11,FALSE),IF(AH$2="D",VLOOKUP(AH142,'H. INV.'!$AL$10:$AV$171,11,FALSE),"")))))))</f>
        <v/>
      </c>
      <c r="FL142" s="148" t="str">
        <f>IF(AI142="","",IF(AI142="L",0,IF(AI142="V",0,IF(AI142="X",0,IF(AI$2="L",VLOOKUP(AI142,'H. INV.'!$F$10:$P$171,11,FALSE),IF(AI$2="S",VLOOKUP(AI142,'H. INV.'!$V$10:$AF$171,11,FALSE),IF(AI$2="D",VLOOKUP(AI142,'H. INV.'!$AL$10:$AV$171,11,FALSE),"")))))))</f>
        <v/>
      </c>
      <c r="FM142" s="148" t="str">
        <f>IF(AJ142="","",IF(AJ142="L",0,IF(AJ142="V",0,IF(AJ142="X",0,IF(AJ$2="L",VLOOKUP(AJ142,'H. INV.'!$F$10:$P$171,11,FALSE),IF(AJ$2="S",VLOOKUP(AJ142,'H. INV.'!$V$10:$AF$171,11,FALSE),IF(AJ$2="D",VLOOKUP(AJ142,'H. INV.'!$AL$10:$AV$171,11,FALSE),"")))))))</f>
        <v/>
      </c>
      <c r="FN142" s="148" t="str">
        <f>IF(AK142="","",IF(AK142="L",0,IF(AK142="V",0,IF(AK142="X",0,IF(AK$2="L",VLOOKUP(AK142,'H. INV.'!$F$10:$P$171,11,FALSE),IF(AK$2="S",VLOOKUP(AK142,'H. INV.'!$V$10:$AF$171,11,FALSE),IF(AK$2="D",VLOOKUP(AK142,'H. INV.'!$AL$10:$AV$171,11,FALSE),"")))))))</f>
        <v/>
      </c>
      <c r="FO142" s="19"/>
      <c r="FP142" s="148" t="str">
        <f>IF(G142="","",IF(G142="L",0,IF(G142="V",0,IF(G142="X",0,IF(G$2="L",VLOOKUP(G142,'H. VER.'!$F$10:$P$171,11,FALSE),IF(G$2="S",VLOOKUP(G142,'H. VER.'!$V$10:$AF$171,11,FALSE),IF(G$2="D",VLOOKUP(G142,'H. VER.'!$AL$10:$AV$171,11,FALSE),"")))))))</f>
        <v/>
      </c>
      <c r="FQ142" s="148" t="str">
        <f>IF(H142="","",IF(H142="L",0,IF(H142="V",0,IF(H142="X",0,IF(H$2="L",VLOOKUP(H142,'H. VER.'!$F$10:$P$171,11,FALSE),IF(H$2="S",VLOOKUP(H142,'H. VER.'!$V$10:$AF$171,11,FALSE),IF(H$2="D",VLOOKUP(H142,'H. VER.'!$AL$10:$AV$171,11,FALSE),"")))))))</f>
        <v/>
      </c>
      <c r="FR142" s="148" t="str">
        <f>IF(I142="","",IF(I142="L",0,IF(I142="V",0,IF(I142="X",0,IF(I$2="L",VLOOKUP(I142,'H. VER.'!$F$10:$P$171,11,FALSE),IF(I$2="S",VLOOKUP(I142,'H. VER.'!$V$10:$AF$171,11,FALSE),IF(I$2="D",VLOOKUP(I142,'H. VER.'!$AL$10:$AV$171,11,FALSE),"")))))))</f>
        <v/>
      </c>
      <c r="FS142" s="148" t="str">
        <f>IF(J142="","",IF(J142="L",0,IF(J142="V",0,IF(J142="X",0,IF(J$2="L",VLOOKUP(J142,'H. VER.'!$F$10:$P$171,11,FALSE),IF(J$2="S",VLOOKUP(J142,'H. VER.'!$V$10:$AF$171,11,FALSE),IF(J$2="D",VLOOKUP(J142,'H. VER.'!$AL$10:$AV$171,11,FALSE),"")))))))</f>
        <v/>
      </c>
      <c r="FT142" s="148" t="str">
        <f>IF(K142="","",IF(K142="L",0,IF(K142="V",0,IF(K142="X",0,IF(K$2="L",VLOOKUP(K142,'H. VER.'!$F$10:$P$171,11,FALSE),IF(K$2="S",VLOOKUP(K142,'H. VER.'!$V$10:$AF$171,11,FALSE),IF(K$2="D",VLOOKUP(K142,'H. VER.'!$AL$10:$AV$171,11,FALSE),"")))))))</f>
        <v/>
      </c>
      <c r="FU142" s="148" t="str">
        <f>IF(L142="","",IF(L142="L",0,IF(L142="V",0,IF(L142="X",0,IF(L$2="L",VLOOKUP(L142,'H. VER.'!$F$10:$P$171,11,FALSE),IF(L$2="S",VLOOKUP(L142,'H. VER.'!$V$10:$AF$171,11,FALSE),IF(L$2="D",VLOOKUP(L142,'H. VER.'!$AL$10:$AV$171,11,FALSE),"")))))))</f>
        <v/>
      </c>
      <c r="FV142" s="148" t="str">
        <f>IF(M142="","",IF(M142="L",0,IF(M142="V",0,IF(M142="X",0,IF(M$2="L",VLOOKUP(M142,'H. VER.'!$F$10:$P$171,11,FALSE),IF(M$2="S",VLOOKUP(M142,'H. VER.'!$V$10:$AF$171,11,FALSE),IF(M$2="D",VLOOKUP(M142,'H. VER.'!$AL$10:$AV$171,11,FALSE),"")))))))</f>
        <v/>
      </c>
      <c r="FW142" s="148" t="str">
        <f>IF(N142="","",IF(N142="L",0,IF(N142="V",0,IF(N142="X",0,IF(N$2="L",VLOOKUP(N142,'H. VER.'!$F$10:$P$171,11,FALSE),IF(N$2="S",VLOOKUP(N142,'H. VER.'!$V$10:$AF$171,11,FALSE),IF(N$2="D",VLOOKUP(N142,'H. VER.'!$AL$10:$AV$171,11,FALSE),"")))))))</f>
        <v/>
      </c>
      <c r="FX142" s="148" t="str">
        <f>IF(O142="","",IF(O142="L",0,IF(O142="V",0,IF(O142="X",0,IF(O$2="L",VLOOKUP(O142,'H. VER.'!$F$10:$P$171,11,FALSE),IF(O$2="S",VLOOKUP(O142,'H. VER.'!$V$10:$AF$171,11,FALSE),IF(O$2="D",VLOOKUP(O142,'H. VER.'!$AL$10:$AV$171,11,FALSE),"")))))))</f>
        <v/>
      </c>
      <c r="FY142" s="148" t="str">
        <f>IF(P142="","",IF(P142="L",0,IF(P142="V",0,IF(P142="X",0,IF(P$2="L",VLOOKUP(P142,'H. VER.'!$F$10:$P$171,11,FALSE),IF(P$2="S",VLOOKUP(P142,'H. VER.'!$V$10:$AF$171,11,FALSE),IF(P$2="D",VLOOKUP(P142,'H. VER.'!$AL$10:$AV$171,11,FALSE),"")))))))</f>
        <v/>
      </c>
      <c r="FZ142" s="148" t="str">
        <f>IF(Q142="","",IF(Q142="L",0,IF(Q142="V",0,IF(Q142="X",0,IF(Q$2="L",VLOOKUP(Q142,'H. VER.'!$F$10:$P$171,11,FALSE),IF(Q$2="S",VLOOKUP(Q142,'H. VER.'!$V$10:$AF$171,11,FALSE),IF(Q$2="D",VLOOKUP(Q142,'H. VER.'!$AL$10:$AV$171,11,FALSE),"")))))))</f>
        <v/>
      </c>
      <c r="GA142" s="148" t="str">
        <f>IF(R142="","",IF(R142="L",0,IF(R142="V",0,IF(R142="X",0,IF(R$2="L",VLOOKUP(R142,'H. VER.'!$F$10:$P$171,11,FALSE),IF(R$2="S",VLOOKUP(R142,'H. VER.'!$V$10:$AF$171,11,FALSE),IF(R$2="D",VLOOKUP(R142,'H. VER.'!$AL$10:$AV$171,11,FALSE),"")))))))</f>
        <v/>
      </c>
      <c r="GB142" s="148" t="str">
        <f>IF(S142="","",IF(S142="L",0,IF(S142="V",0,IF(S142="X",0,IF(S$2="L",VLOOKUP(S142,'H. VER.'!$F$10:$P$171,11,FALSE),IF(S$2="S",VLOOKUP(S142,'H. VER.'!$V$10:$AF$171,11,FALSE),IF(S$2="D",VLOOKUP(S142,'H. VER.'!$AL$10:$AV$171,11,FALSE),"")))))))</f>
        <v/>
      </c>
      <c r="GC142" s="148" t="str">
        <f>IF(T142="","",IF(T142="L",0,IF(T142="V",0,IF(T142="X",0,IF(T$2="L",VLOOKUP(T142,'H. VER.'!$F$10:$P$171,11,FALSE),IF(T$2="S",VLOOKUP(T142,'H. VER.'!$V$10:$AF$171,11,FALSE),IF(T$2="D",VLOOKUP(T142,'H. VER.'!$AL$10:$AV$171,11,FALSE),"")))))))</f>
        <v/>
      </c>
      <c r="GD142" s="148" t="str">
        <f>IF(U142="","",IF(U142="L",0,IF(U142="V",0,IF(U142="X",0,IF(U$2="L",VLOOKUP(U142,'H. VER.'!$F$10:$P$171,11,FALSE),IF(U$2="S",VLOOKUP(U142,'H. VER.'!$V$10:$AF$171,11,FALSE),IF(U$2="D",VLOOKUP(U142,'H. VER.'!$AL$10:$AV$171,11,FALSE),"")))))))</f>
        <v/>
      </c>
      <c r="GE142" s="148" t="str">
        <f>IF(V142="","",IF(V142="L",0,IF(V142="V",0,IF(V142="X",0,IF(V$2="L",VLOOKUP(V142,'H. VER.'!$F$10:$P$171,11,FALSE),IF(V$2="S",VLOOKUP(V142,'H. VER.'!$V$10:$AF$171,11,FALSE),IF(V$2="D",VLOOKUP(V142,'H. VER.'!$AL$10:$AV$171,11,FALSE),"")))))))</f>
        <v/>
      </c>
      <c r="GF142" s="148" t="str">
        <f>IF(W142="","",IF(W142="L",0,IF(W142="V",0,IF(W142="X",0,IF(W$2="L",VLOOKUP(W142,'H. VER.'!$F$10:$P$171,11,FALSE),IF(W$2="S",VLOOKUP(W142,'H. VER.'!$V$10:$AF$171,11,FALSE),IF(W$2="D",VLOOKUP(W142,'H. VER.'!$AL$10:$AV$171,11,FALSE),"")))))))</f>
        <v/>
      </c>
      <c r="GG142" s="148" t="str">
        <f>IF(X142="","",IF(X142="L",0,IF(X142="V",0,IF(X142="X",0,IF(X$2="L",VLOOKUP(X142,'H. VER.'!$F$10:$P$171,11,FALSE),IF(X$2="S",VLOOKUP(X142,'H. VER.'!$V$10:$AF$171,11,FALSE),IF(X$2="D",VLOOKUP(X142,'H. VER.'!$AL$10:$AV$171,11,FALSE),"")))))))</f>
        <v/>
      </c>
      <c r="GH142" s="148" t="str">
        <f>IF(Y142="","",IF(Y142="L",0,IF(Y142="V",0,IF(Y142="X",0,IF(Y$2="L",VLOOKUP(Y142,'H. VER.'!$F$10:$P$171,11,FALSE),IF(Y$2="S",VLOOKUP(Y142,'H. VER.'!$V$10:$AF$171,11,FALSE),IF(Y$2="D",VLOOKUP(Y142,'H. VER.'!$AL$10:$AV$171,11,FALSE),"")))))))</f>
        <v/>
      </c>
      <c r="GI142" s="148" t="str">
        <f>IF(Z142="","",IF(Z142="L",0,IF(Z142="V",0,IF(Z142="X",0,IF(Z$2="L",VLOOKUP(Z142,'H. VER.'!$F$10:$P$171,11,FALSE),IF(Z$2="S",VLOOKUP(Z142,'H. VER.'!$V$10:$AF$171,11,FALSE),IF(Z$2="D",VLOOKUP(Z142,'H. VER.'!$AL$10:$AV$171,11,FALSE),"")))))))</f>
        <v/>
      </c>
      <c r="GJ142" s="148" t="str">
        <f>IF(AA142="","",IF(AA142="L",0,IF(AA142="V",0,IF(AA142="X",0,IF(AA$2="L",VLOOKUP(AA142,'H. VER.'!$F$10:$P$171,11,FALSE),IF(AA$2="S",VLOOKUP(AA142,'H. VER.'!$V$10:$AF$171,11,FALSE),IF(AA$2="D",VLOOKUP(AA142,'H. VER.'!$AL$10:$AV$171,11,FALSE),"")))))))</f>
        <v/>
      </c>
      <c r="GK142" s="148" t="str">
        <f>IF(AB142="","",IF(AB142="L",0,IF(AB142="V",0,IF(AB142="X",0,IF(AB$2="L",VLOOKUP(AB142,'H. VER.'!$F$10:$P$171,11,FALSE),IF(AB$2="S",VLOOKUP(AB142,'H. VER.'!$V$10:$AF$171,11,FALSE),IF(AB$2="D",VLOOKUP(AB142,'H. VER.'!$AL$10:$AV$171,11,FALSE),"")))))))</f>
        <v/>
      </c>
      <c r="GL142" s="148" t="str">
        <f>IF(AC142="","",IF(AC142="L",0,IF(AC142="V",0,IF(AC142="X",0,IF(AC$2="L",VLOOKUP(AC142,'H. VER.'!$F$10:$P$171,11,FALSE),IF(AC$2="S",VLOOKUP(AC142,'H. VER.'!$V$10:$AF$171,11,FALSE),IF(AC$2="D",VLOOKUP(AC142,'H. VER.'!$AL$10:$AV$171,11,FALSE),"")))))))</f>
        <v/>
      </c>
      <c r="GM142" s="148" t="str">
        <f>IF(AD142="","",IF(AD142="L",0,IF(AD142="V",0,IF(AD142="X",0,IF(AD$2="L",VLOOKUP(AD142,'H. VER.'!$F$10:$P$171,11,FALSE),IF(AD$2="S",VLOOKUP(AD142,'H. VER.'!$V$10:$AF$171,11,FALSE),IF(AD$2="D",VLOOKUP(AD142,'H. VER.'!$AL$10:$AV$171,11,FALSE),"")))))))</f>
        <v/>
      </c>
      <c r="GN142" s="148" t="str">
        <f>IF(AE142="","",IF(AE142="L",0,IF(AE142="V",0,IF(AE142="X",0,IF(AE$2="L",VLOOKUP(AE142,'H. VER.'!$F$10:$P$171,11,FALSE),IF(AE$2="S",VLOOKUP(AE142,'H. VER.'!$V$10:$AF$171,11,FALSE),IF(AE$2="D",VLOOKUP(AE142,'H. VER.'!$AL$10:$AV$171,11,FALSE),"")))))))</f>
        <v/>
      </c>
      <c r="GO142" s="148" t="str">
        <f>IF(AF142="","",IF(AF142="L",0,IF(AF142="V",0,IF(AF142="X",0,IF(AF$2="L",VLOOKUP(AF142,'H. VER.'!$F$10:$P$171,11,FALSE),IF(AF$2="S",VLOOKUP(AF142,'H. VER.'!$V$10:$AF$171,11,FALSE),IF(AF$2="D",VLOOKUP(AF142,'H. VER.'!$AL$10:$AV$171,11,FALSE),"")))))))</f>
        <v/>
      </c>
      <c r="GP142" s="148" t="str">
        <f>IF(AG142="","",IF(AG142="L",0,IF(AG142="V",0,IF(AG142="X",0,IF(AG$2="L",VLOOKUP(AG142,'H. VER.'!$F$10:$P$171,11,FALSE),IF(AG$2="S",VLOOKUP(AG142,'H. VER.'!$V$10:$AF$171,11,FALSE),IF(AG$2="D",VLOOKUP(AG142,'H. VER.'!$AL$10:$AV$171,11,FALSE),"")))))))</f>
        <v/>
      </c>
      <c r="GQ142" s="148" t="str">
        <f>IF(AH142="","",IF(AH142="L",0,IF(AH142="V",0,IF(AH142="X",0,IF(AH$2="L",VLOOKUP(AH142,'H. VER.'!$F$10:$P$171,11,FALSE),IF(AH$2="S",VLOOKUP(AH142,'H. VER.'!$V$10:$AF$171,11,FALSE),IF(AH$2="D",VLOOKUP(AH142,'H. VER.'!$AL$10:$AV$171,11,FALSE),"")))))))</f>
        <v/>
      </c>
      <c r="GR142" s="148" t="str">
        <f>IF(AI142="","",IF(AI142="L",0,IF(AI142="V",0,IF(AI142="X",0,IF(AI$2="L",VLOOKUP(AI142,'H. VER.'!$F$10:$P$171,11,FALSE),IF(AI$2="S",VLOOKUP(AI142,'H. VER.'!$V$10:$AF$171,11,FALSE),IF(AI$2="D",VLOOKUP(AI142,'H. VER.'!$AL$10:$AV$171,11,FALSE),"")))))))</f>
        <v/>
      </c>
      <c r="GS142" s="148" t="str">
        <f>IF(AJ142="","",IF(AJ142="L",0,IF(AJ142="V",0,IF(AJ142="X",0,IF(AJ$2="L",VLOOKUP(AJ142,'H. VER.'!$F$10:$P$171,11,FALSE),IF(AJ$2="S",VLOOKUP(AJ142,'H. VER.'!$V$10:$AF$171,11,FALSE),IF(AJ$2="D",VLOOKUP(AJ142,'H. VER.'!$AL$10:$AV$171,11,FALSE),"")))))))</f>
        <v/>
      </c>
      <c r="GT142" s="148" t="str">
        <f>IF(AK142="","",IF(AK142="L",0,IF(AK142="V",0,IF(AK142="X",0,IF(AK$2="L",VLOOKUP(AK142,'H. VER.'!$F$10:$P$171,11,FALSE),IF(AK$2="S",VLOOKUP(AK142,'H. VER.'!$V$10:$AF$171,11,FALSE),IF(AK$2="D",VLOOKUP(AK142,'H. VER.'!$AL$10:$AV$171,11,FALSE),"")))))))</f>
        <v/>
      </c>
      <c r="GU142" s="19"/>
      <c r="GV142" s="417" t="str">
        <f t="shared" si="193"/>
        <v/>
      </c>
      <c r="GW142" s="415"/>
    </row>
    <row r="143" spans="1:205" ht="15" customHeight="1">
      <c r="A143" s="368"/>
      <c r="B143" s="367" t="str">
        <f>IFERROR(VLOOKUP(A559/7/2023+CONDUCTORES!C:V,20,FALSE),"")</f>
        <v/>
      </c>
      <c r="C143" s="560" t="str">
        <f>IF(CUADRO!A143="",IF(B143="","",B143),VLOOKUP(CUADRO!A143,CONDUCTORES!C:E,3,FALSE))</f>
        <v/>
      </c>
      <c r="D143" s="561" t="str">
        <f>IF(ISNA(IF(B143="",IF(A143="","",A143),VLOOKUP(B143,CONDUCTORES!B:F,5,FALSE))),"",(IF(B143="",IF(A143="","",A143),VLOOKUP(B143,CONDUCTORES!B:F,5,FALSE))))</f>
        <v/>
      </c>
      <c r="E143" s="546">
        <v>128</v>
      </c>
      <c r="F143" s="562"/>
      <c r="G143" s="519"/>
      <c r="H143" s="519"/>
      <c r="I143" s="519"/>
      <c r="J143" s="519"/>
      <c r="K143" s="519"/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19"/>
      <c r="Y143" s="519"/>
      <c r="Z143" s="519"/>
      <c r="AA143" s="519"/>
      <c r="AB143" s="519"/>
      <c r="AC143" s="519"/>
      <c r="AD143" s="519"/>
      <c r="AE143" s="519"/>
      <c r="AF143" s="519"/>
      <c r="AG143" s="519"/>
      <c r="AH143" s="519"/>
      <c r="AI143" s="519"/>
      <c r="AJ143" s="519"/>
      <c r="AK143" s="519"/>
      <c r="AL143" s="417">
        <f t="shared" si="111"/>
        <v>0</v>
      </c>
      <c r="AM143" s="417">
        <f t="shared" si="79"/>
        <v>31</v>
      </c>
      <c r="AN143" s="463">
        <f t="shared" si="185"/>
        <v>0</v>
      </c>
      <c r="AO143" s="463">
        <f t="shared" si="186"/>
        <v>0</v>
      </c>
      <c r="AP143" s="463">
        <f t="shared" si="187"/>
        <v>0</v>
      </c>
      <c r="AQ143" s="463">
        <f t="shared" si="188"/>
        <v>0</v>
      </c>
      <c r="AR143" s="463">
        <f t="shared" si="189"/>
        <v>0</v>
      </c>
      <c r="AS143" s="464">
        <f t="shared" si="190"/>
        <v>0</v>
      </c>
      <c r="AT143" s="464">
        <f t="shared" si="191"/>
        <v>0</v>
      </c>
      <c r="AU143" s="465">
        <f>EH143+(AO143*(CALCULADORA!$L$22/30))+(CUADRO!AP143*CALCULADORA!$J$22)+(CUADRO!AQ143*CALCULADORA!$J$22)+(CUADRO!AR143*CALCULADORA!$J$22)</f>
        <v>0</v>
      </c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97">
        <f t="shared" si="154"/>
        <v>1</v>
      </c>
      <c r="BW143" s="97">
        <f t="shared" si="155"/>
        <v>2</v>
      </c>
      <c r="BX143" s="97">
        <f t="shared" si="156"/>
        <v>3</v>
      </c>
      <c r="BY143" s="97">
        <f t="shared" si="157"/>
        <v>4</v>
      </c>
      <c r="BZ143" s="97">
        <f t="shared" si="158"/>
        <v>5</v>
      </c>
      <c r="CA143" s="97">
        <f t="shared" si="159"/>
        <v>6</v>
      </c>
      <c r="CB143" s="97">
        <f t="shared" si="160"/>
        <v>7</v>
      </c>
      <c r="CC143" s="97">
        <f t="shared" si="161"/>
        <v>8</v>
      </c>
      <c r="CD143" s="97">
        <f t="shared" si="162"/>
        <v>9</v>
      </c>
      <c r="CE143" s="97">
        <f t="shared" si="163"/>
        <v>10</v>
      </c>
      <c r="CF143" s="97">
        <f t="shared" si="164"/>
        <v>11</v>
      </c>
      <c r="CG143" s="97">
        <f t="shared" si="165"/>
        <v>12</v>
      </c>
      <c r="CH143" s="97">
        <f t="shared" si="166"/>
        <v>13</v>
      </c>
      <c r="CI143" s="97">
        <f t="shared" si="167"/>
        <v>14</v>
      </c>
      <c r="CJ143" s="97">
        <f t="shared" si="168"/>
        <v>15</v>
      </c>
      <c r="CK143" s="97">
        <f t="shared" si="169"/>
        <v>16</v>
      </c>
      <c r="CL143" s="97">
        <f t="shared" si="170"/>
        <v>17</v>
      </c>
      <c r="CM143" s="97">
        <f t="shared" si="171"/>
        <v>18</v>
      </c>
      <c r="CN143" s="97">
        <f t="shared" si="172"/>
        <v>19</v>
      </c>
      <c r="CO143" s="97">
        <f t="shared" si="173"/>
        <v>20</v>
      </c>
      <c r="CP143" s="97">
        <f t="shared" si="174"/>
        <v>21</v>
      </c>
      <c r="CQ143" s="97">
        <f t="shared" si="175"/>
        <v>22</v>
      </c>
      <c r="CR143" s="97">
        <f t="shared" si="176"/>
        <v>23</v>
      </c>
      <c r="CS143" s="97">
        <f t="shared" si="177"/>
        <v>24</v>
      </c>
      <c r="CT143" s="97">
        <f t="shared" si="178"/>
        <v>25</v>
      </c>
      <c r="CU143" s="97">
        <f t="shared" si="179"/>
        <v>26</v>
      </c>
      <c r="CV143" s="97">
        <f t="shared" si="180"/>
        <v>27</v>
      </c>
      <c r="CW143" s="97">
        <f t="shared" si="181"/>
        <v>28</v>
      </c>
      <c r="CX143" s="97">
        <f t="shared" si="182"/>
        <v>29</v>
      </c>
      <c r="CY143" s="97">
        <f t="shared" si="183"/>
        <v>30</v>
      </c>
      <c r="CZ143" s="97">
        <f t="shared" si="184"/>
        <v>31</v>
      </c>
      <c r="DA143" s="19"/>
      <c r="DB143" s="19"/>
      <c r="DC143" s="148" t="str">
        <f>IF(G143="X",CALCULADORA!$J$22,IF(CUADRO!G143="V",0,IF(CUADRO!G143="AP",0,IF(CUADRO!G143="HS",0,IF(CUADRO!G143="BA",0,IF(CALCULADORA!$M$2="INVIERNO",CUADRO!EJ143,CUADRO!FP143))))))</f>
        <v/>
      </c>
      <c r="DD143" s="148" t="str">
        <f>IF(H143="X",CALCULADORA!$J$22,IF(CUADRO!H143="V",0,IF(CUADRO!H143="AP",0,IF(CUADRO!H143="HS",0,IF(CUADRO!H143="BA",0,IF(CALCULADORA!$M$2="INVIERNO",CUADRO!EK143,CUADRO!FQ143))))))</f>
        <v/>
      </c>
      <c r="DE143" s="148" t="str">
        <f>IF(I143="X",CALCULADORA!$J$22,IF(CUADRO!I143="V",0,IF(CUADRO!I143="AP",0,IF(CUADRO!I143="HS",0,IF(CUADRO!I143="BA",0,IF(CALCULADORA!$M$2="INVIERNO",CUADRO!EL143,CUADRO!FR143))))))</f>
        <v/>
      </c>
      <c r="DF143" s="148" t="str">
        <f>IF(J143="X",CALCULADORA!$J$22,IF(CUADRO!J143="V",0,IF(CUADRO!J143="AP",0,IF(CUADRO!J143="HS",0,IF(CUADRO!J143="BA",0,IF(CALCULADORA!$M$2="INVIERNO",CUADRO!EM143,CUADRO!FS143))))))</f>
        <v/>
      </c>
      <c r="DG143" s="148" t="str">
        <f>IF(K143="X",CALCULADORA!$J$22,IF(CUADRO!K143="V",0,IF(CUADRO!K143="AP",0,IF(CUADRO!K143="HS",0,IF(CUADRO!K143="BA",0,IF(CALCULADORA!$M$2="INVIERNO",CUADRO!EN143,CUADRO!FT143))))))</f>
        <v/>
      </c>
      <c r="DH143" s="148" t="str">
        <f>IF(L143="X",CALCULADORA!$J$22,IF(CUADRO!L143="V",0,IF(CUADRO!L143="AP",0,IF(CUADRO!L143="HS",0,IF(CUADRO!L143="BA",0,IF(CALCULADORA!$M$2="INVIERNO",CUADRO!EO143,CUADRO!FU143))))))</f>
        <v/>
      </c>
      <c r="DI143" s="148" t="str">
        <f>IF(M143="X",CALCULADORA!$J$22,IF(CUADRO!M143="V",0,IF(CUADRO!M143="AP",0,IF(CUADRO!M143="HS",0,IF(CUADRO!M143="BA",0,IF(CALCULADORA!$M$2="INVIERNO",CUADRO!EP143,CUADRO!FV143))))))</f>
        <v/>
      </c>
      <c r="DJ143" s="148" t="str">
        <f>IF(N143="X",CALCULADORA!$J$22,IF(CUADRO!N143="V",0,IF(CUADRO!N143="AP",0,IF(CUADRO!N143="HS",0,IF(CUADRO!N143="BA",0,IF(CALCULADORA!$M$2="INVIERNO",CUADRO!EQ143,CUADRO!FW143))))))</f>
        <v/>
      </c>
      <c r="DK143" s="148" t="str">
        <f>IF(O143="X",CALCULADORA!$J$22,IF(CUADRO!O143="V",0,IF(CUADRO!O143="AP",0,IF(CUADRO!O143="HS",0,IF(CUADRO!O143="BA",0,IF(CALCULADORA!$M$2="INVIERNO",CUADRO!ER143,CUADRO!FX143))))))</f>
        <v/>
      </c>
      <c r="DL143" s="148" t="str">
        <f>IF(P143="X",CALCULADORA!$J$22,IF(CUADRO!P143="V",0,IF(CUADRO!P143="AP",0,IF(CUADRO!P143="HS",0,IF(CUADRO!P143="BA",0,IF(CALCULADORA!$M$2="INVIERNO",CUADRO!ES143,CUADRO!FY143))))))</f>
        <v/>
      </c>
      <c r="DM143" s="148" t="str">
        <f>IF(Q143="X",CALCULADORA!$J$22,IF(CUADRO!Q143="V",0,IF(CUADRO!Q143="AP",0,IF(CUADRO!Q143="HS",0,IF(CUADRO!Q143="BA",0,IF(CALCULADORA!$M$2="INVIERNO",CUADRO!ET143,CUADRO!FZ143))))))</f>
        <v/>
      </c>
      <c r="DN143" s="148" t="str">
        <f>IF(R143="X",CALCULADORA!$J$22,IF(CUADRO!R143="V",0,IF(CUADRO!R143="AP",0,IF(CUADRO!R143="HS",0,IF(CUADRO!R143="BA",0,IF(CALCULADORA!$M$2="INVIERNO",CUADRO!EU143,CUADRO!GA143))))))</f>
        <v/>
      </c>
      <c r="DO143" s="148" t="str">
        <f>IF(S143="X",CALCULADORA!$J$22,IF(CUADRO!S143="V",0,IF(CUADRO!S143="AP",0,IF(CUADRO!S143="HS",0,IF(CUADRO!S143="BA",0,IF(CALCULADORA!$M$2="INVIERNO",CUADRO!EV143,CUADRO!GB143))))))</f>
        <v/>
      </c>
      <c r="DP143" s="148" t="str">
        <f>IF(T143="X",CALCULADORA!$J$22,IF(CUADRO!T143="V",0,IF(CUADRO!T143="AP",0,IF(CUADRO!T143="HS",0,IF(CUADRO!T143="BA",0,IF(CALCULADORA!$M$2="INVIERNO",CUADRO!EW143,CUADRO!GC143))))))</f>
        <v/>
      </c>
      <c r="DQ143" s="148" t="str">
        <f>IF(U143="X",CALCULADORA!$J$22,IF(CUADRO!U143="V",0,IF(CUADRO!U143="AP",0,IF(CUADRO!U143="HS",0,IF(CUADRO!U143="BA",0,IF(CALCULADORA!$M$2="INVIERNO",CUADRO!EX143,CUADRO!GD143))))))</f>
        <v/>
      </c>
      <c r="DR143" s="148" t="str">
        <f>IF(V143="X",CALCULADORA!$J$22,IF(CUADRO!V143="V",0,IF(CUADRO!V143="AP",0,IF(CUADRO!V143="HS",0,IF(CUADRO!V143="BA",0,IF(CALCULADORA!$M$2="INVIERNO",CUADRO!EY143,CUADRO!GE143))))))</f>
        <v/>
      </c>
      <c r="DS143" s="148" t="str">
        <f>IF(W143="X",CALCULADORA!$J$22,IF(CUADRO!W143="V",0,IF(CUADRO!W143="AP",0,IF(CUADRO!W143="HS",0,IF(CUADRO!W143="BA",0,IF(CALCULADORA!$M$2="INVIERNO",CUADRO!EZ143,CUADRO!GF143))))))</f>
        <v/>
      </c>
      <c r="DT143" s="148" t="str">
        <f>IF(X143="X",CALCULADORA!$J$22,IF(CUADRO!X143="V",0,IF(CUADRO!X143="AP",0,IF(CUADRO!X143="HS",0,IF(CUADRO!X143="BA",0,IF(CALCULADORA!$M$2="INVIERNO",CUADRO!FA143,CUADRO!GG143))))))</f>
        <v/>
      </c>
      <c r="DU143" s="148" t="str">
        <f>IF(Y143="X",CALCULADORA!$J$22,IF(CUADRO!Y143="V",0,IF(CUADRO!Y143="AP",0,IF(CUADRO!Y143="HS",0,IF(CUADRO!Y143="BA",0,IF(CALCULADORA!$M$2="INVIERNO",CUADRO!FB143,CUADRO!GH143))))))</f>
        <v/>
      </c>
      <c r="DV143" s="148" t="str">
        <f>IF(Z143="X",CALCULADORA!$J$22,IF(CUADRO!Z143="V",0,IF(CUADRO!Z143="AP",0,IF(CUADRO!Z143="HS",0,IF(CUADRO!Z143="BA",0,IF(CALCULADORA!$M$2="INVIERNO",CUADRO!FC143,CUADRO!GI143))))))</f>
        <v/>
      </c>
      <c r="DW143" s="148" t="str">
        <f>IF(AA143="X",CALCULADORA!$J$22,IF(CUADRO!AA143="V",0,IF(CUADRO!AA143="AP",0,IF(CUADRO!AA143="HS",0,IF(CUADRO!AA143="BA",0,IF(CALCULADORA!$M$2="INVIERNO",CUADRO!FD143,CUADRO!GJ143))))))</f>
        <v/>
      </c>
      <c r="DX143" s="148" t="str">
        <f>IF(AB143="X",CALCULADORA!$J$22,IF(CUADRO!AB143="V",0,IF(CUADRO!AB143="AP",0,IF(CUADRO!AB143="HS",0,IF(CUADRO!AB143="BA",0,IF(CALCULADORA!$M$2="INVIERNO",CUADRO!FE143,CUADRO!GK143))))))</f>
        <v/>
      </c>
      <c r="DY143" s="148" t="str">
        <f>IF(AC143="X",CALCULADORA!$J$22,IF(CUADRO!AC143="V",0,IF(CUADRO!AC143="AP",0,IF(CUADRO!AC143="HS",0,IF(CUADRO!AC143="BA",0,IF(CALCULADORA!$M$2="INVIERNO",CUADRO!FF143,CUADRO!GL143))))))</f>
        <v/>
      </c>
      <c r="DZ143" s="148" t="str">
        <f>IF(AD143="X",CALCULADORA!$J$22,IF(CUADRO!AD143="V",0,IF(CUADRO!AD143="AP",0,IF(CUADRO!AD143="HS",0,IF(CUADRO!AD143="BA",0,IF(CALCULADORA!$M$2="INVIERNO",CUADRO!FG143,CUADRO!GM143))))))</f>
        <v/>
      </c>
      <c r="EA143" s="148" t="str">
        <f>IF(AE143="X",CALCULADORA!$J$22,IF(CUADRO!AE143="V",0,IF(CUADRO!AE143="AP",0,IF(CUADRO!AE143="HS",0,IF(CUADRO!AE143="BA",0,IF(CALCULADORA!$M$2="INVIERNO",CUADRO!FH143,CUADRO!GN143))))))</f>
        <v/>
      </c>
      <c r="EB143" s="148" t="str">
        <f>IF(AF143="X",CALCULADORA!$J$22,IF(CUADRO!AF143="V",0,IF(CUADRO!AF143="AP",0,IF(CUADRO!AF143="HS",0,IF(CUADRO!AF143="BA",0,IF(CALCULADORA!$M$2="INVIERNO",CUADRO!FI143,CUADRO!GO143))))))</f>
        <v/>
      </c>
      <c r="EC143" s="148" t="str">
        <f>IF(AG143="X",CALCULADORA!$J$22,IF(CUADRO!AG143="V",0,IF(CUADRO!AG143="AP",0,IF(CUADRO!AG143="HS",0,IF(CUADRO!AG143="BA",0,IF(CALCULADORA!$M$2="INVIERNO",CUADRO!FJ143,CUADRO!GP143))))))</f>
        <v/>
      </c>
      <c r="ED143" s="148" t="str">
        <f>IF(AH143="X",CALCULADORA!$J$22,IF(CUADRO!AH143="V",0,IF(CUADRO!AH143="AP",0,IF(CUADRO!AH143="HS",0,IF(CUADRO!AH143="BA",0,IF(CALCULADORA!$M$2="INVIERNO",CUADRO!FK143,CUADRO!GQ143))))))</f>
        <v/>
      </c>
      <c r="EE143" s="148" t="str">
        <f>IF(AI143="X",CALCULADORA!$J$22,IF(CUADRO!AI143="V",0,IF(CUADRO!AI143="AP",0,IF(CUADRO!AI143="HS",0,IF(CUADRO!AI143="BA",0,IF(CALCULADORA!$M$2="INVIERNO",CUADRO!FL143,CUADRO!GR143))))))</f>
        <v/>
      </c>
      <c r="EF143" s="148" t="str">
        <f>IF(AJ143="X",CALCULADORA!$J$22,IF(CUADRO!AJ143="V",0,IF(CUADRO!AJ143="AP",0,IF(CUADRO!AJ143="HS",0,IF(CUADRO!AJ143="BA",0,IF(CALCULADORA!$M$2="INVIERNO",CUADRO!FM143,CUADRO!GS143))))))</f>
        <v/>
      </c>
      <c r="EG143" s="148" t="str">
        <f>IF(AK143="X",CALCULADORA!$J$22,IF(CUADRO!AK143="V",0,IF(CUADRO!AK143="AP",0,IF(CUADRO!AK143="HS",0,IF(CUADRO!AK143="BA",0,IF(CALCULADORA!$M$2="INVIERNO",CUADRO!FN143,CUADRO!GT143))))))</f>
        <v/>
      </c>
      <c r="EH143" s="363">
        <f t="shared" si="192"/>
        <v>0</v>
      </c>
      <c r="EI143" s="19"/>
      <c r="EJ143" s="148" t="str">
        <f>IF(G143="","",IF(G143="L",0,IF(G143="V",0,IF(G143="X",0,IF(G$2="L",VLOOKUP(G143,'H. INV.'!$F$10:$P$171,11,FALSE),IF(G$2="S",VLOOKUP(G143,'H. INV.'!$V$10:$AF$171,11,FALSE),IF(G$2="D",VLOOKUP(G143,'H. INV.'!$AL$10:$AV$171,11,FALSE),"")))))))</f>
        <v/>
      </c>
      <c r="EK143" s="148" t="str">
        <f>IF(H143="","",IF(H143="L",0,IF(H143="V",0,IF(H143="X",0,IF(H$2="L",VLOOKUP(H143,'H. INV.'!$F$10:$P$171,11,FALSE),IF(H$2="S",VLOOKUP(H143,'H. INV.'!$V$10:$AF$171,11,FALSE),IF(H$2="D",VLOOKUP(H143,'H. INV.'!$AL$10:$AV$171,11,FALSE),"")))))))</f>
        <v/>
      </c>
      <c r="EL143" s="148" t="str">
        <f>IF(I143="","",IF(I143="L",0,IF(I143="V",0,IF(I143="X",0,IF(I$2="L",VLOOKUP(I143,'H. INV.'!$F$10:$P$171,11,FALSE),IF(I$2="S",VLOOKUP(I143,'H. INV.'!$V$10:$AF$171,11,FALSE),IF(I$2="D",VLOOKUP(I143,'H. INV.'!$AL$10:$AV$171,11,FALSE),"")))))))</f>
        <v/>
      </c>
      <c r="EM143" s="148" t="str">
        <f>IF(J143="","",IF(J143="L",0,IF(J143="V",0,IF(J143="X",0,IF(J$2="L",VLOOKUP(J143,'H. INV.'!$F$10:$P$171,11,FALSE),IF(J$2="S",VLOOKUP(J143,'H. INV.'!$V$10:$AF$171,11,FALSE),IF(J$2="D",VLOOKUP(J143,'H. INV.'!$AL$10:$AV$171,11,FALSE),"")))))))</f>
        <v/>
      </c>
      <c r="EN143" s="148" t="str">
        <f>IF(K143="","",IF(K143="L",0,IF(K143="V",0,IF(K143="X",0,IF(K$2="L",VLOOKUP(K143,'H. INV.'!$F$10:$P$171,11,FALSE),IF(K$2="S",VLOOKUP(K143,'H. INV.'!$V$10:$AF$171,11,FALSE),IF(K$2="D",VLOOKUP(K143,'H. INV.'!$AL$10:$AV$171,11,FALSE),"")))))))</f>
        <v/>
      </c>
      <c r="EO143" s="148" t="str">
        <f>IF(L143="","",IF(L143="L",0,IF(L143="V",0,IF(L143="X",0,IF(L$2="L",VLOOKUP(L143,'H. INV.'!$F$10:$P$171,11,FALSE),IF(L$2="S",VLOOKUP(L143,'H. INV.'!$V$10:$AF$171,11,FALSE),IF(L$2="D",VLOOKUP(L143,'H. INV.'!$AL$10:$AV$171,11,FALSE),"")))))))</f>
        <v/>
      </c>
      <c r="EP143" s="148" t="str">
        <f>IF(M143="","",IF(M143="L",0,IF(M143="V",0,IF(M143="X",0,IF(M$2="L",VLOOKUP(M143,'H. INV.'!$F$10:$P$171,11,FALSE),IF(M$2="S",VLOOKUP(M143,'H. INV.'!$V$10:$AF$171,11,FALSE),IF(M$2="D",VLOOKUP(M143,'H. INV.'!$AL$10:$AV$171,11,FALSE),"")))))))</f>
        <v/>
      </c>
      <c r="EQ143" s="148" t="str">
        <f>IF(N143="","",IF(N143="L",0,IF(N143="V",0,IF(N143="X",0,IF(N$2="L",VLOOKUP(N143,'H. INV.'!$F$10:$P$171,11,FALSE),IF(N$2="S",VLOOKUP(N143,'H. INV.'!$V$10:$AF$171,11,FALSE),IF(N$2="D",VLOOKUP(N143,'H. INV.'!$AL$10:$AV$171,11,FALSE),"")))))))</f>
        <v/>
      </c>
      <c r="ER143" s="148" t="str">
        <f>IF(O143="","",IF(O143="L",0,IF(O143="V",0,IF(O143="X",0,IF(O$2="L",VLOOKUP(O143,'H. INV.'!$F$10:$P$171,11,FALSE),IF(O$2="S",VLOOKUP(O143,'H. INV.'!$V$10:$AF$171,11,FALSE),IF(O$2="D",VLOOKUP(O143,'H. INV.'!$AL$10:$AV$171,11,FALSE),"")))))))</f>
        <v/>
      </c>
      <c r="ES143" s="148" t="str">
        <f>IF(P143="","",IF(P143="L",0,IF(P143="V",0,IF(P143="X",0,IF(P$2="L",VLOOKUP(P143,'H. INV.'!$F$10:$P$171,11,FALSE),IF(P$2="S",VLOOKUP(P143,'H. INV.'!$V$10:$AF$171,11,FALSE),IF(P$2="D",VLOOKUP(P143,'H. INV.'!$AL$10:$AV$171,11,FALSE),"")))))))</f>
        <v/>
      </c>
      <c r="ET143" s="148" t="str">
        <f>IF(Q143="","",IF(Q143="L",0,IF(Q143="V",0,IF(Q143="X",0,IF(Q$2="L",VLOOKUP(Q143,'H. INV.'!$F$10:$P$171,11,FALSE),IF(Q$2="S",VLOOKUP(Q143,'H. INV.'!$V$10:$AF$171,11,FALSE),IF(Q$2="D",VLOOKUP(Q143,'H. INV.'!$AL$10:$AV$171,11,FALSE),"")))))))</f>
        <v/>
      </c>
      <c r="EU143" s="148" t="str">
        <f>IF(R143="","",IF(R143="L",0,IF(R143="V",0,IF(R143="X",0,IF(R$2="L",VLOOKUP(R143,'H. INV.'!$F$10:$P$171,11,FALSE),IF(R$2="S",VLOOKUP(R143,'H. INV.'!$V$10:$AF$171,11,FALSE),IF(R$2="D",VLOOKUP(R143,'H. INV.'!$AL$10:$AV$171,11,FALSE),"")))))))</f>
        <v/>
      </c>
      <c r="EV143" s="148" t="str">
        <f>IF(S143="","",IF(S143="L",0,IF(S143="V",0,IF(S143="X",0,IF(S$2="L",VLOOKUP(S143,'H. INV.'!$F$10:$P$171,11,FALSE),IF(S$2="S",VLOOKUP(S143,'H. INV.'!$V$10:$AF$171,11,FALSE),IF(S$2="D",VLOOKUP(S143,'H. INV.'!$AL$10:$AV$171,11,FALSE),"")))))))</f>
        <v/>
      </c>
      <c r="EW143" s="148" t="str">
        <f>IF(T143="","",IF(T143="L",0,IF(T143="V",0,IF(T143="X",0,IF(T$2="L",VLOOKUP(T143,'H. INV.'!$F$10:$P$171,11,FALSE),IF(T$2="S",VLOOKUP(T143,'H. INV.'!$V$10:$AF$171,11,FALSE),IF(T$2="D",VLOOKUP(T143,'H. INV.'!$AL$10:$AV$171,11,FALSE),"")))))))</f>
        <v/>
      </c>
      <c r="EX143" s="148" t="str">
        <f>IF(U143="","",IF(U143="L",0,IF(U143="V",0,IF(U143="X",0,IF(U$2="L",VLOOKUP(U143,'H. INV.'!$F$10:$P$171,11,FALSE),IF(U$2="S",VLOOKUP(U143,'H. INV.'!$V$10:$AF$171,11,FALSE),IF(U$2="D",VLOOKUP(U143,'H. INV.'!$AL$10:$AV$171,11,FALSE),"")))))))</f>
        <v/>
      </c>
      <c r="EY143" s="148" t="str">
        <f>IF(V143="","",IF(V143="L",0,IF(V143="V",0,IF(V143="X",0,IF(V$2="L",VLOOKUP(V143,'H. INV.'!$F$10:$P$171,11,FALSE),IF(V$2="S",VLOOKUP(V143,'H. INV.'!$V$10:$AF$171,11,FALSE),IF(V$2="D",VLOOKUP(V143,'H. INV.'!$AL$10:$AV$171,11,FALSE),"")))))))</f>
        <v/>
      </c>
      <c r="EZ143" s="148" t="str">
        <f>IF(W143="","",IF(W143="L",0,IF(W143="V",0,IF(W143="X",0,IF(W$2="L",VLOOKUP(W143,'H. INV.'!$F$10:$P$171,11,FALSE),IF(W$2="S",VLOOKUP(W143,'H. INV.'!$V$10:$AF$171,11,FALSE),IF(W$2="D",VLOOKUP(W143,'H. INV.'!$AL$10:$AV$171,11,FALSE),"")))))))</f>
        <v/>
      </c>
      <c r="FA143" s="148" t="str">
        <f>IF(X143="","",IF(X143="L",0,IF(X143="V",0,IF(X143="X",0,IF(X$2="L",VLOOKUP(X143,'H. INV.'!$F$10:$P$171,11,FALSE),IF(X$2="S",VLOOKUP(X143,'H. INV.'!$V$10:$AF$171,11,FALSE),IF(X$2="D",VLOOKUP(X143,'H. INV.'!$AL$10:$AV$171,11,FALSE),"")))))))</f>
        <v/>
      </c>
      <c r="FB143" s="148" t="str">
        <f>IF(Y143="","",IF(Y143="L",0,IF(Y143="V",0,IF(Y143="X",0,IF(Y$2="L",VLOOKUP(Y143,'H. INV.'!$F$10:$P$171,11,FALSE),IF(Y$2="S",VLOOKUP(Y143,'H. INV.'!$V$10:$AF$171,11,FALSE),IF(Y$2="D",VLOOKUP(Y143,'H. INV.'!$AL$10:$AV$171,11,FALSE),"")))))))</f>
        <v/>
      </c>
      <c r="FC143" s="148" t="str">
        <f>IF(Z143="","",IF(Z143="L",0,IF(Z143="V",0,IF(Z143="X",0,IF(Z$2="L",VLOOKUP(Z143,'H. INV.'!$F$10:$P$171,11,FALSE),IF(Z$2="S",VLOOKUP(Z143,'H. INV.'!$V$10:$AF$171,11,FALSE),IF(Z$2="D",VLOOKUP(Z143,'H. INV.'!$AL$10:$AV$171,11,FALSE),"")))))))</f>
        <v/>
      </c>
      <c r="FD143" s="148" t="str">
        <f>IF(AA143="","",IF(AA143="L",0,IF(AA143="V",0,IF(AA143="X",0,IF(AA$2="L",VLOOKUP(AA143,'H. INV.'!$F$10:$P$171,11,FALSE),IF(AA$2="S",VLOOKUP(AA143,'H. INV.'!$V$10:$AF$171,11,FALSE),IF(AA$2="D",VLOOKUP(AA143,'H. INV.'!$AL$10:$AV$171,11,FALSE),"")))))))</f>
        <v/>
      </c>
      <c r="FE143" s="148" t="str">
        <f>IF(AB143="","",IF(AB143="L",0,IF(AB143="V",0,IF(AB143="X",0,IF(AB$2="L",VLOOKUP(AB143,'H. INV.'!$F$10:$P$171,11,FALSE),IF(AB$2="S",VLOOKUP(AB143,'H. INV.'!$V$10:$AF$171,11,FALSE),IF(AB$2="D",VLOOKUP(AB143,'H. INV.'!$AL$10:$AV$171,11,FALSE),"")))))))</f>
        <v/>
      </c>
      <c r="FF143" s="148" t="str">
        <f>IF(AC143="","",IF(AC143="L",0,IF(AC143="V",0,IF(AC143="X",0,IF(AC$2="L",VLOOKUP(AC143,'H. INV.'!$F$10:$P$171,11,FALSE),IF(AC$2="S",VLOOKUP(AC143,'H. INV.'!$V$10:$AF$171,11,FALSE),IF(AC$2="D",VLOOKUP(AC143,'H. INV.'!$AL$10:$AV$171,11,FALSE),"")))))))</f>
        <v/>
      </c>
      <c r="FG143" s="148" t="str">
        <f>IF(AD143="","",IF(AD143="L",0,IF(AD143="V",0,IF(AD143="X",0,IF(AD$2="L",VLOOKUP(AD143,'H. INV.'!$F$10:$P$171,11,FALSE),IF(AD$2="S",VLOOKUP(AD143,'H. INV.'!$V$10:$AF$171,11,FALSE),IF(AD$2="D",VLOOKUP(AD143,'H. INV.'!$AL$10:$AV$171,11,FALSE),"")))))))</f>
        <v/>
      </c>
      <c r="FH143" s="148" t="str">
        <f>IF(AE143="","",IF(AE143="L",0,IF(AE143="V",0,IF(AE143="X",0,IF(AE$2="L",VLOOKUP(AE143,'H. INV.'!$F$10:$P$171,11,FALSE),IF(AE$2="S",VLOOKUP(AE143,'H. INV.'!$V$10:$AF$171,11,FALSE),IF(AE$2="D",VLOOKUP(AE143,'H. INV.'!$AL$10:$AV$171,11,FALSE),"")))))))</f>
        <v/>
      </c>
      <c r="FI143" s="148" t="str">
        <f>IF(AF143="","",IF(AF143="L",0,IF(AF143="V",0,IF(AF143="X",0,IF(AF$2="L",VLOOKUP(AF143,'H. INV.'!$F$10:$P$171,11,FALSE),IF(AF$2="S",VLOOKUP(AF143,'H. INV.'!$V$10:$AF$171,11,FALSE),IF(AF$2="D",VLOOKUP(AF143,'H. INV.'!$AL$10:$AV$171,11,FALSE),"")))))))</f>
        <v/>
      </c>
      <c r="FJ143" s="148" t="str">
        <f>IF(AG143="","",IF(AG143="L",0,IF(AG143="V",0,IF(AG143="X",0,IF(AG$2="L",VLOOKUP(AG143,'H. INV.'!$F$10:$P$171,11,FALSE),IF(AG$2="S",VLOOKUP(AG143,'H. INV.'!$V$10:$AF$171,11,FALSE),IF(AG$2="D",VLOOKUP(AG143,'H. INV.'!$AL$10:$AV$171,11,FALSE),"")))))))</f>
        <v/>
      </c>
      <c r="FK143" s="148" t="str">
        <f>IF(AH143="","",IF(AH143="L",0,IF(AH143="V",0,IF(AH143="X",0,IF(AH$2="L",VLOOKUP(AH143,'H. INV.'!$F$10:$P$171,11,FALSE),IF(AH$2="S",VLOOKUP(AH143,'H. INV.'!$V$10:$AF$171,11,FALSE),IF(AH$2="D",VLOOKUP(AH143,'H. INV.'!$AL$10:$AV$171,11,FALSE),"")))))))</f>
        <v/>
      </c>
      <c r="FL143" s="148" t="str">
        <f>IF(AI143="","",IF(AI143="L",0,IF(AI143="V",0,IF(AI143="X",0,IF(AI$2="L",VLOOKUP(AI143,'H. INV.'!$F$10:$P$171,11,FALSE),IF(AI$2="S",VLOOKUP(AI143,'H. INV.'!$V$10:$AF$171,11,FALSE),IF(AI$2="D",VLOOKUP(AI143,'H. INV.'!$AL$10:$AV$171,11,FALSE),"")))))))</f>
        <v/>
      </c>
      <c r="FM143" s="148" t="str">
        <f>IF(AJ143="","",IF(AJ143="L",0,IF(AJ143="V",0,IF(AJ143="X",0,IF(AJ$2="L",VLOOKUP(AJ143,'H. INV.'!$F$10:$P$171,11,FALSE),IF(AJ$2="S",VLOOKUP(AJ143,'H. INV.'!$V$10:$AF$171,11,FALSE),IF(AJ$2="D",VLOOKUP(AJ143,'H. INV.'!$AL$10:$AV$171,11,FALSE),"")))))))</f>
        <v/>
      </c>
      <c r="FN143" s="148" t="str">
        <f>IF(AK143="","",IF(AK143="L",0,IF(AK143="V",0,IF(AK143="X",0,IF(AK$2="L",VLOOKUP(AK143,'H. INV.'!$F$10:$P$171,11,FALSE),IF(AK$2="S",VLOOKUP(AK143,'H. INV.'!$V$10:$AF$171,11,FALSE),IF(AK$2="D",VLOOKUP(AK143,'H. INV.'!$AL$10:$AV$171,11,FALSE),"")))))))</f>
        <v/>
      </c>
      <c r="FO143" s="19"/>
      <c r="FP143" s="148" t="str">
        <f>IF(G143="","",IF(G143="L",0,IF(G143="V",0,IF(G143="X",0,IF(G$2="L",VLOOKUP(G143,'H. VER.'!$F$10:$P$171,11,FALSE),IF(G$2="S",VLOOKUP(G143,'H. VER.'!$V$10:$AF$171,11,FALSE),IF(G$2="D",VLOOKUP(G143,'H. VER.'!$AL$10:$AV$171,11,FALSE),"")))))))</f>
        <v/>
      </c>
      <c r="FQ143" s="148" t="str">
        <f>IF(H143="","",IF(H143="L",0,IF(H143="V",0,IF(H143="X",0,IF(H$2="L",VLOOKUP(H143,'H. VER.'!$F$10:$P$171,11,FALSE),IF(H$2="S",VLOOKUP(H143,'H. VER.'!$V$10:$AF$171,11,FALSE),IF(H$2="D",VLOOKUP(H143,'H. VER.'!$AL$10:$AV$171,11,FALSE),"")))))))</f>
        <v/>
      </c>
      <c r="FR143" s="148" t="str">
        <f>IF(I143="","",IF(I143="L",0,IF(I143="V",0,IF(I143="X",0,IF(I$2="L",VLOOKUP(I143,'H. VER.'!$F$10:$P$171,11,FALSE),IF(I$2="S",VLOOKUP(I143,'H. VER.'!$V$10:$AF$171,11,FALSE),IF(I$2="D",VLOOKUP(I143,'H. VER.'!$AL$10:$AV$171,11,FALSE),"")))))))</f>
        <v/>
      </c>
      <c r="FS143" s="148" t="str">
        <f>IF(J143="","",IF(J143="L",0,IF(J143="V",0,IF(J143="X",0,IF(J$2="L",VLOOKUP(J143,'H. VER.'!$F$10:$P$171,11,FALSE),IF(J$2="S",VLOOKUP(J143,'H. VER.'!$V$10:$AF$171,11,FALSE),IF(J$2="D",VLOOKUP(J143,'H. VER.'!$AL$10:$AV$171,11,FALSE),"")))))))</f>
        <v/>
      </c>
      <c r="FT143" s="148" t="str">
        <f>IF(K143="","",IF(K143="L",0,IF(K143="V",0,IF(K143="X",0,IF(K$2="L",VLOOKUP(K143,'H. VER.'!$F$10:$P$171,11,FALSE),IF(K$2="S",VLOOKUP(K143,'H. VER.'!$V$10:$AF$171,11,FALSE),IF(K$2="D",VLOOKUP(K143,'H. VER.'!$AL$10:$AV$171,11,FALSE),"")))))))</f>
        <v/>
      </c>
      <c r="FU143" s="148" t="str">
        <f>IF(L143="","",IF(L143="L",0,IF(L143="V",0,IF(L143="X",0,IF(L$2="L",VLOOKUP(L143,'H. VER.'!$F$10:$P$171,11,FALSE),IF(L$2="S",VLOOKUP(L143,'H. VER.'!$V$10:$AF$171,11,FALSE),IF(L$2="D",VLOOKUP(L143,'H. VER.'!$AL$10:$AV$171,11,FALSE),"")))))))</f>
        <v/>
      </c>
      <c r="FV143" s="148" t="str">
        <f>IF(M143="","",IF(M143="L",0,IF(M143="V",0,IF(M143="X",0,IF(M$2="L",VLOOKUP(M143,'H. VER.'!$F$10:$P$171,11,FALSE),IF(M$2="S",VLOOKUP(M143,'H. VER.'!$V$10:$AF$171,11,FALSE),IF(M$2="D",VLOOKUP(M143,'H. VER.'!$AL$10:$AV$171,11,FALSE),"")))))))</f>
        <v/>
      </c>
      <c r="FW143" s="148" t="str">
        <f>IF(N143="","",IF(N143="L",0,IF(N143="V",0,IF(N143="X",0,IF(N$2="L",VLOOKUP(N143,'H. VER.'!$F$10:$P$171,11,FALSE),IF(N$2="S",VLOOKUP(N143,'H. VER.'!$V$10:$AF$171,11,FALSE),IF(N$2="D",VLOOKUP(N143,'H. VER.'!$AL$10:$AV$171,11,FALSE),"")))))))</f>
        <v/>
      </c>
      <c r="FX143" s="148" t="str">
        <f>IF(O143="","",IF(O143="L",0,IF(O143="V",0,IF(O143="X",0,IF(O$2="L",VLOOKUP(O143,'H. VER.'!$F$10:$P$171,11,FALSE),IF(O$2="S",VLOOKUP(O143,'H. VER.'!$V$10:$AF$171,11,FALSE),IF(O$2="D",VLOOKUP(O143,'H. VER.'!$AL$10:$AV$171,11,FALSE),"")))))))</f>
        <v/>
      </c>
      <c r="FY143" s="148" t="str">
        <f>IF(P143="","",IF(P143="L",0,IF(P143="V",0,IF(P143="X",0,IF(P$2="L",VLOOKUP(P143,'H. VER.'!$F$10:$P$171,11,FALSE),IF(P$2="S",VLOOKUP(P143,'H. VER.'!$V$10:$AF$171,11,FALSE),IF(P$2="D",VLOOKUP(P143,'H. VER.'!$AL$10:$AV$171,11,FALSE),"")))))))</f>
        <v/>
      </c>
      <c r="FZ143" s="148" t="str">
        <f>IF(Q143="","",IF(Q143="L",0,IF(Q143="V",0,IF(Q143="X",0,IF(Q$2="L",VLOOKUP(Q143,'H. VER.'!$F$10:$P$171,11,FALSE),IF(Q$2="S",VLOOKUP(Q143,'H. VER.'!$V$10:$AF$171,11,FALSE),IF(Q$2="D",VLOOKUP(Q143,'H. VER.'!$AL$10:$AV$171,11,FALSE),"")))))))</f>
        <v/>
      </c>
      <c r="GA143" s="148" t="str">
        <f>IF(R143="","",IF(R143="L",0,IF(R143="V",0,IF(R143="X",0,IF(R$2="L",VLOOKUP(R143,'H. VER.'!$F$10:$P$171,11,FALSE),IF(R$2="S",VLOOKUP(R143,'H. VER.'!$V$10:$AF$171,11,FALSE),IF(R$2="D",VLOOKUP(R143,'H. VER.'!$AL$10:$AV$171,11,FALSE),"")))))))</f>
        <v/>
      </c>
      <c r="GB143" s="148" t="str">
        <f>IF(S143="","",IF(S143="L",0,IF(S143="V",0,IF(S143="X",0,IF(S$2="L",VLOOKUP(S143,'H. VER.'!$F$10:$P$171,11,FALSE),IF(S$2="S",VLOOKUP(S143,'H. VER.'!$V$10:$AF$171,11,FALSE),IF(S$2="D",VLOOKUP(S143,'H. VER.'!$AL$10:$AV$171,11,FALSE),"")))))))</f>
        <v/>
      </c>
      <c r="GC143" s="148" t="str">
        <f>IF(T143="","",IF(T143="L",0,IF(T143="V",0,IF(T143="X",0,IF(T$2="L",VLOOKUP(T143,'H. VER.'!$F$10:$P$171,11,FALSE),IF(T$2="S",VLOOKUP(T143,'H. VER.'!$V$10:$AF$171,11,FALSE),IF(T$2="D",VLOOKUP(T143,'H. VER.'!$AL$10:$AV$171,11,FALSE),"")))))))</f>
        <v/>
      </c>
      <c r="GD143" s="148" t="str">
        <f>IF(U143="","",IF(U143="L",0,IF(U143="V",0,IF(U143="X",0,IF(U$2="L",VLOOKUP(U143,'H. VER.'!$F$10:$P$171,11,FALSE),IF(U$2="S",VLOOKUP(U143,'H. VER.'!$V$10:$AF$171,11,FALSE),IF(U$2="D",VLOOKUP(U143,'H. VER.'!$AL$10:$AV$171,11,FALSE),"")))))))</f>
        <v/>
      </c>
      <c r="GE143" s="148" t="str">
        <f>IF(V143="","",IF(V143="L",0,IF(V143="V",0,IF(V143="X",0,IF(V$2="L",VLOOKUP(V143,'H. VER.'!$F$10:$P$171,11,FALSE),IF(V$2="S",VLOOKUP(V143,'H. VER.'!$V$10:$AF$171,11,FALSE),IF(V$2="D",VLOOKUP(V143,'H. VER.'!$AL$10:$AV$171,11,FALSE),"")))))))</f>
        <v/>
      </c>
      <c r="GF143" s="148" t="str">
        <f>IF(W143="","",IF(W143="L",0,IF(W143="V",0,IF(W143="X",0,IF(W$2="L",VLOOKUP(W143,'H. VER.'!$F$10:$P$171,11,FALSE),IF(W$2="S",VLOOKUP(W143,'H. VER.'!$V$10:$AF$171,11,FALSE),IF(W$2="D",VLOOKUP(W143,'H. VER.'!$AL$10:$AV$171,11,FALSE),"")))))))</f>
        <v/>
      </c>
      <c r="GG143" s="148" t="str">
        <f>IF(X143="","",IF(X143="L",0,IF(X143="V",0,IF(X143="X",0,IF(X$2="L",VLOOKUP(X143,'H. VER.'!$F$10:$P$171,11,FALSE),IF(X$2="S",VLOOKUP(X143,'H. VER.'!$V$10:$AF$171,11,FALSE),IF(X$2="D",VLOOKUP(X143,'H. VER.'!$AL$10:$AV$171,11,FALSE),"")))))))</f>
        <v/>
      </c>
      <c r="GH143" s="148" t="str">
        <f>IF(Y143="","",IF(Y143="L",0,IF(Y143="V",0,IF(Y143="X",0,IF(Y$2="L",VLOOKUP(Y143,'H. VER.'!$F$10:$P$171,11,FALSE),IF(Y$2="S",VLOOKUP(Y143,'H. VER.'!$V$10:$AF$171,11,FALSE),IF(Y$2="D",VLOOKUP(Y143,'H. VER.'!$AL$10:$AV$171,11,FALSE),"")))))))</f>
        <v/>
      </c>
      <c r="GI143" s="148" t="str">
        <f>IF(Z143="","",IF(Z143="L",0,IF(Z143="V",0,IF(Z143="X",0,IF(Z$2="L",VLOOKUP(Z143,'H. VER.'!$F$10:$P$171,11,FALSE),IF(Z$2="S",VLOOKUP(Z143,'H. VER.'!$V$10:$AF$171,11,FALSE),IF(Z$2="D",VLOOKUP(Z143,'H. VER.'!$AL$10:$AV$171,11,FALSE),"")))))))</f>
        <v/>
      </c>
      <c r="GJ143" s="148" t="str">
        <f>IF(AA143="","",IF(AA143="L",0,IF(AA143="V",0,IF(AA143="X",0,IF(AA$2="L",VLOOKUP(AA143,'H. VER.'!$F$10:$P$171,11,FALSE),IF(AA$2="S",VLOOKUP(AA143,'H. VER.'!$V$10:$AF$171,11,FALSE),IF(AA$2="D",VLOOKUP(AA143,'H. VER.'!$AL$10:$AV$171,11,FALSE),"")))))))</f>
        <v/>
      </c>
      <c r="GK143" s="148" t="str">
        <f>IF(AB143="","",IF(AB143="L",0,IF(AB143="V",0,IF(AB143="X",0,IF(AB$2="L",VLOOKUP(AB143,'H. VER.'!$F$10:$P$171,11,FALSE),IF(AB$2="S",VLOOKUP(AB143,'H. VER.'!$V$10:$AF$171,11,FALSE),IF(AB$2="D",VLOOKUP(AB143,'H. VER.'!$AL$10:$AV$171,11,FALSE),"")))))))</f>
        <v/>
      </c>
      <c r="GL143" s="148" t="str">
        <f>IF(AC143="","",IF(AC143="L",0,IF(AC143="V",0,IF(AC143="X",0,IF(AC$2="L",VLOOKUP(AC143,'H. VER.'!$F$10:$P$171,11,FALSE),IF(AC$2="S",VLOOKUP(AC143,'H. VER.'!$V$10:$AF$171,11,FALSE),IF(AC$2="D",VLOOKUP(AC143,'H. VER.'!$AL$10:$AV$171,11,FALSE),"")))))))</f>
        <v/>
      </c>
      <c r="GM143" s="148" t="str">
        <f>IF(AD143="","",IF(AD143="L",0,IF(AD143="V",0,IF(AD143="X",0,IF(AD$2="L",VLOOKUP(AD143,'H. VER.'!$F$10:$P$171,11,FALSE),IF(AD$2="S",VLOOKUP(AD143,'H. VER.'!$V$10:$AF$171,11,FALSE),IF(AD$2="D",VLOOKUP(AD143,'H. VER.'!$AL$10:$AV$171,11,FALSE),"")))))))</f>
        <v/>
      </c>
      <c r="GN143" s="148" t="str">
        <f>IF(AE143="","",IF(AE143="L",0,IF(AE143="V",0,IF(AE143="X",0,IF(AE$2="L",VLOOKUP(AE143,'H. VER.'!$F$10:$P$171,11,FALSE),IF(AE$2="S",VLOOKUP(AE143,'H. VER.'!$V$10:$AF$171,11,FALSE),IF(AE$2="D",VLOOKUP(AE143,'H. VER.'!$AL$10:$AV$171,11,FALSE),"")))))))</f>
        <v/>
      </c>
      <c r="GO143" s="148" t="str">
        <f>IF(AF143="","",IF(AF143="L",0,IF(AF143="V",0,IF(AF143="X",0,IF(AF$2="L",VLOOKUP(AF143,'H. VER.'!$F$10:$P$171,11,FALSE),IF(AF$2="S",VLOOKUP(AF143,'H. VER.'!$V$10:$AF$171,11,FALSE),IF(AF$2="D",VLOOKUP(AF143,'H. VER.'!$AL$10:$AV$171,11,FALSE),"")))))))</f>
        <v/>
      </c>
      <c r="GP143" s="148" t="str">
        <f>IF(AG143="","",IF(AG143="L",0,IF(AG143="V",0,IF(AG143="X",0,IF(AG$2="L",VLOOKUP(AG143,'H. VER.'!$F$10:$P$171,11,FALSE),IF(AG$2="S",VLOOKUP(AG143,'H. VER.'!$V$10:$AF$171,11,FALSE),IF(AG$2="D",VLOOKUP(AG143,'H. VER.'!$AL$10:$AV$171,11,FALSE),"")))))))</f>
        <v/>
      </c>
      <c r="GQ143" s="148" t="str">
        <f>IF(AH143="","",IF(AH143="L",0,IF(AH143="V",0,IF(AH143="X",0,IF(AH$2="L",VLOOKUP(AH143,'H. VER.'!$F$10:$P$171,11,FALSE),IF(AH$2="S",VLOOKUP(AH143,'H. VER.'!$V$10:$AF$171,11,FALSE),IF(AH$2="D",VLOOKUP(AH143,'H. VER.'!$AL$10:$AV$171,11,FALSE),"")))))))</f>
        <v/>
      </c>
      <c r="GR143" s="148" t="str">
        <f>IF(AI143="","",IF(AI143="L",0,IF(AI143="V",0,IF(AI143="X",0,IF(AI$2="L",VLOOKUP(AI143,'H. VER.'!$F$10:$P$171,11,FALSE),IF(AI$2="S",VLOOKUP(AI143,'H. VER.'!$V$10:$AF$171,11,FALSE),IF(AI$2="D",VLOOKUP(AI143,'H. VER.'!$AL$10:$AV$171,11,FALSE),"")))))))</f>
        <v/>
      </c>
      <c r="GS143" s="148" t="str">
        <f>IF(AJ143="","",IF(AJ143="L",0,IF(AJ143="V",0,IF(AJ143="X",0,IF(AJ$2="L",VLOOKUP(AJ143,'H. VER.'!$F$10:$P$171,11,FALSE),IF(AJ$2="S",VLOOKUP(AJ143,'H. VER.'!$V$10:$AF$171,11,FALSE),IF(AJ$2="D",VLOOKUP(AJ143,'H. VER.'!$AL$10:$AV$171,11,FALSE),"")))))))</f>
        <v/>
      </c>
      <c r="GT143" s="148" t="str">
        <f>IF(AK143="","",IF(AK143="L",0,IF(AK143="V",0,IF(AK143="X",0,IF(AK$2="L",VLOOKUP(AK143,'H. VER.'!$F$10:$P$171,11,FALSE),IF(AK$2="S",VLOOKUP(AK143,'H. VER.'!$V$10:$AF$171,11,FALSE),IF(AK$2="D",VLOOKUP(AK143,'H. VER.'!$AL$10:$AV$171,11,FALSE),"")))))))</f>
        <v/>
      </c>
      <c r="GU143" s="19"/>
      <c r="GV143" s="417" t="str">
        <f t="shared" si="193"/>
        <v/>
      </c>
      <c r="GW143" s="415"/>
    </row>
    <row r="144" spans="1:205" ht="15" customHeight="1">
      <c r="A144" s="368"/>
      <c r="B144" s="367" t="str">
        <f>IFERROR(VLOOKUP(A560/7/2023+CONDUCTORES!C:V,20,FALSE),"")</f>
        <v/>
      </c>
      <c r="C144" s="560" t="str">
        <f>IF(CUADRO!A144="",IF(B144="","",B144),VLOOKUP(CUADRO!A144,CONDUCTORES!C:E,3,FALSE))</f>
        <v/>
      </c>
      <c r="D144" s="561" t="str">
        <f>IF(ISNA(IF(B144="",IF(A144="","",A144),VLOOKUP(B144,CONDUCTORES!B:F,5,FALSE))),"",(IF(B144="",IF(A144="","",A144),VLOOKUP(B144,CONDUCTORES!B:F,5,FALSE))))</f>
        <v/>
      </c>
      <c r="E144" s="546">
        <v>129</v>
      </c>
      <c r="F144" s="562"/>
      <c r="G144" s="519"/>
      <c r="H144" s="519"/>
      <c r="I144" s="519"/>
      <c r="J144" s="519"/>
      <c r="K144" s="519"/>
      <c r="L144" s="519"/>
      <c r="M144" s="519"/>
      <c r="N144" s="519"/>
      <c r="O144" s="519"/>
      <c r="P144" s="519"/>
      <c r="Q144" s="519"/>
      <c r="R144" s="519"/>
      <c r="S144" s="519"/>
      <c r="T144" s="519"/>
      <c r="U144" s="519"/>
      <c r="V144" s="519"/>
      <c r="W144" s="519"/>
      <c r="X144" s="519"/>
      <c r="Y144" s="519"/>
      <c r="Z144" s="519"/>
      <c r="AA144" s="519"/>
      <c r="AB144" s="519"/>
      <c r="AC144" s="519"/>
      <c r="AD144" s="519"/>
      <c r="AE144" s="519"/>
      <c r="AF144" s="519"/>
      <c r="AG144" s="519"/>
      <c r="AH144" s="519"/>
      <c r="AI144" s="519"/>
      <c r="AJ144" s="519"/>
      <c r="AK144" s="519"/>
      <c r="AL144" s="417">
        <f t="shared" si="111"/>
        <v>0</v>
      </c>
      <c r="AM144" s="417">
        <f t="shared" si="79"/>
        <v>31</v>
      </c>
      <c r="AN144" s="463">
        <f t="shared" si="185"/>
        <v>0</v>
      </c>
      <c r="AO144" s="463">
        <f t="shared" si="186"/>
        <v>0</v>
      </c>
      <c r="AP144" s="463">
        <f t="shared" si="187"/>
        <v>0</v>
      </c>
      <c r="AQ144" s="463">
        <f t="shared" si="188"/>
        <v>0</v>
      </c>
      <c r="AR144" s="463">
        <f t="shared" si="189"/>
        <v>0</v>
      </c>
      <c r="AS144" s="464">
        <f t="shared" si="190"/>
        <v>0</v>
      </c>
      <c r="AT144" s="464">
        <f t="shared" si="191"/>
        <v>0</v>
      </c>
      <c r="AU144" s="465">
        <f>EH144+(AO144*(CALCULADORA!$L$22/30))+(CUADRO!AP144*CALCULADORA!$J$22)+(CUADRO!AQ144*CALCULADORA!$J$22)+(CUADRO!AR144*CALCULADORA!$J$22)</f>
        <v>0</v>
      </c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97">
        <f t="shared" si="154"/>
        <v>1</v>
      </c>
      <c r="BW144" s="97">
        <f t="shared" si="155"/>
        <v>2</v>
      </c>
      <c r="BX144" s="97">
        <f t="shared" si="156"/>
        <v>3</v>
      </c>
      <c r="BY144" s="97">
        <f t="shared" si="157"/>
        <v>4</v>
      </c>
      <c r="BZ144" s="97">
        <f t="shared" si="158"/>
        <v>5</v>
      </c>
      <c r="CA144" s="97">
        <f t="shared" si="159"/>
        <v>6</v>
      </c>
      <c r="CB144" s="97">
        <f t="shared" si="160"/>
        <v>7</v>
      </c>
      <c r="CC144" s="97">
        <f t="shared" si="161"/>
        <v>8</v>
      </c>
      <c r="CD144" s="97">
        <f t="shared" si="162"/>
        <v>9</v>
      </c>
      <c r="CE144" s="97">
        <f t="shared" si="163"/>
        <v>10</v>
      </c>
      <c r="CF144" s="97">
        <f t="shared" si="164"/>
        <v>11</v>
      </c>
      <c r="CG144" s="97">
        <f t="shared" si="165"/>
        <v>12</v>
      </c>
      <c r="CH144" s="97">
        <f t="shared" si="166"/>
        <v>13</v>
      </c>
      <c r="CI144" s="97">
        <f t="shared" si="167"/>
        <v>14</v>
      </c>
      <c r="CJ144" s="97">
        <f t="shared" si="168"/>
        <v>15</v>
      </c>
      <c r="CK144" s="97">
        <f t="shared" si="169"/>
        <v>16</v>
      </c>
      <c r="CL144" s="97">
        <f t="shared" si="170"/>
        <v>17</v>
      </c>
      <c r="CM144" s="97">
        <f t="shared" si="171"/>
        <v>18</v>
      </c>
      <c r="CN144" s="97">
        <f t="shared" si="172"/>
        <v>19</v>
      </c>
      <c r="CO144" s="97">
        <f t="shared" si="173"/>
        <v>20</v>
      </c>
      <c r="CP144" s="97">
        <f t="shared" si="174"/>
        <v>21</v>
      </c>
      <c r="CQ144" s="97">
        <f t="shared" si="175"/>
        <v>22</v>
      </c>
      <c r="CR144" s="97">
        <f t="shared" si="176"/>
        <v>23</v>
      </c>
      <c r="CS144" s="97">
        <f t="shared" si="177"/>
        <v>24</v>
      </c>
      <c r="CT144" s="97">
        <f t="shared" si="178"/>
        <v>25</v>
      </c>
      <c r="CU144" s="97">
        <f t="shared" si="179"/>
        <v>26</v>
      </c>
      <c r="CV144" s="97">
        <f t="shared" si="180"/>
        <v>27</v>
      </c>
      <c r="CW144" s="97">
        <f t="shared" si="181"/>
        <v>28</v>
      </c>
      <c r="CX144" s="97">
        <f t="shared" si="182"/>
        <v>29</v>
      </c>
      <c r="CY144" s="97">
        <f t="shared" si="183"/>
        <v>30</v>
      </c>
      <c r="CZ144" s="97">
        <f t="shared" si="184"/>
        <v>31</v>
      </c>
      <c r="DA144" s="19"/>
      <c r="DB144" s="19"/>
      <c r="DC144" s="148" t="str">
        <f>IF(G144="X",CALCULADORA!$J$22,IF(CUADRO!G144="V",0,IF(CUADRO!G144="AP",0,IF(CUADRO!G144="HS",0,IF(CUADRO!G144="BA",0,IF(CALCULADORA!$M$2="INVIERNO",CUADRO!EJ144,CUADRO!FP144))))))</f>
        <v/>
      </c>
      <c r="DD144" s="148" t="str">
        <f>IF(H144="X",CALCULADORA!$J$22,IF(CUADRO!H144="V",0,IF(CUADRO!H144="AP",0,IF(CUADRO!H144="HS",0,IF(CUADRO!H144="BA",0,IF(CALCULADORA!$M$2="INVIERNO",CUADRO!EK144,CUADRO!FQ144))))))</f>
        <v/>
      </c>
      <c r="DE144" s="148" t="str">
        <f>IF(I144="X",CALCULADORA!$J$22,IF(CUADRO!I144="V",0,IF(CUADRO!I144="AP",0,IF(CUADRO!I144="HS",0,IF(CUADRO!I144="BA",0,IF(CALCULADORA!$M$2="INVIERNO",CUADRO!EL144,CUADRO!FR144))))))</f>
        <v/>
      </c>
      <c r="DF144" s="148" t="str">
        <f>IF(J144="X",CALCULADORA!$J$22,IF(CUADRO!J144="V",0,IF(CUADRO!J144="AP",0,IF(CUADRO!J144="HS",0,IF(CUADRO!J144="BA",0,IF(CALCULADORA!$M$2="INVIERNO",CUADRO!EM144,CUADRO!FS144))))))</f>
        <v/>
      </c>
      <c r="DG144" s="148" t="str">
        <f>IF(K144="X",CALCULADORA!$J$22,IF(CUADRO!K144="V",0,IF(CUADRO!K144="AP",0,IF(CUADRO!K144="HS",0,IF(CUADRO!K144="BA",0,IF(CALCULADORA!$M$2="INVIERNO",CUADRO!EN144,CUADRO!FT144))))))</f>
        <v/>
      </c>
      <c r="DH144" s="148" t="str">
        <f>IF(L144="X",CALCULADORA!$J$22,IF(CUADRO!L144="V",0,IF(CUADRO!L144="AP",0,IF(CUADRO!L144="HS",0,IF(CUADRO!L144="BA",0,IF(CALCULADORA!$M$2="INVIERNO",CUADRO!EO144,CUADRO!FU144))))))</f>
        <v/>
      </c>
      <c r="DI144" s="148" t="str">
        <f>IF(M144="X",CALCULADORA!$J$22,IF(CUADRO!M144="V",0,IF(CUADRO!M144="AP",0,IF(CUADRO!M144="HS",0,IF(CUADRO!M144="BA",0,IF(CALCULADORA!$M$2="INVIERNO",CUADRO!EP144,CUADRO!FV144))))))</f>
        <v/>
      </c>
      <c r="DJ144" s="148" t="str">
        <f>IF(N144="X",CALCULADORA!$J$22,IF(CUADRO!N144="V",0,IF(CUADRO!N144="AP",0,IF(CUADRO!N144="HS",0,IF(CUADRO!N144="BA",0,IF(CALCULADORA!$M$2="INVIERNO",CUADRO!EQ144,CUADRO!FW144))))))</f>
        <v/>
      </c>
      <c r="DK144" s="148" t="str">
        <f>IF(O144="X",CALCULADORA!$J$22,IF(CUADRO!O144="V",0,IF(CUADRO!O144="AP",0,IF(CUADRO!O144="HS",0,IF(CUADRO!O144="BA",0,IF(CALCULADORA!$M$2="INVIERNO",CUADRO!ER144,CUADRO!FX144))))))</f>
        <v/>
      </c>
      <c r="DL144" s="148" t="str">
        <f>IF(P144="X",CALCULADORA!$J$22,IF(CUADRO!P144="V",0,IF(CUADRO!P144="AP",0,IF(CUADRO!P144="HS",0,IF(CUADRO!P144="BA",0,IF(CALCULADORA!$M$2="INVIERNO",CUADRO!ES144,CUADRO!FY144))))))</f>
        <v/>
      </c>
      <c r="DM144" s="148" t="str">
        <f>IF(Q144="X",CALCULADORA!$J$22,IF(CUADRO!Q144="V",0,IF(CUADRO!Q144="AP",0,IF(CUADRO!Q144="HS",0,IF(CUADRO!Q144="BA",0,IF(CALCULADORA!$M$2="INVIERNO",CUADRO!ET144,CUADRO!FZ144))))))</f>
        <v/>
      </c>
      <c r="DN144" s="148" t="str">
        <f>IF(R144="X",CALCULADORA!$J$22,IF(CUADRO!R144="V",0,IF(CUADRO!R144="AP",0,IF(CUADRO!R144="HS",0,IF(CUADRO!R144="BA",0,IF(CALCULADORA!$M$2="INVIERNO",CUADRO!EU144,CUADRO!GA144))))))</f>
        <v/>
      </c>
      <c r="DO144" s="148" t="str">
        <f>IF(S144="X",CALCULADORA!$J$22,IF(CUADRO!S144="V",0,IF(CUADRO!S144="AP",0,IF(CUADRO!S144="HS",0,IF(CUADRO!S144="BA",0,IF(CALCULADORA!$M$2="INVIERNO",CUADRO!EV144,CUADRO!GB144))))))</f>
        <v/>
      </c>
      <c r="DP144" s="148" t="str">
        <f>IF(T144="X",CALCULADORA!$J$22,IF(CUADRO!T144="V",0,IF(CUADRO!T144="AP",0,IF(CUADRO!T144="HS",0,IF(CUADRO!T144="BA",0,IF(CALCULADORA!$M$2="INVIERNO",CUADRO!EW144,CUADRO!GC144))))))</f>
        <v/>
      </c>
      <c r="DQ144" s="148" t="str">
        <f>IF(U144="X",CALCULADORA!$J$22,IF(CUADRO!U144="V",0,IF(CUADRO!U144="AP",0,IF(CUADRO!U144="HS",0,IF(CUADRO!U144="BA",0,IF(CALCULADORA!$M$2="INVIERNO",CUADRO!EX144,CUADRO!GD144))))))</f>
        <v/>
      </c>
      <c r="DR144" s="148" t="str">
        <f>IF(V144="X",CALCULADORA!$J$22,IF(CUADRO!V144="V",0,IF(CUADRO!V144="AP",0,IF(CUADRO!V144="HS",0,IF(CUADRO!V144="BA",0,IF(CALCULADORA!$M$2="INVIERNO",CUADRO!EY144,CUADRO!GE144))))))</f>
        <v/>
      </c>
      <c r="DS144" s="148" t="str">
        <f>IF(W144="X",CALCULADORA!$J$22,IF(CUADRO!W144="V",0,IF(CUADRO!W144="AP",0,IF(CUADRO!W144="HS",0,IF(CUADRO!W144="BA",0,IF(CALCULADORA!$M$2="INVIERNO",CUADRO!EZ144,CUADRO!GF144))))))</f>
        <v/>
      </c>
      <c r="DT144" s="148" t="str">
        <f>IF(X144="X",CALCULADORA!$J$22,IF(CUADRO!X144="V",0,IF(CUADRO!X144="AP",0,IF(CUADRO!X144="HS",0,IF(CUADRO!X144="BA",0,IF(CALCULADORA!$M$2="INVIERNO",CUADRO!FA144,CUADRO!GG144))))))</f>
        <v/>
      </c>
      <c r="DU144" s="148" t="str">
        <f>IF(Y144="X",CALCULADORA!$J$22,IF(CUADRO!Y144="V",0,IF(CUADRO!Y144="AP",0,IF(CUADRO!Y144="HS",0,IF(CUADRO!Y144="BA",0,IF(CALCULADORA!$M$2="INVIERNO",CUADRO!FB144,CUADRO!GH144))))))</f>
        <v/>
      </c>
      <c r="DV144" s="148" t="str">
        <f>IF(Z144="X",CALCULADORA!$J$22,IF(CUADRO!Z144="V",0,IF(CUADRO!Z144="AP",0,IF(CUADRO!Z144="HS",0,IF(CUADRO!Z144="BA",0,IF(CALCULADORA!$M$2="INVIERNO",CUADRO!FC144,CUADRO!GI144))))))</f>
        <v/>
      </c>
      <c r="DW144" s="148" t="str">
        <f>IF(AA144="X",CALCULADORA!$J$22,IF(CUADRO!AA144="V",0,IF(CUADRO!AA144="AP",0,IF(CUADRO!AA144="HS",0,IF(CUADRO!AA144="BA",0,IF(CALCULADORA!$M$2="INVIERNO",CUADRO!FD144,CUADRO!GJ144))))))</f>
        <v/>
      </c>
      <c r="DX144" s="148" t="str">
        <f>IF(AB144="X",CALCULADORA!$J$22,IF(CUADRO!AB144="V",0,IF(CUADRO!AB144="AP",0,IF(CUADRO!AB144="HS",0,IF(CUADRO!AB144="BA",0,IF(CALCULADORA!$M$2="INVIERNO",CUADRO!FE144,CUADRO!GK144))))))</f>
        <v/>
      </c>
      <c r="DY144" s="148" t="str">
        <f>IF(AC144="X",CALCULADORA!$J$22,IF(CUADRO!AC144="V",0,IF(CUADRO!AC144="AP",0,IF(CUADRO!AC144="HS",0,IF(CUADRO!AC144="BA",0,IF(CALCULADORA!$M$2="INVIERNO",CUADRO!FF144,CUADRO!GL144))))))</f>
        <v/>
      </c>
      <c r="DZ144" s="148" t="str">
        <f>IF(AD144="X",CALCULADORA!$J$22,IF(CUADRO!AD144="V",0,IF(CUADRO!AD144="AP",0,IF(CUADRO!AD144="HS",0,IF(CUADRO!AD144="BA",0,IF(CALCULADORA!$M$2="INVIERNO",CUADRO!FG144,CUADRO!GM144))))))</f>
        <v/>
      </c>
      <c r="EA144" s="148" t="str">
        <f>IF(AE144="X",CALCULADORA!$J$22,IF(CUADRO!AE144="V",0,IF(CUADRO!AE144="AP",0,IF(CUADRO!AE144="HS",0,IF(CUADRO!AE144="BA",0,IF(CALCULADORA!$M$2="INVIERNO",CUADRO!FH144,CUADRO!GN144))))))</f>
        <v/>
      </c>
      <c r="EB144" s="148" t="str">
        <f>IF(AF144="X",CALCULADORA!$J$22,IF(CUADRO!AF144="V",0,IF(CUADRO!AF144="AP",0,IF(CUADRO!AF144="HS",0,IF(CUADRO!AF144="BA",0,IF(CALCULADORA!$M$2="INVIERNO",CUADRO!FI144,CUADRO!GO144))))))</f>
        <v/>
      </c>
      <c r="EC144" s="148" t="str">
        <f>IF(AG144="X",CALCULADORA!$J$22,IF(CUADRO!AG144="V",0,IF(CUADRO!AG144="AP",0,IF(CUADRO!AG144="HS",0,IF(CUADRO!AG144="BA",0,IF(CALCULADORA!$M$2="INVIERNO",CUADRO!FJ144,CUADRO!GP144))))))</f>
        <v/>
      </c>
      <c r="ED144" s="148" t="str">
        <f>IF(AH144="X",CALCULADORA!$J$22,IF(CUADRO!AH144="V",0,IF(CUADRO!AH144="AP",0,IF(CUADRO!AH144="HS",0,IF(CUADRO!AH144="BA",0,IF(CALCULADORA!$M$2="INVIERNO",CUADRO!FK144,CUADRO!GQ144))))))</f>
        <v/>
      </c>
      <c r="EE144" s="148" t="str">
        <f>IF(AI144="X",CALCULADORA!$J$22,IF(CUADRO!AI144="V",0,IF(CUADRO!AI144="AP",0,IF(CUADRO!AI144="HS",0,IF(CUADRO!AI144="BA",0,IF(CALCULADORA!$M$2="INVIERNO",CUADRO!FL144,CUADRO!GR144))))))</f>
        <v/>
      </c>
      <c r="EF144" s="148" t="str">
        <f>IF(AJ144="X",CALCULADORA!$J$22,IF(CUADRO!AJ144="V",0,IF(CUADRO!AJ144="AP",0,IF(CUADRO!AJ144="HS",0,IF(CUADRO!AJ144="BA",0,IF(CALCULADORA!$M$2="INVIERNO",CUADRO!FM144,CUADRO!GS144))))))</f>
        <v/>
      </c>
      <c r="EG144" s="148" t="str">
        <f>IF(AK144="X",CALCULADORA!$J$22,IF(CUADRO!AK144="V",0,IF(CUADRO!AK144="AP",0,IF(CUADRO!AK144="HS",0,IF(CUADRO!AK144="BA",0,IF(CALCULADORA!$M$2="INVIERNO",CUADRO!FN144,CUADRO!GT144))))))</f>
        <v/>
      </c>
      <c r="EH144" s="363">
        <f t="shared" si="192"/>
        <v>0</v>
      </c>
      <c r="EI144" s="19"/>
      <c r="EJ144" s="148" t="str">
        <f>IF(G144="","",IF(G144="L",0,IF(G144="V",0,IF(G144="X",0,IF(G$2="L",VLOOKUP(G144,'H. INV.'!$F$10:$P$171,11,FALSE),IF(G$2="S",VLOOKUP(G144,'H. INV.'!$V$10:$AF$171,11,FALSE),IF(G$2="D",VLOOKUP(G144,'H. INV.'!$AL$10:$AV$171,11,FALSE),"")))))))</f>
        <v/>
      </c>
      <c r="EK144" s="148" t="str">
        <f>IF(H144="","",IF(H144="L",0,IF(H144="V",0,IF(H144="X",0,IF(H$2="L",VLOOKUP(H144,'H. INV.'!$F$10:$P$171,11,FALSE),IF(H$2="S",VLOOKUP(H144,'H. INV.'!$V$10:$AF$171,11,FALSE),IF(H$2="D",VLOOKUP(H144,'H. INV.'!$AL$10:$AV$171,11,FALSE),"")))))))</f>
        <v/>
      </c>
      <c r="EL144" s="148" t="str">
        <f>IF(I144="","",IF(I144="L",0,IF(I144="V",0,IF(I144="X",0,IF(I$2="L",VLOOKUP(I144,'H. INV.'!$F$10:$P$171,11,FALSE),IF(I$2="S",VLOOKUP(I144,'H. INV.'!$V$10:$AF$171,11,FALSE),IF(I$2="D",VLOOKUP(I144,'H. INV.'!$AL$10:$AV$171,11,FALSE),"")))))))</f>
        <v/>
      </c>
      <c r="EM144" s="148" t="str">
        <f>IF(J144="","",IF(J144="L",0,IF(J144="V",0,IF(J144="X",0,IF(J$2="L",VLOOKUP(J144,'H. INV.'!$F$10:$P$171,11,FALSE),IF(J$2="S",VLOOKUP(J144,'H. INV.'!$V$10:$AF$171,11,FALSE),IF(J$2="D",VLOOKUP(J144,'H. INV.'!$AL$10:$AV$171,11,FALSE),"")))))))</f>
        <v/>
      </c>
      <c r="EN144" s="148" t="str">
        <f>IF(K144="","",IF(K144="L",0,IF(K144="V",0,IF(K144="X",0,IF(K$2="L",VLOOKUP(K144,'H. INV.'!$F$10:$P$171,11,FALSE),IF(K$2="S",VLOOKUP(K144,'H. INV.'!$V$10:$AF$171,11,FALSE),IF(K$2="D",VLOOKUP(K144,'H. INV.'!$AL$10:$AV$171,11,FALSE),"")))))))</f>
        <v/>
      </c>
      <c r="EO144" s="148" t="str">
        <f>IF(L144="","",IF(L144="L",0,IF(L144="V",0,IF(L144="X",0,IF(L$2="L",VLOOKUP(L144,'H. INV.'!$F$10:$P$171,11,FALSE),IF(L$2="S",VLOOKUP(L144,'H. INV.'!$V$10:$AF$171,11,FALSE),IF(L$2="D",VLOOKUP(L144,'H. INV.'!$AL$10:$AV$171,11,FALSE),"")))))))</f>
        <v/>
      </c>
      <c r="EP144" s="148" t="str">
        <f>IF(M144="","",IF(M144="L",0,IF(M144="V",0,IF(M144="X",0,IF(M$2="L",VLOOKUP(M144,'H. INV.'!$F$10:$P$171,11,FALSE),IF(M$2="S",VLOOKUP(M144,'H. INV.'!$V$10:$AF$171,11,FALSE),IF(M$2="D",VLOOKUP(M144,'H. INV.'!$AL$10:$AV$171,11,FALSE),"")))))))</f>
        <v/>
      </c>
      <c r="EQ144" s="148" t="str">
        <f>IF(N144="","",IF(N144="L",0,IF(N144="V",0,IF(N144="X",0,IF(N$2="L",VLOOKUP(N144,'H. INV.'!$F$10:$P$171,11,FALSE),IF(N$2="S",VLOOKUP(N144,'H. INV.'!$V$10:$AF$171,11,FALSE),IF(N$2="D",VLOOKUP(N144,'H. INV.'!$AL$10:$AV$171,11,FALSE),"")))))))</f>
        <v/>
      </c>
      <c r="ER144" s="148" t="str">
        <f>IF(O144="","",IF(O144="L",0,IF(O144="V",0,IF(O144="X",0,IF(O$2="L",VLOOKUP(O144,'H. INV.'!$F$10:$P$171,11,FALSE),IF(O$2="S",VLOOKUP(O144,'H. INV.'!$V$10:$AF$171,11,FALSE),IF(O$2="D",VLOOKUP(O144,'H. INV.'!$AL$10:$AV$171,11,FALSE),"")))))))</f>
        <v/>
      </c>
      <c r="ES144" s="148" t="str">
        <f>IF(P144="","",IF(P144="L",0,IF(P144="V",0,IF(P144="X",0,IF(P$2="L",VLOOKUP(P144,'H. INV.'!$F$10:$P$171,11,FALSE),IF(P$2="S",VLOOKUP(P144,'H. INV.'!$V$10:$AF$171,11,FALSE),IF(P$2="D",VLOOKUP(P144,'H. INV.'!$AL$10:$AV$171,11,FALSE),"")))))))</f>
        <v/>
      </c>
      <c r="ET144" s="148" t="str">
        <f>IF(Q144="","",IF(Q144="L",0,IF(Q144="V",0,IF(Q144="X",0,IF(Q$2="L",VLOOKUP(Q144,'H. INV.'!$F$10:$P$171,11,FALSE),IF(Q$2="S",VLOOKUP(Q144,'H. INV.'!$V$10:$AF$171,11,FALSE),IF(Q$2="D",VLOOKUP(Q144,'H. INV.'!$AL$10:$AV$171,11,FALSE),"")))))))</f>
        <v/>
      </c>
      <c r="EU144" s="148" t="str">
        <f>IF(R144="","",IF(R144="L",0,IF(R144="V",0,IF(R144="X",0,IF(R$2="L",VLOOKUP(R144,'H. INV.'!$F$10:$P$171,11,FALSE),IF(R$2="S",VLOOKUP(R144,'H. INV.'!$V$10:$AF$171,11,FALSE),IF(R$2="D",VLOOKUP(R144,'H. INV.'!$AL$10:$AV$171,11,FALSE),"")))))))</f>
        <v/>
      </c>
      <c r="EV144" s="148" t="str">
        <f>IF(S144="","",IF(S144="L",0,IF(S144="V",0,IF(S144="X",0,IF(S$2="L",VLOOKUP(S144,'H. INV.'!$F$10:$P$171,11,FALSE),IF(S$2="S",VLOOKUP(S144,'H. INV.'!$V$10:$AF$171,11,FALSE),IF(S$2="D",VLOOKUP(S144,'H. INV.'!$AL$10:$AV$171,11,FALSE),"")))))))</f>
        <v/>
      </c>
      <c r="EW144" s="148" t="str">
        <f>IF(T144="","",IF(T144="L",0,IF(T144="V",0,IF(T144="X",0,IF(T$2="L",VLOOKUP(T144,'H. INV.'!$F$10:$P$171,11,FALSE),IF(T$2="S",VLOOKUP(T144,'H. INV.'!$V$10:$AF$171,11,FALSE),IF(T$2="D",VLOOKUP(T144,'H. INV.'!$AL$10:$AV$171,11,FALSE),"")))))))</f>
        <v/>
      </c>
      <c r="EX144" s="148" t="str">
        <f>IF(U144="","",IF(U144="L",0,IF(U144="V",0,IF(U144="X",0,IF(U$2="L",VLOOKUP(U144,'H. INV.'!$F$10:$P$171,11,FALSE),IF(U$2="S",VLOOKUP(U144,'H. INV.'!$V$10:$AF$171,11,FALSE),IF(U$2="D",VLOOKUP(U144,'H. INV.'!$AL$10:$AV$171,11,FALSE),"")))))))</f>
        <v/>
      </c>
      <c r="EY144" s="148" t="str">
        <f>IF(V144="","",IF(V144="L",0,IF(V144="V",0,IF(V144="X",0,IF(V$2="L",VLOOKUP(V144,'H. INV.'!$F$10:$P$171,11,FALSE),IF(V$2="S",VLOOKUP(V144,'H. INV.'!$V$10:$AF$171,11,FALSE),IF(V$2="D",VLOOKUP(V144,'H. INV.'!$AL$10:$AV$171,11,FALSE),"")))))))</f>
        <v/>
      </c>
      <c r="EZ144" s="148" t="str">
        <f>IF(W144="","",IF(W144="L",0,IF(W144="V",0,IF(W144="X",0,IF(W$2="L",VLOOKUP(W144,'H. INV.'!$F$10:$P$171,11,FALSE),IF(W$2="S",VLOOKUP(W144,'H. INV.'!$V$10:$AF$171,11,FALSE),IF(W$2="D",VLOOKUP(W144,'H. INV.'!$AL$10:$AV$171,11,FALSE),"")))))))</f>
        <v/>
      </c>
      <c r="FA144" s="148" t="str">
        <f>IF(X144="","",IF(X144="L",0,IF(X144="V",0,IF(X144="X",0,IF(X$2="L",VLOOKUP(X144,'H. INV.'!$F$10:$P$171,11,FALSE),IF(X$2="S",VLOOKUP(X144,'H. INV.'!$V$10:$AF$171,11,FALSE),IF(X$2="D",VLOOKUP(X144,'H. INV.'!$AL$10:$AV$171,11,FALSE),"")))))))</f>
        <v/>
      </c>
      <c r="FB144" s="148" t="str">
        <f>IF(Y144="","",IF(Y144="L",0,IF(Y144="V",0,IF(Y144="X",0,IF(Y$2="L",VLOOKUP(Y144,'H. INV.'!$F$10:$P$171,11,FALSE),IF(Y$2="S",VLOOKUP(Y144,'H. INV.'!$V$10:$AF$171,11,FALSE),IF(Y$2="D",VLOOKUP(Y144,'H. INV.'!$AL$10:$AV$171,11,FALSE),"")))))))</f>
        <v/>
      </c>
      <c r="FC144" s="148" t="str">
        <f>IF(Z144="","",IF(Z144="L",0,IF(Z144="V",0,IF(Z144="X",0,IF(Z$2="L",VLOOKUP(Z144,'H. INV.'!$F$10:$P$171,11,FALSE),IF(Z$2="S",VLOOKUP(Z144,'H. INV.'!$V$10:$AF$171,11,FALSE),IF(Z$2="D",VLOOKUP(Z144,'H. INV.'!$AL$10:$AV$171,11,FALSE),"")))))))</f>
        <v/>
      </c>
      <c r="FD144" s="148" t="str">
        <f>IF(AA144="","",IF(AA144="L",0,IF(AA144="V",0,IF(AA144="X",0,IF(AA$2="L",VLOOKUP(AA144,'H. INV.'!$F$10:$P$171,11,FALSE),IF(AA$2="S",VLOOKUP(AA144,'H. INV.'!$V$10:$AF$171,11,FALSE),IF(AA$2="D",VLOOKUP(AA144,'H. INV.'!$AL$10:$AV$171,11,FALSE),"")))))))</f>
        <v/>
      </c>
      <c r="FE144" s="148" t="str">
        <f>IF(AB144="","",IF(AB144="L",0,IF(AB144="V",0,IF(AB144="X",0,IF(AB$2="L",VLOOKUP(AB144,'H. INV.'!$F$10:$P$171,11,FALSE),IF(AB$2="S",VLOOKUP(AB144,'H. INV.'!$V$10:$AF$171,11,FALSE),IF(AB$2="D",VLOOKUP(AB144,'H. INV.'!$AL$10:$AV$171,11,FALSE),"")))))))</f>
        <v/>
      </c>
      <c r="FF144" s="148" t="str">
        <f>IF(AC144="","",IF(AC144="L",0,IF(AC144="V",0,IF(AC144="X",0,IF(AC$2="L",VLOOKUP(AC144,'H. INV.'!$F$10:$P$171,11,FALSE),IF(AC$2="S",VLOOKUP(AC144,'H. INV.'!$V$10:$AF$171,11,FALSE),IF(AC$2="D",VLOOKUP(AC144,'H. INV.'!$AL$10:$AV$171,11,FALSE),"")))))))</f>
        <v/>
      </c>
      <c r="FG144" s="148" t="str">
        <f>IF(AD144="","",IF(AD144="L",0,IF(AD144="V",0,IF(AD144="X",0,IF(AD$2="L",VLOOKUP(AD144,'H. INV.'!$F$10:$P$171,11,FALSE),IF(AD$2="S",VLOOKUP(AD144,'H. INV.'!$V$10:$AF$171,11,FALSE),IF(AD$2="D",VLOOKUP(AD144,'H. INV.'!$AL$10:$AV$171,11,FALSE),"")))))))</f>
        <v/>
      </c>
      <c r="FH144" s="148" t="str">
        <f>IF(AE144="","",IF(AE144="L",0,IF(AE144="V",0,IF(AE144="X",0,IF(AE$2="L",VLOOKUP(AE144,'H. INV.'!$F$10:$P$171,11,FALSE),IF(AE$2="S",VLOOKUP(AE144,'H. INV.'!$V$10:$AF$171,11,FALSE),IF(AE$2="D",VLOOKUP(AE144,'H. INV.'!$AL$10:$AV$171,11,FALSE),"")))))))</f>
        <v/>
      </c>
      <c r="FI144" s="148" t="str">
        <f>IF(AF144="","",IF(AF144="L",0,IF(AF144="V",0,IF(AF144="X",0,IF(AF$2="L",VLOOKUP(AF144,'H. INV.'!$F$10:$P$171,11,FALSE),IF(AF$2="S",VLOOKUP(AF144,'H. INV.'!$V$10:$AF$171,11,FALSE),IF(AF$2="D",VLOOKUP(AF144,'H. INV.'!$AL$10:$AV$171,11,FALSE),"")))))))</f>
        <v/>
      </c>
      <c r="FJ144" s="148" t="str">
        <f>IF(AG144="","",IF(AG144="L",0,IF(AG144="V",0,IF(AG144="X",0,IF(AG$2="L",VLOOKUP(AG144,'H. INV.'!$F$10:$P$171,11,FALSE),IF(AG$2="S",VLOOKUP(AG144,'H. INV.'!$V$10:$AF$171,11,FALSE),IF(AG$2="D",VLOOKUP(AG144,'H. INV.'!$AL$10:$AV$171,11,FALSE),"")))))))</f>
        <v/>
      </c>
      <c r="FK144" s="148" t="str">
        <f>IF(AH144="","",IF(AH144="L",0,IF(AH144="V",0,IF(AH144="X",0,IF(AH$2="L",VLOOKUP(AH144,'H. INV.'!$F$10:$P$171,11,FALSE),IF(AH$2="S",VLOOKUP(AH144,'H. INV.'!$V$10:$AF$171,11,FALSE),IF(AH$2="D",VLOOKUP(AH144,'H. INV.'!$AL$10:$AV$171,11,FALSE),"")))))))</f>
        <v/>
      </c>
      <c r="FL144" s="148" t="str">
        <f>IF(AI144="","",IF(AI144="L",0,IF(AI144="V",0,IF(AI144="X",0,IF(AI$2="L",VLOOKUP(AI144,'H. INV.'!$F$10:$P$171,11,FALSE),IF(AI$2="S",VLOOKUP(AI144,'H. INV.'!$V$10:$AF$171,11,FALSE),IF(AI$2="D",VLOOKUP(AI144,'H. INV.'!$AL$10:$AV$171,11,FALSE),"")))))))</f>
        <v/>
      </c>
      <c r="FM144" s="148" t="str">
        <f>IF(AJ144="","",IF(AJ144="L",0,IF(AJ144="V",0,IF(AJ144="X",0,IF(AJ$2="L",VLOOKUP(AJ144,'H. INV.'!$F$10:$P$171,11,FALSE),IF(AJ$2="S",VLOOKUP(AJ144,'H. INV.'!$V$10:$AF$171,11,FALSE),IF(AJ$2="D",VLOOKUP(AJ144,'H. INV.'!$AL$10:$AV$171,11,FALSE),"")))))))</f>
        <v/>
      </c>
      <c r="FN144" s="148" t="str">
        <f>IF(AK144="","",IF(AK144="L",0,IF(AK144="V",0,IF(AK144="X",0,IF(AK$2="L",VLOOKUP(AK144,'H. INV.'!$F$10:$P$171,11,FALSE),IF(AK$2="S",VLOOKUP(AK144,'H. INV.'!$V$10:$AF$171,11,FALSE),IF(AK$2="D",VLOOKUP(AK144,'H. INV.'!$AL$10:$AV$171,11,FALSE),"")))))))</f>
        <v/>
      </c>
      <c r="FO144" s="19"/>
      <c r="FP144" s="148" t="str">
        <f>IF(G144="","",IF(G144="L",0,IF(G144="V",0,IF(G144="X",0,IF(G$2="L",VLOOKUP(G144,'H. VER.'!$F$10:$P$171,11,FALSE),IF(G$2="S",VLOOKUP(G144,'H. VER.'!$V$10:$AF$171,11,FALSE),IF(G$2="D",VLOOKUP(G144,'H. VER.'!$AL$10:$AV$171,11,FALSE),"")))))))</f>
        <v/>
      </c>
      <c r="FQ144" s="148" t="str">
        <f>IF(H144="","",IF(H144="L",0,IF(H144="V",0,IF(H144="X",0,IF(H$2="L",VLOOKUP(H144,'H. VER.'!$F$10:$P$171,11,FALSE),IF(H$2="S",VLOOKUP(H144,'H. VER.'!$V$10:$AF$171,11,FALSE),IF(H$2="D",VLOOKUP(H144,'H. VER.'!$AL$10:$AV$171,11,FALSE),"")))))))</f>
        <v/>
      </c>
      <c r="FR144" s="148" t="str">
        <f>IF(I144="","",IF(I144="L",0,IF(I144="V",0,IF(I144="X",0,IF(I$2="L",VLOOKUP(I144,'H. VER.'!$F$10:$P$171,11,FALSE),IF(I$2="S",VLOOKUP(I144,'H. VER.'!$V$10:$AF$171,11,FALSE),IF(I$2="D",VLOOKUP(I144,'H. VER.'!$AL$10:$AV$171,11,FALSE),"")))))))</f>
        <v/>
      </c>
      <c r="FS144" s="148" t="str">
        <f>IF(J144="","",IF(J144="L",0,IF(J144="V",0,IF(J144="X",0,IF(J$2="L",VLOOKUP(J144,'H. VER.'!$F$10:$P$171,11,FALSE),IF(J$2="S",VLOOKUP(J144,'H. VER.'!$V$10:$AF$171,11,FALSE),IF(J$2="D",VLOOKUP(J144,'H. VER.'!$AL$10:$AV$171,11,FALSE),"")))))))</f>
        <v/>
      </c>
      <c r="FT144" s="148" t="str">
        <f>IF(K144="","",IF(K144="L",0,IF(K144="V",0,IF(K144="X",0,IF(K$2="L",VLOOKUP(K144,'H. VER.'!$F$10:$P$171,11,FALSE),IF(K$2="S",VLOOKUP(K144,'H. VER.'!$V$10:$AF$171,11,FALSE),IF(K$2="D",VLOOKUP(K144,'H. VER.'!$AL$10:$AV$171,11,FALSE),"")))))))</f>
        <v/>
      </c>
      <c r="FU144" s="148" t="str">
        <f>IF(L144="","",IF(L144="L",0,IF(L144="V",0,IF(L144="X",0,IF(L$2="L",VLOOKUP(L144,'H. VER.'!$F$10:$P$171,11,FALSE),IF(L$2="S",VLOOKUP(L144,'H. VER.'!$V$10:$AF$171,11,FALSE),IF(L$2="D",VLOOKUP(L144,'H. VER.'!$AL$10:$AV$171,11,FALSE),"")))))))</f>
        <v/>
      </c>
      <c r="FV144" s="148" t="str">
        <f>IF(M144="","",IF(M144="L",0,IF(M144="V",0,IF(M144="X",0,IF(M$2="L",VLOOKUP(M144,'H. VER.'!$F$10:$P$171,11,FALSE),IF(M$2="S",VLOOKUP(M144,'H. VER.'!$V$10:$AF$171,11,FALSE),IF(M$2="D",VLOOKUP(M144,'H. VER.'!$AL$10:$AV$171,11,FALSE),"")))))))</f>
        <v/>
      </c>
      <c r="FW144" s="148" t="str">
        <f>IF(N144="","",IF(N144="L",0,IF(N144="V",0,IF(N144="X",0,IF(N$2="L",VLOOKUP(N144,'H. VER.'!$F$10:$P$171,11,FALSE),IF(N$2="S",VLOOKUP(N144,'H. VER.'!$V$10:$AF$171,11,FALSE),IF(N$2="D",VLOOKUP(N144,'H. VER.'!$AL$10:$AV$171,11,FALSE),"")))))))</f>
        <v/>
      </c>
      <c r="FX144" s="148" t="str">
        <f>IF(O144="","",IF(O144="L",0,IF(O144="V",0,IF(O144="X",0,IF(O$2="L",VLOOKUP(O144,'H. VER.'!$F$10:$P$171,11,FALSE),IF(O$2="S",VLOOKUP(O144,'H. VER.'!$V$10:$AF$171,11,FALSE),IF(O$2="D",VLOOKUP(O144,'H. VER.'!$AL$10:$AV$171,11,FALSE),"")))))))</f>
        <v/>
      </c>
      <c r="FY144" s="148" t="str">
        <f>IF(P144="","",IF(P144="L",0,IF(P144="V",0,IF(P144="X",0,IF(P$2="L",VLOOKUP(P144,'H. VER.'!$F$10:$P$171,11,FALSE),IF(P$2="S",VLOOKUP(P144,'H. VER.'!$V$10:$AF$171,11,FALSE),IF(P$2="D",VLOOKUP(P144,'H. VER.'!$AL$10:$AV$171,11,FALSE),"")))))))</f>
        <v/>
      </c>
      <c r="FZ144" s="148" t="str">
        <f>IF(Q144="","",IF(Q144="L",0,IF(Q144="V",0,IF(Q144="X",0,IF(Q$2="L",VLOOKUP(Q144,'H. VER.'!$F$10:$P$171,11,FALSE),IF(Q$2="S",VLOOKUP(Q144,'H. VER.'!$V$10:$AF$171,11,FALSE),IF(Q$2="D",VLOOKUP(Q144,'H. VER.'!$AL$10:$AV$171,11,FALSE),"")))))))</f>
        <v/>
      </c>
      <c r="GA144" s="148" t="str">
        <f>IF(R144="","",IF(R144="L",0,IF(R144="V",0,IF(R144="X",0,IF(R$2="L",VLOOKUP(R144,'H. VER.'!$F$10:$P$171,11,FALSE),IF(R$2="S",VLOOKUP(R144,'H. VER.'!$V$10:$AF$171,11,FALSE),IF(R$2="D",VLOOKUP(R144,'H. VER.'!$AL$10:$AV$171,11,FALSE),"")))))))</f>
        <v/>
      </c>
      <c r="GB144" s="148" t="str">
        <f>IF(S144="","",IF(S144="L",0,IF(S144="V",0,IF(S144="X",0,IF(S$2="L",VLOOKUP(S144,'H. VER.'!$F$10:$P$171,11,FALSE),IF(S$2="S",VLOOKUP(S144,'H. VER.'!$V$10:$AF$171,11,FALSE),IF(S$2="D",VLOOKUP(S144,'H. VER.'!$AL$10:$AV$171,11,FALSE),"")))))))</f>
        <v/>
      </c>
      <c r="GC144" s="148" t="str">
        <f>IF(T144="","",IF(T144="L",0,IF(T144="V",0,IF(T144="X",0,IF(T$2="L",VLOOKUP(T144,'H. VER.'!$F$10:$P$171,11,FALSE),IF(T$2="S",VLOOKUP(T144,'H. VER.'!$V$10:$AF$171,11,FALSE),IF(T$2="D",VLOOKUP(T144,'H. VER.'!$AL$10:$AV$171,11,FALSE),"")))))))</f>
        <v/>
      </c>
      <c r="GD144" s="148" t="str">
        <f>IF(U144="","",IF(U144="L",0,IF(U144="V",0,IF(U144="X",0,IF(U$2="L",VLOOKUP(U144,'H. VER.'!$F$10:$P$171,11,FALSE),IF(U$2="S",VLOOKUP(U144,'H. VER.'!$V$10:$AF$171,11,FALSE),IF(U$2="D",VLOOKUP(U144,'H. VER.'!$AL$10:$AV$171,11,FALSE),"")))))))</f>
        <v/>
      </c>
      <c r="GE144" s="148" t="str">
        <f>IF(V144="","",IF(V144="L",0,IF(V144="V",0,IF(V144="X",0,IF(V$2="L",VLOOKUP(V144,'H. VER.'!$F$10:$P$171,11,FALSE),IF(V$2="S",VLOOKUP(V144,'H. VER.'!$V$10:$AF$171,11,FALSE),IF(V$2="D",VLOOKUP(V144,'H. VER.'!$AL$10:$AV$171,11,FALSE),"")))))))</f>
        <v/>
      </c>
      <c r="GF144" s="148" t="str">
        <f>IF(W144="","",IF(W144="L",0,IF(W144="V",0,IF(W144="X",0,IF(W$2="L",VLOOKUP(W144,'H. VER.'!$F$10:$P$171,11,FALSE),IF(W$2="S",VLOOKUP(W144,'H. VER.'!$V$10:$AF$171,11,FALSE),IF(W$2="D",VLOOKUP(W144,'H. VER.'!$AL$10:$AV$171,11,FALSE),"")))))))</f>
        <v/>
      </c>
      <c r="GG144" s="148" t="str">
        <f>IF(X144="","",IF(X144="L",0,IF(X144="V",0,IF(X144="X",0,IF(X$2="L",VLOOKUP(X144,'H. VER.'!$F$10:$P$171,11,FALSE),IF(X$2="S",VLOOKUP(X144,'H. VER.'!$V$10:$AF$171,11,FALSE),IF(X$2="D",VLOOKUP(X144,'H. VER.'!$AL$10:$AV$171,11,FALSE),"")))))))</f>
        <v/>
      </c>
      <c r="GH144" s="148" t="str">
        <f>IF(Y144="","",IF(Y144="L",0,IF(Y144="V",0,IF(Y144="X",0,IF(Y$2="L",VLOOKUP(Y144,'H. VER.'!$F$10:$P$171,11,FALSE),IF(Y$2="S",VLOOKUP(Y144,'H. VER.'!$V$10:$AF$171,11,FALSE),IF(Y$2="D",VLOOKUP(Y144,'H. VER.'!$AL$10:$AV$171,11,FALSE),"")))))))</f>
        <v/>
      </c>
      <c r="GI144" s="148" t="str">
        <f>IF(Z144="","",IF(Z144="L",0,IF(Z144="V",0,IF(Z144="X",0,IF(Z$2="L",VLOOKUP(Z144,'H. VER.'!$F$10:$P$171,11,FALSE),IF(Z$2="S",VLOOKUP(Z144,'H. VER.'!$V$10:$AF$171,11,FALSE),IF(Z$2="D",VLOOKUP(Z144,'H. VER.'!$AL$10:$AV$171,11,FALSE),"")))))))</f>
        <v/>
      </c>
      <c r="GJ144" s="148" t="str">
        <f>IF(AA144="","",IF(AA144="L",0,IF(AA144="V",0,IF(AA144="X",0,IF(AA$2="L",VLOOKUP(AA144,'H. VER.'!$F$10:$P$171,11,FALSE),IF(AA$2="S",VLOOKUP(AA144,'H. VER.'!$V$10:$AF$171,11,FALSE),IF(AA$2="D",VLOOKUP(AA144,'H. VER.'!$AL$10:$AV$171,11,FALSE),"")))))))</f>
        <v/>
      </c>
      <c r="GK144" s="148" t="str">
        <f>IF(AB144="","",IF(AB144="L",0,IF(AB144="V",0,IF(AB144="X",0,IF(AB$2="L",VLOOKUP(AB144,'H. VER.'!$F$10:$P$171,11,FALSE),IF(AB$2="S",VLOOKUP(AB144,'H. VER.'!$V$10:$AF$171,11,FALSE),IF(AB$2="D",VLOOKUP(AB144,'H. VER.'!$AL$10:$AV$171,11,FALSE),"")))))))</f>
        <v/>
      </c>
      <c r="GL144" s="148" t="str">
        <f>IF(AC144="","",IF(AC144="L",0,IF(AC144="V",0,IF(AC144="X",0,IF(AC$2="L",VLOOKUP(AC144,'H. VER.'!$F$10:$P$171,11,FALSE),IF(AC$2="S",VLOOKUP(AC144,'H. VER.'!$V$10:$AF$171,11,FALSE),IF(AC$2="D",VLOOKUP(AC144,'H. VER.'!$AL$10:$AV$171,11,FALSE),"")))))))</f>
        <v/>
      </c>
      <c r="GM144" s="148" t="str">
        <f>IF(AD144="","",IF(AD144="L",0,IF(AD144="V",0,IF(AD144="X",0,IF(AD$2="L",VLOOKUP(AD144,'H. VER.'!$F$10:$P$171,11,FALSE),IF(AD$2="S",VLOOKUP(AD144,'H. VER.'!$V$10:$AF$171,11,FALSE),IF(AD$2="D",VLOOKUP(AD144,'H. VER.'!$AL$10:$AV$171,11,FALSE),"")))))))</f>
        <v/>
      </c>
      <c r="GN144" s="148" t="str">
        <f>IF(AE144="","",IF(AE144="L",0,IF(AE144="V",0,IF(AE144="X",0,IF(AE$2="L",VLOOKUP(AE144,'H. VER.'!$F$10:$P$171,11,FALSE),IF(AE$2="S",VLOOKUP(AE144,'H. VER.'!$V$10:$AF$171,11,FALSE),IF(AE$2="D",VLOOKUP(AE144,'H. VER.'!$AL$10:$AV$171,11,FALSE),"")))))))</f>
        <v/>
      </c>
      <c r="GO144" s="148" t="str">
        <f>IF(AF144="","",IF(AF144="L",0,IF(AF144="V",0,IF(AF144="X",0,IF(AF$2="L",VLOOKUP(AF144,'H. VER.'!$F$10:$P$171,11,FALSE),IF(AF$2="S",VLOOKUP(AF144,'H. VER.'!$V$10:$AF$171,11,FALSE),IF(AF$2="D",VLOOKUP(AF144,'H. VER.'!$AL$10:$AV$171,11,FALSE),"")))))))</f>
        <v/>
      </c>
      <c r="GP144" s="148" t="str">
        <f>IF(AG144="","",IF(AG144="L",0,IF(AG144="V",0,IF(AG144="X",0,IF(AG$2="L",VLOOKUP(AG144,'H. VER.'!$F$10:$P$171,11,FALSE),IF(AG$2="S",VLOOKUP(AG144,'H. VER.'!$V$10:$AF$171,11,FALSE),IF(AG$2="D",VLOOKUP(AG144,'H. VER.'!$AL$10:$AV$171,11,FALSE),"")))))))</f>
        <v/>
      </c>
      <c r="GQ144" s="148" t="str">
        <f>IF(AH144="","",IF(AH144="L",0,IF(AH144="V",0,IF(AH144="X",0,IF(AH$2="L",VLOOKUP(AH144,'H. VER.'!$F$10:$P$171,11,FALSE),IF(AH$2="S",VLOOKUP(AH144,'H. VER.'!$V$10:$AF$171,11,FALSE),IF(AH$2="D",VLOOKUP(AH144,'H. VER.'!$AL$10:$AV$171,11,FALSE),"")))))))</f>
        <v/>
      </c>
      <c r="GR144" s="148" t="str">
        <f>IF(AI144="","",IF(AI144="L",0,IF(AI144="V",0,IF(AI144="X",0,IF(AI$2="L",VLOOKUP(AI144,'H. VER.'!$F$10:$P$171,11,FALSE),IF(AI$2="S",VLOOKUP(AI144,'H. VER.'!$V$10:$AF$171,11,FALSE),IF(AI$2="D",VLOOKUP(AI144,'H. VER.'!$AL$10:$AV$171,11,FALSE),"")))))))</f>
        <v/>
      </c>
      <c r="GS144" s="148" t="str">
        <f>IF(AJ144="","",IF(AJ144="L",0,IF(AJ144="V",0,IF(AJ144="X",0,IF(AJ$2="L",VLOOKUP(AJ144,'H. VER.'!$F$10:$P$171,11,FALSE),IF(AJ$2="S",VLOOKUP(AJ144,'H. VER.'!$V$10:$AF$171,11,FALSE),IF(AJ$2="D",VLOOKUP(AJ144,'H. VER.'!$AL$10:$AV$171,11,FALSE),"")))))))</f>
        <v/>
      </c>
      <c r="GT144" s="148" t="str">
        <f>IF(AK144="","",IF(AK144="L",0,IF(AK144="V",0,IF(AK144="X",0,IF(AK$2="L",VLOOKUP(AK144,'H. VER.'!$F$10:$P$171,11,FALSE),IF(AK$2="S",VLOOKUP(AK144,'H. VER.'!$V$10:$AF$171,11,FALSE),IF(AK$2="D",VLOOKUP(AK144,'H. VER.'!$AL$10:$AV$171,11,FALSE),"")))))))</f>
        <v/>
      </c>
      <c r="GU144" s="19"/>
      <c r="GV144" s="417" t="str">
        <f t="shared" si="193"/>
        <v/>
      </c>
      <c r="GW144" s="415"/>
    </row>
    <row r="145" spans="1:205" ht="15" customHeight="1">
      <c r="A145" s="368"/>
      <c r="B145" s="367" t="str">
        <f>IFERROR(VLOOKUP(A561/7/2023+CONDUCTORES!C:V,20,FALSE),"")</f>
        <v/>
      </c>
      <c r="C145" s="560" t="str">
        <f>IF(CUADRO!A145="",IF(B145="","",B145),VLOOKUP(CUADRO!A145,CONDUCTORES!C:E,3,FALSE))</f>
        <v/>
      </c>
      <c r="D145" s="561" t="str">
        <f>IF(ISNA(IF(B145="",IF(A145="","",A145),VLOOKUP(B145,CONDUCTORES!B:F,5,FALSE))),"",(IF(B145="",IF(A145="","",A145),VLOOKUP(B145,CONDUCTORES!B:F,5,FALSE))))</f>
        <v/>
      </c>
      <c r="E145" s="546">
        <v>130</v>
      </c>
      <c r="F145" s="562"/>
      <c r="G145" s="519"/>
      <c r="H145" s="519"/>
      <c r="I145" s="519"/>
      <c r="J145" s="519"/>
      <c r="K145" s="519"/>
      <c r="L145" s="519"/>
      <c r="M145" s="519"/>
      <c r="N145" s="519"/>
      <c r="O145" s="519"/>
      <c r="P145" s="519"/>
      <c r="Q145" s="519"/>
      <c r="R145" s="519"/>
      <c r="S145" s="519"/>
      <c r="T145" s="519"/>
      <c r="U145" s="519"/>
      <c r="V145" s="519"/>
      <c r="W145" s="519"/>
      <c r="X145" s="519"/>
      <c r="Y145" s="519"/>
      <c r="Z145" s="519"/>
      <c r="AA145" s="519"/>
      <c r="AB145" s="519"/>
      <c r="AC145" s="519"/>
      <c r="AD145" s="519"/>
      <c r="AE145" s="519"/>
      <c r="AF145" s="519"/>
      <c r="AG145" s="519"/>
      <c r="AH145" s="519"/>
      <c r="AI145" s="519"/>
      <c r="AJ145" s="519"/>
      <c r="AK145" s="519"/>
      <c r="AL145" s="417">
        <f t="shared" si="111"/>
        <v>0</v>
      </c>
      <c r="AM145" s="417">
        <f t="shared" si="79"/>
        <v>31</v>
      </c>
      <c r="AN145" s="463">
        <f t="shared" si="185"/>
        <v>0</v>
      </c>
      <c r="AO145" s="463">
        <f t="shared" si="186"/>
        <v>0</v>
      </c>
      <c r="AP145" s="463">
        <f t="shared" si="187"/>
        <v>0</v>
      </c>
      <c r="AQ145" s="463">
        <f t="shared" si="188"/>
        <v>0</v>
      </c>
      <c r="AR145" s="463">
        <f t="shared" si="189"/>
        <v>0</v>
      </c>
      <c r="AS145" s="464">
        <f t="shared" si="190"/>
        <v>0</v>
      </c>
      <c r="AT145" s="464">
        <f t="shared" si="191"/>
        <v>0</v>
      </c>
      <c r="AU145" s="465">
        <f>EH145+(AO145*(CALCULADORA!$L$22/30))+(CUADRO!AP145*CALCULADORA!$J$22)+(CUADRO!AQ145*CALCULADORA!$J$22)+(CUADRO!AR145*CALCULADORA!$J$22)</f>
        <v>0</v>
      </c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97">
        <f t="shared" si="154"/>
        <v>1</v>
      </c>
      <c r="BW145" s="97">
        <f t="shared" si="155"/>
        <v>2</v>
      </c>
      <c r="BX145" s="97">
        <f t="shared" si="156"/>
        <v>3</v>
      </c>
      <c r="BY145" s="97">
        <f t="shared" si="157"/>
        <v>4</v>
      </c>
      <c r="BZ145" s="97">
        <f t="shared" si="158"/>
        <v>5</v>
      </c>
      <c r="CA145" s="97">
        <f t="shared" si="159"/>
        <v>6</v>
      </c>
      <c r="CB145" s="97">
        <f t="shared" si="160"/>
        <v>7</v>
      </c>
      <c r="CC145" s="97">
        <f t="shared" si="161"/>
        <v>8</v>
      </c>
      <c r="CD145" s="97">
        <f t="shared" si="162"/>
        <v>9</v>
      </c>
      <c r="CE145" s="97">
        <f t="shared" si="163"/>
        <v>10</v>
      </c>
      <c r="CF145" s="97">
        <f t="shared" si="164"/>
        <v>11</v>
      </c>
      <c r="CG145" s="97">
        <f t="shared" si="165"/>
        <v>12</v>
      </c>
      <c r="CH145" s="97">
        <f t="shared" si="166"/>
        <v>13</v>
      </c>
      <c r="CI145" s="97">
        <f t="shared" si="167"/>
        <v>14</v>
      </c>
      <c r="CJ145" s="97">
        <f t="shared" si="168"/>
        <v>15</v>
      </c>
      <c r="CK145" s="97">
        <f t="shared" si="169"/>
        <v>16</v>
      </c>
      <c r="CL145" s="97">
        <f t="shared" si="170"/>
        <v>17</v>
      </c>
      <c r="CM145" s="97">
        <f t="shared" si="171"/>
        <v>18</v>
      </c>
      <c r="CN145" s="97">
        <f t="shared" si="172"/>
        <v>19</v>
      </c>
      <c r="CO145" s="97">
        <f t="shared" si="173"/>
        <v>20</v>
      </c>
      <c r="CP145" s="97">
        <f t="shared" si="174"/>
        <v>21</v>
      </c>
      <c r="CQ145" s="97">
        <f t="shared" si="175"/>
        <v>22</v>
      </c>
      <c r="CR145" s="97">
        <f t="shared" si="176"/>
        <v>23</v>
      </c>
      <c r="CS145" s="97">
        <f t="shared" si="177"/>
        <v>24</v>
      </c>
      <c r="CT145" s="97">
        <f t="shared" si="178"/>
        <v>25</v>
      </c>
      <c r="CU145" s="97">
        <f t="shared" si="179"/>
        <v>26</v>
      </c>
      <c r="CV145" s="97">
        <f t="shared" si="180"/>
        <v>27</v>
      </c>
      <c r="CW145" s="97">
        <f t="shared" si="181"/>
        <v>28</v>
      </c>
      <c r="CX145" s="97">
        <f t="shared" si="182"/>
        <v>29</v>
      </c>
      <c r="CY145" s="97">
        <f t="shared" si="183"/>
        <v>30</v>
      </c>
      <c r="CZ145" s="97">
        <f t="shared" si="184"/>
        <v>31</v>
      </c>
      <c r="DA145" s="19"/>
      <c r="DB145" s="19"/>
      <c r="DC145" s="148" t="str">
        <f>IF(G145="X",CALCULADORA!$J$22,IF(CUADRO!G145="V",0,IF(CUADRO!G145="AP",0,IF(CUADRO!G145="HS",0,IF(CUADRO!G145="BA",0,IF(CALCULADORA!$M$2="INVIERNO",CUADRO!EJ145,CUADRO!FP145))))))</f>
        <v/>
      </c>
      <c r="DD145" s="148" t="str">
        <f>IF(H145="X",CALCULADORA!$J$22,IF(CUADRO!H145="V",0,IF(CUADRO!H145="AP",0,IF(CUADRO!H145="HS",0,IF(CUADRO!H145="BA",0,IF(CALCULADORA!$M$2="INVIERNO",CUADRO!EK145,CUADRO!FQ145))))))</f>
        <v/>
      </c>
      <c r="DE145" s="148" t="str">
        <f>IF(I145="X",CALCULADORA!$J$22,IF(CUADRO!I145="V",0,IF(CUADRO!I145="AP",0,IF(CUADRO!I145="HS",0,IF(CUADRO!I145="BA",0,IF(CALCULADORA!$M$2="INVIERNO",CUADRO!EL145,CUADRO!FR145))))))</f>
        <v/>
      </c>
      <c r="DF145" s="148" t="str">
        <f>IF(J145="X",CALCULADORA!$J$22,IF(CUADRO!J145="V",0,IF(CUADRO!J145="AP",0,IF(CUADRO!J145="HS",0,IF(CUADRO!J145="BA",0,IF(CALCULADORA!$M$2="INVIERNO",CUADRO!EM145,CUADRO!FS145))))))</f>
        <v/>
      </c>
      <c r="DG145" s="148" t="str">
        <f>IF(K145="X",CALCULADORA!$J$22,IF(CUADRO!K145="V",0,IF(CUADRO!K145="AP",0,IF(CUADRO!K145="HS",0,IF(CUADRO!K145="BA",0,IF(CALCULADORA!$M$2="INVIERNO",CUADRO!EN145,CUADRO!FT145))))))</f>
        <v/>
      </c>
      <c r="DH145" s="148" t="str">
        <f>IF(L145="X",CALCULADORA!$J$22,IF(CUADRO!L145="V",0,IF(CUADRO!L145="AP",0,IF(CUADRO!L145="HS",0,IF(CUADRO!L145="BA",0,IF(CALCULADORA!$M$2="INVIERNO",CUADRO!EO145,CUADRO!FU145))))))</f>
        <v/>
      </c>
      <c r="DI145" s="148" t="str">
        <f>IF(M145="X",CALCULADORA!$J$22,IF(CUADRO!M145="V",0,IF(CUADRO!M145="AP",0,IF(CUADRO!M145="HS",0,IF(CUADRO!M145="BA",0,IF(CALCULADORA!$M$2="INVIERNO",CUADRO!EP145,CUADRO!FV145))))))</f>
        <v/>
      </c>
      <c r="DJ145" s="148" t="str">
        <f>IF(N145="X",CALCULADORA!$J$22,IF(CUADRO!N145="V",0,IF(CUADRO!N145="AP",0,IF(CUADRO!N145="HS",0,IF(CUADRO!N145="BA",0,IF(CALCULADORA!$M$2="INVIERNO",CUADRO!EQ145,CUADRO!FW145))))))</f>
        <v/>
      </c>
      <c r="DK145" s="148" t="str">
        <f>IF(O145="X",CALCULADORA!$J$22,IF(CUADRO!O145="V",0,IF(CUADRO!O145="AP",0,IF(CUADRO!O145="HS",0,IF(CUADRO!O145="BA",0,IF(CALCULADORA!$M$2="INVIERNO",CUADRO!ER145,CUADRO!FX145))))))</f>
        <v/>
      </c>
      <c r="DL145" s="148" t="str">
        <f>IF(P145="X",CALCULADORA!$J$22,IF(CUADRO!P145="V",0,IF(CUADRO!P145="AP",0,IF(CUADRO!P145="HS",0,IF(CUADRO!P145="BA",0,IF(CALCULADORA!$M$2="INVIERNO",CUADRO!ES145,CUADRO!FY145))))))</f>
        <v/>
      </c>
      <c r="DM145" s="148" t="str">
        <f>IF(Q145="X",CALCULADORA!$J$22,IF(CUADRO!Q145="V",0,IF(CUADRO!Q145="AP",0,IF(CUADRO!Q145="HS",0,IF(CUADRO!Q145="BA",0,IF(CALCULADORA!$M$2="INVIERNO",CUADRO!ET145,CUADRO!FZ145))))))</f>
        <v/>
      </c>
      <c r="DN145" s="148" t="str">
        <f>IF(R145="X",CALCULADORA!$J$22,IF(CUADRO!R145="V",0,IF(CUADRO!R145="AP",0,IF(CUADRO!R145="HS",0,IF(CUADRO!R145="BA",0,IF(CALCULADORA!$M$2="INVIERNO",CUADRO!EU145,CUADRO!GA145))))))</f>
        <v/>
      </c>
      <c r="DO145" s="148" t="str">
        <f>IF(S145="X",CALCULADORA!$J$22,IF(CUADRO!S145="V",0,IF(CUADRO!S145="AP",0,IF(CUADRO!S145="HS",0,IF(CUADRO!S145="BA",0,IF(CALCULADORA!$M$2="INVIERNO",CUADRO!EV145,CUADRO!GB145))))))</f>
        <v/>
      </c>
      <c r="DP145" s="148" t="str">
        <f>IF(T145="X",CALCULADORA!$J$22,IF(CUADRO!T145="V",0,IF(CUADRO!T145="AP",0,IF(CUADRO!T145="HS",0,IF(CUADRO!T145="BA",0,IF(CALCULADORA!$M$2="INVIERNO",CUADRO!EW145,CUADRO!GC145))))))</f>
        <v/>
      </c>
      <c r="DQ145" s="148" t="str">
        <f>IF(U145="X",CALCULADORA!$J$22,IF(CUADRO!U145="V",0,IF(CUADRO!U145="AP",0,IF(CUADRO!U145="HS",0,IF(CUADRO!U145="BA",0,IF(CALCULADORA!$M$2="INVIERNO",CUADRO!EX145,CUADRO!GD145))))))</f>
        <v/>
      </c>
      <c r="DR145" s="148" t="str">
        <f>IF(V145="X",CALCULADORA!$J$22,IF(CUADRO!V145="V",0,IF(CUADRO!V145="AP",0,IF(CUADRO!V145="HS",0,IF(CUADRO!V145="BA",0,IF(CALCULADORA!$M$2="INVIERNO",CUADRO!EY145,CUADRO!GE145))))))</f>
        <v/>
      </c>
      <c r="DS145" s="148" t="str">
        <f>IF(W145="X",CALCULADORA!$J$22,IF(CUADRO!W145="V",0,IF(CUADRO!W145="AP",0,IF(CUADRO!W145="HS",0,IF(CUADRO!W145="BA",0,IF(CALCULADORA!$M$2="INVIERNO",CUADRO!EZ145,CUADRO!GF145))))))</f>
        <v/>
      </c>
      <c r="DT145" s="148" t="str">
        <f>IF(X145="X",CALCULADORA!$J$22,IF(CUADRO!X145="V",0,IF(CUADRO!X145="AP",0,IF(CUADRO!X145="HS",0,IF(CUADRO!X145="BA",0,IF(CALCULADORA!$M$2="INVIERNO",CUADRO!FA145,CUADRO!GG145))))))</f>
        <v/>
      </c>
      <c r="DU145" s="148" t="str">
        <f>IF(Y145="X",CALCULADORA!$J$22,IF(CUADRO!Y145="V",0,IF(CUADRO!Y145="AP",0,IF(CUADRO!Y145="HS",0,IF(CUADRO!Y145="BA",0,IF(CALCULADORA!$M$2="INVIERNO",CUADRO!FB145,CUADRO!GH145))))))</f>
        <v/>
      </c>
      <c r="DV145" s="148" t="str">
        <f>IF(Z145="X",CALCULADORA!$J$22,IF(CUADRO!Z145="V",0,IF(CUADRO!Z145="AP",0,IF(CUADRO!Z145="HS",0,IF(CUADRO!Z145="BA",0,IF(CALCULADORA!$M$2="INVIERNO",CUADRO!FC145,CUADRO!GI145))))))</f>
        <v/>
      </c>
      <c r="DW145" s="148" t="str">
        <f>IF(AA145="X",CALCULADORA!$J$22,IF(CUADRO!AA145="V",0,IF(CUADRO!AA145="AP",0,IF(CUADRO!AA145="HS",0,IF(CUADRO!AA145="BA",0,IF(CALCULADORA!$M$2="INVIERNO",CUADRO!FD145,CUADRO!GJ145))))))</f>
        <v/>
      </c>
      <c r="DX145" s="148" t="str">
        <f>IF(AB145="X",CALCULADORA!$J$22,IF(CUADRO!AB145="V",0,IF(CUADRO!AB145="AP",0,IF(CUADRO!AB145="HS",0,IF(CUADRO!AB145="BA",0,IF(CALCULADORA!$M$2="INVIERNO",CUADRO!FE145,CUADRO!GK145))))))</f>
        <v/>
      </c>
      <c r="DY145" s="148" t="str">
        <f>IF(AC145="X",CALCULADORA!$J$22,IF(CUADRO!AC145="V",0,IF(CUADRO!AC145="AP",0,IF(CUADRO!AC145="HS",0,IF(CUADRO!AC145="BA",0,IF(CALCULADORA!$M$2="INVIERNO",CUADRO!FF145,CUADRO!GL145))))))</f>
        <v/>
      </c>
      <c r="DZ145" s="148" t="str">
        <f>IF(AD145="X",CALCULADORA!$J$22,IF(CUADRO!AD145="V",0,IF(CUADRO!AD145="AP",0,IF(CUADRO!AD145="HS",0,IF(CUADRO!AD145="BA",0,IF(CALCULADORA!$M$2="INVIERNO",CUADRO!FG145,CUADRO!GM145))))))</f>
        <v/>
      </c>
      <c r="EA145" s="148" t="str">
        <f>IF(AE145="X",CALCULADORA!$J$22,IF(CUADRO!AE145="V",0,IF(CUADRO!AE145="AP",0,IF(CUADRO!AE145="HS",0,IF(CUADRO!AE145="BA",0,IF(CALCULADORA!$M$2="INVIERNO",CUADRO!FH145,CUADRO!GN145))))))</f>
        <v/>
      </c>
      <c r="EB145" s="148" t="str">
        <f>IF(AF145="X",CALCULADORA!$J$22,IF(CUADRO!AF145="V",0,IF(CUADRO!AF145="AP",0,IF(CUADRO!AF145="HS",0,IF(CUADRO!AF145="BA",0,IF(CALCULADORA!$M$2="INVIERNO",CUADRO!FI145,CUADRO!GO145))))))</f>
        <v/>
      </c>
      <c r="EC145" s="148" t="str">
        <f>IF(AG145="X",CALCULADORA!$J$22,IF(CUADRO!AG145="V",0,IF(CUADRO!AG145="AP",0,IF(CUADRO!AG145="HS",0,IF(CUADRO!AG145="BA",0,IF(CALCULADORA!$M$2="INVIERNO",CUADRO!FJ145,CUADRO!GP145))))))</f>
        <v/>
      </c>
      <c r="ED145" s="148" t="str">
        <f>IF(AH145="X",CALCULADORA!$J$22,IF(CUADRO!AH145="V",0,IF(CUADRO!AH145="AP",0,IF(CUADRO!AH145="HS",0,IF(CUADRO!AH145="BA",0,IF(CALCULADORA!$M$2="INVIERNO",CUADRO!FK145,CUADRO!GQ145))))))</f>
        <v/>
      </c>
      <c r="EE145" s="148" t="str">
        <f>IF(AI145="X",CALCULADORA!$J$22,IF(CUADRO!AI145="V",0,IF(CUADRO!AI145="AP",0,IF(CUADRO!AI145="HS",0,IF(CUADRO!AI145="BA",0,IF(CALCULADORA!$M$2="INVIERNO",CUADRO!FL145,CUADRO!GR145))))))</f>
        <v/>
      </c>
      <c r="EF145" s="148" t="str">
        <f>IF(AJ145="X",CALCULADORA!$J$22,IF(CUADRO!AJ145="V",0,IF(CUADRO!AJ145="AP",0,IF(CUADRO!AJ145="HS",0,IF(CUADRO!AJ145="BA",0,IF(CALCULADORA!$M$2="INVIERNO",CUADRO!FM145,CUADRO!GS145))))))</f>
        <v/>
      </c>
      <c r="EG145" s="148" t="str">
        <f>IF(AK145="X",CALCULADORA!$J$22,IF(CUADRO!AK145="V",0,IF(CUADRO!AK145="AP",0,IF(CUADRO!AK145="HS",0,IF(CUADRO!AK145="BA",0,IF(CALCULADORA!$M$2="INVIERNO",CUADRO!FN145,CUADRO!GT145))))))</f>
        <v/>
      </c>
      <c r="EH145" s="363">
        <f t="shared" si="192"/>
        <v>0</v>
      </c>
      <c r="EI145" s="19"/>
      <c r="EJ145" s="148" t="str">
        <f>IF(G145="","",IF(G145="L",0,IF(G145="V",0,IF(G145="X",0,IF(G$2="L",VLOOKUP(G145,'H. INV.'!$F$10:$P$171,11,FALSE),IF(G$2="S",VLOOKUP(G145,'H. INV.'!$V$10:$AF$171,11,FALSE),IF(G$2="D",VLOOKUP(G145,'H. INV.'!$AL$10:$AV$171,11,FALSE),"")))))))</f>
        <v/>
      </c>
      <c r="EK145" s="148" t="str">
        <f>IF(H145="","",IF(H145="L",0,IF(H145="V",0,IF(H145="X",0,IF(H$2="L",VLOOKUP(H145,'H. INV.'!$F$10:$P$171,11,FALSE),IF(H$2="S",VLOOKUP(H145,'H. INV.'!$V$10:$AF$171,11,FALSE),IF(H$2="D",VLOOKUP(H145,'H. INV.'!$AL$10:$AV$171,11,FALSE),"")))))))</f>
        <v/>
      </c>
      <c r="EL145" s="148" t="str">
        <f>IF(I145="","",IF(I145="L",0,IF(I145="V",0,IF(I145="X",0,IF(I$2="L",VLOOKUP(I145,'H. INV.'!$F$10:$P$171,11,FALSE),IF(I$2="S",VLOOKUP(I145,'H. INV.'!$V$10:$AF$171,11,FALSE),IF(I$2="D",VLOOKUP(I145,'H. INV.'!$AL$10:$AV$171,11,FALSE),"")))))))</f>
        <v/>
      </c>
      <c r="EM145" s="148" t="str">
        <f>IF(J145="","",IF(J145="L",0,IF(J145="V",0,IF(J145="X",0,IF(J$2="L",VLOOKUP(J145,'H. INV.'!$F$10:$P$171,11,FALSE),IF(J$2="S",VLOOKUP(J145,'H. INV.'!$V$10:$AF$171,11,FALSE),IF(J$2="D",VLOOKUP(J145,'H. INV.'!$AL$10:$AV$171,11,FALSE),"")))))))</f>
        <v/>
      </c>
      <c r="EN145" s="148" t="str">
        <f>IF(K145="","",IF(K145="L",0,IF(K145="V",0,IF(K145="X",0,IF(K$2="L",VLOOKUP(K145,'H. INV.'!$F$10:$P$171,11,FALSE),IF(K$2="S",VLOOKUP(K145,'H. INV.'!$V$10:$AF$171,11,FALSE),IF(K$2="D",VLOOKUP(K145,'H. INV.'!$AL$10:$AV$171,11,FALSE),"")))))))</f>
        <v/>
      </c>
      <c r="EO145" s="148" t="str">
        <f>IF(L145="","",IF(L145="L",0,IF(L145="V",0,IF(L145="X",0,IF(L$2="L",VLOOKUP(L145,'H. INV.'!$F$10:$P$171,11,FALSE),IF(L$2="S",VLOOKUP(L145,'H. INV.'!$V$10:$AF$171,11,FALSE),IF(L$2="D",VLOOKUP(L145,'H. INV.'!$AL$10:$AV$171,11,FALSE),"")))))))</f>
        <v/>
      </c>
      <c r="EP145" s="148" t="str">
        <f>IF(M145="","",IF(M145="L",0,IF(M145="V",0,IF(M145="X",0,IF(M$2="L",VLOOKUP(M145,'H. INV.'!$F$10:$P$171,11,FALSE),IF(M$2="S",VLOOKUP(M145,'H. INV.'!$V$10:$AF$171,11,FALSE),IF(M$2="D",VLOOKUP(M145,'H. INV.'!$AL$10:$AV$171,11,FALSE),"")))))))</f>
        <v/>
      </c>
      <c r="EQ145" s="148" t="str">
        <f>IF(N145="","",IF(N145="L",0,IF(N145="V",0,IF(N145="X",0,IF(N$2="L",VLOOKUP(N145,'H. INV.'!$F$10:$P$171,11,FALSE),IF(N$2="S",VLOOKUP(N145,'H. INV.'!$V$10:$AF$171,11,FALSE),IF(N$2="D",VLOOKUP(N145,'H. INV.'!$AL$10:$AV$171,11,FALSE),"")))))))</f>
        <v/>
      </c>
      <c r="ER145" s="148" t="str">
        <f>IF(O145="","",IF(O145="L",0,IF(O145="V",0,IF(O145="X",0,IF(O$2="L",VLOOKUP(O145,'H. INV.'!$F$10:$P$171,11,FALSE),IF(O$2="S",VLOOKUP(O145,'H. INV.'!$V$10:$AF$171,11,FALSE),IF(O$2="D",VLOOKUP(O145,'H. INV.'!$AL$10:$AV$171,11,FALSE),"")))))))</f>
        <v/>
      </c>
      <c r="ES145" s="148" t="str">
        <f>IF(P145="","",IF(P145="L",0,IF(P145="V",0,IF(P145="X",0,IF(P$2="L",VLOOKUP(P145,'H. INV.'!$F$10:$P$171,11,FALSE),IF(P$2="S",VLOOKUP(P145,'H. INV.'!$V$10:$AF$171,11,FALSE),IF(P$2="D",VLOOKUP(P145,'H. INV.'!$AL$10:$AV$171,11,FALSE),"")))))))</f>
        <v/>
      </c>
      <c r="ET145" s="148" t="str">
        <f>IF(Q145="","",IF(Q145="L",0,IF(Q145="V",0,IF(Q145="X",0,IF(Q$2="L",VLOOKUP(Q145,'H. INV.'!$F$10:$P$171,11,FALSE),IF(Q$2="S",VLOOKUP(Q145,'H. INV.'!$V$10:$AF$171,11,FALSE),IF(Q$2="D",VLOOKUP(Q145,'H. INV.'!$AL$10:$AV$171,11,FALSE),"")))))))</f>
        <v/>
      </c>
      <c r="EU145" s="148" t="str">
        <f>IF(R145="","",IF(R145="L",0,IF(R145="V",0,IF(R145="X",0,IF(R$2="L",VLOOKUP(R145,'H. INV.'!$F$10:$P$171,11,FALSE),IF(R$2="S",VLOOKUP(R145,'H. INV.'!$V$10:$AF$171,11,FALSE),IF(R$2="D",VLOOKUP(R145,'H. INV.'!$AL$10:$AV$171,11,FALSE),"")))))))</f>
        <v/>
      </c>
      <c r="EV145" s="148" t="str">
        <f>IF(S145="","",IF(S145="L",0,IF(S145="V",0,IF(S145="X",0,IF(S$2="L",VLOOKUP(S145,'H. INV.'!$F$10:$P$171,11,FALSE),IF(S$2="S",VLOOKUP(S145,'H. INV.'!$V$10:$AF$171,11,FALSE),IF(S$2="D",VLOOKUP(S145,'H. INV.'!$AL$10:$AV$171,11,FALSE),"")))))))</f>
        <v/>
      </c>
      <c r="EW145" s="148" t="str">
        <f>IF(T145="","",IF(T145="L",0,IF(T145="V",0,IF(T145="X",0,IF(T$2="L",VLOOKUP(T145,'H. INV.'!$F$10:$P$171,11,FALSE),IF(T$2="S",VLOOKUP(T145,'H. INV.'!$V$10:$AF$171,11,FALSE),IF(T$2="D",VLOOKUP(T145,'H. INV.'!$AL$10:$AV$171,11,FALSE),"")))))))</f>
        <v/>
      </c>
      <c r="EX145" s="148" t="str">
        <f>IF(U145="","",IF(U145="L",0,IF(U145="V",0,IF(U145="X",0,IF(U$2="L",VLOOKUP(U145,'H. INV.'!$F$10:$P$171,11,FALSE),IF(U$2="S",VLOOKUP(U145,'H. INV.'!$V$10:$AF$171,11,FALSE),IF(U$2="D",VLOOKUP(U145,'H. INV.'!$AL$10:$AV$171,11,FALSE),"")))))))</f>
        <v/>
      </c>
      <c r="EY145" s="148" t="str">
        <f>IF(V145="","",IF(V145="L",0,IF(V145="V",0,IF(V145="X",0,IF(V$2="L",VLOOKUP(V145,'H. INV.'!$F$10:$P$171,11,FALSE),IF(V$2="S",VLOOKUP(V145,'H. INV.'!$V$10:$AF$171,11,FALSE),IF(V$2="D",VLOOKUP(V145,'H. INV.'!$AL$10:$AV$171,11,FALSE),"")))))))</f>
        <v/>
      </c>
      <c r="EZ145" s="148" t="str">
        <f>IF(W145="","",IF(W145="L",0,IF(W145="V",0,IF(W145="X",0,IF(W$2="L",VLOOKUP(W145,'H. INV.'!$F$10:$P$171,11,FALSE),IF(W$2="S",VLOOKUP(W145,'H. INV.'!$V$10:$AF$171,11,FALSE),IF(W$2="D",VLOOKUP(W145,'H. INV.'!$AL$10:$AV$171,11,FALSE),"")))))))</f>
        <v/>
      </c>
      <c r="FA145" s="148" t="str">
        <f>IF(X145="","",IF(X145="L",0,IF(X145="V",0,IF(X145="X",0,IF(X$2="L",VLOOKUP(X145,'H. INV.'!$F$10:$P$171,11,FALSE),IF(X$2="S",VLOOKUP(X145,'H. INV.'!$V$10:$AF$171,11,FALSE),IF(X$2="D",VLOOKUP(X145,'H. INV.'!$AL$10:$AV$171,11,FALSE),"")))))))</f>
        <v/>
      </c>
      <c r="FB145" s="148" t="str">
        <f>IF(Y145="","",IF(Y145="L",0,IF(Y145="V",0,IF(Y145="X",0,IF(Y$2="L",VLOOKUP(Y145,'H. INV.'!$F$10:$P$171,11,FALSE),IF(Y$2="S",VLOOKUP(Y145,'H. INV.'!$V$10:$AF$171,11,FALSE),IF(Y$2="D",VLOOKUP(Y145,'H. INV.'!$AL$10:$AV$171,11,FALSE),"")))))))</f>
        <v/>
      </c>
      <c r="FC145" s="148" t="str">
        <f>IF(Z145="","",IF(Z145="L",0,IF(Z145="V",0,IF(Z145="X",0,IF(Z$2="L",VLOOKUP(Z145,'H. INV.'!$F$10:$P$171,11,FALSE),IF(Z$2="S",VLOOKUP(Z145,'H. INV.'!$V$10:$AF$171,11,FALSE),IF(Z$2="D",VLOOKUP(Z145,'H. INV.'!$AL$10:$AV$171,11,FALSE),"")))))))</f>
        <v/>
      </c>
      <c r="FD145" s="148" t="str">
        <f>IF(AA145="","",IF(AA145="L",0,IF(AA145="V",0,IF(AA145="X",0,IF(AA$2="L",VLOOKUP(AA145,'H. INV.'!$F$10:$P$171,11,FALSE),IF(AA$2="S",VLOOKUP(AA145,'H. INV.'!$V$10:$AF$171,11,FALSE),IF(AA$2="D",VLOOKUP(AA145,'H. INV.'!$AL$10:$AV$171,11,FALSE),"")))))))</f>
        <v/>
      </c>
      <c r="FE145" s="148" t="str">
        <f>IF(AB145="","",IF(AB145="L",0,IF(AB145="V",0,IF(AB145="X",0,IF(AB$2="L",VLOOKUP(AB145,'H. INV.'!$F$10:$P$171,11,FALSE),IF(AB$2="S",VLOOKUP(AB145,'H. INV.'!$V$10:$AF$171,11,FALSE),IF(AB$2="D",VLOOKUP(AB145,'H. INV.'!$AL$10:$AV$171,11,FALSE),"")))))))</f>
        <v/>
      </c>
      <c r="FF145" s="148" t="str">
        <f>IF(AC145="","",IF(AC145="L",0,IF(AC145="V",0,IF(AC145="X",0,IF(AC$2="L",VLOOKUP(AC145,'H. INV.'!$F$10:$P$171,11,FALSE),IF(AC$2="S",VLOOKUP(AC145,'H. INV.'!$V$10:$AF$171,11,FALSE),IF(AC$2="D",VLOOKUP(AC145,'H. INV.'!$AL$10:$AV$171,11,FALSE),"")))))))</f>
        <v/>
      </c>
      <c r="FG145" s="148" t="str">
        <f>IF(AD145="","",IF(AD145="L",0,IF(AD145="V",0,IF(AD145="X",0,IF(AD$2="L",VLOOKUP(AD145,'H. INV.'!$F$10:$P$171,11,FALSE),IF(AD$2="S",VLOOKUP(AD145,'H. INV.'!$V$10:$AF$171,11,FALSE),IF(AD$2="D",VLOOKUP(AD145,'H. INV.'!$AL$10:$AV$171,11,FALSE),"")))))))</f>
        <v/>
      </c>
      <c r="FH145" s="148" t="str">
        <f>IF(AE145="","",IF(AE145="L",0,IF(AE145="V",0,IF(AE145="X",0,IF(AE$2="L",VLOOKUP(AE145,'H. INV.'!$F$10:$P$171,11,FALSE),IF(AE$2="S",VLOOKUP(AE145,'H. INV.'!$V$10:$AF$171,11,FALSE),IF(AE$2="D",VLOOKUP(AE145,'H. INV.'!$AL$10:$AV$171,11,FALSE),"")))))))</f>
        <v/>
      </c>
      <c r="FI145" s="148" t="str">
        <f>IF(AF145="","",IF(AF145="L",0,IF(AF145="V",0,IF(AF145="X",0,IF(AF$2="L",VLOOKUP(AF145,'H. INV.'!$F$10:$P$171,11,FALSE),IF(AF$2="S",VLOOKUP(AF145,'H. INV.'!$V$10:$AF$171,11,FALSE),IF(AF$2="D",VLOOKUP(AF145,'H. INV.'!$AL$10:$AV$171,11,FALSE),"")))))))</f>
        <v/>
      </c>
      <c r="FJ145" s="148" t="str">
        <f>IF(AG145="","",IF(AG145="L",0,IF(AG145="V",0,IF(AG145="X",0,IF(AG$2="L",VLOOKUP(AG145,'H. INV.'!$F$10:$P$171,11,FALSE),IF(AG$2="S",VLOOKUP(AG145,'H. INV.'!$V$10:$AF$171,11,FALSE),IF(AG$2="D",VLOOKUP(AG145,'H. INV.'!$AL$10:$AV$171,11,FALSE),"")))))))</f>
        <v/>
      </c>
      <c r="FK145" s="148" t="str">
        <f>IF(AH145="","",IF(AH145="L",0,IF(AH145="V",0,IF(AH145="X",0,IF(AH$2="L",VLOOKUP(AH145,'H. INV.'!$F$10:$P$171,11,FALSE),IF(AH$2="S",VLOOKUP(AH145,'H. INV.'!$V$10:$AF$171,11,FALSE),IF(AH$2="D",VLOOKUP(AH145,'H. INV.'!$AL$10:$AV$171,11,FALSE),"")))))))</f>
        <v/>
      </c>
      <c r="FL145" s="148" t="str">
        <f>IF(AI145="","",IF(AI145="L",0,IF(AI145="V",0,IF(AI145="X",0,IF(AI$2="L",VLOOKUP(AI145,'H. INV.'!$F$10:$P$171,11,FALSE),IF(AI$2="S",VLOOKUP(AI145,'H. INV.'!$V$10:$AF$171,11,FALSE),IF(AI$2="D",VLOOKUP(AI145,'H. INV.'!$AL$10:$AV$171,11,FALSE),"")))))))</f>
        <v/>
      </c>
      <c r="FM145" s="148" t="str">
        <f>IF(AJ145="","",IF(AJ145="L",0,IF(AJ145="V",0,IF(AJ145="X",0,IF(AJ$2="L",VLOOKUP(AJ145,'H. INV.'!$F$10:$P$171,11,FALSE),IF(AJ$2="S",VLOOKUP(AJ145,'H. INV.'!$V$10:$AF$171,11,FALSE),IF(AJ$2="D",VLOOKUP(AJ145,'H. INV.'!$AL$10:$AV$171,11,FALSE),"")))))))</f>
        <v/>
      </c>
      <c r="FN145" s="148" t="str">
        <f>IF(AK145="","",IF(AK145="L",0,IF(AK145="V",0,IF(AK145="X",0,IF(AK$2="L",VLOOKUP(AK145,'H. INV.'!$F$10:$P$171,11,FALSE),IF(AK$2="S",VLOOKUP(AK145,'H. INV.'!$V$10:$AF$171,11,FALSE),IF(AK$2="D",VLOOKUP(AK145,'H. INV.'!$AL$10:$AV$171,11,FALSE),"")))))))</f>
        <v/>
      </c>
      <c r="FO145" s="19"/>
      <c r="FP145" s="148" t="str">
        <f>IF(G145="","",IF(G145="L",0,IF(G145="V",0,IF(G145="X",0,IF(G$2="L",VLOOKUP(G145,'H. VER.'!$F$10:$P$171,11,FALSE),IF(G$2="S",VLOOKUP(G145,'H. VER.'!$V$10:$AF$171,11,FALSE),IF(G$2="D",VLOOKUP(G145,'H. VER.'!$AL$10:$AV$171,11,FALSE),"")))))))</f>
        <v/>
      </c>
      <c r="FQ145" s="148" t="str">
        <f>IF(H145="","",IF(H145="L",0,IF(H145="V",0,IF(H145="X",0,IF(H$2="L",VLOOKUP(H145,'H. VER.'!$F$10:$P$171,11,FALSE),IF(H$2="S",VLOOKUP(H145,'H. VER.'!$V$10:$AF$171,11,FALSE),IF(H$2="D",VLOOKUP(H145,'H. VER.'!$AL$10:$AV$171,11,FALSE),"")))))))</f>
        <v/>
      </c>
      <c r="FR145" s="148" t="str">
        <f>IF(I145="","",IF(I145="L",0,IF(I145="V",0,IF(I145="X",0,IF(I$2="L",VLOOKUP(I145,'H. VER.'!$F$10:$P$171,11,FALSE),IF(I$2="S",VLOOKUP(I145,'H. VER.'!$V$10:$AF$171,11,FALSE),IF(I$2="D",VLOOKUP(I145,'H. VER.'!$AL$10:$AV$171,11,FALSE),"")))))))</f>
        <v/>
      </c>
      <c r="FS145" s="148" t="str">
        <f>IF(J145="","",IF(J145="L",0,IF(J145="V",0,IF(J145="X",0,IF(J$2="L",VLOOKUP(J145,'H. VER.'!$F$10:$P$171,11,FALSE),IF(J$2="S",VLOOKUP(J145,'H. VER.'!$V$10:$AF$171,11,FALSE),IF(J$2="D",VLOOKUP(J145,'H. VER.'!$AL$10:$AV$171,11,FALSE),"")))))))</f>
        <v/>
      </c>
      <c r="FT145" s="148" t="str">
        <f>IF(K145="","",IF(K145="L",0,IF(K145="V",0,IF(K145="X",0,IF(K$2="L",VLOOKUP(K145,'H. VER.'!$F$10:$P$171,11,FALSE),IF(K$2="S",VLOOKUP(K145,'H. VER.'!$V$10:$AF$171,11,FALSE),IF(K$2="D",VLOOKUP(K145,'H. VER.'!$AL$10:$AV$171,11,FALSE),"")))))))</f>
        <v/>
      </c>
      <c r="FU145" s="148" t="str">
        <f>IF(L145="","",IF(L145="L",0,IF(L145="V",0,IF(L145="X",0,IF(L$2="L",VLOOKUP(L145,'H. VER.'!$F$10:$P$171,11,FALSE),IF(L$2="S",VLOOKUP(L145,'H. VER.'!$V$10:$AF$171,11,FALSE),IF(L$2="D",VLOOKUP(L145,'H. VER.'!$AL$10:$AV$171,11,FALSE),"")))))))</f>
        <v/>
      </c>
      <c r="FV145" s="148" t="str">
        <f>IF(M145="","",IF(M145="L",0,IF(M145="V",0,IF(M145="X",0,IF(M$2="L",VLOOKUP(M145,'H. VER.'!$F$10:$P$171,11,FALSE),IF(M$2="S",VLOOKUP(M145,'H. VER.'!$V$10:$AF$171,11,FALSE),IF(M$2="D",VLOOKUP(M145,'H. VER.'!$AL$10:$AV$171,11,FALSE),"")))))))</f>
        <v/>
      </c>
      <c r="FW145" s="148" t="str">
        <f>IF(N145="","",IF(N145="L",0,IF(N145="V",0,IF(N145="X",0,IF(N$2="L",VLOOKUP(N145,'H. VER.'!$F$10:$P$171,11,FALSE),IF(N$2="S",VLOOKUP(N145,'H. VER.'!$V$10:$AF$171,11,FALSE),IF(N$2="D",VLOOKUP(N145,'H. VER.'!$AL$10:$AV$171,11,FALSE),"")))))))</f>
        <v/>
      </c>
      <c r="FX145" s="148" t="str">
        <f>IF(O145="","",IF(O145="L",0,IF(O145="V",0,IF(O145="X",0,IF(O$2="L",VLOOKUP(O145,'H. VER.'!$F$10:$P$171,11,FALSE),IF(O$2="S",VLOOKUP(O145,'H. VER.'!$V$10:$AF$171,11,FALSE),IF(O$2="D",VLOOKUP(O145,'H. VER.'!$AL$10:$AV$171,11,FALSE),"")))))))</f>
        <v/>
      </c>
      <c r="FY145" s="148" t="str">
        <f>IF(P145="","",IF(P145="L",0,IF(P145="V",0,IF(P145="X",0,IF(P$2="L",VLOOKUP(P145,'H. VER.'!$F$10:$P$171,11,FALSE),IF(P$2="S",VLOOKUP(P145,'H. VER.'!$V$10:$AF$171,11,FALSE),IF(P$2="D",VLOOKUP(P145,'H. VER.'!$AL$10:$AV$171,11,FALSE),"")))))))</f>
        <v/>
      </c>
      <c r="FZ145" s="148" t="str">
        <f>IF(Q145="","",IF(Q145="L",0,IF(Q145="V",0,IF(Q145="X",0,IF(Q$2="L",VLOOKUP(Q145,'H. VER.'!$F$10:$P$171,11,FALSE),IF(Q$2="S",VLOOKUP(Q145,'H. VER.'!$V$10:$AF$171,11,FALSE),IF(Q$2="D",VLOOKUP(Q145,'H. VER.'!$AL$10:$AV$171,11,FALSE),"")))))))</f>
        <v/>
      </c>
      <c r="GA145" s="148" t="str">
        <f>IF(R145="","",IF(R145="L",0,IF(R145="V",0,IF(R145="X",0,IF(R$2="L",VLOOKUP(R145,'H. VER.'!$F$10:$P$171,11,FALSE),IF(R$2="S",VLOOKUP(R145,'H. VER.'!$V$10:$AF$171,11,FALSE),IF(R$2="D",VLOOKUP(R145,'H. VER.'!$AL$10:$AV$171,11,FALSE),"")))))))</f>
        <v/>
      </c>
      <c r="GB145" s="148" t="str">
        <f>IF(S145="","",IF(S145="L",0,IF(S145="V",0,IF(S145="X",0,IF(S$2="L",VLOOKUP(S145,'H. VER.'!$F$10:$P$171,11,FALSE),IF(S$2="S",VLOOKUP(S145,'H. VER.'!$V$10:$AF$171,11,FALSE),IF(S$2="D",VLOOKUP(S145,'H. VER.'!$AL$10:$AV$171,11,FALSE),"")))))))</f>
        <v/>
      </c>
      <c r="GC145" s="148" t="str">
        <f>IF(T145="","",IF(T145="L",0,IF(T145="V",0,IF(T145="X",0,IF(T$2="L",VLOOKUP(T145,'H. VER.'!$F$10:$P$171,11,FALSE),IF(T$2="S",VLOOKUP(T145,'H. VER.'!$V$10:$AF$171,11,FALSE),IF(T$2="D",VLOOKUP(T145,'H. VER.'!$AL$10:$AV$171,11,FALSE),"")))))))</f>
        <v/>
      </c>
      <c r="GD145" s="148" t="str">
        <f>IF(U145="","",IF(U145="L",0,IF(U145="V",0,IF(U145="X",0,IF(U$2="L",VLOOKUP(U145,'H. VER.'!$F$10:$P$171,11,FALSE),IF(U$2="S",VLOOKUP(U145,'H. VER.'!$V$10:$AF$171,11,FALSE),IF(U$2="D",VLOOKUP(U145,'H. VER.'!$AL$10:$AV$171,11,FALSE),"")))))))</f>
        <v/>
      </c>
      <c r="GE145" s="148" t="str">
        <f>IF(V145="","",IF(V145="L",0,IF(V145="V",0,IF(V145="X",0,IF(V$2="L",VLOOKUP(V145,'H. VER.'!$F$10:$P$171,11,FALSE),IF(V$2="S",VLOOKUP(V145,'H. VER.'!$V$10:$AF$171,11,FALSE),IF(V$2="D",VLOOKUP(V145,'H. VER.'!$AL$10:$AV$171,11,FALSE),"")))))))</f>
        <v/>
      </c>
      <c r="GF145" s="148" t="str">
        <f>IF(W145="","",IF(W145="L",0,IF(W145="V",0,IF(W145="X",0,IF(W$2="L",VLOOKUP(W145,'H. VER.'!$F$10:$P$171,11,FALSE),IF(W$2="S",VLOOKUP(W145,'H. VER.'!$V$10:$AF$171,11,FALSE),IF(W$2="D",VLOOKUP(W145,'H. VER.'!$AL$10:$AV$171,11,FALSE),"")))))))</f>
        <v/>
      </c>
      <c r="GG145" s="148" t="str">
        <f>IF(X145="","",IF(X145="L",0,IF(X145="V",0,IF(X145="X",0,IF(X$2="L",VLOOKUP(X145,'H. VER.'!$F$10:$P$171,11,FALSE),IF(X$2="S",VLOOKUP(X145,'H. VER.'!$V$10:$AF$171,11,FALSE),IF(X$2="D",VLOOKUP(X145,'H. VER.'!$AL$10:$AV$171,11,FALSE),"")))))))</f>
        <v/>
      </c>
      <c r="GH145" s="148" t="str">
        <f>IF(Y145="","",IF(Y145="L",0,IF(Y145="V",0,IF(Y145="X",0,IF(Y$2="L",VLOOKUP(Y145,'H. VER.'!$F$10:$P$171,11,FALSE),IF(Y$2="S",VLOOKUP(Y145,'H. VER.'!$V$10:$AF$171,11,FALSE),IF(Y$2="D",VLOOKUP(Y145,'H. VER.'!$AL$10:$AV$171,11,FALSE),"")))))))</f>
        <v/>
      </c>
      <c r="GI145" s="148" t="str">
        <f>IF(Z145="","",IF(Z145="L",0,IF(Z145="V",0,IF(Z145="X",0,IF(Z$2="L",VLOOKUP(Z145,'H. VER.'!$F$10:$P$171,11,FALSE),IF(Z$2="S",VLOOKUP(Z145,'H. VER.'!$V$10:$AF$171,11,FALSE),IF(Z$2="D",VLOOKUP(Z145,'H. VER.'!$AL$10:$AV$171,11,FALSE),"")))))))</f>
        <v/>
      </c>
      <c r="GJ145" s="148" t="str">
        <f>IF(AA145="","",IF(AA145="L",0,IF(AA145="V",0,IF(AA145="X",0,IF(AA$2="L",VLOOKUP(AA145,'H. VER.'!$F$10:$P$171,11,FALSE),IF(AA$2="S",VLOOKUP(AA145,'H. VER.'!$V$10:$AF$171,11,FALSE),IF(AA$2="D",VLOOKUP(AA145,'H. VER.'!$AL$10:$AV$171,11,FALSE),"")))))))</f>
        <v/>
      </c>
      <c r="GK145" s="148" t="str">
        <f>IF(AB145="","",IF(AB145="L",0,IF(AB145="V",0,IF(AB145="X",0,IF(AB$2="L",VLOOKUP(AB145,'H. VER.'!$F$10:$P$171,11,FALSE),IF(AB$2="S",VLOOKUP(AB145,'H. VER.'!$V$10:$AF$171,11,FALSE),IF(AB$2="D",VLOOKUP(AB145,'H. VER.'!$AL$10:$AV$171,11,FALSE),"")))))))</f>
        <v/>
      </c>
      <c r="GL145" s="148" t="str">
        <f>IF(AC145="","",IF(AC145="L",0,IF(AC145="V",0,IF(AC145="X",0,IF(AC$2="L",VLOOKUP(AC145,'H. VER.'!$F$10:$P$171,11,FALSE),IF(AC$2="S",VLOOKUP(AC145,'H. VER.'!$V$10:$AF$171,11,FALSE),IF(AC$2="D",VLOOKUP(AC145,'H. VER.'!$AL$10:$AV$171,11,FALSE),"")))))))</f>
        <v/>
      </c>
      <c r="GM145" s="148" t="str">
        <f>IF(AD145="","",IF(AD145="L",0,IF(AD145="V",0,IF(AD145="X",0,IF(AD$2="L",VLOOKUP(AD145,'H. VER.'!$F$10:$P$171,11,FALSE),IF(AD$2="S",VLOOKUP(AD145,'H. VER.'!$V$10:$AF$171,11,FALSE),IF(AD$2="D",VLOOKUP(AD145,'H. VER.'!$AL$10:$AV$171,11,FALSE),"")))))))</f>
        <v/>
      </c>
      <c r="GN145" s="148" t="str">
        <f>IF(AE145="","",IF(AE145="L",0,IF(AE145="V",0,IF(AE145="X",0,IF(AE$2="L",VLOOKUP(AE145,'H. VER.'!$F$10:$P$171,11,FALSE),IF(AE$2="S",VLOOKUP(AE145,'H. VER.'!$V$10:$AF$171,11,FALSE),IF(AE$2="D",VLOOKUP(AE145,'H. VER.'!$AL$10:$AV$171,11,FALSE),"")))))))</f>
        <v/>
      </c>
      <c r="GO145" s="148" t="str">
        <f>IF(AF145="","",IF(AF145="L",0,IF(AF145="V",0,IF(AF145="X",0,IF(AF$2="L",VLOOKUP(AF145,'H. VER.'!$F$10:$P$171,11,FALSE),IF(AF$2="S",VLOOKUP(AF145,'H. VER.'!$V$10:$AF$171,11,FALSE),IF(AF$2="D",VLOOKUP(AF145,'H. VER.'!$AL$10:$AV$171,11,FALSE),"")))))))</f>
        <v/>
      </c>
      <c r="GP145" s="148" t="str">
        <f>IF(AG145="","",IF(AG145="L",0,IF(AG145="V",0,IF(AG145="X",0,IF(AG$2="L",VLOOKUP(AG145,'H. VER.'!$F$10:$P$171,11,FALSE),IF(AG$2="S",VLOOKUP(AG145,'H. VER.'!$V$10:$AF$171,11,FALSE),IF(AG$2="D",VLOOKUP(AG145,'H. VER.'!$AL$10:$AV$171,11,FALSE),"")))))))</f>
        <v/>
      </c>
      <c r="GQ145" s="148" t="str">
        <f>IF(AH145="","",IF(AH145="L",0,IF(AH145="V",0,IF(AH145="X",0,IF(AH$2="L",VLOOKUP(AH145,'H. VER.'!$F$10:$P$171,11,FALSE),IF(AH$2="S",VLOOKUP(AH145,'H. VER.'!$V$10:$AF$171,11,FALSE),IF(AH$2="D",VLOOKUP(AH145,'H. VER.'!$AL$10:$AV$171,11,FALSE),"")))))))</f>
        <v/>
      </c>
      <c r="GR145" s="148" t="str">
        <f>IF(AI145="","",IF(AI145="L",0,IF(AI145="V",0,IF(AI145="X",0,IF(AI$2="L",VLOOKUP(AI145,'H. VER.'!$F$10:$P$171,11,FALSE),IF(AI$2="S",VLOOKUP(AI145,'H. VER.'!$V$10:$AF$171,11,FALSE),IF(AI$2="D",VLOOKUP(AI145,'H. VER.'!$AL$10:$AV$171,11,FALSE),"")))))))</f>
        <v/>
      </c>
      <c r="GS145" s="148" t="str">
        <f>IF(AJ145="","",IF(AJ145="L",0,IF(AJ145="V",0,IF(AJ145="X",0,IF(AJ$2="L",VLOOKUP(AJ145,'H. VER.'!$F$10:$P$171,11,FALSE),IF(AJ$2="S",VLOOKUP(AJ145,'H. VER.'!$V$10:$AF$171,11,FALSE),IF(AJ$2="D",VLOOKUP(AJ145,'H. VER.'!$AL$10:$AV$171,11,FALSE),"")))))))</f>
        <v/>
      </c>
      <c r="GT145" s="148" t="str">
        <f>IF(AK145="","",IF(AK145="L",0,IF(AK145="V",0,IF(AK145="X",0,IF(AK$2="L",VLOOKUP(AK145,'H. VER.'!$F$10:$P$171,11,FALSE),IF(AK$2="S",VLOOKUP(AK145,'H. VER.'!$V$10:$AF$171,11,FALSE),IF(AK$2="D",VLOOKUP(AK145,'H. VER.'!$AL$10:$AV$171,11,FALSE),"")))))))</f>
        <v/>
      </c>
      <c r="GU145" s="19"/>
      <c r="GV145" s="417" t="str">
        <f t="shared" si="193"/>
        <v/>
      </c>
      <c r="GW145" s="415"/>
    </row>
    <row r="146" spans="1:205" ht="15" customHeight="1">
      <c r="A146" s="368"/>
      <c r="B146" s="367" t="str">
        <f>IFERROR(VLOOKUP(A562/7/2023+CONDUCTORES!C:V,20,FALSE),"")</f>
        <v/>
      </c>
      <c r="C146" s="560" t="str">
        <f>IF(CUADRO!A146="",IF(B146="","",B146),VLOOKUP(CUADRO!A146,CONDUCTORES!C:E,3,FALSE))</f>
        <v/>
      </c>
      <c r="D146" s="561" t="str">
        <f>IF(ISNA(IF(B146="",IF(A146="","",A146),VLOOKUP(B146,CONDUCTORES!B:F,5,FALSE))),"",(IF(B146="",IF(A146="","",A146),VLOOKUP(B146,CONDUCTORES!B:F,5,FALSE))))</f>
        <v/>
      </c>
      <c r="E146" s="546">
        <v>131</v>
      </c>
      <c r="F146" s="562"/>
      <c r="G146" s="519"/>
      <c r="H146" s="519"/>
      <c r="I146" s="519"/>
      <c r="J146" s="519"/>
      <c r="K146" s="519"/>
      <c r="L146" s="519"/>
      <c r="M146" s="519"/>
      <c r="N146" s="519"/>
      <c r="O146" s="519"/>
      <c r="P146" s="519"/>
      <c r="Q146" s="519"/>
      <c r="R146" s="519"/>
      <c r="S146" s="519"/>
      <c r="T146" s="519"/>
      <c r="U146" s="519"/>
      <c r="V146" s="519"/>
      <c r="W146" s="519"/>
      <c r="X146" s="519"/>
      <c r="Y146" s="519"/>
      <c r="Z146" s="519"/>
      <c r="AA146" s="519"/>
      <c r="AB146" s="519"/>
      <c r="AC146" s="519"/>
      <c r="AD146" s="519"/>
      <c r="AE146" s="519"/>
      <c r="AF146" s="519"/>
      <c r="AG146" s="519"/>
      <c r="AH146" s="519"/>
      <c r="AI146" s="519"/>
      <c r="AJ146" s="519"/>
      <c r="AK146" s="519"/>
      <c r="AL146" s="417">
        <f t="shared" si="111"/>
        <v>0</v>
      </c>
      <c r="AM146" s="417">
        <f t="shared" si="79"/>
        <v>31</v>
      </c>
      <c r="AN146" s="463">
        <f t="shared" si="185"/>
        <v>0</v>
      </c>
      <c r="AO146" s="463">
        <f t="shared" si="186"/>
        <v>0</v>
      </c>
      <c r="AP146" s="463">
        <f t="shared" si="187"/>
        <v>0</v>
      </c>
      <c r="AQ146" s="463">
        <f t="shared" si="188"/>
        <v>0</v>
      </c>
      <c r="AR146" s="463">
        <f t="shared" si="189"/>
        <v>0</v>
      </c>
      <c r="AS146" s="464">
        <f t="shared" si="190"/>
        <v>0</v>
      </c>
      <c r="AT146" s="464">
        <f t="shared" si="191"/>
        <v>0</v>
      </c>
      <c r="AU146" s="465">
        <f>EH146+(AO146*(CALCULADORA!$L$22/30))+(CUADRO!AP146*CALCULADORA!$J$22)+(CUADRO!AQ146*CALCULADORA!$J$22)+(CUADRO!AR146*CALCULADORA!$J$22)</f>
        <v>0</v>
      </c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97">
        <f t="shared" si="154"/>
        <v>1</v>
      </c>
      <c r="BW146" s="97">
        <f t="shared" si="155"/>
        <v>2</v>
      </c>
      <c r="BX146" s="97">
        <f t="shared" si="156"/>
        <v>3</v>
      </c>
      <c r="BY146" s="97">
        <f t="shared" si="157"/>
        <v>4</v>
      </c>
      <c r="BZ146" s="97">
        <f t="shared" si="158"/>
        <v>5</v>
      </c>
      <c r="CA146" s="97">
        <f t="shared" si="159"/>
        <v>6</v>
      </c>
      <c r="CB146" s="97">
        <f t="shared" si="160"/>
        <v>7</v>
      </c>
      <c r="CC146" s="97">
        <f t="shared" si="161"/>
        <v>8</v>
      </c>
      <c r="CD146" s="97">
        <f t="shared" si="162"/>
        <v>9</v>
      </c>
      <c r="CE146" s="97">
        <f t="shared" si="163"/>
        <v>10</v>
      </c>
      <c r="CF146" s="97">
        <f t="shared" si="164"/>
        <v>11</v>
      </c>
      <c r="CG146" s="97">
        <f t="shared" si="165"/>
        <v>12</v>
      </c>
      <c r="CH146" s="97">
        <f t="shared" si="166"/>
        <v>13</v>
      </c>
      <c r="CI146" s="97">
        <f t="shared" si="167"/>
        <v>14</v>
      </c>
      <c r="CJ146" s="97">
        <f t="shared" si="168"/>
        <v>15</v>
      </c>
      <c r="CK146" s="97">
        <f t="shared" si="169"/>
        <v>16</v>
      </c>
      <c r="CL146" s="97">
        <f t="shared" si="170"/>
        <v>17</v>
      </c>
      <c r="CM146" s="97">
        <f t="shared" si="171"/>
        <v>18</v>
      </c>
      <c r="CN146" s="97">
        <f t="shared" si="172"/>
        <v>19</v>
      </c>
      <c r="CO146" s="97">
        <f t="shared" si="173"/>
        <v>20</v>
      </c>
      <c r="CP146" s="97">
        <f t="shared" si="174"/>
        <v>21</v>
      </c>
      <c r="CQ146" s="97">
        <f t="shared" si="175"/>
        <v>22</v>
      </c>
      <c r="CR146" s="97">
        <f t="shared" si="176"/>
        <v>23</v>
      </c>
      <c r="CS146" s="97">
        <f t="shared" si="177"/>
        <v>24</v>
      </c>
      <c r="CT146" s="97">
        <f t="shared" si="178"/>
        <v>25</v>
      </c>
      <c r="CU146" s="97">
        <f t="shared" si="179"/>
        <v>26</v>
      </c>
      <c r="CV146" s="97">
        <f t="shared" si="180"/>
        <v>27</v>
      </c>
      <c r="CW146" s="97">
        <f t="shared" si="181"/>
        <v>28</v>
      </c>
      <c r="CX146" s="97">
        <f t="shared" si="182"/>
        <v>29</v>
      </c>
      <c r="CY146" s="97">
        <f t="shared" si="183"/>
        <v>30</v>
      </c>
      <c r="CZ146" s="97">
        <f t="shared" si="184"/>
        <v>31</v>
      </c>
      <c r="DA146" s="19"/>
      <c r="DB146" s="19"/>
      <c r="DC146" s="148" t="str">
        <f>IF(G146="X",CALCULADORA!$J$22,IF(CUADRO!G146="V",0,IF(CUADRO!G146="AP",0,IF(CUADRO!G146="HS",0,IF(CUADRO!G146="BA",0,IF(CALCULADORA!$M$2="INVIERNO",CUADRO!EJ146,CUADRO!FP146))))))</f>
        <v/>
      </c>
      <c r="DD146" s="148" t="str">
        <f>IF(H146="X",CALCULADORA!$J$22,IF(CUADRO!H146="V",0,IF(CUADRO!H146="AP",0,IF(CUADRO!H146="HS",0,IF(CUADRO!H146="BA",0,IF(CALCULADORA!$M$2="INVIERNO",CUADRO!EK146,CUADRO!FQ146))))))</f>
        <v/>
      </c>
      <c r="DE146" s="148" t="str">
        <f>IF(I146="X",CALCULADORA!$J$22,IF(CUADRO!I146="V",0,IF(CUADRO!I146="AP",0,IF(CUADRO!I146="HS",0,IF(CUADRO!I146="BA",0,IF(CALCULADORA!$M$2="INVIERNO",CUADRO!EL146,CUADRO!FR146))))))</f>
        <v/>
      </c>
      <c r="DF146" s="148" t="str">
        <f>IF(J146="X",CALCULADORA!$J$22,IF(CUADRO!J146="V",0,IF(CUADRO!J146="AP",0,IF(CUADRO!J146="HS",0,IF(CUADRO!J146="BA",0,IF(CALCULADORA!$M$2="INVIERNO",CUADRO!EM146,CUADRO!FS146))))))</f>
        <v/>
      </c>
      <c r="DG146" s="148" t="str">
        <f>IF(K146="X",CALCULADORA!$J$22,IF(CUADRO!K146="V",0,IF(CUADRO!K146="AP",0,IF(CUADRO!K146="HS",0,IF(CUADRO!K146="BA",0,IF(CALCULADORA!$M$2="INVIERNO",CUADRO!EN146,CUADRO!FT146))))))</f>
        <v/>
      </c>
      <c r="DH146" s="148" t="str">
        <f>IF(L146="X",CALCULADORA!$J$22,IF(CUADRO!L146="V",0,IF(CUADRO!L146="AP",0,IF(CUADRO!L146="HS",0,IF(CUADRO!L146="BA",0,IF(CALCULADORA!$M$2="INVIERNO",CUADRO!EO146,CUADRO!FU146))))))</f>
        <v/>
      </c>
      <c r="DI146" s="148" t="str">
        <f>IF(M146="X",CALCULADORA!$J$22,IF(CUADRO!M146="V",0,IF(CUADRO!M146="AP",0,IF(CUADRO!M146="HS",0,IF(CUADRO!M146="BA",0,IF(CALCULADORA!$M$2="INVIERNO",CUADRO!EP146,CUADRO!FV146))))))</f>
        <v/>
      </c>
      <c r="DJ146" s="148" t="str">
        <f>IF(N146="X",CALCULADORA!$J$22,IF(CUADRO!N146="V",0,IF(CUADRO!N146="AP",0,IF(CUADRO!N146="HS",0,IF(CUADRO!N146="BA",0,IF(CALCULADORA!$M$2="INVIERNO",CUADRO!EQ146,CUADRO!FW146))))))</f>
        <v/>
      </c>
      <c r="DK146" s="148" t="str">
        <f>IF(O146="X",CALCULADORA!$J$22,IF(CUADRO!O146="V",0,IF(CUADRO!O146="AP",0,IF(CUADRO!O146="HS",0,IF(CUADRO!O146="BA",0,IF(CALCULADORA!$M$2="INVIERNO",CUADRO!ER146,CUADRO!FX146))))))</f>
        <v/>
      </c>
      <c r="DL146" s="148" t="str">
        <f>IF(P146="X",CALCULADORA!$J$22,IF(CUADRO!P146="V",0,IF(CUADRO!P146="AP",0,IF(CUADRO!P146="HS",0,IF(CUADRO!P146="BA",0,IF(CALCULADORA!$M$2="INVIERNO",CUADRO!ES146,CUADRO!FY146))))))</f>
        <v/>
      </c>
      <c r="DM146" s="148" t="str">
        <f>IF(Q146="X",CALCULADORA!$J$22,IF(CUADRO!Q146="V",0,IF(CUADRO!Q146="AP",0,IF(CUADRO!Q146="HS",0,IF(CUADRO!Q146="BA",0,IF(CALCULADORA!$M$2="INVIERNO",CUADRO!ET146,CUADRO!FZ146))))))</f>
        <v/>
      </c>
      <c r="DN146" s="148" t="str">
        <f>IF(R146="X",CALCULADORA!$J$22,IF(CUADRO!R146="V",0,IF(CUADRO!R146="AP",0,IF(CUADRO!R146="HS",0,IF(CUADRO!R146="BA",0,IF(CALCULADORA!$M$2="INVIERNO",CUADRO!EU146,CUADRO!GA146))))))</f>
        <v/>
      </c>
      <c r="DO146" s="148" t="str">
        <f>IF(S146="X",CALCULADORA!$J$22,IF(CUADRO!S146="V",0,IF(CUADRO!S146="AP",0,IF(CUADRO!S146="HS",0,IF(CUADRO!S146="BA",0,IF(CALCULADORA!$M$2="INVIERNO",CUADRO!EV146,CUADRO!GB146))))))</f>
        <v/>
      </c>
      <c r="DP146" s="148" t="str">
        <f>IF(T146="X",CALCULADORA!$J$22,IF(CUADRO!T146="V",0,IF(CUADRO!T146="AP",0,IF(CUADRO!T146="HS",0,IF(CUADRO!T146="BA",0,IF(CALCULADORA!$M$2="INVIERNO",CUADRO!EW146,CUADRO!GC146))))))</f>
        <v/>
      </c>
      <c r="DQ146" s="148" t="str">
        <f>IF(U146="X",CALCULADORA!$J$22,IF(CUADRO!U146="V",0,IF(CUADRO!U146="AP",0,IF(CUADRO!U146="HS",0,IF(CUADRO!U146="BA",0,IF(CALCULADORA!$M$2="INVIERNO",CUADRO!EX146,CUADRO!GD146))))))</f>
        <v/>
      </c>
      <c r="DR146" s="148" t="str">
        <f>IF(V146="X",CALCULADORA!$J$22,IF(CUADRO!V146="V",0,IF(CUADRO!V146="AP",0,IF(CUADRO!V146="HS",0,IF(CUADRO!V146="BA",0,IF(CALCULADORA!$M$2="INVIERNO",CUADRO!EY146,CUADRO!GE146))))))</f>
        <v/>
      </c>
      <c r="DS146" s="148" t="str">
        <f>IF(W146="X",CALCULADORA!$J$22,IF(CUADRO!W146="V",0,IF(CUADRO!W146="AP",0,IF(CUADRO!W146="HS",0,IF(CUADRO!W146="BA",0,IF(CALCULADORA!$M$2="INVIERNO",CUADRO!EZ146,CUADRO!GF146))))))</f>
        <v/>
      </c>
      <c r="DT146" s="148" t="str">
        <f>IF(X146="X",CALCULADORA!$J$22,IF(CUADRO!X146="V",0,IF(CUADRO!X146="AP",0,IF(CUADRO!X146="HS",0,IF(CUADRO!X146="BA",0,IF(CALCULADORA!$M$2="INVIERNO",CUADRO!FA146,CUADRO!GG146))))))</f>
        <v/>
      </c>
      <c r="DU146" s="148" t="str">
        <f>IF(Y146="X",CALCULADORA!$J$22,IF(CUADRO!Y146="V",0,IF(CUADRO!Y146="AP",0,IF(CUADRO!Y146="HS",0,IF(CUADRO!Y146="BA",0,IF(CALCULADORA!$M$2="INVIERNO",CUADRO!FB146,CUADRO!GH146))))))</f>
        <v/>
      </c>
      <c r="DV146" s="148" t="str">
        <f>IF(Z146="X",CALCULADORA!$J$22,IF(CUADRO!Z146="V",0,IF(CUADRO!Z146="AP",0,IF(CUADRO!Z146="HS",0,IF(CUADRO!Z146="BA",0,IF(CALCULADORA!$M$2="INVIERNO",CUADRO!FC146,CUADRO!GI146))))))</f>
        <v/>
      </c>
      <c r="DW146" s="148" t="str">
        <f>IF(AA146="X",CALCULADORA!$J$22,IF(CUADRO!AA146="V",0,IF(CUADRO!AA146="AP",0,IF(CUADRO!AA146="HS",0,IF(CUADRO!AA146="BA",0,IF(CALCULADORA!$M$2="INVIERNO",CUADRO!FD146,CUADRO!GJ146))))))</f>
        <v/>
      </c>
      <c r="DX146" s="148" t="str">
        <f>IF(AB146="X",CALCULADORA!$J$22,IF(CUADRO!AB146="V",0,IF(CUADRO!AB146="AP",0,IF(CUADRO!AB146="HS",0,IF(CUADRO!AB146="BA",0,IF(CALCULADORA!$M$2="INVIERNO",CUADRO!FE146,CUADRO!GK146))))))</f>
        <v/>
      </c>
      <c r="DY146" s="148" t="str">
        <f>IF(AC146="X",CALCULADORA!$J$22,IF(CUADRO!AC146="V",0,IF(CUADRO!AC146="AP",0,IF(CUADRO!AC146="HS",0,IF(CUADRO!AC146="BA",0,IF(CALCULADORA!$M$2="INVIERNO",CUADRO!FF146,CUADRO!GL146))))))</f>
        <v/>
      </c>
      <c r="DZ146" s="148" t="str">
        <f>IF(AD146="X",CALCULADORA!$J$22,IF(CUADRO!AD146="V",0,IF(CUADRO!AD146="AP",0,IF(CUADRO!AD146="HS",0,IF(CUADRO!AD146="BA",0,IF(CALCULADORA!$M$2="INVIERNO",CUADRO!FG146,CUADRO!GM146))))))</f>
        <v/>
      </c>
      <c r="EA146" s="148" t="str">
        <f>IF(AE146="X",CALCULADORA!$J$22,IF(CUADRO!AE146="V",0,IF(CUADRO!AE146="AP",0,IF(CUADRO!AE146="HS",0,IF(CUADRO!AE146="BA",0,IF(CALCULADORA!$M$2="INVIERNO",CUADRO!FH146,CUADRO!GN146))))))</f>
        <v/>
      </c>
      <c r="EB146" s="148" t="str">
        <f>IF(AF146="X",CALCULADORA!$J$22,IF(CUADRO!AF146="V",0,IF(CUADRO!AF146="AP",0,IF(CUADRO!AF146="HS",0,IF(CUADRO!AF146="BA",0,IF(CALCULADORA!$M$2="INVIERNO",CUADRO!FI146,CUADRO!GO146))))))</f>
        <v/>
      </c>
      <c r="EC146" s="148" t="str">
        <f>IF(AG146="X",CALCULADORA!$J$22,IF(CUADRO!AG146="V",0,IF(CUADRO!AG146="AP",0,IF(CUADRO!AG146="HS",0,IF(CUADRO!AG146="BA",0,IF(CALCULADORA!$M$2="INVIERNO",CUADRO!FJ146,CUADRO!GP146))))))</f>
        <v/>
      </c>
      <c r="ED146" s="148" t="str">
        <f>IF(AH146="X",CALCULADORA!$J$22,IF(CUADRO!AH146="V",0,IF(CUADRO!AH146="AP",0,IF(CUADRO!AH146="HS",0,IF(CUADRO!AH146="BA",0,IF(CALCULADORA!$M$2="INVIERNO",CUADRO!FK146,CUADRO!GQ146))))))</f>
        <v/>
      </c>
      <c r="EE146" s="148" t="str">
        <f>IF(AI146="X",CALCULADORA!$J$22,IF(CUADRO!AI146="V",0,IF(CUADRO!AI146="AP",0,IF(CUADRO!AI146="HS",0,IF(CUADRO!AI146="BA",0,IF(CALCULADORA!$M$2="INVIERNO",CUADRO!FL146,CUADRO!GR146))))))</f>
        <v/>
      </c>
      <c r="EF146" s="148" t="str">
        <f>IF(AJ146="X",CALCULADORA!$J$22,IF(CUADRO!AJ146="V",0,IF(CUADRO!AJ146="AP",0,IF(CUADRO!AJ146="HS",0,IF(CUADRO!AJ146="BA",0,IF(CALCULADORA!$M$2="INVIERNO",CUADRO!FM146,CUADRO!GS146))))))</f>
        <v/>
      </c>
      <c r="EG146" s="148" t="str">
        <f>IF(AK146="X",CALCULADORA!$J$22,IF(CUADRO!AK146="V",0,IF(CUADRO!AK146="AP",0,IF(CUADRO!AK146="HS",0,IF(CUADRO!AK146="BA",0,IF(CALCULADORA!$M$2="INVIERNO",CUADRO!FN146,CUADRO!GT146))))))</f>
        <v/>
      </c>
      <c r="EH146" s="363">
        <f t="shared" si="192"/>
        <v>0</v>
      </c>
      <c r="EI146" s="19"/>
      <c r="EJ146" s="148" t="str">
        <f>IF(G146="","",IF(G146="L",0,IF(G146="V",0,IF(G146="X",0,IF(G$2="L",VLOOKUP(G146,'H. INV.'!$F$10:$P$171,11,FALSE),IF(G$2="S",VLOOKUP(G146,'H. INV.'!$V$10:$AF$171,11,FALSE),IF(G$2="D",VLOOKUP(G146,'H. INV.'!$AL$10:$AV$171,11,FALSE),"")))))))</f>
        <v/>
      </c>
      <c r="EK146" s="148" t="str">
        <f>IF(H146="","",IF(H146="L",0,IF(H146="V",0,IF(H146="X",0,IF(H$2="L",VLOOKUP(H146,'H. INV.'!$F$10:$P$171,11,FALSE),IF(H$2="S",VLOOKUP(H146,'H. INV.'!$V$10:$AF$171,11,FALSE),IF(H$2="D",VLOOKUP(H146,'H. INV.'!$AL$10:$AV$171,11,FALSE),"")))))))</f>
        <v/>
      </c>
      <c r="EL146" s="148" t="str">
        <f>IF(I146="","",IF(I146="L",0,IF(I146="V",0,IF(I146="X",0,IF(I$2="L",VLOOKUP(I146,'H. INV.'!$F$10:$P$171,11,FALSE),IF(I$2="S",VLOOKUP(I146,'H. INV.'!$V$10:$AF$171,11,FALSE),IF(I$2="D",VLOOKUP(I146,'H. INV.'!$AL$10:$AV$171,11,FALSE),"")))))))</f>
        <v/>
      </c>
      <c r="EM146" s="148" t="str">
        <f>IF(J146="","",IF(J146="L",0,IF(J146="V",0,IF(J146="X",0,IF(J$2="L",VLOOKUP(J146,'H. INV.'!$F$10:$P$171,11,FALSE),IF(J$2="S",VLOOKUP(J146,'H. INV.'!$V$10:$AF$171,11,FALSE),IF(J$2="D",VLOOKUP(J146,'H. INV.'!$AL$10:$AV$171,11,FALSE),"")))))))</f>
        <v/>
      </c>
      <c r="EN146" s="148" t="str">
        <f>IF(K146="","",IF(K146="L",0,IF(K146="V",0,IF(K146="X",0,IF(K$2="L",VLOOKUP(K146,'H. INV.'!$F$10:$P$171,11,FALSE),IF(K$2="S",VLOOKUP(K146,'H. INV.'!$V$10:$AF$171,11,FALSE),IF(K$2="D",VLOOKUP(K146,'H. INV.'!$AL$10:$AV$171,11,FALSE),"")))))))</f>
        <v/>
      </c>
      <c r="EO146" s="148" t="str">
        <f>IF(L146="","",IF(L146="L",0,IF(L146="V",0,IF(L146="X",0,IF(L$2="L",VLOOKUP(L146,'H. INV.'!$F$10:$P$171,11,FALSE),IF(L$2="S",VLOOKUP(L146,'H. INV.'!$V$10:$AF$171,11,FALSE),IF(L$2="D",VLOOKUP(L146,'H. INV.'!$AL$10:$AV$171,11,FALSE),"")))))))</f>
        <v/>
      </c>
      <c r="EP146" s="148" t="str">
        <f>IF(M146="","",IF(M146="L",0,IF(M146="V",0,IF(M146="X",0,IF(M$2="L",VLOOKUP(M146,'H. INV.'!$F$10:$P$171,11,FALSE),IF(M$2="S",VLOOKUP(M146,'H. INV.'!$V$10:$AF$171,11,FALSE),IF(M$2="D",VLOOKUP(M146,'H. INV.'!$AL$10:$AV$171,11,FALSE),"")))))))</f>
        <v/>
      </c>
      <c r="EQ146" s="148" t="str">
        <f>IF(N146="","",IF(N146="L",0,IF(N146="V",0,IF(N146="X",0,IF(N$2="L",VLOOKUP(N146,'H. INV.'!$F$10:$P$171,11,FALSE),IF(N$2="S",VLOOKUP(N146,'H. INV.'!$V$10:$AF$171,11,FALSE),IF(N$2="D",VLOOKUP(N146,'H. INV.'!$AL$10:$AV$171,11,FALSE),"")))))))</f>
        <v/>
      </c>
      <c r="ER146" s="148" t="str">
        <f>IF(O146="","",IF(O146="L",0,IF(O146="V",0,IF(O146="X",0,IF(O$2="L",VLOOKUP(O146,'H. INV.'!$F$10:$P$171,11,FALSE),IF(O$2="S",VLOOKUP(O146,'H. INV.'!$V$10:$AF$171,11,FALSE),IF(O$2="D",VLOOKUP(O146,'H. INV.'!$AL$10:$AV$171,11,FALSE),"")))))))</f>
        <v/>
      </c>
      <c r="ES146" s="148" t="str">
        <f>IF(P146="","",IF(P146="L",0,IF(P146="V",0,IF(P146="X",0,IF(P$2="L",VLOOKUP(P146,'H. INV.'!$F$10:$P$171,11,FALSE),IF(P$2="S",VLOOKUP(P146,'H. INV.'!$V$10:$AF$171,11,FALSE),IF(P$2="D",VLOOKUP(P146,'H. INV.'!$AL$10:$AV$171,11,FALSE),"")))))))</f>
        <v/>
      </c>
      <c r="ET146" s="148" t="str">
        <f>IF(Q146="","",IF(Q146="L",0,IF(Q146="V",0,IF(Q146="X",0,IF(Q$2="L",VLOOKUP(Q146,'H. INV.'!$F$10:$P$171,11,FALSE),IF(Q$2="S",VLOOKUP(Q146,'H. INV.'!$V$10:$AF$171,11,FALSE),IF(Q$2="D",VLOOKUP(Q146,'H. INV.'!$AL$10:$AV$171,11,FALSE),"")))))))</f>
        <v/>
      </c>
      <c r="EU146" s="148" t="str">
        <f>IF(R146="","",IF(R146="L",0,IF(R146="V",0,IF(R146="X",0,IF(R$2="L",VLOOKUP(R146,'H. INV.'!$F$10:$P$171,11,FALSE),IF(R$2="S",VLOOKUP(R146,'H. INV.'!$V$10:$AF$171,11,FALSE),IF(R$2="D",VLOOKUP(R146,'H. INV.'!$AL$10:$AV$171,11,FALSE),"")))))))</f>
        <v/>
      </c>
      <c r="EV146" s="148" t="str">
        <f>IF(S146="","",IF(S146="L",0,IF(S146="V",0,IF(S146="X",0,IF(S$2="L",VLOOKUP(S146,'H. INV.'!$F$10:$P$171,11,FALSE),IF(S$2="S",VLOOKUP(S146,'H. INV.'!$V$10:$AF$171,11,FALSE),IF(S$2="D",VLOOKUP(S146,'H. INV.'!$AL$10:$AV$171,11,FALSE),"")))))))</f>
        <v/>
      </c>
      <c r="EW146" s="148" t="str">
        <f>IF(T146="","",IF(T146="L",0,IF(T146="V",0,IF(T146="X",0,IF(T$2="L",VLOOKUP(T146,'H. INV.'!$F$10:$P$171,11,FALSE),IF(T$2="S",VLOOKUP(T146,'H. INV.'!$V$10:$AF$171,11,FALSE),IF(T$2="D",VLOOKUP(T146,'H. INV.'!$AL$10:$AV$171,11,FALSE),"")))))))</f>
        <v/>
      </c>
      <c r="EX146" s="148" t="str">
        <f>IF(U146="","",IF(U146="L",0,IF(U146="V",0,IF(U146="X",0,IF(U$2="L",VLOOKUP(U146,'H. INV.'!$F$10:$P$171,11,FALSE),IF(U$2="S",VLOOKUP(U146,'H. INV.'!$V$10:$AF$171,11,FALSE),IF(U$2="D",VLOOKUP(U146,'H. INV.'!$AL$10:$AV$171,11,FALSE),"")))))))</f>
        <v/>
      </c>
      <c r="EY146" s="148" t="str">
        <f>IF(V146="","",IF(V146="L",0,IF(V146="V",0,IF(V146="X",0,IF(V$2="L",VLOOKUP(V146,'H. INV.'!$F$10:$P$171,11,FALSE),IF(V$2="S",VLOOKUP(V146,'H. INV.'!$V$10:$AF$171,11,FALSE),IF(V$2="D",VLOOKUP(V146,'H. INV.'!$AL$10:$AV$171,11,FALSE),"")))))))</f>
        <v/>
      </c>
      <c r="EZ146" s="148" t="str">
        <f>IF(W146="","",IF(W146="L",0,IF(W146="V",0,IF(W146="X",0,IF(W$2="L",VLOOKUP(W146,'H. INV.'!$F$10:$P$171,11,FALSE),IF(W$2="S",VLOOKUP(W146,'H. INV.'!$V$10:$AF$171,11,FALSE),IF(W$2="D",VLOOKUP(W146,'H. INV.'!$AL$10:$AV$171,11,FALSE),"")))))))</f>
        <v/>
      </c>
      <c r="FA146" s="148" t="str">
        <f>IF(X146="","",IF(X146="L",0,IF(X146="V",0,IF(X146="X",0,IF(X$2="L",VLOOKUP(X146,'H. INV.'!$F$10:$P$171,11,FALSE),IF(X$2="S",VLOOKUP(X146,'H. INV.'!$V$10:$AF$171,11,FALSE),IF(X$2="D",VLOOKUP(X146,'H. INV.'!$AL$10:$AV$171,11,FALSE),"")))))))</f>
        <v/>
      </c>
      <c r="FB146" s="148" t="str">
        <f>IF(Y146="","",IF(Y146="L",0,IF(Y146="V",0,IF(Y146="X",0,IF(Y$2="L",VLOOKUP(Y146,'H. INV.'!$F$10:$P$171,11,FALSE),IF(Y$2="S",VLOOKUP(Y146,'H. INV.'!$V$10:$AF$171,11,FALSE),IF(Y$2="D",VLOOKUP(Y146,'H. INV.'!$AL$10:$AV$171,11,FALSE),"")))))))</f>
        <v/>
      </c>
      <c r="FC146" s="148" t="str">
        <f>IF(Z146="","",IF(Z146="L",0,IF(Z146="V",0,IF(Z146="X",0,IF(Z$2="L",VLOOKUP(Z146,'H. INV.'!$F$10:$P$171,11,FALSE),IF(Z$2="S",VLOOKUP(Z146,'H. INV.'!$V$10:$AF$171,11,FALSE),IF(Z$2="D",VLOOKUP(Z146,'H. INV.'!$AL$10:$AV$171,11,FALSE),"")))))))</f>
        <v/>
      </c>
      <c r="FD146" s="148" t="str">
        <f>IF(AA146="","",IF(AA146="L",0,IF(AA146="V",0,IF(AA146="X",0,IF(AA$2="L",VLOOKUP(AA146,'H. INV.'!$F$10:$P$171,11,FALSE),IF(AA$2="S",VLOOKUP(AA146,'H. INV.'!$V$10:$AF$171,11,FALSE),IF(AA$2="D",VLOOKUP(AA146,'H. INV.'!$AL$10:$AV$171,11,FALSE),"")))))))</f>
        <v/>
      </c>
      <c r="FE146" s="148" t="str">
        <f>IF(AB146="","",IF(AB146="L",0,IF(AB146="V",0,IF(AB146="X",0,IF(AB$2="L",VLOOKUP(AB146,'H. INV.'!$F$10:$P$171,11,FALSE),IF(AB$2="S",VLOOKUP(AB146,'H. INV.'!$V$10:$AF$171,11,FALSE),IF(AB$2="D",VLOOKUP(AB146,'H. INV.'!$AL$10:$AV$171,11,FALSE),"")))))))</f>
        <v/>
      </c>
      <c r="FF146" s="148" t="str">
        <f>IF(AC146="","",IF(AC146="L",0,IF(AC146="V",0,IF(AC146="X",0,IF(AC$2="L",VLOOKUP(AC146,'H. INV.'!$F$10:$P$171,11,FALSE),IF(AC$2="S",VLOOKUP(AC146,'H. INV.'!$V$10:$AF$171,11,FALSE),IF(AC$2="D",VLOOKUP(AC146,'H. INV.'!$AL$10:$AV$171,11,FALSE),"")))))))</f>
        <v/>
      </c>
      <c r="FG146" s="148" t="str">
        <f>IF(AD146="","",IF(AD146="L",0,IF(AD146="V",0,IF(AD146="X",0,IF(AD$2="L",VLOOKUP(AD146,'H. INV.'!$F$10:$P$171,11,FALSE),IF(AD$2="S",VLOOKUP(AD146,'H. INV.'!$V$10:$AF$171,11,FALSE),IF(AD$2="D",VLOOKUP(AD146,'H. INV.'!$AL$10:$AV$171,11,FALSE),"")))))))</f>
        <v/>
      </c>
      <c r="FH146" s="148" t="str">
        <f>IF(AE146="","",IF(AE146="L",0,IF(AE146="V",0,IF(AE146="X",0,IF(AE$2="L",VLOOKUP(AE146,'H. INV.'!$F$10:$P$171,11,FALSE),IF(AE$2="S",VLOOKUP(AE146,'H. INV.'!$V$10:$AF$171,11,FALSE),IF(AE$2="D",VLOOKUP(AE146,'H. INV.'!$AL$10:$AV$171,11,FALSE),"")))))))</f>
        <v/>
      </c>
      <c r="FI146" s="148" t="str">
        <f>IF(AF146="","",IF(AF146="L",0,IF(AF146="V",0,IF(AF146="X",0,IF(AF$2="L",VLOOKUP(AF146,'H. INV.'!$F$10:$P$171,11,FALSE),IF(AF$2="S",VLOOKUP(AF146,'H. INV.'!$V$10:$AF$171,11,FALSE),IF(AF$2="D",VLOOKUP(AF146,'H. INV.'!$AL$10:$AV$171,11,FALSE),"")))))))</f>
        <v/>
      </c>
      <c r="FJ146" s="148" t="str">
        <f>IF(AG146="","",IF(AG146="L",0,IF(AG146="V",0,IF(AG146="X",0,IF(AG$2="L",VLOOKUP(AG146,'H. INV.'!$F$10:$P$171,11,FALSE),IF(AG$2="S",VLOOKUP(AG146,'H. INV.'!$V$10:$AF$171,11,FALSE),IF(AG$2="D",VLOOKUP(AG146,'H. INV.'!$AL$10:$AV$171,11,FALSE),"")))))))</f>
        <v/>
      </c>
      <c r="FK146" s="148" t="str">
        <f>IF(AH146="","",IF(AH146="L",0,IF(AH146="V",0,IF(AH146="X",0,IF(AH$2="L",VLOOKUP(AH146,'H. INV.'!$F$10:$P$171,11,FALSE),IF(AH$2="S",VLOOKUP(AH146,'H. INV.'!$V$10:$AF$171,11,FALSE),IF(AH$2="D",VLOOKUP(AH146,'H. INV.'!$AL$10:$AV$171,11,FALSE),"")))))))</f>
        <v/>
      </c>
      <c r="FL146" s="148" t="str">
        <f>IF(AI146="","",IF(AI146="L",0,IF(AI146="V",0,IF(AI146="X",0,IF(AI$2="L",VLOOKUP(AI146,'H. INV.'!$F$10:$P$171,11,FALSE),IF(AI$2="S",VLOOKUP(AI146,'H. INV.'!$V$10:$AF$171,11,FALSE),IF(AI$2="D",VLOOKUP(AI146,'H. INV.'!$AL$10:$AV$171,11,FALSE),"")))))))</f>
        <v/>
      </c>
      <c r="FM146" s="148" t="str">
        <f>IF(AJ146="","",IF(AJ146="L",0,IF(AJ146="V",0,IF(AJ146="X",0,IF(AJ$2="L",VLOOKUP(AJ146,'H. INV.'!$F$10:$P$171,11,FALSE),IF(AJ$2="S",VLOOKUP(AJ146,'H. INV.'!$V$10:$AF$171,11,FALSE),IF(AJ$2="D",VLOOKUP(AJ146,'H. INV.'!$AL$10:$AV$171,11,FALSE),"")))))))</f>
        <v/>
      </c>
      <c r="FN146" s="148" t="str">
        <f>IF(AK146="","",IF(AK146="L",0,IF(AK146="V",0,IF(AK146="X",0,IF(AK$2="L",VLOOKUP(AK146,'H. INV.'!$F$10:$P$171,11,FALSE),IF(AK$2="S",VLOOKUP(AK146,'H. INV.'!$V$10:$AF$171,11,FALSE),IF(AK$2="D",VLOOKUP(AK146,'H. INV.'!$AL$10:$AV$171,11,FALSE),"")))))))</f>
        <v/>
      </c>
      <c r="FO146" s="19"/>
      <c r="FP146" s="148" t="str">
        <f>IF(G146="","",IF(G146="L",0,IF(G146="V",0,IF(G146="X",0,IF(G$2="L",VLOOKUP(G146,'H. VER.'!$F$10:$P$171,11,FALSE),IF(G$2="S",VLOOKUP(G146,'H. VER.'!$V$10:$AF$171,11,FALSE),IF(G$2="D",VLOOKUP(G146,'H. VER.'!$AL$10:$AV$171,11,FALSE),"")))))))</f>
        <v/>
      </c>
      <c r="FQ146" s="148" t="str">
        <f>IF(H146="","",IF(H146="L",0,IF(H146="V",0,IF(H146="X",0,IF(H$2="L",VLOOKUP(H146,'H. VER.'!$F$10:$P$171,11,FALSE),IF(H$2="S",VLOOKUP(H146,'H. VER.'!$V$10:$AF$171,11,FALSE),IF(H$2="D",VLOOKUP(H146,'H. VER.'!$AL$10:$AV$171,11,FALSE),"")))))))</f>
        <v/>
      </c>
      <c r="FR146" s="148" t="str">
        <f>IF(I146="","",IF(I146="L",0,IF(I146="V",0,IF(I146="X",0,IF(I$2="L",VLOOKUP(I146,'H. VER.'!$F$10:$P$171,11,FALSE),IF(I$2="S",VLOOKUP(I146,'H. VER.'!$V$10:$AF$171,11,FALSE),IF(I$2="D",VLOOKUP(I146,'H. VER.'!$AL$10:$AV$171,11,FALSE),"")))))))</f>
        <v/>
      </c>
      <c r="FS146" s="148" t="str">
        <f>IF(J146="","",IF(J146="L",0,IF(J146="V",0,IF(J146="X",0,IF(J$2="L",VLOOKUP(J146,'H. VER.'!$F$10:$P$171,11,FALSE),IF(J$2="S",VLOOKUP(J146,'H. VER.'!$V$10:$AF$171,11,FALSE),IF(J$2="D",VLOOKUP(J146,'H. VER.'!$AL$10:$AV$171,11,FALSE),"")))))))</f>
        <v/>
      </c>
      <c r="FT146" s="148" t="str">
        <f>IF(K146="","",IF(K146="L",0,IF(K146="V",0,IF(K146="X",0,IF(K$2="L",VLOOKUP(K146,'H. VER.'!$F$10:$P$171,11,FALSE),IF(K$2="S",VLOOKUP(K146,'H. VER.'!$V$10:$AF$171,11,FALSE),IF(K$2="D",VLOOKUP(K146,'H. VER.'!$AL$10:$AV$171,11,FALSE),"")))))))</f>
        <v/>
      </c>
      <c r="FU146" s="148" t="str">
        <f>IF(L146="","",IF(L146="L",0,IF(L146="V",0,IF(L146="X",0,IF(L$2="L",VLOOKUP(L146,'H. VER.'!$F$10:$P$171,11,FALSE),IF(L$2="S",VLOOKUP(L146,'H. VER.'!$V$10:$AF$171,11,FALSE),IF(L$2="D",VLOOKUP(L146,'H. VER.'!$AL$10:$AV$171,11,FALSE),"")))))))</f>
        <v/>
      </c>
      <c r="FV146" s="148" t="str">
        <f>IF(M146="","",IF(M146="L",0,IF(M146="V",0,IF(M146="X",0,IF(M$2="L",VLOOKUP(M146,'H. VER.'!$F$10:$P$171,11,FALSE),IF(M$2="S",VLOOKUP(M146,'H. VER.'!$V$10:$AF$171,11,FALSE),IF(M$2="D",VLOOKUP(M146,'H. VER.'!$AL$10:$AV$171,11,FALSE),"")))))))</f>
        <v/>
      </c>
      <c r="FW146" s="148" t="str">
        <f>IF(N146="","",IF(N146="L",0,IF(N146="V",0,IF(N146="X",0,IF(N$2="L",VLOOKUP(N146,'H. VER.'!$F$10:$P$171,11,FALSE),IF(N$2="S",VLOOKUP(N146,'H. VER.'!$V$10:$AF$171,11,FALSE),IF(N$2="D",VLOOKUP(N146,'H. VER.'!$AL$10:$AV$171,11,FALSE),"")))))))</f>
        <v/>
      </c>
      <c r="FX146" s="148" t="str">
        <f>IF(O146="","",IF(O146="L",0,IF(O146="V",0,IF(O146="X",0,IF(O$2="L",VLOOKUP(O146,'H. VER.'!$F$10:$P$171,11,FALSE),IF(O$2="S",VLOOKUP(O146,'H. VER.'!$V$10:$AF$171,11,FALSE),IF(O$2="D",VLOOKUP(O146,'H. VER.'!$AL$10:$AV$171,11,FALSE),"")))))))</f>
        <v/>
      </c>
      <c r="FY146" s="148" t="str">
        <f>IF(P146="","",IF(P146="L",0,IF(P146="V",0,IF(P146="X",0,IF(P$2="L",VLOOKUP(P146,'H. VER.'!$F$10:$P$171,11,FALSE),IF(P$2="S",VLOOKUP(P146,'H. VER.'!$V$10:$AF$171,11,FALSE),IF(P$2="D",VLOOKUP(P146,'H. VER.'!$AL$10:$AV$171,11,FALSE),"")))))))</f>
        <v/>
      </c>
      <c r="FZ146" s="148" t="str">
        <f>IF(Q146="","",IF(Q146="L",0,IF(Q146="V",0,IF(Q146="X",0,IF(Q$2="L",VLOOKUP(Q146,'H. VER.'!$F$10:$P$171,11,FALSE),IF(Q$2="S",VLOOKUP(Q146,'H. VER.'!$V$10:$AF$171,11,FALSE),IF(Q$2="D",VLOOKUP(Q146,'H. VER.'!$AL$10:$AV$171,11,FALSE),"")))))))</f>
        <v/>
      </c>
      <c r="GA146" s="148" t="str">
        <f>IF(R146="","",IF(R146="L",0,IF(R146="V",0,IF(R146="X",0,IF(R$2="L",VLOOKUP(R146,'H. VER.'!$F$10:$P$171,11,FALSE),IF(R$2="S",VLOOKUP(R146,'H. VER.'!$V$10:$AF$171,11,FALSE),IF(R$2="D",VLOOKUP(R146,'H. VER.'!$AL$10:$AV$171,11,FALSE),"")))))))</f>
        <v/>
      </c>
      <c r="GB146" s="148" t="str">
        <f>IF(S146="","",IF(S146="L",0,IF(S146="V",0,IF(S146="X",0,IF(S$2="L",VLOOKUP(S146,'H. VER.'!$F$10:$P$171,11,FALSE),IF(S$2="S",VLOOKUP(S146,'H. VER.'!$V$10:$AF$171,11,FALSE),IF(S$2="D",VLOOKUP(S146,'H. VER.'!$AL$10:$AV$171,11,FALSE),"")))))))</f>
        <v/>
      </c>
      <c r="GC146" s="148" t="str">
        <f>IF(T146="","",IF(T146="L",0,IF(T146="V",0,IF(T146="X",0,IF(T$2="L",VLOOKUP(T146,'H. VER.'!$F$10:$P$171,11,FALSE),IF(T$2="S",VLOOKUP(T146,'H. VER.'!$V$10:$AF$171,11,FALSE),IF(T$2="D",VLOOKUP(T146,'H. VER.'!$AL$10:$AV$171,11,FALSE),"")))))))</f>
        <v/>
      </c>
      <c r="GD146" s="148" t="str">
        <f>IF(U146="","",IF(U146="L",0,IF(U146="V",0,IF(U146="X",0,IF(U$2="L",VLOOKUP(U146,'H. VER.'!$F$10:$P$171,11,FALSE),IF(U$2="S",VLOOKUP(U146,'H. VER.'!$V$10:$AF$171,11,FALSE),IF(U$2="D",VLOOKUP(U146,'H. VER.'!$AL$10:$AV$171,11,FALSE),"")))))))</f>
        <v/>
      </c>
      <c r="GE146" s="148" t="str">
        <f>IF(V146="","",IF(V146="L",0,IF(V146="V",0,IF(V146="X",0,IF(V$2="L",VLOOKUP(V146,'H. VER.'!$F$10:$P$171,11,FALSE),IF(V$2="S",VLOOKUP(V146,'H. VER.'!$V$10:$AF$171,11,FALSE),IF(V$2="D",VLOOKUP(V146,'H. VER.'!$AL$10:$AV$171,11,FALSE),"")))))))</f>
        <v/>
      </c>
      <c r="GF146" s="148" t="str">
        <f>IF(W146="","",IF(W146="L",0,IF(W146="V",0,IF(W146="X",0,IF(W$2="L",VLOOKUP(W146,'H. VER.'!$F$10:$P$171,11,FALSE),IF(W$2="S",VLOOKUP(W146,'H. VER.'!$V$10:$AF$171,11,FALSE),IF(W$2="D",VLOOKUP(W146,'H. VER.'!$AL$10:$AV$171,11,FALSE),"")))))))</f>
        <v/>
      </c>
      <c r="GG146" s="148" t="str">
        <f>IF(X146="","",IF(X146="L",0,IF(X146="V",0,IF(X146="X",0,IF(X$2="L",VLOOKUP(X146,'H. VER.'!$F$10:$P$171,11,FALSE),IF(X$2="S",VLOOKUP(X146,'H. VER.'!$V$10:$AF$171,11,FALSE),IF(X$2="D",VLOOKUP(X146,'H. VER.'!$AL$10:$AV$171,11,FALSE),"")))))))</f>
        <v/>
      </c>
      <c r="GH146" s="148" t="str">
        <f>IF(Y146="","",IF(Y146="L",0,IF(Y146="V",0,IF(Y146="X",0,IF(Y$2="L",VLOOKUP(Y146,'H. VER.'!$F$10:$P$171,11,FALSE),IF(Y$2="S",VLOOKUP(Y146,'H. VER.'!$V$10:$AF$171,11,FALSE),IF(Y$2="D",VLOOKUP(Y146,'H. VER.'!$AL$10:$AV$171,11,FALSE),"")))))))</f>
        <v/>
      </c>
      <c r="GI146" s="148" t="str">
        <f>IF(Z146="","",IF(Z146="L",0,IF(Z146="V",0,IF(Z146="X",0,IF(Z$2="L",VLOOKUP(Z146,'H. VER.'!$F$10:$P$171,11,FALSE),IF(Z$2="S",VLOOKUP(Z146,'H. VER.'!$V$10:$AF$171,11,FALSE),IF(Z$2="D",VLOOKUP(Z146,'H. VER.'!$AL$10:$AV$171,11,FALSE),"")))))))</f>
        <v/>
      </c>
      <c r="GJ146" s="148" t="str">
        <f>IF(AA146="","",IF(AA146="L",0,IF(AA146="V",0,IF(AA146="X",0,IF(AA$2="L",VLOOKUP(AA146,'H. VER.'!$F$10:$P$171,11,FALSE),IF(AA$2="S",VLOOKUP(AA146,'H. VER.'!$V$10:$AF$171,11,FALSE),IF(AA$2="D",VLOOKUP(AA146,'H. VER.'!$AL$10:$AV$171,11,FALSE),"")))))))</f>
        <v/>
      </c>
      <c r="GK146" s="148" t="str">
        <f>IF(AB146="","",IF(AB146="L",0,IF(AB146="V",0,IF(AB146="X",0,IF(AB$2="L",VLOOKUP(AB146,'H. VER.'!$F$10:$P$171,11,FALSE),IF(AB$2="S",VLOOKUP(AB146,'H. VER.'!$V$10:$AF$171,11,FALSE),IF(AB$2="D",VLOOKUP(AB146,'H. VER.'!$AL$10:$AV$171,11,FALSE),"")))))))</f>
        <v/>
      </c>
      <c r="GL146" s="148" t="str">
        <f>IF(AC146="","",IF(AC146="L",0,IF(AC146="V",0,IF(AC146="X",0,IF(AC$2="L",VLOOKUP(AC146,'H. VER.'!$F$10:$P$171,11,FALSE),IF(AC$2="S",VLOOKUP(AC146,'H. VER.'!$V$10:$AF$171,11,FALSE),IF(AC$2="D",VLOOKUP(AC146,'H. VER.'!$AL$10:$AV$171,11,FALSE),"")))))))</f>
        <v/>
      </c>
      <c r="GM146" s="148" t="str">
        <f>IF(AD146="","",IF(AD146="L",0,IF(AD146="V",0,IF(AD146="X",0,IF(AD$2="L",VLOOKUP(AD146,'H. VER.'!$F$10:$P$171,11,FALSE),IF(AD$2="S",VLOOKUP(AD146,'H. VER.'!$V$10:$AF$171,11,FALSE),IF(AD$2="D",VLOOKUP(AD146,'H. VER.'!$AL$10:$AV$171,11,FALSE),"")))))))</f>
        <v/>
      </c>
      <c r="GN146" s="148" t="str">
        <f>IF(AE146="","",IF(AE146="L",0,IF(AE146="V",0,IF(AE146="X",0,IF(AE$2="L",VLOOKUP(AE146,'H. VER.'!$F$10:$P$171,11,FALSE),IF(AE$2="S",VLOOKUP(AE146,'H. VER.'!$V$10:$AF$171,11,FALSE),IF(AE$2="D",VLOOKUP(AE146,'H. VER.'!$AL$10:$AV$171,11,FALSE),"")))))))</f>
        <v/>
      </c>
      <c r="GO146" s="148" t="str">
        <f>IF(AF146="","",IF(AF146="L",0,IF(AF146="V",0,IF(AF146="X",0,IF(AF$2="L",VLOOKUP(AF146,'H. VER.'!$F$10:$P$171,11,FALSE),IF(AF$2="S",VLOOKUP(AF146,'H. VER.'!$V$10:$AF$171,11,FALSE),IF(AF$2="D",VLOOKUP(AF146,'H. VER.'!$AL$10:$AV$171,11,FALSE),"")))))))</f>
        <v/>
      </c>
      <c r="GP146" s="148" t="str">
        <f>IF(AG146="","",IF(AG146="L",0,IF(AG146="V",0,IF(AG146="X",0,IF(AG$2="L",VLOOKUP(AG146,'H. VER.'!$F$10:$P$171,11,FALSE),IF(AG$2="S",VLOOKUP(AG146,'H. VER.'!$V$10:$AF$171,11,FALSE),IF(AG$2="D",VLOOKUP(AG146,'H. VER.'!$AL$10:$AV$171,11,FALSE),"")))))))</f>
        <v/>
      </c>
      <c r="GQ146" s="148" t="str">
        <f>IF(AH146="","",IF(AH146="L",0,IF(AH146="V",0,IF(AH146="X",0,IF(AH$2="L",VLOOKUP(AH146,'H. VER.'!$F$10:$P$171,11,FALSE),IF(AH$2="S",VLOOKUP(AH146,'H. VER.'!$V$10:$AF$171,11,FALSE),IF(AH$2="D",VLOOKUP(AH146,'H. VER.'!$AL$10:$AV$171,11,FALSE),"")))))))</f>
        <v/>
      </c>
      <c r="GR146" s="148" t="str">
        <f>IF(AI146="","",IF(AI146="L",0,IF(AI146="V",0,IF(AI146="X",0,IF(AI$2="L",VLOOKUP(AI146,'H. VER.'!$F$10:$P$171,11,FALSE),IF(AI$2="S",VLOOKUP(AI146,'H. VER.'!$V$10:$AF$171,11,FALSE),IF(AI$2="D",VLOOKUP(AI146,'H. VER.'!$AL$10:$AV$171,11,FALSE),"")))))))</f>
        <v/>
      </c>
      <c r="GS146" s="148" t="str">
        <f>IF(AJ146="","",IF(AJ146="L",0,IF(AJ146="V",0,IF(AJ146="X",0,IF(AJ$2="L",VLOOKUP(AJ146,'H. VER.'!$F$10:$P$171,11,FALSE),IF(AJ$2="S",VLOOKUP(AJ146,'H. VER.'!$V$10:$AF$171,11,FALSE),IF(AJ$2="D",VLOOKUP(AJ146,'H. VER.'!$AL$10:$AV$171,11,FALSE),"")))))))</f>
        <v/>
      </c>
      <c r="GT146" s="148" t="str">
        <f>IF(AK146="","",IF(AK146="L",0,IF(AK146="V",0,IF(AK146="X",0,IF(AK$2="L",VLOOKUP(AK146,'H. VER.'!$F$10:$P$171,11,FALSE),IF(AK$2="S",VLOOKUP(AK146,'H. VER.'!$V$10:$AF$171,11,FALSE),IF(AK$2="D",VLOOKUP(AK146,'H. VER.'!$AL$10:$AV$171,11,FALSE),"")))))))</f>
        <v/>
      </c>
      <c r="GU146" s="19"/>
      <c r="GV146" s="417" t="str">
        <f t="shared" si="193"/>
        <v/>
      </c>
      <c r="GW146" s="415"/>
    </row>
    <row r="147" spans="1:205" ht="15" customHeight="1">
      <c r="A147" s="368"/>
      <c r="B147" s="367" t="str">
        <f>IFERROR(VLOOKUP(A563/7/2023+CONDUCTORES!C:V,20,FALSE),"")</f>
        <v/>
      </c>
      <c r="C147" s="560" t="str">
        <f>IF(CUADRO!A147="",IF(B147="","",B147),VLOOKUP(CUADRO!A147,CONDUCTORES!C:E,3,FALSE))</f>
        <v/>
      </c>
      <c r="D147" s="561" t="str">
        <f>IF(ISNA(IF(B147="",IF(A147="","",A147),VLOOKUP(B147,CONDUCTORES!B:F,5,FALSE))),"",(IF(B147="",IF(A147="","",A147),VLOOKUP(B147,CONDUCTORES!B:F,5,FALSE))))</f>
        <v/>
      </c>
      <c r="E147" s="546">
        <v>132</v>
      </c>
      <c r="F147" s="562"/>
      <c r="G147" s="519"/>
      <c r="H147" s="519"/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19"/>
      <c r="T147" s="519"/>
      <c r="U147" s="519"/>
      <c r="V147" s="519"/>
      <c r="W147" s="519"/>
      <c r="X147" s="519"/>
      <c r="Y147" s="519"/>
      <c r="Z147" s="519"/>
      <c r="AA147" s="519"/>
      <c r="AB147" s="519"/>
      <c r="AC147" s="519"/>
      <c r="AD147" s="519"/>
      <c r="AE147" s="519"/>
      <c r="AF147" s="519"/>
      <c r="AG147" s="519"/>
      <c r="AH147" s="519"/>
      <c r="AI147" s="519"/>
      <c r="AJ147" s="519"/>
      <c r="AK147" s="519"/>
      <c r="AL147" s="417">
        <f t="shared" si="111"/>
        <v>0</v>
      </c>
      <c r="AM147" s="417">
        <f t="shared" si="79"/>
        <v>31</v>
      </c>
      <c r="AN147" s="463">
        <f t="shared" si="185"/>
        <v>0</v>
      </c>
      <c r="AO147" s="463">
        <f t="shared" si="186"/>
        <v>0</v>
      </c>
      <c r="AP147" s="463">
        <f t="shared" si="187"/>
        <v>0</v>
      </c>
      <c r="AQ147" s="463">
        <f t="shared" si="188"/>
        <v>0</v>
      </c>
      <c r="AR147" s="463">
        <f t="shared" si="189"/>
        <v>0</v>
      </c>
      <c r="AS147" s="464">
        <f t="shared" si="190"/>
        <v>0</v>
      </c>
      <c r="AT147" s="464">
        <f t="shared" si="191"/>
        <v>0</v>
      </c>
      <c r="AU147" s="465">
        <f>EH147+(AO147*(CALCULADORA!$L$22/30))+(CUADRO!AP147*CALCULADORA!$J$22)+(CUADRO!AQ147*CALCULADORA!$J$22)+(CUADRO!AR147*CALCULADORA!$J$22)</f>
        <v>0</v>
      </c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97">
        <f t="shared" si="154"/>
        <v>1</v>
      </c>
      <c r="BW147" s="97">
        <f t="shared" si="155"/>
        <v>2</v>
      </c>
      <c r="BX147" s="97">
        <f t="shared" si="156"/>
        <v>3</v>
      </c>
      <c r="BY147" s="97">
        <f t="shared" si="157"/>
        <v>4</v>
      </c>
      <c r="BZ147" s="97">
        <f t="shared" si="158"/>
        <v>5</v>
      </c>
      <c r="CA147" s="97">
        <f t="shared" si="159"/>
        <v>6</v>
      </c>
      <c r="CB147" s="97">
        <f t="shared" si="160"/>
        <v>7</v>
      </c>
      <c r="CC147" s="97">
        <f t="shared" si="161"/>
        <v>8</v>
      </c>
      <c r="CD147" s="97">
        <f t="shared" si="162"/>
        <v>9</v>
      </c>
      <c r="CE147" s="97">
        <f t="shared" si="163"/>
        <v>10</v>
      </c>
      <c r="CF147" s="97">
        <f t="shared" si="164"/>
        <v>11</v>
      </c>
      <c r="CG147" s="97">
        <f t="shared" si="165"/>
        <v>12</v>
      </c>
      <c r="CH147" s="97">
        <f t="shared" si="166"/>
        <v>13</v>
      </c>
      <c r="CI147" s="97">
        <f t="shared" si="167"/>
        <v>14</v>
      </c>
      <c r="CJ147" s="97">
        <f t="shared" si="168"/>
        <v>15</v>
      </c>
      <c r="CK147" s="97">
        <f t="shared" si="169"/>
        <v>16</v>
      </c>
      <c r="CL147" s="97">
        <f t="shared" si="170"/>
        <v>17</v>
      </c>
      <c r="CM147" s="97">
        <f t="shared" si="171"/>
        <v>18</v>
      </c>
      <c r="CN147" s="97">
        <f t="shared" si="172"/>
        <v>19</v>
      </c>
      <c r="CO147" s="97">
        <f t="shared" si="173"/>
        <v>20</v>
      </c>
      <c r="CP147" s="97">
        <f t="shared" si="174"/>
        <v>21</v>
      </c>
      <c r="CQ147" s="97">
        <f t="shared" si="175"/>
        <v>22</v>
      </c>
      <c r="CR147" s="97">
        <f t="shared" si="176"/>
        <v>23</v>
      </c>
      <c r="CS147" s="97">
        <f t="shared" si="177"/>
        <v>24</v>
      </c>
      <c r="CT147" s="97">
        <f t="shared" si="178"/>
        <v>25</v>
      </c>
      <c r="CU147" s="97">
        <f t="shared" si="179"/>
        <v>26</v>
      </c>
      <c r="CV147" s="97">
        <f t="shared" si="180"/>
        <v>27</v>
      </c>
      <c r="CW147" s="97">
        <f t="shared" si="181"/>
        <v>28</v>
      </c>
      <c r="CX147" s="97">
        <f t="shared" si="182"/>
        <v>29</v>
      </c>
      <c r="CY147" s="97">
        <f t="shared" si="183"/>
        <v>30</v>
      </c>
      <c r="CZ147" s="97">
        <f t="shared" si="184"/>
        <v>31</v>
      </c>
      <c r="DA147" s="19"/>
      <c r="DB147" s="19"/>
      <c r="DC147" s="148" t="str">
        <f>IF(G147="X",CALCULADORA!$J$22,IF(CUADRO!G147="V",0,IF(CUADRO!G147="AP",0,IF(CUADRO!G147="HS",0,IF(CUADRO!G147="BA",0,IF(CALCULADORA!$M$2="INVIERNO",CUADRO!EJ147,CUADRO!FP147))))))</f>
        <v/>
      </c>
      <c r="DD147" s="148" t="str">
        <f>IF(H147="X",CALCULADORA!$J$22,IF(CUADRO!H147="V",0,IF(CUADRO!H147="AP",0,IF(CUADRO!H147="HS",0,IF(CUADRO!H147="BA",0,IF(CALCULADORA!$M$2="INVIERNO",CUADRO!EK147,CUADRO!FQ147))))))</f>
        <v/>
      </c>
      <c r="DE147" s="148" t="str">
        <f>IF(I147="X",CALCULADORA!$J$22,IF(CUADRO!I147="V",0,IF(CUADRO!I147="AP",0,IF(CUADRO!I147="HS",0,IF(CUADRO!I147="BA",0,IF(CALCULADORA!$M$2="INVIERNO",CUADRO!EL147,CUADRO!FR147))))))</f>
        <v/>
      </c>
      <c r="DF147" s="148" t="str">
        <f>IF(J147="X",CALCULADORA!$J$22,IF(CUADRO!J147="V",0,IF(CUADRO!J147="AP",0,IF(CUADRO!J147="HS",0,IF(CUADRO!J147="BA",0,IF(CALCULADORA!$M$2="INVIERNO",CUADRO!EM147,CUADRO!FS147))))))</f>
        <v/>
      </c>
      <c r="DG147" s="148" t="str">
        <f>IF(K147="X",CALCULADORA!$J$22,IF(CUADRO!K147="V",0,IF(CUADRO!K147="AP",0,IF(CUADRO!K147="HS",0,IF(CUADRO!K147="BA",0,IF(CALCULADORA!$M$2="INVIERNO",CUADRO!EN147,CUADRO!FT147))))))</f>
        <v/>
      </c>
      <c r="DH147" s="148" t="str">
        <f>IF(L147="X",CALCULADORA!$J$22,IF(CUADRO!L147="V",0,IF(CUADRO!L147="AP",0,IF(CUADRO!L147="HS",0,IF(CUADRO!L147="BA",0,IF(CALCULADORA!$M$2="INVIERNO",CUADRO!EO147,CUADRO!FU147))))))</f>
        <v/>
      </c>
      <c r="DI147" s="148" t="str">
        <f>IF(M147="X",CALCULADORA!$J$22,IF(CUADRO!M147="V",0,IF(CUADRO!M147="AP",0,IF(CUADRO!M147="HS",0,IF(CUADRO!M147="BA",0,IF(CALCULADORA!$M$2="INVIERNO",CUADRO!EP147,CUADRO!FV147))))))</f>
        <v/>
      </c>
      <c r="DJ147" s="148" t="str">
        <f>IF(N147="X",CALCULADORA!$J$22,IF(CUADRO!N147="V",0,IF(CUADRO!N147="AP",0,IF(CUADRO!N147="HS",0,IF(CUADRO!N147="BA",0,IF(CALCULADORA!$M$2="INVIERNO",CUADRO!EQ147,CUADRO!FW147))))))</f>
        <v/>
      </c>
      <c r="DK147" s="148" t="str">
        <f>IF(O147="X",CALCULADORA!$J$22,IF(CUADRO!O147="V",0,IF(CUADRO!O147="AP",0,IF(CUADRO!O147="HS",0,IF(CUADRO!O147="BA",0,IF(CALCULADORA!$M$2="INVIERNO",CUADRO!ER147,CUADRO!FX147))))))</f>
        <v/>
      </c>
      <c r="DL147" s="148" t="str">
        <f>IF(P147="X",CALCULADORA!$J$22,IF(CUADRO!P147="V",0,IF(CUADRO!P147="AP",0,IF(CUADRO!P147="HS",0,IF(CUADRO!P147="BA",0,IF(CALCULADORA!$M$2="INVIERNO",CUADRO!ES147,CUADRO!FY147))))))</f>
        <v/>
      </c>
      <c r="DM147" s="148" t="str">
        <f>IF(Q147="X",CALCULADORA!$J$22,IF(CUADRO!Q147="V",0,IF(CUADRO!Q147="AP",0,IF(CUADRO!Q147="HS",0,IF(CUADRO!Q147="BA",0,IF(CALCULADORA!$M$2="INVIERNO",CUADRO!ET147,CUADRO!FZ147))))))</f>
        <v/>
      </c>
      <c r="DN147" s="148" t="str">
        <f>IF(R147="X",CALCULADORA!$J$22,IF(CUADRO!R147="V",0,IF(CUADRO!R147="AP",0,IF(CUADRO!R147="HS",0,IF(CUADRO!R147="BA",0,IF(CALCULADORA!$M$2="INVIERNO",CUADRO!EU147,CUADRO!GA147))))))</f>
        <v/>
      </c>
      <c r="DO147" s="148" t="str">
        <f>IF(S147="X",CALCULADORA!$J$22,IF(CUADRO!S147="V",0,IF(CUADRO!S147="AP",0,IF(CUADRO!S147="HS",0,IF(CUADRO!S147="BA",0,IF(CALCULADORA!$M$2="INVIERNO",CUADRO!EV147,CUADRO!GB147))))))</f>
        <v/>
      </c>
      <c r="DP147" s="148" t="str">
        <f>IF(T147="X",CALCULADORA!$J$22,IF(CUADRO!T147="V",0,IF(CUADRO!T147="AP",0,IF(CUADRO!T147="HS",0,IF(CUADRO!T147="BA",0,IF(CALCULADORA!$M$2="INVIERNO",CUADRO!EW147,CUADRO!GC147))))))</f>
        <v/>
      </c>
      <c r="DQ147" s="148" t="str">
        <f>IF(U147="X",CALCULADORA!$J$22,IF(CUADRO!U147="V",0,IF(CUADRO!U147="AP",0,IF(CUADRO!U147="HS",0,IF(CUADRO!U147="BA",0,IF(CALCULADORA!$M$2="INVIERNO",CUADRO!EX147,CUADRO!GD147))))))</f>
        <v/>
      </c>
      <c r="DR147" s="148" t="str">
        <f>IF(V147="X",CALCULADORA!$J$22,IF(CUADRO!V147="V",0,IF(CUADRO!V147="AP",0,IF(CUADRO!V147="HS",0,IF(CUADRO!V147="BA",0,IF(CALCULADORA!$M$2="INVIERNO",CUADRO!EY147,CUADRO!GE147))))))</f>
        <v/>
      </c>
      <c r="DS147" s="148" t="str">
        <f>IF(W147="X",CALCULADORA!$J$22,IF(CUADRO!W147="V",0,IF(CUADRO!W147="AP",0,IF(CUADRO!W147="HS",0,IF(CUADRO!W147="BA",0,IF(CALCULADORA!$M$2="INVIERNO",CUADRO!EZ147,CUADRO!GF147))))))</f>
        <v/>
      </c>
      <c r="DT147" s="148" t="str">
        <f>IF(X147="X",CALCULADORA!$J$22,IF(CUADRO!X147="V",0,IF(CUADRO!X147="AP",0,IF(CUADRO!X147="HS",0,IF(CUADRO!X147="BA",0,IF(CALCULADORA!$M$2="INVIERNO",CUADRO!FA147,CUADRO!GG147))))))</f>
        <v/>
      </c>
      <c r="DU147" s="148" t="str">
        <f>IF(Y147="X",CALCULADORA!$J$22,IF(CUADRO!Y147="V",0,IF(CUADRO!Y147="AP",0,IF(CUADRO!Y147="HS",0,IF(CUADRO!Y147="BA",0,IF(CALCULADORA!$M$2="INVIERNO",CUADRO!FB147,CUADRO!GH147))))))</f>
        <v/>
      </c>
      <c r="DV147" s="148" t="str">
        <f>IF(Z147="X",CALCULADORA!$J$22,IF(CUADRO!Z147="V",0,IF(CUADRO!Z147="AP",0,IF(CUADRO!Z147="HS",0,IF(CUADRO!Z147="BA",0,IF(CALCULADORA!$M$2="INVIERNO",CUADRO!FC147,CUADRO!GI147))))))</f>
        <v/>
      </c>
      <c r="DW147" s="148" t="str">
        <f>IF(AA147="X",CALCULADORA!$J$22,IF(CUADRO!AA147="V",0,IF(CUADRO!AA147="AP",0,IF(CUADRO!AA147="HS",0,IF(CUADRO!AA147="BA",0,IF(CALCULADORA!$M$2="INVIERNO",CUADRO!FD147,CUADRO!GJ147))))))</f>
        <v/>
      </c>
      <c r="DX147" s="148" t="str">
        <f>IF(AB147="X",CALCULADORA!$J$22,IF(CUADRO!AB147="V",0,IF(CUADRO!AB147="AP",0,IF(CUADRO!AB147="HS",0,IF(CUADRO!AB147="BA",0,IF(CALCULADORA!$M$2="INVIERNO",CUADRO!FE147,CUADRO!GK147))))))</f>
        <v/>
      </c>
      <c r="DY147" s="148" t="str">
        <f>IF(AC147="X",CALCULADORA!$J$22,IF(CUADRO!AC147="V",0,IF(CUADRO!AC147="AP",0,IF(CUADRO!AC147="HS",0,IF(CUADRO!AC147="BA",0,IF(CALCULADORA!$M$2="INVIERNO",CUADRO!FF147,CUADRO!GL147))))))</f>
        <v/>
      </c>
      <c r="DZ147" s="148" t="str">
        <f>IF(AD147="X",CALCULADORA!$J$22,IF(CUADRO!AD147="V",0,IF(CUADRO!AD147="AP",0,IF(CUADRO!AD147="HS",0,IF(CUADRO!AD147="BA",0,IF(CALCULADORA!$M$2="INVIERNO",CUADRO!FG147,CUADRO!GM147))))))</f>
        <v/>
      </c>
      <c r="EA147" s="148" t="str">
        <f>IF(AE147="X",CALCULADORA!$J$22,IF(CUADRO!AE147="V",0,IF(CUADRO!AE147="AP",0,IF(CUADRO!AE147="HS",0,IF(CUADRO!AE147="BA",0,IF(CALCULADORA!$M$2="INVIERNO",CUADRO!FH147,CUADRO!GN147))))))</f>
        <v/>
      </c>
      <c r="EB147" s="148" t="str">
        <f>IF(AF147="X",CALCULADORA!$J$22,IF(CUADRO!AF147="V",0,IF(CUADRO!AF147="AP",0,IF(CUADRO!AF147="HS",0,IF(CUADRO!AF147="BA",0,IF(CALCULADORA!$M$2="INVIERNO",CUADRO!FI147,CUADRO!GO147))))))</f>
        <v/>
      </c>
      <c r="EC147" s="148" t="str">
        <f>IF(AG147="X",CALCULADORA!$J$22,IF(CUADRO!AG147="V",0,IF(CUADRO!AG147="AP",0,IF(CUADRO!AG147="HS",0,IF(CUADRO!AG147="BA",0,IF(CALCULADORA!$M$2="INVIERNO",CUADRO!FJ147,CUADRO!GP147))))))</f>
        <v/>
      </c>
      <c r="ED147" s="148" t="str">
        <f>IF(AH147="X",CALCULADORA!$J$22,IF(CUADRO!AH147="V",0,IF(CUADRO!AH147="AP",0,IF(CUADRO!AH147="HS",0,IF(CUADRO!AH147="BA",0,IF(CALCULADORA!$M$2="INVIERNO",CUADRO!FK147,CUADRO!GQ147))))))</f>
        <v/>
      </c>
      <c r="EE147" s="148" t="str">
        <f>IF(AI147="X",CALCULADORA!$J$22,IF(CUADRO!AI147="V",0,IF(CUADRO!AI147="AP",0,IF(CUADRO!AI147="HS",0,IF(CUADRO!AI147="BA",0,IF(CALCULADORA!$M$2="INVIERNO",CUADRO!FL147,CUADRO!GR147))))))</f>
        <v/>
      </c>
      <c r="EF147" s="148" t="str">
        <f>IF(AJ147="X",CALCULADORA!$J$22,IF(CUADRO!AJ147="V",0,IF(CUADRO!AJ147="AP",0,IF(CUADRO!AJ147="HS",0,IF(CUADRO!AJ147="BA",0,IF(CALCULADORA!$M$2="INVIERNO",CUADRO!FM147,CUADRO!GS147))))))</f>
        <v/>
      </c>
      <c r="EG147" s="148" t="str">
        <f>IF(AK147="X",CALCULADORA!$J$22,IF(CUADRO!AK147="V",0,IF(CUADRO!AK147="AP",0,IF(CUADRO!AK147="HS",0,IF(CUADRO!AK147="BA",0,IF(CALCULADORA!$M$2="INVIERNO",CUADRO!FN147,CUADRO!GT147))))))</f>
        <v/>
      </c>
      <c r="EH147" s="363">
        <f t="shared" si="192"/>
        <v>0</v>
      </c>
      <c r="EI147" s="19"/>
      <c r="EJ147" s="148" t="str">
        <f>IF(G147="","",IF(G147="L",0,IF(G147="V",0,IF(G147="X",0,IF(G$2="L",VLOOKUP(G147,'H. INV.'!$F$10:$P$171,11,FALSE),IF(G$2="S",VLOOKUP(G147,'H. INV.'!$V$10:$AF$171,11,FALSE),IF(G$2="D",VLOOKUP(G147,'H. INV.'!$AL$10:$AV$171,11,FALSE),"")))))))</f>
        <v/>
      </c>
      <c r="EK147" s="148" t="str">
        <f>IF(H147="","",IF(H147="L",0,IF(H147="V",0,IF(H147="X",0,IF(H$2="L",VLOOKUP(H147,'H. INV.'!$F$10:$P$171,11,FALSE),IF(H$2="S",VLOOKUP(H147,'H. INV.'!$V$10:$AF$171,11,FALSE),IF(H$2="D",VLOOKUP(H147,'H. INV.'!$AL$10:$AV$171,11,FALSE),"")))))))</f>
        <v/>
      </c>
      <c r="EL147" s="148" t="str">
        <f>IF(I147="","",IF(I147="L",0,IF(I147="V",0,IF(I147="X",0,IF(I$2="L",VLOOKUP(I147,'H. INV.'!$F$10:$P$171,11,FALSE),IF(I$2="S",VLOOKUP(I147,'H. INV.'!$V$10:$AF$171,11,FALSE),IF(I$2="D",VLOOKUP(I147,'H. INV.'!$AL$10:$AV$171,11,FALSE),"")))))))</f>
        <v/>
      </c>
      <c r="EM147" s="148" t="str">
        <f>IF(J147="","",IF(J147="L",0,IF(J147="V",0,IF(J147="X",0,IF(J$2="L",VLOOKUP(J147,'H. INV.'!$F$10:$P$171,11,FALSE),IF(J$2="S",VLOOKUP(J147,'H. INV.'!$V$10:$AF$171,11,FALSE),IF(J$2="D",VLOOKUP(J147,'H. INV.'!$AL$10:$AV$171,11,FALSE),"")))))))</f>
        <v/>
      </c>
      <c r="EN147" s="148" t="str">
        <f>IF(K147="","",IF(K147="L",0,IF(K147="V",0,IF(K147="X",0,IF(K$2="L",VLOOKUP(K147,'H. INV.'!$F$10:$P$171,11,FALSE),IF(K$2="S",VLOOKUP(K147,'H. INV.'!$V$10:$AF$171,11,FALSE),IF(K$2="D",VLOOKUP(K147,'H. INV.'!$AL$10:$AV$171,11,FALSE),"")))))))</f>
        <v/>
      </c>
      <c r="EO147" s="148" t="str">
        <f>IF(L147="","",IF(L147="L",0,IF(L147="V",0,IF(L147="X",0,IF(L$2="L",VLOOKUP(L147,'H. INV.'!$F$10:$P$171,11,FALSE),IF(L$2="S",VLOOKUP(L147,'H. INV.'!$V$10:$AF$171,11,FALSE),IF(L$2="D",VLOOKUP(L147,'H. INV.'!$AL$10:$AV$171,11,FALSE),"")))))))</f>
        <v/>
      </c>
      <c r="EP147" s="148" t="str">
        <f>IF(M147="","",IF(M147="L",0,IF(M147="V",0,IF(M147="X",0,IF(M$2="L",VLOOKUP(M147,'H. INV.'!$F$10:$P$171,11,FALSE),IF(M$2="S",VLOOKUP(M147,'H. INV.'!$V$10:$AF$171,11,FALSE),IF(M$2="D",VLOOKUP(M147,'H. INV.'!$AL$10:$AV$171,11,FALSE),"")))))))</f>
        <v/>
      </c>
      <c r="EQ147" s="148" t="str">
        <f>IF(N147="","",IF(N147="L",0,IF(N147="V",0,IF(N147="X",0,IF(N$2="L",VLOOKUP(N147,'H. INV.'!$F$10:$P$171,11,FALSE),IF(N$2="S",VLOOKUP(N147,'H. INV.'!$V$10:$AF$171,11,FALSE),IF(N$2="D",VLOOKUP(N147,'H. INV.'!$AL$10:$AV$171,11,FALSE),"")))))))</f>
        <v/>
      </c>
      <c r="ER147" s="148" t="str">
        <f>IF(O147="","",IF(O147="L",0,IF(O147="V",0,IF(O147="X",0,IF(O$2="L",VLOOKUP(O147,'H. INV.'!$F$10:$P$171,11,FALSE),IF(O$2="S",VLOOKUP(O147,'H. INV.'!$V$10:$AF$171,11,FALSE),IF(O$2="D",VLOOKUP(O147,'H. INV.'!$AL$10:$AV$171,11,FALSE),"")))))))</f>
        <v/>
      </c>
      <c r="ES147" s="148" t="str">
        <f>IF(P147="","",IF(P147="L",0,IF(P147="V",0,IF(P147="X",0,IF(P$2="L",VLOOKUP(P147,'H. INV.'!$F$10:$P$171,11,FALSE),IF(P$2="S",VLOOKUP(P147,'H. INV.'!$V$10:$AF$171,11,FALSE),IF(P$2="D",VLOOKUP(P147,'H. INV.'!$AL$10:$AV$171,11,FALSE),"")))))))</f>
        <v/>
      </c>
      <c r="ET147" s="148" t="str">
        <f>IF(Q147="","",IF(Q147="L",0,IF(Q147="V",0,IF(Q147="X",0,IF(Q$2="L",VLOOKUP(Q147,'H. INV.'!$F$10:$P$171,11,FALSE),IF(Q$2="S",VLOOKUP(Q147,'H. INV.'!$V$10:$AF$171,11,FALSE),IF(Q$2="D",VLOOKUP(Q147,'H. INV.'!$AL$10:$AV$171,11,FALSE),"")))))))</f>
        <v/>
      </c>
      <c r="EU147" s="148" t="str">
        <f>IF(R147="","",IF(R147="L",0,IF(R147="V",0,IF(R147="X",0,IF(R$2="L",VLOOKUP(R147,'H. INV.'!$F$10:$P$171,11,FALSE),IF(R$2="S",VLOOKUP(R147,'H. INV.'!$V$10:$AF$171,11,FALSE),IF(R$2="D",VLOOKUP(R147,'H. INV.'!$AL$10:$AV$171,11,FALSE),"")))))))</f>
        <v/>
      </c>
      <c r="EV147" s="148" t="str">
        <f>IF(S147="","",IF(S147="L",0,IF(S147="V",0,IF(S147="X",0,IF(S$2="L",VLOOKUP(S147,'H. INV.'!$F$10:$P$171,11,FALSE),IF(S$2="S",VLOOKUP(S147,'H. INV.'!$V$10:$AF$171,11,FALSE),IF(S$2="D",VLOOKUP(S147,'H. INV.'!$AL$10:$AV$171,11,FALSE),"")))))))</f>
        <v/>
      </c>
      <c r="EW147" s="148" t="str">
        <f>IF(T147="","",IF(T147="L",0,IF(T147="V",0,IF(T147="X",0,IF(T$2="L",VLOOKUP(T147,'H. INV.'!$F$10:$P$171,11,FALSE),IF(T$2="S",VLOOKUP(T147,'H. INV.'!$V$10:$AF$171,11,FALSE),IF(T$2="D",VLOOKUP(T147,'H. INV.'!$AL$10:$AV$171,11,FALSE),"")))))))</f>
        <v/>
      </c>
      <c r="EX147" s="148" t="str">
        <f>IF(U147="","",IF(U147="L",0,IF(U147="V",0,IF(U147="X",0,IF(U$2="L",VLOOKUP(U147,'H. INV.'!$F$10:$P$171,11,FALSE),IF(U$2="S",VLOOKUP(U147,'H. INV.'!$V$10:$AF$171,11,FALSE),IF(U$2="D",VLOOKUP(U147,'H. INV.'!$AL$10:$AV$171,11,FALSE),"")))))))</f>
        <v/>
      </c>
      <c r="EY147" s="148" t="str">
        <f>IF(V147="","",IF(V147="L",0,IF(V147="V",0,IF(V147="X",0,IF(V$2="L",VLOOKUP(V147,'H. INV.'!$F$10:$P$171,11,FALSE),IF(V$2="S",VLOOKUP(V147,'H. INV.'!$V$10:$AF$171,11,FALSE),IF(V$2="D",VLOOKUP(V147,'H. INV.'!$AL$10:$AV$171,11,FALSE),"")))))))</f>
        <v/>
      </c>
      <c r="EZ147" s="148" t="str">
        <f>IF(W147="","",IF(W147="L",0,IF(W147="V",0,IF(W147="X",0,IF(W$2="L",VLOOKUP(W147,'H. INV.'!$F$10:$P$171,11,FALSE),IF(W$2="S",VLOOKUP(W147,'H. INV.'!$V$10:$AF$171,11,FALSE),IF(W$2="D",VLOOKUP(W147,'H. INV.'!$AL$10:$AV$171,11,FALSE),"")))))))</f>
        <v/>
      </c>
      <c r="FA147" s="148" t="str">
        <f>IF(X147="","",IF(X147="L",0,IF(X147="V",0,IF(X147="X",0,IF(X$2="L",VLOOKUP(X147,'H. INV.'!$F$10:$P$171,11,FALSE),IF(X$2="S",VLOOKUP(X147,'H. INV.'!$V$10:$AF$171,11,FALSE),IF(X$2="D",VLOOKUP(X147,'H. INV.'!$AL$10:$AV$171,11,FALSE),"")))))))</f>
        <v/>
      </c>
      <c r="FB147" s="148" t="str">
        <f>IF(Y147="","",IF(Y147="L",0,IF(Y147="V",0,IF(Y147="X",0,IF(Y$2="L",VLOOKUP(Y147,'H. INV.'!$F$10:$P$171,11,FALSE),IF(Y$2="S",VLOOKUP(Y147,'H. INV.'!$V$10:$AF$171,11,FALSE),IF(Y$2="D",VLOOKUP(Y147,'H. INV.'!$AL$10:$AV$171,11,FALSE),"")))))))</f>
        <v/>
      </c>
      <c r="FC147" s="148" t="str">
        <f>IF(Z147="","",IF(Z147="L",0,IF(Z147="V",0,IF(Z147="X",0,IF(Z$2="L",VLOOKUP(Z147,'H. INV.'!$F$10:$P$171,11,FALSE),IF(Z$2="S",VLOOKUP(Z147,'H. INV.'!$V$10:$AF$171,11,FALSE),IF(Z$2="D",VLOOKUP(Z147,'H. INV.'!$AL$10:$AV$171,11,FALSE),"")))))))</f>
        <v/>
      </c>
      <c r="FD147" s="148" t="str">
        <f>IF(AA147="","",IF(AA147="L",0,IF(AA147="V",0,IF(AA147="X",0,IF(AA$2="L",VLOOKUP(AA147,'H. INV.'!$F$10:$P$171,11,FALSE),IF(AA$2="S",VLOOKUP(AA147,'H. INV.'!$V$10:$AF$171,11,FALSE),IF(AA$2="D",VLOOKUP(AA147,'H. INV.'!$AL$10:$AV$171,11,FALSE),"")))))))</f>
        <v/>
      </c>
      <c r="FE147" s="148" t="str">
        <f>IF(AB147="","",IF(AB147="L",0,IF(AB147="V",0,IF(AB147="X",0,IF(AB$2="L",VLOOKUP(AB147,'H. INV.'!$F$10:$P$171,11,FALSE),IF(AB$2="S",VLOOKUP(AB147,'H. INV.'!$V$10:$AF$171,11,FALSE),IF(AB$2="D",VLOOKUP(AB147,'H. INV.'!$AL$10:$AV$171,11,FALSE),"")))))))</f>
        <v/>
      </c>
      <c r="FF147" s="148" t="str">
        <f>IF(AC147="","",IF(AC147="L",0,IF(AC147="V",0,IF(AC147="X",0,IF(AC$2="L",VLOOKUP(AC147,'H. INV.'!$F$10:$P$171,11,FALSE),IF(AC$2="S",VLOOKUP(AC147,'H. INV.'!$V$10:$AF$171,11,FALSE),IF(AC$2="D",VLOOKUP(AC147,'H. INV.'!$AL$10:$AV$171,11,FALSE),"")))))))</f>
        <v/>
      </c>
      <c r="FG147" s="148" t="str">
        <f>IF(AD147="","",IF(AD147="L",0,IF(AD147="V",0,IF(AD147="X",0,IF(AD$2="L",VLOOKUP(AD147,'H. INV.'!$F$10:$P$171,11,FALSE),IF(AD$2="S",VLOOKUP(AD147,'H. INV.'!$V$10:$AF$171,11,FALSE),IF(AD$2="D",VLOOKUP(AD147,'H. INV.'!$AL$10:$AV$171,11,FALSE),"")))))))</f>
        <v/>
      </c>
      <c r="FH147" s="148" t="str">
        <f>IF(AE147="","",IF(AE147="L",0,IF(AE147="V",0,IF(AE147="X",0,IF(AE$2="L",VLOOKUP(AE147,'H. INV.'!$F$10:$P$171,11,FALSE),IF(AE$2="S",VLOOKUP(AE147,'H. INV.'!$V$10:$AF$171,11,FALSE),IF(AE$2="D",VLOOKUP(AE147,'H. INV.'!$AL$10:$AV$171,11,FALSE),"")))))))</f>
        <v/>
      </c>
      <c r="FI147" s="148" t="str">
        <f>IF(AF147="","",IF(AF147="L",0,IF(AF147="V",0,IF(AF147="X",0,IF(AF$2="L",VLOOKUP(AF147,'H. INV.'!$F$10:$P$171,11,FALSE),IF(AF$2="S",VLOOKUP(AF147,'H. INV.'!$V$10:$AF$171,11,FALSE),IF(AF$2="D",VLOOKUP(AF147,'H. INV.'!$AL$10:$AV$171,11,FALSE),"")))))))</f>
        <v/>
      </c>
      <c r="FJ147" s="148" t="str">
        <f>IF(AG147="","",IF(AG147="L",0,IF(AG147="V",0,IF(AG147="X",0,IF(AG$2="L",VLOOKUP(AG147,'H. INV.'!$F$10:$P$171,11,FALSE),IF(AG$2="S",VLOOKUP(AG147,'H. INV.'!$V$10:$AF$171,11,FALSE),IF(AG$2="D",VLOOKUP(AG147,'H. INV.'!$AL$10:$AV$171,11,FALSE),"")))))))</f>
        <v/>
      </c>
      <c r="FK147" s="148" t="str">
        <f>IF(AH147="","",IF(AH147="L",0,IF(AH147="V",0,IF(AH147="X",0,IF(AH$2="L",VLOOKUP(AH147,'H. INV.'!$F$10:$P$171,11,FALSE),IF(AH$2="S",VLOOKUP(AH147,'H. INV.'!$V$10:$AF$171,11,FALSE),IF(AH$2="D",VLOOKUP(AH147,'H. INV.'!$AL$10:$AV$171,11,FALSE),"")))))))</f>
        <v/>
      </c>
      <c r="FL147" s="148" t="str">
        <f>IF(AI147="","",IF(AI147="L",0,IF(AI147="V",0,IF(AI147="X",0,IF(AI$2="L",VLOOKUP(AI147,'H. INV.'!$F$10:$P$171,11,FALSE),IF(AI$2="S",VLOOKUP(AI147,'H. INV.'!$V$10:$AF$171,11,FALSE),IF(AI$2="D",VLOOKUP(AI147,'H. INV.'!$AL$10:$AV$171,11,FALSE),"")))))))</f>
        <v/>
      </c>
      <c r="FM147" s="148" t="str">
        <f>IF(AJ147="","",IF(AJ147="L",0,IF(AJ147="V",0,IF(AJ147="X",0,IF(AJ$2="L",VLOOKUP(AJ147,'H. INV.'!$F$10:$P$171,11,FALSE),IF(AJ$2="S",VLOOKUP(AJ147,'H. INV.'!$V$10:$AF$171,11,FALSE),IF(AJ$2="D",VLOOKUP(AJ147,'H. INV.'!$AL$10:$AV$171,11,FALSE),"")))))))</f>
        <v/>
      </c>
      <c r="FN147" s="148" t="str">
        <f>IF(AK147="","",IF(AK147="L",0,IF(AK147="V",0,IF(AK147="X",0,IF(AK$2="L",VLOOKUP(AK147,'H. INV.'!$F$10:$P$171,11,FALSE),IF(AK$2="S",VLOOKUP(AK147,'H. INV.'!$V$10:$AF$171,11,FALSE),IF(AK$2="D",VLOOKUP(AK147,'H. INV.'!$AL$10:$AV$171,11,FALSE),"")))))))</f>
        <v/>
      </c>
      <c r="FO147" s="19"/>
      <c r="FP147" s="148" t="str">
        <f>IF(G147="","",IF(G147="L",0,IF(G147="V",0,IF(G147="X",0,IF(G$2="L",VLOOKUP(G147,'H. VER.'!$F$10:$P$171,11,FALSE),IF(G$2="S",VLOOKUP(G147,'H. VER.'!$V$10:$AF$171,11,FALSE),IF(G$2="D",VLOOKUP(G147,'H. VER.'!$AL$10:$AV$171,11,FALSE),"")))))))</f>
        <v/>
      </c>
      <c r="FQ147" s="148" t="str">
        <f>IF(H147="","",IF(H147="L",0,IF(H147="V",0,IF(H147="X",0,IF(H$2="L",VLOOKUP(H147,'H. VER.'!$F$10:$P$171,11,FALSE),IF(H$2="S",VLOOKUP(H147,'H. VER.'!$V$10:$AF$171,11,FALSE),IF(H$2="D",VLOOKUP(H147,'H. VER.'!$AL$10:$AV$171,11,FALSE),"")))))))</f>
        <v/>
      </c>
      <c r="FR147" s="148" t="str">
        <f>IF(I147="","",IF(I147="L",0,IF(I147="V",0,IF(I147="X",0,IF(I$2="L",VLOOKUP(I147,'H. VER.'!$F$10:$P$171,11,FALSE),IF(I$2="S",VLOOKUP(I147,'H. VER.'!$V$10:$AF$171,11,FALSE),IF(I$2="D",VLOOKUP(I147,'H. VER.'!$AL$10:$AV$171,11,FALSE),"")))))))</f>
        <v/>
      </c>
      <c r="FS147" s="148" t="str">
        <f>IF(J147="","",IF(J147="L",0,IF(J147="V",0,IF(J147="X",0,IF(J$2="L",VLOOKUP(J147,'H. VER.'!$F$10:$P$171,11,FALSE),IF(J$2="S",VLOOKUP(J147,'H. VER.'!$V$10:$AF$171,11,FALSE),IF(J$2="D",VLOOKUP(J147,'H. VER.'!$AL$10:$AV$171,11,FALSE),"")))))))</f>
        <v/>
      </c>
      <c r="FT147" s="148" t="str">
        <f>IF(K147="","",IF(K147="L",0,IF(K147="V",0,IF(K147="X",0,IF(K$2="L",VLOOKUP(K147,'H. VER.'!$F$10:$P$171,11,FALSE),IF(K$2="S",VLOOKUP(K147,'H. VER.'!$V$10:$AF$171,11,FALSE),IF(K$2="D",VLOOKUP(K147,'H. VER.'!$AL$10:$AV$171,11,FALSE),"")))))))</f>
        <v/>
      </c>
      <c r="FU147" s="148" t="str">
        <f>IF(L147="","",IF(L147="L",0,IF(L147="V",0,IF(L147="X",0,IF(L$2="L",VLOOKUP(L147,'H. VER.'!$F$10:$P$171,11,FALSE),IF(L$2="S",VLOOKUP(L147,'H. VER.'!$V$10:$AF$171,11,FALSE),IF(L$2="D",VLOOKUP(L147,'H. VER.'!$AL$10:$AV$171,11,FALSE),"")))))))</f>
        <v/>
      </c>
      <c r="FV147" s="148" t="str">
        <f>IF(M147="","",IF(M147="L",0,IF(M147="V",0,IF(M147="X",0,IF(M$2="L",VLOOKUP(M147,'H. VER.'!$F$10:$P$171,11,FALSE),IF(M$2="S",VLOOKUP(M147,'H. VER.'!$V$10:$AF$171,11,FALSE),IF(M$2="D",VLOOKUP(M147,'H. VER.'!$AL$10:$AV$171,11,FALSE),"")))))))</f>
        <v/>
      </c>
      <c r="FW147" s="148" t="str">
        <f>IF(N147="","",IF(N147="L",0,IF(N147="V",0,IF(N147="X",0,IF(N$2="L",VLOOKUP(N147,'H. VER.'!$F$10:$P$171,11,FALSE),IF(N$2="S",VLOOKUP(N147,'H. VER.'!$V$10:$AF$171,11,FALSE),IF(N$2="D",VLOOKUP(N147,'H. VER.'!$AL$10:$AV$171,11,FALSE),"")))))))</f>
        <v/>
      </c>
      <c r="FX147" s="148" t="str">
        <f>IF(O147="","",IF(O147="L",0,IF(O147="V",0,IF(O147="X",0,IF(O$2="L",VLOOKUP(O147,'H. VER.'!$F$10:$P$171,11,FALSE),IF(O$2="S",VLOOKUP(O147,'H. VER.'!$V$10:$AF$171,11,FALSE),IF(O$2="D",VLOOKUP(O147,'H. VER.'!$AL$10:$AV$171,11,FALSE),"")))))))</f>
        <v/>
      </c>
      <c r="FY147" s="148" t="str">
        <f>IF(P147="","",IF(P147="L",0,IF(P147="V",0,IF(P147="X",0,IF(P$2="L",VLOOKUP(P147,'H. VER.'!$F$10:$P$171,11,FALSE),IF(P$2="S",VLOOKUP(P147,'H. VER.'!$V$10:$AF$171,11,FALSE),IF(P$2="D",VLOOKUP(P147,'H. VER.'!$AL$10:$AV$171,11,FALSE),"")))))))</f>
        <v/>
      </c>
      <c r="FZ147" s="148" t="str">
        <f>IF(Q147="","",IF(Q147="L",0,IF(Q147="V",0,IF(Q147="X",0,IF(Q$2="L",VLOOKUP(Q147,'H. VER.'!$F$10:$P$171,11,FALSE),IF(Q$2="S",VLOOKUP(Q147,'H. VER.'!$V$10:$AF$171,11,FALSE),IF(Q$2="D",VLOOKUP(Q147,'H. VER.'!$AL$10:$AV$171,11,FALSE),"")))))))</f>
        <v/>
      </c>
      <c r="GA147" s="148" t="str">
        <f>IF(R147="","",IF(R147="L",0,IF(R147="V",0,IF(R147="X",0,IF(R$2="L",VLOOKUP(R147,'H. VER.'!$F$10:$P$171,11,FALSE),IF(R$2="S",VLOOKUP(R147,'H. VER.'!$V$10:$AF$171,11,FALSE),IF(R$2="D",VLOOKUP(R147,'H. VER.'!$AL$10:$AV$171,11,FALSE),"")))))))</f>
        <v/>
      </c>
      <c r="GB147" s="148" t="str">
        <f>IF(S147="","",IF(S147="L",0,IF(S147="V",0,IF(S147="X",0,IF(S$2="L",VLOOKUP(S147,'H. VER.'!$F$10:$P$171,11,FALSE),IF(S$2="S",VLOOKUP(S147,'H. VER.'!$V$10:$AF$171,11,FALSE),IF(S$2="D",VLOOKUP(S147,'H. VER.'!$AL$10:$AV$171,11,FALSE),"")))))))</f>
        <v/>
      </c>
      <c r="GC147" s="148" t="str">
        <f>IF(T147="","",IF(T147="L",0,IF(T147="V",0,IF(T147="X",0,IF(T$2="L",VLOOKUP(T147,'H. VER.'!$F$10:$P$171,11,FALSE),IF(T$2="S",VLOOKUP(T147,'H. VER.'!$V$10:$AF$171,11,FALSE),IF(T$2="D",VLOOKUP(T147,'H. VER.'!$AL$10:$AV$171,11,FALSE),"")))))))</f>
        <v/>
      </c>
      <c r="GD147" s="148" t="str">
        <f>IF(U147="","",IF(U147="L",0,IF(U147="V",0,IF(U147="X",0,IF(U$2="L",VLOOKUP(U147,'H. VER.'!$F$10:$P$171,11,FALSE),IF(U$2="S",VLOOKUP(U147,'H. VER.'!$V$10:$AF$171,11,FALSE),IF(U$2="D",VLOOKUP(U147,'H. VER.'!$AL$10:$AV$171,11,FALSE),"")))))))</f>
        <v/>
      </c>
      <c r="GE147" s="148" t="str">
        <f>IF(V147="","",IF(V147="L",0,IF(V147="V",0,IF(V147="X",0,IF(V$2="L",VLOOKUP(V147,'H. VER.'!$F$10:$P$171,11,FALSE),IF(V$2="S",VLOOKUP(V147,'H. VER.'!$V$10:$AF$171,11,FALSE),IF(V$2="D",VLOOKUP(V147,'H. VER.'!$AL$10:$AV$171,11,FALSE),"")))))))</f>
        <v/>
      </c>
      <c r="GF147" s="148" t="str">
        <f>IF(W147="","",IF(W147="L",0,IF(W147="V",0,IF(W147="X",0,IF(W$2="L",VLOOKUP(W147,'H. VER.'!$F$10:$P$171,11,FALSE),IF(W$2="S",VLOOKUP(W147,'H. VER.'!$V$10:$AF$171,11,FALSE),IF(W$2="D",VLOOKUP(W147,'H. VER.'!$AL$10:$AV$171,11,FALSE),"")))))))</f>
        <v/>
      </c>
      <c r="GG147" s="148" t="str">
        <f>IF(X147="","",IF(X147="L",0,IF(X147="V",0,IF(X147="X",0,IF(X$2="L",VLOOKUP(X147,'H. VER.'!$F$10:$P$171,11,FALSE),IF(X$2="S",VLOOKUP(X147,'H. VER.'!$V$10:$AF$171,11,FALSE),IF(X$2="D",VLOOKUP(X147,'H. VER.'!$AL$10:$AV$171,11,FALSE),"")))))))</f>
        <v/>
      </c>
      <c r="GH147" s="148" t="str">
        <f>IF(Y147="","",IF(Y147="L",0,IF(Y147="V",0,IF(Y147="X",0,IF(Y$2="L",VLOOKUP(Y147,'H. VER.'!$F$10:$P$171,11,FALSE),IF(Y$2="S",VLOOKUP(Y147,'H. VER.'!$V$10:$AF$171,11,FALSE),IF(Y$2="D",VLOOKUP(Y147,'H. VER.'!$AL$10:$AV$171,11,FALSE),"")))))))</f>
        <v/>
      </c>
      <c r="GI147" s="148" t="str">
        <f>IF(Z147="","",IF(Z147="L",0,IF(Z147="V",0,IF(Z147="X",0,IF(Z$2="L",VLOOKUP(Z147,'H. VER.'!$F$10:$P$171,11,FALSE),IF(Z$2="S",VLOOKUP(Z147,'H. VER.'!$V$10:$AF$171,11,FALSE),IF(Z$2="D",VLOOKUP(Z147,'H. VER.'!$AL$10:$AV$171,11,FALSE),"")))))))</f>
        <v/>
      </c>
      <c r="GJ147" s="148" t="str">
        <f>IF(AA147="","",IF(AA147="L",0,IF(AA147="V",0,IF(AA147="X",0,IF(AA$2="L",VLOOKUP(AA147,'H. VER.'!$F$10:$P$171,11,FALSE),IF(AA$2="S",VLOOKUP(AA147,'H. VER.'!$V$10:$AF$171,11,FALSE),IF(AA$2="D",VLOOKUP(AA147,'H. VER.'!$AL$10:$AV$171,11,FALSE),"")))))))</f>
        <v/>
      </c>
      <c r="GK147" s="148" t="str">
        <f>IF(AB147="","",IF(AB147="L",0,IF(AB147="V",0,IF(AB147="X",0,IF(AB$2="L",VLOOKUP(AB147,'H. VER.'!$F$10:$P$171,11,FALSE),IF(AB$2="S",VLOOKUP(AB147,'H. VER.'!$V$10:$AF$171,11,FALSE),IF(AB$2="D",VLOOKUP(AB147,'H. VER.'!$AL$10:$AV$171,11,FALSE),"")))))))</f>
        <v/>
      </c>
      <c r="GL147" s="148" t="str">
        <f>IF(AC147="","",IF(AC147="L",0,IF(AC147="V",0,IF(AC147="X",0,IF(AC$2="L",VLOOKUP(AC147,'H. VER.'!$F$10:$P$171,11,FALSE),IF(AC$2="S",VLOOKUP(AC147,'H. VER.'!$V$10:$AF$171,11,FALSE),IF(AC$2="D",VLOOKUP(AC147,'H. VER.'!$AL$10:$AV$171,11,FALSE),"")))))))</f>
        <v/>
      </c>
      <c r="GM147" s="148" t="str">
        <f>IF(AD147="","",IF(AD147="L",0,IF(AD147="V",0,IF(AD147="X",0,IF(AD$2="L",VLOOKUP(AD147,'H. VER.'!$F$10:$P$171,11,FALSE),IF(AD$2="S",VLOOKUP(AD147,'H. VER.'!$V$10:$AF$171,11,FALSE),IF(AD$2="D",VLOOKUP(AD147,'H. VER.'!$AL$10:$AV$171,11,FALSE),"")))))))</f>
        <v/>
      </c>
      <c r="GN147" s="148" t="str">
        <f>IF(AE147="","",IF(AE147="L",0,IF(AE147="V",0,IF(AE147="X",0,IF(AE$2="L",VLOOKUP(AE147,'H. VER.'!$F$10:$P$171,11,FALSE),IF(AE$2="S",VLOOKUP(AE147,'H. VER.'!$V$10:$AF$171,11,FALSE),IF(AE$2="D",VLOOKUP(AE147,'H. VER.'!$AL$10:$AV$171,11,FALSE),"")))))))</f>
        <v/>
      </c>
      <c r="GO147" s="148" t="str">
        <f>IF(AF147="","",IF(AF147="L",0,IF(AF147="V",0,IF(AF147="X",0,IF(AF$2="L",VLOOKUP(AF147,'H. VER.'!$F$10:$P$171,11,FALSE),IF(AF$2="S",VLOOKUP(AF147,'H. VER.'!$V$10:$AF$171,11,FALSE),IF(AF$2="D",VLOOKUP(AF147,'H. VER.'!$AL$10:$AV$171,11,FALSE),"")))))))</f>
        <v/>
      </c>
      <c r="GP147" s="148" t="str">
        <f>IF(AG147="","",IF(AG147="L",0,IF(AG147="V",0,IF(AG147="X",0,IF(AG$2="L",VLOOKUP(AG147,'H. VER.'!$F$10:$P$171,11,FALSE),IF(AG$2="S",VLOOKUP(AG147,'H. VER.'!$V$10:$AF$171,11,FALSE),IF(AG$2="D",VLOOKUP(AG147,'H. VER.'!$AL$10:$AV$171,11,FALSE),"")))))))</f>
        <v/>
      </c>
      <c r="GQ147" s="148" t="str">
        <f>IF(AH147="","",IF(AH147="L",0,IF(AH147="V",0,IF(AH147="X",0,IF(AH$2="L",VLOOKUP(AH147,'H. VER.'!$F$10:$P$171,11,FALSE),IF(AH$2="S",VLOOKUP(AH147,'H. VER.'!$V$10:$AF$171,11,FALSE),IF(AH$2="D",VLOOKUP(AH147,'H. VER.'!$AL$10:$AV$171,11,FALSE),"")))))))</f>
        <v/>
      </c>
      <c r="GR147" s="148" t="str">
        <f>IF(AI147="","",IF(AI147="L",0,IF(AI147="V",0,IF(AI147="X",0,IF(AI$2="L",VLOOKUP(AI147,'H. VER.'!$F$10:$P$171,11,FALSE),IF(AI$2="S",VLOOKUP(AI147,'H. VER.'!$V$10:$AF$171,11,FALSE),IF(AI$2="D",VLOOKUP(AI147,'H. VER.'!$AL$10:$AV$171,11,FALSE),"")))))))</f>
        <v/>
      </c>
      <c r="GS147" s="148" t="str">
        <f>IF(AJ147="","",IF(AJ147="L",0,IF(AJ147="V",0,IF(AJ147="X",0,IF(AJ$2="L",VLOOKUP(AJ147,'H. VER.'!$F$10:$P$171,11,FALSE),IF(AJ$2="S",VLOOKUP(AJ147,'H. VER.'!$V$10:$AF$171,11,FALSE),IF(AJ$2="D",VLOOKUP(AJ147,'H. VER.'!$AL$10:$AV$171,11,FALSE),"")))))))</f>
        <v/>
      </c>
      <c r="GT147" s="148" t="str">
        <f>IF(AK147="","",IF(AK147="L",0,IF(AK147="V",0,IF(AK147="X",0,IF(AK$2="L",VLOOKUP(AK147,'H. VER.'!$F$10:$P$171,11,FALSE),IF(AK$2="S",VLOOKUP(AK147,'H. VER.'!$V$10:$AF$171,11,FALSE),IF(AK$2="D",VLOOKUP(AK147,'H. VER.'!$AL$10:$AV$171,11,FALSE),"")))))))</f>
        <v/>
      </c>
      <c r="GU147" s="19"/>
      <c r="GV147" s="417" t="str">
        <f t="shared" si="193"/>
        <v/>
      </c>
      <c r="GW147" s="415"/>
    </row>
    <row r="148" spans="1:205" ht="15" customHeight="1">
      <c r="A148" s="368"/>
      <c r="B148" s="367" t="str">
        <f>IFERROR(VLOOKUP(A564/7/2023+CONDUCTORES!C:V,20,FALSE),"")</f>
        <v/>
      </c>
      <c r="C148" s="560" t="str">
        <f>IF(CUADRO!A148="",IF(B148="","",B148),VLOOKUP(CUADRO!A148,CONDUCTORES!C:E,3,FALSE))</f>
        <v/>
      </c>
      <c r="D148" s="561" t="str">
        <f>IF(ISNA(IF(B148="",IF(A148="","",A148),VLOOKUP(B148,CONDUCTORES!B:F,5,FALSE))),"",(IF(B148="",IF(A148="","",A148),VLOOKUP(B148,CONDUCTORES!B:F,5,FALSE))))</f>
        <v/>
      </c>
      <c r="E148" s="546">
        <v>133</v>
      </c>
      <c r="F148" s="562"/>
      <c r="G148" s="519"/>
      <c r="H148" s="519"/>
      <c r="I148" s="519"/>
      <c r="J148" s="519"/>
      <c r="K148" s="519"/>
      <c r="L148" s="519"/>
      <c r="M148" s="519"/>
      <c r="N148" s="519"/>
      <c r="O148" s="519"/>
      <c r="P148" s="519"/>
      <c r="Q148" s="519"/>
      <c r="R148" s="519"/>
      <c r="S148" s="519"/>
      <c r="T148" s="519"/>
      <c r="U148" s="519"/>
      <c r="V148" s="519"/>
      <c r="W148" s="519"/>
      <c r="X148" s="519"/>
      <c r="Y148" s="519"/>
      <c r="Z148" s="519"/>
      <c r="AA148" s="519"/>
      <c r="AB148" s="519"/>
      <c r="AC148" s="519"/>
      <c r="AD148" s="519"/>
      <c r="AE148" s="519"/>
      <c r="AF148" s="519"/>
      <c r="AG148" s="519"/>
      <c r="AH148" s="519"/>
      <c r="AI148" s="519"/>
      <c r="AJ148" s="519"/>
      <c r="AK148" s="519"/>
      <c r="AL148" s="417">
        <f t="shared" si="111"/>
        <v>0</v>
      </c>
      <c r="AM148" s="417">
        <f t="shared" si="79"/>
        <v>31</v>
      </c>
      <c r="AN148" s="463">
        <f t="shared" si="185"/>
        <v>0</v>
      </c>
      <c r="AO148" s="463">
        <f t="shared" si="186"/>
        <v>0</v>
      </c>
      <c r="AP148" s="463">
        <f t="shared" si="187"/>
        <v>0</v>
      </c>
      <c r="AQ148" s="463">
        <f t="shared" si="188"/>
        <v>0</v>
      </c>
      <c r="AR148" s="463">
        <f t="shared" si="189"/>
        <v>0</v>
      </c>
      <c r="AS148" s="464">
        <f t="shared" si="190"/>
        <v>0</v>
      </c>
      <c r="AT148" s="464">
        <f t="shared" si="191"/>
        <v>0</v>
      </c>
      <c r="AU148" s="465">
        <f>EH148+(AO148*(CALCULADORA!$L$22/30))+(CUADRO!AP148*CALCULADORA!$J$22)+(CUADRO!AQ148*CALCULADORA!$J$22)+(CUADRO!AR148*CALCULADORA!$J$22)</f>
        <v>0</v>
      </c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97">
        <f t="shared" si="154"/>
        <v>1</v>
      </c>
      <c r="BW148" s="97">
        <f t="shared" si="155"/>
        <v>2</v>
      </c>
      <c r="BX148" s="97">
        <f t="shared" si="156"/>
        <v>3</v>
      </c>
      <c r="BY148" s="97">
        <f t="shared" si="157"/>
        <v>4</v>
      </c>
      <c r="BZ148" s="97">
        <f t="shared" si="158"/>
        <v>5</v>
      </c>
      <c r="CA148" s="97">
        <f t="shared" si="159"/>
        <v>6</v>
      </c>
      <c r="CB148" s="97">
        <f t="shared" si="160"/>
        <v>7</v>
      </c>
      <c r="CC148" s="97">
        <f t="shared" si="161"/>
        <v>8</v>
      </c>
      <c r="CD148" s="97">
        <f t="shared" si="162"/>
        <v>9</v>
      </c>
      <c r="CE148" s="97">
        <f t="shared" si="163"/>
        <v>10</v>
      </c>
      <c r="CF148" s="97">
        <f t="shared" si="164"/>
        <v>11</v>
      </c>
      <c r="CG148" s="97">
        <f t="shared" si="165"/>
        <v>12</v>
      </c>
      <c r="CH148" s="97">
        <f t="shared" si="166"/>
        <v>13</v>
      </c>
      <c r="CI148" s="97">
        <f t="shared" si="167"/>
        <v>14</v>
      </c>
      <c r="CJ148" s="97">
        <f t="shared" si="168"/>
        <v>15</v>
      </c>
      <c r="CK148" s="97">
        <f t="shared" si="169"/>
        <v>16</v>
      </c>
      <c r="CL148" s="97">
        <f t="shared" si="170"/>
        <v>17</v>
      </c>
      <c r="CM148" s="97">
        <f t="shared" si="171"/>
        <v>18</v>
      </c>
      <c r="CN148" s="97">
        <f t="shared" si="172"/>
        <v>19</v>
      </c>
      <c r="CO148" s="97">
        <f t="shared" si="173"/>
        <v>20</v>
      </c>
      <c r="CP148" s="97">
        <f t="shared" si="174"/>
        <v>21</v>
      </c>
      <c r="CQ148" s="97">
        <f t="shared" si="175"/>
        <v>22</v>
      </c>
      <c r="CR148" s="97">
        <f t="shared" si="176"/>
        <v>23</v>
      </c>
      <c r="CS148" s="97">
        <f t="shared" si="177"/>
        <v>24</v>
      </c>
      <c r="CT148" s="97">
        <f t="shared" si="178"/>
        <v>25</v>
      </c>
      <c r="CU148" s="97">
        <f t="shared" si="179"/>
        <v>26</v>
      </c>
      <c r="CV148" s="97">
        <f t="shared" si="180"/>
        <v>27</v>
      </c>
      <c r="CW148" s="97">
        <f t="shared" si="181"/>
        <v>28</v>
      </c>
      <c r="CX148" s="97">
        <f t="shared" si="182"/>
        <v>29</v>
      </c>
      <c r="CY148" s="97">
        <f t="shared" si="183"/>
        <v>30</v>
      </c>
      <c r="CZ148" s="97">
        <f t="shared" si="184"/>
        <v>31</v>
      </c>
      <c r="DA148" s="19"/>
      <c r="DB148" s="19"/>
      <c r="DC148" s="148" t="str">
        <f>IF(G148="X",CALCULADORA!$J$22,IF(CUADRO!G148="V",0,IF(CUADRO!G148="AP",0,IF(CUADRO!G148="HS",0,IF(CUADRO!G148="BA",0,IF(CALCULADORA!$M$2="INVIERNO",CUADRO!EJ148,CUADRO!FP148))))))</f>
        <v/>
      </c>
      <c r="DD148" s="148" t="str">
        <f>IF(H148="X",CALCULADORA!$J$22,IF(CUADRO!H148="V",0,IF(CUADRO!H148="AP",0,IF(CUADRO!H148="HS",0,IF(CUADRO!H148="BA",0,IF(CALCULADORA!$M$2="INVIERNO",CUADRO!EK148,CUADRO!FQ148))))))</f>
        <v/>
      </c>
      <c r="DE148" s="148" t="str">
        <f>IF(I148="X",CALCULADORA!$J$22,IF(CUADRO!I148="V",0,IF(CUADRO!I148="AP",0,IF(CUADRO!I148="HS",0,IF(CUADRO!I148="BA",0,IF(CALCULADORA!$M$2="INVIERNO",CUADRO!EL148,CUADRO!FR148))))))</f>
        <v/>
      </c>
      <c r="DF148" s="148" t="str">
        <f>IF(J148="X",CALCULADORA!$J$22,IF(CUADRO!J148="V",0,IF(CUADRO!J148="AP",0,IF(CUADRO!J148="HS",0,IF(CUADRO!J148="BA",0,IF(CALCULADORA!$M$2="INVIERNO",CUADRO!EM148,CUADRO!FS148))))))</f>
        <v/>
      </c>
      <c r="DG148" s="148" t="str">
        <f>IF(K148="X",CALCULADORA!$J$22,IF(CUADRO!K148="V",0,IF(CUADRO!K148="AP",0,IF(CUADRO!K148="HS",0,IF(CUADRO!K148="BA",0,IF(CALCULADORA!$M$2="INVIERNO",CUADRO!EN148,CUADRO!FT148))))))</f>
        <v/>
      </c>
      <c r="DH148" s="148" t="str">
        <f>IF(L148="X",CALCULADORA!$J$22,IF(CUADRO!L148="V",0,IF(CUADRO!L148="AP",0,IF(CUADRO!L148="HS",0,IF(CUADRO!L148="BA",0,IF(CALCULADORA!$M$2="INVIERNO",CUADRO!EO148,CUADRO!FU148))))))</f>
        <v/>
      </c>
      <c r="DI148" s="148" t="str">
        <f>IF(M148="X",CALCULADORA!$J$22,IF(CUADRO!M148="V",0,IF(CUADRO!M148="AP",0,IF(CUADRO!M148="HS",0,IF(CUADRO!M148="BA",0,IF(CALCULADORA!$M$2="INVIERNO",CUADRO!EP148,CUADRO!FV148))))))</f>
        <v/>
      </c>
      <c r="DJ148" s="148" t="str">
        <f>IF(N148="X",CALCULADORA!$J$22,IF(CUADRO!N148="V",0,IF(CUADRO!N148="AP",0,IF(CUADRO!N148="HS",0,IF(CUADRO!N148="BA",0,IF(CALCULADORA!$M$2="INVIERNO",CUADRO!EQ148,CUADRO!FW148))))))</f>
        <v/>
      </c>
      <c r="DK148" s="148" t="str">
        <f>IF(O148="X",CALCULADORA!$J$22,IF(CUADRO!O148="V",0,IF(CUADRO!O148="AP",0,IF(CUADRO!O148="HS",0,IF(CUADRO!O148="BA",0,IF(CALCULADORA!$M$2="INVIERNO",CUADRO!ER148,CUADRO!FX148))))))</f>
        <v/>
      </c>
      <c r="DL148" s="148" t="str">
        <f>IF(P148="X",CALCULADORA!$J$22,IF(CUADRO!P148="V",0,IF(CUADRO!P148="AP",0,IF(CUADRO!P148="HS",0,IF(CUADRO!P148="BA",0,IF(CALCULADORA!$M$2="INVIERNO",CUADRO!ES148,CUADRO!FY148))))))</f>
        <v/>
      </c>
      <c r="DM148" s="148" t="str">
        <f>IF(Q148="X",CALCULADORA!$J$22,IF(CUADRO!Q148="V",0,IF(CUADRO!Q148="AP",0,IF(CUADRO!Q148="HS",0,IF(CUADRO!Q148="BA",0,IF(CALCULADORA!$M$2="INVIERNO",CUADRO!ET148,CUADRO!FZ148))))))</f>
        <v/>
      </c>
      <c r="DN148" s="148" t="str">
        <f>IF(R148="X",CALCULADORA!$J$22,IF(CUADRO!R148="V",0,IF(CUADRO!R148="AP",0,IF(CUADRO!R148="HS",0,IF(CUADRO!R148="BA",0,IF(CALCULADORA!$M$2="INVIERNO",CUADRO!EU148,CUADRO!GA148))))))</f>
        <v/>
      </c>
      <c r="DO148" s="148" t="str">
        <f>IF(S148="X",CALCULADORA!$J$22,IF(CUADRO!S148="V",0,IF(CUADRO!S148="AP",0,IF(CUADRO!S148="HS",0,IF(CUADRO!S148="BA",0,IF(CALCULADORA!$M$2="INVIERNO",CUADRO!EV148,CUADRO!GB148))))))</f>
        <v/>
      </c>
      <c r="DP148" s="148" t="str">
        <f>IF(T148="X",CALCULADORA!$J$22,IF(CUADRO!T148="V",0,IF(CUADRO!T148="AP",0,IF(CUADRO!T148="HS",0,IF(CUADRO!T148="BA",0,IF(CALCULADORA!$M$2="INVIERNO",CUADRO!EW148,CUADRO!GC148))))))</f>
        <v/>
      </c>
      <c r="DQ148" s="148" t="str">
        <f>IF(U148="X",CALCULADORA!$J$22,IF(CUADRO!U148="V",0,IF(CUADRO!U148="AP",0,IF(CUADRO!U148="HS",0,IF(CUADRO!U148="BA",0,IF(CALCULADORA!$M$2="INVIERNO",CUADRO!EX148,CUADRO!GD148))))))</f>
        <v/>
      </c>
      <c r="DR148" s="148" t="str">
        <f>IF(V148="X",CALCULADORA!$J$22,IF(CUADRO!V148="V",0,IF(CUADRO!V148="AP",0,IF(CUADRO!V148="HS",0,IF(CUADRO!V148="BA",0,IF(CALCULADORA!$M$2="INVIERNO",CUADRO!EY148,CUADRO!GE148))))))</f>
        <v/>
      </c>
      <c r="DS148" s="148" t="str">
        <f>IF(W148="X",CALCULADORA!$J$22,IF(CUADRO!W148="V",0,IF(CUADRO!W148="AP",0,IF(CUADRO!W148="HS",0,IF(CUADRO!W148="BA",0,IF(CALCULADORA!$M$2="INVIERNO",CUADRO!EZ148,CUADRO!GF148))))))</f>
        <v/>
      </c>
      <c r="DT148" s="148" t="str">
        <f>IF(X148="X",CALCULADORA!$J$22,IF(CUADRO!X148="V",0,IF(CUADRO!X148="AP",0,IF(CUADRO!X148="HS",0,IF(CUADRO!X148="BA",0,IF(CALCULADORA!$M$2="INVIERNO",CUADRO!FA148,CUADRO!GG148))))))</f>
        <v/>
      </c>
      <c r="DU148" s="148" t="str">
        <f>IF(Y148="X",CALCULADORA!$J$22,IF(CUADRO!Y148="V",0,IF(CUADRO!Y148="AP",0,IF(CUADRO!Y148="HS",0,IF(CUADRO!Y148="BA",0,IF(CALCULADORA!$M$2="INVIERNO",CUADRO!FB148,CUADRO!GH148))))))</f>
        <v/>
      </c>
      <c r="DV148" s="148" t="str">
        <f>IF(Z148="X",CALCULADORA!$J$22,IF(CUADRO!Z148="V",0,IF(CUADRO!Z148="AP",0,IF(CUADRO!Z148="HS",0,IF(CUADRO!Z148="BA",0,IF(CALCULADORA!$M$2="INVIERNO",CUADRO!FC148,CUADRO!GI148))))))</f>
        <v/>
      </c>
      <c r="DW148" s="148" t="str">
        <f>IF(AA148="X",CALCULADORA!$J$22,IF(CUADRO!AA148="V",0,IF(CUADRO!AA148="AP",0,IF(CUADRO!AA148="HS",0,IF(CUADRO!AA148="BA",0,IF(CALCULADORA!$M$2="INVIERNO",CUADRO!FD148,CUADRO!GJ148))))))</f>
        <v/>
      </c>
      <c r="DX148" s="148" t="str">
        <f>IF(AB148="X",CALCULADORA!$J$22,IF(CUADRO!AB148="V",0,IF(CUADRO!AB148="AP",0,IF(CUADRO!AB148="HS",0,IF(CUADRO!AB148="BA",0,IF(CALCULADORA!$M$2="INVIERNO",CUADRO!FE148,CUADRO!GK148))))))</f>
        <v/>
      </c>
      <c r="DY148" s="148" t="str">
        <f>IF(AC148="X",CALCULADORA!$J$22,IF(CUADRO!AC148="V",0,IF(CUADRO!AC148="AP",0,IF(CUADRO!AC148="HS",0,IF(CUADRO!AC148="BA",0,IF(CALCULADORA!$M$2="INVIERNO",CUADRO!FF148,CUADRO!GL148))))))</f>
        <v/>
      </c>
      <c r="DZ148" s="148" t="str">
        <f>IF(AD148="X",CALCULADORA!$J$22,IF(CUADRO!AD148="V",0,IF(CUADRO!AD148="AP",0,IF(CUADRO!AD148="HS",0,IF(CUADRO!AD148="BA",0,IF(CALCULADORA!$M$2="INVIERNO",CUADRO!FG148,CUADRO!GM148))))))</f>
        <v/>
      </c>
      <c r="EA148" s="148" t="str">
        <f>IF(AE148="X",CALCULADORA!$J$22,IF(CUADRO!AE148="V",0,IF(CUADRO!AE148="AP",0,IF(CUADRO!AE148="HS",0,IF(CUADRO!AE148="BA",0,IF(CALCULADORA!$M$2="INVIERNO",CUADRO!FH148,CUADRO!GN148))))))</f>
        <v/>
      </c>
      <c r="EB148" s="148" t="str">
        <f>IF(AF148="X",CALCULADORA!$J$22,IF(CUADRO!AF148="V",0,IF(CUADRO!AF148="AP",0,IF(CUADRO!AF148="HS",0,IF(CUADRO!AF148="BA",0,IF(CALCULADORA!$M$2="INVIERNO",CUADRO!FI148,CUADRO!GO148))))))</f>
        <v/>
      </c>
      <c r="EC148" s="148" t="str">
        <f>IF(AG148="X",CALCULADORA!$J$22,IF(CUADRO!AG148="V",0,IF(CUADRO!AG148="AP",0,IF(CUADRO!AG148="HS",0,IF(CUADRO!AG148="BA",0,IF(CALCULADORA!$M$2="INVIERNO",CUADRO!FJ148,CUADRO!GP148))))))</f>
        <v/>
      </c>
      <c r="ED148" s="148" t="str">
        <f>IF(AH148="X",CALCULADORA!$J$22,IF(CUADRO!AH148="V",0,IF(CUADRO!AH148="AP",0,IF(CUADRO!AH148="HS",0,IF(CUADRO!AH148="BA",0,IF(CALCULADORA!$M$2="INVIERNO",CUADRO!FK148,CUADRO!GQ148))))))</f>
        <v/>
      </c>
      <c r="EE148" s="148" t="str">
        <f>IF(AI148="X",CALCULADORA!$J$22,IF(CUADRO!AI148="V",0,IF(CUADRO!AI148="AP",0,IF(CUADRO!AI148="HS",0,IF(CUADRO!AI148="BA",0,IF(CALCULADORA!$M$2="INVIERNO",CUADRO!FL148,CUADRO!GR148))))))</f>
        <v/>
      </c>
      <c r="EF148" s="148" t="str">
        <f>IF(AJ148="X",CALCULADORA!$J$22,IF(CUADRO!AJ148="V",0,IF(CUADRO!AJ148="AP",0,IF(CUADRO!AJ148="HS",0,IF(CUADRO!AJ148="BA",0,IF(CALCULADORA!$M$2="INVIERNO",CUADRO!FM148,CUADRO!GS148))))))</f>
        <v/>
      </c>
      <c r="EG148" s="148" t="str">
        <f>IF(AK148="X",CALCULADORA!$J$22,IF(CUADRO!AK148="V",0,IF(CUADRO!AK148="AP",0,IF(CUADRO!AK148="HS",0,IF(CUADRO!AK148="BA",0,IF(CALCULADORA!$M$2="INVIERNO",CUADRO!FN148,CUADRO!GT148))))))</f>
        <v/>
      </c>
      <c r="EH148" s="363">
        <f t="shared" si="192"/>
        <v>0</v>
      </c>
      <c r="EI148" s="19"/>
      <c r="EJ148" s="148" t="str">
        <f>IF(G148="","",IF(G148="L",0,IF(G148="V",0,IF(G148="X",0,IF(G$2="L",VLOOKUP(G148,'H. INV.'!$F$10:$P$171,11,FALSE),IF(G$2="S",VLOOKUP(G148,'H. INV.'!$V$10:$AF$171,11,FALSE),IF(G$2="D",VLOOKUP(G148,'H. INV.'!$AL$10:$AV$171,11,FALSE),"")))))))</f>
        <v/>
      </c>
      <c r="EK148" s="148" t="str">
        <f>IF(H148="","",IF(H148="L",0,IF(H148="V",0,IF(H148="X",0,IF(H$2="L",VLOOKUP(H148,'H. INV.'!$F$10:$P$171,11,FALSE),IF(H$2="S",VLOOKUP(H148,'H. INV.'!$V$10:$AF$171,11,FALSE),IF(H$2="D",VLOOKUP(H148,'H. INV.'!$AL$10:$AV$171,11,FALSE),"")))))))</f>
        <v/>
      </c>
      <c r="EL148" s="148" t="str">
        <f>IF(I148="","",IF(I148="L",0,IF(I148="V",0,IF(I148="X",0,IF(I$2="L",VLOOKUP(I148,'H. INV.'!$F$10:$P$171,11,FALSE),IF(I$2="S",VLOOKUP(I148,'H. INV.'!$V$10:$AF$171,11,FALSE),IF(I$2="D",VLOOKUP(I148,'H. INV.'!$AL$10:$AV$171,11,FALSE),"")))))))</f>
        <v/>
      </c>
      <c r="EM148" s="148" t="str">
        <f>IF(J148="","",IF(J148="L",0,IF(J148="V",0,IF(J148="X",0,IF(J$2="L",VLOOKUP(J148,'H. INV.'!$F$10:$P$171,11,FALSE),IF(J$2="S",VLOOKUP(J148,'H. INV.'!$V$10:$AF$171,11,FALSE),IF(J$2="D",VLOOKUP(J148,'H. INV.'!$AL$10:$AV$171,11,FALSE),"")))))))</f>
        <v/>
      </c>
      <c r="EN148" s="148" t="str">
        <f>IF(K148="","",IF(K148="L",0,IF(K148="V",0,IF(K148="X",0,IF(K$2="L",VLOOKUP(K148,'H. INV.'!$F$10:$P$171,11,FALSE),IF(K$2="S",VLOOKUP(K148,'H. INV.'!$V$10:$AF$171,11,FALSE),IF(K$2="D",VLOOKUP(K148,'H. INV.'!$AL$10:$AV$171,11,FALSE),"")))))))</f>
        <v/>
      </c>
      <c r="EO148" s="148" t="str">
        <f>IF(L148="","",IF(L148="L",0,IF(L148="V",0,IF(L148="X",0,IF(L$2="L",VLOOKUP(L148,'H. INV.'!$F$10:$P$171,11,FALSE),IF(L$2="S",VLOOKUP(L148,'H. INV.'!$V$10:$AF$171,11,FALSE),IF(L$2="D",VLOOKUP(L148,'H. INV.'!$AL$10:$AV$171,11,FALSE),"")))))))</f>
        <v/>
      </c>
      <c r="EP148" s="148" t="str">
        <f>IF(M148="","",IF(M148="L",0,IF(M148="V",0,IF(M148="X",0,IF(M$2="L",VLOOKUP(M148,'H. INV.'!$F$10:$P$171,11,FALSE),IF(M$2="S",VLOOKUP(M148,'H. INV.'!$V$10:$AF$171,11,FALSE),IF(M$2="D",VLOOKUP(M148,'H. INV.'!$AL$10:$AV$171,11,FALSE),"")))))))</f>
        <v/>
      </c>
      <c r="EQ148" s="148" t="str">
        <f>IF(N148="","",IF(N148="L",0,IF(N148="V",0,IF(N148="X",0,IF(N$2="L",VLOOKUP(N148,'H. INV.'!$F$10:$P$171,11,FALSE),IF(N$2="S",VLOOKUP(N148,'H. INV.'!$V$10:$AF$171,11,FALSE),IF(N$2="D",VLOOKUP(N148,'H. INV.'!$AL$10:$AV$171,11,FALSE),"")))))))</f>
        <v/>
      </c>
      <c r="ER148" s="148" t="str">
        <f>IF(O148="","",IF(O148="L",0,IF(O148="V",0,IF(O148="X",0,IF(O$2="L",VLOOKUP(O148,'H. INV.'!$F$10:$P$171,11,FALSE),IF(O$2="S",VLOOKUP(O148,'H. INV.'!$V$10:$AF$171,11,FALSE),IF(O$2="D",VLOOKUP(O148,'H. INV.'!$AL$10:$AV$171,11,FALSE),"")))))))</f>
        <v/>
      </c>
      <c r="ES148" s="148" t="str">
        <f>IF(P148="","",IF(P148="L",0,IF(P148="V",0,IF(P148="X",0,IF(P$2="L",VLOOKUP(P148,'H. INV.'!$F$10:$P$171,11,FALSE),IF(P$2="S",VLOOKUP(P148,'H. INV.'!$V$10:$AF$171,11,FALSE),IF(P$2="D",VLOOKUP(P148,'H. INV.'!$AL$10:$AV$171,11,FALSE),"")))))))</f>
        <v/>
      </c>
      <c r="ET148" s="148" t="str">
        <f>IF(Q148="","",IF(Q148="L",0,IF(Q148="V",0,IF(Q148="X",0,IF(Q$2="L",VLOOKUP(Q148,'H. INV.'!$F$10:$P$171,11,FALSE),IF(Q$2="S",VLOOKUP(Q148,'H. INV.'!$V$10:$AF$171,11,FALSE),IF(Q$2="D",VLOOKUP(Q148,'H. INV.'!$AL$10:$AV$171,11,FALSE),"")))))))</f>
        <v/>
      </c>
      <c r="EU148" s="148" t="str">
        <f>IF(R148="","",IF(R148="L",0,IF(R148="V",0,IF(R148="X",0,IF(R$2="L",VLOOKUP(R148,'H. INV.'!$F$10:$P$171,11,FALSE),IF(R$2="S",VLOOKUP(R148,'H. INV.'!$V$10:$AF$171,11,FALSE),IF(R$2="D",VLOOKUP(R148,'H. INV.'!$AL$10:$AV$171,11,FALSE),"")))))))</f>
        <v/>
      </c>
      <c r="EV148" s="148" t="str">
        <f>IF(S148="","",IF(S148="L",0,IF(S148="V",0,IF(S148="X",0,IF(S$2="L",VLOOKUP(S148,'H. INV.'!$F$10:$P$171,11,FALSE),IF(S$2="S",VLOOKUP(S148,'H. INV.'!$V$10:$AF$171,11,FALSE),IF(S$2="D",VLOOKUP(S148,'H. INV.'!$AL$10:$AV$171,11,FALSE),"")))))))</f>
        <v/>
      </c>
      <c r="EW148" s="148" t="str">
        <f>IF(T148="","",IF(T148="L",0,IF(T148="V",0,IF(T148="X",0,IF(T$2="L",VLOOKUP(T148,'H. INV.'!$F$10:$P$171,11,FALSE),IF(T$2="S",VLOOKUP(T148,'H. INV.'!$V$10:$AF$171,11,FALSE),IF(T$2="D",VLOOKUP(T148,'H. INV.'!$AL$10:$AV$171,11,FALSE),"")))))))</f>
        <v/>
      </c>
      <c r="EX148" s="148" t="str">
        <f>IF(U148="","",IF(U148="L",0,IF(U148="V",0,IF(U148="X",0,IF(U$2="L",VLOOKUP(U148,'H. INV.'!$F$10:$P$171,11,FALSE),IF(U$2="S",VLOOKUP(U148,'H. INV.'!$V$10:$AF$171,11,FALSE),IF(U$2="D",VLOOKUP(U148,'H. INV.'!$AL$10:$AV$171,11,FALSE),"")))))))</f>
        <v/>
      </c>
      <c r="EY148" s="148" t="str">
        <f>IF(V148="","",IF(V148="L",0,IF(V148="V",0,IF(V148="X",0,IF(V$2="L",VLOOKUP(V148,'H. INV.'!$F$10:$P$171,11,FALSE),IF(V$2="S",VLOOKUP(V148,'H. INV.'!$V$10:$AF$171,11,FALSE),IF(V$2="D",VLOOKUP(V148,'H. INV.'!$AL$10:$AV$171,11,FALSE),"")))))))</f>
        <v/>
      </c>
      <c r="EZ148" s="148" t="str">
        <f>IF(W148="","",IF(W148="L",0,IF(W148="V",0,IF(W148="X",0,IF(W$2="L",VLOOKUP(W148,'H. INV.'!$F$10:$P$171,11,FALSE),IF(W$2="S",VLOOKUP(W148,'H. INV.'!$V$10:$AF$171,11,FALSE),IF(W$2="D",VLOOKUP(W148,'H. INV.'!$AL$10:$AV$171,11,FALSE),"")))))))</f>
        <v/>
      </c>
      <c r="FA148" s="148" t="str">
        <f>IF(X148="","",IF(X148="L",0,IF(X148="V",0,IF(X148="X",0,IF(X$2="L",VLOOKUP(X148,'H. INV.'!$F$10:$P$171,11,FALSE),IF(X$2="S",VLOOKUP(X148,'H. INV.'!$V$10:$AF$171,11,FALSE),IF(X$2="D",VLOOKUP(X148,'H. INV.'!$AL$10:$AV$171,11,FALSE),"")))))))</f>
        <v/>
      </c>
      <c r="FB148" s="148" t="str">
        <f>IF(Y148="","",IF(Y148="L",0,IF(Y148="V",0,IF(Y148="X",0,IF(Y$2="L",VLOOKUP(Y148,'H. INV.'!$F$10:$P$171,11,FALSE),IF(Y$2="S",VLOOKUP(Y148,'H. INV.'!$V$10:$AF$171,11,FALSE),IF(Y$2="D",VLOOKUP(Y148,'H. INV.'!$AL$10:$AV$171,11,FALSE),"")))))))</f>
        <v/>
      </c>
      <c r="FC148" s="148" t="str">
        <f>IF(Z148="","",IF(Z148="L",0,IF(Z148="V",0,IF(Z148="X",0,IF(Z$2="L",VLOOKUP(Z148,'H. INV.'!$F$10:$P$171,11,FALSE),IF(Z$2="S",VLOOKUP(Z148,'H. INV.'!$V$10:$AF$171,11,FALSE),IF(Z$2="D",VLOOKUP(Z148,'H. INV.'!$AL$10:$AV$171,11,FALSE),"")))))))</f>
        <v/>
      </c>
      <c r="FD148" s="148" t="str">
        <f>IF(AA148="","",IF(AA148="L",0,IF(AA148="V",0,IF(AA148="X",0,IF(AA$2="L",VLOOKUP(AA148,'H. INV.'!$F$10:$P$171,11,FALSE),IF(AA$2="S",VLOOKUP(AA148,'H. INV.'!$V$10:$AF$171,11,FALSE),IF(AA$2="D",VLOOKUP(AA148,'H. INV.'!$AL$10:$AV$171,11,FALSE),"")))))))</f>
        <v/>
      </c>
      <c r="FE148" s="148" t="str">
        <f>IF(AB148="","",IF(AB148="L",0,IF(AB148="V",0,IF(AB148="X",0,IF(AB$2="L",VLOOKUP(AB148,'H. INV.'!$F$10:$P$171,11,FALSE),IF(AB$2="S",VLOOKUP(AB148,'H. INV.'!$V$10:$AF$171,11,FALSE),IF(AB$2="D",VLOOKUP(AB148,'H. INV.'!$AL$10:$AV$171,11,FALSE),"")))))))</f>
        <v/>
      </c>
      <c r="FF148" s="148" t="str">
        <f>IF(AC148="","",IF(AC148="L",0,IF(AC148="V",0,IF(AC148="X",0,IF(AC$2="L",VLOOKUP(AC148,'H. INV.'!$F$10:$P$171,11,FALSE),IF(AC$2="S",VLOOKUP(AC148,'H. INV.'!$V$10:$AF$171,11,FALSE),IF(AC$2="D",VLOOKUP(AC148,'H. INV.'!$AL$10:$AV$171,11,FALSE),"")))))))</f>
        <v/>
      </c>
      <c r="FG148" s="148" t="str">
        <f>IF(AD148="","",IF(AD148="L",0,IF(AD148="V",0,IF(AD148="X",0,IF(AD$2="L",VLOOKUP(AD148,'H. INV.'!$F$10:$P$171,11,FALSE),IF(AD$2="S",VLOOKUP(AD148,'H. INV.'!$V$10:$AF$171,11,FALSE),IF(AD$2="D",VLOOKUP(AD148,'H. INV.'!$AL$10:$AV$171,11,FALSE),"")))))))</f>
        <v/>
      </c>
      <c r="FH148" s="148" t="str">
        <f>IF(AE148="","",IF(AE148="L",0,IF(AE148="V",0,IF(AE148="X",0,IF(AE$2="L",VLOOKUP(AE148,'H. INV.'!$F$10:$P$171,11,FALSE),IF(AE$2="S",VLOOKUP(AE148,'H. INV.'!$V$10:$AF$171,11,FALSE),IF(AE$2="D",VLOOKUP(AE148,'H. INV.'!$AL$10:$AV$171,11,FALSE),"")))))))</f>
        <v/>
      </c>
      <c r="FI148" s="148" t="str">
        <f>IF(AF148="","",IF(AF148="L",0,IF(AF148="V",0,IF(AF148="X",0,IF(AF$2="L",VLOOKUP(AF148,'H. INV.'!$F$10:$P$171,11,FALSE),IF(AF$2="S",VLOOKUP(AF148,'H. INV.'!$V$10:$AF$171,11,FALSE),IF(AF$2="D",VLOOKUP(AF148,'H. INV.'!$AL$10:$AV$171,11,FALSE),"")))))))</f>
        <v/>
      </c>
      <c r="FJ148" s="148" t="str">
        <f>IF(AG148="","",IF(AG148="L",0,IF(AG148="V",0,IF(AG148="X",0,IF(AG$2="L",VLOOKUP(AG148,'H. INV.'!$F$10:$P$171,11,FALSE),IF(AG$2="S",VLOOKUP(AG148,'H. INV.'!$V$10:$AF$171,11,FALSE),IF(AG$2="D",VLOOKUP(AG148,'H. INV.'!$AL$10:$AV$171,11,FALSE),"")))))))</f>
        <v/>
      </c>
      <c r="FK148" s="148" t="str">
        <f>IF(AH148="","",IF(AH148="L",0,IF(AH148="V",0,IF(AH148="X",0,IF(AH$2="L",VLOOKUP(AH148,'H. INV.'!$F$10:$P$171,11,FALSE),IF(AH$2="S",VLOOKUP(AH148,'H. INV.'!$V$10:$AF$171,11,FALSE),IF(AH$2="D",VLOOKUP(AH148,'H. INV.'!$AL$10:$AV$171,11,FALSE),"")))))))</f>
        <v/>
      </c>
      <c r="FL148" s="148" t="str">
        <f>IF(AI148="","",IF(AI148="L",0,IF(AI148="V",0,IF(AI148="X",0,IF(AI$2="L",VLOOKUP(AI148,'H. INV.'!$F$10:$P$171,11,FALSE),IF(AI$2="S",VLOOKUP(AI148,'H. INV.'!$V$10:$AF$171,11,FALSE),IF(AI$2="D",VLOOKUP(AI148,'H. INV.'!$AL$10:$AV$171,11,FALSE),"")))))))</f>
        <v/>
      </c>
      <c r="FM148" s="148" t="str">
        <f>IF(AJ148="","",IF(AJ148="L",0,IF(AJ148="V",0,IF(AJ148="X",0,IF(AJ$2="L",VLOOKUP(AJ148,'H. INV.'!$F$10:$P$171,11,FALSE),IF(AJ$2="S",VLOOKUP(AJ148,'H. INV.'!$V$10:$AF$171,11,FALSE),IF(AJ$2="D",VLOOKUP(AJ148,'H. INV.'!$AL$10:$AV$171,11,FALSE),"")))))))</f>
        <v/>
      </c>
      <c r="FN148" s="148" t="str">
        <f>IF(AK148="","",IF(AK148="L",0,IF(AK148="V",0,IF(AK148="X",0,IF(AK$2="L",VLOOKUP(AK148,'H. INV.'!$F$10:$P$171,11,FALSE),IF(AK$2="S",VLOOKUP(AK148,'H. INV.'!$V$10:$AF$171,11,FALSE),IF(AK$2="D",VLOOKUP(AK148,'H. INV.'!$AL$10:$AV$171,11,FALSE),"")))))))</f>
        <v/>
      </c>
      <c r="FO148" s="19"/>
      <c r="FP148" s="148" t="str">
        <f>IF(G148="","",IF(G148="L",0,IF(G148="V",0,IF(G148="X",0,IF(G$2="L",VLOOKUP(G148,'H. VER.'!$F$10:$P$171,11,FALSE),IF(G$2="S",VLOOKUP(G148,'H. VER.'!$V$10:$AF$171,11,FALSE),IF(G$2="D",VLOOKUP(G148,'H. VER.'!$AL$10:$AV$171,11,FALSE),"")))))))</f>
        <v/>
      </c>
      <c r="FQ148" s="148" t="str">
        <f>IF(H148="","",IF(H148="L",0,IF(H148="V",0,IF(H148="X",0,IF(H$2="L",VLOOKUP(H148,'H. VER.'!$F$10:$P$171,11,FALSE),IF(H$2="S",VLOOKUP(H148,'H. VER.'!$V$10:$AF$171,11,FALSE),IF(H$2="D",VLOOKUP(H148,'H. VER.'!$AL$10:$AV$171,11,FALSE),"")))))))</f>
        <v/>
      </c>
      <c r="FR148" s="148" t="str">
        <f>IF(I148="","",IF(I148="L",0,IF(I148="V",0,IF(I148="X",0,IF(I$2="L",VLOOKUP(I148,'H. VER.'!$F$10:$P$171,11,FALSE),IF(I$2="S",VLOOKUP(I148,'H. VER.'!$V$10:$AF$171,11,FALSE),IF(I$2="D",VLOOKUP(I148,'H. VER.'!$AL$10:$AV$171,11,FALSE),"")))))))</f>
        <v/>
      </c>
      <c r="FS148" s="148" t="str">
        <f>IF(J148="","",IF(J148="L",0,IF(J148="V",0,IF(J148="X",0,IF(J$2="L",VLOOKUP(J148,'H. VER.'!$F$10:$P$171,11,FALSE),IF(J$2="S",VLOOKUP(J148,'H. VER.'!$V$10:$AF$171,11,FALSE),IF(J$2="D",VLOOKUP(J148,'H. VER.'!$AL$10:$AV$171,11,FALSE),"")))))))</f>
        <v/>
      </c>
      <c r="FT148" s="148" t="str">
        <f>IF(K148="","",IF(K148="L",0,IF(K148="V",0,IF(K148="X",0,IF(K$2="L",VLOOKUP(K148,'H. VER.'!$F$10:$P$171,11,FALSE),IF(K$2="S",VLOOKUP(K148,'H. VER.'!$V$10:$AF$171,11,FALSE),IF(K$2="D",VLOOKUP(K148,'H. VER.'!$AL$10:$AV$171,11,FALSE),"")))))))</f>
        <v/>
      </c>
      <c r="FU148" s="148" t="str">
        <f>IF(L148="","",IF(L148="L",0,IF(L148="V",0,IF(L148="X",0,IF(L$2="L",VLOOKUP(L148,'H. VER.'!$F$10:$P$171,11,FALSE),IF(L$2="S",VLOOKUP(L148,'H. VER.'!$V$10:$AF$171,11,FALSE),IF(L$2="D",VLOOKUP(L148,'H. VER.'!$AL$10:$AV$171,11,FALSE),"")))))))</f>
        <v/>
      </c>
      <c r="FV148" s="148" t="str">
        <f>IF(M148="","",IF(M148="L",0,IF(M148="V",0,IF(M148="X",0,IF(M$2="L",VLOOKUP(M148,'H. VER.'!$F$10:$P$171,11,FALSE),IF(M$2="S",VLOOKUP(M148,'H. VER.'!$V$10:$AF$171,11,FALSE),IF(M$2="D",VLOOKUP(M148,'H. VER.'!$AL$10:$AV$171,11,FALSE),"")))))))</f>
        <v/>
      </c>
      <c r="FW148" s="148" t="str">
        <f>IF(N148="","",IF(N148="L",0,IF(N148="V",0,IF(N148="X",0,IF(N$2="L",VLOOKUP(N148,'H. VER.'!$F$10:$P$171,11,FALSE),IF(N$2="S",VLOOKUP(N148,'H. VER.'!$V$10:$AF$171,11,FALSE),IF(N$2="D",VLOOKUP(N148,'H. VER.'!$AL$10:$AV$171,11,FALSE),"")))))))</f>
        <v/>
      </c>
      <c r="FX148" s="148" t="str">
        <f>IF(O148="","",IF(O148="L",0,IF(O148="V",0,IF(O148="X",0,IF(O$2="L",VLOOKUP(O148,'H. VER.'!$F$10:$P$171,11,FALSE),IF(O$2="S",VLOOKUP(O148,'H. VER.'!$V$10:$AF$171,11,FALSE),IF(O$2="D",VLOOKUP(O148,'H. VER.'!$AL$10:$AV$171,11,FALSE),"")))))))</f>
        <v/>
      </c>
      <c r="FY148" s="148" t="str">
        <f>IF(P148="","",IF(P148="L",0,IF(P148="V",0,IF(P148="X",0,IF(P$2="L",VLOOKUP(P148,'H. VER.'!$F$10:$P$171,11,FALSE),IF(P$2="S",VLOOKUP(P148,'H. VER.'!$V$10:$AF$171,11,FALSE),IF(P$2="D",VLOOKUP(P148,'H. VER.'!$AL$10:$AV$171,11,FALSE),"")))))))</f>
        <v/>
      </c>
      <c r="FZ148" s="148" t="str">
        <f>IF(Q148="","",IF(Q148="L",0,IF(Q148="V",0,IF(Q148="X",0,IF(Q$2="L",VLOOKUP(Q148,'H. VER.'!$F$10:$P$171,11,FALSE),IF(Q$2="S",VLOOKUP(Q148,'H. VER.'!$V$10:$AF$171,11,FALSE),IF(Q$2="D",VLOOKUP(Q148,'H. VER.'!$AL$10:$AV$171,11,FALSE),"")))))))</f>
        <v/>
      </c>
      <c r="GA148" s="148" t="str">
        <f>IF(R148="","",IF(R148="L",0,IF(R148="V",0,IF(R148="X",0,IF(R$2="L",VLOOKUP(R148,'H. VER.'!$F$10:$P$171,11,FALSE),IF(R$2="S",VLOOKUP(R148,'H. VER.'!$V$10:$AF$171,11,FALSE),IF(R$2="D",VLOOKUP(R148,'H. VER.'!$AL$10:$AV$171,11,FALSE),"")))))))</f>
        <v/>
      </c>
      <c r="GB148" s="148" t="str">
        <f>IF(S148="","",IF(S148="L",0,IF(S148="V",0,IF(S148="X",0,IF(S$2="L",VLOOKUP(S148,'H. VER.'!$F$10:$P$171,11,FALSE),IF(S$2="S",VLOOKUP(S148,'H. VER.'!$V$10:$AF$171,11,FALSE),IF(S$2="D",VLOOKUP(S148,'H. VER.'!$AL$10:$AV$171,11,FALSE),"")))))))</f>
        <v/>
      </c>
      <c r="GC148" s="148" t="str">
        <f>IF(T148="","",IF(T148="L",0,IF(T148="V",0,IF(T148="X",0,IF(T$2="L",VLOOKUP(T148,'H. VER.'!$F$10:$P$171,11,FALSE),IF(T$2="S",VLOOKUP(T148,'H. VER.'!$V$10:$AF$171,11,FALSE),IF(T$2="D",VLOOKUP(T148,'H. VER.'!$AL$10:$AV$171,11,FALSE),"")))))))</f>
        <v/>
      </c>
      <c r="GD148" s="148" t="str">
        <f>IF(U148="","",IF(U148="L",0,IF(U148="V",0,IF(U148="X",0,IF(U$2="L",VLOOKUP(U148,'H. VER.'!$F$10:$P$171,11,FALSE),IF(U$2="S",VLOOKUP(U148,'H. VER.'!$V$10:$AF$171,11,FALSE),IF(U$2="D",VLOOKUP(U148,'H. VER.'!$AL$10:$AV$171,11,FALSE),"")))))))</f>
        <v/>
      </c>
      <c r="GE148" s="148" t="str">
        <f>IF(V148="","",IF(V148="L",0,IF(V148="V",0,IF(V148="X",0,IF(V$2="L",VLOOKUP(V148,'H. VER.'!$F$10:$P$171,11,FALSE),IF(V$2="S",VLOOKUP(V148,'H. VER.'!$V$10:$AF$171,11,FALSE),IF(V$2="D",VLOOKUP(V148,'H. VER.'!$AL$10:$AV$171,11,FALSE),"")))))))</f>
        <v/>
      </c>
      <c r="GF148" s="148" t="str">
        <f>IF(W148="","",IF(W148="L",0,IF(W148="V",0,IF(W148="X",0,IF(W$2="L",VLOOKUP(W148,'H. VER.'!$F$10:$P$171,11,FALSE),IF(W$2="S",VLOOKUP(W148,'H. VER.'!$V$10:$AF$171,11,FALSE),IF(W$2="D",VLOOKUP(W148,'H. VER.'!$AL$10:$AV$171,11,FALSE),"")))))))</f>
        <v/>
      </c>
      <c r="GG148" s="148" t="str">
        <f>IF(X148="","",IF(X148="L",0,IF(X148="V",0,IF(X148="X",0,IF(X$2="L",VLOOKUP(X148,'H. VER.'!$F$10:$P$171,11,FALSE),IF(X$2="S",VLOOKUP(X148,'H. VER.'!$V$10:$AF$171,11,FALSE),IF(X$2="D",VLOOKUP(X148,'H. VER.'!$AL$10:$AV$171,11,FALSE),"")))))))</f>
        <v/>
      </c>
      <c r="GH148" s="148" t="str">
        <f>IF(Y148="","",IF(Y148="L",0,IF(Y148="V",0,IF(Y148="X",0,IF(Y$2="L",VLOOKUP(Y148,'H. VER.'!$F$10:$P$171,11,FALSE),IF(Y$2="S",VLOOKUP(Y148,'H. VER.'!$V$10:$AF$171,11,FALSE),IF(Y$2="D",VLOOKUP(Y148,'H. VER.'!$AL$10:$AV$171,11,FALSE),"")))))))</f>
        <v/>
      </c>
      <c r="GI148" s="148" t="str">
        <f>IF(Z148="","",IF(Z148="L",0,IF(Z148="V",0,IF(Z148="X",0,IF(Z$2="L",VLOOKUP(Z148,'H. VER.'!$F$10:$P$171,11,FALSE),IF(Z$2="S",VLOOKUP(Z148,'H. VER.'!$V$10:$AF$171,11,FALSE),IF(Z$2="D",VLOOKUP(Z148,'H. VER.'!$AL$10:$AV$171,11,FALSE),"")))))))</f>
        <v/>
      </c>
      <c r="GJ148" s="148" t="str">
        <f>IF(AA148="","",IF(AA148="L",0,IF(AA148="V",0,IF(AA148="X",0,IF(AA$2="L",VLOOKUP(AA148,'H. VER.'!$F$10:$P$171,11,FALSE),IF(AA$2="S",VLOOKUP(AA148,'H. VER.'!$V$10:$AF$171,11,FALSE),IF(AA$2="D",VLOOKUP(AA148,'H. VER.'!$AL$10:$AV$171,11,FALSE),"")))))))</f>
        <v/>
      </c>
      <c r="GK148" s="148" t="str">
        <f>IF(AB148="","",IF(AB148="L",0,IF(AB148="V",0,IF(AB148="X",0,IF(AB$2="L",VLOOKUP(AB148,'H. VER.'!$F$10:$P$171,11,FALSE),IF(AB$2="S",VLOOKUP(AB148,'H. VER.'!$V$10:$AF$171,11,FALSE),IF(AB$2="D",VLOOKUP(AB148,'H. VER.'!$AL$10:$AV$171,11,FALSE),"")))))))</f>
        <v/>
      </c>
      <c r="GL148" s="148" t="str">
        <f>IF(AC148="","",IF(AC148="L",0,IF(AC148="V",0,IF(AC148="X",0,IF(AC$2="L",VLOOKUP(AC148,'H. VER.'!$F$10:$P$171,11,FALSE),IF(AC$2="S",VLOOKUP(AC148,'H. VER.'!$V$10:$AF$171,11,FALSE),IF(AC$2="D",VLOOKUP(AC148,'H. VER.'!$AL$10:$AV$171,11,FALSE),"")))))))</f>
        <v/>
      </c>
      <c r="GM148" s="148" t="str">
        <f>IF(AD148="","",IF(AD148="L",0,IF(AD148="V",0,IF(AD148="X",0,IF(AD$2="L",VLOOKUP(AD148,'H. VER.'!$F$10:$P$171,11,FALSE),IF(AD$2="S",VLOOKUP(AD148,'H. VER.'!$V$10:$AF$171,11,FALSE),IF(AD$2="D",VLOOKUP(AD148,'H. VER.'!$AL$10:$AV$171,11,FALSE),"")))))))</f>
        <v/>
      </c>
      <c r="GN148" s="148" t="str">
        <f>IF(AE148="","",IF(AE148="L",0,IF(AE148="V",0,IF(AE148="X",0,IF(AE$2="L",VLOOKUP(AE148,'H. VER.'!$F$10:$P$171,11,FALSE),IF(AE$2="S",VLOOKUP(AE148,'H. VER.'!$V$10:$AF$171,11,FALSE),IF(AE$2="D",VLOOKUP(AE148,'H. VER.'!$AL$10:$AV$171,11,FALSE),"")))))))</f>
        <v/>
      </c>
      <c r="GO148" s="148" t="str">
        <f>IF(AF148="","",IF(AF148="L",0,IF(AF148="V",0,IF(AF148="X",0,IF(AF$2="L",VLOOKUP(AF148,'H. VER.'!$F$10:$P$171,11,FALSE),IF(AF$2="S",VLOOKUP(AF148,'H. VER.'!$V$10:$AF$171,11,FALSE),IF(AF$2="D",VLOOKUP(AF148,'H. VER.'!$AL$10:$AV$171,11,FALSE),"")))))))</f>
        <v/>
      </c>
      <c r="GP148" s="148" t="str">
        <f>IF(AG148="","",IF(AG148="L",0,IF(AG148="V",0,IF(AG148="X",0,IF(AG$2="L",VLOOKUP(AG148,'H. VER.'!$F$10:$P$171,11,FALSE),IF(AG$2="S",VLOOKUP(AG148,'H. VER.'!$V$10:$AF$171,11,FALSE),IF(AG$2="D",VLOOKUP(AG148,'H. VER.'!$AL$10:$AV$171,11,FALSE),"")))))))</f>
        <v/>
      </c>
      <c r="GQ148" s="148" t="str">
        <f>IF(AH148="","",IF(AH148="L",0,IF(AH148="V",0,IF(AH148="X",0,IF(AH$2="L",VLOOKUP(AH148,'H. VER.'!$F$10:$P$171,11,FALSE),IF(AH$2="S",VLOOKUP(AH148,'H. VER.'!$V$10:$AF$171,11,FALSE),IF(AH$2="D",VLOOKUP(AH148,'H. VER.'!$AL$10:$AV$171,11,FALSE),"")))))))</f>
        <v/>
      </c>
      <c r="GR148" s="148" t="str">
        <f>IF(AI148="","",IF(AI148="L",0,IF(AI148="V",0,IF(AI148="X",0,IF(AI$2="L",VLOOKUP(AI148,'H. VER.'!$F$10:$P$171,11,FALSE),IF(AI$2="S",VLOOKUP(AI148,'H. VER.'!$V$10:$AF$171,11,FALSE),IF(AI$2="D",VLOOKUP(AI148,'H. VER.'!$AL$10:$AV$171,11,FALSE),"")))))))</f>
        <v/>
      </c>
      <c r="GS148" s="148" t="str">
        <f>IF(AJ148="","",IF(AJ148="L",0,IF(AJ148="V",0,IF(AJ148="X",0,IF(AJ$2="L",VLOOKUP(AJ148,'H. VER.'!$F$10:$P$171,11,FALSE),IF(AJ$2="S",VLOOKUP(AJ148,'H. VER.'!$V$10:$AF$171,11,FALSE),IF(AJ$2="D",VLOOKUP(AJ148,'H. VER.'!$AL$10:$AV$171,11,FALSE),"")))))))</f>
        <v/>
      </c>
      <c r="GT148" s="148" t="str">
        <f>IF(AK148="","",IF(AK148="L",0,IF(AK148="V",0,IF(AK148="X",0,IF(AK$2="L",VLOOKUP(AK148,'H. VER.'!$F$10:$P$171,11,FALSE),IF(AK$2="S",VLOOKUP(AK148,'H. VER.'!$V$10:$AF$171,11,FALSE),IF(AK$2="D",VLOOKUP(AK148,'H. VER.'!$AL$10:$AV$171,11,FALSE),"")))))))</f>
        <v/>
      </c>
      <c r="GU148" s="19"/>
      <c r="GV148" s="417" t="str">
        <f t="shared" si="193"/>
        <v/>
      </c>
      <c r="GW148" s="415"/>
    </row>
    <row r="149" spans="1:205" ht="15" customHeight="1" thickBot="1">
      <c r="A149" s="368"/>
      <c r="B149" s="367" t="str">
        <f>IFERROR(VLOOKUP(A565/7/2023+CONDUCTORES!C:V,20,FALSE),"")</f>
        <v/>
      </c>
      <c r="C149" s="560" t="str">
        <f>IF(CUADRO!A149="",IF(B149="","",B149),VLOOKUP(CUADRO!A149,CONDUCTORES!C:E,3,FALSE))</f>
        <v/>
      </c>
      <c r="D149" s="561" t="str">
        <f>IF(ISNA(IF(B149="",IF(A149="","",A149),VLOOKUP(B149,CONDUCTORES!B:F,5,FALSE))),"",(IF(B149="",IF(A149="","",A149),VLOOKUP(B149,CONDUCTORES!B:F,5,FALSE))))</f>
        <v/>
      </c>
      <c r="E149" s="546">
        <v>134</v>
      </c>
      <c r="F149" s="562"/>
      <c r="G149" s="519"/>
      <c r="H149" s="519"/>
      <c r="I149" s="519"/>
      <c r="J149" s="519"/>
      <c r="K149" s="519"/>
      <c r="L149" s="519"/>
      <c r="M149" s="519"/>
      <c r="N149" s="519"/>
      <c r="O149" s="519"/>
      <c r="P149" s="519"/>
      <c r="Q149" s="519"/>
      <c r="R149" s="519"/>
      <c r="S149" s="519"/>
      <c r="T149" s="519"/>
      <c r="U149" s="519"/>
      <c r="V149" s="519"/>
      <c r="W149" s="519"/>
      <c r="X149" s="519"/>
      <c r="Y149" s="519"/>
      <c r="Z149" s="519"/>
      <c r="AA149" s="519"/>
      <c r="AB149" s="519"/>
      <c r="AC149" s="519"/>
      <c r="AD149" s="519"/>
      <c r="AE149" s="519"/>
      <c r="AF149" s="519"/>
      <c r="AG149" s="519"/>
      <c r="AH149" s="519"/>
      <c r="AI149" s="519"/>
      <c r="AJ149" s="519"/>
      <c r="AK149" s="519"/>
      <c r="AL149" s="417">
        <f t="shared" si="111"/>
        <v>0</v>
      </c>
      <c r="AM149" s="417">
        <f t="shared" si="79"/>
        <v>31</v>
      </c>
      <c r="AN149" s="463">
        <f t="shared" si="185"/>
        <v>0</v>
      </c>
      <c r="AO149" s="463">
        <f t="shared" si="186"/>
        <v>0</v>
      </c>
      <c r="AP149" s="463">
        <f t="shared" si="187"/>
        <v>0</v>
      </c>
      <c r="AQ149" s="463">
        <f t="shared" si="188"/>
        <v>0</v>
      </c>
      <c r="AR149" s="463">
        <f t="shared" si="189"/>
        <v>0</v>
      </c>
      <c r="AS149" s="464">
        <f t="shared" si="190"/>
        <v>0</v>
      </c>
      <c r="AT149" s="464">
        <f t="shared" si="191"/>
        <v>0</v>
      </c>
      <c r="AU149" s="465">
        <f>EH149+(AO149*(CALCULADORA!$L$22/30))+(CUADRO!AP149*CALCULADORA!$J$22)+(CUADRO!AQ149*CALCULADORA!$J$22)+(CUADRO!AR149*CALCULADORA!$J$22)</f>
        <v>0</v>
      </c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97">
        <f t="shared" si="154"/>
        <v>1</v>
      </c>
      <c r="BW149" s="97">
        <f t="shared" si="155"/>
        <v>2</v>
      </c>
      <c r="BX149" s="97">
        <f t="shared" si="156"/>
        <v>3</v>
      </c>
      <c r="BY149" s="97">
        <f t="shared" si="157"/>
        <v>4</v>
      </c>
      <c r="BZ149" s="97">
        <f t="shared" si="158"/>
        <v>5</v>
      </c>
      <c r="CA149" s="97">
        <f t="shared" si="159"/>
        <v>6</v>
      </c>
      <c r="CB149" s="97">
        <f t="shared" si="160"/>
        <v>7</v>
      </c>
      <c r="CC149" s="97">
        <f t="shared" si="161"/>
        <v>8</v>
      </c>
      <c r="CD149" s="97">
        <f t="shared" si="162"/>
        <v>9</v>
      </c>
      <c r="CE149" s="97">
        <f t="shared" si="163"/>
        <v>10</v>
      </c>
      <c r="CF149" s="97">
        <f t="shared" si="164"/>
        <v>11</v>
      </c>
      <c r="CG149" s="97">
        <f t="shared" si="165"/>
        <v>12</v>
      </c>
      <c r="CH149" s="97">
        <f t="shared" si="166"/>
        <v>13</v>
      </c>
      <c r="CI149" s="97">
        <f t="shared" si="167"/>
        <v>14</v>
      </c>
      <c r="CJ149" s="97">
        <f t="shared" si="168"/>
        <v>15</v>
      </c>
      <c r="CK149" s="97">
        <f t="shared" si="169"/>
        <v>16</v>
      </c>
      <c r="CL149" s="97">
        <f t="shared" si="170"/>
        <v>17</v>
      </c>
      <c r="CM149" s="97">
        <f t="shared" si="171"/>
        <v>18</v>
      </c>
      <c r="CN149" s="97">
        <f t="shared" si="172"/>
        <v>19</v>
      </c>
      <c r="CO149" s="97">
        <f t="shared" si="173"/>
        <v>20</v>
      </c>
      <c r="CP149" s="97">
        <f t="shared" si="174"/>
        <v>21</v>
      </c>
      <c r="CQ149" s="97">
        <f t="shared" si="175"/>
        <v>22</v>
      </c>
      <c r="CR149" s="97">
        <f t="shared" si="176"/>
        <v>23</v>
      </c>
      <c r="CS149" s="97">
        <f t="shared" si="177"/>
        <v>24</v>
      </c>
      <c r="CT149" s="97">
        <f t="shared" si="178"/>
        <v>25</v>
      </c>
      <c r="CU149" s="97">
        <f t="shared" si="179"/>
        <v>26</v>
      </c>
      <c r="CV149" s="97">
        <f t="shared" si="180"/>
        <v>27</v>
      </c>
      <c r="CW149" s="97">
        <f t="shared" si="181"/>
        <v>28</v>
      </c>
      <c r="CX149" s="97">
        <f t="shared" si="182"/>
        <v>29</v>
      </c>
      <c r="CY149" s="97">
        <f t="shared" si="183"/>
        <v>30</v>
      </c>
      <c r="CZ149" s="97">
        <f t="shared" si="184"/>
        <v>31</v>
      </c>
      <c r="DA149" s="19"/>
      <c r="DB149" s="19"/>
      <c r="DC149" s="148" t="str">
        <f>IF(G149="X",CALCULADORA!$J$22,IF(CUADRO!G149="V",0,IF(CUADRO!G149="AP",0,IF(CUADRO!G149="HS",0,IF(CUADRO!G149="BA",0,IF(CALCULADORA!$M$2="INVIERNO",CUADRO!EJ149,CUADRO!FP149))))))</f>
        <v/>
      </c>
      <c r="DD149" s="148" t="str">
        <f>IF(H149="X",CALCULADORA!$J$22,IF(CUADRO!H149="V",0,IF(CUADRO!H149="AP",0,IF(CUADRO!H149="HS",0,IF(CUADRO!H149="BA",0,IF(CALCULADORA!$M$2="INVIERNO",CUADRO!EK149,CUADRO!FQ149))))))</f>
        <v/>
      </c>
      <c r="DE149" s="148" t="str">
        <f>IF(I149="X",CALCULADORA!$J$22,IF(CUADRO!I149="V",0,IF(CUADRO!I149="AP",0,IF(CUADRO!I149="HS",0,IF(CUADRO!I149="BA",0,IF(CALCULADORA!$M$2="INVIERNO",CUADRO!EL149,CUADRO!FR149))))))</f>
        <v/>
      </c>
      <c r="DF149" s="148" t="str">
        <f>IF(J149="X",CALCULADORA!$J$22,IF(CUADRO!J149="V",0,IF(CUADRO!J149="AP",0,IF(CUADRO!J149="HS",0,IF(CUADRO!J149="BA",0,IF(CALCULADORA!$M$2="INVIERNO",CUADRO!EM149,CUADRO!FS149))))))</f>
        <v/>
      </c>
      <c r="DG149" s="148" t="str">
        <f>IF(K149="X",CALCULADORA!$J$22,IF(CUADRO!K149="V",0,IF(CUADRO!K149="AP",0,IF(CUADRO!K149="HS",0,IF(CUADRO!K149="BA",0,IF(CALCULADORA!$M$2="INVIERNO",CUADRO!EN149,CUADRO!FT149))))))</f>
        <v/>
      </c>
      <c r="DH149" s="148" t="str">
        <f>IF(L149="X",CALCULADORA!$J$22,IF(CUADRO!L149="V",0,IF(CUADRO!L149="AP",0,IF(CUADRO!L149="HS",0,IF(CUADRO!L149="BA",0,IF(CALCULADORA!$M$2="INVIERNO",CUADRO!EO149,CUADRO!FU149))))))</f>
        <v/>
      </c>
      <c r="DI149" s="148" t="str">
        <f>IF(M149="X",CALCULADORA!$J$22,IF(CUADRO!M149="V",0,IF(CUADRO!M149="AP",0,IF(CUADRO!M149="HS",0,IF(CUADRO!M149="BA",0,IF(CALCULADORA!$M$2="INVIERNO",CUADRO!EP149,CUADRO!FV149))))))</f>
        <v/>
      </c>
      <c r="DJ149" s="148" t="str">
        <f>IF(N149="X",CALCULADORA!$J$22,IF(CUADRO!N149="V",0,IF(CUADRO!N149="AP",0,IF(CUADRO!N149="HS",0,IF(CUADRO!N149="BA",0,IF(CALCULADORA!$M$2="INVIERNO",CUADRO!EQ149,CUADRO!FW149))))))</f>
        <v/>
      </c>
      <c r="DK149" s="148" t="str">
        <f>IF(O149="X",CALCULADORA!$J$22,IF(CUADRO!O149="V",0,IF(CUADRO!O149="AP",0,IF(CUADRO!O149="HS",0,IF(CUADRO!O149="BA",0,IF(CALCULADORA!$M$2="INVIERNO",CUADRO!ER149,CUADRO!FX149))))))</f>
        <v/>
      </c>
      <c r="DL149" s="148" t="str">
        <f>IF(P149="X",CALCULADORA!$J$22,IF(CUADRO!P149="V",0,IF(CUADRO!P149="AP",0,IF(CUADRO!P149="HS",0,IF(CUADRO!P149="BA",0,IF(CALCULADORA!$M$2="INVIERNO",CUADRO!ES149,CUADRO!FY149))))))</f>
        <v/>
      </c>
      <c r="DM149" s="148" t="str">
        <f>IF(Q149="X",CALCULADORA!$J$22,IF(CUADRO!Q149="V",0,IF(CUADRO!Q149="AP",0,IF(CUADRO!Q149="HS",0,IF(CUADRO!Q149="BA",0,IF(CALCULADORA!$M$2="INVIERNO",CUADRO!ET149,CUADRO!FZ149))))))</f>
        <v/>
      </c>
      <c r="DN149" s="148" t="str">
        <f>IF(R149="X",CALCULADORA!$J$22,IF(CUADRO!R149="V",0,IF(CUADRO!R149="AP",0,IF(CUADRO!R149="HS",0,IF(CUADRO!R149="BA",0,IF(CALCULADORA!$M$2="INVIERNO",CUADRO!EU149,CUADRO!GA149))))))</f>
        <v/>
      </c>
      <c r="DO149" s="148" t="str">
        <f>IF(S149="X",CALCULADORA!$J$22,IF(CUADRO!S149="V",0,IF(CUADRO!S149="AP",0,IF(CUADRO!S149="HS",0,IF(CUADRO!S149="BA",0,IF(CALCULADORA!$M$2="INVIERNO",CUADRO!EV149,CUADRO!GB149))))))</f>
        <v/>
      </c>
      <c r="DP149" s="148" t="str">
        <f>IF(T149="X",CALCULADORA!$J$22,IF(CUADRO!T149="V",0,IF(CUADRO!T149="AP",0,IF(CUADRO!T149="HS",0,IF(CUADRO!T149="BA",0,IF(CALCULADORA!$M$2="INVIERNO",CUADRO!EW149,CUADRO!GC149))))))</f>
        <v/>
      </c>
      <c r="DQ149" s="148" t="str">
        <f>IF(U149="X",CALCULADORA!$J$22,IF(CUADRO!U149="V",0,IF(CUADRO!U149="AP",0,IF(CUADRO!U149="HS",0,IF(CUADRO!U149="BA",0,IF(CALCULADORA!$M$2="INVIERNO",CUADRO!EX149,CUADRO!GD149))))))</f>
        <v/>
      </c>
      <c r="DR149" s="148" t="str">
        <f>IF(V149="X",CALCULADORA!$J$22,IF(CUADRO!V149="V",0,IF(CUADRO!V149="AP",0,IF(CUADRO!V149="HS",0,IF(CUADRO!V149="BA",0,IF(CALCULADORA!$M$2="INVIERNO",CUADRO!EY149,CUADRO!GE149))))))</f>
        <v/>
      </c>
      <c r="DS149" s="148" t="str">
        <f>IF(W149="X",CALCULADORA!$J$22,IF(CUADRO!W149="V",0,IF(CUADRO!W149="AP",0,IF(CUADRO!W149="HS",0,IF(CUADRO!W149="BA",0,IF(CALCULADORA!$M$2="INVIERNO",CUADRO!EZ149,CUADRO!GF149))))))</f>
        <v/>
      </c>
      <c r="DT149" s="148" t="str">
        <f>IF(X149="X",CALCULADORA!$J$22,IF(CUADRO!X149="V",0,IF(CUADRO!X149="AP",0,IF(CUADRO!X149="HS",0,IF(CUADRO!X149="BA",0,IF(CALCULADORA!$M$2="INVIERNO",CUADRO!FA149,CUADRO!GG149))))))</f>
        <v/>
      </c>
      <c r="DU149" s="148" t="str">
        <f>IF(Y149="X",CALCULADORA!$J$22,IF(CUADRO!Y149="V",0,IF(CUADRO!Y149="AP",0,IF(CUADRO!Y149="HS",0,IF(CUADRO!Y149="BA",0,IF(CALCULADORA!$M$2="INVIERNO",CUADRO!FB149,CUADRO!GH149))))))</f>
        <v/>
      </c>
      <c r="DV149" s="148" t="str">
        <f>IF(Z149="X",CALCULADORA!$J$22,IF(CUADRO!Z149="V",0,IF(CUADRO!Z149="AP",0,IF(CUADRO!Z149="HS",0,IF(CUADRO!Z149="BA",0,IF(CALCULADORA!$M$2="INVIERNO",CUADRO!FC149,CUADRO!GI149))))))</f>
        <v/>
      </c>
      <c r="DW149" s="148" t="str">
        <f>IF(AA149="X",CALCULADORA!$J$22,IF(CUADRO!AA149="V",0,IF(CUADRO!AA149="AP",0,IF(CUADRO!AA149="HS",0,IF(CUADRO!AA149="BA",0,IF(CALCULADORA!$M$2="INVIERNO",CUADRO!FD149,CUADRO!GJ149))))))</f>
        <v/>
      </c>
      <c r="DX149" s="148" t="str">
        <f>IF(AB149="X",CALCULADORA!$J$22,IF(CUADRO!AB149="V",0,IF(CUADRO!AB149="AP",0,IF(CUADRO!AB149="HS",0,IF(CUADRO!AB149="BA",0,IF(CALCULADORA!$M$2="INVIERNO",CUADRO!FE149,CUADRO!GK149))))))</f>
        <v/>
      </c>
      <c r="DY149" s="148" t="str">
        <f>IF(AC149="X",CALCULADORA!$J$22,IF(CUADRO!AC149="V",0,IF(CUADRO!AC149="AP",0,IF(CUADRO!AC149="HS",0,IF(CUADRO!AC149="BA",0,IF(CALCULADORA!$M$2="INVIERNO",CUADRO!FF149,CUADRO!GL149))))))</f>
        <v/>
      </c>
      <c r="DZ149" s="148" t="str">
        <f>IF(AD149="X",CALCULADORA!$J$22,IF(CUADRO!AD149="V",0,IF(CUADRO!AD149="AP",0,IF(CUADRO!AD149="HS",0,IF(CUADRO!AD149="BA",0,IF(CALCULADORA!$M$2="INVIERNO",CUADRO!FG149,CUADRO!GM149))))))</f>
        <v/>
      </c>
      <c r="EA149" s="148" t="str">
        <f>IF(AE149="X",CALCULADORA!$J$22,IF(CUADRO!AE149="V",0,IF(CUADRO!AE149="AP",0,IF(CUADRO!AE149="HS",0,IF(CUADRO!AE149="BA",0,IF(CALCULADORA!$M$2="INVIERNO",CUADRO!FH149,CUADRO!GN149))))))</f>
        <v/>
      </c>
      <c r="EB149" s="148" t="str">
        <f>IF(AF149="X",CALCULADORA!$J$22,IF(CUADRO!AF149="V",0,IF(CUADRO!AF149="AP",0,IF(CUADRO!AF149="HS",0,IF(CUADRO!AF149="BA",0,IF(CALCULADORA!$M$2="INVIERNO",CUADRO!FI149,CUADRO!GO149))))))</f>
        <v/>
      </c>
      <c r="EC149" s="148" t="str">
        <f>IF(AG149="X",CALCULADORA!$J$22,IF(CUADRO!AG149="V",0,IF(CUADRO!AG149="AP",0,IF(CUADRO!AG149="HS",0,IF(CUADRO!AG149="BA",0,IF(CALCULADORA!$M$2="INVIERNO",CUADRO!FJ149,CUADRO!GP149))))))</f>
        <v/>
      </c>
      <c r="ED149" s="148" t="str">
        <f>IF(AH149="X",CALCULADORA!$J$22,IF(CUADRO!AH149="V",0,IF(CUADRO!AH149="AP",0,IF(CUADRO!AH149="HS",0,IF(CUADRO!AH149="BA",0,IF(CALCULADORA!$M$2="INVIERNO",CUADRO!FK149,CUADRO!GQ149))))))</f>
        <v/>
      </c>
      <c r="EE149" s="148" t="str">
        <f>IF(AI149="X",CALCULADORA!$J$22,IF(CUADRO!AI149="V",0,IF(CUADRO!AI149="AP",0,IF(CUADRO!AI149="HS",0,IF(CUADRO!AI149="BA",0,IF(CALCULADORA!$M$2="INVIERNO",CUADRO!FL149,CUADRO!GR149))))))</f>
        <v/>
      </c>
      <c r="EF149" s="148" t="str">
        <f>IF(AJ149="X",CALCULADORA!$J$22,IF(CUADRO!AJ149="V",0,IF(CUADRO!AJ149="AP",0,IF(CUADRO!AJ149="HS",0,IF(CUADRO!AJ149="BA",0,IF(CALCULADORA!$M$2="INVIERNO",CUADRO!FM149,CUADRO!GS149))))))</f>
        <v/>
      </c>
      <c r="EG149" s="148" t="str">
        <f>IF(AK149="X",CALCULADORA!$J$22,IF(CUADRO!AK149="V",0,IF(CUADRO!AK149="AP",0,IF(CUADRO!AK149="HS",0,IF(CUADRO!AK149="BA",0,IF(CALCULADORA!$M$2="INVIERNO",CUADRO!FN149,CUADRO!GT149))))))</f>
        <v/>
      </c>
      <c r="EH149" s="363">
        <f t="shared" si="192"/>
        <v>0</v>
      </c>
      <c r="EI149" s="19"/>
      <c r="EJ149" s="148" t="str">
        <f>IF(G149="","",IF(G149="L",0,IF(G149="V",0,IF(G149="X",0,IF(G$2="L",VLOOKUP(G149,'H. INV.'!$F$10:$P$171,11,FALSE),IF(G$2="S",VLOOKUP(G149,'H. INV.'!$V$10:$AF$171,11,FALSE),IF(G$2="D",VLOOKUP(G149,'H. INV.'!$AL$10:$AV$171,11,FALSE),"")))))))</f>
        <v/>
      </c>
      <c r="EK149" s="148" t="str">
        <f>IF(H149="","",IF(H149="L",0,IF(H149="V",0,IF(H149="X",0,IF(H$2="L",VLOOKUP(H149,'H. INV.'!$F$10:$P$171,11,FALSE),IF(H$2="S",VLOOKUP(H149,'H. INV.'!$V$10:$AF$171,11,FALSE),IF(H$2="D",VLOOKUP(H149,'H. INV.'!$AL$10:$AV$171,11,FALSE),"")))))))</f>
        <v/>
      </c>
      <c r="EL149" s="148" t="str">
        <f>IF(I149="","",IF(I149="L",0,IF(I149="V",0,IF(I149="X",0,IF(I$2="L",VLOOKUP(I149,'H. INV.'!$F$10:$P$171,11,FALSE),IF(I$2="S",VLOOKUP(I149,'H. INV.'!$V$10:$AF$171,11,FALSE),IF(I$2="D",VLOOKUP(I149,'H. INV.'!$AL$10:$AV$171,11,FALSE),"")))))))</f>
        <v/>
      </c>
      <c r="EM149" s="148" t="str">
        <f>IF(J149="","",IF(J149="L",0,IF(J149="V",0,IF(J149="X",0,IF(J$2="L",VLOOKUP(J149,'H. INV.'!$F$10:$P$171,11,FALSE),IF(J$2="S",VLOOKUP(J149,'H. INV.'!$V$10:$AF$171,11,FALSE),IF(J$2="D",VLOOKUP(J149,'H. INV.'!$AL$10:$AV$171,11,FALSE),"")))))))</f>
        <v/>
      </c>
      <c r="EN149" s="148" t="str">
        <f>IF(K149="","",IF(K149="L",0,IF(K149="V",0,IF(K149="X",0,IF(K$2="L",VLOOKUP(K149,'H. INV.'!$F$10:$P$171,11,FALSE),IF(K$2="S",VLOOKUP(K149,'H. INV.'!$V$10:$AF$171,11,FALSE),IF(K$2="D",VLOOKUP(K149,'H. INV.'!$AL$10:$AV$171,11,FALSE),"")))))))</f>
        <v/>
      </c>
      <c r="EO149" s="148" t="str">
        <f>IF(L149="","",IF(L149="L",0,IF(L149="V",0,IF(L149="X",0,IF(L$2="L",VLOOKUP(L149,'H. INV.'!$F$10:$P$171,11,FALSE),IF(L$2="S",VLOOKUP(L149,'H. INV.'!$V$10:$AF$171,11,FALSE),IF(L$2="D",VLOOKUP(L149,'H. INV.'!$AL$10:$AV$171,11,FALSE),"")))))))</f>
        <v/>
      </c>
      <c r="EP149" s="148" t="str">
        <f>IF(M149="","",IF(M149="L",0,IF(M149="V",0,IF(M149="X",0,IF(M$2="L",VLOOKUP(M149,'H. INV.'!$F$10:$P$171,11,FALSE),IF(M$2="S",VLOOKUP(M149,'H. INV.'!$V$10:$AF$171,11,FALSE),IF(M$2="D",VLOOKUP(M149,'H. INV.'!$AL$10:$AV$171,11,FALSE),"")))))))</f>
        <v/>
      </c>
      <c r="EQ149" s="148" t="str">
        <f>IF(N149="","",IF(N149="L",0,IF(N149="V",0,IF(N149="X",0,IF(N$2="L",VLOOKUP(N149,'H. INV.'!$F$10:$P$171,11,FALSE),IF(N$2="S",VLOOKUP(N149,'H. INV.'!$V$10:$AF$171,11,FALSE),IF(N$2="D",VLOOKUP(N149,'H. INV.'!$AL$10:$AV$171,11,FALSE),"")))))))</f>
        <v/>
      </c>
      <c r="ER149" s="148" t="str">
        <f>IF(O149="","",IF(O149="L",0,IF(O149="V",0,IF(O149="X",0,IF(O$2="L",VLOOKUP(O149,'H. INV.'!$F$10:$P$171,11,FALSE),IF(O$2="S",VLOOKUP(O149,'H. INV.'!$V$10:$AF$171,11,FALSE),IF(O$2="D",VLOOKUP(O149,'H. INV.'!$AL$10:$AV$171,11,FALSE),"")))))))</f>
        <v/>
      </c>
      <c r="ES149" s="148" t="str">
        <f>IF(P149="","",IF(P149="L",0,IF(P149="V",0,IF(P149="X",0,IF(P$2="L",VLOOKUP(P149,'H. INV.'!$F$10:$P$171,11,FALSE),IF(P$2="S",VLOOKUP(P149,'H. INV.'!$V$10:$AF$171,11,FALSE),IF(P$2="D",VLOOKUP(P149,'H. INV.'!$AL$10:$AV$171,11,FALSE),"")))))))</f>
        <v/>
      </c>
      <c r="ET149" s="148" t="str">
        <f>IF(Q149="","",IF(Q149="L",0,IF(Q149="V",0,IF(Q149="X",0,IF(Q$2="L",VLOOKUP(Q149,'H. INV.'!$F$10:$P$171,11,FALSE),IF(Q$2="S",VLOOKUP(Q149,'H. INV.'!$V$10:$AF$171,11,FALSE),IF(Q$2="D",VLOOKUP(Q149,'H. INV.'!$AL$10:$AV$171,11,FALSE),"")))))))</f>
        <v/>
      </c>
      <c r="EU149" s="148" t="str">
        <f>IF(R149="","",IF(R149="L",0,IF(R149="V",0,IF(R149="X",0,IF(R$2="L",VLOOKUP(R149,'H. INV.'!$F$10:$P$171,11,FALSE),IF(R$2="S",VLOOKUP(R149,'H. INV.'!$V$10:$AF$171,11,FALSE),IF(R$2="D",VLOOKUP(R149,'H. INV.'!$AL$10:$AV$171,11,FALSE),"")))))))</f>
        <v/>
      </c>
      <c r="EV149" s="148" t="str">
        <f>IF(S149="","",IF(S149="L",0,IF(S149="V",0,IF(S149="X",0,IF(S$2="L",VLOOKUP(S149,'H. INV.'!$F$10:$P$171,11,FALSE),IF(S$2="S",VLOOKUP(S149,'H. INV.'!$V$10:$AF$171,11,FALSE),IF(S$2="D",VLOOKUP(S149,'H. INV.'!$AL$10:$AV$171,11,FALSE),"")))))))</f>
        <v/>
      </c>
      <c r="EW149" s="148" t="str">
        <f>IF(T149="","",IF(T149="L",0,IF(T149="V",0,IF(T149="X",0,IF(T$2="L",VLOOKUP(T149,'H. INV.'!$F$10:$P$171,11,FALSE),IF(T$2="S",VLOOKUP(T149,'H. INV.'!$V$10:$AF$171,11,FALSE),IF(T$2="D",VLOOKUP(T149,'H. INV.'!$AL$10:$AV$171,11,FALSE),"")))))))</f>
        <v/>
      </c>
      <c r="EX149" s="148" t="str">
        <f>IF(U149="","",IF(U149="L",0,IF(U149="V",0,IF(U149="X",0,IF(U$2="L",VLOOKUP(U149,'H. INV.'!$F$10:$P$171,11,FALSE),IF(U$2="S",VLOOKUP(U149,'H. INV.'!$V$10:$AF$171,11,FALSE),IF(U$2="D",VLOOKUP(U149,'H. INV.'!$AL$10:$AV$171,11,FALSE),"")))))))</f>
        <v/>
      </c>
      <c r="EY149" s="148" t="str">
        <f>IF(V149="","",IF(V149="L",0,IF(V149="V",0,IF(V149="X",0,IF(V$2="L",VLOOKUP(V149,'H. INV.'!$F$10:$P$171,11,FALSE),IF(V$2="S",VLOOKUP(V149,'H. INV.'!$V$10:$AF$171,11,FALSE),IF(V$2="D",VLOOKUP(V149,'H. INV.'!$AL$10:$AV$171,11,FALSE),"")))))))</f>
        <v/>
      </c>
      <c r="EZ149" s="148" t="str">
        <f>IF(W149="","",IF(W149="L",0,IF(W149="V",0,IF(W149="X",0,IF(W$2="L",VLOOKUP(W149,'H. INV.'!$F$10:$P$171,11,FALSE),IF(W$2="S",VLOOKUP(W149,'H. INV.'!$V$10:$AF$171,11,FALSE),IF(W$2="D",VLOOKUP(W149,'H. INV.'!$AL$10:$AV$171,11,FALSE),"")))))))</f>
        <v/>
      </c>
      <c r="FA149" s="148" t="str">
        <f>IF(X149="","",IF(X149="L",0,IF(X149="V",0,IF(X149="X",0,IF(X$2="L",VLOOKUP(X149,'H. INV.'!$F$10:$P$171,11,FALSE),IF(X$2="S",VLOOKUP(X149,'H. INV.'!$V$10:$AF$171,11,FALSE),IF(X$2="D",VLOOKUP(X149,'H. INV.'!$AL$10:$AV$171,11,FALSE),"")))))))</f>
        <v/>
      </c>
      <c r="FB149" s="148" t="str">
        <f>IF(Y149="","",IF(Y149="L",0,IF(Y149="V",0,IF(Y149="X",0,IF(Y$2="L",VLOOKUP(Y149,'H. INV.'!$F$10:$P$171,11,FALSE),IF(Y$2="S",VLOOKUP(Y149,'H. INV.'!$V$10:$AF$171,11,FALSE),IF(Y$2="D",VLOOKUP(Y149,'H. INV.'!$AL$10:$AV$171,11,FALSE),"")))))))</f>
        <v/>
      </c>
      <c r="FC149" s="148" t="str">
        <f>IF(Z149="","",IF(Z149="L",0,IF(Z149="V",0,IF(Z149="X",0,IF(Z$2="L",VLOOKUP(Z149,'H. INV.'!$F$10:$P$171,11,FALSE),IF(Z$2="S",VLOOKUP(Z149,'H. INV.'!$V$10:$AF$171,11,FALSE),IF(Z$2="D",VLOOKUP(Z149,'H. INV.'!$AL$10:$AV$171,11,FALSE),"")))))))</f>
        <v/>
      </c>
      <c r="FD149" s="148" t="str">
        <f>IF(AA149="","",IF(AA149="L",0,IF(AA149="V",0,IF(AA149="X",0,IF(AA$2="L",VLOOKUP(AA149,'H. INV.'!$F$10:$P$171,11,FALSE),IF(AA$2="S",VLOOKUP(AA149,'H. INV.'!$V$10:$AF$171,11,FALSE),IF(AA$2="D",VLOOKUP(AA149,'H. INV.'!$AL$10:$AV$171,11,FALSE),"")))))))</f>
        <v/>
      </c>
      <c r="FE149" s="148" t="str">
        <f>IF(AB149="","",IF(AB149="L",0,IF(AB149="V",0,IF(AB149="X",0,IF(AB$2="L",VLOOKUP(AB149,'H. INV.'!$F$10:$P$171,11,FALSE),IF(AB$2="S",VLOOKUP(AB149,'H. INV.'!$V$10:$AF$171,11,FALSE),IF(AB$2="D",VLOOKUP(AB149,'H. INV.'!$AL$10:$AV$171,11,FALSE),"")))))))</f>
        <v/>
      </c>
      <c r="FF149" s="148" t="str">
        <f>IF(AC149="","",IF(AC149="L",0,IF(AC149="V",0,IF(AC149="X",0,IF(AC$2="L",VLOOKUP(AC149,'H. INV.'!$F$10:$P$171,11,FALSE),IF(AC$2="S",VLOOKUP(AC149,'H. INV.'!$V$10:$AF$171,11,FALSE),IF(AC$2="D",VLOOKUP(AC149,'H. INV.'!$AL$10:$AV$171,11,FALSE),"")))))))</f>
        <v/>
      </c>
      <c r="FG149" s="148" t="str">
        <f>IF(AD149="","",IF(AD149="L",0,IF(AD149="V",0,IF(AD149="X",0,IF(AD$2="L",VLOOKUP(AD149,'H. INV.'!$F$10:$P$171,11,FALSE),IF(AD$2="S",VLOOKUP(AD149,'H. INV.'!$V$10:$AF$171,11,FALSE),IF(AD$2="D",VLOOKUP(AD149,'H. INV.'!$AL$10:$AV$171,11,FALSE),"")))))))</f>
        <v/>
      </c>
      <c r="FH149" s="148" t="str">
        <f>IF(AE149="","",IF(AE149="L",0,IF(AE149="V",0,IF(AE149="X",0,IF(AE$2="L",VLOOKUP(AE149,'H. INV.'!$F$10:$P$171,11,FALSE),IF(AE$2="S",VLOOKUP(AE149,'H. INV.'!$V$10:$AF$171,11,FALSE),IF(AE$2="D",VLOOKUP(AE149,'H. INV.'!$AL$10:$AV$171,11,FALSE),"")))))))</f>
        <v/>
      </c>
      <c r="FI149" s="148" t="str">
        <f>IF(AF149="","",IF(AF149="L",0,IF(AF149="V",0,IF(AF149="X",0,IF(AF$2="L",VLOOKUP(AF149,'H. INV.'!$F$10:$P$171,11,FALSE),IF(AF$2="S",VLOOKUP(AF149,'H. INV.'!$V$10:$AF$171,11,FALSE),IF(AF$2="D",VLOOKUP(AF149,'H. INV.'!$AL$10:$AV$171,11,FALSE),"")))))))</f>
        <v/>
      </c>
      <c r="FJ149" s="148" t="str">
        <f>IF(AG149="","",IF(AG149="L",0,IF(AG149="V",0,IF(AG149="X",0,IF(AG$2="L",VLOOKUP(AG149,'H. INV.'!$F$10:$P$171,11,FALSE),IF(AG$2="S",VLOOKUP(AG149,'H. INV.'!$V$10:$AF$171,11,FALSE),IF(AG$2="D",VLOOKUP(AG149,'H. INV.'!$AL$10:$AV$171,11,FALSE),"")))))))</f>
        <v/>
      </c>
      <c r="FK149" s="148" t="str">
        <f>IF(AH149="","",IF(AH149="L",0,IF(AH149="V",0,IF(AH149="X",0,IF(AH$2="L",VLOOKUP(AH149,'H. INV.'!$F$10:$P$171,11,FALSE),IF(AH$2="S",VLOOKUP(AH149,'H. INV.'!$V$10:$AF$171,11,FALSE),IF(AH$2="D",VLOOKUP(AH149,'H. INV.'!$AL$10:$AV$171,11,FALSE),"")))))))</f>
        <v/>
      </c>
      <c r="FL149" s="148" t="str">
        <f>IF(AI149="","",IF(AI149="L",0,IF(AI149="V",0,IF(AI149="X",0,IF(AI$2="L",VLOOKUP(AI149,'H. INV.'!$F$10:$P$171,11,FALSE),IF(AI$2="S",VLOOKUP(AI149,'H. INV.'!$V$10:$AF$171,11,FALSE),IF(AI$2="D",VLOOKUP(AI149,'H. INV.'!$AL$10:$AV$171,11,FALSE),"")))))))</f>
        <v/>
      </c>
      <c r="FM149" s="148" t="str">
        <f>IF(AJ149="","",IF(AJ149="L",0,IF(AJ149="V",0,IF(AJ149="X",0,IF(AJ$2="L",VLOOKUP(AJ149,'H. INV.'!$F$10:$P$171,11,FALSE),IF(AJ$2="S",VLOOKUP(AJ149,'H. INV.'!$V$10:$AF$171,11,FALSE),IF(AJ$2="D",VLOOKUP(AJ149,'H. INV.'!$AL$10:$AV$171,11,FALSE),"")))))))</f>
        <v/>
      </c>
      <c r="FN149" s="148" t="str">
        <f>IF(AK149="","",IF(AK149="L",0,IF(AK149="V",0,IF(AK149="X",0,IF(AK$2="L",VLOOKUP(AK149,'H. INV.'!$F$10:$P$171,11,FALSE),IF(AK$2="S",VLOOKUP(AK149,'H. INV.'!$V$10:$AF$171,11,FALSE),IF(AK$2="D",VLOOKUP(AK149,'H. INV.'!$AL$10:$AV$171,11,FALSE),"")))))))</f>
        <v/>
      </c>
      <c r="FO149" s="19"/>
      <c r="FP149" s="148" t="str">
        <f>IF(G149="","",IF(G149="L",0,IF(G149="V",0,IF(G149="X",0,IF(G$2="L",VLOOKUP(G149,'H. VER.'!$F$10:$P$171,11,FALSE),IF(G$2="S",VLOOKUP(G149,'H. VER.'!$V$10:$AF$171,11,FALSE),IF(G$2="D",VLOOKUP(G149,'H. VER.'!$AL$10:$AV$171,11,FALSE),"")))))))</f>
        <v/>
      </c>
      <c r="FQ149" s="148" t="str">
        <f>IF(H149="","",IF(H149="L",0,IF(H149="V",0,IF(H149="X",0,IF(H$2="L",VLOOKUP(H149,'H. VER.'!$F$10:$P$171,11,FALSE),IF(H$2="S",VLOOKUP(H149,'H. VER.'!$V$10:$AF$171,11,FALSE),IF(H$2="D",VLOOKUP(H149,'H. VER.'!$AL$10:$AV$171,11,FALSE),"")))))))</f>
        <v/>
      </c>
      <c r="FR149" s="148" t="str">
        <f>IF(I149="","",IF(I149="L",0,IF(I149="V",0,IF(I149="X",0,IF(I$2="L",VLOOKUP(I149,'H. VER.'!$F$10:$P$171,11,FALSE),IF(I$2="S",VLOOKUP(I149,'H. VER.'!$V$10:$AF$171,11,FALSE),IF(I$2="D",VLOOKUP(I149,'H. VER.'!$AL$10:$AV$171,11,FALSE),"")))))))</f>
        <v/>
      </c>
      <c r="FS149" s="148" t="str">
        <f>IF(J149="","",IF(J149="L",0,IF(J149="V",0,IF(J149="X",0,IF(J$2="L",VLOOKUP(J149,'H. VER.'!$F$10:$P$171,11,FALSE),IF(J$2="S",VLOOKUP(J149,'H. VER.'!$V$10:$AF$171,11,FALSE),IF(J$2="D",VLOOKUP(J149,'H. VER.'!$AL$10:$AV$171,11,FALSE),"")))))))</f>
        <v/>
      </c>
      <c r="FT149" s="148" t="str">
        <f>IF(K149="","",IF(K149="L",0,IF(K149="V",0,IF(K149="X",0,IF(K$2="L",VLOOKUP(K149,'H. VER.'!$F$10:$P$171,11,FALSE),IF(K$2="S",VLOOKUP(K149,'H. VER.'!$V$10:$AF$171,11,FALSE),IF(K$2="D",VLOOKUP(K149,'H. VER.'!$AL$10:$AV$171,11,FALSE),"")))))))</f>
        <v/>
      </c>
      <c r="FU149" s="148" t="str">
        <f>IF(L149="","",IF(L149="L",0,IF(L149="V",0,IF(L149="X",0,IF(L$2="L",VLOOKUP(L149,'H. VER.'!$F$10:$P$171,11,FALSE),IF(L$2="S",VLOOKUP(L149,'H. VER.'!$V$10:$AF$171,11,FALSE),IF(L$2="D",VLOOKUP(L149,'H. VER.'!$AL$10:$AV$171,11,FALSE),"")))))))</f>
        <v/>
      </c>
      <c r="FV149" s="148" t="str">
        <f>IF(M149="","",IF(M149="L",0,IF(M149="V",0,IF(M149="X",0,IF(M$2="L",VLOOKUP(M149,'H. VER.'!$F$10:$P$171,11,FALSE),IF(M$2="S",VLOOKUP(M149,'H. VER.'!$V$10:$AF$171,11,FALSE),IF(M$2="D",VLOOKUP(M149,'H. VER.'!$AL$10:$AV$171,11,FALSE),"")))))))</f>
        <v/>
      </c>
      <c r="FW149" s="148" t="str">
        <f>IF(N149="","",IF(N149="L",0,IF(N149="V",0,IF(N149="X",0,IF(N$2="L",VLOOKUP(N149,'H. VER.'!$F$10:$P$171,11,FALSE),IF(N$2="S",VLOOKUP(N149,'H. VER.'!$V$10:$AF$171,11,FALSE),IF(N$2="D",VLOOKUP(N149,'H. VER.'!$AL$10:$AV$171,11,FALSE),"")))))))</f>
        <v/>
      </c>
      <c r="FX149" s="148" t="str">
        <f>IF(O149="","",IF(O149="L",0,IF(O149="V",0,IF(O149="X",0,IF(O$2="L",VLOOKUP(O149,'H. VER.'!$F$10:$P$171,11,FALSE),IF(O$2="S",VLOOKUP(O149,'H. VER.'!$V$10:$AF$171,11,FALSE),IF(O$2="D",VLOOKUP(O149,'H. VER.'!$AL$10:$AV$171,11,FALSE),"")))))))</f>
        <v/>
      </c>
      <c r="FY149" s="148" t="str">
        <f>IF(P149="","",IF(P149="L",0,IF(P149="V",0,IF(P149="X",0,IF(P$2="L",VLOOKUP(P149,'H. VER.'!$F$10:$P$171,11,FALSE),IF(P$2="S",VLOOKUP(P149,'H. VER.'!$V$10:$AF$171,11,FALSE),IF(P$2="D",VLOOKUP(P149,'H. VER.'!$AL$10:$AV$171,11,FALSE),"")))))))</f>
        <v/>
      </c>
      <c r="FZ149" s="148" t="str">
        <f>IF(Q149="","",IF(Q149="L",0,IF(Q149="V",0,IF(Q149="X",0,IF(Q$2="L",VLOOKUP(Q149,'H. VER.'!$F$10:$P$171,11,FALSE),IF(Q$2="S",VLOOKUP(Q149,'H. VER.'!$V$10:$AF$171,11,FALSE),IF(Q$2="D",VLOOKUP(Q149,'H. VER.'!$AL$10:$AV$171,11,FALSE),"")))))))</f>
        <v/>
      </c>
      <c r="GA149" s="148" t="str">
        <f>IF(R149="","",IF(R149="L",0,IF(R149="V",0,IF(R149="X",0,IF(R$2="L",VLOOKUP(R149,'H. VER.'!$F$10:$P$171,11,FALSE),IF(R$2="S",VLOOKUP(R149,'H. VER.'!$V$10:$AF$171,11,FALSE),IF(R$2="D",VLOOKUP(R149,'H. VER.'!$AL$10:$AV$171,11,FALSE),"")))))))</f>
        <v/>
      </c>
      <c r="GB149" s="148" t="str">
        <f>IF(S149="","",IF(S149="L",0,IF(S149="V",0,IF(S149="X",0,IF(S$2="L",VLOOKUP(S149,'H. VER.'!$F$10:$P$171,11,FALSE),IF(S$2="S",VLOOKUP(S149,'H. VER.'!$V$10:$AF$171,11,FALSE),IF(S$2="D",VLOOKUP(S149,'H. VER.'!$AL$10:$AV$171,11,FALSE),"")))))))</f>
        <v/>
      </c>
      <c r="GC149" s="148" t="str">
        <f>IF(T149="","",IF(T149="L",0,IF(T149="V",0,IF(T149="X",0,IF(T$2="L",VLOOKUP(T149,'H. VER.'!$F$10:$P$171,11,FALSE),IF(T$2="S",VLOOKUP(T149,'H. VER.'!$V$10:$AF$171,11,FALSE),IF(T$2="D",VLOOKUP(T149,'H. VER.'!$AL$10:$AV$171,11,FALSE),"")))))))</f>
        <v/>
      </c>
      <c r="GD149" s="148" t="str">
        <f>IF(U149="","",IF(U149="L",0,IF(U149="V",0,IF(U149="X",0,IF(U$2="L",VLOOKUP(U149,'H. VER.'!$F$10:$P$171,11,FALSE),IF(U$2="S",VLOOKUP(U149,'H. VER.'!$V$10:$AF$171,11,FALSE),IF(U$2="D",VLOOKUP(U149,'H. VER.'!$AL$10:$AV$171,11,FALSE),"")))))))</f>
        <v/>
      </c>
      <c r="GE149" s="148" t="str">
        <f>IF(V149="","",IF(V149="L",0,IF(V149="V",0,IF(V149="X",0,IF(V$2="L",VLOOKUP(V149,'H. VER.'!$F$10:$P$171,11,FALSE),IF(V$2="S",VLOOKUP(V149,'H. VER.'!$V$10:$AF$171,11,FALSE),IF(V$2="D",VLOOKUP(V149,'H. VER.'!$AL$10:$AV$171,11,FALSE),"")))))))</f>
        <v/>
      </c>
      <c r="GF149" s="148" t="str">
        <f>IF(W149="","",IF(W149="L",0,IF(W149="V",0,IF(W149="X",0,IF(W$2="L",VLOOKUP(W149,'H. VER.'!$F$10:$P$171,11,FALSE),IF(W$2="S",VLOOKUP(W149,'H. VER.'!$V$10:$AF$171,11,FALSE),IF(W$2="D",VLOOKUP(W149,'H. VER.'!$AL$10:$AV$171,11,FALSE),"")))))))</f>
        <v/>
      </c>
      <c r="GG149" s="148" t="str">
        <f>IF(X149="","",IF(X149="L",0,IF(X149="V",0,IF(X149="X",0,IF(X$2="L",VLOOKUP(X149,'H. VER.'!$F$10:$P$171,11,FALSE),IF(X$2="S",VLOOKUP(X149,'H. VER.'!$V$10:$AF$171,11,FALSE),IF(X$2="D",VLOOKUP(X149,'H. VER.'!$AL$10:$AV$171,11,FALSE),"")))))))</f>
        <v/>
      </c>
      <c r="GH149" s="148" t="str">
        <f>IF(Y149="","",IF(Y149="L",0,IF(Y149="V",0,IF(Y149="X",0,IF(Y$2="L",VLOOKUP(Y149,'H. VER.'!$F$10:$P$171,11,FALSE),IF(Y$2="S",VLOOKUP(Y149,'H. VER.'!$V$10:$AF$171,11,FALSE),IF(Y$2="D",VLOOKUP(Y149,'H. VER.'!$AL$10:$AV$171,11,FALSE),"")))))))</f>
        <v/>
      </c>
      <c r="GI149" s="148" t="str">
        <f>IF(Z149="","",IF(Z149="L",0,IF(Z149="V",0,IF(Z149="X",0,IF(Z$2="L",VLOOKUP(Z149,'H. VER.'!$F$10:$P$171,11,FALSE),IF(Z$2="S",VLOOKUP(Z149,'H. VER.'!$V$10:$AF$171,11,FALSE),IF(Z$2="D",VLOOKUP(Z149,'H. VER.'!$AL$10:$AV$171,11,FALSE),"")))))))</f>
        <v/>
      </c>
      <c r="GJ149" s="148" t="str">
        <f>IF(AA149="","",IF(AA149="L",0,IF(AA149="V",0,IF(AA149="X",0,IF(AA$2="L",VLOOKUP(AA149,'H. VER.'!$F$10:$P$171,11,FALSE),IF(AA$2="S",VLOOKUP(AA149,'H. VER.'!$V$10:$AF$171,11,FALSE),IF(AA$2="D",VLOOKUP(AA149,'H. VER.'!$AL$10:$AV$171,11,FALSE),"")))))))</f>
        <v/>
      </c>
      <c r="GK149" s="148" t="str">
        <f>IF(AB149="","",IF(AB149="L",0,IF(AB149="V",0,IF(AB149="X",0,IF(AB$2="L",VLOOKUP(AB149,'H. VER.'!$F$10:$P$171,11,FALSE),IF(AB$2="S",VLOOKUP(AB149,'H. VER.'!$V$10:$AF$171,11,FALSE),IF(AB$2="D",VLOOKUP(AB149,'H. VER.'!$AL$10:$AV$171,11,FALSE),"")))))))</f>
        <v/>
      </c>
      <c r="GL149" s="148" t="str">
        <f>IF(AC149="","",IF(AC149="L",0,IF(AC149="V",0,IF(AC149="X",0,IF(AC$2="L",VLOOKUP(AC149,'H. VER.'!$F$10:$P$171,11,FALSE),IF(AC$2="S",VLOOKUP(AC149,'H. VER.'!$V$10:$AF$171,11,FALSE),IF(AC$2="D",VLOOKUP(AC149,'H. VER.'!$AL$10:$AV$171,11,FALSE),"")))))))</f>
        <v/>
      </c>
      <c r="GM149" s="148" t="str">
        <f>IF(AD149="","",IF(AD149="L",0,IF(AD149="V",0,IF(AD149="X",0,IF(AD$2="L",VLOOKUP(AD149,'H. VER.'!$F$10:$P$171,11,FALSE),IF(AD$2="S",VLOOKUP(AD149,'H. VER.'!$V$10:$AF$171,11,FALSE),IF(AD$2="D",VLOOKUP(AD149,'H. VER.'!$AL$10:$AV$171,11,FALSE),"")))))))</f>
        <v/>
      </c>
      <c r="GN149" s="148" t="str">
        <f>IF(AE149="","",IF(AE149="L",0,IF(AE149="V",0,IF(AE149="X",0,IF(AE$2="L",VLOOKUP(AE149,'H. VER.'!$F$10:$P$171,11,FALSE),IF(AE$2="S",VLOOKUP(AE149,'H. VER.'!$V$10:$AF$171,11,FALSE),IF(AE$2="D",VLOOKUP(AE149,'H. VER.'!$AL$10:$AV$171,11,FALSE),"")))))))</f>
        <v/>
      </c>
      <c r="GO149" s="148" t="str">
        <f>IF(AF149="","",IF(AF149="L",0,IF(AF149="V",0,IF(AF149="X",0,IF(AF$2="L",VLOOKUP(AF149,'H. VER.'!$F$10:$P$171,11,FALSE),IF(AF$2="S",VLOOKUP(AF149,'H. VER.'!$V$10:$AF$171,11,FALSE),IF(AF$2="D",VLOOKUP(AF149,'H. VER.'!$AL$10:$AV$171,11,FALSE),"")))))))</f>
        <v/>
      </c>
      <c r="GP149" s="148" t="str">
        <f>IF(AG149="","",IF(AG149="L",0,IF(AG149="V",0,IF(AG149="X",0,IF(AG$2="L",VLOOKUP(AG149,'H. VER.'!$F$10:$P$171,11,FALSE),IF(AG$2="S",VLOOKUP(AG149,'H. VER.'!$V$10:$AF$171,11,FALSE),IF(AG$2="D",VLOOKUP(AG149,'H. VER.'!$AL$10:$AV$171,11,FALSE),"")))))))</f>
        <v/>
      </c>
      <c r="GQ149" s="148" t="str">
        <f>IF(AH149="","",IF(AH149="L",0,IF(AH149="V",0,IF(AH149="X",0,IF(AH$2="L",VLOOKUP(AH149,'H. VER.'!$F$10:$P$171,11,FALSE),IF(AH$2="S",VLOOKUP(AH149,'H. VER.'!$V$10:$AF$171,11,FALSE),IF(AH$2="D",VLOOKUP(AH149,'H. VER.'!$AL$10:$AV$171,11,FALSE),"")))))))</f>
        <v/>
      </c>
      <c r="GR149" s="148" t="str">
        <f>IF(AI149="","",IF(AI149="L",0,IF(AI149="V",0,IF(AI149="X",0,IF(AI$2="L",VLOOKUP(AI149,'H. VER.'!$F$10:$P$171,11,FALSE),IF(AI$2="S",VLOOKUP(AI149,'H. VER.'!$V$10:$AF$171,11,FALSE),IF(AI$2="D",VLOOKUP(AI149,'H. VER.'!$AL$10:$AV$171,11,FALSE),"")))))))</f>
        <v/>
      </c>
      <c r="GS149" s="148" t="str">
        <f>IF(AJ149="","",IF(AJ149="L",0,IF(AJ149="V",0,IF(AJ149="X",0,IF(AJ$2="L",VLOOKUP(AJ149,'H. VER.'!$F$10:$P$171,11,FALSE),IF(AJ$2="S",VLOOKUP(AJ149,'H. VER.'!$V$10:$AF$171,11,FALSE),IF(AJ$2="D",VLOOKUP(AJ149,'H. VER.'!$AL$10:$AV$171,11,FALSE),"")))))))</f>
        <v/>
      </c>
      <c r="GT149" s="148" t="str">
        <f>IF(AK149="","",IF(AK149="L",0,IF(AK149="V",0,IF(AK149="X",0,IF(AK$2="L",VLOOKUP(AK149,'H. VER.'!$F$10:$P$171,11,FALSE),IF(AK$2="S",VLOOKUP(AK149,'H. VER.'!$V$10:$AF$171,11,FALSE),IF(AK$2="D",VLOOKUP(AK149,'H. VER.'!$AL$10:$AV$171,11,FALSE),"")))))))</f>
        <v/>
      </c>
      <c r="GU149" s="19"/>
      <c r="GV149" s="417" t="str">
        <f t="shared" si="193"/>
        <v/>
      </c>
      <c r="GW149" s="415"/>
    </row>
    <row r="150" spans="1:205" ht="15" hidden="1" customHeight="1">
      <c r="A150" s="368"/>
      <c r="B150" s="367" t="str">
        <f>IFERROR(VLOOKUP(A566/7/2023+CONDUCTORES!C:V,20,FALSE),"")</f>
        <v/>
      </c>
      <c r="C150" s="560" t="str">
        <f>IF(CUADRO!A150="",IF(B150="","",B150),VLOOKUP(CUADRO!A150,CONDUCTORES!C:E,3,FALSE))</f>
        <v/>
      </c>
      <c r="D150" s="561" t="str">
        <f>IF(ISNA(IF(B150="",IF(A150="","",A150),VLOOKUP(B150,CONDUCTORES!B:F,5,FALSE))),"",(IF(B150="",IF(A150="","",A150),VLOOKUP(B150,CONDUCTORES!B:F,5,FALSE))))</f>
        <v/>
      </c>
      <c r="E150" s="546"/>
      <c r="F150" s="562"/>
      <c r="G150" s="519"/>
      <c r="H150" s="519"/>
      <c r="I150" s="519"/>
      <c r="J150" s="519"/>
      <c r="K150" s="519"/>
      <c r="L150" s="519"/>
      <c r="M150" s="519"/>
      <c r="N150" s="519"/>
      <c r="O150" s="519"/>
      <c r="P150" s="519"/>
      <c r="Q150" s="519"/>
      <c r="R150" s="519"/>
      <c r="S150" s="519"/>
      <c r="T150" s="519"/>
      <c r="U150" s="519"/>
      <c r="V150" s="519"/>
      <c r="W150" s="519"/>
      <c r="X150" s="519"/>
      <c r="Y150" s="519"/>
      <c r="Z150" s="519"/>
      <c r="AA150" s="519"/>
      <c r="AB150" s="519"/>
      <c r="AC150" s="519"/>
      <c r="AD150" s="519"/>
      <c r="AE150" s="519"/>
      <c r="AF150" s="519"/>
      <c r="AG150" s="519"/>
      <c r="AH150" s="519"/>
      <c r="AI150" s="519"/>
      <c r="AJ150" s="519"/>
      <c r="AK150" s="519"/>
      <c r="AL150" s="417">
        <f t="shared" si="111"/>
        <v>0</v>
      </c>
      <c r="AM150" s="417">
        <f t="shared" si="79"/>
        <v>31</v>
      </c>
      <c r="AN150" s="463">
        <f t="shared" si="185"/>
        <v>0</v>
      </c>
      <c r="AO150" s="463">
        <f t="shared" si="186"/>
        <v>0</v>
      </c>
      <c r="AP150" s="463">
        <f t="shared" si="187"/>
        <v>0</v>
      </c>
      <c r="AQ150" s="463">
        <f t="shared" si="188"/>
        <v>0</v>
      </c>
      <c r="AR150" s="463">
        <f t="shared" si="189"/>
        <v>0</v>
      </c>
      <c r="AS150" s="464">
        <f t="shared" si="190"/>
        <v>0</v>
      </c>
      <c r="AT150" s="464">
        <f t="shared" si="191"/>
        <v>0</v>
      </c>
      <c r="AU150" s="465">
        <f>EH150+(AO150*(CALCULADORA!$L$22/30))+(CUADRO!AP150*CALCULADORA!$J$22)+(CUADRO!AQ150*CALCULADORA!$J$22)+(CUADRO!AR150*CALCULADORA!$J$22)</f>
        <v>0</v>
      </c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97">
        <f t="shared" si="154"/>
        <v>1</v>
      </c>
      <c r="BW150" s="97">
        <f t="shared" si="155"/>
        <v>2</v>
      </c>
      <c r="BX150" s="97">
        <f t="shared" si="156"/>
        <v>3</v>
      </c>
      <c r="BY150" s="97">
        <f t="shared" si="157"/>
        <v>4</v>
      </c>
      <c r="BZ150" s="97">
        <f t="shared" si="158"/>
        <v>5</v>
      </c>
      <c r="CA150" s="97">
        <f t="shared" si="159"/>
        <v>6</v>
      </c>
      <c r="CB150" s="97">
        <f t="shared" si="160"/>
        <v>7</v>
      </c>
      <c r="CC150" s="97">
        <f t="shared" si="161"/>
        <v>8</v>
      </c>
      <c r="CD150" s="97">
        <f t="shared" si="162"/>
        <v>9</v>
      </c>
      <c r="CE150" s="97">
        <f t="shared" si="163"/>
        <v>10</v>
      </c>
      <c r="CF150" s="97">
        <f t="shared" si="164"/>
        <v>11</v>
      </c>
      <c r="CG150" s="97">
        <f t="shared" si="165"/>
        <v>12</v>
      </c>
      <c r="CH150" s="97">
        <f t="shared" si="166"/>
        <v>13</v>
      </c>
      <c r="CI150" s="97">
        <f t="shared" si="167"/>
        <v>14</v>
      </c>
      <c r="CJ150" s="97">
        <f t="shared" si="168"/>
        <v>15</v>
      </c>
      <c r="CK150" s="97">
        <f t="shared" si="169"/>
        <v>16</v>
      </c>
      <c r="CL150" s="97">
        <f t="shared" si="170"/>
        <v>17</v>
      </c>
      <c r="CM150" s="97">
        <f t="shared" si="171"/>
        <v>18</v>
      </c>
      <c r="CN150" s="97">
        <f t="shared" si="172"/>
        <v>19</v>
      </c>
      <c r="CO150" s="97">
        <f t="shared" si="173"/>
        <v>20</v>
      </c>
      <c r="CP150" s="97">
        <f t="shared" si="174"/>
        <v>21</v>
      </c>
      <c r="CQ150" s="97">
        <f t="shared" si="175"/>
        <v>22</v>
      </c>
      <c r="CR150" s="97">
        <f t="shared" si="176"/>
        <v>23</v>
      </c>
      <c r="CS150" s="97">
        <f t="shared" si="177"/>
        <v>24</v>
      </c>
      <c r="CT150" s="97">
        <f t="shared" si="178"/>
        <v>25</v>
      </c>
      <c r="CU150" s="97">
        <f t="shared" si="179"/>
        <v>26</v>
      </c>
      <c r="CV150" s="97">
        <f t="shared" si="180"/>
        <v>27</v>
      </c>
      <c r="CW150" s="97">
        <f t="shared" si="181"/>
        <v>28</v>
      </c>
      <c r="CX150" s="97">
        <f t="shared" si="182"/>
        <v>29</v>
      </c>
      <c r="CY150" s="97">
        <f t="shared" si="183"/>
        <v>30</v>
      </c>
      <c r="CZ150" s="97">
        <f t="shared" si="184"/>
        <v>31</v>
      </c>
      <c r="DA150" s="19"/>
      <c r="DB150" s="19"/>
      <c r="DC150" s="148" t="str">
        <f>IF(G150="X",CALCULADORA!$J$22,IF(CUADRO!G150="V",0,IF(CUADRO!G150="AP",0,IF(CUADRO!G150="HS",0,IF(CUADRO!G150="BA",0,IF(CALCULADORA!$M$2="INVIERNO",CUADRO!EJ150,CUADRO!FP150))))))</f>
        <v/>
      </c>
      <c r="DD150" s="148" t="str">
        <f>IF(H150="X",CALCULADORA!$J$22,IF(CUADRO!H150="V",0,IF(CUADRO!H150="AP",0,IF(CUADRO!H150="HS",0,IF(CUADRO!H150="BA",0,IF(CALCULADORA!$M$2="INVIERNO",CUADRO!EK150,CUADRO!FQ150))))))</f>
        <v/>
      </c>
      <c r="DE150" s="148" t="str">
        <f>IF(I150="X",CALCULADORA!$J$22,IF(CUADRO!I150="V",0,IF(CUADRO!I150="AP",0,IF(CUADRO!I150="HS",0,IF(CUADRO!I150="BA",0,IF(CALCULADORA!$M$2="INVIERNO",CUADRO!EL150,CUADRO!FR150))))))</f>
        <v/>
      </c>
      <c r="DF150" s="148" t="str">
        <f>IF(J150="X",CALCULADORA!$J$22,IF(CUADRO!J150="V",0,IF(CUADRO!J150="AP",0,IF(CUADRO!J150="HS",0,IF(CUADRO!J150="BA",0,IF(CALCULADORA!$M$2="INVIERNO",CUADRO!EM150,CUADRO!FS150))))))</f>
        <v/>
      </c>
      <c r="DG150" s="148" t="str">
        <f>IF(K150="X",CALCULADORA!$J$22,IF(CUADRO!K150="V",0,IF(CUADRO!K150="AP",0,IF(CUADRO!K150="HS",0,IF(CUADRO!K150="BA",0,IF(CALCULADORA!$M$2="INVIERNO",CUADRO!EN150,CUADRO!FT150))))))</f>
        <v/>
      </c>
      <c r="DH150" s="148" t="str">
        <f>IF(L150="X",CALCULADORA!$J$22,IF(CUADRO!L150="V",0,IF(CUADRO!L150="AP",0,IF(CUADRO!L150="HS",0,IF(CUADRO!L150="BA",0,IF(CALCULADORA!$M$2="INVIERNO",CUADRO!EO150,CUADRO!FU150))))))</f>
        <v/>
      </c>
      <c r="DI150" s="148" t="str">
        <f>IF(M150="X",CALCULADORA!$J$22,IF(CUADRO!M150="V",0,IF(CUADRO!M150="AP",0,IF(CUADRO!M150="HS",0,IF(CUADRO!M150="BA",0,IF(CALCULADORA!$M$2="INVIERNO",CUADRO!EP150,CUADRO!FV150))))))</f>
        <v/>
      </c>
      <c r="DJ150" s="148" t="str">
        <f>IF(N150="X",CALCULADORA!$J$22,IF(CUADRO!N150="V",0,IF(CUADRO!N150="AP",0,IF(CUADRO!N150="HS",0,IF(CUADRO!N150="BA",0,IF(CALCULADORA!$M$2="INVIERNO",CUADRO!EQ150,CUADRO!FW150))))))</f>
        <v/>
      </c>
      <c r="DK150" s="148" t="str">
        <f>IF(O150="X",CALCULADORA!$J$22,IF(CUADRO!O150="V",0,IF(CUADRO!O150="AP",0,IF(CUADRO!O150="HS",0,IF(CUADRO!O150="BA",0,IF(CALCULADORA!$M$2="INVIERNO",CUADRO!ER150,CUADRO!FX150))))))</f>
        <v/>
      </c>
      <c r="DL150" s="148" t="str">
        <f>IF(P150="X",CALCULADORA!$J$22,IF(CUADRO!P150="V",0,IF(CUADRO!P150="AP",0,IF(CUADRO!P150="HS",0,IF(CUADRO!P150="BA",0,IF(CALCULADORA!$M$2="INVIERNO",CUADRO!ES150,CUADRO!FY150))))))</f>
        <v/>
      </c>
      <c r="DM150" s="148" t="str">
        <f>IF(Q150="X",CALCULADORA!$J$22,IF(CUADRO!Q150="V",0,IF(CUADRO!Q150="AP",0,IF(CUADRO!Q150="HS",0,IF(CUADRO!Q150="BA",0,IF(CALCULADORA!$M$2="INVIERNO",CUADRO!ET150,CUADRO!FZ150))))))</f>
        <v/>
      </c>
      <c r="DN150" s="148" t="str">
        <f>IF(R150="X",CALCULADORA!$J$22,IF(CUADRO!R150="V",0,IF(CUADRO!R150="AP",0,IF(CUADRO!R150="HS",0,IF(CUADRO!R150="BA",0,IF(CALCULADORA!$M$2="INVIERNO",CUADRO!EU150,CUADRO!GA150))))))</f>
        <v/>
      </c>
      <c r="DO150" s="148" t="str">
        <f>IF(S150="X",CALCULADORA!$J$22,IF(CUADRO!S150="V",0,IF(CUADRO!S150="AP",0,IF(CUADRO!S150="HS",0,IF(CUADRO!S150="BA",0,IF(CALCULADORA!$M$2="INVIERNO",CUADRO!EV150,CUADRO!GB150))))))</f>
        <v/>
      </c>
      <c r="DP150" s="148" t="str">
        <f>IF(T150="X",CALCULADORA!$J$22,IF(CUADRO!T150="V",0,IF(CUADRO!T150="AP",0,IF(CUADRO!T150="HS",0,IF(CUADRO!T150="BA",0,IF(CALCULADORA!$M$2="INVIERNO",CUADRO!EW150,CUADRO!GC150))))))</f>
        <v/>
      </c>
      <c r="DQ150" s="148" t="str">
        <f>IF(U150="X",CALCULADORA!$J$22,IF(CUADRO!U150="V",0,IF(CUADRO!U150="AP",0,IF(CUADRO!U150="HS",0,IF(CUADRO!U150="BA",0,IF(CALCULADORA!$M$2="INVIERNO",CUADRO!EX150,CUADRO!GD150))))))</f>
        <v/>
      </c>
      <c r="DR150" s="148" t="str">
        <f>IF(V150="X",CALCULADORA!$J$22,IF(CUADRO!V150="V",0,IF(CUADRO!V150="AP",0,IF(CUADRO!V150="HS",0,IF(CUADRO!V150="BA",0,IF(CALCULADORA!$M$2="INVIERNO",CUADRO!EY150,CUADRO!GE150))))))</f>
        <v/>
      </c>
      <c r="DS150" s="148" t="str">
        <f>IF(W150="X",CALCULADORA!$J$22,IF(CUADRO!W150="V",0,IF(CUADRO!W150="AP",0,IF(CUADRO!W150="HS",0,IF(CUADRO!W150="BA",0,IF(CALCULADORA!$M$2="INVIERNO",CUADRO!EZ150,CUADRO!GF150))))))</f>
        <v/>
      </c>
      <c r="DT150" s="148" t="str">
        <f>IF(X150="X",CALCULADORA!$J$22,IF(CUADRO!X150="V",0,IF(CUADRO!X150="AP",0,IF(CUADRO!X150="HS",0,IF(CUADRO!X150="BA",0,IF(CALCULADORA!$M$2="INVIERNO",CUADRO!FA150,CUADRO!GG150))))))</f>
        <v/>
      </c>
      <c r="DU150" s="148" t="str">
        <f>IF(Y150="X",CALCULADORA!$J$22,IF(CUADRO!Y150="V",0,IF(CUADRO!Y150="AP",0,IF(CUADRO!Y150="HS",0,IF(CUADRO!Y150="BA",0,IF(CALCULADORA!$M$2="INVIERNO",CUADRO!FB150,CUADRO!GH150))))))</f>
        <v/>
      </c>
      <c r="DV150" s="148" t="str">
        <f>IF(Z150="X",CALCULADORA!$J$22,IF(CUADRO!Z150="V",0,IF(CUADRO!Z150="AP",0,IF(CUADRO!Z150="HS",0,IF(CUADRO!Z150="BA",0,IF(CALCULADORA!$M$2="INVIERNO",CUADRO!FC150,CUADRO!GI150))))))</f>
        <v/>
      </c>
      <c r="DW150" s="148" t="str">
        <f>IF(AA150="X",CALCULADORA!$J$22,IF(CUADRO!AA150="V",0,IF(CUADRO!AA150="AP",0,IF(CUADRO!AA150="HS",0,IF(CUADRO!AA150="BA",0,IF(CALCULADORA!$M$2="INVIERNO",CUADRO!FD150,CUADRO!GJ150))))))</f>
        <v/>
      </c>
      <c r="DX150" s="148" t="str">
        <f>IF(AB150="X",CALCULADORA!$J$22,IF(CUADRO!AB150="V",0,IF(CUADRO!AB150="AP",0,IF(CUADRO!AB150="HS",0,IF(CUADRO!AB150="BA",0,IF(CALCULADORA!$M$2="INVIERNO",CUADRO!FE150,CUADRO!GK150))))))</f>
        <v/>
      </c>
      <c r="DY150" s="148" t="str">
        <f>IF(AC150="X",CALCULADORA!$J$22,IF(CUADRO!AC150="V",0,IF(CUADRO!AC150="AP",0,IF(CUADRO!AC150="HS",0,IF(CUADRO!AC150="BA",0,IF(CALCULADORA!$M$2="INVIERNO",CUADRO!FF150,CUADRO!GL150))))))</f>
        <v/>
      </c>
      <c r="DZ150" s="148" t="str">
        <f>IF(AD150="X",CALCULADORA!$J$22,IF(CUADRO!AD150="V",0,IF(CUADRO!AD150="AP",0,IF(CUADRO!AD150="HS",0,IF(CUADRO!AD150="BA",0,IF(CALCULADORA!$M$2="INVIERNO",CUADRO!FG150,CUADRO!GM150))))))</f>
        <v/>
      </c>
      <c r="EA150" s="148" t="str">
        <f>IF(AE150="X",CALCULADORA!$J$22,IF(CUADRO!AE150="V",0,IF(CUADRO!AE150="AP",0,IF(CUADRO!AE150="HS",0,IF(CUADRO!AE150="BA",0,IF(CALCULADORA!$M$2="INVIERNO",CUADRO!FH150,CUADRO!GN150))))))</f>
        <v/>
      </c>
      <c r="EB150" s="148" t="str">
        <f>IF(AF150="X",CALCULADORA!$J$22,IF(CUADRO!AF150="V",0,IF(CUADRO!AF150="AP",0,IF(CUADRO!AF150="HS",0,IF(CUADRO!AF150="BA",0,IF(CALCULADORA!$M$2="INVIERNO",CUADRO!FI150,CUADRO!GO150))))))</f>
        <v/>
      </c>
      <c r="EC150" s="148" t="str">
        <f>IF(AG150="X",CALCULADORA!$J$22,IF(CUADRO!AG150="V",0,IF(CUADRO!AG150="AP",0,IF(CUADRO!AG150="HS",0,IF(CUADRO!AG150="BA",0,IF(CALCULADORA!$M$2="INVIERNO",CUADRO!FJ150,CUADRO!GP150))))))</f>
        <v/>
      </c>
      <c r="ED150" s="148" t="str">
        <f>IF(AH150="X",CALCULADORA!$J$22,IF(CUADRO!AH150="V",0,IF(CUADRO!AH150="AP",0,IF(CUADRO!AH150="HS",0,IF(CUADRO!AH150="BA",0,IF(CALCULADORA!$M$2="INVIERNO",CUADRO!FK150,CUADRO!GQ150))))))</f>
        <v/>
      </c>
      <c r="EE150" s="148" t="str">
        <f>IF(AI150="X",CALCULADORA!$J$22,IF(CUADRO!AI150="V",0,IF(CUADRO!AI150="AP",0,IF(CUADRO!AI150="HS",0,IF(CUADRO!AI150="BA",0,IF(CALCULADORA!$M$2="INVIERNO",CUADRO!FL150,CUADRO!GR150))))))</f>
        <v/>
      </c>
      <c r="EF150" s="148" t="str">
        <f>IF(AJ150="X",CALCULADORA!$J$22,IF(CUADRO!AJ150="V",0,IF(CUADRO!AJ150="AP",0,IF(CUADRO!AJ150="HS",0,IF(CUADRO!AJ150="BA",0,IF(CALCULADORA!$M$2="INVIERNO",CUADRO!FM150,CUADRO!GS150))))))</f>
        <v/>
      </c>
      <c r="EG150" s="148" t="str">
        <f>IF(AK150="X",CALCULADORA!$J$22,IF(CUADRO!AK150="V",0,IF(CUADRO!AK150="AP",0,IF(CUADRO!AK150="HS",0,IF(CUADRO!AK150="BA",0,IF(CALCULADORA!$M$2="INVIERNO",CUADRO!FN150,CUADRO!GT150))))))</f>
        <v/>
      </c>
      <c r="EH150" s="363">
        <f t="shared" si="192"/>
        <v>0</v>
      </c>
      <c r="EI150" s="19"/>
      <c r="EJ150" s="148" t="str">
        <f>IF(G150="","",IF(G150="L",0,IF(G150="V",0,IF(G150="X",0,IF(G$2="L",VLOOKUP(G150,'H. INV.'!$F$10:$P$171,11,FALSE),IF(G$2="S",VLOOKUP(G150,'H. INV.'!$V$10:$AF$171,11,FALSE),IF(G$2="D",VLOOKUP(G150,'H. INV.'!$AL$10:$AV$171,11,FALSE),"")))))))</f>
        <v/>
      </c>
      <c r="EK150" s="148" t="str">
        <f>IF(H150="","",IF(H150="L",0,IF(H150="V",0,IF(H150="X",0,IF(H$2="L",VLOOKUP(H150,'H. INV.'!$F$10:$P$171,11,FALSE),IF(H$2="S",VLOOKUP(H150,'H. INV.'!$V$10:$AF$171,11,FALSE),IF(H$2="D",VLOOKUP(H150,'H. INV.'!$AL$10:$AV$171,11,FALSE),"")))))))</f>
        <v/>
      </c>
      <c r="EL150" s="148" t="str">
        <f>IF(I150="","",IF(I150="L",0,IF(I150="V",0,IF(I150="X",0,IF(I$2="L",VLOOKUP(I150,'H. INV.'!$F$10:$P$171,11,FALSE),IF(I$2="S",VLOOKUP(I150,'H. INV.'!$V$10:$AF$171,11,FALSE),IF(I$2="D",VLOOKUP(I150,'H. INV.'!$AL$10:$AV$171,11,FALSE),"")))))))</f>
        <v/>
      </c>
      <c r="EM150" s="148" t="str">
        <f>IF(J150="","",IF(J150="L",0,IF(J150="V",0,IF(J150="X",0,IF(J$2="L",VLOOKUP(J150,'H. INV.'!$F$10:$P$171,11,FALSE),IF(J$2="S",VLOOKUP(J150,'H. INV.'!$V$10:$AF$171,11,FALSE),IF(J$2="D",VLOOKUP(J150,'H. INV.'!$AL$10:$AV$171,11,FALSE),"")))))))</f>
        <v/>
      </c>
      <c r="EN150" s="148" t="str">
        <f>IF(K150="","",IF(K150="L",0,IF(K150="V",0,IF(K150="X",0,IF(K$2="L",VLOOKUP(K150,'H. INV.'!$F$10:$P$171,11,FALSE),IF(K$2="S",VLOOKUP(K150,'H. INV.'!$V$10:$AF$171,11,FALSE),IF(K$2="D",VLOOKUP(K150,'H. INV.'!$AL$10:$AV$171,11,FALSE),"")))))))</f>
        <v/>
      </c>
      <c r="EO150" s="148" t="str">
        <f>IF(L150="","",IF(L150="L",0,IF(L150="V",0,IF(L150="X",0,IF(L$2="L",VLOOKUP(L150,'H. INV.'!$F$10:$P$171,11,FALSE),IF(L$2="S",VLOOKUP(L150,'H. INV.'!$V$10:$AF$171,11,FALSE),IF(L$2="D",VLOOKUP(L150,'H. INV.'!$AL$10:$AV$171,11,FALSE),"")))))))</f>
        <v/>
      </c>
      <c r="EP150" s="148" t="str">
        <f>IF(M150="","",IF(M150="L",0,IF(M150="V",0,IF(M150="X",0,IF(M$2="L",VLOOKUP(M150,'H. INV.'!$F$10:$P$171,11,FALSE),IF(M$2="S",VLOOKUP(M150,'H. INV.'!$V$10:$AF$171,11,FALSE),IF(M$2="D",VLOOKUP(M150,'H. INV.'!$AL$10:$AV$171,11,FALSE),"")))))))</f>
        <v/>
      </c>
      <c r="EQ150" s="148" t="str">
        <f>IF(N150="","",IF(N150="L",0,IF(N150="V",0,IF(N150="X",0,IF(N$2="L",VLOOKUP(N150,'H. INV.'!$F$10:$P$171,11,FALSE),IF(N$2="S",VLOOKUP(N150,'H. INV.'!$V$10:$AF$171,11,FALSE),IF(N$2="D",VLOOKUP(N150,'H. INV.'!$AL$10:$AV$171,11,FALSE),"")))))))</f>
        <v/>
      </c>
      <c r="ER150" s="148" t="str">
        <f>IF(O150="","",IF(O150="L",0,IF(O150="V",0,IF(O150="X",0,IF(O$2="L",VLOOKUP(O150,'H. INV.'!$F$10:$P$171,11,FALSE),IF(O$2="S",VLOOKUP(O150,'H. INV.'!$V$10:$AF$171,11,FALSE),IF(O$2="D",VLOOKUP(O150,'H. INV.'!$AL$10:$AV$171,11,FALSE),"")))))))</f>
        <v/>
      </c>
      <c r="ES150" s="148" t="str">
        <f>IF(P150="","",IF(P150="L",0,IF(P150="V",0,IF(P150="X",0,IF(P$2="L",VLOOKUP(P150,'H. INV.'!$F$10:$P$171,11,FALSE),IF(P$2="S",VLOOKUP(P150,'H. INV.'!$V$10:$AF$171,11,FALSE),IF(P$2="D",VLOOKUP(P150,'H. INV.'!$AL$10:$AV$171,11,FALSE),"")))))))</f>
        <v/>
      </c>
      <c r="ET150" s="148" t="str">
        <f>IF(Q150="","",IF(Q150="L",0,IF(Q150="V",0,IF(Q150="X",0,IF(Q$2="L",VLOOKUP(Q150,'H. INV.'!$F$10:$P$171,11,FALSE),IF(Q$2="S",VLOOKUP(Q150,'H. INV.'!$V$10:$AF$171,11,FALSE),IF(Q$2="D",VLOOKUP(Q150,'H. INV.'!$AL$10:$AV$171,11,FALSE),"")))))))</f>
        <v/>
      </c>
      <c r="EU150" s="148" t="str">
        <f>IF(R150="","",IF(R150="L",0,IF(R150="V",0,IF(R150="X",0,IF(R$2="L",VLOOKUP(R150,'H. INV.'!$F$10:$P$171,11,FALSE),IF(R$2="S",VLOOKUP(R150,'H. INV.'!$V$10:$AF$171,11,FALSE),IF(R$2="D",VLOOKUP(R150,'H. INV.'!$AL$10:$AV$171,11,FALSE),"")))))))</f>
        <v/>
      </c>
      <c r="EV150" s="148" t="str">
        <f>IF(S150="","",IF(S150="L",0,IF(S150="V",0,IF(S150="X",0,IF(S$2="L",VLOOKUP(S150,'H. INV.'!$F$10:$P$171,11,FALSE),IF(S$2="S",VLOOKUP(S150,'H. INV.'!$V$10:$AF$171,11,FALSE),IF(S$2="D",VLOOKUP(S150,'H. INV.'!$AL$10:$AV$171,11,FALSE),"")))))))</f>
        <v/>
      </c>
      <c r="EW150" s="148" t="str">
        <f>IF(T150="","",IF(T150="L",0,IF(T150="V",0,IF(T150="X",0,IF(T$2="L",VLOOKUP(T150,'H. INV.'!$F$10:$P$171,11,FALSE),IF(T$2="S",VLOOKUP(T150,'H. INV.'!$V$10:$AF$171,11,FALSE),IF(T$2="D",VLOOKUP(T150,'H. INV.'!$AL$10:$AV$171,11,FALSE),"")))))))</f>
        <v/>
      </c>
      <c r="EX150" s="148" t="str">
        <f>IF(U150="","",IF(U150="L",0,IF(U150="V",0,IF(U150="X",0,IF(U$2="L",VLOOKUP(U150,'H. INV.'!$F$10:$P$171,11,FALSE),IF(U$2="S",VLOOKUP(U150,'H. INV.'!$V$10:$AF$171,11,FALSE),IF(U$2="D",VLOOKUP(U150,'H. INV.'!$AL$10:$AV$171,11,FALSE),"")))))))</f>
        <v/>
      </c>
      <c r="EY150" s="148" t="str">
        <f>IF(V150="","",IF(V150="L",0,IF(V150="V",0,IF(V150="X",0,IF(V$2="L",VLOOKUP(V150,'H. INV.'!$F$10:$P$171,11,FALSE),IF(V$2="S",VLOOKUP(V150,'H. INV.'!$V$10:$AF$171,11,FALSE),IF(V$2="D",VLOOKUP(V150,'H. INV.'!$AL$10:$AV$171,11,FALSE),"")))))))</f>
        <v/>
      </c>
      <c r="EZ150" s="148" t="str">
        <f>IF(W150="","",IF(W150="L",0,IF(W150="V",0,IF(W150="X",0,IF(W$2="L",VLOOKUP(W150,'H. INV.'!$F$10:$P$171,11,FALSE),IF(W$2="S",VLOOKUP(W150,'H. INV.'!$V$10:$AF$171,11,FALSE),IF(W$2="D",VLOOKUP(W150,'H. INV.'!$AL$10:$AV$171,11,FALSE),"")))))))</f>
        <v/>
      </c>
      <c r="FA150" s="148" t="str">
        <f>IF(X150="","",IF(X150="L",0,IF(X150="V",0,IF(X150="X",0,IF(X$2="L",VLOOKUP(X150,'H. INV.'!$F$10:$P$171,11,FALSE),IF(X$2="S",VLOOKUP(X150,'H. INV.'!$V$10:$AF$171,11,FALSE),IF(X$2="D",VLOOKUP(X150,'H. INV.'!$AL$10:$AV$171,11,FALSE),"")))))))</f>
        <v/>
      </c>
      <c r="FB150" s="148" t="str">
        <f>IF(Y150="","",IF(Y150="L",0,IF(Y150="V",0,IF(Y150="X",0,IF(Y$2="L",VLOOKUP(Y150,'H. INV.'!$F$10:$P$171,11,FALSE),IF(Y$2="S",VLOOKUP(Y150,'H. INV.'!$V$10:$AF$171,11,FALSE),IF(Y$2="D",VLOOKUP(Y150,'H. INV.'!$AL$10:$AV$171,11,FALSE),"")))))))</f>
        <v/>
      </c>
      <c r="FC150" s="148" t="str">
        <f>IF(Z150="","",IF(Z150="L",0,IF(Z150="V",0,IF(Z150="X",0,IF(Z$2="L",VLOOKUP(Z150,'H. INV.'!$F$10:$P$171,11,FALSE),IF(Z$2="S",VLOOKUP(Z150,'H. INV.'!$V$10:$AF$171,11,FALSE),IF(Z$2="D",VLOOKUP(Z150,'H. INV.'!$AL$10:$AV$171,11,FALSE),"")))))))</f>
        <v/>
      </c>
      <c r="FD150" s="148" t="str">
        <f>IF(AA150="","",IF(AA150="L",0,IF(AA150="V",0,IF(AA150="X",0,IF(AA$2="L",VLOOKUP(AA150,'H. INV.'!$F$10:$P$171,11,FALSE),IF(AA$2="S",VLOOKUP(AA150,'H. INV.'!$V$10:$AF$171,11,FALSE),IF(AA$2="D",VLOOKUP(AA150,'H. INV.'!$AL$10:$AV$171,11,FALSE),"")))))))</f>
        <v/>
      </c>
      <c r="FE150" s="148" t="str">
        <f>IF(AB150="","",IF(AB150="L",0,IF(AB150="V",0,IF(AB150="X",0,IF(AB$2="L",VLOOKUP(AB150,'H. INV.'!$F$10:$P$171,11,FALSE),IF(AB$2="S",VLOOKUP(AB150,'H. INV.'!$V$10:$AF$171,11,FALSE),IF(AB$2="D",VLOOKUP(AB150,'H. INV.'!$AL$10:$AV$171,11,FALSE),"")))))))</f>
        <v/>
      </c>
      <c r="FF150" s="148" t="str">
        <f>IF(AC150="","",IF(AC150="L",0,IF(AC150="V",0,IF(AC150="X",0,IF(AC$2="L",VLOOKUP(AC150,'H. INV.'!$F$10:$P$171,11,FALSE),IF(AC$2="S",VLOOKUP(AC150,'H. INV.'!$V$10:$AF$171,11,FALSE),IF(AC$2="D",VLOOKUP(AC150,'H. INV.'!$AL$10:$AV$171,11,FALSE),"")))))))</f>
        <v/>
      </c>
      <c r="FG150" s="148" t="str">
        <f>IF(AD150="","",IF(AD150="L",0,IF(AD150="V",0,IF(AD150="X",0,IF(AD$2="L",VLOOKUP(AD150,'H. INV.'!$F$10:$P$171,11,FALSE),IF(AD$2="S",VLOOKUP(AD150,'H. INV.'!$V$10:$AF$171,11,FALSE),IF(AD$2="D",VLOOKUP(AD150,'H. INV.'!$AL$10:$AV$171,11,FALSE),"")))))))</f>
        <v/>
      </c>
      <c r="FH150" s="148" t="str">
        <f>IF(AE150="","",IF(AE150="L",0,IF(AE150="V",0,IF(AE150="X",0,IF(AE$2="L",VLOOKUP(AE150,'H. INV.'!$F$10:$P$171,11,FALSE),IF(AE$2="S",VLOOKUP(AE150,'H. INV.'!$V$10:$AF$171,11,FALSE),IF(AE$2="D",VLOOKUP(AE150,'H. INV.'!$AL$10:$AV$171,11,FALSE),"")))))))</f>
        <v/>
      </c>
      <c r="FI150" s="148" t="str">
        <f>IF(AF150="","",IF(AF150="L",0,IF(AF150="V",0,IF(AF150="X",0,IF(AF$2="L",VLOOKUP(AF150,'H. INV.'!$F$10:$P$171,11,FALSE),IF(AF$2="S",VLOOKUP(AF150,'H. INV.'!$V$10:$AF$171,11,FALSE),IF(AF$2="D",VLOOKUP(AF150,'H. INV.'!$AL$10:$AV$171,11,FALSE),"")))))))</f>
        <v/>
      </c>
      <c r="FJ150" s="148" t="str">
        <f>IF(AG150="","",IF(AG150="L",0,IF(AG150="V",0,IF(AG150="X",0,IF(AG$2="L",VLOOKUP(AG150,'H. INV.'!$F$10:$P$171,11,FALSE),IF(AG$2="S",VLOOKUP(AG150,'H. INV.'!$V$10:$AF$171,11,FALSE),IF(AG$2="D",VLOOKUP(AG150,'H. INV.'!$AL$10:$AV$171,11,FALSE),"")))))))</f>
        <v/>
      </c>
      <c r="FK150" s="148" t="str">
        <f>IF(AH150="","",IF(AH150="L",0,IF(AH150="V",0,IF(AH150="X",0,IF(AH$2="L",VLOOKUP(AH150,'H. INV.'!$F$10:$P$171,11,FALSE),IF(AH$2="S",VLOOKUP(AH150,'H. INV.'!$V$10:$AF$171,11,FALSE),IF(AH$2="D",VLOOKUP(AH150,'H. INV.'!$AL$10:$AV$171,11,FALSE),"")))))))</f>
        <v/>
      </c>
      <c r="FL150" s="148" t="str">
        <f>IF(AI150="","",IF(AI150="L",0,IF(AI150="V",0,IF(AI150="X",0,IF(AI$2="L",VLOOKUP(AI150,'H. INV.'!$F$10:$P$171,11,FALSE),IF(AI$2="S",VLOOKUP(AI150,'H. INV.'!$V$10:$AF$171,11,FALSE),IF(AI$2="D",VLOOKUP(AI150,'H. INV.'!$AL$10:$AV$171,11,FALSE),"")))))))</f>
        <v/>
      </c>
      <c r="FM150" s="148" t="str">
        <f>IF(AJ150="","",IF(AJ150="L",0,IF(AJ150="V",0,IF(AJ150="X",0,IF(AJ$2="L",VLOOKUP(AJ150,'H. INV.'!$F$10:$P$171,11,FALSE),IF(AJ$2="S",VLOOKUP(AJ150,'H. INV.'!$V$10:$AF$171,11,FALSE),IF(AJ$2="D",VLOOKUP(AJ150,'H. INV.'!$AL$10:$AV$171,11,FALSE),"")))))))</f>
        <v/>
      </c>
      <c r="FN150" s="148" t="str">
        <f>IF(AK150="","",IF(AK150="L",0,IF(AK150="V",0,IF(AK150="X",0,IF(AK$2="L",VLOOKUP(AK150,'H. INV.'!$F$10:$P$171,11,FALSE),IF(AK$2="S",VLOOKUP(AK150,'H. INV.'!$V$10:$AF$171,11,FALSE),IF(AK$2="D",VLOOKUP(AK150,'H. INV.'!$AL$10:$AV$171,11,FALSE),"")))))))</f>
        <v/>
      </c>
      <c r="FO150" s="19"/>
      <c r="FP150" s="148" t="str">
        <f>IF(G150="","",IF(G150="L",0,IF(G150="V",0,IF(G150="X",0,IF(G$2="L",VLOOKUP(G150,'H. VER.'!$F$10:$P$171,11,FALSE),IF(G$2="S",VLOOKUP(G150,'H. VER.'!$V$10:$AF$171,11,FALSE),IF(G$2="D",VLOOKUP(G150,'H. VER.'!$AL$10:$AV$171,11,FALSE),"")))))))</f>
        <v/>
      </c>
      <c r="FQ150" s="148" t="str">
        <f>IF(H150="","",IF(H150="L",0,IF(H150="V",0,IF(H150="X",0,IF(H$2="L",VLOOKUP(H150,'H. VER.'!$F$10:$P$171,11,FALSE),IF(H$2="S",VLOOKUP(H150,'H. VER.'!$V$10:$AF$171,11,FALSE),IF(H$2="D",VLOOKUP(H150,'H. VER.'!$AL$10:$AV$171,11,FALSE),"")))))))</f>
        <v/>
      </c>
      <c r="FR150" s="148" t="str">
        <f>IF(I150="","",IF(I150="L",0,IF(I150="V",0,IF(I150="X",0,IF(I$2="L",VLOOKUP(I150,'H. VER.'!$F$10:$P$171,11,FALSE),IF(I$2="S",VLOOKUP(I150,'H. VER.'!$V$10:$AF$171,11,FALSE),IF(I$2="D",VLOOKUP(I150,'H. VER.'!$AL$10:$AV$171,11,FALSE),"")))))))</f>
        <v/>
      </c>
      <c r="FS150" s="148" t="str">
        <f>IF(J150="","",IF(J150="L",0,IF(J150="V",0,IF(J150="X",0,IF(J$2="L",VLOOKUP(J150,'H. VER.'!$F$10:$P$171,11,FALSE),IF(J$2="S",VLOOKUP(J150,'H. VER.'!$V$10:$AF$171,11,FALSE),IF(J$2="D",VLOOKUP(J150,'H. VER.'!$AL$10:$AV$171,11,FALSE),"")))))))</f>
        <v/>
      </c>
      <c r="FT150" s="148" t="str">
        <f>IF(K150="","",IF(K150="L",0,IF(K150="V",0,IF(K150="X",0,IF(K$2="L",VLOOKUP(K150,'H. VER.'!$F$10:$P$171,11,FALSE),IF(K$2="S",VLOOKUP(K150,'H. VER.'!$V$10:$AF$171,11,FALSE),IF(K$2="D",VLOOKUP(K150,'H. VER.'!$AL$10:$AV$171,11,FALSE),"")))))))</f>
        <v/>
      </c>
      <c r="FU150" s="148" t="str">
        <f>IF(L150="","",IF(L150="L",0,IF(L150="V",0,IF(L150="X",0,IF(L$2="L",VLOOKUP(L150,'H. VER.'!$F$10:$P$171,11,FALSE),IF(L$2="S",VLOOKUP(L150,'H. VER.'!$V$10:$AF$171,11,FALSE),IF(L$2="D",VLOOKUP(L150,'H. VER.'!$AL$10:$AV$171,11,FALSE),"")))))))</f>
        <v/>
      </c>
      <c r="FV150" s="148" t="str">
        <f>IF(M150="","",IF(M150="L",0,IF(M150="V",0,IF(M150="X",0,IF(M$2="L",VLOOKUP(M150,'H. VER.'!$F$10:$P$171,11,FALSE),IF(M$2="S",VLOOKUP(M150,'H. VER.'!$V$10:$AF$171,11,FALSE),IF(M$2="D",VLOOKUP(M150,'H. VER.'!$AL$10:$AV$171,11,FALSE),"")))))))</f>
        <v/>
      </c>
      <c r="FW150" s="148" t="str">
        <f>IF(N150="","",IF(N150="L",0,IF(N150="V",0,IF(N150="X",0,IF(N$2="L",VLOOKUP(N150,'H. VER.'!$F$10:$P$171,11,FALSE),IF(N$2="S",VLOOKUP(N150,'H. VER.'!$V$10:$AF$171,11,FALSE),IF(N$2="D",VLOOKUP(N150,'H. VER.'!$AL$10:$AV$171,11,FALSE),"")))))))</f>
        <v/>
      </c>
      <c r="FX150" s="148" t="str">
        <f>IF(O150="","",IF(O150="L",0,IF(O150="V",0,IF(O150="X",0,IF(O$2="L",VLOOKUP(O150,'H. VER.'!$F$10:$P$171,11,FALSE),IF(O$2="S",VLOOKUP(O150,'H. VER.'!$V$10:$AF$171,11,FALSE),IF(O$2="D",VLOOKUP(O150,'H. VER.'!$AL$10:$AV$171,11,FALSE),"")))))))</f>
        <v/>
      </c>
      <c r="FY150" s="148" t="str">
        <f>IF(P150="","",IF(P150="L",0,IF(P150="V",0,IF(P150="X",0,IF(P$2="L",VLOOKUP(P150,'H. VER.'!$F$10:$P$171,11,FALSE),IF(P$2="S",VLOOKUP(P150,'H. VER.'!$V$10:$AF$171,11,FALSE),IF(P$2="D",VLOOKUP(P150,'H. VER.'!$AL$10:$AV$171,11,FALSE),"")))))))</f>
        <v/>
      </c>
      <c r="FZ150" s="148" t="str">
        <f>IF(Q150="","",IF(Q150="L",0,IF(Q150="V",0,IF(Q150="X",0,IF(Q$2="L",VLOOKUP(Q150,'H. VER.'!$F$10:$P$171,11,FALSE),IF(Q$2="S",VLOOKUP(Q150,'H. VER.'!$V$10:$AF$171,11,FALSE),IF(Q$2="D",VLOOKUP(Q150,'H. VER.'!$AL$10:$AV$171,11,FALSE),"")))))))</f>
        <v/>
      </c>
      <c r="GA150" s="148" t="str">
        <f>IF(R150="","",IF(R150="L",0,IF(R150="V",0,IF(R150="X",0,IF(R$2="L",VLOOKUP(R150,'H. VER.'!$F$10:$P$171,11,FALSE),IF(R$2="S",VLOOKUP(R150,'H. VER.'!$V$10:$AF$171,11,FALSE),IF(R$2="D",VLOOKUP(R150,'H. VER.'!$AL$10:$AV$171,11,FALSE),"")))))))</f>
        <v/>
      </c>
      <c r="GB150" s="148" t="str">
        <f>IF(S150="","",IF(S150="L",0,IF(S150="V",0,IF(S150="X",0,IF(S$2="L",VLOOKUP(S150,'H. VER.'!$F$10:$P$171,11,FALSE),IF(S$2="S",VLOOKUP(S150,'H. VER.'!$V$10:$AF$171,11,FALSE),IF(S$2="D",VLOOKUP(S150,'H. VER.'!$AL$10:$AV$171,11,FALSE),"")))))))</f>
        <v/>
      </c>
      <c r="GC150" s="148" t="str">
        <f>IF(T150="","",IF(T150="L",0,IF(T150="V",0,IF(T150="X",0,IF(T$2="L",VLOOKUP(T150,'H. VER.'!$F$10:$P$171,11,FALSE),IF(T$2="S",VLOOKUP(T150,'H. VER.'!$V$10:$AF$171,11,FALSE),IF(T$2="D",VLOOKUP(T150,'H. VER.'!$AL$10:$AV$171,11,FALSE),"")))))))</f>
        <v/>
      </c>
      <c r="GD150" s="148" t="str">
        <f>IF(U150="","",IF(U150="L",0,IF(U150="V",0,IF(U150="X",0,IF(U$2="L",VLOOKUP(U150,'H. VER.'!$F$10:$P$171,11,FALSE),IF(U$2="S",VLOOKUP(U150,'H. VER.'!$V$10:$AF$171,11,FALSE),IF(U$2="D",VLOOKUP(U150,'H. VER.'!$AL$10:$AV$171,11,FALSE),"")))))))</f>
        <v/>
      </c>
      <c r="GE150" s="148" t="str">
        <f>IF(V150="","",IF(V150="L",0,IF(V150="V",0,IF(V150="X",0,IF(V$2="L",VLOOKUP(V150,'H. VER.'!$F$10:$P$171,11,FALSE),IF(V$2="S",VLOOKUP(V150,'H. VER.'!$V$10:$AF$171,11,FALSE),IF(V$2="D",VLOOKUP(V150,'H. VER.'!$AL$10:$AV$171,11,FALSE),"")))))))</f>
        <v/>
      </c>
      <c r="GF150" s="148" t="str">
        <f>IF(W150="","",IF(W150="L",0,IF(W150="V",0,IF(W150="X",0,IF(W$2="L",VLOOKUP(W150,'H. VER.'!$F$10:$P$171,11,FALSE),IF(W$2="S",VLOOKUP(W150,'H. VER.'!$V$10:$AF$171,11,FALSE),IF(W$2="D",VLOOKUP(W150,'H. VER.'!$AL$10:$AV$171,11,FALSE),"")))))))</f>
        <v/>
      </c>
      <c r="GG150" s="148" t="str">
        <f>IF(X150="","",IF(X150="L",0,IF(X150="V",0,IF(X150="X",0,IF(X$2="L",VLOOKUP(X150,'H. VER.'!$F$10:$P$171,11,FALSE),IF(X$2="S",VLOOKUP(X150,'H. VER.'!$V$10:$AF$171,11,FALSE),IF(X$2="D",VLOOKUP(X150,'H. VER.'!$AL$10:$AV$171,11,FALSE),"")))))))</f>
        <v/>
      </c>
      <c r="GH150" s="148" t="str">
        <f>IF(Y150="","",IF(Y150="L",0,IF(Y150="V",0,IF(Y150="X",0,IF(Y$2="L",VLOOKUP(Y150,'H. VER.'!$F$10:$P$171,11,FALSE),IF(Y$2="S",VLOOKUP(Y150,'H. VER.'!$V$10:$AF$171,11,FALSE),IF(Y$2="D",VLOOKUP(Y150,'H. VER.'!$AL$10:$AV$171,11,FALSE),"")))))))</f>
        <v/>
      </c>
      <c r="GI150" s="148" t="str">
        <f>IF(Z150="","",IF(Z150="L",0,IF(Z150="V",0,IF(Z150="X",0,IF(Z$2="L",VLOOKUP(Z150,'H. VER.'!$F$10:$P$171,11,FALSE),IF(Z$2="S",VLOOKUP(Z150,'H. VER.'!$V$10:$AF$171,11,FALSE),IF(Z$2="D",VLOOKUP(Z150,'H. VER.'!$AL$10:$AV$171,11,FALSE),"")))))))</f>
        <v/>
      </c>
      <c r="GJ150" s="148" t="str">
        <f>IF(AA150="","",IF(AA150="L",0,IF(AA150="V",0,IF(AA150="X",0,IF(AA$2="L",VLOOKUP(AA150,'H. VER.'!$F$10:$P$171,11,FALSE),IF(AA$2="S",VLOOKUP(AA150,'H. VER.'!$V$10:$AF$171,11,FALSE),IF(AA$2="D",VLOOKUP(AA150,'H. VER.'!$AL$10:$AV$171,11,FALSE),"")))))))</f>
        <v/>
      </c>
      <c r="GK150" s="148" t="str">
        <f>IF(AB150="","",IF(AB150="L",0,IF(AB150="V",0,IF(AB150="X",0,IF(AB$2="L",VLOOKUP(AB150,'H. VER.'!$F$10:$P$171,11,FALSE),IF(AB$2="S",VLOOKUP(AB150,'H. VER.'!$V$10:$AF$171,11,FALSE),IF(AB$2="D",VLOOKUP(AB150,'H. VER.'!$AL$10:$AV$171,11,FALSE),"")))))))</f>
        <v/>
      </c>
      <c r="GL150" s="148" t="str">
        <f>IF(AC150="","",IF(AC150="L",0,IF(AC150="V",0,IF(AC150="X",0,IF(AC$2="L",VLOOKUP(AC150,'H. VER.'!$F$10:$P$171,11,FALSE),IF(AC$2="S",VLOOKUP(AC150,'H. VER.'!$V$10:$AF$171,11,FALSE),IF(AC$2="D",VLOOKUP(AC150,'H. VER.'!$AL$10:$AV$171,11,FALSE),"")))))))</f>
        <v/>
      </c>
      <c r="GM150" s="148" t="str">
        <f>IF(AD150="","",IF(AD150="L",0,IF(AD150="V",0,IF(AD150="X",0,IF(AD$2="L",VLOOKUP(AD150,'H. VER.'!$F$10:$P$171,11,FALSE),IF(AD$2="S",VLOOKUP(AD150,'H. VER.'!$V$10:$AF$171,11,FALSE),IF(AD$2="D",VLOOKUP(AD150,'H. VER.'!$AL$10:$AV$171,11,FALSE),"")))))))</f>
        <v/>
      </c>
      <c r="GN150" s="148" t="str">
        <f>IF(AE150="","",IF(AE150="L",0,IF(AE150="V",0,IF(AE150="X",0,IF(AE$2="L",VLOOKUP(AE150,'H. VER.'!$F$10:$P$171,11,FALSE),IF(AE$2="S",VLOOKUP(AE150,'H. VER.'!$V$10:$AF$171,11,FALSE),IF(AE$2="D",VLOOKUP(AE150,'H. VER.'!$AL$10:$AV$171,11,FALSE),"")))))))</f>
        <v/>
      </c>
      <c r="GO150" s="148" t="str">
        <f>IF(AF150="","",IF(AF150="L",0,IF(AF150="V",0,IF(AF150="X",0,IF(AF$2="L",VLOOKUP(AF150,'H. VER.'!$F$10:$P$171,11,FALSE),IF(AF$2="S",VLOOKUP(AF150,'H. VER.'!$V$10:$AF$171,11,FALSE),IF(AF$2="D",VLOOKUP(AF150,'H. VER.'!$AL$10:$AV$171,11,FALSE),"")))))))</f>
        <v/>
      </c>
      <c r="GP150" s="148" t="str">
        <f>IF(AG150="","",IF(AG150="L",0,IF(AG150="V",0,IF(AG150="X",0,IF(AG$2="L",VLOOKUP(AG150,'H. VER.'!$F$10:$P$171,11,FALSE),IF(AG$2="S",VLOOKUP(AG150,'H. VER.'!$V$10:$AF$171,11,FALSE),IF(AG$2="D",VLOOKUP(AG150,'H. VER.'!$AL$10:$AV$171,11,FALSE),"")))))))</f>
        <v/>
      </c>
      <c r="GQ150" s="148" t="str">
        <f>IF(AH150="","",IF(AH150="L",0,IF(AH150="V",0,IF(AH150="X",0,IF(AH$2="L",VLOOKUP(AH150,'H. VER.'!$F$10:$P$171,11,FALSE),IF(AH$2="S",VLOOKUP(AH150,'H. VER.'!$V$10:$AF$171,11,FALSE),IF(AH$2="D",VLOOKUP(AH150,'H. VER.'!$AL$10:$AV$171,11,FALSE),"")))))))</f>
        <v/>
      </c>
      <c r="GR150" s="148" t="str">
        <f>IF(AI150="","",IF(AI150="L",0,IF(AI150="V",0,IF(AI150="X",0,IF(AI$2="L",VLOOKUP(AI150,'H. VER.'!$F$10:$P$171,11,FALSE),IF(AI$2="S",VLOOKUP(AI150,'H. VER.'!$V$10:$AF$171,11,FALSE),IF(AI$2="D",VLOOKUP(AI150,'H. VER.'!$AL$10:$AV$171,11,FALSE),"")))))))</f>
        <v/>
      </c>
      <c r="GS150" s="148" t="str">
        <f>IF(AJ150="","",IF(AJ150="L",0,IF(AJ150="V",0,IF(AJ150="X",0,IF(AJ$2="L",VLOOKUP(AJ150,'H. VER.'!$F$10:$P$171,11,FALSE),IF(AJ$2="S",VLOOKUP(AJ150,'H. VER.'!$V$10:$AF$171,11,FALSE),IF(AJ$2="D",VLOOKUP(AJ150,'H. VER.'!$AL$10:$AV$171,11,FALSE),"")))))))</f>
        <v/>
      </c>
      <c r="GT150" s="148" t="str">
        <f>IF(AK150="","",IF(AK150="L",0,IF(AK150="V",0,IF(AK150="X",0,IF(AK$2="L",VLOOKUP(AK150,'H. VER.'!$F$10:$P$171,11,FALSE),IF(AK$2="S",VLOOKUP(AK150,'H. VER.'!$V$10:$AF$171,11,FALSE),IF(AK$2="D",VLOOKUP(AK150,'H. VER.'!$AL$10:$AV$171,11,FALSE),"")))))))</f>
        <v/>
      </c>
      <c r="GU150" s="19"/>
      <c r="GV150" s="417" t="str">
        <f t="shared" si="193"/>
        <v/>
      </c>
      <c r="GW150" s="415"/>
    </row>
    <row r="151" spans="1:205" ht="15" hidden="1" customHeight="1">
      <c r="A151" s="368"/>
      <c r="B151" s="367" t="str">
        <f>IFERROR(VLOOKUP(A567/7/2023+CONDUCTORES!C:V,20,FALSE),"")</f>
        <v/>
      </c>
      <c r="C151" s="560" t="str">
        <f>IF(CUADRO!A151="",IF(B151="","",B151),VLOOKUP(CUADRO!A151,CONDUCTORES!C:E,3,FALSE))</f>
        <v/>
      </c>
      <c r="D151" s="561" t="str">
        <f>IF(ISNA(IF(B151="",IF(A151="","",A151),VLOOKUP(B151,CONDUCTORES!B:F,5,FALSE))),"",(IF(B151="",IF(A151="","",A151),VLOOKUP(B151,CONDUCTORES!B:F,5,FALSE))))</f>
        <v/>
      </c>
      <c r="E151" s="546"/>
      <c r="F151" s="562"/>
      <c r="G151" s="519"/>
      <c r="H151" s="519"/>
      <c r="I151" s="519"/>
      <c r="J151" s="519"/>
      <c r="K151" s="519"/>
      <c r="L151" s="519"/>
      <c r="M151" s="519"/>
      <c r="N151" s="519"/>
      <c r="O151" s="519"/>
      <c r="P151" s="519"/>
      <c r="Q151" s="519"/>
      <c r="R151" s="519"/>
      <c r="S151" s="519"/>
      <c r="T151" s="519"/>
      <c r="U151" s="519"/>
      <c r="V151" s="519"/>
      <c r="W151" s="519"/>
      <c r="X151" s="519"/>
      <c r="Y151" s="519"/>
      <c r="Z151" s="519"/>
      <c r="AA151" s="519"/>
      <c r="AB151" s="519"/>
      <c r="AC151" s="519"/>
      <c r="AD151" s="519"/>
      <c r="AE151" s="519"/>
      <c r="AF151" s="519"/>
      <c r="AG151" s="519"/>
      <c r="AH151" s="519"/>
      <c r="AI151" s="519"/>
      <c r="AJ151" s="519"/>
      <c r="AK151" s="519"/>
      <c r="AL151" s="417">
        <f t="shared" si="111"/>
        <v>0</v>
      </c>
      <c r="AM151" s="417">
        <f t="shared" si="79"/>
        <v>31</v>
      </c>
      <c r="AN151" s="463">
        <f t="shared" si="185"/>
        <v>0</v>
      </c>
      <c r="AO151" s="463">
        <f t="shared" si="186"/>
        <v>0</v>
      </c>
      <c r="AP151" s="463">
        <f t="shared" si="187"/>
        <v>0</v>
      </c>
      <c r="AQ151" s="463">
        <f t="shared" si="188"/>
        <v>0</v>
      </c>
      <c r="AR151" s="463">
        <f t="shared" si="189"/>
        <v>0</v>
      </c>
      <c r="AS151" s="464">
        <f t="shared" si="190"/>
        <v>0</v>
      </c>
      <c r="AT151" s="464">
        <f t="shared" si="191"/>
        <v>0</v>
      </c>
      <c r="AU151" s="465">
        <f>EH151+(AO151*(CALCULADORA!$L$22/30))+(CUADRO!AP151*CALCULADORA!$J$22)+(CUADRO!AQ151*CALCULADORA!$J$22)+(CUADRO!AR151*CALCULADORA!$J$22)</f>
        <v>0</v>
      </c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97">
        <f t="shared" si="154"/>
        <v>1</v>
      </c>
      <c r="BW151" s="97">
        <f t="shared" si="155"/>
        <v>2</v>
      </c>
      <c r="BX151" s="97">
        <f t="shared" si="156"/>
        <v>3</v>
      </c>
      <c r="BY151" s="97">
        <f t="shared" si="157"/>
        <v>4</v>
      </c>
      <c r="BZ151" s="97">
        <f t="shared" si="158"/>
        <v>5</v>
      </c>
      <c r="CA151" s="97">
        <f t="shared" si="159"/>
        <v>6</v>
      </c>
      <c r="CB151" s="97">
        <f t="shared" si="160"/>
        <v>7</v>
      </c>
      <c r="CC151" s="97">
        <f t="shared" si="161"/>
        <v>8</v>
      </c>
      <c r="CD151" s="97">
        <f t="shared" si="162"/>
        <v>9</v>
      </c>
      <c r="CE151" s="97">
        <f t="shared" si="163"/>
        <v>10</v>
      </c>
      <c r="CF151" s="97">
        <f t="shared" si="164"/>
        <v>11</v>
      </c>
      <c r="CG151" s="97">
        <f t="shared" si="165"/>
        <v>12</v>
      </c>
      <c r="CH151" s="97">
        <f t="shared" si="166"/>
        <v>13</v>
      </c>
      <c r="CI151" s="97">
        <f t="shared" si="167"/>
        <v>14</v>
      </c>
      <c r="CJ151" s="97">
        <f t="shared" si="168"/>
        <v>15</v>
      </c>
      <c r="CK151" s="97">
        <f t="shared" si="169"/>
        <v>16</v>
      </c>
      <c r="CL151" s="97">
        <f t="shared" si="170"/>
        <v>17</v>
      </c>
      <c r="CM151" s="97">
        <f t="shared" si="171"/>
        <v>18</v>
      </c>
      <c r="CN151" s="97">
        <f t="shared" si="172"/>
        <v>19</v>
      </c>
      <c r="CO151" s="97">
        <f t="shared" si="173"/>
        <v>20</v>
      </c>
      <c r="CP151" s="97">
        <f t="shared" si="174"/>
        <v>21</v>
      </c>
      <c r="CQ151" s="97">
        <f t="shared" si="175"/>
        <v>22</v>
      </c>
      <c r="CR151" s="97">
        <f t="shared" si="176"/>
        <v>23</v>
      </c>
      <c r="CS151" s="97">
        <f t="shared" si="177"/>
        <v>24</v>
      </c>
      <c r="CT151" s="97">
        <f t="shared" si="178"/>
        <v>25</v>
      </c>
      <c r="CU151" s="97">
        <f t="shared" si="179"/>
        <v>26</v>
      </c>
      <c r="CV151" s="97">
        <f t="shared" si="180"/>
        <v>27</v>
      </c>
      <c r="CW151" s="97">
        <f t="shared" si="181"/>
        <v>28</v>
      </c>
      <c r="CX151" s="97">
        <f t="shared" si="182"/>
        <v>29</v>
      </c>
      <c r="CY151" s="97">
        <f t="shared" si="183"/>
        <v>30</v>
      </c>
      <c r="CZ151" s="97">
        <f t="shared" si="184"/>
        <v>31</v>
      </c>
      <c r="DA151" s="19"/>
      <c r="DB151" s="19"/>
      <c r="DC151" s="148" t="str">
        <f>IF(G151="X",CALCULADORA!$J$22,IF(CUADRO!G151="V",0,IF(CUADRO!G151="AP",0,IF(CUADRO!G151="HS",0,IF(CUADRO!G151="BA",0,IF(CALCULADORA!$M$2="INVIERNO",CUADRO!EJ151,CUADRO!FP151))))))</f>
        <v/>
      </c>
      <c r="DD151" s="148" t="str">
        <f>IF(H151="X",CALCULADORA!$J$22,IF(CUADRO!H151="V",0,IF(CUADRO!H151="AP",0,IF(CUADRO!H151="HS",0,IF(CUADRO!H151="BA",0,IF(CALCULADORA!$M$2="INVIERNO",CUADRO!EK151,CUADRO!FQ151))))))</f>
        <v/>
      </c>
      <c r="DE151" s="148" t="str">
        <f>IF(I151="X",CALCULADORA!$J$22,IF(CUADRO!I151="V",0,IF(CUADRO!I151="AP",0,IF(CUADRO!I151="HS",0,IF(CUADRO!I151="BA",0,IF(CALCULADORA!$M$2="INVIERNO",CUADRO!EL151,CUADRO!FR151))))))</f>
        <v/>
      </c>
      <c r="DF151" s="148" t="str">
        <f>IF(J151="X",CALCULADORA!$J$22,IF(CUADRO!J151="V",0,IF(CUADRO!J151="AP",0,IF(CUADRO!J151="HS",0,IF(CUADRO!J151="BA",0,IF(CALCULADORA!$M$2="INVIERNO",CUADRO!EM151,CUADRO!FS151))))))</f>
        <v/>
      </c>
      <c r="DG151" s="148" t="str">
        <f>IF(K151="X",CALCULADORA!$J$22,IF(CUADRO!K151="V",0,IF(CUADRO!K151="AP",0,IF(CUADRO!K151="HS",0,IF(CUADRO!K151="BA",0,IF(CALCULADORA!$M$2="INVIERNO",CUADRO!EN151,CUADRO!FT151))))))</f>
        <v/>
      </c>
      <c r="DH151" s="148" t="str">
        <f>IF(L151="X",CALCULADORA!$J$22,IF(CUADRO!L151="V",0,IF(CUADRO!L151="AP",0,IF(CUADRO!L151="HS",0,IF(CUADRO!L151="BA",0,IF(CALCULADORA!$M$2="INVIERNO",CUADRO!EO151,CUADRO!FU151))))))</f>
        <v/>
      </c>
      <c r="DI151" s="148" t="str">
        <f>IF(M151="X",CALCULADORA!$J$22,IF(CUADRO!M151="V",0,IF(CUADRO!M151="AP",0,IF(CUADRO!M151="HS",0,IF(CUADRO!M151="BA",0,IF(CALCULADORA!$M$2="INVIERNO",CUADRO!EP151,CUADRO!FV151))))))</f>
        <v/>
      </c>
      <c r="DJ151" s="148" t="str">
        <f>IF(N151="X",CALCULADORA!$J$22,IF(CUADRO!N151="V",0,IF(CUADRO!N151="AP",0,IF(CUADRO!N151="HS",0,IF(CUADRO!N151="BA",0,IF(CALCULADORA!$M$2="INVIERNO",CUADRO!EQ151,CUADRO!FW151))))))</f>
        <v/>
      </c>
      <c r="DK151" s="148" t="str">
        <f>IF(O151="X",CALCULADORA!$J$22,IF(CUADRO!O151="V",0,IF(CUADRO!O151="AP",0,IF(CUADRO!O151="HS",0,IF(CUADRO!O151="BA",0,IF(CALCULADORA!$M$2="INVIERNO",CUADRO!ER151,CUADRO!FX151))))))</f>
        <v/>
      </c>
      <c r="DL151" s="148" t="str">
        <f>IF(P151="X",CALCULADORA!$J$22,IF(CUADRO!P151="V",0,IF(CUADRO!P151="AP",0,IF(CUADRO!P151="HS",0,IF(CUADRO!P151="BA",0,IF(CALCULADORA!$M$2="INVIERNO",CUADRO!ES151,CUADRO!FY151))))))</f>
        <v/>
      </c>
      <c r="DM151" s="148" t="str">
        <f>IF(Q151="X",CALCULADORA!$J$22,IF(CUADRO!Q151="V",0,IF(CUADRO!Q151="AP",0,IF(CUADRO!Q151="HS",0,IF(CUADRO!Q151="BA",0,IF(CALCULADORA!$M$2="INVIERNO",CUADRO!ET151,CUADRO!FZ151))))))</f>
        <v/>
      </c>
      <c r="DN151" s="148" t="str">
        <f>IF(R151="X",CALCULADORA!$J$22,IF(CUADRO!R151="V",0,IF(CUADRO!R151="AP",0,IF(CUADRO!R151="HS",0,IF(CUADRO!R151="BA",0,IF(CALCULADORA!$M$2="INVIERNO",CUADRO!EU151,CUADRO!GA151))))))</f>
        <v/>
      </c>
      <c r="DO151" s="148" t="str">
        <f>IF(S151="X",CALCULADORA!$J$22,IF(CUADRO!S151="V",0,IF(CUADRO!S151="AP",0,IF(CUADRO!S151="HS",0,IF(CUADRO!S151="BA",0,IF(CALCULADORA!$M$2="INVIERNO",CUADRO!EV151,CUADRO!GB151))))))</f>
        <v/>
      </c>
      <c r="DP151" s="148" t="str">
        <f>IF(T151="X",CALCULADORA!$J$22,IF(CUADRO!T151="V",0,IF(CUADRO!T151="AP",0,IF(CUADRO!T151="HS",0,IF(CUADRO!T151="BA",0,IF(CALCULADORA!$M$2="INVIERNO",CUADRO!EW151,CUADRO!GC151))))))</f>
        <v/>
      </c>
      <c r="DQ151" s="148" t="str">
        <f>IF(U151="X",CALCULADORA!$J$22,IF(CUADRO!U151="V",0,IF(CUADRO!U151="AP",0,IF(CUADRO!U151="HS",0,IF(CUADRO!U151="BA",0,IF(CALCULADORA!$M$2="INVIERNO",CUADRO!EX151,CUADRO!GD151))))))</f>
        <v/>
      </c>
      <c r="DR151" s="148" t="str">
        <f>IF(V151="X",CALCULADORA!$J$22,IF(CUADRO!V151="V",0,IF(CUADRO!V151="AP",0,IF(CUADRO!V151="HS",0,IF(CUADRO!V151="BA",0,IF(CALCULADORA!$M$2="INVIERNO",CUADRO!EY151,CUADRO!GE151))))))</f>
        <v/>
      </c>
      <c r="DS151" s="148" t="str">
        <f>IF(W151="X",CALCULADORA!$J$22,IF(CUADRO!W151="V",0,IF(CUADRO!W151="AP",0,IF(CUADRO!W151="HS",0,IF(CUADRO!W151="BA",0,IF(CALCULADORA!$M$2="INVIERNO",CUADRO!EZ151,CUADRO!GF151))))))</f>
        <v/>
      </c>
      <c r="DT151" s="148" t="str">
        <f>IF(X151="X",CALCULADORA!$J$22,IF(CUADRO!X151="V",0,IF(CUADRO!X151="AP",0,IF(CUADRO!X151="HS",0,IF(CUADRO!X151="BA",0,IF(CALCULADORA!$M$2="INVIERNO",CUADRO!FA151,CUADRO!GG151))))))</f>
        <v/>
      </c>
      <c r="DU151" s="148" t="str">
        <f>IF(Y151="X",CALCULADORA!$J$22,IF(CUADRO!Y151="V",0,IF(CUADRO!Y151="AP",0,IF(CUADRO!Y151="HS",0,IF(CUADRO!Y151="BA",0,IF(CALCULADORA!$M$2="INVIERNO",CUADRO!FB151,CUADRO!GH151))))))</f>
        <v/>
      </c>
      <c r="DV151" s="148" t="str">
        <f>IF(Z151="X",CALCULADORA!$J$22,IF(CUADRO!Z151="V",0,IF(CUADRO!Z151="AP",0,IF(CUADRO!Z151="HS",0,IF(CUADRO!Z151="BA",0,IF(CALCULADORA!$M$2="INVIERNO",CUADRO!FC151,CUADRO!GI151))))))</f>
        <v/>
      </c>
      <c r="DW151" s="148" t="str">
        <f>IF(AA151="X",CALCULADORA!$J$22,IF(CUADRO!AA151="V",0,IF(CUADRO!AA151="AP",0,IF(CUADRO!AA151="HS",0,IF(CUADRO!AA151="BA",0,IF(CALCULADORA!$M$2="INVIERNO",CUADRO!FD151,CUADRO!GJ151))))))</f>
        <v/>
      </c>
      <c r="DX151" s="148" t="str">
        <f>IF(AB151="X",CALCULADORA!$J$22,IF(CUADRO!AB151="V",0,IF(CUADRO!AB151="AP",0,IF(CUADRO!AB151="HS",0,IF(CUADRO!AB151="BA",0,IF(CALCULADORA!$M$2="INVIERNO",CUADRO!FE151,CUADRO!GK151))))))</f>
        <v/>
      </c>
      <c r="DY151" s="148" t="str">
        <f>IF(AC151="X",CALCULADORA!$J$22,IF(CUADRO!AC151="V",0,IF(CUADRO!AC151="AP",0,IF(CUADRO!AC151="HS",0,IF(CUADRO!AC151="BA",0,IF(CALCULADORA!$M$2="INVIERNO",CUADRO!FF151,CUADRO!GL151))))))</f>
        <v/>
      </c>
      <c r="DZ151" s="148" t="str">
        <f>IF(AD151="X",CALCULADORA!$J$22,IF(CUADRO!AD151="V",0,IF(CUADRO!AD151="AP",0,IF(CUADRO!AD151="HS",0,IF(CUADRO!AD151="BA",0,IF(CALCULADORA!$M$2="INVIERNO",CUADRO!FG151,CUADRO!GM151))))))</f>
        <v/>
      </c>
      <c r="EA151" s="148" t="str">
        <f>IF(AE151="X",CALCULADORA!$J$22,IF(CUADRO!AE151="V",0,IF(CUADRO!AE151="AP",0,IF(CUADRO!AE151="HS",0,IF(CUADRO!AE151="BA",0,IF(CALCULADORA!$M$2="INVIERNO",CUADRO!FH151,CUADRO!GN151))))))</f>
        <v/>
      </c>
      <c r="EB151" s="148" t="str">
        <f>IF(AF151="X",CALCULADORA!$J$22,IF(CUADRO!AF151="V",0,IF(CUADRO!AF151="AP",0,IF(CUADRO!AF151="HS",0,IF(CUADRO!AF151="BA",0,IF(CALCULADORA!$M$2="INVIERNO",CUADRO!FI151,CUADRO!GO151))))))</f>
        <v/>
      </c>
      <c r="EC151" s="148" t="str">
        <f>IF(AG151="X",CALCULADORA!$J$22,IF(CUADRO!AG151="V",0,IF(CUADRO!AG151="AP",0,IF(CUADRO!AG151="HS",0,IF(CUADRO!AG151="BA",0,IF(CALCULADORA!$M$2="INVIERNO",CUADRO!FJ151,CUADRO!GP151))))))</f>
        <v/>
      </c>
      <c r="ED151" s="148" t="str">
        <f>IF(AH151="X",CALCULADORA!$J$22,IF(CUADRO!AH151="V",0,IF(CUADRO!AH151="AP",0,IF(CUADRO!AH151="HS",0,IF(CUADRO!AH151="BA",0,IF(CALCULADORA!$M$2="INVIERNO",CUADRO!FK151,CUADRO!GQ151))))))</f>
        <v/>
      </c>
      <c r="EE151" s="148" t="str">
        <f>IF(AI151="X",CALCULADORA!$J$22,IF(CUADRO!AI151="V",0,IF(CUADRO!AI151="AP",0,IF(CUADRO!AI151="HS",0,IF(CUADRO!AI151="BA",0,IF(CALCULADORA!$M$2="INVIERNO",CUADRO!FL151,CUADRO!GR151))))))</f>
        <v/>
      </c>
      <c r="EF151" s="148" t="str">
        <f>IF(AJ151="X",CALCULADORA!$J$22,IF(CUADRO!AJ151="V",0,IF(CUADRO!AJ151="AP",0,IF(CUADRO!AJ151="HS",0,IF(CUADRO!AJ151="BA",0,IF(CALCULADORA!$M$2="INVIERNO",CUADRO!FM151,CUADRO!GS151))))))</f>
        <v/>
      </c>
      <c r="EG151" s="148" t="str">
        <f>IF(AK151="X",CALCULADORA!$J$22,IF(CUADRO!AK151="V",0,IF(CUADRO!AK151="AP",0,IF(CUADRO!AK151="HS",0,IF(CUADRO!AK151="BA",0,IF(CALCULADORA!$M$2="INVIERNO",CUADRO!FN151,CUADRO!GT151))))))</f>
        <v/>
      </c>
      <c r="EH151" s="363">
        <f t="shared" si="192"/>
        <v>0</v>
      </c>
      <c r="EI151" s="19"/>
      <c r="EJ151" s="148" t="str">
        <f>IF(G151="","",IF(G151="L",0,IF(G151="V",0,IF(G151="X",0,IF(G$2="L",VLOOKUP(G151,'H. INV.'!$F$10:$P$171,11,FALSE),IF(G$2="S",VLOOKUP(G151,'H. INV.'!$V$10:$AF$171,11,FALSE),IF(G$2="D",VLOOKUP(G151,'H. INV.'!$AL$10:$AV$171,11,FALSE),"")))))))</f>
        <v/>
      </c>
      <c r="EK151" s="148" t="str">
        <f>IF(H151="","",IF(H151="L",0,IF(H151="V",0,IF(H151="X",0,IF(H$2="L",VLOOKUP(H151,'H. INV.'!$F$10:$P$171,11,FALSE),IF(H$2="S",VLOOKUP(H151,'H. INV.'!$V$10:$AF$171,11,FALSE),IF(H$2="D",VLOOKUP(H151,'H. INV.'!$AL$10:$AV$171,11,FALSE),"")))))))</f>
        <v/>
      </c>
      <c r="EL151" s="148" t="str">
        <f>IF(I151="","",IF(I151="L",0,IF(I151="V",0,IF(I151="X",0,IF(I$2="L",VLOOKUP(I151,'H. INV.'!$F$10:$P$171,11,FALSE),IF(I$2="S",VLOOKUP(I151,'H. INV.'!$V$10:$AF$171,11,FALSE),IF(I$2="D",VLOOKUP(I151,'H. INV.'!$AL$10:$AV$171,11,FALSE),"")))))))</f>
        <v/>
      </c>
      <c r="EM151" s="148" t="str">
        <f>IF(J151="","",IF(J151="L",0,IF(J151="V",0,IF(J151="X",0,IF(J$2="L",VLOOKUP(J151,'H. INV.'!$F$10:$P$171,11,FALSE),IF(J$2="S",VLOOKUP(J151,'H. INV.'!$V$10:$AF$171,11,FALSE),IF(J$2="D",VLOOKUP(J151,'H. INV.'!$AL$10:$AV$171,11,FALSE),"")))))))</f>
        <v/>
      </c>
      <c r="EN151" s="148" t="str">
        <f>IF(K151="","",IF(K151="L",0,IF(K151="V",0,IF(K151="X",0,IF(K$2="L",VLOOKUP(K151,'H. INV.'!$F$10:$P$171,11,FALSE),IF(K$2="S",VLOOKUP(K151,'H. INV.'!$V$10:$AF$171,11,FALSE),IF(K$2="D",VLOOKUP(K151,'H. INV.'!$AL$10:$AV$171,11,FALSE),"")))))))</f>
        <v/>
      </c>
      <c r="EO151" s="148" t="str">
        <f>IF(L151="","",IF(L151="L",0,IF(L151="V",0,IF(L151="X",0,IF(L$2="L",VLOOKUP(L151,'H. INV.'!$F$10:$P$171,11,FALSE),IF(L$2="S",VLOOKUP(L151,'H. INV.'!$V$10:$AF$171,11,FALSE),IF(L$2="D",VLOOKUP(L151,'H. INV.'!$AL$10:$AV$171,11,FALSE),"")))))))</f>
        <v/>
      </c>
      <c r="EP151" s="148" t="str">
        <f>IF(M151="","",IF(M151="L",0,IF(M151="V",0,IF(M151="X",0,IF(M$2="L",VLOOKUP(M151,'H. INV.'!$F$10:$P$171,11,FALSE),IF(M$2="S",VLOOKUP(M151,'H. INV.'!$V$10:$AF$171,11,FALSE),IF(M$2="D",VLOOKUP(M151,'H. INV.'!$AL$10:$AV$171,11,FALSE),"")))))))</f>
        <v/>
      </c>
      <c r="EQ151" s="148" t="str">
        <f>IF(N151="","",IF(N151="L",0,IF(N151="V",0,IF(N151="X",0,IF(N$2="L",VLOOKUP(N151,'H. INV.'!$F$10:$P$171,11,FALSE),IF(N$2="S",VLOOKUP(N151,'H. INV.'!$V$10:$AF$171,11,FALSE),IF(N$2="D",VLOOKUP(N151,'H. INV.'!$AL$10:$AV$171,11,FALSE),"")))))))</f>
        <v/>
      </c>
      <c r="ER151" s="148" t="str">
        <f>IF(O151="","",IF(O151="L",0,IF(O151="V",0,IF(O151="X",0,IF(O$2="L",VLOOKUP(O151,'H. INV.'!$F$10:$P$171,11,FALSE),IF(O$2="S",VLOOKUP(O151,'H. INV.'!$V$10:$AF$171,11,FALSE),IF(O$2="D",VLOOKUP(O151,'H. INV.'!$AL$10:$AV$171,11,FALSE),"")))))))</f>
        <v/>
      </c>
      <c r="ES151" s="148" t="str">
        <f>IF(P151="","",IF(P151="L",0,IF(P151="V",0,IF(P151="X",0,IF(P$2="L",VLOOKUP(P151,'H. INV.'!$F$10:$P$171,11,FALSE),IF(P$2="S",VLOOKUP(P151,'H. INV.'!$V$10:$AF$171,11,FALSE),IF(P$2="D",VLOOKUP(P151,'H. INV.'!$AL$10:$AV$171,11,FALSE),"")))))))</f>
        <v/>
      </c>
      <c r="ET151" s="148" t="str">
        <f>IF(Q151="","",IF(Q151="L",0,IF(Q151="V",0,IF(Q151="X",0,IF(Q$2="L",VLOOKUP(Q151,'H. INV.'!$F$10:$P$171,11,FALSE),IF(Q$2="S",VLOOKUP(Q151,'H. INV.'!$V$10:$AF$171,11,FALSE),IF(Q$2="D",VLOOKUP(Q151,'H. INV.'!$AL$10:$AV$171,11,FALSE),"")))))))</f>
        <v/>
      </c>
      <c r="EU151" s="148" t="str">
        <f>IF(R151="","",IF(R151="L",0,IF(R151="V",0,IF(R151="X",0,IF(R$2="L",VLOOKUP(R151,'H. INV.'!$F$10:$P$171,11,FALSE),IF(R$2="S",VLOOKUP(R151,'H. INV.'!$V$10:$AF$171,11,FALSE),IF(R$2="D",VLOOKUP(R151,'H. INV.'!$AL$10:$AV$171,11,FALSE),"")))))))</f>
        <v/>
      </c>
      <c r="EV151" s="148" t="str">
        <f>IF(S151="","",IF(S151="L",0,IF(S151="V",0,IF(S151="X",0,IF(S$2="L",VLOOKUP(S151,'H. INV.'!$F$10:$P$171,11,FALSE),IF(S$2="S",VLOOKUP(S151,'H. INV.'!$V$10:$AF$171,11,FALSE),IF(S$2="D",VLOOKUP(S151,'H. INV.'!$AL$10:$AV$171,11,FALSE),"")))))))</f>
        <v/>
      </c>
      <c r="EW151" s="148" t="str">
        <f>IF(T151="","",IF(T151="L",0,IF(T151="V",0,IF(T151="X",0,IF(T$2="L",VLOOKUP(T151,'H. INV.'!$F$10:$P$171,11,FALSE),IF(T$2="S",VLOOKUP(T151,'H. INV.'!$V$10:$AF$171,11,FALSE),IF(T$2="D",VLOOKUP(T151,'H. INV.'!$AL$10:$AV$171,11,FALSE),"")))))))</f>
        <v/>
      </c>
      <c r="EX151" s="148" t="str">
        <f>IF(U151="","",IF(U151="L",0,IF(U151="V",0,IF(U151="X",0,IF(U$2="L",VLOOKUP(U151,'H. INV.'!$F$10:$P$171,11,FALSE),IF(U$2="S",VLOOKUP(U151,'H. INV.'!$V$10:$AF$171,11,FALSE),IF(U$2="D",VLOOKUP(U151,'H. INV.'!$AL$10:$AV$171,11,FALSE),"")))))))</f>
        <v/>
      </c>
      <c r="EY151" s="148" t="str">
        <f>IF(V151="","",IF(V151="L",0,IF(V151="V",0,IF(V151="X",0,IF(V$2="L",VLOOKUP(V151,'H. INV.'!$F$10:$P$171,11,FALSE),IF(V$2="S",VLOOKUP(V151,'H. INV.'!$V$10:$AF$171,11,FALSE),IF(V$2="D",VLOOKUP(V151,'H. INV.'!$AL$10:$AV$171,11,FALSE),"")))))))</f>
        <v/>
      </c>
      <c r="EZ151" s="148" t="str">
        <f>IF(W151="","",IF(W151="L",0,IF(W151="V",0,IF(W151="X",0,IF(W$2="L",VLOOKUP(W151,'H. INV.'!$F$10:$P$171,11,FALSE),IF(W$2="S",VLOOKUP(W151,'H. INV.'!$V$10:$AF$171,11,FALSE),IF(W$2="D",VLOOKUP(W151,'H. INV.'!$AL$10:$AV$171,11,FALSE),"")))))))</f>
        <v/>
      </c>
      <c r="FA151" s="148" t="str">
        <f>IF(X151="","",IF(X151="L",0,IF(X151="V",0,IF(X151="X",0,IF(X$2="L",VLOOKUP(X151,'H. INV.'!$F$10:$P$171,11,FALSE),IF(X$2="S",VLOOKUP(X151,'H. INV.'!$V$10:$AF$171,11,FALSE),IF(X$2="D",VLOOKUP(X151,'H. INV.'!$AL$10:$AV$171,11,FALSE),"")))))))</f>
        <v/>
      </c>
      <c r="FB151" s="148" t="str">
        <f>IF(Y151="","",IF(Y151="L",0,IF(Y151="V",0,IF(Y151="X",0,IF(Y$2="L",VLOOKUP(Y151,'H. INV.'!$F$10:$P$171,11,FALSE),IF(Y$2="S",VLOOKUP(Y151,'H. INV.'!$V$10:$AF$171,11,FALSE),IF(Y$2="D",VLOOKUP(Y151,'H. INV.'!$AL$10:$AV$171,11,FALSE),"")))))))</f>
        <v/>
      </c>
      <c r="FC151" s="148" t="str">
        <f>IF(Z151="","",IF(Z151="L",0,IF(Z151="V",0,IF(Z151="X",0,IF(Z$2="L",VLOOKUP(Z151,'H. INV.'!$F$10:$P$171,11,FALSE),IF(Z$2="S",VLOOKUP(Z151,'H. INV.'!$V$10:$AF$171,11,FALSE),IF(Z$2="D",VLOOKUP(Z151,'H. INV.'!$AL$10:$AV$171,11,FALSE),"")))))))</f>
        <v/>
      </c>
      <c r="FD151" s="148" t="str">
        <f>IF(AA151="","",IF(AA151="L",0,IF(AA151="V",0,IF(AA151="X",0,IF(AA$2="L",VLOOKUP(AA151,'H. INV.'!$F$10:$P$171,11,FALSE),IF(AA$2="S",VLOOKUP(AA151,'H. INV.'!$V$10:$AF$171,11,FALSE),IF(AA$2="D",VLOOKUP(AA151,'H. INV.'!$AL$10:$AV$171,11,FALSE),"")))))))</f>
        <v/>
      </c>
      <c r="FE151" s="148" t="str">
        <f>IF(AB151="","",IF(AB151="L",0,IF(AB151="V",0,IF(AB151="X",0,IF(AB$2="L",VLOOKUP(AB151,'H. INV.'!$F$10:$P$171,11,FALSE),IF(AB$2="S",VLOOKUP(AB151,'H. INV.'!$V$10:$AF$171,11,FALSE),IF(AB$2="D",VLOOKUP(AB151,'H. INV.'!$AL$10:$AV$171,11,FALSE),"")))))))</f>
        <v/>
      </c>
      <c r="FF151" s="148" t="str">
        <f>IF(AC151="","",IF(AC151="L",0,IF(AC151="V",0,IF(AC151="X",0,IF(AC$2="L",VLOOKUP(AC151,'H. INV.'!$F$10:$P$171,11,FALSE),IF(AC$2="S",VLOOKUP(AC151,'H. INV.'!$V$10:$AF$171,11,FALSE),IF(AC$2="D",VLOOKUP(AC151,'H. INV.'!$AL$10:$AV$171,11,FALSE),"")))))))</f>
        <v/>
      </c>
      <c r="FG151" s="148" t="str">
        <f>IF(AD151="","",IF(AD151="L",0,IF(AD151="V",0,IF(AD151="X",0,IF(AD$2="L",VLOOKUP(AD151,'H. INV.'!$F$10:$P$171,11,FALSE),IF(AD$2="S",VLOOKUP(AD151,'H. INV.'!$V$10:$AF$171,11,FALSE),IF(AD$2="D",VLOOKUP(AD151,'H. INV.'!$AL$10:$AV$171,11,FALSE),"")))))))</f>
        <v/>
      </c>
      <c r="FH151" s="148" t="str">
        <f>IF(AE151="","",IF(AE151="L",0,IF(AE151="V",0,IF(AE151="X",0,IF(AE$2="L",VLOOKUP(AE151,'H. INV.'!$F$10:$P$171,11,FALSE),IF(AE$2="S",VLOOKUP(AE151,'H. INV.'!$V$10:$AF$171,11,FALSE),IF(AE$2="D",VLOOKUP(AE151,'H. INV.'!$AL$10:$AV$171,11,FALSE),"")))))))</f>
        <v/>
      </c>
      <c r="FI151" s="148" t="str">
        <f>IF(AF151="","",IF(AF151="L",0,IF(AF151="V",0,IF(AF151="X",0,IF(AF$2="L",VLOOKUP(AF151,'H. INV.'!$F$10:$P$171,11,FALSE),IF(AF$2="S",VLOOKUP(AF151,'H. INV.'!$V$10:$AF$171,11,FALSE),IF(AF$2="D",VLOOKUP(AF151,'H. INV.'!$AL$10:$AV$171,11,FALSE),"")))))))</f>
        <v/>
      </c>
      <c r="FJ151" s="148" t="str">
        <f>IF(AG151="","",IF(AG151="L",0,IF(AG151="V",0,IF(AG151="X",0,IF(AG$2="L",VLOOKUP(AG151,'H. INV.'!$F$10:$P$171,11,FALSE),IF(AG$2="S",VLOOKUP(AG151,'H. INV.'!$V$10:$AF$171,11,FALSE),IF(AG$2="D",VLOOKUP(AG151,'H. INV.'!$AL$10:$AV$171,11,FALSE),"")))))))</f>
        <v/>
      </c>
      <c r="FK151" s="148" t="str">
        <f>IF(AH151="","",IF(AH151="L",0,IF(AH151="V",0,IF(AH151="X",0,IF(AH$2="L",VLOOKUP(AH151,'H. INV.'!$F$10:$P$171,11,FALSE),IF(AH$2="S",VLOOKUP(AH151,'H. INV.'!$V$10:$AF$171,11,FALSE),IF(AH$2="D",VLOOKUP(AH151,'H. INV.'!$AL$10:$AV$171,11,FALSE),"")))))))</f>
        <v/>
      </c>
      <c r="FL151" s="148" t="str">
        <f>IF(AI151="","",IF(AI151="L",0,IF(AI151="V",0,IF(AI151="X",0,IF(AI$2="L",VLOOKUP(AI151,'H. INV.'!$F$10:$P$171,11,FALSE),IF(AI$2="S",VLOOKUP(AI151,'H. INV.'!$V$10:$AF$171,11,FALSE),IF(AI$2="D",VLOOKUP(AI151,'H. INV.'!$AL$10:$AV$171,11,FALSE),"")))))))</f>
        <v/>
      </c>
      <c r="FM151" s="148" t="str">
        <f>IF(AJ151="","",IF(AJ151="L",0,IF(AJ151="V",0,IF(AJ151="X",0,IF(AJ$2="L",VLOOKUP(AJ151,'H. INV.'!$F$10:$P$171,11,FALSE),IF(AJ$2="S",VLOOKUP(AJ151,'H. INV.'!$V$10:$AF$171,11,FALSE),IF(AJ$2="D",VLOOKUP(AJ151,'H. INV.'!$AL$10:$AV$171,11,FALSE),"")))))))</f>
        <v/>
      </c>
      <c r="FN151" s="148" t="str">
        <f>IF(AK151="","",IF(AK151="L",0,IF(AK151="V",0,IF(AK151="X",0,IF(AK$2="L",VLOOKUP(AK151,'H. INV.'!$F$10:$P$171,11,FALSE),IF(AK$2="S",VLOOKUP(AK151,'H. INV.'!$V$10:$AF$171,11,FALSE),IF(AK$2="D",VLOOKUP(AK151,'H. INV.'!$AL$10:$AV$171,11,FALSE),"")))))))</f>
        <v/>
      </c>
      <c r="FO151" s="19"/>
      <c r="FP151" s="148" t="str">
        <f>IF(G151="","",IF(G151="L",0,IF(G151="V",0,IF(G151="X",0,IF(G$2="L",VLOOKUP(G151,'H. VER.'!$F$10:$P$171,11,FALSE),IF(G$2="S",VLOOKUP(G151,'H. VER.'!$V$10:$AF$171,11,FALSE),IF(G$2="D",VLOOKUP(G151,'H. VER.'!$AL$10:$AV$171,11,FALSE),"")))))))</f>
        <v/>
      </c>
      <c r="FQ151" s="148" t="str">
        <f>IF(H151="","",IF(H151="L",0,IF(H151="V",0,IF(H151="X",0,IF(H$2="L",VLOOKUP(H151,'H. VER.'!$F$10:$P$171,11,FALSE),IF(H$2="S",VLOOKUP(H151,'H. VER.'!$V$10:$AF$171,11,FALSE),IF(H$2="D",VLOOKUP(H151,'H. VER.'!$AL$10:$AV$171,11,FALSE),"")))))))</f>
        <v/>
      </c>
      <c r="FR151" s="148" t="str">
        <f>IF(I151="","",IF(I151="L",0,IF(I151="V",0,IF(I151="X",0,IF(I$2="L",VLOOKUP(I151,'H. VER.'!$F$10:$P$171,11,FALSE),IF(I$2="S",VLOOKUP(I151,'H. VER.'!$V$10:$AF$171,11,FALSE),IF(I$2="D",VLOOKUP(I151,'H. VER.'!$AL$10:$AV$171,11,FALSE),"")))))))</f>
        <v/>
      </c>
      <c r="FS151" s="148" t="str">
        <f>IF(J151="","",IF(J151="L",0,IF(J151="V",0,IF(J151="X",0,IF(J$2="L",VLOOKUP(J151,'H. VER.'!$F$10:$P$171,11,FALSE),IF(J$2="S",VLOOKUP(J151,'H. VER.'!$V$10:$AF$171,11,FALSE),IF(J$2="D",VLOOKUP(J151,'H. VER.'!$AL$10:$AV$171,11,FALSE),"")))))))</f>
        <v/>
      </c>
      <c r="FT151" s="148" t="str">
        <f>IF(K151="","",IF(K151="L",0,IF(K151="V",0,IF(K151="X",0,IF(K$2="L",VLOOKUP(K151,'H. VER.'!$F$10:$P$171,11,FALSE),IF(K$2="S",VLOOKUP(K151,'H. VER.'!$V$10:$AF$171,11,FALSE),IF(K$2="D",VLOOKUP(K151,'H. VER.'!$AL$10:$AV$171,11,FALSE),"")))))))</f>
        <v/>
      </c>
      <c r="FU151" s="148" t="str">
        <f>IF(L151="","",IF(L151="L",0,IF(L151="V",0,IF(L151="X",0,IF(L$2="L",VLOOKUP(L151,'H. VER.'!$F$10:$P$171,11,FALSE),IF(L$2="S",VLOOKUP(L151,'H. VER.'!$V$10:$AF$171,11,FALSE),IF(L$2="D",VLOOKUP(L151,'H. VER.'!$AL$10:$AV$171,11,FALSE),"")))))))</f>
        <v/>
      </c>
      <c r="FV151" s="148" t="str">
        <f>IF(M151="","",IF(M151="L",0,IF(M151="V",0,IF(M151="X",0,IF(M$2="L",VLOOKUP(M151,'H. VER.'!$F$10:$P$171,11,FALSE),IF(M$2="S",VLOOKUP(M151,'H. VER.'!$V$10:$AF$171,11,FALSE),IF(M$2="D",VLOOKUP(M151,'H. VER.'!$AL$10:$AV$171,11,FALSE),"")))))))</f>
        <v/>
      </c>
      <c r="FW151" s="148" t="str">
        <f>IF(N151="","",IF(N151="L",0,IF(N151="V",0,IF(N151="X",0,IF(N$2="L",VLOOKUP(N151,'H. VER.'!$F$10:$P$171,11,FALSE),IF(N$2="S",VLOOKUP(N151,'H. VER.'!$V$10:$AF$171,11,FALSE),IF(N$2="D",VLOOKUP(N151,'H. VER.'!$AL$10:$AV$171,11,FALSE),"")))))))</f>
        <v/>
      </c>
      <c r="FX151" s="148" t="str">
        <f>IF(O151="","",IF(O151="L",0,IF(O151="V",0,IF(O151="X",0,IF(O$2="L",VLOOKUP(O151,'H. VER.'!$F$10:$P$171,11,FALSE),IF(O$2="S",VLOOKUP(O151,'H. VER.'!$V$10:$AF$171,11,FALSE),IF(O$2="D",VLOOKUP(O151,'H. VER.'!$AL$10:$AV$171,11,FALSE),"")))))))</f>
        <v/>
      </c>
      <c r="FY151" s="148" t="str">
        <f>IF(P151="","",IF(P151="L",0,IF(P151="V",0,IF(P151="X",0,IF(P$2="L",VLOOKUP(P151,'H. VER.'!$F$10:$P$171,11,FALSE),IF(P$2="S",VLOOKUP(P151,'H. VER.'!$V$10:$AF$171,11,FALSE),IF(P$2="D",VLOOKUP(P151,'H. VER.'!$AL$10:$AV$171,11,FALSE),"")))))))</f>
        <v/>
      </c>
      <c r="FZ151" s="148" t="str">
        <f>IF(Q151="","",IF(Q151="L",0,IF(Q151="V",0,IF(Q151="X",0,IF(Q$2="L",VLOOKUP(Q151,'H. VER.'!$F$10:$P$171,11,FALSE),IF(Q$2="S",VLOOKUP(Q151,'H. VER.'!$V$10:$AF$171,11,FALSE),IF(Q$2="D",VLOOKUP(Q151,'H. VER.'!$AL$10:$AV$171,11,FALSE),"")))))))</f>
        <v/>
      </c>
      <c r="GA151" s="148" t="str">
        <f>IF(R151="","",IF(R151="L",0,IF(R151="V",0,IF(R151="X",0,IF(R$2="L",VLOOKUP(R151,'H. VER.'!$F$10:$P$171,11,FALSE),IF(R$2="S",VLOOKUP(R151,'H. VER.'!$V$10:$AF$171,11,FALSE),IF(R$2="D",VLOOKUP(R151,'H. VER.'!$AL$10:$AV$171,11,FALSE),"")))))))</f>
        <v/>
      </c>
      <c r="GB151" s="148" t="str">
        <f>IF(S151="","",IF(S151="L",0,IF(S151="V",0,IF(S151="X",0,IF(S$2="L",VLOOKUP(S151,'H. VER.'!$F$10:$P$171,11,FALSE),IF(S$2="S",VLOOKUP(S151,'H. VER.'!$V$10:$AF$171,11,FALSE),IF(S$2="D",VLOOKUP(S151,'H. VER.'!$AL$10:$AV$171,11,FALSE),"")))))))</f>
        <v/>
      </c>
      <c r="GC151" s="148" t="str">
        <f>IF(T151="","",IF(T151="L",0,IF(T151="V",0,IF(T151="X",0,IF(T$2="L",VLOOKUP(T151,'H. VER.'!$F$10:$P$171,11,FALSE),IF(T$2="S",VLOOKUP(T151,'H. VER.'!$V$10:$AF$171,11,FALSE),IF(T$2="D",VLOOKUP(T151,'H. VER.'!$AL$10:$AV$171,11,FALSE),"")))))))</f>
        <v/>
      </c>
      <c r="GD151" s="148" t="str">
        <f>IF(U151="","",IF(U151="L",0,IF(U151="V",0,IF(U151="X",0,IF(U$2="L",VLOOKUP(U151,'H. VER.'!$F$10:$P$171,11,FALSE),IF(U$2="S",VLOOKUP(U151,'H. VER.'!$V$10:$AF$171,11,FALSE),IF(U$2="D",VLOOKUP(U151,'H. VER.'!$AL$10:$AV$171,11,FALSE),"")))))))</f>
        <v/>
      </c>
      <c r="GE151" s="148" t="str">
        <f>IF(V151="","",IF(V151="L",0,IF(V151="V",0,IF(V151="X",0,IF(V$2="L",VLOOKUP(V151,'H. VER.'!$F$10:$P$171,11,FALSE),IF(V$2="S",VLOOKUP(V151,'H. VER.'!$V$10:$AF$171,11,FALSE),IF(V$2="D",VLOOKUP(V151,'H. VER.'!$AL$10:$AV$171,11,FALSE),"")))))))</f>
        <v/>
      </c>
      <c r="GF151" s="148" t="str">
        <f>IF(W151="","",IF(W151="L",0,IF(W151="V",0,IF(W151="X",0,IF(W$2="L",VLOOKUP(W151,'H. VER.'!$F$10:$P$171,11,FALSE),IF(W$2="S",VLOOKUP(W151,'H. VER.'!$V$10:$AF$171,11,FALSE),IF(W$2="D",VLOOKUP(W151,'H. VER.'!$AL$10:$AV$171,11,FALSE),"")))))))</f>
        <v/>
      </c>
      <c r="GG151" s="148" t="str">
        <f>IF(X151="","",IF(X151="L",0,IF(X151="V",0,IF(X151="X",0,IF(X$2="L",VLOOKUP(X151,'H. VER.'!$F$10:$P$171,11,FALSE),IF(X$2="S",VLOOKUP(X151,'H. VER.'!$V$10:$AF$171,11,FALSE),IF(X$2="D",VLOOKUP(X151,'H. VER.'!$AL$10:$AV$171,11,FALSE),"")))))))</f>
        <v/>
      </c>
      <c r="GH151" s="148" t="str">
        <f>IF(Y151="","",IF(Y151="L",0,IF(Y151="V",0,IF(Y151="X",0,IF(Y$2="L",VLOOKUP(Y151,'H. VER.'!$F$10:$P$171,11,FALSE),IF(Y$2="S",VLOOKUP(Y151,'H. VER.'!$V$10:$AF$171,11,FALSE),IF(Y$2="D",VLOOKUP(Y151,'H. VER.'!$AL$10:$AV$171,11,FALSE),"")))))))</f>
        <v/>
      </c>
      <c r="GI151" s="148" t="str">
        <f>IF(Z151="","",IF(Z151="L",0,IF(Z151="V",0,IF(Z151="X",0,IF(Z$2="L",VLOOKUP(Z151,'H. VER.'!$F$10:$P$171,11,FALSE),IF(Z$2="S",VLOOKUP(Z151,'H. VER.'!$V$10:$AF$171,11,FALSE),IF(Z$2="D",VLOOKUP(Z151,'H. VER.'!$AL$10:$AV$171,11,FALSE),"")))))))</f>
        <v/>
      </c>
      <c r="GJ151" s="148" t="str">
        <f>IF(AA151="","",IF(AA151="L",0,IF(AA151="V",0,IF(AA151="X",0,IF(AA$2="L",VLOOKUP(AA151,'H. VER.'!$F$10:$P$171,11,FALSE),IF(AA$2="S",VLOOKUP(AA151,'H. VER.'!$V$10:$AF$171,11,FALSE),IF(AA$2="D",VLOOKUP(AA151,'H. VER.'!$AL$10:$AV$171,11,FALSE),"")))))))</f>
        <v/>
      </c>
      <c r="GK151" s="148" t="str">
        <f>IF(AB151="","",IF(AB151="L",0,IF(AB151="V",0,IF(AB151="X",0,IF(AB$2="L",VLOOKUP(AB151,'H. VER.'!$F$10:$P$171,11,FALSE),IF(AB$2="S",VLOOKUP(AB151,'H. VER.'!$V$10:$AF$171,11,FALSE),IF(AB$2="D",VLOOKUP(AB151,'H. VER.'!$AL$10:$AV$171,11,FALSE),"")))))))</f>
        <v/>
      </c>
      <c r="GL151" s="148" t="str">
        <f>IF(AC151="","",IF(AC151="L",0,IF(AC151="V",0,IF(AC151="X",0,IF(AC$2="L",VLOOKUP(AC151,'H. VER.'!$F$10:$P$171,11,FALSE),IF(AC$2="S",VLOOKUP(AC151,'H. VER.'!$V$10:$AF$171,11,FALSE),IF(AC$2="D",VLOOKUP(AC151,'H. VER.'!$AL$10:$AV$171,11,FALSE),"")))))))</f>
        <v/>
      </c>
      <c r="GM151" s="148" t="str">
        <f>IF(AD151="","",IF(AD151="L",0,IF(AD151="V",0,IF(AD151="X",0,IF(AD$2="L",VLOOKUP(AD151,'H. VER.'!$F$10:$P$171,11,FALSE),IF(AD$2="S",VLOOKUP(AD151,'H. VER.'!$V$10:$AF$171,11,FALSE),IF(AD$2="D",VLOOKUP(AD151,'H. VER.'!$AL$10:$AV$171,11,FALSE),"")))))))</f>
        <v/>
      </c>
      <c r="GN151" s="148" t="str">
        <f>IF(AE151="","",IF(AE151="L",0,IF(AE151="V",0,IF(AE151="X",0,IF(AE$2="L",VLOOKUP(AE151,'H. VER.'!$F$10:$P$171,11,FALSE),IF(AE$2="S",VLOOKUP(AE151,'H. VER.'!$V$10:$AF$171,11,FALSE),IF(AE$2="D",VLOOKUP(AE151,'H. VER.'!$AL$10:$AV$171,11,FALSE),"")))))))</f>
        <v/>
      </c>
      <c r="GO151" s="148" t="str">
        <f>IF(AF151="","",IF(AF151="L",0,IF(AF151="V",0,IF(AF151="X",0,IF(AF$2="L",VLOOKUP(AF151,'H. VER.'!$F$10:$P$171,11,FALSE),IF(AF$2="S",VLOOKUP(AF151,'H. VER.'!$V$10:$AF$171,11,FALSE),IF(AF$2="D",VLOOKUP(AF151,'H. VER.'!$AL$10:$AV$171,11,FALSE),"")))))))</f>
        <v/>
      </c>
      <c r="GP151" s="148" t="str">
        <f>IF(AG151="","",IF(AG151="L",0,IF(AG151="V",0,IF(AG151="X",0,IF(AG$2="L",VLOOKUP(AG151,'H. VER.'!$F$10:$P$171,11,FALSE),IF(AG$2="S",VLOOKUP(AG151,'H. VER.'!$V$10:$AF$171,11,FALSE),IF(AG$2="D",VLOOKUP(AG151,'H. VER.'!$AL$10:$AV$171,11,FALSE),"")))))))</f>
        <v/>
      </c>
      <c r="GQ151" s="148" t="str">
        <f>IF(AH151="","",IF(AH151="L",0,IF(AH151="V",0,IF(AH151="X",0,IF(AH$2="L",VLOOKUP(AH151,'H. VER.'!$F$10:$P$171,11,FALSE),IF(AH$2="S",VLOOKUP(AH151,'H. VER.'!$V$10:$AF$171,11,FALSE),IF(AH$2="D",VLOOKUP(AH151,'H. VER.'!$AL$10:$AV$171,11,FALSE),"")))))))</f>
        <v/>
      </c>
      <c r="GR151" s="148" t="str">
        <f>IF(AI151="","",IF(AI151="L",0,IF(AI151="V",0,IF(AI151="X",0,IF(AI$2="L",VLOOKUP(AI151,'H. VER.'!$F$10:$P$171,11,FALSE),IF(AI$2="S",VLOOKUP(AI151,'H. VER.'!$V$10:$AF$171,11,FALSE),IF(AI$2="D",VLOOKUP(AI151,'H. VER.'!$AL$10:$AV$171,11,FALSE),"")))))))</f>
        <v/>
      </c>
      <c r="GS151" s="148" t="str">
        <f>IF(AJ151="","",IF(AJ151="L",0,IF(AJ151="V",0,IF(AJ151="X",0,IF(AJ$2="L",VLOOKUP(AJ151,'H. VER.'!$F$10:$P$171,11,FALSE),IF(AJ$2="S",VLOOKUP(AJ151,'H. VER.'!$V$10:$AF$171,11,FALSE),IF(AJ$2="D",VLOOKUP(AJ151,'H. VER.'!$AL$10:$AV$171,11,FALSE),"")))))))</f>
        <v/>
      </c>
      <c r="GT151" s="148" t="str">
        <f>IF(AK151="","",IF(AK151="L",0,IF(AK151="V",0,IF(AK151="X",0,IF(AK$2="L",VLOOKUP(AK151,'H. VER.'!$F$10:$P$171,11,FALSE),IF(AK$2="S",VLOOKUP(AK151,'H. VER.'!$V$10:$AF$171,11,FALSE),IF(AK$2="D",VLOOKUP(AK151,'H. VER.'!$AL$10:$AV$171,11,FALSE),"")))))))</f>
        <v/>
      </c>
      <c r="GU151" s="19"/>
      <c r="GV151" s="417" t="str">
        <f t="shared" si="193"/>
        <v/>
      </c>
      <c r="GW151" s="415"/>
    </row>
    <row r="152" spans="1:205" ht="15" hidden="1" customHeight="1">
      <c r="A152" s="368"/>
      <c r="B152" s="367" t="str">
        <f>IFERROR(VLOOKUP(A568/7/2023+CONDUCTORES!C:V,20,FALSE),"")</f>
        <v/>
      </c>
      <c r="C152" s="560" t="str">
        <f>IF(CUADRO!A152="",IF(B152="","",B152),VLOOKUP(CUADRO!A152,CONDUCTORES!C:E,3,FALSE))</f>
        <v/>
      </c>
      <c r="D152" s="561" t="str">
        <f>IF(ISNA(IF(B152="",IF(A152="","",A152),VLOOKUP(B152,CONDUCTORES!B:F,5,FALSE))),"",(IF(B152="",IF(A152="","",A152),VLOOKUP(B152,CONDUCTORES!B:F,5,FALSE))))</f>
        <v/>
      </c>
      <c r="E152" s="546"/>
      <c r="F152" s="562"/>
      <c r="G152" s="519"/>
      <c r="H152" s="519"/>
      <c r="I152" s="519"/>
      <c r="J152" s="519"/>
      <c r="K152" s="519"/>
      <c r="L152" s="519"/>
      <c r="M152" s="519"/>
      <c r="N152" s="519"/>
      <c r="O152" s="519"/>
      <c r="P152" s="519"/>
      <c r="Q152" s="519"/>
      <c r="R152" s="519"/>
      <c r="S152" s="519"/>
      <c r="T152" s="519"/>
      <c r="U152" s="519"/>
      <c r="V152" s="519"/>
      <c r="W152" s="519"/>
      <c r="X152" s="519"/>
      <c r="Y152" s="519"/>
      <c r="Z152" s="519"/>
      <c r="AA152" s="519"/>
      <c r="AB152" s="519"/>
      <c r="AC152" s="519"/>
      <c r="AD152" s="519"/>
      <c r="AE152" s="519"/>
      <c r="AF152" s="519"/>
      <c r="AG152" s="519"/>
      <c r="AH152" s="519"/>
      <c r="AI152" s="519"/>
      <c r="AJ152" s="519"/>
      <c r="AK152" s="519"/>
      <c r="AL152" s="417">
        <f t="shared" si="111"/>
        <v>0</v>
      </c>
      <c r="AM152" s="417">
        <f t="shared" si="79"/>
        <v>31</v>
      </c>
      <c r="AN152" s="463">
        <f t="shared" si="185"/>
        <v>0</v>
      </c>
      <c r="AO152" s="463">
        <f t="shared" si="186"/>
        <v>0</v>
      </c>
      <c r="AP152" s="463">
        <f t="shared" si="187"/>
        <v>0</v>
      </c>
      <c r="AQ152" s="463">
        <f t="shared" si="188"/>
        <v>0</v>
      </c>
      <c r="AR152" s="463">
        <f t="shared" si="189"/>
        <v>0</v>
      </c>
      <c r="AS152" s="464">
        <f t="shared" si="190"/>
        <v>0</v>
      </c>
      <c r="AT152" s="464">
        <f t="shared" si="191"/>
        <v>0</v>
      </c>
      <c r="AU152" s="465">
        <f>EH152+(AO152*(CALCULADORA!$L$22/30))+(CUADRO!AP152*CALCULADORA!$J$22)+(CUADRO!AQ152*CALCULADORA!$J$22)+(CUADRO!AR152*CALCULADORA!$J$22)</f>
        <v>0</v>
      </c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97">
        <f t="shared" si="154"/>
        <v>1</v>
      </c>
      <c r="BW152" s="97">
        <f t="shared" si="155"/>
        <v>2</v>
      </c>
      <c r="BX152" s="97">
        <f t="shared" si="156"/>
        <v>3</v>
      </c>
      <c r="BY152" s="97">
        <f t="shared" si="157"/>
        <v>4</v>
      </c>
      <c r="BZ152" s="97">
        <f t="shared" si="158"/>
        <v>5</v>
      </c>
      <c r="CA152" s="97">
        <f t="shared" si="159"/>
        <v>6</v>
      </c>
      <c r="CB152" s="97">
        <f t="shared" si="160"/>
        <v>7</v>
      </c>
      <c r="CC152" s="97">
        <f t="shared" si="161"/>
        <v>8</v>
      </c>
      <c r="CD152" s="97">
        <f t="shared" si="162"/>
        <v>9</v>
      </c>
      <c r="CE152" s="97">
        <f t="shared" si="163"/>
        <v>10</v>
      </c>
      <c r="CF152" s="97">
        <f t="shared" si="164"/>
        <v>11</v>
      </c>
      <c r="CG152" s="97">
        <f t="shared" si="165"/>
        <v>12</v>
      </c>
      <c r="CH152" s="97">
        <f t="shared" si="166"/>
        <v>13</v>
      </c>
      <c r="CI152" s="97">
        <f t="shared" si="167"/>
        <v>14</v>
      </c>
      <c r="CJ152" s="97">
        <f t="shared" si="168"/>
        <v>15</v>
      </c>
      <c r="CK152" s="97">
        <f t="shared" si="169"/>
        <v>16</v>
      </c>
      <c r="CL152" s="97">
        <f t="shared" si="170"/>
        <v>17</v>
      </c>
      <c r="CM152" s="97">
        <f t="shared" si="171"/>
        <v>18</v>
      </c>
      <c r="CN152" s="97">
        <f t="shared" si="172"/>
        <v>19</v>
      </c>
      <c r="CO152" s="97">
        <f t="shared" si="173"/>
        <v>20</v>
      </c>
      <c r="CP152" s="97">
        <f t="shared" si="174"/>
        <v>21</v>
      </c>
      <c r="CQ152" s="97">
        <f t="shared" si="175"/>
        <v>22</v>
      </c>
      <c r="CR152" s="97">
        <f t="shared" si="176"/>
        <v>23</v>
      </c>
      <c r="CS152" s="97">
        <f t="shared" si="177"/>
        <v>24</v>
      </c>
      <c r="CT152" s="97">
        <f t="shared" si="178"/>
        <v>25</v>
      </c>
      <c r="CU152" s="97">
        <f t="shared" si="179"/>
        <v>26</v>
      </c>
      <c r="CV152" s="97">
        <f t="shared" si="180"/>
        <v>27</v>
      </c>
      <c r="CW152" s="97">
        <f t="shared" si="181"/>
        <v>28</v>
      </c>
      <c r="CX152" s="97">
        <f t="shared" si="182"/>
        <v>29</v>
      </c>
      <c r="CY152" s="97">
        <f t="shared" si="183"/>
        <v>30</v>
      </c>
      <c r="CZ152" s="97">
        <f t="shared" si="184"/>
        <v>31</v>
      </c>
      <c r="DA152" s="19"/>
      <c r="DB152" s="19"/>
      <c r="DC152" s="148" t="str">
        <f>IF(G152="X",CALCULADORA!$J$22,IF(CUADRO!G152="V",0,IF(CUADRO!G152="AP",0,IF(CUADRO!G152="HS",0,IF(CUADRO!G152="BA",0,IF(CALCULADORA!$M$2="INVIERNO",CUADRO!EJ152,CUADRO!FP152))))))</f>
        <v/>
      </c>
      <c r="DD152" s="148" t="str">
        <f>IF(H152="X",CALCULADORA!$J$22,IF(CUADRO!H152="V",0,IF(CUADRO!H152="AP",0,IF(CUADRO!H152="HS",0,IF(CUADRO!H152="BA",0,IF(CALCULADORA!$M$2="INVIERNO",CUADRO!EK152,CUADRO!FQ152))))))</f>
        <v/>
      </c>
      <c r="DE152" s="148" t="str">
        <f>IF(I152="X",CALCULADORA!$J$22,IF(CUADRO!I152="V",0,IF(CUADRO!I152="AP",0,IF(CUADRO!I152="HS",0,IF(CUADRO!I152="BA",0,IF(CALCULADORA!$M$2="INVIERNO",CUADRO!EL152,CUADRO!FR152))))))</f>
        <v/>
      </c>
      <c r="DF152" s="148" t="str">
        <f>IF(J152="X",CALCULADORA!$J$22,IF(CUADRO!J152="V",0,IF(CUADRO!J152="AP",0,IF(CUADRO!J152="HS",0,IF(CUADRO!J152="BA",0,IF(CALCULADORA!$M$2="INVIERNO",CUADRO!EM152,CUADRO!FS152))))))</f>
        <v/>
      </c>
      <c r="DG152" s="148" t="str">
        <f>IF(K152="X",CALCULADORA!$J$22,IF(CUADRO!K152="V",0,IF(CUADRO!K152="AP",0,IF(CUADRO!K152="HS",0,IF(CUADRO!K152="BA",0,IF(CALCULADORA!$M$2="INVIERNO",CUADRO!EN152,CUADRO!FT152))))))</f>
        <v/>
      </c>
      <c r="DH152" s="148" t="str">
        <f>IF(L152="X",CALCULADORA!$J$22,IF(CUADRO!L152="V",0,IF(CUADRO!L152="AP",0,IF(CUADRO!L152="HS",0,IF(CUADRO!L152="BA",0,IF(CALCULADORA!$M$2="INVIERNO",CUADRO!EO152,CUADRO!FU152))))))</f>
        <v/>
      </c>
      <c r="DI152" s="148" t="str">
        <f>IF(M152="X",CALCULADORA!$J$22,IF(CUADRO!M152="V",0,IF(CUADRO!M152="AP",0,IF(CUADRO!M152="HS",0,IF(CUADRO!M152="BA",0,IF(CALCULADORA!$M$2="INVIERNO",CUADRO!EP152,CUADRO!FV152))))))</f>
        <v/>
      </c>
      <c r="DJ152" s="148" t="str">
        <f>IF(N152="X",CALCULADORA!$J$22,IF(CUADRO!N152="V",0,IF(CUADRO!N152="AP",0,IF(CUADRO!N152="HS",0,IF(CUADRO!N152="BA",0,IF(CALCULADORA!$M$2="INVIERNO",CUADRO!EQ152,CUADRO!FW152))))))</f>
        <v/>
      </c>
      <c r="DK152" s="148" t="str">
        <f>IF(O152="X",CALCULADORA!$J$22,IF(CUADRO!O152="V",0,IF(CUADRO!O152="AP",0,IF(CUADRO!O152="HS",0,IF(CUADRO!O152="BA",0,IF(CALCULADORA!$M$2="INVIERNO",CUADRO!ER152,CUADRO!FX152))))))</f>
        <v/>
      </c>
      <c r="DL152" s="148" t="str">
        <f>IF(P152="X",CALCULADORA!$J$22,IF(CUADRO!P152="V",0,IF(CUADRO!P152="AP",0,IF(CUADRO!P152="HS",0,IF(CUADRO!P152="BA",0,IF(CALCULADORA!$M$2="INVIERNO",CUADRO!ES152,CUADRO!FY152))))))</f>
        <v/>
      </c>
      <c r="DM152" s="148" t="str">
        <f>IF(Q152="X",CALCULADORA!$J$22,IF(CUADRO!Q152="V",0,IF(CUADRO!Q152="AP",0,IF(CUADRO!Q152="HS",0,IF(CUADRO!Q152="BA",0,IF(CALCULADORA!$M$2="INVIERNO",CUADRO!ET152,CUADRO!FZ152))))))</f>
        <v/>
      </c>
      <c r="DN152" s="148" t="str">
        <f>IF(R152="X",CALCULADORA!$J$22,IF(CUADRO!R152="V",0,IF(CUADRO!R152="AP",0,IF(CUADRO!R152="HS",0,IF(CUADRO!R152="BA",0,IF(CALCULADORA!$M$2="INVIERNO",CUADRO!EU152,CUADRO!GA152))))))</f>
        <v/>
      </c>
      <c r="DO152" s="148" t="str">
        <f>IF(S152="X",CALCULADORA!$J$22,IF(CUADRO!S152="V",0,IF(CUADRO!S152="AP",0,IF(CUADRO!S152="HS",0,IF(CUADRO!S152="BA",0,IF(CALCULADORA!$M$2="INVIERNO",CUADRO!EV152,CUADRO!GB152))))))</f>
        <v/>
      </c>
      <c r="DP152" s="148" t="str">
        <f>IF(T152="X",CALCULADORA!$J$22,IF(CUADRO!T152="V",0,IF(CUADRO!T152="AP",0,IF(CUADRO!T152="HS",0,IF(CUADRO!T152="BA",0,IF(CALCULADORA!$M$2="INVIERNO",CUADRO!EW152,CUADRO!GC152))))))</f>
        <v/>
      </c>
      <c r="DQ152" s="148" t="str">
        <f>IF(U152="X",CALCULADORA!$J$22,IF(CUADRO!U152="V",0,IF(CUADRO!U152="AP",0,IF(CUADRO!U152="HS",0,IF(CUADRO!U152="BA",0,IF(CALCULADORA!$M$2="INVIERNO",CUADRO!EX152,CUADRO!GD152))))))</f>
        <v/>
      </c>
      <c r="DR152" s="148" t="str">
        <f>IF(V152="X",CALCULADORA!$J$22,IF(CUADRO!V152="V",0,IF(CUADRO!V152="AP",0,IF(CUADRO!V152="HS",0,IF(CUADRO!V152="BA",0,IF(CALCULADORA!$M$2="INVIERNO",CUADRO!EY152,CUADRO!GE152))))))</f>
        <v/>
      </c>
      <c r="DS152" s="148" t="str">
        <f>IF(W152="X",CALCULADORA!$J$22,IF(CUADRO!W152="V",0,IF(CUADRO!W152="AP",0,IF(CUADRO!W152="HS",0,IF(CUADRO!W152="BA",0,IF(CALCULADORA!$M$2="INVIERNO",CUADRO!EZ152,CUADRO!GF152))))))</f>
        <v/>
      </c>
      <c r="DT152" s="148" t="str">
        <f>IF(X152="X",CALCULADORA!$J$22,IF(CUADRO!X152="V",0,IF(CUADRO!X152="AP",0,IF(CUADRO!X152="HS",0,IF(CUADRO!X152="BA",0,IF(CALCULADORA!$M$2="INVIERNO",CUADRO!FA152,CUADRO!GG152))))))</f>
        <v/>
      </c>
      <c r="DU152" s="148" t="str">
        <f>IF(Y152="X",CALCULADORA!$J$22,IF(CUADRO!Y152="V",0,IF(CUADRO!Y152="AP",0,IF(CUADRO!Y152="HS",0,IF(CUADRO!Y152="BA",0,IF(CALCULADORA!$M$2="INVIERNO",CUADRO!FB152,CUADRO!GH152))))))</f>
        <v/>
      </c>
      <c r="DV152" s="148" t="str">
        <f>IF(Z152="X",CALCULADORA!$J$22,IF(CUADRO!Z152="V",0,IF(CUADRO!Z152="AP",0,IF(CUADRO!Z152="HS",0,IF(CUADRO!Z152="BA",0,IF(CALCULADORA!$M$2="INVIERNO",CUADRO!FC152,CUADRO!GI152))))))</f>
        <v/>
      </c>
      <c r="DW152" s="148" t="str">
        <f>IF(AA152="X",CALCULADORA!$J$22,IF(CUADRO!AA152="V",0,IF(CUADRO!AA152="AP",0,IF(CUADRO!AA152="HS",0,IF(CUADRO!AA152="BA",0,IF(CALCULADORA!$M$2="INVIERNO",CUADRO!FD152,CUADRO!GJ152))))))</f>
        <v/>
      </c>
      <c r="DX152" s="148" t="str">
        <f>IF(AB152="X",CALCULADORA!$J$22,IF(CUADRO!AB152="V",0,IF(CUADRO!AB152="AP",0,IF(CUADRO!AB152="HS",0,IF(CUADRO!AB152="BA",0,IF(CALCULADORA!$M$2="INVIERNO",CUADRO!FE152,CUADRO!GK152))))))</f>
        <v/>
      </c>
      <c r="DY152" s="148" t="str">
        <f>IF(AC152="X",CALCULADORA!$J$22,IF(CUADRO!AC152="V",0,IF(CUADRO!AC152="AP",0,IF(CUADRO!AC152="HS",0,IF(CUADRO!AC152="BA",0,IF(CALCULADORA!$M$2="INVIERNO",CUADRO!FF152,CUADRO!GL152))))))</f>
        <v/>
      </c>
      <c r="DZ152" s="148" t="str">
        <f>IF(AD152="X",CALCULADORA!$J$22,IF(CUADRO!AD152="V",0,IF(CUADRO!AD152="AP",0,IF(CUADRO!AD152="HS",0,IF(CUADRO!AD152="BA",0,IF(CALCULADORA!$M$2="INVIERNO",CUADRO!FG152,CUADRO!GM152))))))</f>
        <v/>
      </c>
      <c r="EA152" s="148" t="str">
        <f>IF(AE152="X",CALCULADORA!$J$22,IF(CUADRO!AE152="V",0,IF(CUADRO!AE152="AP",0,IF(CUADRO!AE152="HS",0,IF(CUADRO!AE152="BA",0,IF(CALCULADORA!$M$2="INVIERNO",CUADRO!FH152,CUADRO!GN152))))))</f>
        <v/>
      </c>
      <c r="EB152" s="148" t="str">
        <f>IF(AF152="X",CALCULADORA!$J$22,IF(CUADRO!AF152="V",0,IF(CUADRO!AF152="AP",0,IF(CUADRO!AF152="HS",0,IF(CUADRO!AF152="BA",0,IF(CALCULADORA!$M$2="INVIERNO",CUADRO!FI152,CUADRO!GO152))))))</f>
        <v/>
      </c>
      <c r="EC152" s="148" t="str">
        <f>IF(AG152="X",CALCULADORA!$J$22,IF(CUADRO!AG152="V",0,IF(CUADRO!AG152="AP",0,IF(CUADRO!AG152="HS",0,IF(CUADRO!AG152="BA",0,IF(CALCULADORA!$M$2="INVIERNO",CUADRO!FJ152,CUADRO!GP152))))))</f>
        <v/>
      </c>
      <c r="ED152" s="148" t="str">
        <f>IF(AH152="X",CALCULADORA!$J$22,IF(CUADRO!AH152="V",0,IF(CUADRO!AH152="AP",0,IF(CUADRO!AH152="HS",0,IF(CUADRO!AH152="BA",0,IF(CALCULADORA!$M$2="INVIERNO",CUADRO!FK152,CUADRO!GQ152))))))</f>
        <v/>
      </c>
      <c r="EE152" s="148" t="str">
        <f>IF(AI152="X",CALCULADORA!$J$22,IF(CUADRO!AI152="V",0,IF(CUADRO!AI152="AP",0,IF(CUADRO!AI152="HS",0,IF(CUADRO!AI152="BA",0,IF(CALCULADORA!$M$2="INVIERNO",CUADRO!FL152,CUADRO!GR152))))))</f>
        <v/>
      </c>
      <c r="EF152" s="148" t="str">
        <f>IF(AJ152="X",CALCULADORA!$J$22,IF(CUADRO!AJ152="V",0,IF(CUADRO!AJ152="AP",0,IF(CUADRO!AJ152="HS",0,IF(CUADRO!AJ152="BA",0,IF(CALCULADORA!$M$2="INVIERNO",CUADRO!FM152,CUADRO!GS152))))))</f>
        <v/>
      </c>
      <c r="EG152" s="148" t="str">
        <f>IF(AK152="X",CALCULADORA!$J$22,IF(CUADRO!AK152="V",0,IF(CUADRO!AK152="AP",0,IF(CUADRO!AK152="HS",0,IF(CUADRO!AK152="BA",0,IF(CALCULADORA!$M$2="INVIERNO",CUADRO!FN152,CUADRO!GT152))))))</f>
        <v/>
      </c>
      <c r="EH152" s="363">
        <f t="shared" si="192"/>
        <v>0</v>
      </c>
      <c r="EI152" s="19"/>
      <c r="EJ152" s="148" t="str">
        <f>IF(G152="","",IF(G152="L",0,IF(G152="V",0,IF(G152="X",0,IF(G$2="L",VLOOKUP(G152,'H. INV.'!$F$10:$P$171,11,FALSE),IF(G$2="S",VLOOKUP(G152,'H. INV.'!$V$10:$AF$171,11,FALSE),IF(G$2="D",VLOOKUP(G152,'H. INV.'!$AL$10:$AV$171,11,FALSE),"")))))))</f>
        <v/>
      </c>
      <c r="EK152" s="148" t="str">
        <f>IF(H152="","",IF(H152="L",0,IF(H152="V",0,IF(H152="X",0,IF(H$2="L",VLOOKUP(H152,'H. INV.'!$F$10:$P$171,11,FALSE),IF(H$2="S",VLOOKUP(H152,'H. INV.'!$V$10:$AF$171,11,FALSE),IF(H$2="D",VLOOKUP(H152,'H. INV.'!$AL$10:$AV$171,11,FALSE),"")))))))</f>
        <v/>
      </c>
      <c r="EL152" s="148" t="str">
        <f>IF(I152="","",IF(I152="L",0,IF(I152="V",0,IF(I152="X",0,IF(I$2="L",VLOOKUP(I152,'H. INV.'!$F$10:$P$171,11,FALSE),IF(I$2="S",VLOOKUP(I152,'H. INV.'!$V$10:$AF$171,11,FALSE),IF(I$2="D",VLOOKUP(I152,'H. INV.'!$AL$10:$AV$171,11,FALSE),"")))))))</f>
        <v/>
      </c>
      <c r="EM152" s="148" t="str">
        <f>IF(J152="","",IF(J152="L",0,IF(J152="V",0,IF(J152="X",0,IF(J$2="L",VLOOKUP(J152,'H. INV.'!$F$10:$P$171,11,FALSE),IF(J$2="S",VLOOKUP(J152,'H. INV.'!$V$10:$AF$171,11,FALSE),IF(J$2="D",VLOOKUP(J152,'H. INV.'!$AL$10:$AV$171,11,FALSE),"")))))))</f>
        <v/>
      </c>
      <c r="EN152" s="148" t="str">
        <f>IF(K152="","",IF(K152="L",0,IF(K152="V",0,IF(K152="X",0,IF(K$2="L",VLOOKUP(K152,'H. INV.'!$F$10:$P$171,11,FALSE),IF(K$2="S",VLOOKUP(K152,'H. INV.'!$V$10:$AF$171,11,FALSE),IF(K$2="D",VLOOKUP(K152,'H. INV.'!$AL$10:$AV$171,11,FALSE),"")))))))</f>
        <v/>
      </c>
      <c r="EO152" s="148" t="str">
        <f>IF(L152="","",IF(L152="L",0,IF(L152="V",0,IF(L152="X",0,IF(L$2="L",VLOOKUP(L152,'H. INV.'!$F$10:$P$171,11,FALSE),IF(L$2="S",VLOOKUP(L152,'H. INV.'!$V$10:$AF$171,11,FALSE),IF(L$2="D",VLOOKUP(L152,'H. INV.'!$AL$10:$AV$171,11,FALSE),"")))))))</f>
        <v/>
      </c>
      <c r="EP152" s="148" t="str">
        <f>IF(M152="","",IF(M152="L",0,IF(M152="V",0,IF(M152="X",0,IF(M$2="L",VLOOKUP(M152,'H. INV.'!$F$10:$P$171,11,FALSE),IF(M$2="S",VLOOKUP(M152,'H. INV.'!$V$10:$AF$171,11,FALSE),IF(M$2="D",VLOOKUP(M152,'H. INV.'!$AL$10:$AV$171,11,FALSE),"")))))))</f>
        <v/>
      </c>
      <c r="EQ152" s="148" t="str">
        <f>IF(N152="","",IF(N152="L",0,IF(N152="V",0,IF(N152="X",0,IF(N$2="L",VLOOKUP(N152,'H. INV.'!$F$10:$P$171,11,FALSE),IF(N$2="S",VLOOKUP(N152,'H. INV.'!$V$10:$AF$171,11,FALSE),IF(N$2="D",VLOOKUP(N152,'H. INV.'!$AL$10:$AV$171,11,FALSE),"")))))))</f>
        <v/>
      </c>
      <c r="ER152" s="148" t="str">
        <f>IF(O152="","",IF(O152="L",0,IF(O152="V",0,IF(O152="X",0,IF(O$2="L",VLOOKUP(O152,'H. INV.'!$F$10:$P$171,11,FALSE),IF(O$2="S",VLOOKUP(O152,'H. INV.'!$V$10:$AF$171,11,FALSE),IF(O$2="D",VLOOKUP(O152,'H. INV.'!$AL$10:$AV$171,11,FALSE),"")))))))</f>
        <v/>
      </c>
      <c r="ES152" s="148" t="str">
        <f>IF(P152="","",IF(P152="L",0,IF(P152="V",0,IF(P152="X",0,IF(P$2="L",VLOOKUP(P152,'H. INV.'!$F$10:$P$171,11,FALSE),IF(P$2="S",VLOOKUP(P152,'H. INV.'!$V$10:$AF$171,11,FALSE),IF(P$2="D",VLOOKUP(P152,'H. INV.'!$AL$10:$AV$171,11,FALSE),"")))))))</f>
        <v/>
      </c>
      <c r="ET152" s="148" t="str">
        <f>IF(Q152="","",IF(Q152="L",0,IF(Q152="V",0,IF(Q152="X",0,IF(Q$2="L",VLOOKUP(Q152,'H. INV.'!$F$10:$P$171,11,FALSE),IF(Q$2="S",VLOOKUP(Q152,'H. INV.'!$V$10:$AF$171,11,FALSE),IF(Q$2="D",VLOOKUP(Q152,'H. INV.'!$AL$10:$AV$171,11,FALSE),"")))))))</f>
        <v/>
      </c>
      <c r="EU152" s="148" t="str">
        <f>IF(R152="","",IF(R152="L",0,IF(R152="V",0,IF(R152="X",0,IF(R$2="L",VLOOKUP(R152,'H. INV.'!$F$10:$P$171,11,FALSE),IF(R$2="S",VLOOKUP(R152,'H. INV.'!$V$10:$AF$171,11,FALSE),IF(R$2="D",VLOOKUP(R152,'H. INV.'!$AL$10:$AV$171,11,FALSE),"")))))))</f>
        <v/>
      </c>
      <c r="EV152" s="148" t="str">
        <f>IF(S152="","",IF(S152="L",0,IF(S152="V",0,IF(S152="X",0,IF(S$2="L",VLOOKUP(S152,'H. INV.'!$F$10:$P$171,11,FALSE),IF(S$2="S",VLOOKUP(S152,'H. INV.'!$V$10:$AF$171,11,FALSE),IF(S$2="D",VLOOKUP(S152,'H. INV.'!$AL$10:$AV$171,11,FALSE),"")))))))</f>
        <v/>
      </c>
      <c r="EW152" s="148" t="str">
        <f>IF(T152="","",IF(T152="L",0,IF(T152="V",0,IF(T152="X",0,IF(T$2="L",VLOOKUP(T152,'H. INV.'!$F$10:$P$171,11,FALSE),IF(T$2="S",VLOOKUP(T152,'H. INV.'!$V$10:$AF$171,11,FALSE),IF(T$2="D",VLOOKUP(T152,'H. INV.'!$AL$10:$AV$171,11,FALSE),"")))))))</f>
        <v/>
      </c>
      <c r="EX152" s="148" t="str">
        <f>IF(U152="","",IF(U152="L",0,IF(U152="V",0,IF(U152="X",0,IF(U$2="L",VLOOKUP(U152,'H. INV.'!$F$10:$P$171,11,FALSE),IF(U$2="S",VLOOKUP(U152,'H. INV.'!$V$10:$AF$171,11,FALSE),IF(U$2="D",VLOOKUP(U152,'H. INV.'!$AL$10:$AV$171,11,FALSE),"")))))))</f>
        <v/>
      </c>
      <c r="EY152" s="148" t="str">
        <f>IF(V152="","",IF(V152="L",0,IF(V152="V",0,IF(V152="X",0,IF(V$2="L",VLOOKUP(V152,'H. INV.'!$F$10:$P$171,11,FALSE),IF(V$2="S",VLOOKUP(V152,'H. INV.'!$V$10:$AF$171,11,FALSE),IF(V$2="D",VLOOKUP(V152,'H. INV.'!$AL$10:$AV$171,11,FALSE),"")))))))</f>
        <v/>
      </c>
      <c r="EZ152" s="148" t="str">
        <f>IF(W152="","",IF(W152="L",0,IF(W152="V",0,IF(W152="X",0,IF(W$2="L",VLOOKUP(W152,'H. INV.'!$F$10:$P$171,11,FALSE),IF(W$2="S",VLOOKUP(W152,'H. INV.'!$V$10:$AF$171,11,FALSE),IF(W$2="D",VLOOKUP(W152,'H. INV.'!$AL$10:$AV$171,11,FALSE),"")))))))</f>
        <v/>
      </c>
      <c r="FA152" s="148" t="str">
        <f>IF(X152="","",IF(X152="L",0,IF(X152="V",0,IF(X152="X",0,IF(X$2="L",VLOOKUP(X152,'H. INV.'!$F$10:$P$171,11,FALSE),IF(X$2="S",VLOOKUP(X152,'H. INV.'!$V$10:$AF$171,11,FALSE),IF(X$2="D",VLOOKUP(X152,'H. INV.'!$AL$10:$AV$171,11,FALSE),"")))))))</f>
        <v/>
      </c>
      <c r="FB152" s="148" t="str">
        <f>IF(Y152="","",IF(Y152="L",0,IF(Y152="V",0,IF(Y152="X",0,IF(Y$2="L",VLOOKUP(Y152,'H. INV.'!$F$10:$P$171,11,FALSE),IF(Y$2="S",VLOOKUP(Y152,'H. INV.'!$V$10:$AF$171,11,FALSE),IF(Y$2="D",VLOOKUP(Y152,'H. INV.'!$AL$10:$AV$171,11,FALSE),"")))))))</f>
        <v/>
      </c>
      <c r="FC152" s="148" t="str">
        <f>IF(Z152="","",IF(Z152="L",0,IF(Z152="V",0,IF(Z152="X",0,IF(Z$2="L",VLOOKUP(Z152,'H. INV.'!$F$10:$P$171,11,FALSE),IF(Z$2="S",VLOOKUP(Z152,'H. INV.'!$V$10:$AF$171,11,FALSE),IF(Z$2="D",VLOOKUP(Z152,'H. INV.'!$AL$10:$AV$171,11,FALSE),"")))))))</f>
        <v/>
      </c>
      <c r="FD152" s="148" t="str">
        <f>IF(AA152="","",IF(AA152="L",0,IF(AA152="V",0,IF(AA152="X",0,IF(AA$2="L",VLOOKUP(AA152,'H. INV.'!$F$10:$P$171,11,FALSE),IF(AA$2="S",VLOOKUP(AA152,'H. INV.'!$V$10:$AF$171,11,FALSE),IF(AA$2="D",VLOOKUP(AA152,'H. INV.'!$AL$10:$AV$171,11,FALSE),"")))))))</f>
        <v/>
      </c>
      <c r="FE152" s="148" t="str">
        <f>IF(AB152="","",IF(AB152="L",0,IF(AB152="V",0,IF(AB152="X",0,IF(AB$2="L",VLOOKUP(AB152,'H. INV.'!$F$10:$P$171,11,FALSE),IF(AB$2="S",VLOOKUP(AB152,'H. INV.'!$V$10:$AF$171,11,FALSE),IF(AB$2="D",VLOOKUP(AB152,'H. INV.'!$AL$10:$AV$171,11,FALSE),"")))))))</f>
        <v/>
      </c>
      <c r="FF152" s="148" t="str">
        <f>IF(AC152="","",IF(AC152="L",0,IF(AC152="V",0,IF(AC152="X",0,IF(AC$2="L",VLOOKUP(AC152,'H. INV.'!$F$10:$P$171,11,FALSE),IF(AC$2="S",VLOOKUP(AC152,'H. INV.'!$V$10:$AF$171,11,FALSE),IF(AC$2="D",VLOOKUP(AC152,'H. INV.'!$AL$10:$AV$171,11,FALSE),"")))))))</f>
        <v/>
      </c>
      <c r="FG152" s="148" t="str">
        <f>IF(AD152="","",IF(AD152="L",0,IF(AD152="V",0,IF(AD152="X",0,IF(AD$2="L",VLOOKUP(AD152,'H. INV.'!$F$10:$P$171,11,FALSE),IF(AD$2="S",VLOOKUP(AD152,'H. INV.'!$V$10:$AF$171,11,FALSE),IF(AD$2="D",VLOOKUP(AD152,'H. INV.'!$AL$10:$AV$171,11,FALSE),"")))))))</f>
        <v/>
      </c>
      <c r="FH152" s="148" t="str">
        <f>IF(AE152="","",IF(AE152="L",0,IF(AE152="V",0,IF(AE152="X",0,IF(AE$2="L",VLOOKUP(AE152,'H. INV.'!$F$10:$P$171,11,FALSE),IF(AE$2="S",VLOOKUP(AE152,'H. INV.'!$V$10:$AF$171,11,FALSE),IF(AE$2="D",VLOOKUP(AE152,'H. INV.'!$AL$10:$AV$171,11,FALSE),"")))))))</f>
        <v/>
      </c>
      <c r="FI152" s="148" t="str">
        <f>IF(AF152="","",IF(AF152="L",0,IF(AF152="V",0,IF(AF152="X",0,IF(AF$2="L",VLOOKUP(AF152,'H. INV.'!$F$10:$P$171,11,FALSE),IF(AF$2="S",VLOOKUP(AF152,'H. INV.'!$V$10:$AF$171,11,FALSE),IF(AF$2="D",VLOOKUP(AF152,'H. INV.'!$AL$10:$AV$171,11,FALSE),"")))))))</f>
        <v/>
      </c>
      <c r="FJ152" s="148" t="str">
        <f>IF(AG152="","",IF(AG152="L",0,IF(AG152="V",0,IF(AG152="X",0,IF(AG$2="L",VLOOKUP(AG152,'H. INV.'!$F$10:$P$171,11,FALSE),IF(AG$2="S",VLOOKUP(AG152,'H. INV.'!$V$10:$AF$171,11,FALSE),IF(AG$2="D",VLOOKUP(AG152,'H. INV.'!$AL$10:$AV$171,11,FALSE),"")))))))</f>
        <v/>
      </c>
      <c r="FK152" s="148" t="str">
        <f>IF(AH152="","",IF(AH152="L",0,IF(AH152="V",0,IF(AH152="X",0,IF(AH$2="L",VLOOKUP(AH152,'H. INV.'!$F$10:$P$171,11,FALSE),IF(AH$2="S",VLOOKUP(AH152,'H. INV.'!$V$10:$AF$171,11,FALSE),IF(AH$2="D",VLOOKUP(AH152,'H. INV.'!$AL$10:$AV$171,11,FALSE),"")))))))</f>
        <v/>
      </c>
      <c r="FL152" s="148" t="str">
        <f>IF(AI152="","",IF(AI152="L",0,IF(AI152="V",0,IF(AI152="X",0,IF(AI$2="L",VLOOKUP(AI152,'H. INV.'!$F$10:$P$171,11,FALSE),IF(AI$2="S",VLOOKUP(AI152,'H. INV.'!$V$10:$AF$171,11,FALSE),IF(AI$2="D",VLOOKUP(AI152,'H. INV.'!$AL$10:$AV$171,11,FALSE),"")))))))</f>
        <v/>
      </c>
      <c r="FM152" s="148" t="str">
        <f>IF(AJ152="","",IF(AJ152="L",0,IF(AJ152="V",0,IF(AJ152="X",0,IF(AJ$2="L",VLOOKUP(AJ152,'H. INV.'!$F$10:$P$171,11,FALSE),IF(AJ$2="S",VLOOKUP(AJ152,'H. INV.'!$V$10:$AF$171,11,FALSE),IF(AJ$2="D",VLOOKUP(AJ152,'H. INV.'!$AL$10:$AV$171,11,FALSE),"")))))))</f>
        <v/>
      </c>
      <c r="FN152" s="148" t="str">
        <f>IF(AK152="","",IF(AK152="L",0,IF(AK152="V",0,IF(AK152="X",0,IF(AK$2="L",VLOOKUP(AK152,'H. INV.'!$F$10:$P$171,11,FALSE),IF(AK$2="S",VLOOKUP(AK152,'H. INV.'!$V$10:$AF$171,11,FALSE),IF(AK$2="D",VLOOKUP(AK152,'H. INV.'!$AL$10:$AV$171,11,FALSE),"")))))))</f>
        <v/>
      </c>
      <c r="FO152" s="19"/>
      <c r="FP152" s="148" t="str">
        <f>IF(G152="","",IF(G152="L",0,IF(G152="V",0,IF(G152="X",0,IF(G$2="L",VLOOKUP(G152,'H. VER.'!$F$10:$P$171,11,FALSE),IF(G$2="S",VLOOKUP(G152,'H. VER.'!$V$10:$AF$171,11,FALSE),IF(G$2="D",VLOOKUP(G152,'H. VER.'!$AL$10:$AV$171,11,FALSE),"")))))))</f>
        <v/>
      </c>
      <c r="FQ152" s="148" t="str">
        <f>IF(H152="","",IF(H152="L",0,IF(H152="V",0,IF(H152="X",0,IF(H$2="L",VLOOKUP(H152,'H. VER.'!$F$10:$P$171,11,FALSE),IF(H$2="S",VLOOKUP(H152,'H. VER.'!$V$10:$AF$171,11,FALSE),IF(H$2="D",VLOOKUP(H152,'H. VER.'!$AL$10:$AV$171,11,FALSE),"")))))))</f>
        <v/>
      </c>
      <c r="FR152" s="148" t="str">
        <f>IF(I152="","",IF(I152="L",0,IF(I152="V",0,IF(I152="X",0,IF(I$2="L",VLOOKUP(I152,'H. VER.'!$F$10:$P$171,11,FALSE),IF(I$2="S",VLOOKUP(I152,'H. VER.'!$V$10:$AF$171,11,FALSE),IF(I$2="D",VLOOKUP(I152,'H. VER.'!$AL$10:$AV$171,11,FALSE),"")))))))</f>
        <v/>
      </c>
      <c r="FS152" s="148" t="str">
        <f>IF(J152="","",IF(J152="L",0,IF(J152="V",0,IF(J152="X",0,IF(J$2="L",VLOOKUP(J152,'H. VER.'!$F$10:$P$171,11,FALSE),IF(J$2="S",VLOOKUP(J152,'H. VER.'!$V$10:$AF$171,11,FALSE),IF(J$2="D",VLOOKUP(J152,'H. VER.'!$AL$10:$AV$171,11,FALSE),"")))))))</f>
        <v/>
      </c>
      <c r="FT152" s="148" t="str">
        <f>IF(K152="","",IF(K152="L",0,IF(K152="V",0,IF(K152="X",0,IF(K$2="L",VLOOKUP(K152,'H. VER.'!$F$10:$P$171,11,FALSE),IF(K$2="S",VLOOKUP(K152,'H. VER.'!$V$10:$AF$171,11,FALSE),IF(K$2="D",VLOOKUP(K152,'H. VER.'!$AL$10:$AV$171,11,FALSE),"")))))))</f>
        <v/>
      </c>
      <c r="FU152" s="148" t="str">
        <f>IF(L152="","",IF(L152="L",0,IF(L152="V",0,IF(L152="X",0,IF(L$2="L",VLOOKUP(L152,'H. VER.'!$F$10:$P$171,11,FALSE),IF(L$2="S",VLOOKUP(L152,'H. VER.'!$V$10:$AF$171,11,FALSE),IF(L$2="D",VLOOKUP(L152,'H. VER.'!$AL$10:$AV$171,11,FALSE),"")))))))</f>
        <v/>
      </c>
      <c r="FV152" s="148" t="str">
        <f>IF(M152="","",IF(M152="L",0,IF(M152="V",0,IF(M152="X",0,IF(M$2="L",VLOOKUP(M152,'H. VER.'!$F$10:$P$171,11,FALSE),IF(M$2="S",VLOOKUP(M152,'H. VER.'!$V$10:$AF$171,11,FALSE),IF(M$2="D",VLOOKUP(M152,'H. VER.'!$AL$10:$AV$171,11,FALSE),"")))))))</f>
        <v/>
      </c>
      <c r="FW152" s="148" t="str">
        <f>IF(N152="","",IF(N152="L",0,IF(N152="V",0,IF(N152="X",0,IF(N$2="L",VLOOKUP(N152,'H. VER.'!$F$10:$P$171,11,FALSE),IF(N$2="S",VLOOKUP(N152,'H. VER.'!$V$10:$AF$171,11,FALSE),IF(N$2="D",VLOOKUP(N152,'H. VER.'!$AL$10:$AV$171,11,FALSE),"")))))))</f>
        <v/>
      </c>
      <c r="FX152" s="148" t="str">
        <f>IF(O152="","",IF(O152="L",0,IF(O152="V",0,IF(O152="X",0,IF(O$2="L",VLOOKUP(O152,'H. VER.'!$F$10:$P$171,11,FALSE),IF(O$2="S",VLOOKUP(O152,'H. VER.'!$V$10:$AF$171,11,FALSE),IF(O$2="D",VLOOKUP(O152,'H. VER.'!$AL$10:$AV$171,11,FALSE),"")))))))</f>
        <v/>
      </c>
      <c r="FY152" s="148" t="str">
        <f>IF(P152="","",IF(P152="L",0,IF(P152="V",0,IF(P152="X",0,IF(P$2="L",VLOOKUP(P152,'H. VER.'!$F$10:$P$171,11,FALSE),IF(P$2="S",VLOOKUP(P152,'H. VER.'!$V$10:$AF$171,11,FALSE),IF(P$2="D",VLOOKUP(P152,'H. VER.'!$AL$10:$AV$171,11,FALSE),"")))))))</f>
        <v/>
      </c>
      <c r="FZ152" s="148" t="str">
        <f>IF(Q152="","",IF(Q152="L",0,IF(Q152="V",0,IF(Q152="X",0,IF(Q$2="L",VLOOKUP(Q152,'H. VER.'!$F$10:$P$171,11,FALSE),IF(Q$2="S",VLOOKUP(Q152,'H. VER.'!$V$10:$AF$171,11,FALSE),IF(Q$2="D",VLOOKUP(Q152,'H. VER.'!$AL$10:$AV$171,11,FALSE),"")))))))</f>
        <v/>
      </c>
      <c r="GA152" s="148" t="str">
        <f>IF(R152="","",IF(R152="L",0,IF(R152="V",0,IF(R152="X",0,IF(R$2="L",VLOOKUP(R152,'H. VER.'!$F$10:$P$171,11,FALSE),IF(R$2="S",VLOOKUP(R152,'H. VER.'!$V$10:$AF$171,11,FALSE),IF(R$2="D",VLOOKUP(R152,'H. VER.'!$AL$10:$AV$171,11,FALSE),"")))))))</f>
        <v/>
      </c>
      <c r="GB152" s="148" t="str">
        <f>IF(S152="","",IF(S152="L",0,IF(S152="V",0,IF(S152="X",0,IF(S$2="L",VLOOKUP(S152,'H. VER.'!$F$10:$P$171,11,FALSE),IF(S$2="S",VLOOKUP(S152,'H. VER.'!$V$10:$AF$171,11,FALSE),IF(S$2="D",VLOOKUP(S152,'H. VER.'!$AL$10:$AV$171,11,FALSE),"")))))))</f>
        <v/>
      </c>
      <c r="GC152" s="148" t="str">
        <f>IF(T152="","",IF(T152="L",0,IF(T152="V",0,IF(T152="X",0,IF(T$2="L",VLOOKUP(T152,'H. VER.'!$F$10:$P$171,11,FALSE),IF(T$2="S",VLOOKUP(T152,'H. VER.'!$V$10:$AF$171,11,FALSE),IF(T$2="D",VLOOKUP(T152,'H. VER.'!$AL$10:$AV$171,11,FALSE),"")))))))</f>
        <v/>
      </c>
      <c r="GD152" s="148" t="str">
        <f>IF(U152="","",IF(U152="L",0,IF(U152="V",0,IF(U152="X",0,IF(U$2="L",VLOOKUP(U152,'H. VER.'!$F$10:$P$171,11,FALSE),IF(U$2="S",VLOOKUP(U152,'H. VER.'!$V$10:$AF$171,11,FALSE),IF(U$2="D",VLOOKUP(U152,'H. VER.'!$AL$10:$AV$171,11,FALSE),"")))))))</f>
        <v/>
      </c>
      <c r="GE152" s="148" t="str">
        <f>IF(V152="","",IF(V152="L",0,IF(V152="V",0,IF(V152="X",0,IF(V$2="L",VLOOKUP(V152,'H. VER.'!$F$10:$P$171,11,FALSE),IF(V$2="S",VLOOKUP(V152,'H. VER.'!$V$10:$AF$171,11,FALSE),IF(V$2="D",VLOOKUP(V152,'H. VER.'!$AL$10:$AV$171,11,FALSE),"")))))))</f>
        <v/>
      </c>
      <c r="GF152" s="148" t="str">
        <f>IF(W152="","",IF(W152="L",0,IF(W152="V",0,IF(W152="X",0,IF(W$2="L",VLOOKUP(W152,'H. VER.'!$F$10:$P$171,11,FALSE),IF(W$2="S",VLOOKUP(W152,'H. VER.'!$V$10:$AF$171,11,FALSE),IF(W$2="D",VLOOKUP(W152,'H. VER.'!$AL$10:$AV$171,11,FALSE),"")))))))</f>
        <v/>
      </c>
      <c r="GG152" s="148" t="str">
        <f>IF(X152="","",IF(X152="L",0,IF(X152="V",0,IF(X152="X",0,IF(X$2="L",VLOOKUP(X152,'H. VER.'!$F$10:$P$171,11,FALSE),IF(X$2="S",VLOOKUP(X152,'H. VER.'!$V$10:$AF$171,11,FALSE),IF(X$2="D",VLOOKUP(X152,'H. VER.'!$AL$10:$AV$171,11,FALSE),"")))))))</f>
        <v/>
      </c>
      <c r="GH152" s="148" t="str">
        <f>IF(Y152="","",IF(Y152="L",0,IF(Y152="V",0,IF(Y152="X",0,IF(Y$2="L",VLOOKUP(Y152,'H. VER.'!$F$10:$P$171,11,FALSE),IF(Y$2="S",VLOOKUP(Y152,'H. VER.'!$V$10:$AF$171,11,FALSE),IF(Y$2="D",VLOOKUP(Y152,'H. VER.'!$AL$10:$AV$171,11,FALSE),"")))))))</f>
        <v/>
      </c>
      <c r="GI152" s="148" t="str">
        <f>IF(Z152="","",IF(Z152="L",0,IF(Z152="V",0,IF(Z152="X",0,IF(Z$2="L",VLOOKUP(Z152,'H. VER.'!$F$10:$P$171,11,FALSE),IF(Z$2="S",VLOOKUP(Z152,'H. VER.'!$V$10:$AF$171,11,FALSE),IF(Z$2="D",VLOOKUP(Z152,'H. VER.'!$AL$10:$AV$171,11,FALSE),"")))))))</f>
        <v/>
      </c>
      <c r="GJ152" s="148" t="str">
        <f>IF(AA152="","",IF(AA152="L",0,IF(AA152="V",0,IF(AA152="X",0,IF(AA$2="L",VLOOKUP(AA152,'H. VER.'!$F$10:$P$171,11,FALSE),IF(AA$2="S",VLOOKUP(AA152,'H. VER.'!$V$10:$AF$171,11,FALSE),IF(AA$2="D",VLOOKUP(AA152,'H. VER.'!$AL$10:$AV$171,11,FALSE),"")))))))</f>
        <v/>
      </c>
      <c r="GK152" s="148" t="str">
        <f>IF(AB152="","",IF(AB152="L",0,IF(AB152="V",0,IF(AB152="X",0,IF(AB$2="L",VLOOKUP(AB152,'H. VER.'!$F$10:$P$171,11,FALSE),IF(AB$2="S",VLOOKUP(AB152,'H. VER.'!$V$10:$AF$171,11,FALSE),IF(AB$2="D",VLOOKUP(AB152,'H. VER.'!$AL$10:$AV$171,11,FALSE),"")))))))</f>
        <v/>
      </c>
      <c r="GL152" s="148" t="str">
        <f>IF(AC152="","",IF(AC152="L",0,IF(AC152="V",0,IF(AC152="X",0,IF(AC$2="L",VLOOKUP(AC152,'H. VER.'!$F$10:$P$171,11,FALSE),IF(AC$2="S",VLOOKUP(AC152,'H. VER.'!$V$10:$AF$171,11,FALSE),IF(AC$2="D",VLOOKUP(AC152,'H. VER.'!$AL$10:$AV$171,11,FALSE),"")))))))</f>
        <v/>
      </c>
      <c r="GM152" s="148" t="str">
        <f>IF(AD152="","",IF(AD152="L",0,IF(AD152="V",0,IF(AD152="X",0,IF(AD$2="L",VLOOKUP(AD152,'H. VER.'!$F$10:$P$171,11,FALSE),IF(AD$2="S",VLOOKUP(AD152,'H. VER.'!$V$10:$AF$171,11,FALSE),IF(AD$2="D",VLOOKUP(AD152,'H. VER.'!$AL$10:$AV$171,11,FALSE),"")))))))</f>
        <v/>
      </c>
      <c r="GN152" s="148" t="str">
        <f>IF(AE152="","",IF(AE152="L",0,IF(AE152="V",0,IF(AE152="X",0,IF(AE$2="L",VLOOKUP(AE152,'H. VER.'!$F$10:$P$171,11,FALSE),IF(AE$2="S",VLOOKUP(AE152,'H. VER.'!$V$10:$AF$171,11,FALSE),IF(AE$2="D",VLOOKUP(AE152,'H. VER.'!$AL$10:$AV$171,11,FALSE),"")))))))</f>
        <v/>
      </c>
      <c r="GO152" s="148" t="str">
        <f>IF(AF152="","",IF(AF152="L",0,IF(AF152="V",0,IF(AF152="X",0,IF(AF$2="L",VLOOKUP(AF152,'H. VER.'!$F$10:$P$171,11,FALSE),IF(AF$2="S",VLOOKUP(AF152,'H. VER.'!$V$10:$AF$171,11,FALSE),IF(AF$2="D",VLOOKUP(AF152,'H. VER.'!$AL$10:$AV$171,11,FALSE),"")))))))</f>
        <v/>
      </c>
      <c r="GP152" s="148" t="str">
        <f>IF(AG152="","",IF(AG152="L",0,IF(AG152="V",0,IF(AG152="X",0,IF(AG$2="L",VLOOKUP(AG152,'H. VER.'!$F$10:$P$171,11,FALSE),IF(AG$2="S",VLOOKUP(AG152,'H. VER.'!$V$10:$AF$171,11,FALSE),IF(AG$2="D",VLOOKUP(AG152,'H. VER.'!$AL$10:$AV$171,11,FALSE),"")))))))</f>
        <v/>
      </c>
      <c r="GQ152" s="148" t="str">
        <f>IF(AH152="","",IF(AH152="L",0,IF(AH152="V",0,IF(AH152="X",0,IF(AH$2="L",VLOOKUP(AH152,'H. VER.'!$F$10:$P$171,11,FALSE),IF(AH$2="S",VLOOKUP(AH152,'H. VER.'!$V$10:$AF$171,11,FALSE),IF(AH$2="D",VLOOKUP(AH152,'H. VER.'!$AL$10:$AV$171,11,FALSE),"")))))))</f>
        <v/>
      </c>
      <c r="GR152" s="148" t="str">
        <f>IF(AI152="","",IF(AI152="L",0,IF(AI152="V",0,IF(AI152="X",0,IF(AI$2="L",VLOOKUP(AI152,'H. VER.'!$F$10:$P$171,11,FALSE),IF(AI$2="S",VLOOKUP(AI152,'H. VER.'!$V$10:$AF$171,11,FALSE),IF(AI$2="D",VLOOKUP(AI152,'H. VER.'!$AL$10:$AV$171,11,FALSE),"")))))))</f>
        <v/>
      </c>
      <c r="GS152" s="148" t="str">
        <f>IF(AJ152="","",IF(AJ152="L",0,IF(AJ152="V",0,IF(AJ152="X",0,IF(AJ$2="L",VLOOKUP(AJ152,'H. VER.'!$F$10:$P$171,11,FALSE),IF(AJ$2="S",VLOOKUP(AJ152,'H. VER.'!$V$10:$AF$171,11,FALSE),IF(AJ$2="D",VLOOKUP(AJ152,'H. VER.'!$AL$10:$AV$171,11,FALSE),"")))))))</f>
        <v/>
      </c>
      <c r="GT152" s="148" t="str">
        <f>IF(AK152="","",IF(AK152="L",0,IF(AK152="V",0,IF(AK152="X",0,IF(AK$2="L",VLOOKUP(AK152,'H. VER.'!$F$10:$P$171,11,FALSE),IF(AK$2="S",VLOOKUP(AK152,'H. VER.'!$V$10:$AF$171,11,FALSE),IF(AK$2="D",VLOOKUP(AK152,'H. VER.'!$AL$10:$AV$171,11,FALSE),"")))))))</f>
        <v/>
      </c>
      <c r="GU152" s="19"/>
      <c r="GV152" s="417" t="str">
        <f t="shared" si="193"/>
        <v/>
      </c>
      <c r="GW152" s="415"/>
    </row>
    <row r="153" spans="1:205" ht="16.5" hidden="1" thickBot="1">
      <c r="A153" s="368"/>
      <c r="B153" s="367" t="str">
        <f>IFERROR(VLOOKUP(A569/7/2023+CONDUCTORES!C:V,20,FALSE),"")</f>
        <v/>
      </c>
      <c r="C153" s="560" t="str">
        <f>IF(CUADRO!A153="",IF(B153="","",B153),VLOOKUP(CUADRO!A153,CONDUCTORES!C:E,3,FALSE))</f>
        <v/>
      </c>
      <c r="D153" s="561" t="str">
        <f>IF(ISNA(IF(B153="",IF(A153="","",A153),VLOOKUP(B153,CONDUCTORES!B:F,5,FALSE))),"",(IF(B153="",IF(A153="","",A153),VLOOKUP(B153,CONDUCTORES!B:F,5,FALSE))))</f>
        <v/>
      </c>
      <c r="E153" s="546"/>
      <c r="F153" s="562"/>
      <c r="G153" s="519"/>
      <c r="H153" s="519"/>
      <c r="I153" s="519"/>
      <c r="J153" s="519"/>
      <c r="K153" s="519"/>
      <c r="L153" s="519"/>
      <c r="M153" s="519"/>
      <c r="N153" s="519"/>
      <c r="O153" s="519"/>
      <c r="P153" s="519"/>
      <c r="Q153" s="519"/>
      <c r="R153" s="519"/>
      <c r="S153" s="519"/>
      <c r="T153" s="519"/>
      <c r="U153" s="519"/>
      <c r="V153" s="519"/>
      <c r="W153" s="519"/>
      <c r="X153" s="519"/>
      <c r="Y153" s="519"/>
      <c r="Z153" s="519"/>
      <c r="AA153" s="519"/>
      <c r="AB153" s="519"/>
      <c r="AC153" s="519"/>
      <c r="AD153" s="519"/>
      <c r="AE153" s="519"/>
      <c r="AF153" s="519"/>
      <c r="AG153" s="519"/>
      <c r="AH153" s="519"/>
      <c r="AI153" s="519"/>
      <c r="AJ153" s="519"/>
      <c r="AK153" s="519"/>
      <c r="AL153" s="361">
        <f t="shared" si="111"/>
        <v>0</v>
      </c>
      <c r="AM153" s="417">
        <f t="shared" si="79"/>
        <v>31</v>
      </c>
      <c r="AN153" s="463">
        <f t="shared" si="185"/>
        <v>0</v>
      </c>
      <c r="AO153" s="463">
        <f t="shared" si="186"/>
        <v>0</v>
      </c>
      <c r="AP153" s="463">
        <f t="shared" si="187"/>
        <v>0</v>
      </c>
      <c r="AQ153" s="463">
        <f t="shared" si="188"/>
        <v>0</v>
      </c>
      <c r="AR153" s="463">
        <f t="shared" si="189"/>
        <v>0</v>
      </c>
      <c r="AS153" s="464">
        <f t="shared" si="190"/>
        <v>0</v>
      </c>
      <c r="AT153" s="464">
        <f t="shared" si="191"/>
        <v>0</v>
      </c>
      <c r="AU153" s="465">
        <f>EH153+(AO153*(CALCULADORA!$L$22/30))+(CUADRO!AP153*CALCULADORA!$J$22)+(CUADRO!AQ153*CALCULADORA!$J$22)+(CUADRO!AR153*CALCULADORA!$J$22)</f>
        <v>0</v>
      </c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97">
        <f t="shared" si="154"/>
        <v>1</v>
      </c>
      <c r="BW153" s="97">
        <f t="shared" si="155"/>
        <v>2</v>
      </c>
      <c r="BX153" s="97">
        <f t="shared" si="156"/>
        <v>3</v>
      </c>
      <c r="BY153" s="97">
        <f t="shared" si="157"/>
        <v>4</v>
      </c>
      <c r="BZ153" s="97">
        <f t="shared" si="158"/>
        <v>5</v>
      </c>
      <c r="CA153" s="97">
        <f t="shared" si="159"/>
        <v>6</v>
      </c>
      <c r="CB153" s="97">
        <f t="shared" si="160"/>
        <v>7</v>
      </c>
      <c r="CC153" s="97">
        <f t="shared" si="161"/>
        <v>8</v>
      </c>
      <c r="CD153" s="97">
        <f t="shared" si="162"/>
        <v>9</v>
      </c>
      <c r="CE153" s="97">
        <f t="shared" si="163"/>
        <v>10</v>
      </c>
      <c r="CF153" s="97">
        <f t="shared" si="164"/>
        <v>11</v>
      </c>
      <c r="CG153" s="97">
        <f t="shared" si="165"/>
        <v>12</v>
      </c>
      <c r="CH153" s="97">
        <f t="shared" si="166"/>
        <v>13</v>
      </c>
      <c r="CI153" s="97">
        <f t="shared" si="167"/>
        <v>14</v>
      </c>
      <c r="CJ153" s="97">
        <f t="shared" si="168"/>
        <v>15</v>
      </c>
      <c r="CK153" s="97">
        <f t="shared" si="169"/>
        <v>16</v>
      </c>
      <c r="CL153" s="97">
        <f t="shared" si="170"/>
        <v>17</v>
      </c>
      <c r="CM153" s="97">
        <f t="shared" si="171"/>
        <v>18</v>
      </c>
      <c r="CN153" s="97">
        <f t="shared" si="172"/>
        <v>19</v>
      </c>
      <c r="CO153" s="97">
        <f t="shared" si="173"/>
        <v>20</v>
      </c>
      <c r="CP153" s="97">
        <f t="shared" si="174"/>
        <v>21</v>
      </c>
      <c r="CQ153" s="97">
        <f t="shared" si="175"/>
        <v>22</v>
      </c>
      <c r="CR153" s="97">
        <f t="shared" si="176"/>
        <v>23</v>
      </c>
      <c r="CS153" s="97">
        <f t="shared" si="177"/>
        <v>24</v>
      </c>
      <c r="CT153" s="97">
        <f t="shared" si="178"/>
        <v>25</v>
      </c>
      <c r="CU153" s="97">
        <f t="shared" si="179"/>
        <v>26</v>
      </c>
      <c r="CV153" s="97">
        <f t="shared" si="180"/>
        <v>27</v>
      </c>
      <c r="CW153" s="97">
        <f t="shared" si="181"/>
        <v>28</v>
      </c>
      <c r="CX153" s="97">
        <f t="shared" si="182"/>
        <v>29</v>
      </c>
      <c r="CY153" s="97">
        <f t="shared" si="183"/>
        <v>30</v>
      </c>
      <c r="CZ153" s="97">
        <f t="shared" si="184"/>
        <v>31</v>
      </c>
      <c r="DA153" s="19"/>
      <c r="DB153" s="19"/>
      <c r="DC153" s="148" t="str">
        <f>IF(G153="X",CALCULADORA!$J$22,IF(CUADRO!G153="V",0,IF(CUADRO!G153="AP",0,IF(CUADRO!G153="HS",0,IF(CUADRO!G153="BA",0,IF(CALCULADORA!$M$2="INVIERNO",CUADRO!EJ153,CUADRO!FP153))))))</f>
        <v/>
      </c>
      <c r="DD153" s="148" t="str">
        <f>IF(H153="X",CALCULADORA!$J$22,IF(CUADRO!H153="V",0,IF(CUADRO!H153="AP",0,IF(CUADRO!H153="HS",0,IF(CUADRO!H153="BA",0,IF(CALCULADORA!$M$2="INVIERNO",CUADRO!EK153,CUADRO!FQ153))))))</f>
        <v/>
      </c>
      <c r="DE153" s="148" t="str">
        <f>IF(I153="X",CALCULADORA!$J$22,IF(CUADRO!I153="V",0,IF(CUADRO!I153="AP",0,IF(CUADRO!I153="HS",0,IF(CUADRO!I153="BA",0,IF(CALCULADORA!$M$2="INVIERNO",CUADRO!EL153,CUADRO!FR153))))))</f>
        <v/>
      </c>
      <c r="DF153" s="148" t="str">
        <f>IF(J153="X",CALCULADORA!$J$22,IF(CUADRO!J153="V",0,IF(CUADRO!J153="AP",0,IF(CUADRO!J153="HS",0,IF(CUADRO!J153="BA",0,IF(CALCULADORA!$M$2="INVIERNO",CUADRO!EM153,CUADRO!FS153))))))</f>
        <v/>
      </c>
      <c r="DG153" s="148" t="str">
        <f>IF(K153="X",CALCULADORA!$J$22,IF(CUADRO!K153="V",0,IF(CUADRO!K153="AP",0,IF(CUADRO!K153="HS",0,IF(CUADRO!K153="BA",0,IF(CALCULADORA!$M$2="INVIERNO",CUADRO!EN153,CUADRO!FT153))))))</f>
        <v/>
      </c>
      <c r="DH153" s="148" t="str">
        <f>IF(L153="X",CALCULADORA!$J$22,IF(CUADRO!L153="V",0,IF(CUADRO!L153="AP",0,IF(CUADRO!L153="HS",0,IF(CUADRO!L153="BA",0,IF(CALCULADORA!$M$2="INVIERNO",CUADRO!EO153,CUADRO!FU153))))))</f>
        <v/>
      </c>
      <c r="DI153" s="148" t="str">
        <f>IF(M153="X",CALCULADORA!$J$22,IF(CUADRO!M153="V",0,IF(CUADRO!M153="AP",0,IF(CUADRO!M153="HS",0,IF(CUADRO!M153="BA",0,IF(CALCULADORA!$M$2="INVIERNO",CUADRO!EP153,CUADRO!FV153))))))</f>
        <v/>
      </c>
      <c r="DJ153" s="148" t="str">
        <f>IF(N153="X",CALCULADORA!$J$22,IF(CUADRO!N153="V",0,IF(CUADRO!N153="AP",0,IF(CUADRO!N153="HS",0,IF(CUADRO!N153="BA",0,IF(CALCULADORA!$M$2="INVIERNO",CUADRO!EQ153,CUADRO!FW153))))))</f>
        <v/>
      </c>
      <c r="DK153" s="148" t="str">
        <f>IF(O153="X",CALCULADORA!$J$22,IF(CUADRO!O153="V",0,IF(CUADRO!O153="AP",0,IF(CUADRO!O153="HS",0,IF(CUADRO!O153="BA",0,IF(CALCULADORA!$M$2="INVIERNO",CUADRO!ER153,CUADRO!FX153))))))</f>
        <v/>
      </c>
      <c r="DL153" s="148" t="str">
        <f>IF(P153="X",CALCULADORA!$J$22,IF(CUADRO!P153="V",0,IF(CUADRO!P153="AP",0,IF(CUADRO!P153="HS",0,IF(CUADRO!P153="BA",0,IF(CALCULADORA!$M$2="INVIERNO",CUADRO!ES153,CUADRO!FY153))))))</f>
        <v/>
      </c>
      <c r="DM153" s="148" t="str">
        <f>IF(Q153="X",CALCULADORA!$J$22,IF(CUADRO!Q153="V",0,IF(CUADRO!Q153="AP",0,IF(CUADRO!Q153="HS",0,IF(CUADRO!Q153="BA",0,IF(CALCULADORA!$M$2="INVIERNO",CUADRO!ET153,CUADRO!FZ153))))))</f>
        <v/>
      </c>
      <c r="DN153" s="148" t="str">
        <f>IF(R153="X",CALCULADORA!$J$22,IF(CUADRO!R153="V",0,IF(CUADRO!R153="AP",0,IF(CUADRO!R153="HS",0,IF(CUADRO!R153="BA",0,IF(CALCULADORA!$M$2="INVIERNO",CUADRO!EU153,CUADRO!GA153))))))</f>
        <v/>
      </c>
      <c r="DO153" s="148" t="str">
        <f>IF(S153="X",CALCULADORA!$J$22,IF(CUADRO!S153="V",0,IF(CUADRO!S153="AP",0,IF(CUADRO!S153="HS",0,IF(CUADRO!S153="BA",0,IF(CALCULADORA!$M$2="INVIERNO",CUADRO!EV153,CUADRO!GB153))))))</f>
        <v/>
      </c>
      <c r="DP153" s="148" t="str">
        <f>IF(T153="X",CALCULADORA!$J$22,IF(CUADRO!T153="V",0,IF(CUADRO!T153="AP",0,IF(CUADRO!T153="HS",0,IF(CUADRO!T153="BA",0,IF(CALCULADORA!$M$2="INVIERNO",CUADRO!EW153,CUADRO!GC153))))))</f>
        <v/>
      </c>
      <c r="DQ153" s="148" t="str">
        <f>IF(U153="X",CALCULADORA!$J$22,IF(CUADRO!U153="V",0,IF(CUADRO!U153="AP",0,IF(CUADRO!U153="HS",0,IF(CUADRO!U153="BA",0,IF(CALCULADORA!$M$2="INVIERNO",CUADRO!EX153,CUADRO!GD153))))))</f>
        <v/>
      </c>
      <c r="DR153" s="148" t="str">
        <f>IF(V153="X",CALCULADORA!$J$22,IF(CUADRO!V153="V",0,IF(CUADRO!V153="AP",0,IF(CUADRO!V153="HS",0,IF(CUADRO!V153="BA",0,IF(CALCULADORA!$M$2="INVIERNO",CUADRO!EY153,CUADRO!GE153))))))</f>
        <v/>
      </c>
      <c r="DS153" s="148" t="str">
        <f>IF(W153="X",CALCULADORA!$J$22,IF(CUADRO!W153="V",0,IF(CUADRO!W153="AP",0,IF(CUADRO!W153="HS",0,IF(CUADRO!W153="BA",0,IF(CALCULADORA!$M$2="INVIERNO",CUADRO!EZ153,CUADRO!GF153))))))</f>
        <v/>
      </c>
      <c r="DT153" s="148" t="str">
        <f>IF(X153="X",CALCULADORA!$J$22,IF(CUADRO!X153="V",0,IF(CUADRO!X153="AP",0,IF(CUADRO!X153="HS",0,IF(CUADRO!X153="BA",0,IF(CALCULADORA!$M$2="INVIERNO",CUADRO!FA153,CUADRO!GG153))))))</f>
        <v/>
      </c>
      <c r="DU153" s="148" t="str">
        <f>IF(Y153="X",CALCULADORA!$J$22,IF(CUADRO!Y153="V",0,IF(CUADRO!Y153="AP",0,IF(CUADRO!Y153="HS",0,IF(CUADRO!Y153="BA",0,IF(CALCULADORA!$M$2="INVIERNO",CUADRO!FB153,CUADRO!GH153))))))</f>
        <v/>
      </c>
      <c r="DV153" s="148" t="str">
        <f>IF(Z153="X",CALCULADORA!$J$22,IF(CUADRO!Z153="V",0,IF(CUADRO!Z153="AP",0,IF(CUADRO!Z153="HS",0,IF(CUADRO!Z153="BA",0,IF(CALCULADORA!$M$2="INVIERNO",CUADRO!FC153,CUADRO!GI153))))))</f>
        <v/>
      </c>
      <c r="DW153" s="148" t="str">
        <f>IF(AA153="X",CALCULADORA!$J$22,IF(CUADRO!AA153="V",0,IF(CUADRO!AA153="AP",0,IF(CUADRO!AA153="HS",0,IF(CUADRO!AA153="BA",0,IF(CALCULADORA!$M$2="INVIERNO",CUADRO!FD153,CUADRO!GJ153))))))</f>
        <v/>
      </c>
      <c r="DX153" s="148" t="str">
        <f>IF(AB153="X",CALCULADORA!$J$22,IF(CUADRO!AB153="V",0,IF(CUADRO!AB153="AP",0,IF(CUADRO!AB153="HS",0,IF(CUADRO!AB153="BA",0,IF(CALCULADORA!$M$2="INVIERNO",CUADRO!FE153,CUADRO!GK153))))))</f>
        <v/>
      </c>
      <c r="DY153" s="148" t="str">
        <f>IF(AC153="X",CALCULADORA!$J$22,IF(CUADRO!AC153="V",0,IF(CUADRO!AC153="AP",0,IF(CUADRO!AC153="HS",0,IF(CUADRO!AC153="BA",0,IF(CALCULADORA!$M$2="INVIERNO",CUADRO!FF153,CUADRO!GL153))))))</f>
        <v/>
      </c>
      <c r="DZ153" s="148" t="str">
        <f>IF(AD153="X",CALCULADORA!$J$22,IF(CUADRO!AD153="V",0,IF(CUADRO!AD153="AP",0,IF(CUADRO!AD153="HS",0,IF(CUADRO!AD153="BA",0,IF(CALCULADORA!$M$2="INVIERNO",CUADRO!FG153,CUADRO!GM153))))))</f>
        <v/>
      </c>
      <c r="EA153" s="148" t="str">
        <f>IF(AE153="X",CALCULADORA!$J$22,IF(CUADRO!AE153="V",0,IF(CUADRO!AE153="AP",0,IF(CUADRO!AE153="HS",0,IF(CUADRO!AE153="BA",0,IF(CALCULADORA!$M$2="INVIERNO",CUADRO!FH153,CUADRO!GN153))))))</f>
        <v/>
      </c>
      <c r="EB153" s="148" t="str">
        <f>IF(AF153="X",CALCULADORA!$J$22,IF(CUADRO!AF153="V",0,IF(CUADRO!AF153="AP",0,IF(CUADRO!AF153="HS",0,IF(CUADRO!AF153="BA",0,IF(CALCULADORA!$M$2="INVIERNO",CUADRO!FI153,CUADRO!GO153))))))</f>
        <v/>
      </c>
      <c r="EC153" s="148" t="str">
        <f>IF(AG153="X",CALCULADORA!$J$22,IF(CUADRO!AG153="V",0,IF(CUADRO!AG153="AP",0,IF(CUADRO!AG153="HS",0,IF(CUADRO!AG153="BA",0,IF(CALCULADORA!$M$2="INVIERNO",CUADRO!FJ153,CUADRO!GP153))))))</f>
        <v/>
      </c>
      <c r="ED153" s="148" t="str">
        <f>IF(AH153="X",CALCULADORA!$J$22,IF(CUADRO!AH153="V",0,IF(CUADRO!AH153="AP",0,IF(CUADRO!AH153="HS",0,IF(CUADRO!AH153="BA",0,IF(CALCULADORA!$M$2="INVIERNO",CUADRO!FK153,CUADRO!GQ153))))))</f>
        <v/>
      </c>
      <c r="EE153" s="148" t="str">
        <f>IF(AI153="X",CALCULADORA!$J$22,IF(CUADRO!AI153="V",0,IF(CUADRO!AI153="AP",0,IF(CUADRO!AI153="HS",0,IF(CUADRO!AI153="BA",0,IF(CALCULADORA!$M$2="INVIERNO",CUADRO!FL153,CUADRO!GR153))))))</f>
        <v/>
      </c>
      <c r="EF153" s="148" t="str">
        <f>IF(AJ153="X",CALCULADORA!$J$22,IF(CUADRO!AJ153="V",0,IF(CUADRO!AJ153="AP",0,IF(CUADRO!AJ153="HS",0,IF(CUADRO!AJ153="BA",0,IF(CALCULADORA!$M$2="INVIERNO",CUADRO!FM153,CUADRO!GS153))))))</f>
        <v/>
      </c>
      <c r="EG153" s="148" t="str">
        <f>IF(AK153="X",CALCULADORA!$J$22,IF(CUADRO!AK153="V",0,IF(CUADRO!AK153="AP",0,IF(CUADRO!AK153="HS",0,IF(CUADRO!AK153="BA",0,IF(CALCULADORA!$M$2="INVIERNO",CUADRO!FN153,CUADRO!GT153))))))</f>
        <v/>
      </c>
      <c r="EH153" s="363">
        <f t="shared" si="192"/>
        <v>0</v>
      </c>
      <c r="EI153" s="19"/>
      <c r="EJ153" s="148" t="str">
        <f>IF(G153="","",IF(G153="L",0,IF(G153="V",0,IF(G153="X",0,IF(G$2="L",VLOOKUP(G153,'H. INV.'!$F$10:$P$171,11,FALSE),IF(G$2="S",VLOOKUP(G153,'H. INV.'!$V$10:$AF$171,11,FALSE),IF(G$2="D",VLOOKUP(G153,'H. INV.'!$AL$10:$AV$171,11,FALSE),"")))))))</f>
        <v/>
      </c>
      <c r="EK153" s="148" t="str">
        <f>IF(H153="","",IF(H153="L",0,IF(H153="V",0,IF(H153="X",0,IF(H$2="L",VLOOKUP(H153,'H. INV.'!$F$10:$P$171,11,FALSE),IF(H$2="S",VLOOKUP(H153,'H. INV.'!$V$10:$AF$171,11,FALSE),IF(H$2="D",VLOOKUP(H153,'H. INV.'!$AL$10:$AV$171,11,FALSE),"")))))))</f>
        <v/>
      </c>
      <c r="EL153" s="148" t="str">
        <f>IF(I153="","",IF(I153="L",0,IF(I153="V",0,IF(I153="X",0,IF(I$2="L",VLOOKUP(I153,'H. INV.'!$F$10:$P$171,11,FALSE),IF(I$2="S",VLOOKUP(I153,'H. INV.'!$V$10:$AF$171,11,FALSE),IF(I$2="D",VLOOKUP(I153,'H. INV.'!$AL$10:$AV$171,11,FALSE),"")))))))</f>
        <v/>
      </c>
      <c r="EM153" s="148" t="str">
        <f>IF(J153="","",IF(J153="L",0,IF(J153="V",0,IF(J153="X",0,IF(J$2="L",VLOOKUP(J153,'H. INV.'!$F$10:$P$171,11,FALSE),IF(J$2="S",VLOOKUP(J153,'H. INV.'!$V$10:$AF$171,11,FALSE),IF(J$2="D",VLOOKUP(J153,'H. INV.'!$AL$10:$AV$171,11,FALSE),"")))))))</f>
        <v/>
      </c>
      <c r="EN153" s="148" t="str">
        <f>IF(K153="","",IF(K153="L",0,IF(K153="V",0,IF(K153="X",0,IF(K$2="L",VLOOKUP(K153,'H. INV.'!$F$10:$P$171,11,FALSE),IF(K$2="S",VLOOKUP(K153,'H. INV.'!$V$10:$AF$171,11,FALSE),IF(K$2="D",VLOOKUP(K153,'H. INV.'!$AL$10:$AV$171,11,FALSE),"")))))))</f>
        <v/>
      </c>
      <c r="EO153" s="148" t="str">
        <f>IF(L153="","",IF(L153="L",0,IF(L153="V",0,IF(L153="X",0,IF(L$2="L",VLOOKUP(L153,'H. INV.'!$F$10:$P$171,11,FALSE),IF(L$2="S",VLOOKUP(L153,'H. INV.'!$V$10:$AF$171,11,FALSE),IF(L$2="D",VLOOKUP(L153,'H. INV.'!$AL$10:$AV$171,11,FALSE),"")))))))</f>
        <v/>
      </c>
      <c r="EP153" s="148" t="str">
        <f>IF(M153="","",IF(M153="L",0,IF(M153="V",0,IF(M153="X",0,IF(M$2="L",VLOOKUP(M153,'H. INV.'!$F$10:$P$171,11,FALSE),IF(M$2="S",VLOOKUP(M153,'H. INV.'!$V$10:$AF$171,11,FALSE),IF(M$2="D",VLOOKUP(M153,'H. INV.'!$AL$10:$AV$171,11,FALSE),"")))))))</f>
        <v/>
      </c>
      <c r="EQ153" s="148" t="str">
        <f>IF(N153="","",IF(N153="L",0,IF(N153="V",0,IF(N153="X",0,IF(N$2="L",VLOOKUP(N153,'H. INV.'!$F$10:$P$171,11,FALSE),IF(N$2="S",VLOOKUP(N153,'H. INV.'!$V$10:$AF$171,11,FALSE),IF(N$2="D",VLOOKUP(N153,'H. INV.'!$AL$10:$AV$171,11,FALSE),"")))))))</f>
        <v/>
      </c>
      <c r="ER153" s="148" t="str">
        <f>IF(O153="","",IF(O153="L",0,IF(O153="V",0,IF(O153="X",0,IF(O$2="L",VLOOKUP(O153,'H. INV.'!$F$10:$P$171,11,FALSE),IF(O$2="S",VLOOKUP(O153,'H. INV.'!$V$10:$AF$171,11,FALSE),IF(O$2="D",VLOOKUP(O153,'H. INV.'!$AL$10:$AV$171,11,FALSE),"")))))))</f>
        <v/>
      </c>
      <c r="ES153" s="148" t="str">
        <f>IF(P153="","",IF(P153="L",0,IF(P153="V",0,IF(P153="X",0,IF(P$2="L",VLOOKUP(P153,'H. INV.'!$F$10:$P$171,11,FALSE),IF(P$2="S",VLOOKUP(P153,'H. INV.'!$V$10:$AF$171,11,FALSE),IF(P$2="D",VLOOKUP(P153,'H. INV.'!$AL$10:$AV$171,11,FALSE),"")))))))</f>
        <v/>
      </c>
      <c r="ET153" s="148" t="str">
        <f>IF(Q153="","",IF(Q153="L",0,IF(Q153="V",0,IF(Q153="X",0,IF(Q$2="L",VLOOKUP(Q153,'H. INV.'!$F$10:$P$171,11,FALSE),IF(Q$2="S",VLOOKUP(Q153,'H. INV.'!$V$10:$AF$171,11,FALSE),IF(Q$2="D",VLOOKUP(Q153,'H. INV.'!$AL$10:$AV$171,11,FALSE),"")))))))</f>
        <v/>
      </c>
      <c r="EU153" s="148" t="str">
        <f>IF(R153="","",IF(R153="L",0,IF(R153="V",0,IF(R153="X",0,IF(R$2="L",VLOOKUP(R153,'H. INV.'!$F$10:$P$171,11,FALSE),IF(R$2="S",VLOOKUP(R153,'H. INV.'!$V$10:$AF$171,11,FALSE),IF(R$2="D",VLOOKUP(R153,'H. INV.'!$AL$10:$AV$171,11,FALSE),"")))))))</f>
        <v/>
      </c>
      <c r="EV153" s="148" t="str">
        <f>IF(S153="","",IF(S153="L",0,IF(S153="V",0,IF(S153="X",0,IF(S$2="L",VLOOKUP(S153,'H. INV.'!$F$10:$P$171,11,FALSE),IF(S$2="S",VLOOKUP(S153,'H. INV.'!$V$10:$AF$171,11,FALSE),IF(S$2="D",VLOOKUP(S153,'H. INV.'!$AL$10:$AV$171,11,FALSE),"")))))))</f>
        <v/>
      </c>
      <c r="EW153" s="148" t="str">
        <f>IF(T153="","",IF(T153="L",0,IF(T153="V",0,IF(T153="X",0,IF(T$2="L",VLOOKUP(T153,'H. INV.'!$F$10:$P$171,11,FALSE),IF(T$2="S",VLOOKUP(T153,'H. INV.'!$V$10:$AF$171,11,FALSE),IF(T$2="D",VLOOKUP(T153,'H. INV.'!$AL$10:$AV$171,11,FALSE),"")))))))</f>
        <v/>
      </c>
      <c r="EX153" s="148" t="str">
        <f>IF(U153="","",IF(U153="L",0,IF(U153="V",0,IF(U153="X",0,IF(U$2="L",VLOOKUP(U153,'H. INV.'!$F$10:$P$171,11,FALSE),IF(U$2="S",VLOOKUP(U153,'H. INV.'!$V$10:$AF$171,11,FALSE),IF(U$2="D",VLOOKUP(U153,'H. INV.'!$AL$10:$AV$171,11,FALSE),"")))))))</f>
        <v/>
      </c>
      <c r="EY153" s="148" t="str">
        <f>IF(V153="","",IF(V153="L",0,IF(V153="V",0,IF(V153="X",0,IF(V$2="L",VLOOKUP(V153,'H. INV.'!$F$10:$P$171,11,FALSE),IF(V$2="S",VLOOKUP(V153,'H. INV.'!$V$10:$AF$171,11,FALSE),IF(V$2="D",VLOOKUP(V153,'H. INV.'!$AL$10:$AV$171,11,FALSE),"")))))))</f>
        <v/>
      </c>
      <c r="EZ153" s="148" t="str">
        <f>IF(W153="","",IF(W153="L",0,IF(W153="V",0,IF(W153="X",0,IF(W$2="L",VLOOKUP(W153,'H. INV.'!$F$10:$P$171,11,FALSE),IF(W$2="S",VLOOKUP(W153,'H. INV.'!$V$10:$AF$171,11,FALSE),IF(W$2="D",VLOOKUP(W153,'H. INV.'!$AL$10:$AV$171,11,FALSE),"")))))))</f>
        <v/>
      </c>
      <c r="FA153" s="148" t="str">
        <f>IF(X153="","",IF(X153="L",0,IF(X153="V",0,IF(X153="X",0,IF(X$2="L",VLOOKUP(X153,'H. INV.'!$F$10:$P$171,11,FALSE),IF(X$2="S",VLOOKUP(X153,'H. INV.'!$V$10:$AF$171,11,FALSE),IF(X$2="D",VLOOKUP(X153,'H. INV.'!$AL$10:$AV$171,11,FALSE),"")))))))</f>
        <v/>
      </c>
      <c r="FB153" s="148" t="str">
        <f>IF(Y153="","",IF(Y153="L",0,IF(Y153="V",0,IF(Y153="X",0,IF(Y$2="L",VLOOKUP(Y153,'H. INV.'!$F$10:$P$171,11,FALSE),IF(Y$2="S",VLOOKUP(Y153,'H. INV.'!$V$10:$AF$171,11,FALSE),IF(Y$2="D",VLOOKUP(Y153,'H. INV.'!$AL$10:$AV$171,11,FALSE),"")))))))</f>
        <v/>
      </c>
      <c r="FC153" s="148" t="str">
        <f>IF(Z153="","",IF(Z153="L",0,IF(Z153="V",0,IF(Z153="X",0,IF(Z$2="L",VLOOKUP(Z153,'H. INV.'!$F$10:$P$171,11,FALSE),IF(Z$2="S",VLOOKUP(Z153,'H. INV.'!$V$10:$AF$171,11,FALSE),IF(Z$2="D",VLOOKUP(Z153,'H. INV.'!$AL$10:$AV$171,11,FALSE),"")))))))</f>
        <v/>
      </c>
      <c r="FD153" s="148" t="str">
        <f>IF(AA153="","",IF(AA153="L",0,IF(AA153="V",0,IF(AA153="X",0,IF(AA$2="L",VLOOKUP(AA153,'H. INV.'!$F$10:$P$171,11,FALSE),IF(AA$2="S",VLOOKUP(AA153,'H. INV.'!$V$10:$AF$171,11,FALSE),IF(AA$2="D",VLOOKUP(AA153,'H. INV.'!$AL$10:$AV$171,11,FALSE),"")))))))</f>
        <v/>
      </c>
      <c r="FE153" s="148" t="str">
        <f>IF(AB153="","",IF(AB153="L",0,IF(AB153="V",0,IF(AB153="X",0,IF(AB$2="L",VLOOKUP(AB153,'H. INV.'!$F$10:$P$171,11,FALSE),IF(AB$2="S",VLOOKUP(AB153,'H. INV.'!$V$10:$AF$171,11,FALSE),IF(AB$2="D",VLOOKUP(AB153,'H. INV.'!$AL$10:$AV$171,11,FALSE),"")))))))</f>
        <v/>
      </c>
      <c r="FF153" s="148" t="str">
        <f>IF(AC153="","",IF(AC153="L",0,IF(AC153="V",0,IF(AC153="X",0,IF(AC$2="L",VLOOKUP(AC153,'H. INV.'!$F$10:$P$171,11,FALSE),IF(AC$2="S",VLOOKUP(AC153,'H. INV.'!$V$10:$AF$171,11,FALSE),IF(AC$2="D",VLOOKUP(AC153,'H. INV.'!$AL$10:$AV$171,11,FALSE),"")))))))</f>
        <v/>
      </c>
      <c r="FG153" s="148" t="str">
        <f>IF(AD153="","",IF(AD153="L",0,IF(AD153="V",0,IF(AD153="X",0,IF(AD$2="L",VLOOKUP(AD153,'H. INV.'!$F$10:$P$171,11,FALSE),IF(AD$2="S",VLOOKUP(AD153,'H. INV.'!$V$10:$AF$171,11,FALSE),IF(AD$2="D",VLOOKUP(AD153,'H. INV.'!$AL$10:$AV$171,11,FALSE),"")))))))</f>
        <v/>
      </c>
      <c r="FH153" s="148" t="str">
        <f>IF(AE153="","",IF(AE153="L",0,IF(AE153="V",0,IF(AE153="X",0,IF(AE$2="L",VLOOKUP(AE153,'H. INV.'!$F$10:$P$171,11,FALSE),IF(AE$2="S",VLOOKUP(AE153,'H. INV.'!$V$10:$AF$171,11,FALSE),IF(AE$2="D",VLOOKUP(AE153,'H. INV.'!$AL$10:$AV$171,11,FALSE),"")))))))</f>
        <v/>
      </c>
      <c r="FI153" s="148" t="str">
        <f>IF(AF153="","",IF(AF153="L",0,IF(AF153="V",0,IF(AF153="X",0,IF(AF$2="L",VLOOKUP(AF153,'H. INV.'!$F$10:$P$171,11,FALSE),IF(AF$2="S",VLOOKUP(AF153,'H. INV.'!$V$10:$AF$171,11,FALSE),IF(AF$2="D",VLOOKUP(AF153,'H. INV.'!$AL$10:$AV$171,11,FALSE),"")))))))</f>
        <v/>
      </c>
      <c r="FJ153" s="148" t="str">
        <f>IF(AG153="","",IF(AG153="L",0,IF(AG153="V",0,IF(AG153="X",0,IF(AG$2="L",VLOOKUP(AG153,'H. INV.'!$F$10:$P$171,11,FALSE),IF(AG$2="S",VLOOKUP(AG153,'H. INV.'!$V$10:$AF$171,11,FALSE),IF(AG$2="D",VLOOKUP(AG153,'H. INV.'!$AL$10:$AV$171,11,FALSE),"")))))))</f>
        <v/>
      </c>
      <c r="FK153" s="148" t="str">
        <f>IF(AH153="","",IF(AH153="L",0,IF(AH153="V",0,IF(AH153="X",0,IF(AH$2="L",VLOOKUP(AH153,'H. INV.'!$F$10:$P$171,11,FALSE),IF(AH$2="S",VLOOKUP(AH153,'H. INV.'!$V$10:$AF$171,11,FALSE),IF(AH$2="D",VLOOKUP(AH153,'H. INV.'!$AL$10:$AV$171,11,FALSE),"")))))))</f>
        <v/>
      </c>
      <c r="FL153" s="148" t="str">
        <f>IF(AI153="","",IF(AI153="L",0,IF(AI153="V",0,IF(AI153="X",0,IF(AI$2="L",VLOOKUP(AI153,'H. INV.'!$F$10:$P$171,11,FALSE),IF(AI$2="S",VLOOKUP(AI153,'H. INV.'!$V$10:$AF$171,11,FALSE),IF(AI$2="D",VLOOKUP(AI153,'H. INV.'!$AL$10:$AV$171,11,FALSE),"")))))))</f>
        <v/>
      </c>
      <c r="FM153" s="148" t="str">
        <f>IF(AJ153="","",IF(AJ153="L",0,IF(AJ153="V",0,IF(AJ153="X",0,IF(AJ$2="L",VLOOKUP(AJ153,'H. INV.'!$F$10:$P$171,11,FALSE),IF(AJ$2="S",VLOOKUP(AJ153,'H. INV.'!$V$10:$AF$171,11,FALSE),IF(AJ$2="D",VLOOKUP(AJ153,'H. INV.'!$AL$10:$AV$171,11,FALSE),"")))))))</f>
        <v/>
      </c>
      <c r="FN153" s="148" t="str">
        <f>IF(AK153="","",IF(AK153="L",0,IF(AK153="V",0,IF(AK153="X",0,IF(AK$2="L",VLOOKUP(AK153,'H. INV.'!$F$10:$P$171,11,FALSE),IF(AK$2="S",VLOOKUP(AK153,'H. INV.'!$V$10:$AF$171,11,FALSE),IF(AK$2="D",VLOOKUP(AK153,'H. INV.'!$AL$10:$AV$171,11,FALSE),"")))))))</f>
        <v/>
      </c>
      <c r="FO153" s="19"/>
      <c r="FP153" s="148" t="str">
        <f>IF(G153="","",IF(G153="L",0,IF(G153="V",0,IF(G153="X",0,IF(G$2="L",VLOOKUP(G153,'H. VER.'!$F$10:$P$171,11,FALSE),IF(G$2="S",VLOOKUP(G153,'H. VER.'!$V$10:$AF$171,11,FALSE),IF(G$2="D",VLOOKUP(G153,'H. VER.'!$AL$10:$AV$171,11,FALSE),"")))))))</f>
        <v/>
      </c>
      <c r="FQ153" s="148" t="str">
        <f>IF(H153="","",IF(H153="L",0,IF(H153="V",0,IF(H153="X",0,IF(H$2="L",VLOOKUP(H153,'H. VER.'!$F$10:$P$171,11,FALSE),IF(H$2="S",VLOOKUP(H153,'H. VER.'!$V$10:$AF$171,11,FALSE),IF(H$2="D",VLOOKUP(H153,'H. VER.'!$AL$10:$AV$171,11,FALSE),"")))))))</f>
        <v/>
      </c>
      <c r="FR153" s="148" t="str">
        <f>IF(I153="","",IF(I153="L",0,IF(I153="V",0,IF(I153="X",0,IF(I$2="L",VLOOKUP(I153,'H. VER.'!$F$10:$P$171,11,FALSE),IF(I$2="S",VLOOKUP(I153,'H. VER.'!$V$10:$AF$171,11,FALSE),IF(I$2="D",VLOOKUP(I153,'H. VER.'!$AL$10:$AV$171,11,FALSE),"")))))))</f>
        <v/>
      </c>
      <c r="FS153" s="148" t="str">
        <f>IF(J153="","",IF(J153="L",0,IF(J153="V",0,IF(J153="X",0,IF(J$2="L",VLOOKUP(J153,'H. VER.'!$F$10:$P$171,11,FALSE),IF(J$2="S",VLOOKUP(J153,'H. VER.'!$V$10:$AF$171,11,FALSE),IF(J$2="D",VLOOKUP(J153,'H. VER.'!$AL$10:$AV$171,11,FALSE),"")))))))</f>
        <v/>
      </c>
      <c r="FT153" s="148" t="str">
        <f>IF(K153="","",IF(K153="L",0,IF(K153="V",0,IF(K153="X",0,IF(K$2="L",VLOOKUP(K153,'H. VER.'!$F$10:$P$171,11,FALSE),IF(K$2="S",VLOOKUP(K153,'H. VER.'!$V$10:$AF$171,11,FALSE),IF(K$2="D",VLOOKUP(K153,'H. VER.'!$AL$10:$AV$171,11,FALSE),"")))))))</f>
        <v/>
      </c>
      <c r="FU153" s="148" t="str">
        <f>IF(L153="","",IF(L153="L",0,IF(L153="V",0,IF(L153="X",0,IF(L$2="L",VLOOKUP(L153,'H. VER.'!$F$10:$P$171,11,FALSE),IF(L$2="S",VLOOKUP(L153,'H. VER.'!$V$10:$AF$171,11,FALSE),IF(L$2="D",VLOOKUP(L153,'H. VER.'!$AL$10:$AV$171,11,FALSE),"")))))))</f>
        <v/>
      </c>
      <c r="FV153" s="148" t="str">
        <f>IF(M153="","",IF(M153="L",0,IF(M153="V",0,IF(M153="X",0,IF(M$2="L",VLOOKUP(M153,'H. VER.'!$F$10:$P$171,11,FALSE),IF(M$2="S",VLOOKUP(M153,'H. VER.'!$V$10:$AF$171,11,FALSE),IF(M$2="D",VLOOKUP(M153,'H. VER.'!$AL$10:$AV$171,11,FALSE),"")))))))</f>
        <v/>
      </c>
      <c r="FW153" s="148" t="str">
        <f>IF(N153="","",IF(N153="L",0,IF(N153="V",0,IF(N153="X",0,IF(N$2="L",VLOOKUP(N153,'H. VER.'!$F$10:$P$171,11,FALSE),IF(N$2="S",VLOOKUP(N153,'H. VER.'!$V$10:$AF$171,11,FALSE),IF(N$2="D",VLOOKUP(N153,'H. VER.'!$AL$10:$AV$171,11,FALSE),"")))))))</f>
        <v/>
      </c>
      <c r="FX153" s="148" t="str">
        <f>IF(O153="","",IF(O153="L",0,IF(O153="V",0,IF(O153="X",0,IF(O$2="L",VLOOKUP(O153,'H. VER.'!$F$10:$P$171,11,FALSE),IF(O$2="S",VLOOKUP(O153,'H. VER.'!$V$10:$AF$171,11,FALSE),IF(O$2="D",VLOOKUP(O153,'H. VER.'!$AL$10:$AV$171,11,FALSE),"")))))))</f>
        <v/>
      </c>
      <c r="FY153" s="148" t="str">
        <f>IF(P153="","",IF(P153="L",0,IF(P153="V",0,IF(P153="X",0,IF(P$2="L",VLOOKUP(P153,'H. VER.'!$F$10:$P$171,11,FALSE),IF(P$2="S",VLOOKUP(P153,'H. VER.'!$V$10:$AF$171,11,FALSE),IF(P$2="D",VLOOKUP(P153,'H. VER.'!$AL$10:$AV$171,11,FALSE),"")))))))</f>
        <v/>
      </c>
      <c r="FZ153" s="148" t="str">
        <f>IF(Q153="","",IF(Q153="L",0,IF(Q153="V",0,IF(Q153="X",0,IF(Q$2="L",VLOOKUP(Q153,'H. VER.'!$F$10:$P$171,11,FALSE),IF(Q$2="S",VLOOKUP(Q153,'H. VER.'!$V$10:$AF$171,11,FALSE),IF(Q$2="D",VLOOKUP(Q153,'H. VER.'!$AL$10:$AV$171,11,FALSE),"")))))))</f>
        <v/>
      </c>
      <c r="GA153" s="148" t="str">
        <f>IF(R153="","",IF(R153="L",0,IF(R153="V",0,IF(R153="X",0,IF(R$2="L",VLOOKUP(R153,'H. VER.'!$F$10:$P$171,11,FALSE),IF(R$2="S",VLOOKUP(R153,'H. VER.'!$V$10:$AF$171,11,FALSE),IF(R$2="D",VLOOKUP(R153,'H. VER.'!$AL$10:$AV$171,11,FALSE),"")))))))</f>
        <v/>
      </c>
      <c r="GB153" s="148" t="str">
        <f>IF(S153="","",IF(S153="L",0,IF(S153="V",0,IF(S153="X",0,IF(S$2="L",VLOOKUP(S153,'H. VER.'!$F$10:$P$171,11,FALSE),IF(S$2="S",VLOOKUP(S153,'H. VER.'!$V$10:$AF$171,11,FALSE),IF(S$2="D",VLOOKUP(S153,'H. VER.'!$AL$10:$AV$171,11,FALSE),"")))))))</f>
        <v/>
      </c>
      <c r="GC153" s="148" t="str">
        <f>IF(T153="","",IF(T153="L",0,IF(T153="V",0,IF(T153="X",0,IF(T$2="L",VLOOKUP(T153,'H. VER.'!$F$10:$P$171,11,FALSE),IF(T$2="S",VLOOKUP(T153,'H. VER.'!$V$10:$AF$171,11,FALSE),IF(T$2="D",VLOOKUP(T153,'H. VER.'!$AL$10:$AV$171,11,FALSE),"")))))))</f>
        <v/>
      </c>
      <c r="GD153" s="148" t="str">
        <f>IF(U153="","",IF(U153="L",0,IF(U153="V",0,IF(U153="X",0,IF(U$2="L",VLOOKUP(U153,'H. VER.'!$F$10:$P$171,11,FALSE),IF(U$2="S",VLOOKUP(U153,'H. VER.'!$V$10:$AF$171,11,FALSE),IF(U$2="D",VLOOKUP(U153,'H. VER.'!$AL$10:$AV$171,11,FALSE),"")))))))</f>
        <v/>
      </c>
      <c r="GE153" s="148" t="str">
        <f>IF(V153="","",IF(V153="L",0,IF(V153="V",0,IF(V153="X",0,IF(V$2="L",VLOOKUP(V153,'H. VER.'!$F$10:$P$171,11,FALSE),IF(V$2="S",VLOOKUP(V153,'H. VER.'!$V$10:$AF$171,11,FALSE),IF(V$2="D",VLOOKUP(V153,'H. VER.'!$AL$10:$AV$171,11,FALSE),"")))))))</f>
        <v/>
      </c>
      <c r="GF153" s="148" t="str">
        <f>IF(W153="","",IF(W153="L",0,IF(W153="V",0,IF(W153="X",0,IF(W$2="L",VLOOKUP(W153,'H. VER.'!$F$10:$P$171,11,FALSE),IF(W$2="S",VLOOKUP(W153,'H. VER.'!$V$10:$AF$171,11,FALSE),IF(W$2="D",VLOOKUP(W153,'H. VER.'!$AL$10:$AV$171,11,FALSE),"")))))))</f>
        <v/>
      </c>
      <c r="GG153" s="148" t="str">
        <f>IF(X153="","",IF(X153="L",0,IF(X153="V",0,IF(X153="X",0,IF(X$2="L",VLOOKUP(X153,'H. VER.'!$F$10:$P$171,11,FALSE),IF(X$2="S",VLOOKUP(X153,'H. VER.'!$V$10:$AF$171,11,FALSE),IF(X$2="D",VLOOKUP(X153,'H. VER.'!$AL$10:$AV$171,11,FALSE),"")))))))</f>
        <v/>
      </c>
      <c r="GH153" s="148" t="str">
        <f>IF(Y153="","",IF(Y153="L",0,IF(Y153="V",0,IF(Y153="X",0,IF(Y$2="L",VLOOKUP(Y153,'H. VER.'!$F$10:$P$171,11,FALSE),IF(Y$2="S",VLOOKUP(Y153,'H. VER.'!$V$10:$AF$171,11,FALSE),IF(Y$2="D",VLOOKUP(Y153,'H. VER.'!$AL$10:$AV$171,11,FALSE),"")))))))</f>
        <v/>
      </c>
      <c r="GI153" s="148" t="str">
        <f>IF(Z153="","",IF(Z153="L",0,IF(Z153="V",0,IF(Z153="X",0,IF(Z$2="L",VLOOKUP(Z153,'H. VER.'!$F$10:$P$171,11,FALSE),IF(Z$2="S",VLOOKUP(Z153,'H. VER.'!$V$10:$AF$171,11,FALSE),IF(Z$2="D",VLOOKUP(Z153,'H. VER.'!$AL$10:$AV$171,11,FALSE),"")))))))</f>
        <v/>
      </c>
      <c r="GJ153" s="148" t="str">
        <f>IF(AA153="","",IF(AA153="L",0,IF(AA153="V",0,IF(AA153="X",0,IF(AA$2="L",VLOOKUP(AA153,'H. VER.'!$F$10:$P$171,11,FALSE),IF(AA$2="S",VLOOKUP(AA153,'H. VER.'!$V$10:$AF$171,11,FALSE),IF(AA$2="D",VLOOKUP(AA153,'H. VER.'!$AL$10:$AV$171,11,FALSE),"")))))))</f>
        <v/>
      </c>
      <c r="GK153" s="148" t="str">
        <f>IF(AB153="","",IF(AB153="L",0,IF(AB153="V",0,IF(AB153="X",0,IF(AB$2="L",VLOOKUP(AB153,'H. VER.'!$F$10:$P$171,11,FALSE),IF(AB$2="S",VLOOKUP(AB153,'H. VER.'!$V$10:$AF$171,11,FALSE),IF(AB$2="D",VLOOKUP(AB153,'H. VER.'!$AL$10:$AV$171,11,FALSE),"")))))))</f>
        <v/>
      </c>
      <c r="GL153" s="148" t="str">
        <f>IF(AC153="","",IF(AC153="L",0,IF(AC153="V",0,IF(AC153="X",0,IF(AC$2="L",VLOOKUP(AC153,'H. VER.'!$F$10:$P$171,11,FALSE),IF(AC$2="S",VLOOKUP(AC153,'H. VER.'!$V$10:$AF$171,11,FALSE),IF(AC$2="D",VLOOKUP(AC153,'H. VER.'!$AL$10:$AV$171,11,FALSE),"")))))))</f>
        <v/>
      </c>
      <c r="GM153" s="148" t="str">
        <f>IF(AD153="","",IF(AD153="L",0,IF(AD153="V",0,IF(AD153="X",0,IF(AD$2="L",VLOOKUP(AD153,'H. VER.'!$F$10:$P$171,11,FALSE),IF(AD$2="S",VLOOKUP(AD153,'H. VER.'!$V$10:$AF$171,11,FALSE),IF(AD$2="D",VLOOKUP(AD153,'H. VER.'!$AL$10:$AV$171,11,FALSE),"")))))))</f>
        <v/>
      </c>
      <c r="GN153" s="148" t="str">
        <f>IF(AE153="","",IF(AE153="L",0,IF(AE153="V",0,IF(AE153="X",0,IF(AE$2="L",VLOOKUP(AE153,'H. VER.'!$F$10:$P$171,11,FALSE),IF(AE$2="S",VLOOKUP(AE153,'H. VER.'!$V$10:$AF$171,11,FALSE),IF(AE$2="D",VLOOKUP(AE153,'H. VER.'!$AL$10:$AV$171,11,FALSE),"")))))))</f>
        <v/>
      </c>
      <c r="GO153" s="148" t="str">
        <f>IF(AF153="","",IF(AF153="L",0,IF(AF153="V",0,IF(AF153="X",0,IF(AF$2="L",VLOOKUP(AF153,'H. VER.'!$F$10:$P$171,11,FALSE),IF(AF$2="S",VLOOKUP(AF153,'H. VER.'!$V$10:$AF$171,11,FALSE),IF(AF$2="D",VLOOKUP(AF153,'H. VER.'!$AL$10:$AV$171,11,FALSE),"")))))))</f>
        <v/>
      </c>
      <c r="GP153" s="148" t="str">
        <f>IF(AG153="","",IF(AG153="L",0,IF(AG153="V",0,IF(AG153="X",0,IF(AG$2="L",VLOOKUP(AG153,'H. VER.'!$F$10:$P$171,11,FALSE),IF(AG$2="S",VLOOKUP(AG153,'H. VER.'!$V$10:$AF$171,11,FALSE),IF(AG$2="D",VLOOKUP(AG153,'H. VER.'!$AL$10:$AV$171,11,FALSE),"")))))))</f>
        <v/>
      </c>
      <c r="GQ153" s="148" t="str">
        <f>IF(AH153="","",IF(AH153="L",0,IF(AH153="V",0,IF(AH153="X",0,IF(AH$2="L",VLOOKUP(AH153,'H. VER.'!$F$10:$P$171,11,FALSE),IF(AH$2="S",VLOOKUP(AH153,'H. VER.'!$V$10:$AF$171,11,FALSE),IF(AH$2="D",VLOOKUP(AH153,'H. VER.'!$AL$10:$AV$171,11,FALSE),"")))))))</f>
        <v/>
      </c>
      <c r="GR153" s="148" t="str">
        <f>IF(AI153="","",IF(AI153="L",0,IF(AI153="V",0,IF(AI153="X",0,IF(AI$2="L",VLOOKUP(AI153,'H. VER.'!$F$10:$P$171,11,FALSE),IF(AI$2="S",VLOOKUP(AI153,'H. VER.'!$V$10:$AF$171,11,FALSE),IF(AI$2="D",VLOOKUP(AI153,'H. VER.'!$AL$10:$AV$171,11,FALSE),"")))))))</f>
        <v/>
      </c>
      <c r="GS153" s="148" t="str">
        <f>IF(AJ153="","",IF(AJ153="L",0,IF(AJ153="V",0,IF(AJ153="X",0,IF(AJ$2="L",VLOOKUP(AJ153,'H. VER.'!$F$10:$P$171,11,FALSE),IF(AJ$2="S",VLOOKUP(AJ153,'H. VER.'!$V$10:$AF$171,11,FALSE),IF(AJ$2="D",VLOOKUP(AJ153,'H. VER.'!$AL$10:$AV$171,11,FALSE),"")))))))</f>
        <v/>
      </c>
      <c r="GT153" s="148" t="str">
        <f>IF(AK153="","",IF(AK153="L",0,IF(AK153="V",0,IF(AK153="X",0,IF(AK$2="L",VLOOKUP(AK153,'H. VER.'!$F$10:$P$171,11,FALSE),IF(AK$2="S",VLOOKUP(AK153,'H. VER.'!$V$10:$AF$171,11,FALSE),IF(AK$2="D",VLOOKUP(AK153,'H. VER.'!$AL$10:$AV$171,11,FALSE),"")))))))</f>
        <v/>
      </c>
      <c r="GU153" s="19"/>
      <c r="GV153" s="417" t="str">
        <f t="shared" si="193"/>
        <v/>
      </c>
      <c r="GW153" s="415"/>
    </row>
    <row r="154" spans="1:205" ht="16.5" thickBot="1">
      <c r="A154" s="455" t="s">
        <v>228</v>
      </c>
      <c r="B154" s="365" t="s">
        <v>441</v>
      </c>
      <c r="C154" s="467" t="s">
        <v>0</v>
      </c>
      <c r="D154" s="467"/>
      <c r="E154" s="467" t="s">
        <v>2</v>
      </c>
      <c r="F154" s="467" t="s">
        <v>1</v>
      </c>
      <c r="G154" s="461">
        <f>G3</f>
        <v>44927</v>
      </c>
      <c r="H154" s="461">
        <f t="shared" ref="H154:AK154" si="194">H3</f>
        <v>44928</v>
      </c>
      <c r="I154" s="461">
        <f t="shared" si="194"/>
        <v>44929</v>
      </c>
      <c r="J154" s="461">
        <f t="shared" si="194"/>
        <v>44930</v>
      </c>
      <c r="K154" s="461">
        <f t="shared" si="194"/>
        <v>44931</v>
      </c>
      <c r="L154" s="461">
        <f t="shared" si="194"/>
        <v>44932</v>
      </c>
      <c r="M154" s="461">
        <f t="shared" si="194"/>
        <v>44933</v>
      </c>
      <c r="N154" s="461">
        <f t="shared" si="194"/>
        <v>44934</v>
      </c>
      <c r="O154" s="461">
        <f t="shared" si="194"/>
        <v>44935</v>
      </c>
      <c r="P154" s="461">
        <f t="shared" si="194"/>
        <v>44936</v>
      </c>
      <c r="Q154" s="461">
        <f t="shared" si="194"/>
        <v>44937</v>
      </c>
      <c r="R154" s="461">
        <f t="shared" si="194"/>
        <v>44938</v>
      </c>
      <c r="S154" s="461">
        <f t="shared" si="194"/>
        <v>44939</v>
      </c>
      <c r="T154" s="461">
        <f t="shared" si="194"/>
        <v>44940</v>
      </c>
      <c r="U154" s="461">
        <f t="shared" si="194"/>
        <v>44941</v>
      </c>
      <c r="V154" s="461">
        <f t="shared" si="194"/>
        <v>44942</v>
      </c>
      <c r="W154" s="461">
        <f t="shared" si="194"/>
        <v>44943</v>
      </c>
      <c r="X154" s="461">
        <f t="shared" si="194"/>
        <v>44944</v>
      </c>
      <c r="Y154" s="461">
        <f t="shared" si="194"/>
        <v>44945</v>
      </c>
      <c r="Z154" s="461">
        <f t="shared" si="194"/>
        <v>44946</v>
      </c>
      <c r="AA154" s="461">
        <f t="shared" si="194"/>
        <v>44947</v>
      </c>
      <c r="AB154" s="461">
        <f t="shared" si="194"/>
        <v>44948</v>
      </c>
      <c r="AC154" s="461">
        <f t="shared" si="194"/>
        <v>44949</v>
      </c>
      <c r="AD154" s="461">
        <f t="shared" si="194"/>
        <v>44950</v>
      </c>
      <c r="AE154" s="461">
        <f t="shared" si="194"/>
        <v>44951</v>
      </c>
      <c r="AF154" s="461">
        <f t="shared" si="194"/>
        <v>44952</v>
      </c>
      <c r="AG154" s="461">
        <f t="shared" si="194"/>
        <v>44953</v>
      </c>
      <c r="AH154" s="461">
        <f t="shared" si="194"/>
        <v>44954</v>
      </c>
      <c r="AI154" s="461">
        <f t="shared" si="194"/>
        <v>44955</v>
      </c>
      <c r="AJ154" s="461">
        <f t="shared" si="194"/>
        <v>44956</v>
      </c>
      <c r="AK154" s="468">
        <f t="shared" si="194"/>
        <v>44957</v>
      </c>
      <c r="AL154" s="469">
        <f>COUNTIF($AL$4:$AL$153,"&gt;0")</f>
        <v>0</v>
      </c>
      <c r="AM154" s="364"/>
      <c r="AN154" s="364"/>
      <c r="AO154" s="364"/>
      <c r="AP154" s="364"/>
      <c r="AQ154" s="364"/>
      <c r="AR154" s="364"/>
      <c r="AS154" s="364"/>
      <c r="AT154" s="364"/>
      <c r="AU154" s="470">
        <f>SUM(AU4:AU153)</f>
        <v>0</v>
      </c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274">
        <f>G3</f>
        <v>44927</v>
      </c>
      <c r="BW154" s="274">
        <f t="shared" ref="BW154:CZ154" si="195">H3</f>
        <v>44928</v>
      </c>
      <c r="BX154" s="274">
        <f t="shared" si="195"/>
        <v>44929</v>
      </c>
      <c r="BY154" s="274">
        <f t="shared" si="195"/>
        <v>44930</v>
      </c>
      <c r="BZ154" s="274">
        <f t="shared" si="195"/>
        <v>44931</v>
      </c>
      <c r="CA154" s="274">
        <f t="shared" si="195"/>
        <v>44932</v>
      </c>
      <c r="CB154" s="274">
        <f t="shared" si="195"/>
        <v>44933</v>
      </c>
      <c r="CC154" s="274">
        <f t="shared" si="195"/>
        <v>44934</v>
      </c>
      <c r="CD154" s="274">
        <f t="shared" si="195"/>
        <v>44935</v>
      </c>
      <c r="CE154" s="274">
        <f t="shared" si="195"/>
        <v>44936</v>
      </c>
      <c r="CF154" s="274">
        <f t="shared" si="195"/>
        <v>44937</v>
      </c>
      <c r="CG154" s="274">
        <f t="shared" si="195"/>
        <v>44938</v>
      </c>
      <c r="CH154" s="274">
        <f t="shared" si="195"/>
        <v>44939</v>
      </c>
      <c r="CI154" s="274">
        <f t="shared" si="195"/>
        <v>44940</v>
      </c>
      <c r="CJ154" s="274">
        <f t="shared" si="195"/>
        <v>44941</v>
      </c>
      <c r="CK154" s="274">
        <f t="shared" si="195"/>
        <v>44942</v>
      </c>
      <c r="CL154" s="274">
        <f t="shared" si="195"/>
        <v>44943</v>
      </c>
      <c r="CM154" s="274">
        <f t="shared" si="195"/>
        <v>44944</v>
      </c>
      <c r="CN154" s="274">
        <f t="shared" si="195"/>
        <v>44945</v>
      </c>
      <c r="CO154" s="274">
        <f t="shared" si="195"/>
        <v>44946</v>
      </c>
      <c r="CP154" s="274">
        <f t="shared" si="195"/>
        <v>44947</v>
      </c>
      <c r="CQ154" s="274">
        <f t="shared" si="195"/>
        <v>44948</v>
      </c>
      <c r="CR154" s="274">
        <f t="shared" si="195"/>
        <v>44949</v>
      </c>
      <c r="CS154" s="274">
        <f t="shared" si="195"/>
        <v>44950</v>
      </c>
      <c r="CT154" s="274">
        <f t="shared" si="195"/>
        <v>44951</v>
      </c>
      <c r="CU154" s="274">
        <f t="shared" si="195"/>
        <v>44952</v>
      </c>
      <c r="CV154" s="274">
        <f t="shared" si="195"/>
        <v>44953</v>
      </c>
      <c r="CW154" s="274">
        <f t="shared" si="195"/>
        <v>44954</v>
      </c>
      <c r="CX154" s="274">
        <f t="shared" si="195"/>
        <v>44955</v>
      </c>
      <c r="CY154" s="274">
        <f t="shared" si="195"/>
        <v>44956</v>
      </c>
      <c r="CZ154" s="274">
        <f t="shared" si="195"/>
        <v>44957</v>
      </c>
      <c r="DA154" s="19"/>
      <c r="DB154" s="19"/>
      <c r="DC154" s="274">
        <f>DC3</f>
        <v>44927</v>
      </c>
      <c r="DD154" s="274">
        <f t="shared" ref="DD154:EG154" si="196">DD3</f>
        <v>44928</v>
      </c>
      <c r="DE154" s="274">
        <f t="shared" si="196"/>
        <v>44929</v>
      </c>
      <c r="DF154" s="274">
        <f t="shared" si="196"/>
        <v>44930</v>
      </c>
      <c r="DG154" s="274">
        <f t="shared" si="196"/>
        <v>44931</v>
      </c>
      <c r="DH154" s="274">
        <f t="shared" si="196"/>
        <v>44932</v>
      </c>
      <c r="DI154" s="274">
        <f t="shared" si="196"/>
        <v>44933</v>
      </c>
      <c r="DJ154" s="274">
        <f t="shared" si="196"/>
        <v>44934</v>
      </c>
      <c r="DK154" s="274">
        <f t="shared" si="196"/>
        <v>44935</v>
      </c>
      <c r="DL154" s="274">
        <f t="shared" si="196"/>
        <v>44936</v>
      </c>
      <c r="DM154" s="274">
        <f t="shared" si="196"/>
        <v>44937</v>
      </c>
      <c r="DN154" s="274">
        <f t="shared" si="196"/>
        <v>44938</v>
      </c>
      <c r="DO154" s="274">
        <f t="shared" si="196"/>
        <v>44939</v>
      </c>
      <c r="DP154" s="274">
        <f t="shared" si="196"/>
        <v>44940</v>
      </c>
      <c r="DQ154" s="274">
        <f t="shared" si="196"/>
        <v>44941</v>
      </c>
      <c r="DR154" s="274">
        <f t="shared" si="196"/>
        <v>44942</v>
      </c>
      <c r="DS154" s="274">
        <f t="shared" si="196"/>
        <v>44943</v>
      </c>
      <c r="DT154" s="274">
        <f t="shared" si="196"/>
        <v>44944</v>
      </c>
      <c r="DU154" s="274">
        <f t="shared" si="196"/>
        <v>44945</v>
      </c>
      <c r="DV154" s="274">
        <f t="shared" si="196"/>
        <v>44946</v>
      </c>
      <c r="DW154" s="274">
        <f t="shared" si="196"/>
        <v>44947</v>
      </c>
      <c r="DX154" s="274">
        <f t="shared" si="196"/>
        <v>44948</v>
      </c>
      <c r="DY154" s="274">
        <f t="shared" si="196"/>
        <v>44949</v>
      </c>
      <c r="DZ154" s="274">
        <f t="shared" si="196"/>
        <v>44950</v>
      </c>
      <c r="EA154" s="274">
        <f t="shared" si="196"/>
        <v>44951</v>
      </c>
      <c r="EB154" s="274">
        <f t="shared" si="196"/>
        <v>44952</v>
      </c>
      <c r="EC154" s="274">
        <f t="shared" si="196"/>
        <v>44953</v>
      </c>
      <c r="ED154" s="274">
        <f t="shared" si="196"/>
        <v>44954</v>
      </c>
      <c r="EE154" s="274">
        <f t="shared" si="196"/>
        <v>44955</v>
      </c>
      <c r="EF154" s="274">
        <f t="shared" si="196"/>
        <v>44956</v>
      </c>
      <c r="EG154" s="274">
        <f t="shared" si="196"/>
        <v>44957</v>
      </c>
      <c r="EH154" s="363">
        <f>SUM(EH4:EH153)</f>
        <v>0</v>
      </c>
      <c r="EI154" s="19"/>
      <c r="EJ154" s="274">
        <f>G3</f>
        <v>44927</v>
      </c>
      <c r="EK154" s="274">
        <f t="shared" ref="EK154:FN154" si="197">H3</f>
        <v>44928</v>
      </c>
      <c r="EL154" s="274">
        <f t="shared" si="197"/>
        <v>44929</v>
      </c>
      <c r="EM154" s="274">
        <f t="shared" si="197"/>
        <v>44930</v>
      </c>
      <c r="EN154" s="274">
        <f t="shared" si="197"/>
        <v>44931</v>
      </c>
      <c r="EO154" s="274">
        <f t="shared" si="197"/>
        <v>44932</v>
      </c>
      <c r="EP154" s="274">
        <f t="shared" si="197"/>
        <v>44933</v>
      </c>
      <c r="EQ154" s="274">
        <f t="shared" si="197"/>
        <v>44934</v>
      </c>
      <c r="ER154" s="274">
        <f t="shared" si="197"/>
        <v>44935</v>
      </c>
      <c r="ES154" s="274">
        <f t="shared" si="197"/>
        <v>44936</v>
      </c>
      <c r="ET154" s="274">
        <f t="shared" si="197"/>
        <v>44937</v>
      </c>
      <c r="EU154" s="274">
        <f t="shared" si="197"/>
        <v>44938</v>
      </c>
      <c r="EV154" s="274">
        <f t="shared" si="197"/>
        <v>44939</v>
      </c>
      <c r="EW154" s="274">
        <f t="shared" si="197"/>
        <v>44940</v>
      </c>
      <c r="EX154" s="274">
        <f t="shared" si="197"/>
        <v>44941</v>
      </c>
      <c r="EY154" s="274">
        <f t="shared" si="197"/>
        <v>44942</v>
      </c>
      <c r="EZ154" s="274">
        <f t="shared" si="197"/>
        <v>44943</v>
      </c>
      <c r="FA154" s="274">
        <f t="shared" si="197"/>
        <v>44944</v>
      </c>
      <c r="FB154" s="274">
        <f t="shared" si="197"/>
        <v>44945</v>
      </c>
      <c r="FC154" s="274">
        <f t="shared" si="197"/>
        <v>44946</v>
      </c>
      <c r="FD154" s="274">
        <f t="shared" si="197"/>
        <v>44947</v>
      </c>
      <c r="FE154" s="274">
        <f t="shared" si="197"/>
        <v>44948</v>
      </c>
      <c r="FF154" s="274">
        <f t="shared" si="197"/>
        <v>44949</v>
      </c>
      <c r="FG154" s="274">
        <f t="shared" si="197"/>
        <v>44950</v>
      </c>
      <c r="FH154" s="274">
        <f t="shared" si="197"/>
        <v>44951</v>
      </c>
      <c r="FI154" s="274">
        <f t="shared" si="197"/>
        <v>44952</v>
      </c>
      <c r="FJ154" s="274">
        <f t="shared" si="197"/>
        <v>44953</v>
      </c>
      <c r="FK154" s="274">
        <f t="shared" si="197"/>
        <v>44954</v>
      </c>
      <c r="FL154" s="274">
        <f t="shared" si="197"/>
        <v>44955</v>
      </c>
      <c r="FM154" s="274">
        <f t="shared" si="197"/>
        <v>44956</v>
      </c>
      <c r="FN154" s="274">
        <f t="shared" si="197"/>
        <v>44957</v>
      </c>
      <c r="FO154" s="19"/>
      <c r="FP154" s="274">
        <f>G3</f>
        <v>44927</v>
      </c>
      <c r="FQ154" s="274">
        <f t="shared" ref="FQ154:GT154" si="198">H3</f>
        <v>44928</v>
      </c>
      <c r="FR154" s="274">
        <f t="shared" si="198"/>
        <v>44929</v>
      </c>
      <c r="FS154" s="274">
        <f t="shared" si="198"/>
        <v>44930</v>
      </c>
      <c r="FT154" s="274">
        <f t="shared" si="198"/>
        <v>44931</v>
      </c>
      <c r="FU154" s="274">
        <f t="shared" si="198"/>
        <v>44932</v>
      </c>
      <c r="FV154" s="274">
        <f t="shared" si="198"/>
        <v>44933</v>
      </c>
      <c r="FW154" s="274">
        <f t="shared" si="198"/>
        <v>44934</v>
      </c>
      <c r="FX154" s="274">
        <f t="shared" si="198"/>
        <v>44935</v>
      </c>
      <c r="FY154" s="274">
        <f t="shared" si="198"/>
        <v>44936</v>
      </c>
      <c r="FZ154" s="274">
        <f t="shared" si="198"/>
        <v>44937</v>
      </c>
      <c r="GA154" s="274">
        <f t="shared" si="198"/>
        <v>44938</v>
      </c>
      <c r="GB154" s="274">
        <f t="shared" si="198"/>
        <v>44939</v>
      </c>
      <c r="GC154" s="274">
        <f t="shared" si="198"/>
        <v>44940</v>
      </c>
      <c r="GD154" s="274">
        <f t="shared" si="198"/>
        <v>44941</v>
      </c>
      <c r="GE154" s="274">
        <f t="shared" si="198"/>
        <v>44942</v>
      </c>
      <c r="GF154" s="274">
        <f t="shared" si="198"/>
        <v>44943</v>
      </c>
      <c r="GG154" s="274">
        <f t="shared" si="198"/>
        <v>44944</v>
      </c>
      <c r="GH154" s="274">
        <f t="shared" si="198"/>
        <v>44945</v>
      </c>
      <c r="GI154" s="274">
        <f t="shared" si="198"/>
        <v>44946</v>
      </c>
      <c r="GJ154" s="274">
        <f t="shared" si="198"/>
        <v>44947</v>
      </c>
      <c r="GK154" s="274">
        <f t="shared" si="198"/>
        <v>44948</v>
      </c>
      <c r="GL154" s="274">
        <f t="shared" si="198"/>
        <v>44949</v>
      </c>
      <c r="GM154" s="274">
        <f t="shared" si="198"/>
        <v>44950</v>
      </c>
      <c r="GN154" s="274">
        <f t="shared" si="198"/>
        <v>44951</v>
      </c>
      <c r="GO154" s="274">
        <f t="shared" si="198"/>
        <v>44952</v>
      </c>
      <c r="GP154" s="274">
        <f t="shared" si="198"/>
        <v>44953</v>
      </c>
      <c r="GQ154" s="274">
        <f t="shared" si="198"/>
        <v>44954</v>
      </c>
      <c r="GR154" s="274">
        <f t="shared" si="198"/>
        <v>44955</v>
      </c>
      <c r="GS154" s="274">
        <f t="shared" si="198"/>
        <v>44956</v>
      </c>
      <c r="GT154" s="274">
        <f t="shared" si="198"/>
        <v>44957</v>
      </c>
      <c r="GU154" s="19"/>
      <c r="GV154" s="417" t="str">
        <f t="shared" si="193"/>
        <v/>
      </c>
      <c r="GW154" s="415"/>
    </row>
    <row r="155" spans="1:205" ht="15">
      <c r="A155" s="364"/>
      <c r="B155" s="364"/>
      <c r="C155" s="540"/>
      <c r="D155" s="521"/>
      <c r="E155" s="522"/>
      <c r="F155" s="522"/>
      <c r="N155" s="537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417" t="str">
        <f t="shared" si="193"/>
        <v/>
      </c>
      <c r="GW155" s="415"/>
    </row>
    <row r="156" spans="1:205" ht="14.25">
      <c r="A156" s="364"/>
      <c r="B156" s="364"/>
      <c r="C156" s="542"/>
      <c r="D156" s="524"/>
      <c r="E156" s="523"/>
      <c r="F156" s="525"/>
      <c r="G156" s="526"/>
      <c r="H156" s="526"/>
      <c r="I156" s="526"/>
      <c r="J156" s="526"/>
      <c r="K156" s="526"/>
      <c r="L156" s="526"/>
      <c r="M156" s="526"/>
      <c r="N156" s="538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417" t="str">
        <f t="shared" si="193"/>
        <v/>
      </c>
      <c r="GW156" s="415"/>
    </row>
    <row r="157" spans="1:205" ht="14.25">
      <c r="A157" s="364"/>
      <c r="B157" s="364"/>
      <c r="C157" s="542"/>
      <c r="D157" s="524"/>
      <c r="E157" s="525"/>
      <c r="F157" s="527"/>
      <c r="G157" s="527"/>
      <c r="H157" s="527"/>
      <c r="I157" s="528"/>
      <c r="J157" s="525"/>
      <c r="K157" s="525"/>
      <c r="L157" s="525"/>
      <c r="M157" s="525"/>
      <c r="N157" s="538"/>
      <c r="O157" s="522"/>
      <c r="P157" s="522"/>
      <c r="Q157" s="522"/>
      <c r="R157" s="522"/>
      <c r="S157" s="522"/>
      <c r="T157" s="522"/>
      <c r="U157" s="522"/>
      <c r="V157" s="522"/>
      <c r="W157" s="522"/>
      <c r="X157" s="522"/>
      <c r="Y157" s="522"/>
      <c r="Z157" s="522"/>
      <c r="AA157" s="522"/>
      <c r="AB157" s="522"/>
      <c r="AC157" s="522"/>
      <c r="AD157" s="522"/>
      <c r="AE157" s="522"/>
      <c r="AF157" s="522"/>
      <c r="AG157" s="522"/>
      <c r="AH157" s="522"/>
      <c r="AI157" s="522"/>
      <c r="AJ157" s="522"/>
      <c r="AK157" s="52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598" t="s">
        <v>145</v>
      </c>
      <c r="BW157" s="598"/>
      <c r="BX157" s="598"/>
      <c r="BY157" s="598"/>
      <c r="BZ157" s="598"/>
      <c r="CA157" s="598"/>
      <c r="CB157" s="598"/>
      <c r="CC157" s="598"/>
      <c r="CD157" s="598"/>
      <c r="CE157" s="598"/>
      <c r="CF157" s="598"/>
      <c r="CG157" s="598"/>
      <c r="CH157" s="598"/>
      <c r="CI157" s="598"/>
      <c r="CJ157" s="598"/>
      <c r="CK157" s="598"/>
      <c r="CL157" s="598"/>
      <c r="CM157" s="598"/>
      <c r="CN157" s="598"/>
      <c r="CO157" s="598"/>
      <c r="CP157" s="598"/>
      <c r="CQ157" s="598"/>
      <c r="CR157" s="598"/>
      <c r="CS157" s="598"/>
      <c r="CT157" s="598"/>
      <c r="CU157" s="598"/>
      <c r="CV157" s="598"/>
      <c r="CW157" s="598"/>
      <c r="CX157" s="598"/>
      <c r="CY157" s="598"/>
      <c r="CZ157" s="598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417" t="str">
        <f t="shared" si="193"/>
        <v/>
      </c>
      <c r="GW157" s="415"/>
    </row>
    <row r="158" spans="1:205" ht="14.25">
      <c r="A158" s="364"/>
      <c r="B158" s="364"/>
      <c r="C158" s="542"/>
      <c r="D158" s="524"/>
      <c r="E158" s="525"/>
      <c r="F158" s="527"/>
      <c r="G158" s="527"/>
      <c r="H158" s="527"/>
      <c r="I158" s="528"/>
      <c r="J158" s="530"/>
      <c r="K158" s="530"/>
      <c r="L158" s="531"/>
      <c r="M158" s="530"/>
      <c r="N158" s="538"/>
      <c r="O158" s="532"/>
      <c r="P158" s="529"/>
      <c r="Q158" s="529"/>
      <c r="R158" s="529"/>
      <c r="S158" s="529"/>
      <c r="T158" s="529"/>
      <c r="U158" s="529"/>
      <c r="V158" s="529"/>
      <c r="W158" s="529"/>
      <c r="X158" s="529"/>
      <c r="Y158" s="529"/>
      <c r="Z158" s="529"/>
      <c r="AA158" s="529"/>
      <c r="AB158" s="529"/>
      <c r="AC158" s="529"/>
      <c r="AD158" s="529"/>
      <c r="AE158" s="529"/>
      <c r="AF158" s="529"/>
      <c r="AG158" s="529"/>
      <c r="AH158" s="529"/>
      <c r="AI158" s="529"/>
      <c r="AJ158" s="529"/>
      <c r="AK158" s="52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240" t="str">
        <f>IF(ISNA(MODE(G3,$AW$4:$AW$16)),"",MODE(G3,$AW$4:$AW$16))</f>
        <v/>
      </c>
      <c r="BW158" s="240" t="str">
        <f t="shared" ref="BW158:CZ158" si="199">IF(ISNA(MODE(H3,$AW$4:$AW$16)),"",MODE(H3,$AW$4:$AW$16))</f>
        <v/>
      </c>
      <c r="BX158" s="240" t="str">
        <f t="shared" si="199"/>
        <v/>
      </c>
      <c r="BY158" s="240" t="str">
        <f t="shared" si="199"/>
        <v/>
      </c>
      <c r="BZ158" s="240" t="str">
        <f t="shared" si="199"/>
        <v/>
      </c>
      <c r="CA158" s="240" t="str">
        <f t="shared" si="199"/>
        <v/>
      </c>
      <c r="CB158" s="240" t="str">
        <f t="shared" si="199"/>
        <v/>
      </c>
      <c r="CC158" s="240" t="str">
        <f t="shared" si="199"/>
        <v/>
      </c>
      <c r="CD158" s="240" t="str">
        <f t="shared" si="199"/>
        <v/>
      </c>
      <c r="CE158" s="240" t="str">
        <f t="shared" si="199"/>
        <v/>
      </c>
      <c r="CF158" s="240" t="str">
        <f t="shared" si="199"/>
        <v/>
      </c>
      <c r="CG158" s="240" t="str">
        <f t="shared" si="199"/>
        <v/>
      </c>
      <c r="CH158" s="240" t="str">
        <f t="shared" si="199"/>
        <v/>
      </c>
      <c r="CI158" s="240" t="str">
        <f t="shared" si="199"/>
        <v/>
      </c>
      <c r="CJ158" s="240" t="str">
        <f t="shared" si="199"/>
        <v/>
      </c>
      <c r="CK158" s="240" t="str">
        <f t="shared" si="199"/>
        <v/>
      </c>
      <c r="CL158" s="240" t="str">
        <f t="shared" si="199"/>
        <v/>
      </c>
      <c r="CM158" s="240" t="str">
        <f t="shared" si="199"/>
        <v/>
      </c>
      <c r="CN158" s="240" t="str">
        <f t="shared" si="199"/>
        <v/>
      </c>
      <c r="CO158" s="240" t="str">
        <f t="shared" si="199"/>
        <v/>
      </c>
      <c r="CP158" s="240" t="str">
        <f t="shared" si="199"/>
        <v/>
      </c>
      <c r="CQ158" s="240" t="str">
        <f t="shared" si="199"/>
        <v/>
      </c>
      <c r="CR158" s="240" t="str">
        <f t="shared" si="199"/>
        <v/>
      </c>
      <c r="CS158" s="240" t="str">
        <f t="shared" si="199"/>
        <v/>
      </c>
      <c r="CT158" s="240" t="str">
        <f t="shared" si="199"/>
        <v/>
      </c>
      <c r="CU158" s="240" t="str">
        <f t="shared" si="199"/>
        <v/>
      </c>
      <c r="CV158" s="240" t="str">
        <f t="shared" si="199"/>
        <v/>
      </c>
      <c r="CW158" s="240" t="str">
        <f t="shared" si="199"/>
        <v/>
      </c>
      <c r="CX158" s="240" t="str">
        <f t="shared" si="199"/>
        <v/>
      </c>
      <c r="CY158" s="240" t="str">
        <f t="shared" si="199"/>
        <v/>
      </c>
      <c r="CZ158" s="240" t="str">
        <f t="shared" si="199"/>
        <v/>
      </c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417">
        <f>AL335</f>
        <v>83</v>
      </c>
      <c r="GW158" s="415"/>
    </row>
    <row r="159" spans="1:205" ht="15">
      <c r="A159" s="364"/>
      <c r="B159" s="364"/>
      <c r="C159" s="542"/>
      <c r="D159" s="524"/>
      <c r="E159" s="522"/>
      <c r="F159" s="529"/>
      <c r="G159" s="529"/>
      <c r="H159" s="529"/>
      <c r="I159" s="533"/>
      <c r="J159" s="529"/>
      <c r="K159" s="529"/>
      <c r="L159" s="522"/>
      <c r="M159" s="529"/>
      <c r="N159" s="538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29"/>
      <c r="AC159" s="529"/>
      <c r="AD159" s="529"/>
      <c r="AE159" s="529"/>
      <c r="AF159" s="529"/>
      <c r="AG159" s="529"/>
      <c r="AH159" s="529"/>
      <c r="AI159" s="529"/>
      <c r="AJ159" s="529"/>
      <c r="AK159" s="52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229" t="str">
        <f>IF(G154=BV158,"D",G2)</f>
        <v>D</v>
      </c>
      <c r="BW159" s="229" t="str">
        <f t="shared" ref="BW159:CZ159" si="200">IF(H154=BW158,"F",H2)</f>
        <v>L</v>
      </c>
      <c r="BX159" s="229" t="str">
        <f t="shared" si="200"/>
        <v>L</v>
      </c>
      <c r="BY159" s="229" t="str">
        <f t="shared" si="200"/>
        <v>L</v>
      </c>
      <c r="BZ159" s="229" t="str">
        <f t="shared" si="200"/>
        <v>L</v>
      </c>
      <c r="CA159" s="229" t="str">
        <f t="shared" si="200"/>
        <v>L</v>
      </c>
      <c r="CB159" s="229" t="str">
        <f t="shared" si="200"/>
        <v>S</v>
      </c>
      <c r="CC159" s="229" t="str">
        <f t="shared" si="200"/>
        <v>D</v>
      </c>
      <c r="CD159" s="229" t="str">
        <f t="shared" si="200"/>
        <v>L</v>
      </c>
      <c r="CE159" s="229" t="str">
        <f t="shared" si="200"/>
        <v>L</v>
      </c>
      <c r="CF159" s="229" t="str">
        <f t="shared" si="200"/>
        <v>L</v>
      </c>
      <c r="CG159" s="229" t="str">
        <f t="shared" si="200"/>
        <v>L</v>
      </c>
      <c r="CH159" s="229" t="str">
        <f t="shared" si="200"/>
        <v>L</v>
      </c>
      <c r="CI159" s="229" t="str">
        <f t="shared" si="200"/>
        <v>S</v>
      </c>
      <c r="CJ159" s="229" t="str">
        <f t="shared" si="200"/>
        <v>D</v>
      </c>
      <c r="CK159" s="229" t="str">
        <f t="shared" si="200"/>
        <v>L</v>
      </c>
      <c r="CL159" s="229" t="str">
        <f t="shared" si="200"/>
        <v>L</v>
      </c>
      <c r="CM159" s="229" t="str">
        <f t="shared" si="200"/>
        <v>L</v>
      </c>
      <c r="CN159" s="229" t="str">
        <f t="shared" si="200"/>
        <v>L</v>
      </c>
      <c r="CO159" s="229" t="str">
        <f t="shared" si="200"/>
        <v>L</v>
      </c>
      <c r="CP159" s="229" t="str">
        <f t="shared" si="200"/>
        <v>S</v>
      </c>
      <c r="CQ159" s="229" t="str">
        <f t="shared" si="200"/>
        <v>D</v>
      </c>
      <c r="CR159" s="229" t="str">
        <f t="shared" si="200"/>
        <v>L</v>
      </c>
      <c r="CS159" s="229" t="str">
        <f t="shared" si="200"/>
        <v>L</v>
      </c>
      <c r="CT159" s="229" t="str">
        <f t="shared" si="200"/>
        <v>L</v>
      </c>
      <c r="CU159" s="229" t="str">
        <f t="shared" si="200"/>
        <v>L</v>
      </c>
      <c r="CV159" s="229" t="str">
        <f t="shared" si="200"/>
        <v>L</v>
      </c>
      <c r="CW159" s="229" t="str">
        <f t="shared" si="200"/>
        <v>S</v>
      </c>
      <c r="CX159" s="229" t="str">
        <f t="shared" si="200"/>
        <v>D</v>
      </c>
      <c r="CY159" s="229" t="str">
        <f t="shared" si="200"/>
        <v>L</v>
      </c>
      <c r="CZ159" s="229" t="str">
        <f t="shared" si="200"/>
        <v>L</v>
      </c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417">
        <f>AM185</f>
        <v>1</v>
      </c>
      <c r="GW159" s="415"/>
    </row>
    <row r="160" spans="1:205" ht="14.25">
      <c r="A160" s="364"/>
      <c r="B160" s="364"/>
      <c r="C160" s="541"/>
      <c r="D160" s="532"/>
      <c r="E160" s="532"/>
      <c r="F160" s="532"/>
      <c r="G160" s="532"/>
      <c r="H160" s="529"/>
      <c r="I160" s="529"/>
      <c r="J160" s="529"/>
      <c r="K160" s="529"/>
      <c r="L160" s="529"/>
      <c r="M160" s="529"/>
      <c r="N160" s="538"/>
      <c r="O160" s="529"/>
      <c r="P160" s="529"/>
      <c r="Q160" s="529"/>
      <c r="R160" s="529"/>
      <c r="S160" s="529"/>
      <c r="T160" s="529"/>
      <c r="U160" s="529"/>
      <c r="V160" s="529"/>
      <c r="W160" s="529"/>
      <c r="X160" s="529"/>
      <c r="Y160" s="529"/>
      <c r="Z160" s="529"/>
      <c r="AA160" s="529"/>
      <c r="AB160" s="529"/>
      <c r="AC160" s="529"/>
      <c r="AD160" s="529"/>
      <c r="AE160" s="529"/>
      <c r="AF160" s="529"/>
      <c r="AG160" s="529"/>
      <c r="AH160" s="529"/>
      <c r="AI160" s="529"/>
      <c r="AJ160" s="529"/>
      <c r="AK160" s="52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417">
        <f t="shared" ref="GV160:GV223" si="201">AM186</f>
        <v>2</v>
      </c>
      <c r="GW160" s="415"/>
    </row>
    <row r="161" spans="1:205" ht="14.25">
      <c r="A161" s="364"/>
      <c r="B161" s="364"/>
      <c r="C161" s="538"/>
      <c r="D161" s="534"/>
      <c r="E161" s="534"/>
      <c r="F161" s="528"/>
      <c r="G161" s="528"/>
      <c r="H161" s="528"/>
      <c r="I161" s="528"/>
      <c r="J161" s="527"/>
      <c r="K161" s="529"/>
      <c r="L161" s="529"/>
      <c r="M161" s="529"/>
      <c r="N161" s="538"/>
      <c r="O161" s="538"/>
      <c r="P161" s="529"/>
      <c r="Q161" s="529"/>
      <c r="R161" s="529"/>
      <c r="S161" s="529"/>
      <c r="T161" s="529"/>
      <c r="U161" s="529"/>
      <c r="V161" s="529"/>
      <c r="W161" s="529"/>
      <c r="X161" s="529"/>
      <c r="Y161" s="529"/>
      <c r="Z161" s="529"/>
      <c r="AA161" s="529"/>
      <c r="AB161" s="529"/>
      <c r="AC161" s="529"/>
      <c r="AD161" s="529"/>
      <c r="AE161" s="529"/>
      <c r="AF161" s="529"/>
      <c r="AG161" s="529"/>
      <c r="AH161" s="529"/>
      <c r="AI161" s="529"/>
      <c r="AJ161" s="529"/>
      <c r="AK161" s="52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417">
        <f t="shared" si="201"/>
        <v>3</v>
      </c>
      <c r="GW161" s="415"/>
    </row>
    <row r="162" spans="1:205" ht="14.25">
      <c r="A162" s="364"/>
      <c r="B162" s="364"/>
      <c r="C162" s="542"/>
      <c r="D162" s="534"/>
      <c r="E162" s="534"/>
      <c r="F162" s="533"/>
      <c r="G162" s="533"/>
      <c r="H162" s="533"/>
      <c r="I162" s="533"/>
      <c r="J162" s="529"/>
      <c r="K162" s="529"/>
      <c r="L162" s="529"/>
      <c r="M162" s="529"/>
      <c r="N162" s="539"/>
      <c r="O162" s="529"/>
      <c r="P162" s="529"/>
      <c r="Q162" s="529"/>
      <c r="R162" s="529"/>
      <c r="S162" s="529"/>
      <c r="T162" s="529"/>
      <c r="U162" s="529"/>
      <c r="V162" s="529"/>
      <c r="W162" s="529"/>
      <c r="X162" s="529"/>
      <c r="Y162" s="529"/>
      <c r="Z162" s="529"/>
      <c r="AA162" s="529"/>
      <c r="AB162" s="529"/>
      <c r="AC162" s="529"/>
      <c r="AD162" s="529"/>
      <c r="AE162" s="529"/>
      <c r="AF162" s="529"/>
      <c r="AG162" s="529"/>
      <c r="AH162" s="529"/>
      <c r="AI162" s="529"/>
      <c r="AJ162" s="529"/>
      <c r="AK162" s="52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417">
        <f t="shared" si="201"/>
        <v>5</v>
      </c>
      <c r="GW162" s="415"/>
    </row>
    <row r="163" spans="1:205" ht="15">
      <c r="A163" s="364"/>
      <c r="B163" s="364"/>
      <c r="C163" s="542"/>
      <c r="D163" s="534"/>
      <c r="E163" s="529"/>
      <c r="F163" s="529"/>
      <c r="G163" s="529"/>
      <c r="H163" s="529"/>
      <c r="I163" s="529"/>
      <c r="J163" s="520"/>
      <c r="K163" s="529"/>
      <c r="L163" s="529"/>
      <c r="M163" s="529"/>
      <c r="N163" s="529"/>
      <c r="O163" s="529"/>
      <c r="P163" s="529"/>
      <c r="Q163" s="529"/>
      <c r="R163" s="529"/>
      <c r="S163" s="529"/>
      <c r="T163" s="529"/>
      <c r="U163" s="529"/>
      <c r="V163" s="529"/>
      <c r="W163" s="529"/>
      <c r="X163" s="529"/>
      <c r="Y163" s="529"/>
      <c r="Z163" s="529"/>
      <c r="AA163" s="529"/>
      <c r="AB163" s="529"/>
      <c r="AC163" s="529"/>
      <c r="AD163" s="529"/>
      <c r="AE163" s="529"/>
      <c r="AF163" s="529"/>
      <c r="AG163" s="529"/>
      <c r="AH163" s="529"/>
      <c r="AI163" s="529"/>
      <c r="AJ163" s="529"/>
      <c r="AK163" s="52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417">
        <f t="shared" si="201"/>
        <v>6</v>
      </c>
      <c r="GW163" s="415"/>
    </row>
    <row r="164" spans="1:205" ht="14.25">
      <c r="A164" s="364"/>
      <c r="B164" s="364"/>
      <c r="C164" s="542"/>
      <c r="D164" s="534"/>
      <c r="E164" s="529"/>
      <c r="F164" s="529"/>
      <c r="G164" s="529"/>
      <c r="H164" s="529"/>
      <c r="I164" s="529"/>
      <c r="J164" s="529"/>
      <c r="K164" s="529"/>
      <c r="L164" s="529"/>
      <c r="M164" s="529"/>
      <c r="N164" s="529"/>
      <c r="O164" s="529"/>
      <c r="P164" s="529"/>
      <c r="Q164" s="529"/>
      <c r="R164" s="529"/>
      <c r="S164" s="529"/>
      <c r="T164" s="529"/>
      <c r="U164" s="529"/>
      <c r="V164" s="529"/>
      <c r="W164" s="529"/>
      <c r="X164" s="529"/>
      <c r="Y164" s="529"/>
      <c r="Z164" s="529"/>
      <c r="AA164" s="529"/>
      <c r="AB164" s="529"/>
      <c r="AC164" s="529"/>
      <c r="AD164" s="529"/>
      <c r="AE164" s="529"/>
      <c r="AF164" s="529"/>
      <c r="AG164" s="529"/>
      <c r="AH164" s="529"/>
      <c r="AI164" s="529"/>
      <c r="AJ164" s="529"/>
      <c r="AK164" s="52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417">
        <f t="shared" si="201"/>
        <v>11</v>
      </c>
      <c r="GW164" s="415"/>
    </row>
    <row r="165" spans="1:205">
      <c r="A165" s="364"/>
      <c r="B165" s="364"/>
      <c r="C165" s="542"/>
      <c r="D165" s="529"/>
      <c r="E165" s="529"/>
      <c r="F165" s="529"/>
      <c r="G165" s="529"/>
      <c r="H165" s="529"/>
      <c r="I165" s="529"/>
      <c r="J165" s="529"/>
      <c r="K165" s="529"/>
      <c r="L165" s="529"/>
      <c r="M165" s="529"/>
      <c r="N165" s="529"/>
      <c r="O165" s="529"/>
      <c r="P165" s="529"/>
      <c r="Q165" s="529"/>
      <c r="R165" s="529"/>
      <c r="S165" s="529"/>
      <c r="T165" s="529"/>
      <c r="U165" s="529"/>
      <c r="V165" s="529"/>
      <c r="W165" s="529"/>
      <c r="X165" s="529"/>
      <c r="Y165" s="529"/>
      <c r="Z165" s="529"/>
      <c r="AA165" s="529"/>
      <c r="AB165" s="529"/>
      <c r="AC165" s="529"/>
      <c r="AD165" s="529"/>
      <c r="AE165" s="529"/>
      <c r="AF165" s="529"/>
      <c r="AG165" s="529"/>
      <c r="AH165" s="529"/>
      <c r="AI165" s="529"/>
      <c r="AJ165" s="529"/>
      <c r="AK165" s="52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417">
        <f t="shared" si="201"/>
        <v>12</v>
      </c>
      <c r="GW165" s="415"/>
    </row>
    <row r="166" spans="1:205">
      <c r="A166" s="364"/>
      <c r="B166" s="364"/>
      <c r="C166" s="542"/>
      <c r="D166" s="529"/>
      <c r="E166" s="529"/>
      <c r="F166" s="529"/>
      <c r="G166" s="529"/>
      <c r="H166" s="529"/>
      <c r="I166" s="529"/>
      <c r="J166" s="529"/>
      <c r="K166" s="529"/>
      <c r="L166" s="529"/>
      <c r="M166" s="529"/>
      <c r="N166" s="535"/>
      <c r="O166" s="529"/>
      <c r="P166" s="529"/>
      <c r="Q166" s="529"/>
      <c r="R166" s="529"/>
      <c r="S166" s="529"/>
      <c r="T166" s="529"/>
      <c r="U166" s="529"/>
      <c r="V166" s="529"/>
      <c r="W166" s="529"/>
      <c r="X166" s="529"/>
      <c r="Y166" s="529"/>
      <c r="Z166" s="529"/>
      <c r="AA166" s="529"/>
      <c r="AB166" s="529"/>
      <c r="AC166" s="529"/>
      <c r="AD166" s="529"/>
      <c r="AE166" s="529"/>
      <c r="AF166" s="529"/>
      <c r="AG166" s="529"/>
      <c r="AH166" s="529"/>
      <c r="AI166" s="529"/>
      <c r="AJ166" s="529"/>
      <c r="AK166" s="52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417">
        <f t="shared" si="201"/>
        <v>13</v>
      </c>
      <c r="GW166" s="415"/>
    </row>
    <row r="167" spans="1:205">
      <c r="A167" s="364"/>
      <c r="B167" s="364"/>
      <c r="C167" s="542"/>
      <c r="D167" s="522"/>
      <c r="E167" s="529"/>
      <c r="F167" s="529"/>
      <c r="G167" s="529"/>
      <c r="H167" s="529"/>
      <c r="I167" s="529"/>
      <c r="J167" s="529"/>
      <c r="K167" s="529"/>
      <c r="L167" s="529"/>
      <c r="M167" s="529"/>
      <c r="N167" s="527"/>
      <c r="O167" s="529"/>
      <c r="P167" s="529"/>
      <c r="Q167" s="529"/>
      <c r="R167" s="529"/>
      <c r="S167" s="529"/>
      <c r="T167" s="529"/>
      <c r="U167" s="529"/>
      <c r="V167" s="529"/>
      <c r="W167" s="529"/>
      <c r="X167" s="529"/>
      <c r="Y167" s="529"/>
      <c r="Z167" s="529"/>
      <c r="AA167" s="529"/>
      <c r="AB167" s="529"/>
      <c r="AC167" s="529"/>
      <c r="AD167" s="529"/>
      <c r="AE167" s="529"/>
      <c r="AF167" s="529"/>
      <c r="AG167" s="529"/>
      <c r="AH167" s="529"/>
      <c r="AI167" s="529"/>
      <c r="AJ167" s="529"/>
      <c r="AK167" s="52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417">
        <f t="shared" si="201"/>
        <v>14</v>
      </c>
      <c r="GW167" s="415"/>
    </row>
    <row r="168" spans="1:205">
      <c r="A168" s="364"/>
      <c r="B168" s="364"/>
      <c r="C168" s="542"/>
      <c r="D168" s="529"/>
      <c r="E168" s="529"/>
      <c r="F168" s="529"/>
      <c r="G168" s="529"/>
      <c r="H168" s="529"/>
      <c r="I168" s="529"/>
      <c r="J168" s="529"/>
      <c r="K168" s="529"/>
      <c r="L168" s="529"/>
      <c r="M168" s="529"/>
      <c r="N168" s="527"/>
      <c r="O168" s="529"/>
      <c r="P168" s="529"/>
      <c r="Q168" s="529"/>
      <c r="R168" s="529"/>
      <c r="S168" s="529"/>
      <c r="T168" s="529"/>
      <c r="U168" s="529"/>
      <c r="V168" s="529"/>
      <c r="W168" s="529"/>
      <c r="X168" s="529"/>
      <c r="Y168" s="529"/>
      <c r="Z168" s="529"/>
      <c r="AA168" s="529"/>
      <c r="AB168" s="529"/>
      <c r="AC168" s="529"/>
      <c r="AD168" s="529"/>
      <c r="AE168" s="529"/>
      <c r="AF168" s="529"/>
      <c r="AG168" s="529"/>
      <c r="AH168" s="529"/>
      <c r="AI168" s="529"/>
      <c r="AJ168" s="529"/>
      <c r="AK168" s="52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417">
        <f t="shared" si="201"/>
        <v>15</v>
      </c>
      <c r="GW168" s="415"/>
    </row>
    <row r="169" spans="1:205">
      <c r="A169" s="364"/>
      <c r="B169" s="364"/>
      <c r="C169" s="543"/>
      <c r="D169" s="529"/>
      <c r="E169" s="529"/>
      <c r="F169" s="529"/>
      <c r="G169" s="529"/>
      <c r="H169" s="529"/>
      <c r="I169" s="529"/>
      <c r="J169" s="529"/>
      <c r="K169" s="529"/>
      <c r="L169" s="529"/>
      <c r="M169" s="529"/>
      <c r="N169" s="527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417">
        <f t="shared" si="201"/>
        <v>16</v>
      </c>
      <c r="GW169" s="415"/>
    </row>
    <row r="170" spans="1:205">
      <c r="A170" s="364"/>
      <c r="B170" s="364"/>
      <c r="C170" s="542"/>
      <c r="D170" s="529"/>
      <c r="E170" s="529"/>
      <c r="F170" s="529"/>
      <c r="G170" s="529"/>
      <c r="H170" s="529"/>
      <c r="I170" s="529"/>
      <c r="J170" s="529"/>
      <c r="K170" s="536"/>
      <c r="L170" s="536"/>
      <c r="M170" s="536"/>
      <c r="N170" s="527"/>
      <c r="O170" s="536"/>
      <c r="P170" s="536"/>
      <c r="Q170" s="536"/>
      <c r="R170" s="536"/>
      <c r="S170" s="536"/>
      <c r="T170" s="536"/>
      <c r="U170" s="536"/>
      <c r="V170" s="529"/>
      <c r="W170" s="529"/>
      <c r="X170" s="529"/>
      <c r="Y170" s="529"/>
      <c r="Z170" s="529"/>
      <c r="AA170" s="529"/>
      <c r="AB170" s="529"/>
      <c r="AC170" s="529"/>
      <c r="AD170" s="529"/>
      <c r="AE170" s="529"/>
      <c r="AF170" s="529"/>
      <c r="AG170" s="529"/>
      <c r="AH170" s="529"/>
      <c r="AI170" s="529"/>
      <c r="AJ170" s="529"/>
      <c r="AK170" s="52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417">
        <f t="shared" si="201"/>
        <v>17</v>
      </c>
      <c r="GW170" s="415"/>
    </row>
    <row r="171" spans="1:205">
      <c r="A171" s="364"/>
      <c r="B171" s="364"/>
      <c r="C171" s="75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417">
        <f t="shared" si="201"/>
        <v>19</v>
      </c>
      <c r="GW171" s="415"/>
    </row>
    <row r="172" spans="1:205" ht="15">
      <c r="A172" s="364"/>
      <c r="B172" s="364"/>
      <c r="C172" s="616" t="s">
        <v>73</v>
      </c>
      <c r="D172" s="616"/>
      <c r="E172" s="616"/>
      <c r="F172" s="617"/>
      <c r="G172" s="619" t="str">
        <f>IF(SUM(G173:AJ173)=0,"NO HAY TURNOS REPETIDOS","CORREGIR EL NÚMERO DEL TURNO QUE APARECE HASTA QUE LA CASILLA MUESTRE UN *CERO* CON FONDO VERDE")</f>
        <v>NO HAY TURNOS REPETIDOS</v>
      </c>
      <c r="H172" s="620"/>
      <c r="I172" s="620"/>
      <c r="J172" s="620"/>
      <c r="K172" s="620"/>
      <c r="L172" s="620"/>
      <c r="M172" s="620"/>
      <c r="N172" s="620"/>
      <c r="O172" s="620"/>
      <c r="P172" s="620"/>
      <c r="Q172" s="620"/>
      <c r="R172" s="620"/>
      <c r="S172" s="620"/>
      <c r="T172" s="620"/>
      <c r="U172" s="620"/>
      <c r="V172" s="620"/>
      <c r="W172" s="620"/>
      <c r="X172" s="620"/>
      <c r="Y172" s="620"/>
      <c r="Z172" s="620"/>
      <c r="AA172" s="620"/>
      <c r="AB172" s="620"/>
      <c r="AC172" s="620"/>
      <c r="AD172" s="620"/>
      <c r="AE172" s="620"/>
      <c r="AF172" s="620"/>
      <c r="AG172" s="620"/>
      <c r="AH172" s="620"/>
      <c r="AI172" s="620"/>
      <c r="AJ172" s="620"/>
      <c r="AK172" s="620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417">
        <f t="shared" si="201"/>
        <v>20</v>
      </c>
      <c r="GW172" s="415"/>
    </row>
    <row r="173" spans="1:205">
      <c r="A173" s="364"/>
      <c r="B173" s="364"/>
      <c r="C173" s="614" t="s">
        <v>51</v>
      </c>
      <c r="D173" s="614"/>
      <c r="E173" s="614"/>
      <c r="F173" s="615"/>
      <c r="G173" s="12">
        <f t="shared" ref="G173:AK173" si="202">IF(ISNA(MODE(G4:G153)),0,MODE(G4:G153))</f>
        <v>0</v>
      </c>
      <c r="H173" s="12">
        <f t="shared" si="202"/>
        <v>0</v>
      </c>
      <c r="I173" s="12">
        <f t="shared" si="202"/>
        <v>0</v>
      </c>
      <c r="J173" s="12">
        <f t="shared" si="202"/>
        <v>0</v>
      </c>
      <c r="K173" s="12">
        <f t="shared" si="202"/>
        <v>0</v>
      </c>
      <c r="L173" s="12">
        <f t="shared" si="202"/>
        <v>0</v>
      </c>
      <c r="M173" s="12">
        <f t="shared" si="202"/>
        <v>0</v>
      </c>
      <c r="N173" s="12">
        <f t="shared" si="202"/>
        <v>0</v>
      </c>
      <c r="O173" s="12">
        <f t="shared" si="202"/>
        <v>0</v>
      </c>
      <c r="P173" s="12">
        <f t="shared" si="202"/>
        <v>0</v>
      </c>
      <c r="Q173" s="12">
        <f t="shared" si="202"/>
        <v>0</v>
      </c>
      <c r="R173" s="12">
        <f t="shared" si="202"/>
        <v>0</v>
      </c>
      <c r="S173" s="12">
        <f t="shared" si="202"/>
        <v>0</v>
      </c>
      <c r="T173" s="12">
        <f t="shared" si="202"/>
        <v>0</v>
      </c>
      <c r="U173" s="12">
        <f t="shared" si="202"/>
        <v>0</v>
      </c>
      <c r="V173" s="12">
        <f t="shared" si="202"/>
        <v>0</v>
      </c>
      <c r="W173" s="12">
        <f t="shared" si="202"/>
        <v>0</v>
      </c>
      <c r="X173" s="12">
        <f t="shared" si="202"/>
        <v>0</v>
      </c>
      <c r="Y173" s="12">
        <f t="shared" si="202"/>
        <v>0</v>
      </c>
      <c r="Z173" s="12">
        <f t="shared" si="202"/>
        <v>0</v>
      </c>
      <c r="AA173" s="12">
        <f t="shared" si="202"/>
        <v>0</v>
      </c>
      <c r="AB173" s="12">
        <f t="shared" si="202"/>
        <v>0</v>
      </c>
      <c r="AC173" s="12">
        <f t="shared" si="202"/>
        <v>0</v>
      </c>
      <c r="AD173" s="12">
        <f t="shared" si="202"/>
        <v>0</v>
      </c>
      <c r="AE173" s="12">
        <f t="shared" si="202"/>
        <v>0</v>
      </c>
      <c r="AF173" s="12">
        <f t="shared" si="202"/>
        <v>0</v>
      </c>
      <c r="AG173" s="12">
        <f t="shared" si="202"/>
        <v>0</v>
      </c>
      <c r="AH173" s="12">
        <f t="shared" si="202"/>
        <v>0</v>
      </c>
      <c r="AI173" s="12">
        <f t="shared" si="202"/>
        <v>0</v>
      </c>
      <c r="AJ173" s="12">
        <f t="shared" si="202"/>
        <v>0</v>
      </c>
      <c r="AK173" s="12">
        <f t="shared" si="202"/>
        <v>0</v>
      </c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417">
        <f t="shared" si="201"/>
        <v>23</v>
      </c>
      <c r="GW173" s="415"/>
    </row>
    <row r="174" spans="1:205" ht="15">
      <c r="A174" s="364"/>
      <c r="B174" s="364"/>
      <c r="C174" s="624" t="str">
        <f>CALCULADORA!G2</f>
        <v>PLANTILLA CUADROS VER.:  17.2β</v>
      </c>
      <c r="D174" s="624"/>
      <c r="E174" s="624"/>
      <c r="F174" s="625"/>
      <c r="G174" s="229">
        <f>G154</f>
        <v>44927</v>
      </c>
      <c r="H174" s="229">
        <f t="shared" ref="H174:AK174" si="203">H154</f>
        <v>44928</v>
      </c>
      <c r="I174" s="229">
        <f t="shared" si="203"/>
        <v>44929</v>
      </c>
      <c r="J174" s="229">
        <f t="shared" si="203"/>
        <v>44930</v>
      </c>
      <c r="K174" s="229">
        <f t="shared" si="203"/>
        <v>44931</v>
      </c>
      <c r="L174" s="229">
        <f t="shared" si="203"/>
        <v>44932</v>
      </c>
      <c r="M174" s="229">
        <f t="shared" si="203"/>
        <v>44933</v>
      </c>
      <c r="N174" s="229">
        <f t="shared" si="203"/>
        <v>44934</v>
      </c>
      <c r="O174" s="229">
        <f t="shared" si="203"/>
        <v>44935</v>
      </c>
      <c r="P174" s="229">
        <f t="shared" si="203"/>
        <v>44936</v>
      </c>
      <c r="Q174" s="229">
        <f t="shared" si="203"/>
        <v>44937</v>
      </c>
      <c r="R174" s="229">
        <f t="shared" si="203"/>
        <v>44938</v>
      </c>
      <c r="S174" s="229">
        <f t="shared" si="203"/>
        <v>44939</v>
      </c>
      <c r="T174" s="229">
        <f t="shared" si="203"/>
        <v>44940</v>
      </c>
      <c r="U174" s="229">
        <f t="shared" si="203"/>
        <v>44941</v>
      </c>
      <c r="V174" s="229">
        <f t="shared" si="203"/>
        <v>44942</v>
      </c>
      <c r="W174" s="229">
        <f t="shared" si="203"/>
        <v>44943</v>
      </c>
      <c r="X174" s="229">
        <f t="shared" si="203"/>
        <v>44944</v>
      </c>
      <c r="Y174" s="229">
        <f t="shared" si="203"/>
        <v>44945</v>
      </c>
      <c r="Z174" s="229">
        <f t="shared" si="203"/>
        <v>44946</v>
      </c>
      <c r="AA174" s="229">
        <f t="shared" si="203"/>
        <v>44947</v>
      </c>
      <c r="AB174" s="229">
        <f t="shared" si="203"/>
        <v>44948</v>
      </c>
      <c r="AC174" s="229">
        <f t="shared" si="203"/>
        <v>44949</v>
      </c>
      <c r="AD174" s="229">
        <f t="shared" si="203"/>
        <v>44950</v>
      </c>
      <c r="AE174" s="229">
        <f t="shared" si="203"/>
        <v>44951</v>
      </c>
      <c r="AF174" s="229">
        <f t="shared" si="203"/>
        <v>44952</v>
      </c>
      <c r="AG174" s="229">
        <f t="shared" si="203"/>
        <v>44953</v>
      </c>
      <c r="AH174" s="229">
        <f t="shared" si="203"/>
        <v>44954</v>
      </c>
      <c r="AI174" s="229">
        <f t="shared" si="203"/>
        <v>44955</v>
      </c>
      <c r="AJ174" s="229">
        <f t="shared" si="203"/>
        <v>44956</v>
      </c>
      <c r="AK174" s="229">
        <f t="shared" si="203"/>
        <v>44957</v>
      </c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417">
        <f t="shared" si="201"/>
        <v>24</v>
      </c>
      <c r="GW174" s="415"/>
    </row>
    <row r="175" spans="1:205" ht="15">
      <c r="A175" s="364"/>
      <c r="B175" s="364"/>
      <c r="C175" s="75"/>
      <c r="D175" s="19"/>
      <c r="E175" s="19"/>
      <c r="F175" s="19"/>
      <c r="G175" s="622" t="str">
        <f>IF(SUM(G176:AK176)=0,"NO FALTAN TURNOS","ALERTA, FALTAN TURNOS Y/O DIAS LIBRES POR ASIGNAR")</f>
        <v>NO FALTAN TURNOS</v>
      </c>
      <c r="H175" s="623"/>
      <c r="I175" s="623"/>
      <c r="J175" s="623"/>
      <c r="K175" s="623"/>
      <c r="L175" s="623"/>
      <c r="M175" s="623"/>
      <c r="N175" s="623"/>
      <c r="O175" s="623"/>
      <c r="P175" s="623"/>
      <c r="Q175" s="623"/>
      <c r="R175" s="623"/>
      <c r="S175" s="623"/>
      <c r="T175" s="623"/>
      <c r="U175" s="623"/>
      <c r="V175" s="623"/>
      <c r="W175" s="623"/>
      <c r="X175" s="623"/>
      <c r="Y175" s="623"/>
      <c r="Z175" s="623"/>
      <c r="AA175" s="623"/>
      <c r="AB175" s="623"/>
      <c r="AC175" s="623"/>
      <c r="AD175" s="623"/>
      <c r="AE175" s="623"/>
      <c r="AF175" s="623"/>
      <c r="AG175" s="623"/>
      <c r="AH175" s="623"/>
      <c r="AI175" s="623"/>
      <c r="AJ175" s="623"/>
      <c r="AK175" s="623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417">
        <f t="shared" si="201"/>
        <v>25</v>
      </c>
      <c r="GW175" s="415"/>
    </row>
    <row r="176" spans="1:205">
      <c r="A176" s="364"/>
      <c r="B176" s="364"/>
      <c r="C176" s="616" t="s">
        <v>72</v>
      </c>
      <c r="D176" s="616"/>
      <c r="E176" s="616"/>
      <c r="F176" s="617"/>
      <c r="G176" s="12">
        <f>IF(G180=$AL$154,(G180-(G177+G178)),0)</f>
        <v>0</v>
      </c>
      <c r="H176" s="12">
        <f t="shared" ref="H176:AK176" si="204">IF(H180=$AL$154,(H180-(H177+H178)),0)</f>
        <v>0</v>
      </c>
      <c r="I176" s="12">
        <f t="shared" si="204"/>
        <v>0</v>
      </c>
      <c r="J176" s="12">
        <f t="shared" si="204"/>
        <v>0</v>
      </c>
      <c r="K176" s="12">
        <f t="shared" si="204"/>
        <v>0</v>
      </c>
      <c r="L176" s="12">
        <f t="shared" si="204"/>
        <v>0</v>
      </c>
      <c r="M176" s="12">
        <f t="shared" si="204"/>
        <v>0</v>
      </c>
      <c r="N176" s="12">
        <f t="shared" si="204"/>
        <v>0</v>
      </c>
      <c r="O176" s="12">
        <f t="shared" si="204"/>
        <v>0</v>
      </c>
      <c r="P176" s="12">
        <f t="shared" si="204"/>
        <v>0</v>
      </c>
      <c r="Q176" s="12">
        <f t="shared" si="204"/>
        <v>0</v>
      </c>
      <c r="R176" s="12">
        <f t="shared" si="204"/>
        <v>0</v>
      </c>
      <c r="S176" s="12">
        <f t="shared" si="204"/>
        <v>0</v>
      </c>
      <c r="T176" s="12">
        <f t="shared" si="204"/>
        <v>0</v>
      </c>
      <c r="U176" s="12">
        <f t="shared" si="204"/>
        <v>0</v>
      </c>
      <c r="V176" s="12">
        <f t="shared" si="204"/>
        <v>0</v>
      </c>
      <c r="W176" s="12">
        <f t="shared" si="204"/>
        <v>0</v>
      </c>
      <c r="X176" s="12">
        <f t="shared" si="204"/>
        <v>0</v>
      </c>
      <c r="Y176" s="12">
        <f t="shared" si="204"/>
        <v>0</v>
      </c>
      <c r="Z176" s="12">
        <f t="shared" si="204"/>
        <v>0</v>
      </c>
      <c r="AA176" s="12">
        <f t="shared" si="204"/>
        <v>0</v>
      </c>
      <c r="AB176" s="12">
        <f t="shared" si="204"/>
        <v>0</v>
      </c>
      <c r="AC176" s="12">
        <f t="shared" si="204"/>
        <v>0</v>
      </c>
      <c r="AD176" s="12">
        <f t="shared" si="204"/>
        <v>0</v>
      </c>
      <c r="AE176" s="12">
        <f t="shared" si="204"/>
        <v>0</v>
      </c>
      <c r="AF176" s="12">
        <f t="shared" si="204"/>
        <v>0</v>
      </c>
      <c r="AG176" s="12">
        <f t="shared" si="204"/>
        <v>0</v>
      </c>
      <c r="AH176" s="12">
        <f t="shared" si="204"/>
        <v>0</v>
      </c>
      <c r="AI176" s="12">
        <f t="shared" si="204"/>
        <v>0</v>
      </c>
      <c r="AJ176" s="12">
        <f t="shared" si="204"/>
        <v>0</v>
      </c>
      <c r="AK176" s="12">
        <f t="shared" si="204"/>
        <v>0</v>
      </c>
      <c r="AL176" s="139" t="s">
        <v>83</v>
      </c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417">
        <f t="shared" si="201"/>
        <v>27</v>
      </c>
      <c r="GW176" s="415"/>
    </row>
    <row r="177" spans="1:205" ht="15">
      <c r="A177" s="364"/>
      <c r="B177" s="364"/>
      <c r="C177" s="616" t="s">
        <v>70</v>
      </c>
      <c r="D177" s="616"/>
      <c r="E177" s="616"/>
      <c r="F177" s="617"/>
      <c r="G177" s="77">
        <f>COUNT(G4:G153)</f>
        <v>0</v>
      </c>
      <c r="H177" s="77">
        <f t="shared" ref="H177:AJ177" si="205">COUNT(H4:H153)</f>
        <v>0</v>
      </c>
      <c r="I177" s="77">
        <f t="shared" si="205"/>
        <v>0</v>
      </c>
      <c r="J177" s="77">
        <f t="shared" si="205"/>
        <v>0</v>
      </c>
      <c r="K177" s="77">
        <f t="shared" si="205"/>
        <v>0</v>
      </c>
      <c r="L177" s="77">
        <f t="shared" si="205"/>
        <v>0</v>
      </c>
      <c r="M177" s="77">
        <f t="shared" si="205"/>
        <v>0</v>
      </c>
      <c r="N177" s="77">
        <f t="shared" si="205"/>
        <v>0</v>
      </c>
      <c r="O177" s="77">
        <f t="shared" si="205"/>
        <v>0</v>
      </c>
      <c r="P177" s="77">
        <f t="shared" si="205"/>
        <v>0</v>
      </c>
      <c r="Q177" s="77">
        <f t="shared" si="205"/>
        <v>0</v>
      </c>
      <c r="R177" s="77">
        <f t="shared" si="205"/>
        <v>0</v>
      </c>
      <c r="S177" s="77">
        <f t="shared" si="205"/>
        <v>0</v>
      </c>
      <c r="T177" s="77">
        <f t="shared" si="205"/>
        <v>0</v>
      </c>
      <c r="U177" s="77">
        <f t="shared" si="205"/>
        <v>0</v>
      </c>
      <c r="V177" s="77">
        <f t="shared" si="205"/>
        <v>0</v>
      </c>
      <c r="W177" s="77">
        <f t="shared" si="205"/>
        <v>0</v>
      </c>
      <c r="X177" s="77">
        <f t="shared" si="205"/>
        <v>0</v>
      </c>
      <c r="Y177" s="77">
        <f t="shared" si="205"/>
        <v>0</v>
      </c>
      <c r="Z177" s="77">
        <f t="shared" si="205"/>
        <v>0</v>
      </c>
      <c r="AA177" s="77">
        <f t="shared" si="205"/>
        <v>0</v>
      </c>
      <c r="AB177" s="77">
        <f t="shared" si="205"/>
        <v>0</v>
      </c>
      <c r="AC177" s="77">
        <f t="shared" si="205"/>
        <v>0</v>
      </c>
      <c r="AD177" s="77">
        <f t="shared" si="205"/>
        <v>0</v>
      </c>
      <c r="AE177" s="77">
        <f t="shared" si="205"/>
        <v>0</v>
      </c>
      <c r="AF177" s="77">
        <f t="shared" si="205"/>
        <v>0</v>
      </c>
      <c r="AG177" s="77">
        <f t="shared" si="205"/>
        <v>0</v>
      </c>
      <c r="AH177" s="77">
        <f t="shared" si="205"/>
        <v>0</v>
      </c>
      <c r="AI177" s="77">
        <f t="shared" si="205"/>
        <v>0</v>
      </c>
      <c r="AJ177" s="77">
        <f t="shared" si="205"/>
        <v>0</v>
      </c>
      <c r="AK177" s="77">
        <f>COUNT(AK4:AK153)</f>
        <v>0</v>
      </c>
      <c r="AL177" s="140" t="s">
        <v>84</v>
      </c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417">
        <f t="shared" si="201"/>
        <v>29</v>
      </c>
      <c r="GW177" s="415"/>
    </row>
    <row r="178" spans="1:205" ht="15">
      <c r="A178" s="364"/>
      <c r="B178" s="364"/>
      <c r="C178" s="616" t="s">
        <v>71</v>
      </c>
      <c r="D178" s="616"/>
      <c r="E178" s="616"/>
      <c r="F178" s="617"/>
      <c r="G178" s="77">
        <f>COUNTIF(G4:G153,"L")+COUNTIF(G4:G153,"X")+COUNTIF(G4:G153,"V")</f>
        <v>0</v>
      </c>
      <c r="H178" s="77">
        <f t="shared" ref="H178:AK178" si="206">COUNTIF(H4:H153,"L")+COUNTIF(H4:H153,"X")+COUNTIF(H4:H153,"V")</f>
        <v>0</v>
      </c>
      <c r="I178" s="77">
        <f t="shared" si="206"/>
        <v>0</v>
      </c>
      <c r="J178" s="77">
        <f t="shared" si="206"/>
        <v>0</v>
      </c>
      <c r="K178" s="77">
        <f t="shared" si="206"/>
        <v>0</v>
      </c>
      <c r="L178" s="77">
        <f t="shared" si="206"/>
        <v>0</v>
      </c>
      <c r="M178" s="77">
        <f t="shared" si="206"/>
        <v>0</v>
      </c>
      <c r="N178" s="77">
        <f t="shared" si="206"/>
        <v>0</v>
      </c>
      <c r="O178" s="77">
        <f t="shared" si="206"/>
        <v>0</v>
      </c>
      <c r="P178" s="77">
        <f t="shared" si="206"/>
        <v>0</v>
      </c>
      <c r="Q178" s="77">
        <f t="shared" si="206"/>
        <v>0</v>
      </c>
      <c r="R178" s="77">
        <f t="shared" si="206"/>
        <v>0</v>
      </c>
      <c r="S178" s="77">
        <f t="shared" si="206"/>
        <v>0</v>
      </c>
      <c r="T178" s="77">
        <f t="shared" si="206"/>
        <v>0</v>
      </c>
      <c r="U178" s="77">
        <f t="shared" si="206"/>
        <v>0</v>
      </c>
      <c r="V178" s="77">
        <f t="shared" si="206"/>
        <v>0</v>
      </c>
      <c r="W178" s="77">
        <f t="shared" si="206"/>
        <v>0</v>
      </c>
      <c r="X178" s="77">
        <f t="shared" si="206"/>
        <v>0</v>
      </c>
      <c r="Y178" s="77">
        <f t="shared" si="206"/>
        <v>0</v>
      </c>
      <c r="Z178" s="77">
        <f t="shared" si="206"/>
        <v>0</v>
      </c>
      <c r="AA178" s="77">
        <f t="shared" si="206"/>
        <v>0</v>
      </c>
      <c r="AB178" s="77">
        <f t="shared" si="206"/>
        <v>0</v>
      </c>
      <c r="AC178" s="77">
        <f t="shared" si="206"/>
        <v>0</v>
      </c>
      <c r="AD178" s="77">
        <f t="shared" si="206"/>
        <v>0</v>
      </c>
      <c r="AE178" s="77">
        <f t="shared" si="206"/>
        <v>0</v>
      </c>
      <c r="AF178" s="77">
        <f t="shared" si="206"/>
        <v>0</v>
      </c>
      <c r="AG178" s="77">
        <f t="shared" si="206"/>
        <v>0</v>
      </c>
      <c r="AH178" s="77">
        <f t="shared" si="206"/>
        <v>0</v>
      </c>
      <c r="AI178" s="77">
        <f t="shared" si="206"/>
        <v>0</v>
      </c>
      <c r="AJ178" s="77">
        <f t="shared" si="206"/>
        <v>0</v>
      </c>
      <c r="AK178" s="77">
        <f t="shared" si="206"/>
        <v>0</v>
      </c>
      <c r="AL178" s="141" t="s">
        <v>85</v>
      </c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417">
        <f t="shared" si="201"/>
        <v>30</v>
      </c>
      <c r="GW178" s="415"/>
    </row>
    <row r="179" spans="1:205">
      <c r="A179" s="364"/>
      <c r="B179" s="364"/>
      <c r="C179" s="616" t="s">
        <v>75</v>
      </c>
      <c r="D179" s="616"/>
      <c r="E179" s="616"/>
      <c r="F179" s="617"/>
      <c r="G179" s="235">
        <f>IF(G177+G178=0,0,IF(ISNA(VLOOKUP(G177,$AY$7:$AZ$9,2,FALSE)),(VLOOKUP(G178,$BB$7:$BC$9,2,FALSE)),(VLOOKUP(G177,$AY$7:$AZ$9,2,FALSE))))</f>
        <v>0</v>
      </c>
      <c r="H179" s="235">
        <f t="shared" ref="H179:AK179" si="207">IF(H177+H178=0,0,IF(ISNA(VLOOKUP(H177,$AY$7:$AZ$9,2,FALSE)),(VLOOKUP(H178,$BB$7:$BC$9,2,FALSE)),(VLOOKUP(H177,$AY$7:$AZ$9,2,FALSE))))</f>
        <v>0</v>
      </c>
      <c r="I179" s="235">
        <f t="shared" si="207"/>
        <v>0</v>
      </c>
      <c r="J179" s="235">
        <f t="shared" si="207"/>
        <v>0</v>
      </c>
      <c r="K179" s="235">
        <f t="shared" si="207"/>
        <v>0</v>
      </c>
      <c r="L179" s="235">
        <f t="shared" si="207"/>
        <v>0</v>
      </c>
      <c r="M179" s="235">
        <f t="shared" si="207"/>
        <v>0</v>
      </c>
      <c r="N179" s="235">
        <f t="shared" si="207"/>
        <v>0</v>
      </c>
      <c r="O179" s="235">
        <f t="shared" si="207"/>
        <v>0</v>
      </c>
      <c r="P179" s="235">
        <f t="shared" si="207"/>
        <v>0</v>
      </c>
      <c r="Q179" s="235">
        <f t="shared" si="207"/>
        <v>0</v>
      </c>
      <c r="R179" s="235">
        <f t="shared" si="207"/>
        <v>0</v>
      </c>
      <c r="S179" s="235">
        <f t="shared" si="207"/>
        <v>0</v>
      </c>
      <c r="T179" s="235">
        <f t="shared" si="207"/>
        <v>0</v>
      </c>
      <c r="U179" s="235">
        <f t="shared" si="207"/>
        <v>0</v>
      </c>
      <c r="V179" s="235">
        <f t="shared" si="207"/>
        <v>0</v>
      </c>
      <c r="W179" s="235">
        <f t="shared" si="207"/>
        <v>0</v>
      </c>
      <c r="X179" s="235">
        <f t="shared" si="207"/>
        <v>0</v>
      </c>
      <c r="Y179" s="235">
        <f t="shared" si="207"/>
        <v>0</v>
      </c>
      <c r="Z179" s="235">
        <f t="shared" si="207"/>
        <v>0</v>
      </c>
      <c r="AA179" s="235">
        <f t="shared" si="207"/>
        <v>0</v>
      </c>
      <c r="AB179" s="235">
        <f t="shared" si="207"/>
        <v>0</v>
      </c>
      <c r="AC179" s="235">
        <f t="shared" si="207"/>
        <v>0</v>
      </c>
      <c r="AD179" s="235">
        <f t="shared" si="207"/>
        <v>0</v>
      </c>
      <c r="AE179" s="235">
        <f t="shared" si="207"/>
        <v>0</v>
      </c>
      <c r="AF179" s="235">
        <f t="shared" si="207"/>
        <v>0</v>
      </c>
      <c r="AG179" s="235">
        <f t="shared" si="207"/>
        <v>0</v>
      </c>
      <c r="AH179" s="235">
        <f t="shared" si="207"/>
        <v>0</v>
      </c>
      <c r="AI179" s="235">
        <f t="shared" si="207"/>
        <v>0</v>
      </c>
      <c r="AJ179" s="235">
        <f t="shared" si="207"/>
        <v>0</v>
      </c>
      <c r="AK179" s="235">
        <f t="shared" si="207"/>
        <v>0</v>
      </c>
      <c r="AL179" s="142" t="str">
        <f>IF(AM179=AM180,"OK","NO COINCIDE")</f>
        <v>NO COINCIDE</v>
      </c>
      <c r="AM179" s="75">
        <f>COUNTIF(G179:AK179,"*")</f>
        <v>0</v>
      </c>
      <c r="AN179" s="75"/>
      <c r="AO179" s="75"/>
      <c r="AP179" s="75"/>
      <c r="AQ179" s="75"/>
      <c r="AR179" s="75"/>
      <c r="AS179" s="75"/>
      <c r="AT179" s="75"/>
      <c r="AU179" s="75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417">
        <f t="shared" si="201"/>
        <v>31</v>
      </c>
      <c r="GW179" s="415"/>
    </row>
    <row r="180" spans="1:205">
      <c r="A180" s="364"/>
      <c r="B180" s="364"/>
      <c r="C180" s="616" t="s">
        <v>80</v>
      </c>
      <c r="D180" s="616"/>
      <c r="E180" s="616"/>
      <c r="F180" s="616"/>
      <c r="G180" s="147">
        <f>IF(G3="","",COUNTIF($AL$4:$AL$153,"&gt;0"))</f>
        <v>0</v>
      </c>
      <c r="H180" s="147">
        <f t="shared" ref="H180:AK180" si="208">IF(H3="","",COUNTIF($AL$4:$AL$153,"&gt;0"))</f>
        <v>0</v>
      </c>
      <c r="I180" s="147">
        <f t="shared" si="208"/>
        <v>0</v>
      </c>
      <c r="J180" s="147">
        <f t="shared" si="208"/>
        <v>0</v>
      </c>
      <c r="K180" s="147">
        <f t="shared" si="208"/>
        <v>0</v>
      </c>
      <c r="L180" s="147">
        <f t="shared" si="208"/>
        <v>0</v>
      </c>
      <c r="M180" s="147">
        <f t="shared" si="208"/>
        <v>0</v>
      </c>
      <c r="N180" s="147">
        <f t="shared" si="208"/>
        <v>0</v>
      </c>
      <c r="O180" s="147">
        <f t="shared" si="208"/>
        <v>0</v>
      </c>
      <c r="P180" s="147">
        <f t="shared" si="208"/>
        <v>0</v>
      </c>
      <c r="Q180" s="147">
        <f t="shared" si="208"/>
        <v>0</v>
      </c>
      <c r="R180" s="147">
        <f t="shared" si="208"/>
        <v>0</v>
      </c>
      <c r="S180" s="147">
        <f t="shared" si="208"/>
        <v>0</v>
      </c>
      <c r="T180" s="147">
        <f t="shared" si="208"/>
        <v>0</v>
      </c>
      <c r="U180" s="147">
        <f t="shared" si="208"/>
        <v>0</v>
      </c>
      <c r="V180" s="147">
        <f t="shared" si="208"/>
        <v>0</v>
      </c>
      <c r="W180" s="147">
        <f t="shared" si="208"/>
        <v>0</v>
      </c>
      <c r="X180" s="147">
        <f t="shared" si="208"/>
        <v>0</v>
      </c>
      <c r="Y180" s="147">
        <f t="shared" si="208"/>
        <v>0</v>
      </c>
      <c r="Z180" s="147">
        <f t="shared" si="208"/>
        <v>0</v>
      </c>
      <c r="AA180" s="147">
        <f t="shared" si="208"/>
        <v>0</v>
      </c>
      <c r="AB180" s="147">
        <f t="shared" si="208"/>
        <v>0</v>
      </c>
      <c r="AC180" s="147">
        <f t="shared" si="208"/>
        <v>0</v>
      </c>
      <c r="AD180" s="147">
        <f t="shared" si="208"/>
        <v>0</v>
      </c>
      <c r="AE180" s="147">
        <f t="shared" si="208"/>
        <v>0</v>
      </c>
      <c r="AF180" s="147">
        <f t="shared" si="208"/>
        <v>0</v>
      </c>
      <c r="AG180" s="147">
        <f t="shared" si="208"/>
        <v>0</v>
      </c>
      <c r="AH180" s="147">
        <f t="shared" si="208"/>
        <v>0</v>
      </c>
      <c r="AI180" s="147">
        <f t="shared" si="208"/>
        <v>0</v>
      </c>
      <c r="AJ180" s="147">
        <f t="shared" si="208"/>
        <v>0</v>
      </c>
      <c r="AK180" s="147">
        <f t="shared" si="208"/>
        <v>0</v>
      </c>
      <c r="AL180" s="143" t="str">
        <f>IF(AM179=AM180,"OK","COMPROBAR")</f>
        <v>COMPROBAR</v>
      </c>
      <c r="AM180" s="75">
        <f>COUNT(G180:AK180)</f>
        <v>31</v>
      </c>
      <c r="AN180" s="75"/>
      <c r="AO180" s="75"/>
      <c r="AP180" s="75"/>
      <c r="AQ180" s="75"/>
      <c r="AR180" s="75"/>
      <c r="AS180" s="75"/>
      <c r="AT180" s="75"/>
      <c r="AU180" s="75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417">
        <f t="shared" si="201"/>
        <v>32</v>
      </c>
      <c r="GW180" s="415"/>
    </row>
    <row r="181" spans="1:205" ht="15">
      <c r="A181" s="364"/>
      <c r="B181" s="364"/>
      <c r="C181" s="600" t="s">
        <v>81</v>
      </c>
      <c r="D181" s="600"/>
      <c r="E181" s="600"/>
      <c r="F181" s="600"/>
      <c r="G181" s="20">
        <f>IF(G179=0,0,VLOOKUP(G179,$AZ$7:$BB$9,2,FALSE))</f>
        <v>0</v>
      </c>
      <c r="H181" s="20">
        <f t="shared" ref="H181:AK181" si="209">IF(H179=0,0,VLOOKUP(H179,$AZ$7:$BB$9,2,FALSE))</f>
        <v>0</v>
      </c>
      <c r="I181" s="20">
        <f t="shared" si="209"/>
        <v>0</v>
      </c>
      <c r="J181" s="20">
        <f t="shared" si="209"/>
        <v>0</v>
      </c>
      <c r="K181" s="20">
        <f t="shared" si="209"/>
        <v>0</v>
      </c>
      <c r="L181" s="20">
        <f t="shared" si="209"/>
        <v>0</v>
      </c>
      <c r="M181" s="20">
        <f t="shared" si="209"/>
        <v>0</v>
      </c>
      <c r="N181" s="20">
        <f t="shared" si="209"/>
        <v>0</v>
      </c>
      <c r="O181" s="20">
        <f t="shared" si="209"/>
        <v>0</v>
      </c>
      <c r="P181" s="20">
        <f t="shared" si="209"/>
        <v>0</v>
      </c>
      <c r="Q181" s="20">
        <f t="shared" si="209"/>
        <v>0</v>
      </c>
      <c r="R181" s="20">
        <f t="shared" si="209"/>
        <v>0</v>
      </c>
      <c r="S181" s="20">
        <f t="shared" si="209"/>
        <v>0</v>
      </c>
      <c r="T181" s="20">
        <f t="shared" si="209"/>
        <v>0</v>
      </c>
      <c r="U181" s="20">
        <f t="shared" si="209"/>
        <v>0</v>
      </c>
      <c r="V181" s="20">
        <f t="shared" si="209"/>
        <v>0</v>
      </c>
      <c r="W181" s="20">
        <f t="shared" si="209"/>
        <v>0</v>
      </c>
      <c r="X181" s="20">
        <f t="shared" si="209"/>
        <v>0</v>
      </c>
      <c r="Y181" s="20">
        <f t="shared" si="209"/>
        <v>0</v>
      </c>
      <c r="Z181" s="20">
        <f t="shared" si="209"/>
        <v>0</v>
      </c>
      <c r="AA181" s="20">
        <f t="shared" si="209"/>
        <v>0</v>
      </c>
      <c r="AB181" s="20">
        <f t="shared" si="209"/>
        <v>0</v>
      </c>
      <c r="AC181" s="20">
        <f t="shared" si="209"/>
        <v>0</v>
      </c>
      <c r="AD181" s="20">
        <f t="shared" si="209"/>
        <v>0</v>
      </c>
      <c r="AE181" s="20">
        <f t="shared" si="209"/>
        <v>0</v>
      </c>
      <c r="AF181" s="20">
        <f t="shared" si="209"/>
        <v>0</v>
      </c>
      <c r="AG181" s="20">
        <f t="shared" si="209"/>
        <v>0</v>
      </c>
      <c r="AH181" s="20">
        <f t="shared" si="209"/>
        <v>0</v>
      </c>
      <c r="AI181" s="20">
        <f t="shared" si="209"/>
        <v>0</v>
      </c>
      <c r="AJ181" s="20">
        <f t="shared" si="209"/>
        <v>0</v>
      </c>
      <c r="AK181" s="20">
        <f t="shared" si="209"/>
        <v>0</v>
      </c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417">
        <f t="shared" si="201"/>
        <v>33</v>
      </c>
      <c r="GW181" s="415"/>
    </row>
    <row r="182" spans="1:205" ht="15">
      <c r="A182" s="364"/>
      <c r="B182" s="364"/>
      <c r="C182" s="600" t="s">
        <v>82</v>
      </c>
      <c r="D182" s="600"/>
      <c r="E182" s="600"/>
      <c r="F182" s="600"/>
      <c r="G182" s="20">
        <f>IF(G179=0,0,VLOOKUP(G179,$AZ$7:$BB$9,3,FALSE))</f>
        <v>0</v>
      </c>
      <c r="H182" s="20">
        <f t="shared" ref="H182:AK182" si="210">IF(H179=0,0,VLOOKUP(H179,$AZ$7:$BB$9,3,FALSE))</f>
        <v>0</v>
      </c>
      <c r="I182" s="20">
        <f t="shared" si="210"/>
        <v>0</v>
      </c>
      <c r="J182" s="20">
        <f t="shared" si="210"/>
        <v>0</v>
      </c>
      <c r="K182" s="20">
        <f t="shared" si="210"/>
        <v>0</v>
      </c>
      <c r="L182" s="20">
        <f t="shared" si="210"/>
        <v>0</v>
      </c>
      <c r="M182" s="20">
        <f t="shared" si="210"/>
        <v>0</v>
      </c>
      <c r="N182" s="20">
        <f t="shared" si="210"/>
        <v>0</v>
      </c>
      <c r="O182" s="20">
        <f t="shared" si="210"/>
        <v>0</v>
      </c>
      <c r="P182" s="20">
        <f t="shared" si="210"/>
        <v>0</v>
      </c>
      <c r="Q182" s="20">
        <f t="shared" si="210"/>
        <v>0</v>
      </c>
      <c r="R182" s="20">
        <f t="shared" si="210"/>
        <v>0</v>
      </c>
      <c r="S182" s="20">
        <f t="shared" si="210"/>
        <v>0</v>
      </c>
      <c r="T182" s="20">
        <f t="shared" si="210"/>
        <v>0</v>
      </c>
      <c r="U182" s="20">
        <f t="shared" si="210"/>
        <v>0</v>
      </c>
      <c r="V182" s="20">
        <f t="shared" si="210"/>
        <v>0</v>
      </c>
      <c r="W182" s="20">
        <f t="shared" si="210"/>
        <v>0</v>
      </c>
      <c r="X182" s="20">
        <f t="shared" si="210"/>
        <v>0</v>
      </c>
      <c r="Y182" s="20">
        <f t="shared" si="210"/>
        <v>0</v>
      </c>
      <c r="Z182" s="20">
        <f t="shared" si="210"/>
        <v>0</v>
      </c>
      <c r="AA182" s="20">
        <f t="shared" si="210"/>
        <v>0</v>
      </c>
      <c r="AB182" s="20">
        <f t="shared" si="210"/>
        <v>0</v>
      </c>
      <c r="AC182" s="20">
        <f t="shared" si="210"/>
        <v>0</v>
      </c>
      <c r="AD182" s="20">
        <f t="shared" si="210"/>
        <v>0</v>
      </c>
      <c r="AE182" s="20">
        <f t="shared" si="210"/>
        <v>0</v>
      </c>
      <c r="AF182" s="20">
        <f t="shared" si="210"/>
        <v>0</v>
      </c>
      <c r="AG182" s="20">
        <f t="shared" si="210"/>
        <v>0</v>
      </c>
      <c r="AH182" s="20">
        <f t="shared" si="210"/>
        <v>0</v>
      </c>
      <c r="AI182" s="20">
        <f t="shared" si="210"/>
        <v>0</v>
      </c>
      <c r="AJ182" s="20">
        <f t="shared" si="210"/>
        <v>0</v>
      </c>
      <c r="AK182" s="20">
        <f t="shared" si="210"/>
        <v>0</v>
      </c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417">
        <f t="shared" si="201"/>
        <v>34</v>
      </c>
      <c r="GW182" s="415"/>
    </row>
    <row r="183" spans="1:205" ht="15">
      <c r="A183" s="364"/>
      <c r="B183" s="364"/>
      <c r="C183" s="600"/>
      <c r="D183" s="600"/>
      <c r="E183" s="600"/>
      <c r="F183" s="600"/>
      <c r="G183" s="621" t="s">
        <v>86</v>
      </c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417">
        <f t="shared" si="201"/>
        <v>37</v>
      </c>
      <c r="GW183" s="415"/>
    </row>
    <row r="184" spans="1:205">
      <c r="A184" s="364"/>
      <c r="B184" s="364"/>
      <c r="C184" s="75"/>
      <c r="D184" s="19"/>
      <c r="E184" s="19"/>
      <c r="F184" s="19"/>
      <c r="G184" s="233">
        <f>G3</f>
        <v>44927</v>
      </c>
      <c r="H184" s="233">
        <f t="shared" ref="H184:AK184" si="211">H3</f>
        <v>44928</v>
      </c>
      <c r="I184" s="233">
        <f t="shared" si="211"/>
        <v>44929</v>
      </c>
      <c r="J184" s="233">
        <f t="shared" si="211"/>
        <v>44930</v>
      </c>
      <c r="K184" s="233">
        <f t="shared" si="211"/>
        <v>44931</v>
      </c>
      <c r="L184" s="233">
        <f t="shared" si="211"/>
        <v>44932</v>
      </c>
      <c r="M184" s="233">
        <f t="shared" si="211"/>
        <v>44933</v>
      </c>
      <c r="N184" s="233">
        <f t="shared" si="211"/>
        <v>44934</v>
      </c>
      <c r="O184" s="233">
        <f t="shared" si="211"/>
        <v>44935</v>
      </c>
      <c r="P184" s="233">
        <f t="shared" si="211"/>
        <v>44936</v>
      </c>
      <c r="Q184" s="233">
        <f t="shared" si="211"/>
        <v>44937</v>
      </c>
      <c r="R184" s="233">
        <f t="shared" si="211"/>
        <v>44938</v>
      </c>
      <c r="S184" s="233">
        <f t="shared" si="211"/>
        <v>44939</v>
      </c>
      <c r="T184" s="233">
        <f t="shared" si="211"/>
        <v>44940</v>
      </c>
      <c r="U184" s="233">
        <f t="shared" si="211"/>
        <v>44941</v>
      </c>
      <c r="V184" s="233">
        <f t="shared" si="211"/>
        <v>44942</v>
      </c>
      <c r="W184" s="233">
        <f t="shared" si="211"/>
        <v>44943</v>
      </c>
      <c r="X184" s="233">
        <f t="shared" si="211"/>
        <v>44944</v>
      </c>
      <c r="Y184" s="233">
        <f t="shared" si="211"/>
        <v>44945</v>
      </c>
      <c r="Z184" s="233">
        <f t="shared" si="211"/>
        <v>44946</v>
      </c>
      <c r="AA184" s="233">
        <f t="shared" si="211"/>
        <v>44947</v>
      </c>
      <c r="AB184" s="233">
        <f t="shared" si="211"/>
        <v>44948</v>
      </c>
      <c r="AC184" s="233">
        <f t="shared" si="211"/>
        <v>44949</v>
      </c>
      <c r="AD184" s="233">
        <f t="shared" si="211"/>
        <v>44950</v>
      </c>
      <c r="AE184" s="233">
        <f t="shared" si="211"/>
        <v>44951</v>
      </c>
      <c r="AF184" s="233">
        <f t="shared" si="211"/>
        <v>44952</v>
      </c>
      <c r="AG184" s="233">
        <f t="shared" si="211"/>
        <v>44953</v>
      </c>
      <c r="AH184" s="233">
        <f t="shared" si="211"/>
        <v>44954</v>
      </c>
      <c r="AI184" s="233">
        <f t="shared" si="211"/>
        <v>44955</v>
      </c>
      <c r="AJ184" s="233">
        <f t="shared" si="211"/>
        <v>44956</v>
      </c>
      <c r="AK184" s="233">
        <f t="shared" si="211"/>
        <v>44957</v>
      </c>
      <c r="AL184" s="144" t="s">
        <v>76</v>
      </c>
      <c r="AM184" s="82" t="s">
        <v>77</v>
      </c>
      <c r="AN184" s="83" t="s">
        <v>78</v>
      </c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233">
        <f t="shared" ref="BA184:CE184" si="212">G3</f>
        <v>44927</v>
      </c>
      <c r="BB184" s="233">
        <f t="shared" si="212"/>
        <v>44928</v>
      </c>
      <c r="BC184" s="233">
        <f t="shared" si="212"/>
        <v>44929</v>
      </c>
      <c r="BD184" s="233">
        <f t="shared" si="212"/>
        <v>44930</v>
      </c>
      <c r="BE184" s="233">
        <f t="shared" si="212"/>
        <v>44931</v>
      </c>
      <c r="BF184" s="233">
        <f t="shared" si="212"/>
        <v>44932</v>
      </c>
      <c r="BG184" s="233">
        <f t="shared" si="212"/>
        <v>44933</v>
      </c>
      <c r="BH184" s="233">
        <f t="shared" si="212"/>
        <v>44934</v>
      </c>
      <c r="BI184" s="233">
        <f t="shared" si="212"/>
        <v>44935</v>
      </c>
      <c r="BJ184" s="233">
        <f t="shared" si="212"/>
        <v>44936</v>
      </c>
      <c r="BK184" s="233">
        <f t="shared" si="212"/>
        <v>44937</v>
      </c>
      <c r="BL184" s="233">
        <f t="shared" si="212"/>
        <v>44938</v>
      </c>
      <c r="BM184" s="233">
        <f t="shared" si="212"/>
        <v>44939</v>
      </c>
      <c r="BN184" s="233">
        <f t="shared" si="212"/>
        <v>44940</v>
      </c>
      <c r="BO184" s="233">
        <f t="shared" si="212"/>
        <v>44941</v>
      </c>
      <c r="BP184" s="233">
        <f t="shared" si="212"/>
        <v>44942</v>
      </c>
      <c r="BQ184" s="233">
        <f t="shared" si="212"/>
        <v>44943</v>
      </c>
      <c r="BR184" s="233">
        <f t="shared" si="212"/>
        <v>44944</v>
      </c>
      <c r="BS184" s="233">
        <f t="shared" si="212"/>
        <v>44945</v>
      </c>
      <c r="BT184" s="233">
        <f t="shared" si="212"/>
        <v>44946</v>
      </c>
      <c r="BU184" s="233">
        <f t="shared" si="212"/>
        <v>44947</v>
      </c>
      <c r="BV184" s="233">
        <f t="shared" si="212"/>
        <v>44948</v>
      </c>
      <c r="BW184" s="233">
        <f t="shared" si="212"/>
        <v>44949</v>
      </c>
      <c r="BX184" s="233">
        <f t="shared" si="212"/>
        <v>44950</v>
      </c>
      <c r="BY184" s="233">
        <f t="shared" si="212"/>
        <v>44951</v>
      </c>
      <c r="BZ184" s="233">
        <f t="shared" si="212"/>
        <v>44952</v>
      </c>
      <c r="CA184" s="233">
        <f t="shared" si="212"/>
        <v>44953</v>
      </c>
      <c r="CB184" s="233">
        <f t="shared" si="212"/>
        <v>44954</v>
      </c>
      <c r="CC184" s="233">
        <f t="shared" si="212"/>
        <v>44955</v>
      </c>
      <c r="CD184" s="233">
        <f t="shared" si="212"/>
        <v>44956</v>
      </c>
      <c r="CE184" s="233">
        <f t="shared" si="212"/>
        <v>44957</v>
      </c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417">
        <f t="shared" si="201"/>
        <v>41</v>
      </c>
      <c r="GW184" s="415"/>
    </row>
    <row r="185" spans="1:205" ht="15">
      <c r="A185" s="364"/>
      <c r="B185" s="364"/>
      <c r="C185" s="75"/>
      <c r="D185" s="19"/>
      <c r="E185" s="19"/>
      <c r="F185" s="234">
        <v>1</v>
      </c>
      <c r="G185" s="81" t="str">
        <f t="shared" ref="G185:G216" si="213">IF(BA185="NO",IF(G$179=$AL$184,$AL185,IF(G$179=$AM$184,$AM185,IF(G$179=$AN$184,$AN185,""))),"")</f>
        <v/>
      </c>
      <c r="H185" s="81" t="str">
        <f t="shared" ref="H185:H216" si="214">IF(BB185="NO",IF(H$179=$AL$184,$AL185,IF(H$179=$AM$184,$AM185,IF(H$179=$AN$184,$AN185,""))),"")</f>
        <v/>
      </c>
      <c r="I185" s="81" t="str">
        <f t="shared" ref="I185:I216" si="215">IF(BC185="NO",IF(I$179=$AL$184,$AL185,IF(I$179=$AM$184,$AM185,IF(I$179=$AN$184,$AN185,""))),"")</f>
        <v/>
      </c>
      <c r="J185" s="81" t="str">
        <f t="shared" ref="J185:J216" si="216">IF(BD185="NO",IF(J$179=$AL$184,$AL185,IF(J$179=$AM$184,$AM185,IF(J$179=$AN$184,$AN185,""))),"")</f>
        <v/>
      </c>
      <c r="K185" s="81" t="str">
        <f t="shared" ref="K185:K216" si="217">IF(BE185="NO",IF(K$179=$AL$184,$AL185,IF(K$179=$AM$184,$AM185,IF(K$179=$AN$184,$AN185,""))),"")</f>
        <v/>
      </c>
      <c r="L185" s="81" t="str">
        <f t="shared" ref="L185:L216" si="218">IF(BF185="NO",IF(L$179=$AL$184,$AL185,IF(L$179=$AM$184,$AM185,IF(L$179=$AN$184,$AN185,""))),"")</f>
        <v/>
      </c>
      <c r="M185" s="81" t="str">
        <f t="shared" ref="M185:M216" si="219">IF(BG185="NO",IF(M$179=$AL$184,$AL185,IF(M$179=$AM$184,$AM185,IF(M$179=$AN$184,$AN185,""))),"")</f>
        <v/>
      </c>
      <c r="N185" s="81" t="str">
        <f t="shared" ref="N185:N216" si="220">IF(BH185="NO",IF(N$179=$AL$184,$AL185,IF(N$179=$AM$184,$AM185,IF(N$179=$AN$184,$AN185,""))),"")</f>
        <v/>
      </c>
      <c r="O185" s="81" t="str">
        <f t="shared" ref="O185:O216" si="221">IF(BI185="NO",IF(O$179=$AL$184,$AL185,IF(O$179=$AM$184,$AM185,IF(O$179=$AN$184,$AN185,""))),"")</f>
        <v/>
      </c>
      <c r="P185" s="81" t="str">
        <f t="shared" ref="P185:P216" si="222">IF(BJ185="NO",IF(P$179=$AL$184,$AL185,IF(P$179=$AM$184,$AM185,IF(P$179=$AN$184,$AN185,""))),"")</f>
        <v/>
      </c>
      <c r="Q185" s="81" t="str">
        <f t="shared" ref="Q185:Q216" si="223">IF(BK185="NO",IF(Q$179=$AL$184,$AL185,IF(Q$179=$AM$184,$AM185,IF(Q$179=$AN$184,$AN185,""))),"")</f>
        <v/>
      </c>
      <c r="R185" s="81" t="str">
        <f t="shared" ref="R185:R216" si="224">IF(BL185="NO",IF(R$179=$AL$184,$AL185,IF(R$179=$AM$184,$AM185,IF(R$179=$AN$184,$AN185,""))),"")</f>
        <v/>
      </c>
      <c r="S185" s="81" t="str">
        <f t="shared" ref="S185:S216" si="225">IF(BM185="NO",IF(S$179=$AL$184,$AL185,IF(S$179=$AM$184,$AM185,IF(S$179=$AN$184,$AN185,""))),"")</f>
        <v/>
      </c>
      <c r="T185" s="81" t="str">
        <f t="shared" ref="T185:T216" si="226">IF(BN185="NO",IF(T$179=$AL$184,$AL185,IF(T$179=$AM$184,$AM185,IF(T$179=$AN$184,$AN185,""))),"")</f>
        <v/>
      </c>
      <c r="U185" s="81" t="str">
        <f t="shared" ref="U185:U216" si="227">IF(BO185="NO",IF(U$179=$AL$184,$AL185,IF(U$179=$AM$184,$AM185,IF(U$179=$AN$184,$AN185,""))),"")</f>
        <v/>
      </c>
      <c r="V185" s="81" t="str">
        <f t="shared" ref="V185:V216" si="228">IF(BP185="NO",IF(V$179=$AL$184,$AL185,IF(V$179=$AM$184,$AM185,IF(V$179=$AN$184,$AN185,""))),"")</f>
        <v/>
      </c>
      <c r="W185" s="81" t="str">
        <f t="shared" ref="W185:W216" si="229">IF(BQ185="NO",IF(W$179=$AL$184,$AL185,IF(W$179=$AM$184,$AM185,IF(W$179=$AN$184,$AN185,""))),"")</f>
        <v/>
      </c>
      <c r="X185" s="81" t="str">
        <f t="shared" ref="X185:X216" si="230">IF(BR185="NO",IF(X$179=$AL$184,$AL185,IF(X$179=$AM$184,$AM185,IF(X$179=$AN$184,$AN185,""))),"")</f>
        <v/>
      </c>
      <c r="Y185" s="81" t="str">
        <f t="shared" ref="Y185:Y216" si="231">IF(BS185="NO",IF(Y$179=$AL$184,$AL185,IF(Y$179=$AM$184,$AM185,IF(Y$179=$AN$184,$AN185,""))),"")</f>
        <v/>
      </c>
      <c r="Z185" s="81" t="str">
        <f t="shared" ref="Z185:Z216" si="232">IF(BT185="NO",IF(Z$179=$AL$184,$AL185,IF(Z$179=$AM$184,$AM185,IF(Z$179=$AN$184,$AN185,""))),"")</f>
        <v/>
      </c>
      <c r="AA185" s="81" t="str">
        <f t="shared" ref="AA185:AA216" si="233">IF(BU185="NO",IF(AA$179=$AL$184,$AL185,IF(AA$179=$AM$184,$AM185,IF(AA$179=$AN$184,$AN185,""))),"")</f>
        <v/>
      </c>
      <c r="AB185" s="81" t="str">
        <f t="shared" ref="AB185:AB216" si="234">IF(BV185="NO",IF(AB$179=$AL$184,$AL185,IF(AB$179=$AM$184,$AM185,IF(AB$179=$AN$184,$AN185,""))),"")</f>
        <v/>
      </c>
      <c r="AC185" s="81" t="str">
        <f t="shared" ref="AC185:AC216" si="235">IF(BW185="NO",IF(AC$179=$AL$184,$AL185,IF(AC$179=$AM$184,$AM185,IF(AC$179=$AN$184,$AN185,""))),"")</f>
        <v/>
      </c>
      <c r="AD185" s="81" t="str">
        <f t="shared" ref="AD185:AD216" si="236">IF(BX185="NO",IF(AD$179=$AL$184,$AL185,IF(AD$179=$AM$184,$AM185,IF(AD$179=$AN$184,$AN185,""))),"")</f>
        <v/>
      </c>
      <c r="AE185" s="81" t="str">
        <f t="shared" ref="AE185:AE216" si="237">IF(BY185="NO",IF(AE$179=$AL$184,$AL185,IF(AE$179=$AM$184,$AM185,IF(AE$179=$AN$184,$AN185,""))),"")</f>
        <v/>
      </c>
      <c r="AF185" s="81" t="str">
        <f t="shared" ref="AF185:AF216" si="238">IF(BZ185="NO",IF(AF$179=$AL$184,$AL185,IF(AF$179=$AM$184,$AM185,IF(AF$179=$AN$184,$AN185,""))),"")</f>
        <v/>
      </c>
      <c r="AG185" s="81" t="str">
        <f t="shared" ref="AG185:AG216" si="239">IF(CA185="NO",IF(AG$179=$AL$184,$AL185,IF(AG$179=$AM$184,$AM185,IF(AG$179=$AN$184,$AN185,""))),"")</f>
        <v/>
      </c>
      <c r="AH185" s="81" t="str">
        <f t="shared" ref="AH185:AH216" si="240">IF(CB185="NO",IF(AH$179=$AL$184,$AL185,IF(AH$179=$AM$184,$AM185,IF(AH$179=$AN$184,$AN185,""))),"")</f>
        <v/>
      </c>
      <c r="AI185" s="81" t="str">
        <f t="shared" ref="AI185:AI216" si="241">IF(CC185="NO",IF(AI$179=$AL$184,$AL185,IF(AI$179=$AM$184,$AM185,IF(AI$179=$AN$184,$AN185,""))),"")</f>
        <v/>
      </c>
      <c r="AJ185" s="81" t="str">
        <f t="shared" ref="AJ185:AJ216" si="242">IF(CD185="NO",IF(AJ$179=$AL$184,$AL185,IF(AJ$179=$AM$184,$AM185,IF(AJ$179=$AN$184,$AN185,""))),"")</f>
        <v/>
      </c>
      <c r="AK185" s="81" t="str">
        <f t="shared" ref="AK185:AK216" si="243">IF(CE185="NO",IF(AK$179=$AL$184,$AL185,IF(AK$179=$AM$184,$AM185,IF(AK$179=$AN$184,$AN185,""))),"")</f>
        <v/>
      </c>
      <c r="AL185" s="404">
        <f>IF(CALCULADORA!$M$2="VERANO",IF('H. VER.'!F10="","",'H. VER.'!F10),IF('H. INV.'!F10="","",'H. INV.'!F10))</f>
        <v>1</v>
      </c>
      <c r="AM185" s="404">
        <f>IF(CALCULADORA!$M$2="VERANO",IF('H. VER.'!V10="","",'H. VER.'!V10),IF('H. INV.'!V10="","",'H. INV.'!V10))</f>
        <v>1</v>
      </c>
      <c r="AN185" s="404">
        <f>IF(CALCULADORA!$M$2="VERANO",IF('H. VER.'!AL10="","",'H. VER.'!AL10),IF('H. INV.'!AL10="","",'H. INV.'!AL10))</f>
        <v>1</v>
      </c>
      <c r="AO185" s="19"/>
      <c r="AP185" s="19"/>
      <c r="AQ185" s="19"/>
      <c r="AR185" s="19"/>
      <c r="AS185" s="19"/>
      <c r="AT185" s="19"/>
      <c r="AU185" s="19"/>
      <c r="AV185" s="19"/>
      <c r="AW185" s="75">
        <f>AL185</f>
        <v>1</v>
      </c>
      <c r="AX185" s="75">
        <f>AM185</f>
        <v>1</v>
      </c>
      <c r="AY185" s="75">
        <f>AN185</f>
        <v>1</v>
      </c>
      <c r="AZ185" s="19"/>
      <c r="BA185" s="80" t="b">
        <f t="shared" ref="BA185:BA216" si="244">IF(ISNA(IF(G$179=$AL$184,MODE($AL185,G$4:G$153),IF(G$179=$AM$184,MODE($AM185,G$4:G$153),IF(G$179=$AN$184,MODE($AN185,G$4:G$153))))),"NO",IF(G$179=$AL$184,MODE($AL185,G$4:G$153),IF(G$179=$AM$184,MODE($AM185,G$4:G$153),IF(G$179=$AN$184,MODE($AN185,G$4:G$153)))))</f>
        <v>0</v>
      </c>
      <c r="BB185" s="80" t="b">
        <f t="shared" ref="BB185:BB216" si="245">IF(ISNA(IF(H$179=$AL$184,MODE($AL185,H$4:H$153),IF(H$179=$AM$184,MODE($AM185,H$4:H$153),IF(H$179=$AN$184,MODE($AN185,H$4:H$153))))),"NO",IF(H$179=$AL$184,MODE($AL185,H$4:H$153),IF(H$179=$AM$184,MODE($AM185,H$4:H$153),IF(H$179=$AN$184,MODE($AN185,H$4:H$153)))))</f>
        <v>0</v>
      </c>
      <c r="BC185" s="80" t="b">
        <f t="shared" ref="BC185:BC216" si="246">IF(ISNA(IF(I$179=$AL$184,MODE($AL185,I$4:I$153),IF(I$179=$AM$184,MODE($AM185,I$4:I$153),IF(I$179=$AN$184,MODE($AN185,I$4:I$153))))),"NO",IF(I$179=$AL$184,MODE($AL185,I$4:I$153),IF(I$179=$AM$184,MODE($AM185,I$4:I$153),IF(I$179=$AN$184,MODE($AN185,I$4:I$153)))))</f>
        <v>0</v>
      </c>
      <c r="BD185" s="80" t="b">
        <f t="shared" ref="BD185:BD216" si="247">IF(ISNA(IF(J$179=$AL$184,MODE($AL185,J$4:J$153),IF(J$179=$AM$184,MODE($AM185,J$4:J$153),IF(J$179=$AN$184,MODE($AN185,J$4:J$153))))),"NO",IF(J$179=$AL$184,MODE($AL185,J$4:J$153),IF(J$179=$AM$184,MODE($AM185,J$4:J$153),IF(J$179=$AN$184,MODE($AN185,J$4:J$153)))))</f>
        <v>0</v>
      </c>
      <c r="BE185" s="80" t="b">
        <f t="shared" ref="BE185:BE216" si="248">IF(ISNA(IF(K$179=$AL$184,MODE($AL185,K$4:K$153),IF(K$179=$AM$184,MODE($AM185,K$4:K$153),IF(K$179=$AN$184,MODE($AN185,K$4:K$153))))),"NO",IF(K$179=$AL$184,MODE($AL185,K$4:K$153),IF(K$179=$AM$184,MODE($AM185,K$4:K$153),IF(K$179=$AN$184,MODE($AN185,K$4:K$153)))))</f>
        <v>0</v>
      </c>
      <c r="BF185" s="80" t="b">
        <f t="shared" ref="BF185:BF216" si="249">IF(ISNA(IF(L$179=$AL$184,MODE($AL185,L$4:L$153),IF(L$179=$AM$184,MODE($AM185,L$4:L$153),IF(L$179=$AN$184,MODE($AN185,L$4:L$153))))),"NO",IF(L$179=$AL$184,MODE($AL185,L$4:L$153),IF(L$179=$AM$184,MODE($AM185,L$4:L$153),IF(L$179=$AN$184,MODE($AN185,L$4:L$153)))))</f>
        <v>0</v>
      </c>
      <c r="BG185" s="80" t="b">
        <f t="shared" ref="BG185:BG216" si="250">IF(ISNA(IF(M$179=$AL$184,MODE($AL185,M$4:M$153),IF(M$179=$AM$184,MODE($AM185,M$4:M$153),IF(M$179=$AN$184,MODE($AN185,M$4:M$153))))),"NO",IF(M$179=$AL$184,MODE($AL185,M$4:M$153),IF(M$179=$AM$184,MODE($AM185,M$4:M$153),IF(M$179=$AN$184,MODE($AN185,M$4:M$153)))))</f>
        <v>0</v>
      </c>
      <c r="BH185" s="80" t="b">
        <f t="shared" ref="BH185:BH216" si="251">IF(ISNA(IF(N$179=$AL$184,MODE($AL185,N$4:N$153),IF(N$179=$AM$184,MODE($AM185,N$4:N$153),IF(N$179=$AN$184,MODE($AN185,N$4:N$153))))),"NO",IF(N$179=$AL$184,MODE($AL185,N$4:N$153),IF(N$179=$AM$184,MODE($AM185,N$4:N$153),IF(N$179=$AN$184,MODE($AN185,N$4:N$153)))))</f>
        <v>0</v>
      </c>
      <c r="BI185" s="80" t="b">
        <f t="shared" ref="BI185:BI216" si="252">IF(ISNA(IF(O$179=$AL$184,MODE($AL185,O$4:O$153),IF(O$179=$AM$184,MODE($AM185,O$4:O$153),IF(O$179=$AN$184,MODE($AN185,O$4:O$153))))),"NO",IF(O$179=$AL$184,MODE($AL185,O$4:O$153),IF(O$179=$AM$184,MODE($AM185,O$4:O$153),IF(O$179=$AN$184,MODE($AN185,O$4:O$153)))))</f>
        <v>0</v>
      </c>
      <c r="BJ185" s="80" t="b">
        <f t="shared" ref="BJ185:BJ216" si="253">IF(ISNA(IF(P$179=$AL$184,MODE($AL185,P$4:P$153),IF(P$179=$AM$184,MODE($AM185,P$4:P$153),IF(P$179=$AN$184,MODE($AN185,P$4:P$153))))),"NO",IF(P$179=$AL$184,MODE($AL185,P$4:P$153),IF(P$179=$AM$184,MODE($AM185,P$4:P$153),IF(P$179=$AN$184,MODE($AN185,P$4:P$153)))))</f>
        <v>0</v>
      </c>
      <c r="BK185" s="80" t="b">
        <f t="shared" ref="BK185:BK216" si="254">IF(ISNA(IF(Q$179=$AL$184,MODE($AL185,Q$4:Q$153),IF(Q$179=$AM$184,MODE($AM185,Q$4:Q$153),IF(Q$179=$AN$184,MODE($AN185,Q$4:Q$153))))),"NO",IF(Q$179=$AL$184,MODE($AL185,Q$4:Q$153),IF(Q$179=$AM$184,MODE($AM185,Q$4:Q$153),IF(Q$179=$AN$184,MODE($AN185,Q$4:Q$153)))))</f>
        <v>0</v>
      </c>
      <c r="BL185" s="80" t="b">
        <f t="shared" ref="BL185:BL216" si="255">IF(ISNA(IF(R$179=$AL$184,MODE($AL185,R$4:R$153),IF(R$179=$AM$184,MODE($AM185,R$4:R$153),IF(R$179=$AN$184,MODE($AN185,R$4:R$153))))),"NO",IF(R$179=$AL$184,MODE($AL185,R$4:R$153),IF(R$179=$AM$184,MODE($AM185,R$4:R$153),IF(R$179=$AN$184,MODE($AN185,R$4:R$153)))))</f>
        <v>0</v>
      </c>
      <c r="BM185" s="80" t="b">
        <f t="shared" ref="BM185:BM216" si="256">IF(ISNA(IF(S$179=$AL$184,MODE($AL185,S$4:S$153),IF(S$179=$AM$184,MODE($AM185,S$4:S$153),IF(S$179=$AN$184,MODE($AN185,S$4:S$153))))),"NO",IF(S$179=$AL$184,MODE($AL185,S$4:S$153),IF(S$179=$AM$184,MODE($AM185,S$4:S$153),IF(S$179=$AN$184,MODE($AN185,S$4:S$153)))))</f>
        <v>0</v>
      </c>
      <c r="BN185" s="80" t="b">
        <f t="shared" ref="BN185:BN216" si="257">IF(ISNA(IF(T$179=$AL$184,MODE($AL185,T$4:T$153),IF(T$179=$AM$184,MODE($AM185,T$4:T$153),IF(T$179=$AN$184,MODE($AN185,T$4:T$153))))),"NO",IF(T$179=$AL$184,MODE($AL185,T$4:T$153),IF(T$179=$AM$184,MODE($AM185,T$4:T$153),IF(T$179=$AN$184,MODE($AN185,T$4:T$153)))))</f>
        <v>0</v>
      </c>
      <c r="BO185" s="80" t="b">
        <f t="shared" ref="BO185:BO216" si="258">IF(ISNA(IF(U$179=$AL$184,MODE($AL185,U$4:U$153),IF(U$179=$AM$184,MODE($AM185,U$4:U$153),IF(U$179=$AN$184,MODE($AN185,U$4:U$153))))),"NO",IF(U$179=$AL$184,MODE($AL185,U$4:U$153),IF(U$179=$AM$184,MODE($AM185,U$4:U$153),IF(U$179=$AN$184,MODE($AN185,U$4:U$153)))))</f>
        <v>0</v>
      </c>
      <c r="BP185" s="80" t="b">
        <f t="shared" ref="BP185:BP216" si="259">IF(ISNA(IF(V$179=$AL$184,MODE($AL185,V$4:V$153),IF(V$179=$AM$184,MODE($AM185,V$4:V$153),IF(V$179=$AN$184,MODE($AN185,V$4:V$153))))),"NO",IF(V$179=$AL$184,MODE($AL185,V$4:V$153),IF(V$179=$AM$184,MODE($AM185,V$4:V$153),IF(V$179=$AN$184,MODE($AN185,V$4:V$153)))))</f>
        <v>0</v>
      </c>
      <c r="BQ185" s="80" t="b">
        <f t="shared" ref="BQ185:BQ216" si="260">IF(ISNA(IF(W$179=$AL$184,MODE($AL185,W$4:W$153),IF(W$179=$AM$184,MODE($AM185,W$4:W$153),IF(W$179=$AN$184,MODE($AN185,W$4:W$153))))),"NO",IF(W$179=$AL$184,MODE($AL185,W$4:W$153),IF(W$179=$AM$184,MODE($AM185,W$4:W$153),IF(W$179=$AN$184,MODE($AN185,W$4:W$153)))))</f>
        <v>0</v>
      </c>
      <c r="BR185" s="80" t="b">
        <f t="shared" ref="BR185:BR216" si="261">IF(ISNA(IF(X$179=$AL$184,MODE($AL185,X$4:X$153),IF(X$179=$AM$184,MODE($AM185,X$4:X$153),IF(X$179=$AN$184,MODE($AN185,X$4:X$153))))),"NO",IF(X$179=$AL$184,MODE($AL185,X$4:X$153),IF(X$179=$AM$184,MODE($AM185,X$4:X$153),IF(X$179=$AN$184,MODE($AN185,X$4:X$153)))))</f>
        <v>0</v>
      </c>
      <c r="BS185" s="80" t="b">
        <f t="shared" ref="BS185:BS216" si="262">IF(ISNA(IF(Y$179=$AL$184,MODE($AL185,Y$4:Y$153),IF(Y$179=$AM$184,MODE($AM185,Y$4:Y$153),IF(Y$179=$AN$184,MODE($AN185,Y$4:Y$153))))),"NO",IF(Y$179=$AL$184,MODE($AL185,Y$4:Y$153),IF(Y$179=$AM$184,MODE($AM185,Y$4:Y$153),IF(Y$179=$AN$184,MODE($AN185,Y$4:Y$153)))))</f>
        <v>0</v>
      </c>
      <c r="BT185" s="80" t="b">
        <f t="shared" ref="BT185:BT216" si="263">IF(ISNA(IF(Z$179=$AL$184,MODE($AL185,Z$4:Z$153),IF(Z$179=$AM$184,MODE($AM185,Z$4:Z$153),IF(Z$179=$AN$184,MODE($AN185,Z$4:Z$153))))),"NO",IF(Z$179=$AL$184,MODE($AL185,Z$4:Z$153),IF(Z$179=$AM$184,MODE($AM185,Z$4:Z$153),IF(Z$179=$AN$184,MODE($AN185,Z$4:Z$153)))))</f>
        <v>0</v>
      </c>
      <c r="BU185" s="80" t="b">
        <f t="shared" ref="BU185:BU216" si="264">IF(ISNA(IF(AA$179=$AL$184,MODE($AL185,AA$4:AA$153),IF(AA$179=$AM$184,MODE($AM185,AA$4:AA$153),IF(AA$179=$AN$184,MODE($AN185,AA$4:AA$153))))),"NO",IF(AA$179=$AL$184,MODE($AL185,AA$4:AA$153),IF(AA$179=$AM$184,MODE($AM185,AA$4:AA$153),IF(AA$179=$AN$184,MODE($AN185,AA$4:AA$153)))))</f>
        <v>0</v>
      </c>
      <c r="BV185" s="80" t="b">
        <f t="shared" ref="BV185:BV216" si="265">IF(ISNA(IF(AB$179=$AL$184,MODE($AL185,AB$4:AB$153),IF(AB$179=$AM$184,MODE($AM185,AB$4:AB$153),IF(AB$179=$AN$184,MODE($AN185,AB$4:AB$153))))),"NO",IF(AB$179=$AL$184,MODE($AL185,AB$4:AB$153),IF(AB$179=$AM$184,MODE($AM185,AB$4:AB$153),IF(AB$179=$AN$184,MODE($AN185,AB$4:AB$153)))))</f>
        <v>0</v>
      </c>
      <c r="BW185" s="80" t="b">
        <f t="shared" ref="BW185:BW216" si="266">IF(ISNA(IF(AC$179=$AL$184,MODE($AL185,AC$4:AC$153),IF(AC$179=$AM$184,MODE($AM185,AC$4:AC$153),IF(AC$179=$AN$184,MODE($AN185,AC$4:AC$153))))),"NO",IF(AC$179=$AL$184,MODE($AL185,AC$4:AC$153),IF(AC$179=$AM$184,MODE($AM185,AC$4:AC$153),IF(AC$179=$AN$184,MODE($AN185,AC$4:AC$153)))))</f>
        <v>0</v>
      </c>
      <c r="BX185" s="80" t="b">
        <f t="shared" ref="BX185:BX216" si="267">IF(ISNA(IF(AD$179=$AL$184,MODE($AL185,AD$4:AD$153),IF(AD$179=$AM$184,MODE($AM185,AD$4:AD$153),IF(AD$179=$AN$184,MODE($AN185,AD$4:AD$153))))),"NO",IF(AD$179=$AL$184,MODE($AL185,AD$4:AD$153),IF(AD$179=$AM$184,MODE($AM185,AD$4:AD$153),IF(AD$179=$AN$184,MODE($AN185,AD$4:AD$153)))))</f>
        <v>0</v>
      </c>
      <c r="BY185" s="80" t="b">
        <f t="shared" ref="BY185:BY216" si="268">IF(ISNA(IF(AE$179=$AL$184,MODE($AL185,AE$4:AE$153),IF(AE$179=$AM$184,MODE($AM185,AE$4:AE$153),IF(AE$179=$AN$184,MODE($AN185,AE$4:AE$153))))),"NO",IF(AE$179=$AL$184,MODE($AL185,AE$4:AE$153),IF(AE$179=$AM$184,MODE($AM185,AE$4:AE$153),IF(AE$179=$AN$184,MODE($AN185,AE$4:AE$153)))))</f>
        <v>0</v>
      </c>
      <c r="BZ185" s="80" t="b">
        <f t="shared" ref="BZ185:BZ216" si="269">IF(ISNA(IF(AF$179=$AL$184,MODE($AL185,AF$4:AF$153),IF(AF$179=$AM$184,MODE($AM185,AF$4:AF$153),IF(AF$179=$AN$184,MODE($AN185,AF$4:AF$153))))),"NO",IF(AF$179=$AL$184,MODE($AL185,AF$4:AF$153),IF(AF$179=$AM$184,MODE($AM185,AF$4:AF$153),IF(AF$179=$AN$184,MODE($AN185,AF$4:AF$153)))))</f>
        <v>0</v>
      </c>
      <c r="CA185" s="80" t="b">
        <f t="shared" ref="CA185:CA216" si="270">IF(ISNA(IF(AG$179=$AL$184,MODE($AL185,AG$4:AG$153),IF(AG$179=$AM$184,MODE($AM185,AG$4:AG$153),IF(AG$179=$AN$184,MODE($AN185,AG$4:AG$153))))),"NO",IF(AG$179=$AL$184,MODE($AL185,AG$4:AG$153),IF(AG$179=$AM$184,MODE($AM185,AG$4:AG$153),IF(AG$179=$AN$184,MODE($AN185,AG$4:AG$153)))))</f>
        <v>0</v>
      </c>
      <c r="CB185" s="80" t="b">
        <f t="shared" ref="CB185:CB216" si="271">IF(ISNA(IF(AH$179=$AL$184,MODE($AL185,AH$4:AH$153),IF(AH$179=$AM$184,MODE($AM185,AH$4:AH$153),IF(AH$179=$AN$184,MODE($AN185,AH$4:AH$153))))),"NO",IF(AH$179=$AL$184,MODE($AL185,AH$4:AH$153),IF(AH$179=$AM$184,MODE($AM185,AH$4:AH$153),IF(AH$179=$AN$184,MODE($AN185,AH$4:AH$153)))))</f>
        <v>0</v>
      </c>
      <c r="CC185" s="80" t="b">
        <f t="shared" ref="CC185:CC216" si="272">IF(ISNA(IF(AI$179=$AL$184,MODE($AL185,AI$4:AI$153),IF(AI$179=$AM$184,MODE($AM185,AI$4:AI$153),IF(AI$179=$AN$184,MODE($AN185,AI$4:AI$153))))),"NO",IF(AI$179=$AL$184,MODE($AL185,AI$4:AI$153),IF(AI$179=$AM$184,MODE($AM185,AI$4:AI$153),IF(AI$179=$AN$184,MODE($AN185,AI$4:AI$153)))))</f>
        <v>0</v>
      </c>
      <c r="CD185" s="80" t="b">
        <f t="shared" ref="CD185:CD216" si="273">IF(ISNA(IF(AJ$179=$AL$184,MODE($AL185,AJ$4:AJ$153),IF(AJ$179=$AM$184,MODE($AM185,AJ$4:AJ$153),IF(AJ$179=$AN$184,MODE($AN185,AJ$4:AJ$153))))),"NO",IF(AJ$179=$AL$184,MODE($AL185,AJ$4:AJ$153),IF(AJ$179=$AM$184,MODE($AM185,AJ$4:AJ$153),IF(AJ$179=$AN$184,MODE($AN185,AJ$4:AJ$153)))))</f>
        <v>0</v>
      </c>
      <c r="CE185" s="80" t="b">
        <f t="shared" ref="CE185:CE216" si="274">IF(ISNA(IF(AK$179=$AL$184,MODE($AL185,AK$4:AK$153),IF(AK$179=$AM$184,MODE($AM185,AK$4:AK$153),IF(AK$179=$AN$184,MODE($AN185,AK$4:AK$153))))),"NO",IF(AK$179=$AL$184,MODE($AL185,AK$4:AK$153),IF(AK$179=$AM$184,MODE($AM185,AK$4:AK$153),IF(AK$179=$AN$184,MODE($AN185,AK$4:AK$153)))))</f>
        <v>0</v>
      </c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417">
        <f t="shared" si="201"/>
        <v>45</v>
      </c>
      <c r="GW185" s="415"/>
    </row>
    <row r="186" spans="1:205" ht="15">
      <c r="A186" s="364"/>
      <c r="B186" s="364"/>
      <c r="C186" s="75"/>
      <c r="D186" s="19"/>
      <c r="E186" s="19"/>
      <c r="F186" s="234">
        <v>2</v>
      </c>
      <c r="G186" s="81" t="str">
        <f t="shared" si="213"/>
        <v/>
      </c>
      <c r="H186" s="81" t="str">
        <f t="shared" si="214"/>
        <v/>
      </c>
      <c r="I186" s="81" t="str">
        <f t="shared" si="215"/>
        <v/>
      </c>
      <c r="J186" s="81" t="str">
        <f t="shared" si="216"/>
        <v/>
      </c>
      <c r="K186" s="81" t="str">
        <f t="shared" si="217"/>
        <v/>
      </c>
      <c r="L186" s="81" t="str">
        <f t="shared" si="218"/>
        <v/>
      </c>
      <c r="M186" s="81" t="str">
        <f t="shared" si="219"/>
        <v/>
      </c>
      <c r="N186" s="81" t="str">
        <f t="shared" si="220"/>
        <v/>
      </c>
      <c r="O186" s="81" t="str">
        <f t="shared" si="221"/>
        <v/>
      </c>
      <c r="P186" s="81" t="str">
        <f t="shared" si="222"/>
        <v/>
      </c>
      <c r="Q186" s="81" t="str">
        <f t="shared" si="223"/>
        <v/>
      </c>
      <c r="R186" s="81" t="str">
        <f t="shared" si="224"/>
        <v/>
      </c>
      <c r="S186" s="81" t="str">
        <f t="shared" si="225"/>
        <v/>
      </c>
      <c r="T186" s="81" t="str">
        <f t="shared" si="226"/>
        <v/>
      </c>
      <c r="U186" s="81" t="str">
        <f t="shared" si="227"/>
        <v/>
      </c>
      <c r="V186" s="81" t="str">
        <f t="shared" si="228"/>
        <v/>
      </c>
      <c r="W186" s="81" t="str">
        <f t="shared" si="229"/>
        <v/>
      </c>
      <c r="X186" s="81" t="str">
        <f t="shared" si="230"/>
        <v/>
      </c>
      <c r="Y186" s="81" t="str">
        <f t="shared" si="231"/>
        <v/>
      </c>
      <c r="Z186" s="81" t="str">
        <f t="shared" si="232"/>
        <v/>
      </c>
      <c r="AA186" s="81" t="str">
        <f t="shared" si="233"/>
        <v/>
      </c>
      <c r="AB186" s="81" t="str">
        <f t="shared" si="234"/>
        <v/>
      </c>
      <c r="AC186" s="81" t="str">
        <f t="shared" si="235"/>
        <v/>
      </c>
      <c r="AD186" s="81" t="str">
        <f t="shared" si="236"/>
        <v/>
      </c>
      <c r="AE186" s="81" t="str">
        <f t="shared" si="237"/>
        <v/>
      </c>
      <c r="AF186" s="81" t="str">
        <f t="shared" si="238"/>
        <v/>
      </c>
      <c r="AG186" s="81" t="str">
        <f t="shared" si="239"/>
        <v/>
      </c>
      <c r="AH186" s="81" t="str">
        <f t="shared" si="240"/>
        <v/>
      </c>
      <c r="AI186" s="81" t="str">
        <f t="shared" si="241"/>
        <v/>
      </c>
      <c r="AJ186" s="81" t="str">
        <f t="shared" si="242"/>
        <v/>
      </c>
      <c r="AK186" s="81" t="str">
        <f t="shared" si="243"/>
        <v/>
      </c>
      <c r="AL186" s="404">
        <f>IF(CALCULADORA!$M$2="VERANO",IF('H. VER.'!F11="","",'H. VER.'!F11),IF('H. INV.'!F11="","",'H. INV.'!F11))</f>
        <v>2</v>
      </c>
      <c r="AM186" s="404">
        <f>IF(CALCULADORA!$M$2="VERANO",IF('H. VER.'!V11="","",'H. VER.'!V11),IF('H. INV.'!V11="","",'H. INV.'!V11))</f>
        <v>2</v>
      </c>
      <c r="AN186" s="404">
        <f>IF(CALCULADORA!$M$2="VERANO",IF('H. VER.'!AL11="","",'H. VER.'!AL11),IF('H. INV.'!AL11="","",'H. INV.'!AL11))</f>
        <v>2</v>
      </c>
      <c r="AO186" s="19"/>
      <c r="AP186" s="19"/>
      <c r="AQ186" s="19"/>
      <c r="AR186" s="19"/>
      <c r="AS186" s="19"/>
      <c r="AT186" s="19"/>
      <c r="AU186" s="19"/>
      <c r="AV186" s="19"/>
      <c r="AW186" s="75">
        <f t="shared" ref="AW186:AW249" si="275">AL186</f>
        <v>2</v>
      </c>
      <c r="AX186" s="75">
        <f t="shared" ref="AX186:AX246" si="276">AM186</f>
        <v>2</v>
      </c>
      <c r="AY186" s="75">
        <f t="shared" ref="AY186:AY217" si="277">AN186</f>
        <v>2</v>
      </c>
      <c r="AZ186" s="19"/>
      <c r="BA186" s="80" t="b">
        <f t="shared" si="244"/>
        <v>0</v>
      </c>
      <c r="BB186" s="80" t="b">
        <f t="shared" si="245"/>
        <v>0</v>
      </c>
      <c r="BC186" s="80" t="b">
        <f t="shared" si="246"/>
        <v>0</v>
      </c>
      <c r="BD186" s="80" t="b">
        <f t="shared" si="247"/>
        <v>0</v>
      </c>
      <c r="BE186" s="80" t="b">
        <f t="shared" si="248"/>
        <v>0</v>
      </c>
      <c r="BF186" s="80" t="b">
        <f t="shared" si="249"/>
        <v>0</v>
      </c>
      <c r="BG186" s="80" t="b">
        <f t="shared" si="250"/>
        <v>0</v>
      </c>
      <c r="BH186" s="80" t="b">
        <f t="shared" si="251"/>
        <v>0</v>
      </c>
      <c r="BI186" s="80" t="b">
        <f t="shared" si="252"/>
        <v>0</v>
      </c>
      <c r="BJ186" s="80" t="b">
        <f t="shared" si="253"/>
        <v>0</v>
      </c>
      <c r="BK186" s="80" t="b">
        <f t="shared" si="254"/>
        <v>0</v>
      </c>
      <c r="BL186" s="80" t="b">
        <f t="shared" si="255"/>
        <v>0</v>
      </c>
      <c r="BM186" s="80" t="b">
        <f t="shared" si="256"/>
        <v>0</v>
      </c>
      <c r="BN186" s="80" t="b">
        <f t="shared" si="257"/>
        <v>0</v>
      </c>
      <c r="BO186" s="80" t="b">
        <f t="shared" si="258"/>
        <v>0</v>
      </c>
      <c r="BP186" s="80" t="b">
        <f t="shared" si="259"/>
        <v>0</v>
      </c>
      <c r="BQ186" s="80" t="b">
        <f t="shared" si="260"/>
        <v>0</v>
      </c>
      <c r="BR186" s="80" t="b">
        <f t="shared" si="261"/>
        <v>0</v>
      </c>
      <c r="BS186" s="80" t="b">
        <f t="shared" si="262"/>
        <v>0</v>
      </c>
      <c r="BT186" s="80" t="b">
        <f t="shared" si="263"/>
        <v>0</v>
      </c>
      <c r="BU186" s="80" t="b">
        <f t="shared" si="264"/>
        <v>0</v>
      </c>
      <c r="BV186" s="80" t="b">
        <f t="shared" si="265"/>
        <v>0</v>
      </c>
      <c r="BW186" s="80" t="b">
        <f t="shared" si="266"/>
        <v>0</v>
      </c>
      <c r="BX186" s="80" t="b">
        <f t="shared" si="267"/>
        <v>0</v>
      </c>
      <c r="BY186" s="80" t="b">
        <f t="shared" si="268"/>
        <v>0</v>
      </c>
      <c r="BZ186" s="80" t="b">
        <f t="shared" si="269"/>
        <v>0</v>
      </c>
      <c r="CA186" s="80" t="b">
        <f t="shared" si="270"/>
        <v>0</v>
      </c>
      <c r="CB186" s="80" t="b">
        <f t="shared" si="271"/>
        <v>0</v>
      </c>
      <c r="CC186" s="80" t="b">
        <f t="shared" si="272"/>
        <v>0</v>
      </c>
      <c r="CD186" s="80" t="b">
        <f t="shared" si="273"/>
        <v>0</v>
      </c>
      <c r="CE186" s="80" t="b">
        <f t="shared" si="274"/>
        <v>0</v>
      </c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417">
        <f t="shared" si="201"/>
        <v>46</v>
      </c>
      <c r="GW186" s="415"/>
    </row>
    <row r="187" spans="1:205" ht="15">
      <c r="A187" s="364"/>
      <c r="B187" s="364"/>
      <c r="C187" s="453"/>
      <c r="D187" s="20"/>
      <c r="E187" s="20"/>
      <c r="F187" s="234">
        <v>3</v>
      </c>
      <c r="G187" s="81" t="str">
        <f t="shared" si="213"/>
        <v/>
      </c>
      <c r="H187" s="81" t="str">
        <f t="shared" si="214"/>
        <v/>
      </c>
      <c r="I187" s="81" t="str">
        <f t="shared" si="215"/>
        <v/>
      </c>
      <c r="J187" s="81" t="str">
        <f t="shared" si="216"/>
        <v/>
      </c>
      <c r="K187" s="81" t="str">
        <f t="shared" si="217"/>
        <v/>
      </c>
      <c r="L187" s="81" t="str">
        <f t="shared" si="218"/>
        <v/>
      </c>
      <c r="M187" s="81" t="str">
        <f t="shared" si="219"/>
        <v/>
      </c>
      <c r="N187" s="81" t="str">
        <f t="shared" si="220"/>
        <v/>
      </c>
      <c r="O187" s="81" t="str">
        <f t="shared" si="221"/>
        <v/>
      </c>
      <c r="P187" s="81" t="str">
        <f t="shared" si="222"/>
        <v/>
      </c>
      <c r="Q187" s="81" t="str">
        <f t="shared" si="223"/>
        <v/>
      </c>
      <c r="R187" s="81" t="str">
        <f t="shared" si="224"/>
        <v/>
      </c>
      <c r="S187" s="81" t="str">
        <f t="shared" si="225"/>
        <v/>
      </c>
      <c r="T187" s="81" t="str">
        <f t="shared" si="226"/>
        <v/>
      </c>
      <c r="U187" s="81" t="str">
        <f t="shared" si="227"/>
        <v/>
      </c>
      <c r="V187" s="81" t="str">
        <f t="shared" si="228"/>
        <v/>
      </c>
      <c r="W187" s="81" t="str">
        <f t="shared" si="229"/>
        <v/>
      </c>
      <c r="X187" s="81" t="str">
        <f t="shared" si="230"/>
        <v/>
      </c>
      <c r="Y187" s="81" t="str">
        <f t="shared" si="231"/>
        <v/>
      </c>
      <c r="Z187" s="81" t="str">
        <f t="shared" si="232"/>
        <v/>
      </c>
      <c r="AA187" s="81" t="str">
        <f t="shared" si="233"/>
        <v/>
      </c>
      <c r="AB187" s="81" t="str">
        <f t="shared" si="234"/>
        <v/>
      </c>
      <c r="AC187" s="81" t="str">
        <f t="shared" si="235"/>
        <v/>
      </c>
      <c r="AD187" s="81" t="str">
        <f t="shared" si="236"/>
        <v/>
      </c>
      <c r="AE187" s="81" t="str">
        <f t="shared" si="237"/>
        <v/>
      </c>
      <c r="AF187" s="81" t="str">
        <f t="shared" si="238"/>
        <v/>
      </c>
      <c r="AG187" s="81" t="str">
        <f t="shared" si="239"/>
        <v/>
      </c>
      <c r="AH187" s="81" t="str">
        <f t="shared" si="240"/>
        <v/>
      </c>
      <c r="AI187" s="81" t="str">
        <f t="shared" si="241"/>
        <v/>
      </c>
      <c r="AJ187" s="81" t="str">
        <f t="shared" si="242"/>
        <v/>
      </c>
      <c r="AK187" s="81" t="str">
        <f t="shared" si="243"/>
        <v/>
      </c>
      <c r="AL187" s="404">
        <f>IF(CALCULADORA!$M$2="VERANO",IF('H. VER.'!F12="","",'H. VER.'!F12),IF('H. INV.'!F12="","",'H. INV.'!F12))</f>
        <v>3</v>
      </c>
      <c r="AM187" s="404">
        <f>IF(CALCULADORA!$M$2="VERANO",IF('H. VER.'!V12="","",'H. VER.'!V12),IF('H. INV.'!V12="","",'H. INV.'!V12))</f>
        <v>3</v>
      </c>
      <c r="AN187" s="404">
        <f>IF(CALCULADORA!$M$2="VERANO",IF('H. VER.'!AL12="","",'H. VER.'!AL12),IF('H. INV.'!AL12="","",'H. INV.'!AL12))</f>
        <v>3</v>
      </c>
      <c r="AO187" s="19"/>
      <c r="AP187" s="19"/>
      <c r="AQ187" s="19"/>
      <c r="AR187" s="19"/>
      <c r="AS187" s="19"/>
      <c r="AT187" s="19"/>
      <c r="AU187" s="19"/>
      <c r="AV187" s="19"/>
      <c r="AW187" s="75">
        <f t="shared" si="275"/>
        <v>3</v>
      </c>
      <c r="AX187" s="75">
        <f t="shared" si="276"/>
        <v>3</v>
      </c>
      <c r="AY187" s="75">
        <f t="shared" si="277"/>
        <v>3</v>
      </c>
      <c r="AZ187" s="19"/>
      <c r="BA187" s="80" t="b">
        <f t="shared" si="244"/>
        <v>0</v>
      </c>
      <c r="BB187" s="80" t="b">
        <f t="shared" si="245"/>
        <v>0</v>
      </c>
      <c r="BC187" s="80" t="b">
        <f t="shared" si="246"/>
        <v>0</v>
      </c>
      <c r="BD187" s="80" t="b">
        <f t="shared" si="247"/>
        <v>0</v>
      </c>
      <c r="BE187" s="80" t="b">
        <f t="shared" si="248"/>
        <v>0</v>
      </c>
      <c r="BF187" s="80" t="b">
        <f t="shared" si="249"/>
        <v>0</v>
      </c>
      <c r="BG187" s="80" t="b">
        <f t="shared" si="250"/>
        <v>0</v>
      </c>
      <c r="BH187" s="80" t="b">
        <f t="shared" si="251"/>
        <v>0</v>
      </c>
      <c r="BI187" s="80" t="b">
        <f t="shared" si="252"/>
        <v>0</v>
      </c>
      <c r="BJ187" s="80" t="b">
        <f t="shared" si="253"/>
        <v>0</v>
      </c>
      <c r="BK187" s="80" t="b">
        <f t="shared" si="254"/>
        <v>0</v>
      </c>
      <c r="BL187" s="80" t="b">
        <f t="shared" si="255"/>
        <v>0</v>
      </c>
      <c r="BM187" s="80" t="b">
        <f t="shared" si="256"/>
        <v>0</v>
      </c>
      <c r="BN187" s="80" t="b">
        <f t="shared" si="257"/>
        <v>0</v>
      </c>
      <c r="BO187" s="80" t="b">
        <f t="shared" si="258"/>
        <v>0</v>
      </c>
      <c r="BP187" s="80" t="b">
        <f t="shared" si="259"/>
        <v>0</v>
      </c>
      <c r="BQ187" s="80" t="b">
        <f t="shared" si="260"/>
        <v>0</v>
      </c>
      <c r="BR187" s="80" t="b">
        <f t="shared" si="261"/>
        <v>0</v>
      </c>
      <c r="BS187" s="80" t="b">
        <f t="shared" si="262"/>
        <v>0</v>
      </c>
      <c r="BT187" s="80" t="b">
        <f t="shared" si="263"/>
        <v>0</v>
      </c>
      <c r="BU187" s="80" t="b">
        <f t="shared" si="264"/>
        <v>0</v>
      </c>
      <c r="BV187" s="80" t="b">
        <f t="shared" si="265"/>
        <v>0</v>
      </c>
      <c r="BW187" s="80" t="b">
        <f t="shared" si="266"/>
        <v>0</v>
      </c>
      <c r="BX187" s="80" t="b">
        <f t="shared" si="267"/>
        <v>0</v>
      </c>
      <c r="BY187" s="80" t="b">
        <f t="shared" si="268"/>
        <v>0</v>
      </c>
      <c r="BZ187" s="80" t="b">
        <f t="shared" si="269"/>
        <v>0</v>
      </c>
      <c r="CA187" s="80" t="b">
        <f t="shared" si="270"/>
        <v>0</v>
      </c>
      <c r="CB187" s="80" t="b">
        <f t="shared" si="271"/>
        <v>0</v>
      </c>
      <c r="CC187" s="80" t="b">
        <f t="shared" si="272"/>
        <v>0</v>
      </c>
      <c r="CD187" s="80" t="b">
        <f t="shared" si="273"/>
        <v>0</v>
      </c>
      <c r="CE187" s="80" t="b">
        <f t="shared" si="274"/>
        <v>0</v>
      </c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417">
        <f t="shared" si="201"/>
        <v>51</v>
      </c>
      <c r="GW187" s="415"/>
    </row>
    <row r="188" spans="1:205" ht="15">
      <c r="A188" s="364"/>
      <c r="B188" s="364"/>
      <c r="C188" s="453"/>
      <c r="D188" s="20"/>
      <c r="E188" s="20"/>
      <c r="F188" s="234">
        <v>4</v>
      </c>
      <c r="G188" s="81" t="str">
        <f t="shared" si="213"/>
        <v/>
      </c>
      <c r="H188" s="81" t="str">
        <f t="shared" si="214"/>
        <v/>
      </c>
      <c r="I188" s="81" t="str">
        <f t="shared" si="215"/>
        <v/>
      </c>
      <c r="J188" s="81" t="str">
        <f t="shared" si="216"/>
        <v/>
      </c>
      <c r="K188" s="81" t="str">
        <f t="shared" si="217"/>
        <v/>
      </c>
      <c r="L188" s="81" t="str">
        <f t="shared" si="218"/>
        <v/>
      </c>
      <c r="M188" s="81" t="str">
        <f t="shared" si="219"/>
        <v/>
      </c>
      <c r="N188" s="81" t="str">
        <f t="shared" si="220"/>
        <v/>
      </c>
      <c r="O188" s="81" t="str">
        <f t="shared" si="221"/>
        <v/>
      </c>
      <c r="P188" s="81" t="str">
        <f t="shared" si="222"/>
        <v/>
      </c>
      <c r="Q188" s="81" t="str">
        <f t="shared" si="223"/>
        <v/>
      </c>
      <c r="R188" s="81" t="str">
        <f t="shared" si="224"/>
        <v/>
      </c>
      <c r="S188" s="81" t="str">
        <f t="shared" si="225"/>
        <v/>
      </c>
      <c r="T188" s="81" t="str">
        <f t="shared" si="226"/>
        <v/>
      </c>
      <c r="U188" s="81" t="str">
        <f t="shared" si="227"/>
        <v/>
      </c>
      <c r="V188" s="81" t="str">
        <f t="shared" si="228"/>
        <v/>
      </c>
      <c r="W188" s="81" t="str">
        <f t="shared" si="229"/>
        <v/>
      </c>
      <c r="X188" s="81" t="str">
        <f t="shared" si="230"/>
        <v/>
      </c>
      <c r="Y188" s="81" t="str">
        <f t="shared" si="231"/>
        <v/>
      </c>
      <c r="Z188" s="81" t="str">
        <f t="shared" si="232"/>
        <v/>
      </c>
      <c r="AA188" s="81" t="str">
        <f t="shared" si="233"/>
        <v/>
      </c>
      <c r="AB188" s="81" t="str">
        <f t="shared" si="234"/>
        <v/>
      </c>
      <c r="AC188" s="81" t="str">
        <f t="shared" si="235"/>
        <v/>
      </c>
      <c r="AD188" s="81" t="str">
        <f t="shared" si="236"/>
        <v/>
      </c>
      <c r="AE188" s="81" t="str">
        <f t="shared" si="237"/>
        <v/>
      </c>
      <c r="AF188" s="81" t="str">
        <f t="shared" si="238"/>
        <v/>
      </c>
      <c r="AG188" s="81" t="str">
        <f t="shared" si="239"/>
        <v/>
      </c>
      <c r="AH188" s="81" t="str">
        <f t="shared" si="240"/>
        <v/>
      </c>
      <c r="AI188" s="81" t="str">
        <f t="shared" si="241"/>
        <v/>
      </c>
      <c r="AJ188" s="81" t="str">
        <f t="shared" si="242"/>
        <v/>
      </c>
      <c r="AK188" s="81" t="str">
        <f t="shared" si="243"/>
        <v/>
      </c>
      <c r="AL188" s="404">
        <f>IF(CALCULADORA!$M$2="VERANO",IF('H. VER.'!F13="","",'H. VER.'!F13),IF('H. INV.'!F13="","",'H. INV.'!F13))</f>
        <v>4</v>
      </c>
      <c r="AM188" s="404">
        <f>IF(CALCULADORA!$M$2="VERANO",IF('H. VER.'!V13="","",'H. VER.'!V13),IF('H. INV.'!V13="","",'H. INV.'!V13))</f>
        <v>5</v>
      </c>
      <c r="AN188" s="404">
        <f>IF(CALCULADORA!$M$2="VERANO",IF('H. VER.'!AL13="","",'H. VER.'!AL13),IF('H. INV.'!AL13="","",'H. INV.'!AL13))</f>
        <v>4</v>
      </c>
      <c r="AO188" s="19"/>
      <c r="AP188" s="19"/>
      <c r="AQ188" s="19"/>
      <c r="AR188" s="19"/>
      <c r="AS188" s="19"/>
      <c r="AT188" s="19"/>
      <c r="AU188" s="19"/>
      <c r="AV188" s="19"/>
      <c r="AW188" s="75">
        <f t="shared" si="275"/>
        <v>4</v>
      </c>
      <c r="AX188" s="75">
        <f t="shared" si="276"/>
        <v>5</v>
      </c>
      <c r="AY188" s="75">
        <f t="shared" si="277"/>
        <v>4</v>
      </c>
      <c r="AZ188" s="19"/>
      <c r="BA188" s="80" t="b">
        <f t="shared" si="244"/>
        <v>0</v>
      </c>
      <c r="BB188" s="80" t="b">
        <f t="shared" si="245"/>
        <v>0</v>
      </c>
      <c r="BC188" s="80" t="b">
        <f t="shared" si="246"/>
        <v>0</v>
      </c>
      <c r="BD188" s="80" t="b">
        <f t="shared" si="247"/>
        <v>0</v>
      </c>
      <c r="BE188" s="80" t="b">
        <f t="shared" si="248"/>
        <v>0</v>
      </c>
      <c r="BF188" s="80" t="b">
        <f t="shared" si="249"/>
        <v>0</v>
      </c>
      <c r="BG188" s="80" t="b">
        <f t="shared" si="250"/>
        <v>0</v>
      </c>
      <c r="BH188" s="80" t="b">
        <f t="shared" si="251"/>
        <v>0</v>
      </c>
      <c r="BI188" s="80" t="b">
        <f t="shared" si="252"/>
        <v>0</v>
      </c>
      <c r="BJ188" s="80" t="b">
        <f t="shared" si="253"/>
        <v>0</v>
      </c>
      <c r="BK188" s="80" t="b">
        <f t="shared" si="254"/>
        <v>0</v>
      </c>
      <c r="BL188" s="80" t="b">
        <f t="shared" si="255"/>
        <v>0</v>
      </c>
      <c r="BM188" s="80" t="b">
        <f t="shared" si="256"/>
        <v>0</v>
      </c>
      <c r="BN188" s="80" t="b">
        <f t="shared" si="257"/>
        <v>0</v>
      </c>
      <c r="BO188" s="80" t="b">
        <f t="shared" si="258"/>
        <v>0</v>
      </c>
      <c r="BP188" s="80" t="b">
        <f t="shared" si="259"/>
        <v>0</v>
      </c>
      <c r="BQ188" s="80" t="b">
        <f t="shared" si="260"/>
        <v>0</v>
      </c>
      <c r="BR188" s="80" t="b">
        <f t="shared" si="261"/>
        <v>0</v>
      </c>
      <c r="BS188" s="80" t="b">
        <f t="shared" si="262"/>
        <v>0</v>
      </c>
      <c r="BT188" s="80" t="b">
        <f t="shared" si="263"/>
        <v>0</v>
      </c>
      <c r="BU188" s="80" t="b">
        <f t="shared" si="264"/>
        <v>0</v>
      </c>
      <c r="BV188" s="80" t="b">
        <f t="shared" si="265"/>
        <v>0</v>
      </c>
      <c r="BW188" s="80" t="b">
        <f t="shared" si="266"/>
        <v>0</v>
      </c>
      <c r="BX188" s="80" t="b">
        <f t="shared" si="267"/>
        <v>0</v>
      </c>
      <c r="BY188" s="80" t="b">
        <f t="shared" si="268"/>
        <v>0</v>
      </c>
      <c r="BZ188" s="80" t="b">
        <f t="shared" si="269"/>
        <v>0</v>
      </c>
      <c r="CA188" s="80" t="b">
        <f t="shared" si="270"/>
        <v>0</v>
      </c>
      <c r="CB188" s="80" t="b">
        <f t="shared" si="271"/>
        <v>0</v>
      </c>
      <c r="CC188" s="80" t="b">
        <f t="shared" si="272"/>
        <v>0</v>
      </c>
      <c r="CD188" s="80" t="b">
        <f t="shared" si="273"/>
        <v>0</v>
      </c>
      <c r="CE188" s="80" t="b">
        <f t="shared" si="274"/>
        <v>0</v>
      </c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417">
        <f t="shared" si="201"/>
        <v>53</v>
      </c>
      <c r="GW188" s="415"/>
    </row>
    <row r="189" spans="1:205" ht="15">
      <c r="A189" s="364"/>
      <c r="B189" s="364"/>
      <c r="C189" s="453"/>
      <c r="D189" s="20"/>
      <c r="E189" s="20"/>
      <c r="F189" s="234">
        <v>5</v>
      </c>
      <c r="G189" s="81" t="str">
        <f t="shared" si="213"/>
        <v/>
      </c>
      <c r="H189" s="81" t="str">
        <f t="shared" si="214"/>
        <v/>
      </c>
      <c r="I189" s="81" t="str">
        <f t="shared" si="215"/>
        <v/>
      </c>
      <c r="J189" s="81" t="str">
        <f t="shared" si="216"/>
        <v/>
      </c>
      <c r="K189" s="81" t="str">
        <f t="shared" si="217"/>
        <v/>
      </c>
      <c r="L189" s="81" t="str">
        <f t="shared" si="218"/>
        <v/>
      </c>
      <c r="M189" s="81" t="str">
        <f t="shared" si="219"/>
        <v/>
      </c>
      <c r="N189" s="81" t="str">
        <f t="shared" si="220"/>
        <v/>
      </c>
      <c r="O189" s="81" t="str">
        <f t="shared" si="221"/>
        <v/>
      </c>
      <c r="P189" s="81" t="str">
        <f t="shared" si="222"/>
        <v/>
      </c>
      <c r="Q189" s="81" t="str">
        <f t="shared" si="223"/>
        <v/>
      </c>
      <c r="R189" s="81" t="str">
        <f t="shared" si="224"/>
        <v/>
      </c>
      <c r="S189" s="81" t="str">
        <f t="shared" si="225"/>
        <v/>
      </c>
      <c r="T189" s="81" t="str">
        <f t="shared" si="226"/>
        <v/>
      </c>
      <c r="U189" s="81" t="str">
        <f t="shared" si="227"/>
        <v/>
      </c>
      <c r="V189" s="81" t="str">
        <f t="shared" si="228"/>
        <v/>
      </c>
      <c r="W189" s="81" t="str">
        <f t="shared" si="229"/>
        <v/>
      </c>
      <c r="X189" s="81" t="str">
        <f t="shared" si="230"/>
        <v/>
      </c>
      <c r="Y189" s="81" t="str">
        <f t="shared" si="231"/>
        <v/>
      </c>
      <c r="Z189" s="81" t="str">
        <f t="shared" si="232"/>
        <v/>
      </c>
      <c r="AA189" s="81" t="str">
        <f t="shared" si="233"/>
        <v/>
      </c>
      <c r="AB189" s="81" t="str">
        <f t="shared" si="234"/>
        <v/>
      </c>
      <c r="AC189" s="81" t="str">
        <f t="shared" si="235"/>
        <v/>
      </c>
      <c r="AD189" s="81" t="str">
        <f t="shared" si="236"/>
        <v/>
      </c>
      <c r="AE189" s="81" t="str">
        <f t="shared" si="237"/>
        <v/>
      </c>
      <c r="AF189" s="81" t="str">
        <f t="shared" si="238"/>
        <v/>
      </c>
      <c r="AG189" s="81" t="str">
        <f t="shared" si="239"/>
        <v/>
      </c>
      <c r="AH189" s="81" t="str">
        <f t="shared" si="240"/>
        <v/>
      </c>
      <c r="AI189" s="81" t="str">
        <f t="shared" si="241"/>
        <v/>
      </c>
      <c r="AJ189" s="81" t="str">
        <f t="shared" si="242"/>
        <v/>
      </c>
      <c r="AK189" s="81" t="str">
        <f t="shared" si="243"/>
        <v/>
      </c>
      <c r="AL189" s="404">
        <f>IF(CALCULADORA!$M$2="VERANO",IF('H. VER.'!F14="","",'H. VER.'!F14),IF('H. INV.'!F14="","",'H. INV.'!F14))</f>
        <v>5</v>
      </c>
      <c r="AM189" s="404">
        <f>IF(CALCULADORA!$M$2="VERANO",IF('H. VER.'!V14="","",'H. VER.'!V14),IF('H. INV.'!V14="","",'H. INV.'!V14))</f>
        <v>6</v>
      </c>
      <c r="AN189" s="404">
        <f>IF(CALCULADORA!$M$2="VERANO",IF('H. VER.'!AL14="","",'H. VER.'!AL14),IF('H. INV.'!AL14="","",'H. INV.'!AL14))</f>
        <v>11</v>
      </c>
      <c r="AO189" s="19"/>
      <c r="AP189" s="19"/>
      <c r="AQ189" s="19"/>
      <c r="AR189" s="19"/>
      <c r="AS189" s="19"/>
      <c r="AT189" s="19"/>
      <c r="AU189" s="19"/>
      <c r="AV189" s="19"/>
      <c r="AW189" s="75">
        <f t="shared" si="275"/>
        <v>5</v>
      </c>
      <c r="AX189" s="75">
        <f t="shared" si="276"/>
        <v>6</v>
      </c>
      <c r="AY189" s="75">
        <f t="shared" si="277"/>
        <v>11</v>
      </c>
      <c r="AZ189" s="19"/>
      <c r="BA189" s="80" t="b">
        <f t="shared" si="244"/>
        <v>0</v>
      </c>
      <c r="BB189" s="80" t="b">
        <f t="shared" si="245"/>
        <v>0</v>
      </c>
      <c r="BC189" s="80" t="b">
        <f t="shared" si="246"/>
        <v>0</v>
      </c>
      <c r="BD189" s="80" t="b">
        <f t="shared" si="247"/>
        <v>0</v>
      </c>
      <c r="BE189" s="80" t="b">
        <f t="shared" si="248"/>
        <v>0</v>
      </c>
      <c r="BF189" s="80" t="b">
        <f t="shared" si="249"/>
        <v>0</v>
      </c>
      <c r="BG189" s="80" t="b">
        <f t="shared" si="250"/>
        <v>0</v>
      </c>
      <c r="BH189" s="80" t="b">
        <f t="shared" si="251"/>
        <v>0</v>
      </c>
      <c r="BI189" s="80" t="b">
        <f t="shared" si="252"/>
        <v>0</v>
      </c>
      <c r="BJ189" s="80" t="b">
        <f t="shared" si="253"/>
        <v>0</v>
      </c>
      <c r="BK189" s="80" t="b">
        <f t="shared" si="254"/>
        <v>0</v>
      </c>
      <c r="BL189" s="80" t="b">
        <f t="shared" si="255"/>
        <v>0</v>
      </c>
      <c r="BM189" s="80" t="b">
        <f t="shared" si="256"/>
        <v>0</v>
      </c>
      <c r="BN189" s="80" t="b">
        <f t="shared" si="257"/>
        <v>0</v>
      </c>
      <c r="BO189" s="80" t="b">
        <f t="shared" si="258"/>
        <v>0</v>
      </c>
      <c r="BP189" s="80" t="b">
        <f t="shared" si="259"/>
        <v>0</v>
      </c>
      <c r="BQ189" s="80" t="b">
        <f t="shared" si="260"/>
        <v>0</v>
      </c>
      <c r="BR189" s="80" t="b">
        <f t="shared" si="261"/>
        <v>0</v>
      </c>
      <c r="BS189" s="80" t="b">
        <f t="shared" si="262"/>
        <v>0</v>
      </c>
      <c r="BT189" s="80" t="b">
        <f t="shared" si="263"/>
        <v>0</v>
      </c>
      <c r="BU189" s="80" t="b">
        <f t="shared" si="264"/>
        <v>0</v>
      </c>
      <c r="BV189" s="80" t="b">
        <f t="shared" si="265"/>
        <v>0</v>
      </c>
      <c r="BW189" s="80" t="b">
        <f t="shared" si="266"/>
        <v>0</v>
      </c>
      <c r="BX189" s="80" t="b">
        <f t="shared" si="267"/>
        <v>0</v>
      </c>
      <c r="BY189" s="80" t="b">
        <f t="shared" si="268"/>
        <v>0</v>
      </c>
      <c r="BZ189" s="80" t="b">
        <f t="shared" si="269"/>
        <v>0</v>
      </c>
      <c r="CA189" s="80" t="b">
        <f t="shared" si="270"/>
        <v>0</v>
      </c>
      <c r="CB189" s="80" t="b">
        <f t="shared" si="271"/>
        <v>0</v>
      </c>
      <c r="CC189" s="80" t="b">
        <f t="shared" si="272"/>
        <v>0</v>
      </c>
      <c r="CD189" s="80" t="b">
        <f t="shared" si="273"/>
        <v>0</v>
      </c>
      <c r="CE189" s="80" t="b">
        <f t="shared" si="274"/>
        <v>0</v>
      </c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417">
        <f t="shared" si="201"/>
        <v>54</v>
      </c>
      <c r="GW189" s="415"/>
    </row>
    <row r="190" spans="1:205" ht="15">
      <c r="A190" s="364"/>
      <c r="B190" s="364"/>
      <c r="C190" s="453"/>
      <c r="D190" s="20"/>
      <c r="E190" s="20"/>
      <c r="F190" s="234">
        <v>6</v>
      </c>
      <c r="G190" s="81" t="str">
        <f t="shared" si="213"/>
        <v/>
      </c>
      <c r="H190" s="81" t="str">
        <f t="shared" si="214"/>
        <v/>
      </c>
      <c r="I190" s="81" t="str">
        <f t="shared" si="215"/>
        <v/>
      </c>
      <c r="J190" s="81" t="str">
        <f t="shared" si="216"/>
        <v/>
      </c>
      <c r="K190" s="81" t="str">
        <f t="shared" si="217"/>
        <v/>
      </c>
      <c r="L190" s="81" t="str">
        <f t="shared" si="218"/>
        <v/>
      </c>
      <c r="M190" s="81" t="str">
        <f t="shared" si="219"/>
        <v/>
      </c>
      <c r="N190" s="81" t="str">
        <f t="shared" si="220"/>
        <v/>
      </c>
      <c r="O190" s="81" t="str">
        <f t="shared" si="221"/>
        <v/>
      </c>
      <c r="P190" s="81" t="str">
        <f t="shared" si="222"/>
        <v/>
      </c>
      <c r="Q190" s="81" t="str">
        <f t="shared" si="223"/>
        <v/>
      </c>
      <c r="R190" s="81" t="str">
        <f t="shared" si="224"/>
        <v/>
      </c>
      <c r="S190" s="81" t="str">
        <f t="shared" si="225"/>
        <v/>
      </c>
      <c r="T190" s="81" t="str">
        <f t="shared" si="226"/>
        <v/>
      </c>
      <c r="U190" s="81" t="str">
        <f t="shared" si="227"/>
        <v/>
      </c>
      <c r="V190" s="81" t="str">
        <f t="shared" si="228"/>
        <v/>
      </c>
      <c r="W190" s="81" t="str">
        <f t="shared" si="229"/>
        <v/>
      </c>
      <c r="X190" s="81" t="str">
        <f t="shared" si="230"/>
        <v/>
      </c>
      <c r="Y190" s="81" t="str">
        <f t="shared" si="231"/>
        <v/>
      </c>
      <c r="Z190" s="81" t="str">
        <f t="shared" si="232"/>
        <v/>
      </c>
      <c r="AA190" s="81" t="str">
        <f t="shared" si="233"/>
        <v/>
      </c>
      <c r="AB190" s="81" t="str">
        <f t="shared" si="234"/>
        <v/>
      </c>
      <c r="AC190" s="81" t="str">
        <f t="shared" si="235"/>
        <v/>
      </c>
      <c r="AD190" s="81" t="str">
        <f t="shared" si="236"/>
        <v/>
      </c>
      <c r="AE190" s="81" t="str">
        <f t="shared" si="237"/>
        <v/>
      </c>
      <c r="AF190" s="81" t="str">
        <f t="shared" si="238"/>
        <v/>
      </c>
      <c r="AG190" s="81" t="str">
        <f t="shared" si="239"/>
        <v/>
      </c>
      <c r="AH190" s="81" t="str">
        <f t="shared" si="240"/>
        <v/>
      </c>
      <c r="AI190" s="81" t="str">
        <f t="shared" si="241"/>
        <v/>
      </c>
      <c r="AJ190" s="81" t="str">
        <f t="shared" si="242"/>
        <v/>
      </c>
      <c r="AK190" s="81" t="str">
        <f t="shared" si="243"/>
        <v/>
      </c>
      <c r="AL190" s="404">
        <f>IF(CALCULADORA!$M$2="VERANO",IF('H. VER.'!F15="","",'H. VER.'!F15),IF('H. INV.'!F15="","",'H. INV.'!F15))</f>
        <v>6</v>
      </c>
      <c r="AM190" s="404">
        <f>IF(CALCULADORA!$M$2="VERANO",IF('H. VER.'!V15="","",'H. VER.'!V15),IF('H. INV.'!V15="","",'H. INV.'!V15))</f>
        <v>11</v>
      </c>
      <c r="AN190" s="404">
        <f>IF(CALCULADORA!$M$2="VERANO",IF('H. VER.'!AL15="","",'H. VER.'!AL15),IF('H. INV.'!AL15="","",'H. INV.'!AL15))</f>
        <v>12</v>
      </c>
      <c r="AO190" s="19"/>
      <c r="AP190" s="19"/>
      <c r="AQ190" s="19"/>
      <c r="AR190" s="19"/>
      <c r="AS190" s="19"/>
      <c r="AT190" s="19"/>
      <c r="AU190" s="19"/>
      <c r="AV190" s="19"/>
      <c r="AW190" s="75">
        <f t="shared" si="275"/>
        <v>6</v>
      </c>
      <c r="AX190" s="75">
        <f t="shared" si="276"/>
        <v>11</v>
      </c>
      <c r="AY190" s="75">
        <f t="shared" si="277"/>
        <v>12</v>
      </c>
      <c r="AZ190" s="19"/>
      <c r="BA190" s="80" t="b">
        <f t="shared" si="244"/>
        <v>0</v>
      </c>
      <c r="BB190" s="80" t="b">
        <f t="shared" si="245"/>
        <v>0</v>
      </c>
      <c r="BC190" s="80" t="b">
        <f t="shared" si="246"/>
        <v>0</v>
      </c>
      <c r="BD190" s="80" t="b">
        <f t="shared" si="247"/>
        <v>0</v>
      </c>
      <c r="BE190" s="80" t="b">
        <f t="shared" si="248"/>
        <v>0</v>
      </c>
      <c r="BF190" s="80" t="b">
        <f t="shared" si="249"/>
        <v>0</v>
      </c>
      <c r="BG190" s="80" t="b">
        <f t="shared" si="250"/>
        <v>0</v>
      </c>
      <c r="BH190" s="80" t="b">
        <f t="shared" si="251"/>
        <v>0</v>
      </c>
      <c r="BI190" s="80" t="b">
        <f t="shared" si="252"/>
        <v>0</v>
      </c>
      <c r="BJ190" s="80" t="b">
        <f t="shared" si="253"/>
        <v>0</v>
      </c>
      <c r="BK190" s="80" t="b">
        <f t="shared" si="254"/>
        <v>0</v>
      </c>
      <c r="BL190" s="80" t="b">
        <f t="shared" si="255"/>
        <v>0</v>
      </c>
      <c r="BM190" s="80" t="b">
        <f t="shared" si="256"/>
        <v>0</v>
      </c>
      <c r="BN190" s="80" t="b">
        <f t="shared" si="257"/>
        <v>0</v>
      </c>
      <c r="BO190" s="80" t="b">
        <f t="shared" si="258"/>
        <v>0</v>
      </c>
      <c r="BP190" s="80" t="b">
        <f t="shared" si="259"/>
        <v>0</v>
      </c>
      <c r="BQ190" s="80" t="b">
        <f t="shared" si="260"/>
        <v>0</v>
      </c>
      <c r="BR190" s="80" t="b">
        <f t="shared" si="261"/>
        <v>0</v>
      </c>
      <c r="BS190" s="80" t="b">
        <f t="shared" si="262"/>
        <v>0</v>
      </c>
      <c r="BT190" s="80" t="b">
        <f t="shared" si="263"/>
        <v>0</v>
      </c>
      <c r="BU190" s="80" t="b">
        <f t="shared" si="264"/>
        <v>0</v>
      </c>
      <c r="BV190" s="80" t="b">
        <f t="shared" si="265"/>
        <v>0</v>
      </c>
      <c r="BW190" s="80" t="b">
        <f t="shared" si="266"/>
        <v>0</v>
      </c>
      <c r="BX190" s="80" t="b">
        <f t="shared" si="267"/>
        <v>0</v>
      </c>
      <c r="BY190" s="80" t="b">
        <f t="shared" si="268"/>
        <v>0</v>
      </c>
      <c r="BZ190" s="80" t="b">
        <f t="shared" si="269"/>
        <v>0</v>
      </c>
      <c r="CA190" s="80" t="b">
        <f t="shared" si="270"/>
        <v>0</v>
      </c>
      <c r="CB190" s="80" t="b">
        <f t="shared" si="271"/>
        <v>0</v>
      </c>
      <c r="CC190" s="80" t="b">
        <f t="shared" si="272"/>
        <v>0</v>
      </c>
      <c r="CD190" s="80" t="b">
        <f t="shared" si="273"/>
        <v>0</v>
      </c>
      <c r="CE190" s="80" t="b">
        <f t="shared" si="274"/>
        <v>0</v>
      </c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417">
        <f t="shared" si="201"/>
        <v>55</v>
      </c>
      <c r="GW190" s="415"/>
    </row>
    <row r="191" spans="1:205" ht="15">
      <c r="A191" s="364"/>
      <c r="B191" s="364"/>
      <c r="C191" s="453"/>
      <c r="D191" s="20"/>
      <c r="E191" s="20"/>
      <c r="F191" s="234">
        <v>7</v>
      </c>
      <c r="G191" s="81" t="str">
        <f t="shared" si="213"/>
        <v/>
      </c>
      <c r="H191" s="81" t="str">
        <f t="shared" si="214"/>
        <v/>
      </c>
      <c r="I191" s="81" t="str">
        <f t="shared" si="215"/>
        <v/>
      </c>
      <c r="J191" s="81" t="str">
        <f t="shared" si="216"/>
        <v/>
      </c>
      <c r="K191" s="81" t="str">
        <f t="shared" si="217"/>
        <v/>
      </c>
      <c r="L191" s="81" t="str">
        <f t="shared" si="218"/>
        <v/>
      </c>
      <c r="M191" s="81" t="str">
        <f t="shared" si="219"/>
        <v/>
      </c>
      <c r="N191" s="81" t="str">
        <f t="shared" si="220"/>
        <v/>
      </c>
      <c r="O191" s="81" t="str">
        <f t="shared" si="221"/>
        <v/>
      </c>
      <c r="P191" s="81" t="str">
        <f t="shared" si="222"/>
        <v/>
      </c>
      <c r="Q191" s="81" t="str">
        <f t="shared" si="223"/>
        <v/>
      </c>
      <c r="R191" s="81" t="str">
        <f t="shared" si="224"/>
        <v/>
      </c>
      <c r="S191" s="81" t="str">
        <f t="shared" si="225"/>
        <v/>
      </c>
      <c r="T191" s="81" t="str">
        <f t="shared" si="226"/>
        <v/>
      </c>
      <c r="U191" s="81" t="str">
        <f t="shared" si="227"/>
        <v/>
      </c>
      <c r="V191" s="81" t="str">
        <f t="shared" si="228"/>
        <v/>
      </c>
      <c r="W191" s="81" t="str">
        <f t="shared" si="229"/>
        <v/>
      </c>
      <c r="X191" s="81" t="str">
        <f t="shared" si="230"/>
        <v/>
      </c>
      <c r="Y191" s="81" t="str">
        <f t="shared" si="231"/>
        <v/>
      </c>
      <c r="Z191" s="81" t="str">
        <f t="shared" si="232"/>
        <v/>
      </c>
      <c r="AA191" s="81" t="str">
        <f t="shared" si="233"/>
        <v/>
      </c>
      <c r="AB191" s="81" t="str">
        <f t="shared" si="234"/>
        <v/>
      </c>
      <c r="AC191" s="81" t="str">
        <f t="shared" si="235"/>
        <v/>
      </c>
      <c r="AD191" s="81" t="str">
        <f t="shared" si="236"/>
        <v/>
      </c>
      <c r="AE191" s="81" t="str">
        <f t="shared" si="237"/>
        <v/>
      </c>
      <c r="AF191" s="81" t="str">
        <f t="shared" si="238"/>
        <v/>
      </c>
      <c r="AG191" s="81" t="str">
        <f t="shared" si="239"/>
        <v/>
      </c>
      <c r="AH191" s="81" t="str">
        <f t="shared" si="240"/>
        <v/>
      </c>
      <c r="AI191" s="81" t="str">
        <f t="shared" si="241"/>
        <v/>
      </c>
      <c r="AJ191" s="81" t="str">
        <f t="shared" si="242"/>
        <v/>
      </c>
      <c r="AK191" s="81" t="str">
        <f t="shared" si="243"/>
        <v/>
      </c>
      <c r="AL191" s="404">
        <f>IF(CALCULADORA!$M$2="VERANO",IF('H. VER.'!F16="","",'H. VER.'!F16),IF('H. INV.'!F16="","",'H. INV.'!F16))</f>
        <v>7</v>
      </c>
      <c r="AM191" s="404">
        <f>IF(CALCULADORA!$M$2="VERANO",IF('H. VER.'!V16="","",'H. VER.'!V16),IF('H. INV.'!V16="","",'H. INV.'!V16))</f>
        <v>12</v>
      </c>
      <c r="AN191" s="404">
        <f>IF(CALCULADORA!$M$2="VERANO",IF('H. VER.'!AL16="","",'H. VER.'!AL16),IF('H. INV.'!AL16="","",'H. INV.'!AL16))</f>
        <v>15</v>
      </c>
      <c r="AO191" s="19"/>
      <c r="AP191" s="19"/>
      <c r="AQ191" s="19"/>
      <c r="AR191" s="19"/>
      <c r="AS191" s="19"/>
      <c r="AT191" s="19"/>
      <c r="AU191" s="19"/>
      <c r="AV191" s="19"/>
      <c r="AW191" s="75">
        <f t="shared" si="275"/>
        <v>7</v>
      </c>
      <c r="AX191" s="75">
        <f t="shared" si="276"/>
        <v>12</v>
      </c>
      <c r="AY191" s="75">
        <f t="shared" si="277"/>
        <v>15</v>
      </c>
      <c r="AZ191" s="19"/>
      <c r="BA191" s="80" t="b">
        <f t="shared" si="244"/>
        <v>0</v>
      </c>
      <c r="BB191" s="80" t="b">
        <f t="shared" si="245"/>
        <v>0</v>
      </c>
      <c r="BC191" s="80" t="b">
        <f t="shared" si="246"/>
        <v>0</v>
      </c>
      <c r="BD191" s="80" t="b">
        <f t="shared" si="247"/>
        <v>0</v>
      </c>
      <c r="BE191" s="80" t="b">
        <f t="shared" si="248"/>
        <v>0</v>
      </c>
      <c r="BF191" s="80" t="b">
        <f t="shared" si="249"/>
        <v>0</v>
      </c>
      <c r="BG191" s="80" t="b">
        <f t="shared" si="250"/>
        <v>0</v>
      </c>
      <c r="BH191" s="80" t="b">
        <f t="shared" si="251"/>
        <v>0</v>
      </c>
      <c r="BI191" s="80" t="b">
        <f t="shared" si="252"/>
        <v>0</v>
      </c>
      <c r="BJ191" s="80" t="b">
        <f t="shared" si="253"/>
        <v>0</v>
      </c>
      <c r="BK191" s="80" t="b">
        <f t="shared" si="254"/>
        <v>0</v>
      </c>
      <c r="BL191" s="80" t="b">
        <f t="shared" si="255"/>
        <v>0</v>
      </c>
      <c r="BM191" s="80" t="b">
        <f t="shared" si="256"/>
        <v>0</v>
      </c>
      <c r="BN191" s="80" t="b">
        <f t="shared" si="257"/>
        <v>0</v>
      </c>
      <c r="BO191" s="80" t="b">
        <f t="shared" si="258"/>
        <v>0</v>
      </c>
      <c r="BP191" s="80" t="b">
        <f t="shared" si="259"/>
        <v>0</v>
      </c>
      <c r="BQ191" s="80" t="b">
        <f t="shared" si="260"/>
        <v>0</v>
      </c>
      <c r="BR191" s="80" t="b">
        <f t="shared" si="261"/>
        <v>0</v>
      </c>
      <c r="BS191" s="80" t="b">
        <f t="shared" si="262"/>
        <v>0</v>
      </c>
      <c r="BT191" s="80" t="b">
        <f t="shared" si="263"/>
        <v>0</v>
      </c>
      <c r="BU191" s="80" t="b">
        <f t="shared" si="264"/>
        <v>0</v>
      </c>
      <c r="BV191" s="80" t="b">
        <f t="shared" si="265"/>
        <v>0</v>
      </c>
      <c r="BW191" s="80" t="b">
        <f t="shared" si="266"/>
        <v>0</v>
      </c>
      <c r="BX191" s="80" t="b">
        <f t="shared" si="267"/>
        <v>0</v>
      </c>
      <c r="BY191" s="80" t="b">
        <f t="shared" si="268"/>
        <v>0</v>
      </c>
      <c r="BZ191" s="80" t="b">
        <f t="shared" si="269"/>
        <v>0</v>
      </c>
      <c r="CA191" s="80" t="b">
        <f t="shared" si="270"/>
        <v>0</v>
      </c>
      <c r="CB191" s="80" t="b">
        <f t="shared" si="271"/>
        <v>0</v>
      </c>
      <c r="CC191" s="80" t="b">
        <f t="shared" si="272"/>
        <v>0</v>
      </c>
      <c r="CD191" s="80" t="b">
        <f t="shared" si="273"/>
        <v>0</v>
      </c>
      <c r="CE191" s="80" t="b">
        <f t="shared" si="274"/>
        <v>0</v>
      </c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417">
        <f t="shared" si="201"/>
        <v>57</v>
      </c>
      <c r="GW191" s="415"/>
    </row>
    <row r="192" spans="1:205" ht="15">
      <c r="A192" s="364"/>
      <c r="B192" s="364"/>
      <c r="C192" s="75"/>
      <c r="D192" s="19"/>
      <c r="E192" s="19"/>
      <c r="F192" s="234">
        <v>8</v>
      </c>
      <c r="G192" s="81" t="str">
        <f t="shared" si="213"/>
        <v/>
      </c>
      <c r="H192" s="81" t="str">
        <f t="shared" si="214"/>
        <v/>
      </c>
      <c r="I192" s="81" t="str">
        <f t="shared" si="215"/>
        <v/>
      </c>
      <c r="J192" s="81" t="str">
        <f t="shared" si="216"/>
        <v/>
      </c>
      <c r="K192" s="81" t="str">
        <f t="shared" si="217"/>
        <v/>
      </c>
      <c r="L192" s="81" t="str">
        <f t="shared" si="218"/>
        <v/>
      </c>
      <c r="M192" s="81" t="str">
        <f t="shared" si="219"/>
        <v/>
      </c>
      <c r="N192" s="81" t="str">
        <f t="shared" si="220"/>
        <v/>
      </c>
      <c r="O192" s="81" t="str">
        <f t="shared" si="221"/>
        <v/>
      </c>
      <c r="P192" s="81" t="str">
        <f t="shared" si="222"/>
        <v/>
      </c>
      <c r="Q192" s="81" t="str">
        <f t="shared" si="223"/>
        <v/>
      </c>
      <c r="R192" s="81" t="str">
        <f t="shared" si="224"/>
        <v/>
      </c>
      <c r="S192" s="81" t="str">
        <f t="shared" si="225"/>
        <v/>
      </c>
      <c r="T192" s="81" t="str">
        <f t="shared" si="226"/>
        <v/>
      </c>
      <c r="U192" s="81" t="str">
        <f t="shared" si="227"/>
        <v/>
      </c>
      <c r="V192" s="81" t="str">
        <f t="shared" si="228"/>
        <v/>
      </c>
      <c r="W192" s="81" t="str">
        <f t="shared" si="229"/>
        <v/>
      </c>
      <c r="X192" s="81" t="str">
        <f t="shared" si="230"/>
        <v/>
      </c>
      <c r="Y192" s="81" t="str">
        <f t="shared" si="231"/>
        <v/>
      </c>
      <c r="Z192" s="81" t="str">
        <f t="shared" si="232"/>
        <v/>
      </c>
      <c r="AA192" s="81" t="str">
        <f t="shared" si="233"/>
        <v/>
      </c>
      <c r="AB192" s="81" t="str">
        <f t="shared" si="234"/>
        <v/>
      </c>
      <c r="AC192" s="81" t="str">
        <f t="shared" si="235"/>
        <v/>
      </c>
      <c r="AD192" s="81" t="str">
        <f t="shared" si="236"/>
        <v/>
      </c>
      <c r="AE192" s="81" t="str">
        <f t="shared" si="237"/>
        <v/>
      </c>
      <c r="AF192" s="81" t="str">
        <f t="shared" si="238"/>
        <v/>
      </c>
      <c r="AG192" s="81" t="str">
        <f t="shared" si="239"/>
        <v/>
      </c>
      <c r="AH192" s="81" t="str">
        <f t="shared" si="240"/>
        <v/>
      </c>
      <c r="AI192" s="81" t="str">
        <f t="shared" si="241"/>
        <v/>
      </c>
      <c r="AJ192" s="81" t="str">
        <f t="shared" si="242"/>
        <v/>
      </c>
      <c r="AK192" s="81" t="str">
        <f t="shared" si="243"/>
        <v/>
      </c>
      <c r="AL192" s="404">
        <f>IF(CALCULADORA!$M$2="VERANO",IF('H. VER.'!F17="","",'H. VER.'!F17),IF('H. INV.'!F17="","",'H. INV.'!F17))</f>
        <v>8</v>
      </c>
      <c r="AM192" s="404">
        <f>IF(CALCULADORA!$M$2="VERANO",IF('H. VER.'!V17="","",'H. VER.'!V17),IF('H. INV.'!V17="","",'H. INV.'!V17))</f>
        <v>13</v>
      </c>
      <c r="AN192" s="404">
        <f>IF(CALCULADORA!$M$2="VERANO",IF('H. VER.'!AL17="","",'H. VER.'!AL17),IF('H. INV.'!AL17="","",'H. INV.'!AL17))</f>
        <v>16</v>
      </c>
      <c r="AO192" s="19"/>
      <c r="AP192" s="19"/>
      <c r="AQ192" s="19"/>
      <c r="AR192" s="19"/>
      <c r="AS192" s="19"/>
      <c r="AT192" s="19"/>
      <c r="AU192" s="19"/>
      <c r="AV192" s="19"/>
      <c r="AW192" s="75">
        <f t="shared" si="275"/>
        <v>8</v>
      </c>
      <c r="AX192" s="75">
        <f t="shared" si="276"/>
        <v>13</v>
      </c>
      <c r="AY192" s="75">
        <f t="shared" si="277"/>
        <v>16</v>
      </c>
      <c r="AZ192" s="19"/>
      <c r="BA192" s="80" t="b">
        <f t="shared" si="244"/>
        <v>0</v>
      </c>
      <c r="BB192" s="80" t="b">
        <f t="shared" si="245"/>
        <v>0</v>
      </c>
      <c r="BC192" s="80" t="b">
        <f t="shared" si="246"/>
        <v>0</v>
      </c>
      <c r="BD192" s="80" t="b">
        <f t="shared" si="247"/>
        <v>0</v>
      </c>
      <c r="BE192" s="80" t="b">
        <f t="shared" si="248"/>
        <v>0</v>
      </c>
      <c r="BF192" s="80" t="b">
        <f t="shared" si="249"/>
        <v>0</v>
      </c>
      <c r="BG192" s="80" t="b">
        <f t="shared" si="250"/>
        <v>0</v>
      </c>
      <c r="BH192" s="80" t="b">
        <f t="shared" si="251"/>
        <v>0</v>
      </c>
      <c r="BI192" s="80" t="b">
        <f t="shared" si="252"/>
        <v>0</v>
      </c>
      <c r="BJ192" s="80" t="b">
        <f t="shared" si="253"/>
        <v>0</v>
      </c>
      <c r="BK192" s="80" t="b">
        <f t="shared" si="254"/>
        <v>0</v>
      </c>
      <c r="BL192" s="80" t="b">
        <f t="shared" si="255"/>
        <v>0</v>
      </c>
      <c r="BM192" s="80" t="b">
        <f t="shared" si="256"/>
        <v>0</v>
      </c>
      <c r="BN192" s="80" t="b">
        <f t="shared" si="257"/>
        <v>0</v>
      </c>
      <c r="BO192" s="80" t="b">
        <f t="shared" si="258"/>
        <v>0</v>
      </c>
      <c r="BP192" s="80" t="b">
        <f t="shared" si="259"/>
        <v>0</v>
      </c>
      <c r="BQ192" s="80" t="b">
        <f t="shared" si="260"/>
        <v>0</v>
      </c>
      <c r="BR192" s="80" t="b">
        <f t="shared" si="261"/>
        <v>0</v>
      </c>
      <c r="BS192" s="80" t="b">
        <f t="shared" si="262"/>
        <v>0</v>
      </c>
      <c r="BT192" s="80" t="b">
        <f t="shared" si="263"/>
        <v>0</v>
      </c>
      <c r="BU192" s="80" t="b">
        <f t="shared" si="264"/>
        <v>0</v>
      </c>
      <c r="BV192" s="80" t="b">
        <f t="shared" si="265"/>
        <v>0</v>
      </c>
      <c r="BW192" s="80" t="b">
        <f t="shared" si="266"/>
        <v>0</v>
      </c>
      <c r="BX192" s="80" t="b">
        <f t="shared" si="267"/>
        <v>0</v>
      </c>
      <c r="BY192" s="80" t="b">
        <f t="shared" si="268"/>
        <v>0</v>
      </c>
      <c r="BZ192" s="80" t="b">
        <f t="shared" si="269"/>
        <v>0</v>
      </c>
      <c r="CA192" s="80" t="b">
        <f t="shared" si="270"/>
        <v>0</v>
      </c>
      <c r="CB192" s="80" t="b">
        <f t="shared" si="271"/>
        <v>0</v>
      </c>
      <c r="CC192" s="80" t="b">
        <f t="shared" si="272"/>
        <v>0</v>
      </c>
      <c r="CD192" s="80" t="b">
        <f t="shared" si="273"/>
        <v>0</v>
      </c>
      <c r="CE192" s="80" t="b">
        <f t="shared" si="274"/>
        <v>0</v>
      </c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417">
        <f t="shared" si="201"/>
        <v>59</v>
      </c>
      <c r="GW192" s="415"/>
    </row>
    <row r="193" spans="1:205" ht="15">
      <c r="A193" s="364"/>
      <c r="B193" s="364"/>
      <c r="C193" s="75"/>
      <c r="D193" s="19"/>
      <c r="E193" s="19"/>
      <c r="F193" s="234">
        <v>9</v>
      </c>
      <c r="G193" s="81" t="str">
        <f t="shared" si="213"/>
        <v/>
      </c>
      <c r="H193" s="81" t="str">
        <f t="shared" si="214"/>
        <v/>
      </c>
      <c r="I193" s="81" t="str">
        <f t="shared" si="215"/>
        <v/>
      </c>
      <c r="J193" s="81" t="str">
        <f t="shared" si="216"/>
        <v/>
      </c>
      <c r="K193" s="81" t="str">
        <f t="shared" si="217"/>
        <v/>
      </c>
      <c r="L193" s="81" t="str">
        <f t="shared" si="218"/>
        <v/>
      </c>
      <c r="M193" s="81" t="str">
        <f t="shared" si="219"/>
        <v/>
      </c>
      <c r="N193" s="81" t="str">
        <f t="shared" si="220"/>
        <v/>
      </c>
      <c r="O193" s="81" t="str">
        <f t="shared" si="221"/>
        <v/>
      </c>
      <c r="P193" s="81" t="str">
        <f t="shared" si="222"/>
        <v/>
      </c>
      <c r="Q193" s="81" t="str">
        <f t="shared" si="223"/>
        <v/>
      </c>
      <c r="R193" s="81" t="str">
        <f t="shared" si="224"/>
        <v/>
      </c>
      <c r="S193" s="81" t="str">
        <f t="shared" si="225"/>
        <v/>
      </c>
      <c r="T193" s="81" t="str">
        <f t="shared" si="226"/>
        <v/>
      </c>
      <c r="U193" s="81" t="str">
        <f t="shared" si="227"/>
        <v/>
      </c>
      <c r="V193" s="81" t="str">
        <f t="shared" si="228"/>
        <v/>
      </c>
      <c r="W193" s="81" t="str">
        <f t="shared" si="229"/>
        <v/>
      </c>
      <c r="X193" s="81" t="str">
        <f t="shared" si="230"/>
        <v/>
      </c>
      <c r="Y193" s="81" t="str">
        <f t="shared" si="231"/>
        <v/>
      </c>
      <c r="Z193" s="81" t="str">
        <f t="shared" si="232"/>
        <v/>
      </c>
      <c r="AA193" s="81" t="str">
        <f t="shared" si="233"/>
        <v/>
      </c>
      <c r="AB193" s="81" t="str">
        <f t="shared" si="234"/>
        <v/>
      </c>
      <c r="AC193" s="81" t="str">
        <f t="shared" si="235"/>
        <v/>
      </c>
      <c r="AD193" s="81" t="str">
        <f t="shared" si="236"/>
        <v/>
      </c>
      <c r="AE193" s="81" t="str">
        <f t="shared" si="237"/>
        <v/>
      </c>
      <c r="AF193" s="81" t="str">
        <f t="shared" si="238"/>
        <v/>
      </c>
      <c r="AG193" s="81" t="str">
        <f t="shared" si="239"/>
        <v/>
      </c>
      <c r="AH193" s="81" t="str">
        <f t="shared" si="240"/>
        <v/>
      </c>
      <c r="AI193" s="81" t="str">
        <f t="shared" si="241"/>
        <v/>
      </c>
      <c r="AJ193" s="81" t="str">
        <f t="shared" si="242"/>
        <v/>
      </c>
      <c r="AK193" s="81" t="str">
        <f t="shared" si="243"/>
        <v/>
      </c>
      <c r="AL193" s="404">
        <f>IF(CALCULADORA!$M$2="VERANO",IF('H. VER.'!F18="","",'H. VER.'!F18),IF('H. INV.'!F18="","",'H. INV.'!F18))</f>
        <v>9</v>
      </c>
      <c r="AM193" s="404">
        <f>IF(CALCULADORA!$M$2="VERANO",IF('H. VER.'!V18="","",'H. VER.'!V18),IF('H. INV.'!V18="","",'H. INV.'!V18))</f>
        <v>14</v>
      </c>
      <c r="AN193" s="404">
        <f>IF(CALCULADORA!$M$2="VERANO",IF('H. VER.'!AL18="","",'H. VER.'!AL18),IF('H. INV.'!AL18="","",'H. INV.'!AL18))</f>
        <v>19</v>
      </c>
      <c r="AO193" s="19"/>
      <c r="AP193" s="19"/>
      <c r="AQ193" s="19"/>
      <c r="AR193" s="19"/>
      <c r="AS193" s="19"/>
      <c r="AT193" s="19"/>
      <c r="AU193" s="19"/>
      <c r="AV193" s="19"/>
      <c r="AW193" s="75">
        <f t="shared" si="275"/>
        <v>9</v>
      </c>
      <c r="AX193" s="75">
        <f t="shared" si="276"/>
        <v>14</v>
      </c>
      <c r="AY193" s="75">
        <f t="shared" si="277"/>
        <v>19</v>
      </c>
      <c r="AZ193" s="19"/>
      <c r="BA193" s="80" t="b">
        <f t="shared" si="244"/>
        <v>0</v>
      </c>
      <c r="BB193" s="80" t="b">
        <f t="shared" si="245"/>
        <v>0</v>
      </c>
      <c r="BC193" s="80" t="b">
        <f t="shared" si="246"/>
        <v>0</v>
      </c>
      <c r="BD193" s="80" t="b">
        <f t="shared" si="247"/>
        <v>0</v>
      </c>
      <c r="BE193" s="80" t="b">
        <f t="shared" si="248"/>
        <v>0</v>
      </c>
      <c r="BF193" s="80" t="b">
        <f t="shared" si="249"/>
        <v>0</v>
      </c>
      <c r="BG193" s="80" t="b">
        <f t="shared" si="250"/>
        <v>0</v>
      </c>
      <c r="BH193" s="80" t="b">
        <f t="shared" si="251"/>
        <v>0</v>
      </c>
      <c r="BI193" s="80" t="b">
        <f t="shared" si="252"/>
        <v>0</v>
      </c>
      <c r="BJ193" s="80" t="b">
        <f t="shared" si="253"/>
        <v>0</v>
      </c>
      <c r="BK193" s="80" t="b">
        <f t="shared" si="254"/>
        <v>0</v>
      </c>
      <c r="BL193" s="80" t="b">
        <f t="shared" si="255"/>
        <v>0</v>
      </c>
      <c r="BM193" s="80" t="b">
        <f t="shared" si="256"/>
        <v>0</v>
      </c>
      <c r="BN193" s="80" t="b">
        <f t="shared" si="257"/>
        <v>0</v>
      </c>
      <c r="BO193" s="80" t="b">
        <f t="shared" si="258"/>
        <v>0</v>
      </c>
      <c r="BP193" s="80" t="b">
        <f t="shared" si="259"/>
        <v>0</v>
      </c>
      <c r="BQ193" s="80" t="b">
        <f t="shared" si="260"/>
        <v>0</v>
      </c>
      <c r="BR193" s="80" t="b">
        <f t="shared" si="261"/>
        <v>0</v>
      </c>
      <c r="BS193" s="80" t="b">
        <f t="shared" si="262"/>
        <v>0</v>
      </c>
      <c r="BT193" s="80" t="b">
        <f t="shared" si="263"/>
        <v>0</v>
      </c>
      <c r="BU193" s="80" t="b">
        <f t="shared" si="264"/>
        <v>0</v>
      </c>
      <c r="BV193" s="80" t="b">
        <f t="shared" si="265"/>
        <v>0</v>
      </c>
      <c r="BW193" s="80" t="b">
        <f t="shared" si="266"/>
        <v>0</v>
      </c>
      <c r="BX193" s="80" t="b">
        <f t="shared" si="267"/>
        <v>0</v>
      </c>
      <c r="BY193" s="80" t="b">
        <f t="shared" si="268"/>
        <v>0</v>
      </c>
      <c r="BZ193" s="80" t="b">
        <f t="shared" si="269"/>
        <v>0</v>
      </c>
      <c r="CA193" s="80" t="b">
        <f t="shared" si="270"/>
        <v>0</v>
      </c>
      <c r="CB193" s="80" t="b">
        <f t="shared" si="271"/>
        <v>0</v>
      </c>
      <c r="CC193" s="80" t="b">
        <f t="shared" si="272"/>
        <v>0</v>
      </c>
      <c r="CD193" s="80" t="b">
        <f t="shared" si="273"/>
        <v>0</v>
      </c>
      <c r="CE193" s="80" t="b">
        <f t="shared" si="274"/>
        <v>0</v>
      </c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417">
        <f t="shared" si="201"/>
        <v>60</v>
      </c>
      <c r="GW193" s="415"/>
    </row>
    <row r="194" spans="1:205" ht="15">
      <c r="A194" s="364"/>
      <c r="B194" s="364"/>
      <c r="C194" s="75"/>
      <c r="D194" s="19"/>
      <c r="E194" s="19"/>
      <c r="F194" s="234">
        <v>10</v>
      </c>
      <c r="G194" s="81" t="str">
        <f t="shared" si="213"/>
        <v/>
      </c>
      <c r="H194" s="81" t="str">
        <f t="shared" si="214"/>
        <v/>
      </c>
      <c r="I194" s="81" t="str">
        <f t="shared" si="215"/>
        <v/>
      </c>
      <c r="J194" s="81" t="str">
        <f t="shared" si="216"/>
        <v/>
      </c>
      <c r="K194" s="81" t="str">
        <f t="shared" si="217"/>
        <v/>
      </c>
      <c r="L194" s="81" t="str">
        <f t="shared" si="218"/>
        <v/>
      </c>
      <c r="M194" s="81" t="str">
        <f t="shared" si="219"/>
        <v/>
      </c>
      <c r="N194" s="81" t="str">
        <f t="shared" si="220"/>
        <v/>
      </c>
      <c r="O194" s="81" t="str">
        <f t="shared" si="221"/>
        <v/>
      </c>
      <c r="P194" s="81" t="str">
        <f t="shared" si="222"/>
        <v/>
      </c>
      <c r="Q194" s="81" t="str">
        <f t="shared" si="223"/>
        <v/>
      </c>
      <c r="R194" s="81" t="str">
        <f t="shared" si="224"/>
        <v/>
      </c>
      <c r="S194" s="81" t="str">
        <f t="shared" si="225"/>
        <v/>
      </c>
      <c r="T194" s="81" t="str">
        <f t="shared" si="226"/>
        <v/>
      </c>
      <c r="U194" s="81" t="str">
        <f t="shared" si="227"/>
        <v/>
      </c>
      <c r="V194" s="81" t="str">
        <f t="shared" si="228"/>
        <v/>
      </c>
      <c r="W194" s="81" t="str">
        <f t="shared" si="229"/>
        <v/>
      </c>
      <c r="X194" s="81" t="str">
        <f t="shared" si="230"/>
        <v/>
      </c>
      <c r="Y194" s="81" t="str">
        <f t="shared" si="231"/>
        <v/>
      </c>
      <c r="Z194" s="81" t="str">
        <f t="shared" si="232"/>
        <v/>
      </c>
      <c r="AA194" s="81" t="str">
        <f t="shared" si="233"/>
        <v/>
      </c>
      <c r="AB194" s="81" t="str">
        <f t="shared" si="234"/>
        <v/>
      </c>
      <c r="AC194" s="81" t="str">
        <f t="shared" si="235"/>
        <v/>
      </c>
      <c r="AD194" s="81" t="str">
        <f t="shared" si="236"/>
        <v/>
      </c>
      <c r="AE194" s="81" t="str">
        <f t="shared" si="237"/>
        <v/>
      </c>
      <c r="AF194" s="81" t="str">
        <f t="shared" si="238"/>
        <v/>
      </c>
      <c r="AG194" s="81" t="str">
        <f t="shared" si="239"/>
        <v/>
      </c>
      <c r="AH194" s="81" t="str">
        <f t="shared" si="240"/>
        <v/>
      </c>
      <c r="AI194" s="81" t="str">
        <f t="shared" si="241"/>
        <v/>
      </c>
      <c r="AJ194" s="81" t="str">
        <f t="shared" si="242"/>
        <v/>
      </c>
      <c r="AK194" s="81" t="str">
        <f t="shared" si="243"/>
        <v/>
      </c>
      <c r="AL194" s="404">
        <f>IF(CALCULADORA!$M$2="VERANO",IF('H. VER.'!F19="","",'H. VER.'!F19),IF('H. INV.'!F19="","",'H. INV.'!F19))</f>
        <v>10</v>
      </c>
      <c r="AM194" s="404">
        <f>IF(CALCULADORA!$M$2="VERANO",IF('H. VER.'!V19="","",'H. VER.'!V19),IF('H. INV.'!V19="","",'H. INV.'!V19))</f>
        <v>15</v>
      </c>
      <c r="AN194" s="404">
        <f>IF(CALCULADORA!$M$2="VERANO",IF('H. VER.'!AL19="","",'H. VER.'!AL19),IF('H. INV.'!AL19="","",'H. INV.'!AL19))</f>
        <v>20</v>
      </c>
      <c r="AO194" s="19"/>
      <c r="AP194" s="19"/>
      <c r="AQ194" s="19"/>
      <c r="AR194" s="19"/>
      <c r="AS194" s="19"/>
      <c r="AT194" s="19"/>
      <c r="AU194" s="19"/>
      <c r="AV194" s="19"/>
      <c r="AW194" s="75">
        <f t="shared" si="275"/>
        <v>10</v>
      </c>
      <c r="AX194" s="75">
        <f t="shared" si="276"/>
        <v>15</v>
      </c>
      <c r="AY194" s="75">
        <f t="shared" si="277"/>
        <v>20</v>
      </c>
      <c r="AZ194" s="19"/>
      <c r="BA194" s="80" t="b">
        <f t="shared" si="244"/>
        <v>0</v>
      </c>
      <c r="BB194" s="80" t="b">
        <f t="shared" si="245"/>
        <v>0</v>
      </c>
      <c r="BC194" s="80" t="b">
        <f t="shared" si="246"/>
        <v>0</v>
      </c>
      <c r="BD194" s="80" t="b">
        <f t="shared" si="247"/>
        <v>0</v>
      </c>
      <c r="BE194" s="80" t="b">
        <f t="shared" si="248"/>
        <v>0</v>
      </c>
      <c r="BF194" s="80" t="b">
        <f t="shared" si="249"/>
        <v>0</v>
      </c>
      <c r="BG194" s="80" t="b">
        <f t="shared" si="250"/>
        <v>0</v>
      </c>
      <c r="BH194" s="80" t="b">
        <f t="shared" si="251"/>
        <v>0</v>
      </c>
      <c r="BI194" s="80" t="b">
        <f t="shared" si="252"/>
        <v>0</v>
      </c>
      <c r="BJ194" s="80" t="b">
        <f t="shared" si="253"/>
        <v>0</v>
      </c>
      <c r="BK194" s="80" t="b">
        <f t="shared" si="254"/>
        <v>0</v>
      </c>
      <c r="BL194" s="80" t="b">
        <f t="shared" si="255"/>
        <v>0</v>
      </c>
      <c r="BM194" s="80" t="b">
        <f t="shared" si="256"/>
        <v>0</v>
      </c>
      <c r="BN194" s="80" t="b">
        <f t="shared" si="257"/>
        <v>0</v>
      </c>
      <c r="BO194" s="80" t="b">
        <f t="shared" si="258"/>
        <v>0</v>
      </c>
      <c r="BP194" s="80" t="b">
        <f t="shared" si="259"/>
        <v>0</v>
      </c>
      <c r="BQ194" s="80" t="b">
        <f t="shared" si="260"/>
        <v>0</v>
      </c>
      <c r="BR194" s="80" t="b">
        <f t="shared" si="261"/>
        <v>0</v>
      </c>
      <c r="BS194" s="80" t="b">
        <f t="shared" si="262"/>
        <v>0</v>
      </c>
      <c r="BT194" s="80" t="b">
        <f t="shared" si="263"/>
        <v>0</v>
      </c>
      <c r="BU194" s="80" t="b">
        <f t="shared" si="264"/>
        <v>0</v>
      </c>
      <c r="BV194" s="80" t="b">
        <f t="shared" si="265"/>
        <v>0</v>
      </c>
      <c r="BW194" s="80" t="b">
        <f t="shared" si="266"/>
        <v>0</v>
      </c>
      <c r="BX194" s="80" t="b">
        <f t="shared" si="267"/>
        <v>0</v>
      </c>
      <c r="BY194" s="80" t="b">
        <f t="shared" si="268"/>
        <v>0</v>
      </c>
      <c r="BZ194" s="80" t="b">
        <f t="shared" si="269"/>
        <v>0</v>
      </c>
      <c r="CA194" s="80" t="b">
        <f t="shared" si="270"/>
        <v>0</v>
      </c>
      <c r="CB194" s="80" t="b">
        <f t="shared" si="271"/>
        <v>0</v>
      </c>
      <c r="CC194" s="80" t="b">
        <f t="shared" si="272"/>
        <v>0</v>
      </c>
      <c r="CD194" s="80" t="b">
        <f t="shared" si="273"/>
        <v>0</v>
      </c>
      <c r="CE194" s="80" t="b">
        <f t="shared" si="274"/>
        <v>0</v>
      </c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417">
        <f t="shared" si="201"/>
        <v>61</v>
      </c>
      <c r="GW194" s="415"/>
    </row>
    <row r="195" spans="1:205" ht="15">
      <c r="A195" s="364"/>
      <c r="B195" s="364"/>
      <c r="C195" s="75"/>
      <c r="D195" s="19"/>
      <c r="E195" s="19"/>
      <c r="F195" s="234">
        <v>11</v>
      </c>
      <c r="G195" s="81" t="str">
        <f t="shared" si="213"/>
        <v/>
      </c>
      <c r="H195" s="81" t="str">
        <f t="shared" si="214"/>
        <v/>
      </c>
      <c r="I195" s="81" t="str">
        <f t="shared" si="215"/>
        <v/>
      </c>
      <c r="J195" s="81" t="str">
        <f t="shared" si="216"/>
        <v/>
      </c>
      <c r="K195" s="81" t="str">
        <f t="shared" si="217"/>
        <v/>
      </c>
      <c r="L195" s="81" t="str">
        <f t="shared" si="218"/>
        <v/>
      </c>
      <c r="M195" s="81" t="str">
        <f t="shared" si="219"/>
        <v/>
      </c>
      <c r="N195" s="81" t="str">
        <f t="shared" si="220"/>
        <v/>
      </c>
      <c r="O195" s="81" t="str">
        <f t="shared" si="221"/>
        <v/>
      </c>
      <c r="P195" s="81" t="str">
        <f t="shared" si="222"/>
        <v/>
      </c>
      <c r="Q195" s="81" t="str">
        <f t="shared" si="223"/>
        <v/>
      </c>
      <c r="R195" s="81" t="str">
        <f t="shared" si="224"/>
        <v/>
      </c>
      <c r="S195" s="81" t="str">
        <f t="shared" si="225"/>
        <v/>
      </c>
      <c r="T195" s="81" t="str">
        <f t="shared" si="226"/>
        <v/>
      </c>
      <c r="U195" s="81" t="str">
        <f t="shared" si="227"/>
        <v/>
      </c>
      <c r="V195" s="81" t="str">
        <f t="shared" si="228"/>
        <v/>
      </c>
      <c r="W195" s="81" t="str">
        <f t="shared" si="229"/>
        <v/>
      </c>
      <c r="X195" s="81" t="str">
        <f t="shared" si="230"/>
        <v/>
      </c>
      <c r="Y195" s="81" t="str">
        <f t="shared" si="231"/>
        <v/>
      </c>
      <c r="Z195" s="81" t="str">
        <f t="shared" si="232"/>
        <v/>
      </c>
      <c r="AA195" s="81" t="str">
        <f t="shared" si="233"/>
        <v/>
      </c>
      <c r="AB195" s="81" t="str">
        <f t="shared" si="234"/>
        <v/>
      </c>
      <c r="AC195" s="81" t="str">
        <f t="shared" si="235"/>
        <v/>
      </c>
      <c r="AD195" s="81" t="str">
        <f t="shared" si="236"/>
        <v/>
      </c>
      <c r="AE195" s="81" t="str">
        <f t="shared" si="237"/>
        <v/>
      </c>
      <c r="AF195" s="81" t="str">
        <f t="shared" si="238"/>
        <v/>
      </c>
      <c r="AG195" s="81" t="str">
        <f t="shared" si="239"/>
        <v/>
      </c>
      <c r="AH195" s="81" t="str">
        <f t="shared" si="240"/>
        <v/>
      </c>
      <c r="AI195" s="81" t="str">
        <f t="shared" si="241"/>
        <v/>
      </c>
      <c r="AJ195" s="81" t="str">
        <f t="shared" si="242"/>
        <v/>
      </c>
      <c r="AK195" s="81" t="str">
        <f t="shared" si="243"/>
        <v/>
      </c>
      <c r="AL195" s="404">
        <f>IF(CALCULADORA!$M$2="VERANO",IF('H. VER.'!F20="","",'H. VER.'!F20),IF('H. INV.'!F20="","",'H. INV.'!F20))</f>
        <v>11</v>
      </c>
      <c r="AM195" s="404">
        <f>IF(CALCULADORA!$M$2="VERANO",IF('H. VER.'!V20="","",'H. VER.'!V20),IF('H. INV.'!V20="","",'H. INV.'!V20))</f>
        <v>16</v>
      </c>
      <c r="AN195" s="404">
        <f>IF(CALCULADORA!$M$2="VERANO",IF('H. VER.'!AL20="","",'H. VER.'!AL20),IF('H. INV.'!AL20="","",'H. INV.'!AL20))</f>
        <v>23</v>
      </c>
      <c r="AO195" s="19"/>
      <c r="AP195" s="19"/>
      <c r="AQ195" s="19"/>
      <c r="AR195" s="19"/>
      <c r="AS195" s="19"/>
      <c r="AT195" s="19"/>
      <c r="AU195" s="19"/>
      <c r="AV195" s="19"/>
      <c r="AW195" s="75">
        <f t="shared" si="275"/>
        <v>11</v>
      </c>
      <c r="AX195" s="75">
        <f t="shared" si="276"/>
        <v>16</v>
      </c>
      <c r="AY195" s="75">
        <f t="shared" si="277"/>
        <v>23</v>
      </c>
      <c r="AZ195" s="19"/>
      <c r="BA195" s="80" t="b">
        <f t="shared" si="244"/>
        <v>0</v>
      </c>
      <c r="BB195" s="80" t="b">
        <f t="shared" si="245"/>
        <v>0</v>
      </c>
      <c r="BC195" s="80" t="b">
        <f t="shared" si="246"/>
        <v>0</v>
      </c>
      <c r="BD195" s="80" t="b">
        <f t="shared" si="247"/>
        <v>0</v>
      </c>
      <c r="BE195" s="80" t="b">
        <f t="shared" si="248"/>
        <v>0</v>
      </c>
      <c r="BF195" s="80" t="b">
        <f t="shared" si="249"/>
        <v>0</v>
      </c>
      <c r="BG195" s="80" t="b">
        <f t="shared" si="250"/>
        <v>0</v>
      </c>
      <c r="BH195" s="80" t="b">
        <f t="shared" si="251"/>
        <v>0</v>
      </c>
      <c r="BI195" s="80" t="b">
        <f t="shared" si="252"/>
        <v>0</v>
      </c>
      <c r="BJ195" s="80" t="b">
        <f t="shared" si="253"/>
        <v>0</v>
      </c>
      <c r="BK195" s="80" t="b">
        <f t="shared" si="254"/>
        <v>0</v>
      </c>
      <c r="BL195" s="80" t="b">
        <f t="shared" si="255"/>
        <v>0</v>
      </c>
      <c r="BM195" s="80" t="b">
        <f t="shared" si="256"/>
        <v>0</v>
      </c>
      <c r="BN195" s="80" t="b">
        <f t="shared" si="257"/>
        <v>0</v>
      </c>
      <c r="BO195" s="80" t="b">
        <f t="shared" si="258"/>
        <v>0</v>
      </c>
      <c r="BP195" s="80" t="b">
        <f t="shared" si="259"/>
        <v>0</v>
      </c>
      <c r="BQ195" s="80" t="b">
        <f t="shared" si="260"/>
        <v>0</v>
      </c>
      <c r="BR195" s="80" t="b">
        <f t="shared" si="261"/>
        <v>0</v>
      </c>
      <c r="BS195" s="80" t="b">
        <f t="shared" si="262"/>
        <v>0</v>
      </c>
      <c r="BT195" s="80" t="b">
        <f t="shared" si="263"/>
        <v>0</v>
      </c>
      <c r="BU195" s="80" t="b">
        <f t="shared" si="264"/>
        <v>0</v>
      </c>
      <c r="BV195" s="80" t="b">
        <f t="shared" si="265"/>
        <v>0</v>
      </c>
      <c r="BW195" s="80" t="b">
        <f t="shared" si="266"/>
        <v>0</v>
      </c>
      <c r="BX195" s="80" t="b">
        <f t="shared" si="267"/>
        <v>0</v>
      </c>
      <c r="BY195" s="80" t="b">
        <f t="shared" si="268"/>
        <v>0</v>
      </c>
      <c r="BZ195" s="80" t="b">
        <f t="shared" si="269"/>
        <v>0</v>
      </c>
      <c r="CA195" s="80" t="b">
        <f t="shared" si="270"/>
        <v>0</v>
      </c>
      <c r="CB195" s="80" t="b">
        <f t="shared" si="271"/>
        <v>0</v>
      </c>
      <c r="CC195" s="80" t="b">
        <f t="shared" si="272"/>
        <v>0</v>
      </c>
      <c r="CD195" s="80" t="b">
        <f t="shared" si="273"/>
        <v>0</v>
      </c>
      <c r="CE195" s="80" t="b">
        <f t="shared" si="274"/>
        <v>0</v>
      </c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417" t="str">
        <f t="shared" si="201"/>
        <v/>
      </c>
      <c r="GW195" s="415"/>
    </row>
    <row r="196" spans="1:205" ht="15">
      <c r="A196" s="364"/>
      <c r="B196" s="364"/>
      <c r="C196" s="75"/>
      <c r="D196" s="19"/>
      <c r="E196" s="19"/>
      <c r="F196" s="234">
        <v>12</v>
      </c>
      <c r="G196" s="81" t="str">
        <f t="shared" si="213"/>
        <v/>
      </c>
      <c r="H196" s="81" t="str">
        <f t="shared" si="214"/>
        <v/>
      </c>
      <c r="I196" s="81" t="str">
        <f t="shared" si="215"/>
        <v/>
      </c>
      <c r="J196" s="81" t="str">
        <f t="shared" si="216"/>
        <v/>
      </c>
      <c r="K196" s="81" t="str">
        <f t="shared" si="217"/>
        <v/>
      </c>
      <c r="L196" s="81" t="str">
        <f t="shared" si="218"/>
        <v/>
      </c>
      <c r="M196" s="81" t="str">
        <f t="shared" si="219"/>
        <v/>
      </c>
      <c r="N196" s="81" t="str">
        <f t="shared" si="220"/>
        <v/>
      </c>
      <c r="O196" s="81" t="str">
        <f t="shared" si="221"/>
        <v/>
      </c>
      <c r="P196" s="81" t="str">
        <f t="shared" si="222"/>
        <v/>
      </c>
      <c r="Q196" s="81" t="str">
        <f t="shared" si="223"/>
        <v/>
      </c>
      <c r="R196" s="81" t="str">
        <f t="shared" si="224"/>
        <v/>
      </c>
      <c r="S196" s="81" t="str">
        <f t="shared" si="225"/>
        <v/>
      </c>
      <c r="T196" s="81" t="str">
        <f t="shared" si="226"/>
        <v/>
      </c>
      <c r="U196" s="81" t="str">
        <f t="shared" si="227"/>
        <v/>
      </c>
      <c r="V196" s="81" t="str">
        <f t="shared" si="228"/>
        <v/>
      </c>
      <c r="W196" s="81" t="str">
        <f t="shared" si="229"/>
        <v/>
      </c>
      <c r="X196" s="81" t="str">
        <f t="shared" si="230"/>
        <v/>
      </c>
      <c r="Y196" s="81" t="str">
        <f t="shared" si="231"/>
        <v/>
      </c>
      <c r="Z196" s="81" t="str">
        <f t="shared" si="232"/>
        <v/>
      </c>
      <c r="AA196" s="81" t="str">
        <f t="shared" si="233"/>
        <v/>
      </c>
      <c r="AB196" s="81" t="str">
        <f t="shared" si="234"/>
        <v/>
      </c>
      <c r="AC196" s="81" t="str">
        <f t="shared" si="235"/>
        <v/>
      </c>
      <c r="AD196" s="81" t="str">
        <f t="shared" si="236"/>
        <v/>
      </c>
      <c r="AE196" s="81" t="str">
        <f t="shared" si="237"/>
        <v/>
      </c>
      <c r="AF196" s="81" t="str">
        <f t="shared" si="238"/>
        <v/>
      </c>
      <c r="AG196" s="81" t="str">
        <f t="shared" si="239"/>
        <v/>
      </c>
      <c r="AH196" s="81" t="str">
        <f t="shared" si="240"/>
        <v/>
      </c>
      <c r="AI196" s="81" t="str">
        <f t="shared" si="241"/>
        <v/>
      </c>
      <c r="AJ196" s="81" t="str">
        <f t="shared" si="242"/>
        <v/>
      </c>
      <c r="AK196" s="81" t="str">
        <f t="shared" si="243"/>
        <v/>
      </c>
      <c r="AL196" s="404">
        <f>IF(CALCULADORA!$M$2="VERANO",IF('H. VER.'!F21="","",'H. VER.'!F21),IF('H. INV.'!F21="","",'H. INV.'!F21))</f>
        <v>12</v>
      </c>
      <c r="AM196" s="404">
        <f>IF(CALCULADORA!$M$2="VERANO",IF('H. VER.'!V21="","",'H. VER.'!V21),IF('H. INV.'!V21="","",'H. INV.'!V21))</f>
        <v>17</v>
      </c>
      <c r="AN196" s="404">
        <f>IF(CALCULADORA!$M$2="VERANO",IF('H. VER.'!AL21="","",'H. VER.'!AL21),IF('H. INV.'!AL21="","",'H. INV.'!AL21))</f>
        <v>24</v>
      </c>
      <c r="AO196" s="19"/>
      <c r="AP196" s="19"/>
      <c r="AQ196" s="19"/>
      <c r="AR196" s="19"/>
      <c r="AS196" s="19"/>
      <c r="AT196" s="19"/>
      <c r="AU196" s="19"/>
      <c r="AV196" s="19"/>
      <c r="AW196" s="75">
        <f t="shared" si="275"/>
        <v>12</v>
      </c>
      <c r="AX196" s="75">
        <f t="shared" si="276"/>
        <v>17</v>
      </c>
      <c r="AY196" s="75">
        <f t="shared" si="277"/>
        <v>24</v>
      </c>
      <c r="AZ196" s="19"/>
      <c r="BA196" s="80" t="b">
        <f t="shared" si="244"/>
        <v>0</v>
      </c>
      <c r="BB196" s="80" t="b">
        <f t="shared" si="245"/>
        <v>0</v>
      </c>
      <c r="BC196" s="80" t="b">
        <f t="shared" si="246"/>
        <v>0</v>
      </c>
      <c r="BD196" s="80" t="b">
        <f t="shared" si="247"/>
        <v>0</v>
      </c>
      <c r="BE196" s="80" t="b">
        <f t="shared" si="248"/>
        <v>0</v>
      </c>
      <c r="BF196" s="80" t="b">
        <f t="shared" si="249"/>
        <v>0</v>
      </c>
      <c r="BG196" s="80" t="b">
        <f t="shared" si="250"/>
        <v>0</v>
      </c>
      <c r="BH196" s="80" t="b">
        <f t="shared" si="251"/>
        <v>0</v>
      </c>
      <c r="BI196" s="80" t="b">
        <f t="shared" si="252"/>
        <v>0</v>
      </c>
      <c r="BJ196" s="80" t="b">
        <f t="shared" si="253"/>
        <v>0</v>
      </c>
      <c r="BK196" s="80" t="b">
        <f t="shared" si="254"/>
        <v>0</v>
      </c>
      <c r="BL196" s="80" t="b">
        <f t="shared" si="255"/>
        <v>0</v>
      </c>
      <c r="BM196" s="80" t="b">
        <f t="shared" si="256"/>
        <v>0</v>
      </c>
      <c r="BN196" s="80" t="b">
        <f t="shared" si="257"/>
        <v>0</v>
      </c>
      <c r="BO196" s="80" t="b">
        <f t="shared" si="258"/>
        <v>0</v>
      </c>
      <c r="BP196" s="80" t="b">
        <f t="shared" si="259"/>
        <v>0</v>
      </c>
      <c r="BQ196" s="80" t="b">
        <f t="shared" si="260"/>
        <v>0</v>
      </c>
      <c r="BR196" s="80" t="b">
        <f t="shared" si="261"/>
        <v>0</v>
      </c>
      <c r="BS196" s="80" t="b">
        <f t="shared" si="262"/>
        <v>0</v>
      </c>
      <c r="BT196" s="80" t="b">
        <f t="shared" si="263"/>
        <v>0</v>
      </c>
      <c r="BU196" s="80" t="b">
        <f t="shared" si="264"/>
        <v>0</v>
      </c>
      <c r="BV196" s="80" t="b">
        <f t="shared" si="265"/>
        <v>0</v>
      </c>
      <c r="BW196" s="80" t="b">
        <f t="shared" si="266"/>
        <v>0</v>
      </c>
      <c r="BX196" s="80" t="b">
        <f t="shared" si="267"/>
        <v>0</v>
      </c>
      <c r="BY196" s="80" t="b">
        <f t="shared" si="268"/>
        <v>0</v>
      </c>
      <c r="BZ196" s="80" t="b">
        <f t="shared" si="269"/>
        <v>0</v>
      </c>
      <c r="CA196" s="80" t="b">
        <f t="shared" si="270"/>
        <v>0</v>
      </c>
      <c r="CB196" s="80" t="b">
        <f t="shared" si="271"/>
        <v>0</v>
      </c>
      <c r="CC196" s="80" t="b">
        <f t="shared" si="272"/>
        <v>0</v>
      </c>
      <c r="CD196" s="80" t="b">
        <f t="shared" si="273"/>
        <v>0</v>
      </c>
      <c r="CE196" s="80" t="b">
        <f t="shared" si="274"/>
        <v>0</v>
      </c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417">
        <f t="shared" si="201"/>
        <v>65</v>
      </c>
      <c r="GW196" s="415"/>
    </row>
    <row r="197" spans="1:205" ht="15">
      <c r="A197" s="364"/>
      <c r="B197" s="364"/>
      <c r="C197" s="75"/>
      <c r="D197" s="19"/>
      <c r="E197" s="19"/>
      <c r="F197" s="234">
        <v>13</v>
      </c>
      <c r="G197" s="81" t="str">
        <f t="shared" si="213"/>
        <v/>
      </c>
      <c r="H197" s="81" t="str">
        <f t="shared" si="214"/>
        <v/>
      </c>
      <c r="I197" s="81" t="str">
        <f t="shared" si="215"/>
        <v/>
      </c>
      <c r="J197" s="81" t="str">
        <f t="shared" si="216"/>
        <v/>
      </c>
      <c r="K197" s="81" t="str">
        <f t="shared" si="217"/>
        <v/>
      </c>
      <c r="L197" s="81" t="str">
        <f t="shared" si="218"/>
        <v/>
      </c>
      <c r="M197" s="81" t="str">
        <f t="shared" si="219"/>
        <v/>
      </c>
      <c r="N197" s="81" t="str">
        <f t="shared" si="220"/>
        <v/>
      </c>
      <c r="O197" s="81" t="str">
        <f t="shared" si="221"/>
        <v/>
      </c>
      <c r="P197" s="81" t="str">
        <f t="shared" si="222"/>
        <v/>
      </c>
      <c r="Q197" s="81" t="str">
        <f t="shared" si="223"/>
        <v/>
      </c>
      <c r="R197" s="81" t="str">
        <f t="shared" si="224"/>
        <v/>
      </c>
      <c r="S197" s="81" t="str">
        <f t="shared" si="225"/>
        <v/>
      </c>
      <c r="T197" s="81" t="str">
        <f t="shared" si="226"/>
        <v/>
      </c>
      <c r="U197" s="81" t="str">
        <f t="shared" si="227"/>
        <v/>
      </c>
      <c r="V197" s="81" t="str">
        <f t="shared" si="228"/>
        <v/>
      </c>
      <c r="W197" s="81" t="str">
        <f t="shared" si="229"/>
        <v/>
      </c>
      <c r="X197" s="81" t="str">
        <f t="shared" si="230"/>
        <v/>
      </c>
      <c r="Y197" s="81" t="str">
        <f t="shared" si="231"/>
        <v/>
      </c>
      <c r="Z197" s="81" t="str">
        <f t="shared" si="232"/>
        <v/>
      </c>
      <c r="AA197" s="81" t="str">
        <f t="shared" si="233"/>
        <v/>
      </c>
      <c r="AB197" s="81" t="str">
        <f t="shared" si="234"/>
        <v/>
      </c>
      <c r="AC197" s="81" t="str">
        <f t="shared" si="235"/>
        <v/>
      </c>
      <c r="AD197" s="81" t="str">
        <f t="shared" si="236"/>
        <v/>
      </c>
      <c r="AE197" s="81" t="str">
        <f t="shared" si="237"/>
        <v/>
      </c>
      <c r="AF197" s="81" t="str">
        <f t="shared" si="238"/>
        <v/>
      </c>
      <c r="AG197" s="81" t="str">
        <f t="shared" si="239"/>
        <v/>
      </c>
      <c r="AH197" s="81" t="str">
        <f t="shared" si="240"/>
        <v/>
      </c>
      <c r="AI197" s="81" t="str">
        <f t="shared" si="241"/>
        <v/>
      </c>
      <c r="AJ197" s="81" t="str">
        <f t="shared" si="242"/>
        <v/>
      </c>
      <c r="AK197" s="81" t="str">
        <f t="shared" si="243"/>
        <v/>
      </c>
      <c r="AL197" s="404">
        <f>IF(CALCULADORA!$M$2="VERANO",IF('H. VER.'!F22="","",'H. VER.'!F22),IF('H. INV.'!F22="","",'H. INV.'!F22))</f>
        <v>13</v>
      </c>
      <c r="AM197" s="404">
        <f>IF(CALCULADORA!$M$2="VERANO",IF('H. VER.'!V22="","",'H. VER.'!V22),IF('H. INV.'!V22="","",'H. INV.'!V22))</f>
        <v>19</v>
      </c>
      <c r="AN197" s="404">
        <f>IF(CALCULADORA!$M$2="VERANO",IF('H. VER.'!AL22="","",'H. VER.'!AL22),IF('H. INV.'!AL22="","",'H. INV.'!AL22))</f>
        <v>29</v>
      </c>
      <c r="AO197" s="19"/>
      <c r="AP197" s="19"/>
      <c r="AQ197" s="19"/>
      <c r="AR197" s="19"/>
      <c r="AS197" s="19"/>
      <c r="AT197" s="19"/>
      <c r="AU197" s="19"/>
      <c r="AV197" s="19"/>
      <c r="AW197" s="75">
        <f t="shared" si="275"/>
        <v>13</v>
      </c>
      <c r="AX197" s="75">
        <f t="shared" si="276"/>
        <v>19</v>
      </c>
      <c r="AY197" s="75">
        <f t="shared" si="277"/>
        <v>29</v>
      </c>
      <c r="AZ197" s="19"/>
      <c r="BA197" s="80" t="b">
        <f t="shared" si="244"/>
        <v>0</v>
      </c>
      <c r="BB197" s="80" t="b">
        <f t="shared" si="245"/>
        <v>0</v>
      </c>
      <c r="BC197" s="80" t="b">
        <f t="shared" si="246"/>
        <v>0</v>
      </c>
      <c r="BD197" s="80" t="b">
        <f t="shared" si="247"/>
        <v>0</v>
      </c>
      <c r="BE197" s="80" t="b">
        <f t="shared" si="248"/>
        <v>0</v>
      </c>
      <c r="BF197" s="80" t="b">
        <f t="shared" si="249"/>
        <v>0</v>
      </c>
      <c r="BG197" s="80" t="b">
        <f t="shared" si="250"/>
        <v>0</v>
      </c>
      <c r="BH197" s="80" t="b">
        <f t="shared" si="251"/>
        <v>0</v>
      </c>
      <c r="BI197" s="80" t="b">
        <f t="shared" si="252"/>
        <v>0</v>
      </c>
      <c r="BJ197" s="80" t="b">
        <f t="shared" si="253"/>
        <v>0</v>
      </c>
      <c r="BK197" s="80" t="b">
        <f t="shared" si="254"/>
        <v>0</v>
      </c>
      <c r="BL197" s="80" t="b">
        <f t="shared" si="255"/>
        <v>0</v>
      </c>
      <c r="BM197" s="80" t="b">
        <f t="shared" si="256"/>
        <v>0</v>
      </c>
      <c r="BN197" s="80" t="b">
        <f t="shared" si="257"/>
        <v>0</v>
      </c>
      <c r="BO197" s="80" t="b">
        <f t="shared" si="258"/>
        <v>0</v>
      </c>
      <c r="BP197" s="80" t="b">
        <f t="shared" si="259"/>
        <v>0</v>
      </c>
      <c r="BQ197" s="80" t="b">
        <f t="shared" si="260"/>
        <v>0</v>
      </c>
      <c r="BR197" s="80" t="b">
        <f t="shared" si="261"/>
        <v>0</v>
      </c>
      <c r="BS197" s="80" t="b">
        <f t="shared" si="262"/>
        <v>0</v>
      </c>
      <c r="BT197" s="80" t="b">
        <f t="shared" si="263"/>
        <v>0</v>
      </c>
      <c r="BU197" s="80" t="b">
        <f t="shared" si="264"/>
        <v>0</v>
      </c>
      <c r="BV197" s="80" t="b">
        <f t="shared" si="265"/>
        <v>0</v>
      </c>
      <c r="BW197" s="80" t="b">
        <f t="shared" si="266"/>
        <v>0</v>
      </c>
      <c r="BX197" s="80" t="b">
        <f t="shared" si="267"/>
        <v>0</v>
      </c>
      <c r="BY197" s="80" t="b">
        <f t="shared" si="268"/>
        <v>0</v>
      </c>
      <c r="BZ197" s="80" t="b">
        <f t="shared" si="269"/>
        <v>0</v>
      </c>
      <c r="CA197" s="80" t="b">
        <f t="shared" si="270"/>
        <v>0</v>
      </c>
      <c r="CB197" s="80" t="b">
        <f t="shared" si="271"/>
        <v>0</v>
      </c>
      <c r="CC197" s="80" t="b">
        <f t="shared" si="272"/>
        <v>0</v>
      </c>
      <c r="CD197" s="80" t="b">
        <f t="shared" si="273"/>
        <v>0</v>
      </c>
      <c r="CE197" s="80" t="b">
        <f t="shared" si="274"/>
        <v>0</v>
      </c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417">
        <f t="shared" si="201"/>
        <v>66</v>
      </c>
      <c r="GW197" s="415"/>
    </row>
    <row r="198" spans="1:205" ht="15">
      <c r="A198" s="364"/>
      <c r="B198" s="364"/>
      <c r="C198" s="75"/>
      <c r="D198" s="19"/>
      <c r="E198" s="19"/>
      <c r="F198" s="234">
        <v>14</v>
      </c>
      <c r="G198" s="81" t="str">
        <f t="shared" si="213"/>
        <v/>
      </c>
      <c r="H198" s="81" t="str">
        <f t="shared" si="214"/>
        <v/>
      </c>
      <c r="I198" s="81" t="str">
        <f t="shared" si="215"/>
        <v/>
      </c>
      <c r="J198" s="81" t="str">
        <f t="shared" si="216"/>
        <v/>
      </c>
      <c r="K198" s="81" t="str">
        <f t="shared" si="217"/>
        <v/>
      </c>
      <c r="L198" s="81" t="str">
        <f t="shared" si="218"/>
        <v/>
      </c>
      <c r="M198" s="81" t="str">
        <f t="shared" si="219"/>
        <v/>
      </c>
      <c r="N198" s="81" t="str">
        <f t="shared" si="220"/>
        <v/>
      </c>
      <c r="O198" s="81" t="str">
        <f t="shared" si="221"/>
        <v/>
      </c>
      <c r="P198" s="81" t="str">
        <f t="shared" si="222"/>
        <v/>
      </c>
      <c r="Q198" s="81" t="str">
        <f t="shared" si="223"/>
        <v/>
      </c>
      <c r="R198" s="81" t="str">
        <f t="shared" si="224"/>
        <v/>
      </c>
      <c r="S198" s="81" t="str">
        <f t="shared" si="225"/>
        <v/>
      </c>
      <c r="T198" s="81" t="str">
        <f t="shared" si="226"/>
        <v/>
      </c>
      <c r="U198" s="81" t="str">
        <f t="shared" si="227"/>
        <v/>
      </c>
      <c r="V198" s="81" t="str">
        <f t="shared" si="228"/>
        <v/>
      </c>
      <c r="W198" s="81" t="str">
        <f t="shared" si="229"/>
        <v/>
      </c>
      <c r="X198" s="81" t="str">
        <f t="shared" si="230"/>
        <v/>
      </c>
      <c r="Y198" s="81" t="str">
        <f t="shared" si="231"/>
        <v/>
      </c>
      <c r="Z198" s="81" t="str">
        <f t="shared" si="232"/>
        <v/>
      </c>
      <c r="AA198" s="81" t="str">
        <f t="shared" si="233"/>
        <v/>
      </c>
      <c r="AB198" s="81" t="str">
        <f t="shared" si="234"/>
        <v/>
      </c>
      <c r="AC198" s="81" t="str">
        <f t="shared" si="235"/>
        <v/>
      </c>
      <c r="AD198" s="81" t="str">
        <f t="shared" si="236"/>
        <v/>
      </c>
      <c r="AE198" s="81" t="str">
        <f t="shared" si="237"/>
        <v/>
      </c>
      <c r="AF198" s="81" t="str">
        <f t="shared" si="238"/>
        <v/>
      </c>
      <c r="AG198" s="81" t="str">
        <f t="shared" si="239"/>
        <v/>
      </c>
      <c r="AH198" s="81" t="str">
        <f t="shared" si="240"/>
        <v/>
      </c>
      <c r="AI198" s="81" t="str">
        <f t="shared" si="241"/>
        <v/>
      </c>
      <c r="AJ198" s="81" t="str">
        <f t="shared" si="242"/>
        <v/>
      </c>
      <c r="AK198" s="81" t="str">
        <f t="shared" si="243"/>
        <v/>
      </c>
      <c r="AL198" s="404">
        <f>IF(CALCULADORA!$M$2="VERANO",IF('H. VER.'!F23="","",'H. VER.'!F23),IF('H. INV.'!F23="","",'H. INV.'!F23))</f>
        <v>14</v>
      </c>
      <c r="AM198" s="404">
        <f>IF(CALCULADORA!$M$2="VERANO",IF('H. VER.'!V23="","",'H. VER.'!V23),IF('H. INV.'!V23="","",'H. INV.'!V23))</f>
        <v>20</v>
      </c>
      <c r="AN198" s="404">
        <f>IF(CALCULADORA!$M$2="VERANO",IF('H. VER.'!AL23="","",'H. VER.'!AL23),IF('H. INV.'!AL23="","",'H. INV.'!AL23))</f>
        <v>30</v>
      </c>
      <c r="AO198" s="19"/>
      <c r="AP198" s="19"/>
      <c r="AQ198" s="19"/>
      <c r="AR198" s="19"/>
      <c r="AS198" s="19"/>
      <c r="AT198" s="19"/>
      <c r="AU198" s="19"/>
      <c r="AV198" s="19"/>
      <c r="AW198" s="75">
        <f t="shared" si="275"/>
        <v>14</v>
      </c>
      <c r="AX198" s="75">
        <f t="shared" si="276"/>
        <v>20</v>
      </c>
      <c r="AY198" s="75">
        <f t="shared" si="277"/>
        <v>30</v>
      </c>
      <c r="AZ198" s="19"/>
      <c r="BA198" s="80" t="b">
        <f t="shared" si="244"/>
        <v>0</v>
      </c>
      <c r="BB198" s="80" t="b">
        <f t="shared" si="245"/>
        <v>0</v>
      </c>
      <c r="BC198" s="80" t="b">
        <f t="shared" si="246"/>
        <v>0</v>
      </c>
      <c r="BD198" s="80" t="b">
        <f t="shared" si="247"/>
        <v>0</v>
      </c>
      <c r="BE198" s="80" t="b">
        <f t="shared" si="248"/>
        <v>0</v>
      </c>
      <c r="BF198" s="80" t="b">
        <f t="shared" si="249"/>
        <v>0</v>
      </c>
      <c r="BG198" s="80" t="b">
        <f t="shared" si="250"/>
        <v>0</v>
      </c>
      <c r="BH198" s="80" t="b">
        <f t="shared" si="251"/>
        <v>0</v>
      </c>
      <c r="BI198" s="80" t="b">
        <f t="shared" si="252"/>
        <v>0</v>
      </c>
      <c r="BJ198" s="80" t="b">
        <f t="shared" si="253"/>
        <v>0</v>
      </c>
      <c r="BK198" s="80" t="b">
        <f t="shared" si="254"/>
        <v>0</v>
      </c>
      <c r="BL198" s="80" t="b">
        <f t="shared" si="255"/>
        <v>0</v>
      </c>
      <c r="BM198" s="80" t="b">
        <f t="shared" si="256"/>
        <v>0</v>
      </c>
      <c r="BN198" s="80" t="b">
        <f t="shared" si="257"/>
        <v>0</v>
      </c>
      <c r="BO198" s="80" t="b">
        <f t="shared" si="258"/>
        <v>0</v>
      </c>
      <c r="BP198" s="80" t="b">
        <f t="shared" si="259"/>
        <v>0</v>
      </c>
      <c r="BQ198" s="80" t="b">
        <f t="shared" si="260"/>
        <v>0</v>
      </c>
      <c r="BR198" s="80" t="b">
        <f t="shared" si="261"/>
        <v>0</v>
      </c>
      <c r="BS198" s="80" t="b">
        <f t="shared" si="262"/>
        <v>0</v>
      </c>
      <c r="BT198" s="80" t="b">
        <f t="shared" si="263"/>
        <v>0</v>
      </c>
      <c r="BU198" s="80" t="b">
        <f t="shared" si="264"/>
        <v>0</v>
      </c>
      <c r="BV198" s="80" t="b">
        <f t="shared" si="265"/>
        <v>0</v>
      </c>
      <c r="BW198" s="80" t="b">
        <f t="shared" si="266"/>
        <v>0</v>
      </c>
      <c r="BX198" s="80" t="b">
        <f t="shared" si="267"/>
        <v>0</v>
      </c>
      <c r="BY198" s="80" t="b">
        <f t="shared" si="268"/>
        <v>0</v>
      </c>
      <c r="BZ198" s="80" t="b">
        <f t="shared" si="269"/>
        <v>0</v>
      </c>
      <c r="CA198" s="80" t="b">
        <f t="shared" si="270"/>
        <v>0</v>
      </c>
      <c r="CB198" s="80" t="b">
        <f t="shared" si="271"/>
        <v>0</v>
      </c>
      <c r="CC198" s="80" t="b">
        <f t="shared" si="272"/>
        <v>0</v>
      </c>
      <c r="CD198" s="80" t="b">
        <f t="shared" si="273"/>
        <v>0</v>
      </c>
      <c r="CE198" s="80" t="b">
        <f t="shared" si="274"/>
        <v>0</v>
      </c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417">
        <f t="shared" si="201"/>
        <v>67</v>
      </c>
      <c r="GW198" s="415"/>
    </row>
    <row r="199" spans="1:205" ht="15">
      <c r="A199" s="364"/>
      <c r="B199" s="364"/>
      <c r="C199" s="75"/>
      <c r="D199" s="19"/>
      <c r="E199" s="19"/>
      <c r="F199" s="234">
        <v>15</v>
      </c>
      <c r="G199" s="81" t="str">
        <f t="shared" si="213"/>
        <v/>
      </c>
      <c r="H199" s="81" t="str">
        <f t="shared" si="214"/>
        <v/>
      </c>
      <c r="I199" s="81" t="str">
        <f t="shared" si="215"/>
        <v/>
      </c>
      <c r="J199" s="81" t="str">
        <f t="shared" si="216"/>
        <v/>
      </c>
      <c r="K199" s="81" t="str">
        <f t="shared" si="217"/>
        <v/>
      </c>
      <c r="L199" s="81" t="str">
        <f t="shared" si="218"/>
        <v/>
      </c>
      <c r="M199" s="81" t="str">
        <f t="shared" si="219"/>
        <v/>
      </c>
      <c r="N199" s="81" t="str">
        <f t="shared" si="220"/>
        <v/>
      </c>
      <c r="O199" s="81" t="str">
        <f t="shared" si="221"/>
        <v/>
      </c>
      <c r="P199" s="81" t="str">
        <f t="shared" si="222"/>
        <v/>
      </c>
      <c r="Q199" s="81" t="str">
        <f t="shared" si="223"/>
        <v/>
      </c>
      <c r="R199" s="81" t="str">
        <f t="shared" si="224"/>
        <v/>
      </c>
      <c r="S199" s="81" t="str">
        <f t="shared" si="225"/>
        <v/>
      </c>
      <c r="T199" s="81" t="str">
        <f t="shared" si="226"/>
        <v/>
      </c>
      <c r="U199" s="81" t="str">
        <f t="shared" si="227"/>
        <v/>
      </c>
      <c r="V199" s="81" t="str">
        <f t="shared" si="228"/>
        <v/>
      </c>
      <c r="W199" s="81" t="str">
        <f t="shared" si="229"/>
        <v/>
      </c>
      <c r="X199" s="81" t="str">
        <f t="shared" si="230"/>
        <v/>
      </c>
      <c r="Y199" s="81" t="str">
        <f t="shared" si="231"/>
        <v/>
      </c>
      <c r="Z199" s="81" t="str">
        <f t="shared" si="232"/>
        <v/>
      </c>
      <c r="AA199" s="81" t="str">
        <f t="shared" si="233"/>
        <v/>
      </c>
      <c r="AB199" s="81" t="str">
        <f t="shared" si="234"/>
        <v/>
      </c>
      <c r="AC199" s="81" t="str">
        <f t="shared" si="235"/>
        <v/>
      </c>
      <c r="AD199" s="81" t="str">
        <f t="shared" si="236"/>
        <v/>
      </c>
      <c r="AE199" s="81" t="str">
        <f t="shared" si="237"/>
        <v/>
      </c>
      <c r="AF199" s="81" t="str">
        <f t="shared" si="238"/>
        <v/>
      </c>
      <c r="AG199" s="81" t="str">
        <f t="shared" si="239"/>
        <v/>
      </c>
      <c r="AH199" s="81" t="str">
        <f t="shared" si="240"/>
        <v/>
      </c>
      <c r="AI199" s="81" t="str">
        <f t="shared" si="241"/>
        <v/>
      </c>
      <c r="AJ199" s="81" t="str">
        <f t="shared" si="242"/>
        <v/>
      </c>
      <c r="AK199" s="81" t="str">
        <f t="shared" si="243"/>
        <v/>
      </c>
      <c r="AL199" s="404">
        <f>IF(CALCULADORA!$M$2="VERANO",IF('H. VER.'!F24="","",'H. VER.'!F24),IF('H. INV.'!F24="","",'H. INV.'!F24))</f>
        <v>15</v>
      </c>
      <c r="AM199" s="404">
        <f>IF(CALCULADORA!$M$2="VERANO",IF('H. VER.'!V24="","",'H. VER.'!V24),IF('H. INV.'!V24="","",'H. INV.'!V24))</f>
        <v>23</v>
      </c>
      <c r="AN199" s="404">
        <f>IF(CALCULADORA!$M$2="VERANO",IF('H. VER.'!AL24="","",'H. VER.'!AL24),IF('H. INV.'!AL24="","",'H. INV.'!AL24))</f>
        <v>32</v>
      </c>
      <c r="AO199" s="19"/>
      <c r="AP199" s="19"/>
      <c r="AQ199" s="19"/>
      <c r="AR199" s="19"/>
      <c r="AS199" s="19"/>
      <c r="AT199" s="19"/>
      <c r="AU199" s="19"/>
      <c r="AV199" s="19"/>
      <c r="AW199" s="75">
        <f t="shared" si="275"/>
        <v>15</v>
      </c>
      <c r="AX199" s="75">
        <f t="shared" si="276"/>
        <v>23</v>
      </c>
      <c r="AY199" s="75">
        <f t="shared" si="277"/>
        <v>32</v>
      </c>
      <c r="AZ199" s="19"/>
      <c r="BA199" s="80" t="b">
        <f t="shared" si="244"/>
        <v>0</v>
      </c>
      <c r="BB199" s="80" t="b">
        <f t="shared" si="245"/>
        <v>0</v>
      </c>
      <c r="BC199" s="80" t="b">
        <f t="shared" si="246"/>
        <v>0</v>
      </c>
      <c r="BD199" s="80" t="b">
        <f t="shared" si="247"/>
        <v>0</v>
      </c>
      <c r="BE199" s="80" t="b">
        <f t="shared" si="248"/>
        <v>0</v>
      </c>
      <c r="BF199" s="80" t="b">
        <f t="shared" si="249"/>
        <v>0</v>
      </c>
      <c r="BG199" s="80" t="b">
        <f t="shared" si="250"/>
        <v>0</v>
      </c>
      <c r="BH199" s="80" t="b">
        <f t="shared" si="251"/>
        <v>0</v>
      </c>
      <c r="BI199" s="80" t="b">
        <f t="shared" si="252"/>
        <v>0</v>
      </c>
      <c r="BJ199" s="80" t="b">
        <f t="shared" si="253"/>
        <v>0</v>
      </c>
      <c r="BK199" s="80" t="b">
        <f t="shared" si="254"/>
        <v>0</v>
      </c>
      <c r="BL199" s="80" t="b">
        <f t="shared" si="255"/>
        <v>0</v>
      </c>
      <c r="BM199" s="80" t="b">
        <f t="shared" si="256"/>
        <v>0</v>
      </c>
      <c r="BN199" s="80" t="b">
        <f t="shared" si="257"/>
        <v>0</v>
      </c>
      <c r="BO199" s="80" t="b">
        <f t="shared" si="258"/>
        <v>0</v>
      </c>
      <c r="BP199" s="80" t="b">
        <f t="shared" si="259"/>
        <v>0</v>
      </c>
      <c r="BQ199" s="80" t="b">
        <f t="shared" si="260"/>
        <v>0</v>
      </c>
      <c r="BR199" s="80" t="b">
        <f t="shared" si="261"/>
        <v>0</v>
      </c>
      <c r="BS199" s="80" t="b">
        <f t="shared" si="262"/>
        <v>0</v>
      </c>
      <c r="BT199" s="80" t="b">
        <f t="shared" si="263"/>
        <v>0</v>
      </c>
      <c r="BU199" s="80" t="b">
        <f t="shared" si="264"/>
        <v>0</v>
      </c>
      <c r="BV199" s="80" t="b">
        <f t="shared" si="265"/>
        <v>0</v>
      </c>
      <c r="BW199" s="80" t="b">
        <f t="shared" si="266"/>
        <v>0</v>
      </c>
      <c r="BX199" s="80" t="b">
        <f t="shared" si="267"/>
        <v>0</v>
      </c>
      <c r="BY199" s="80" t="b">
        <f t="shared" si="268"/>
        <v>0</v>
      </c>
      <c r="BZ199" s="80" t="b">
        <f t="shared" si="269"/>
        <v>0</v>
      </c>
      <c r="CA199" s="80" t="b">
        <f t="shared" si="270"/>
        <v>0</v>
      </c>
      <c r="CB199" s="80" t="b">
        <f t="shared" si="271"/>
        <v>0</v>
      </c>
      <c r="CC199" s="80" t="b">
        <f t="shared" si="272"/>
        <v>0</v>
      </c>
      <c r="CD199" s="80" t="b">
        <f t="shared" si="273"/>
        <v>0</v>
      </c>
      <c r="CE199" s="80" t="b">
        <f t="shared" si="274"/>
        <v>0</v>
      </c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417">
        <f t="shared" si="201"/>
        <v>69</v>
      </c>
      <c r="GW199" s="415"/>
    </row>
    <row r="200" spans="1:205" ht="15">
      <c r="A200" s="364"/>
      <c r="B200" s="364"/>
      <c r="C200" s="75"/>
      <c r="D200" s="19"/>
      <c r="E200" s="19"/>
      <c r="F200" s="234">
        <v>16</v>
      </c>
      <c r="G200" s="81" t="str">
        <f t="shared" si="213"/>
        <v/>
      </c>
      <c r="H200" s="81" t="str">
        <f t="shared" si="214"/>
        <v/>
      </c>
      <c r="I200" s="81" t="str">
        <f t="shared" si="215"/>
        <v/>
      </c>
      <c r="J200" s="81" t="str">
        <f t="shared" si="216"/>
        <v/>
      </c>
      <c r="K200" s="81" t="str">
        <f t="shared" si="217"/>
        <v/>
      </c>
      <c r="L200" s="81" t="str">
        <f t="shared" si="218"/>
        <v/>
      </c>
      <c r="M200" s="81" t="str">
        <f t="shared" si="219"/>
        <v/>
      </c>
      <c r="N200" s="81" t="str">
        <f t="shared" si="220"/>
        <v/>
      </c>
      <c r="O200" s="81" t="str">
        <f t="shared" si="221"/>
        <v/>
      </c>
      <c r="P200" s="81" t="str">
        <f t="shared" si="222"/>
        <v/>
      </c>
      <c r="Q200" s="81" t="str">
        <f t="shared" si="223"/>
        <v/>
      </c>
      <c r="R200" s="81" t="str">
        <f t="shared" si="224"/>
        <v/>
      </c>
      <c r="S200" s="81" t="str">
        <f t="shared" si="225"/>
        <v/>
      </c>
      <c r="T200" s="81" t="str">
        <f t="shared" si="226"/>
        <v/>
      </c>
      <c r="U200" s="81" t="str">
        <f t="shared" si="227"/>
        <v/>
      </c>
      <c r="V200" s="81" t="str">
        <f t="shared" si="228"/>
        <v/>
      </c>
      <c r="W200" s="81" t="str">
        <f t="shared" si="229"/>
        <v/>
      </c>
      <c r="X200" s="81" t="str">
        <f t="shared" si="230"/>
        <v/>
      </c>
      <c r="Y200" s="81" t="str">
        <f t="shared" si="231"/>
        <v/>
      </c>
      <c r="Z200" s="81" t="str">
        <f t="shared" si="232"/>
        <v/>
      </c>
      <c r="AA200" s="81" t="str">
        <f t="shared" si="233"/>
        <v/>
      </c>
      <c r="AB200" s="81" t="str">
        <f t="shared" si="234"/>
        <v/>
      </c>
      <c r="AC200" s="81" t="str">
        <f t="shared" si="235"/>
        <v/>
      </c>
      <c r="AD200" s="81" t="str">
        <f t="shared" si="236"/>
        <v/>
      </c>
      <c r="AE200" s="81" t="str">
        <f t="shared" si="237"/>
        <v/>
      </c>
      <c r="AF200" s="81" t="str">
        <f t="shared" si="238"/>
        <v/>
      </c>
      <c r="AG200" s="81" t="str">
        <f t="shared" si="239"/>
        <v/>
      </c>
      <c r="AH200" s="81" t="str">
        <f t="shared" si="240"/>
        <v/>
      </c>
      <c r="AI200" s="81" t="str">
        <f t="shared" si="241"/>
        <v/>
      </c>
      <c r="AJ200" s="81" t="str">
        <f t="shared" si="242"/>
        <v/>
      </c>
      <c r="AK200" s="81" t="str">
        <f t="shared" si="243"/>
        <v/>
      </c>
      <c r="AL200" s="404">
        <f>IF(CALCULADORA!$M$2="VERANO",IF('H. VER.'!F25="","",'H. VER.'!F25),IF('H. INV.'!F25="","",'H. INV.'!F25))</f>
        <v>16</v>
      </c>
      <c r="AM200" s="404">
        <f>IF(CALCULADORA!$M$2="VERANO",IF('H. VER.'!V25="","",'H. VER.'!V25),IF('H. INV.'!V25="","",'H. INV.'!V25))</f>
        <v>24</v>
      </c>
      <c r="AN200" s="404">
        <f>IF(CALCULADORA!$M$2="VERANO",IF('H. VER.'!AL25="","",'H. VER.'!AL25),IF('H. INV.'!AL25="","",'H. INV.'!AL25))</f>
        <v>45</v>
      </c>
      <c r="AO200" s="19"/>
      <c r="AP200" s="19"/>
      <c r="AQ200" s="19"/>
      <c r="AR200" s="19"/>
      <c r="AS200" s="19"/>
      <c r="AT200" s="19"/>
      <c r="AU200" s="19"/>
      <c r="AV200" s="19"/>
      <c r="AW200" s="75">
        <f t="shared" si="275"/>
        <v>16</v>
      </c>
      <c r="AX200" s="75">
        <f t="shared" si="276"/>
        <v>24</v>
      </c>
      <c r="AY200" s="75">
        <f t="shared" si="277"/>
        <v>45</v>
      </c>
      <c r="AZ200" s="19"/>
      <c r="BA200" s="80" t="b">
        <f t="shared" si="244"/>
        <v>0</v>
      </c>
      <c r="BB200" s="80" t="b">
        <f t="shared" si="245"/>
        <v>0</v>
      </c>
      <c r="BC200" s="80" t="b">
        <f t="shared" si="246"/>
        <v>0</v>
      </c>
      <c r="BD200" s="80" t="b">
        <f t="shared" si="247"/>
        <v>0</v>
      </c>
      <c r="BE200" s="80" t="b">
        <f t="shared" si="248"/>
        <v>0</v>
      </c>
      <c r="BF200" s="80" t="b">
        <f t="shared" si="249"/>
        <v>0</v>
      </c>
      <c r="BG200" s="80" t="b">
        <f t="shared" si="250"/>
        <v>0</v>
      </c>
      <c r="BH200" s="80" t="b">
        <f t="shared" si="251"/>
        <v>0</v>
      </c>
      <c r="BI200" s="80" t="b">
        <f t="shared" si="252"/>
        <v>0</v>
      </c>
      <c r="BJ200" s="80" t="b">
        <f t="shared" si="253"/>
        <v>0</v>
      </c>
      <c r="BK200" s="80" t="b">
        <f t="shared" si="254"/>
        <v>0</v>
      </c>
      <c r="BL200" s="80" t="b">
        <f t="shared" si="255"/>
        <v>0</v>
      </c>
      <c r="BM200" s="80" t="b">
        <f t="shared" si="256"/>
        <v>0</v>
      </c>
      <c r="BN200" s="80" t="b">
        <f t="shared" si="257"/>
        <v>0</v>
      </c>
      <c r="BO200" s="80" t="b">
        <f t="shared" si="258"/>
        <v>0</v>
      </c>
      <c r="BP200" s="80" t="b">
        <f t="shared" si="259"/>
        <v>0</v>
      </c>
      <c r="BQ200" s="80" t="b">
        <f t="shared" si="260"/>
        <v>0</v>
      </c>
      <c r="BR200" s="80" t="b">
        <f t="shared" si="261"/>
        <v>0</v>
      </c>
      <c r="BS200" s="80" t="b">
        <f t="shared" si="262"/>
        <v>0</v>
      </c>
      <c r="BT200" s="80" t="b">
        <f t="shared" si="263"/>
        <v>0</v>
      </c>
      <c r="BU200" s="80" t="b">
        <f t="shared" si="264"/>
        <v>0</v>
      </c>
      <c r="BV200" s="80" t="b">
        <f t="shared" si="265"/>
        <v>0</v>
      </c>
      <c r="BW200" s="80" t="b">
        <f t="shared" si="266"/>
        <v>0</v>
      </c>
      <c r="BX200" s="80" t="b">
        <f t="shared" si="267"/>
        <v>0</v>
      </c>
      <c r="BY200" s="80" t="b">
        <f t="shared" si="268"/>
        <v>0</v>
      </c>
      <c r="BZ200" s="80" t="b">
        <f t="shared" si="269"/>
        <v>0</v>
      </c>
      <c r="CA200" s="80" t="b">
        <f t="shared" si="270"/>
        <v>0</v>
      </c>
      <c r="CB200" s="80" t="b">
        <f t="shared" si="271"/>
        <v>0</v>
      </c>
      <c r="CC200" s="80" t="b">
        <f t="shared" si="272"/>
        <v>0</v>
      </c>
      <c r="CD200" s="80" t="b">
        <f t="shared" si="273"/>
        <v>0</v>
      </c>
      <c r="CE200" s="80" t="b">
        <f t="shared" si="274"/>
        <v>0</v>
      </c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417">
        <f t="shared" si="201"/>
        <v>70</v>
      </c>
      <c r="GW200" s="415"/>
    </row>
    <row r="201" spans="1:205" ht="15">
      <c r="A201" s="364"/>
      <c r="B201" s="364"/>
      <c r="C201" s="75"/>
      <c r="D201" s="19"/>
      <c r="E201" s="19"/>
      <c r="F201" s="234">
        <v>17</v>
      </c>
      <c r="G201" s="81" t="str">
        <f t="shared" si="213"/>
        <v/>
      </c>
      <c r="H201" s="81" t="str">
        <f t="shared" si="214"/>
        <v/>
      </c>
      <c r="I201" s="81" t="str">
        <f t="shared" si="215"/>
        <v/>
      </c>
      <c r="J201" s="81" t="str">
        <f t="shared" si="216"/>
        <v/>
      </c>
      <c r="K201" s="81" t="str">
        <f t="shared" si="217"/>
        <v/>
      </c>
      <c r="L201" s="81" t="str">
        <f t="shared" si="218"/>
        <v/>
      </c>
      <c r="M201" s="81" t="str">
        <f t="shared" si="219"/>
        <v/>
      </c>
      <c r="N201" s="81" t="str">
        <f t="shared" si="220"/>
        <v/>
      </c>
      <c r="O201" s="81" t="str">
        <f t="shared" si="221"/>
        <v/>
      </c>
      <c r="P201" s="81" t="str">
        <f t="shared" si="222"/>
        <v/>
      </c>
      <c r="Q201" s="81" t="str">
        <f t="shared" si="223"/>
        <v/>
      </c>
      <c r="R201" s="81" t="str">
        <f t="shared" si="224"/>
        <v/>
      </c>
      <c r="S201" s="81" t="str">
        <f t="shared" si="225"/>
        <v/>
      </c>
      <c r="T201" s="81" t="str">
        <f t="shared" si="226"/>
        <v/>
      </c>
      <c r="U201" s="81" t="str">
        <f t="shared" si="227"/>
        <v/>
      </c>
      <c r="V201" s="81" t="str">
        <f t="shared" si="228"/>
        <v/>
      </c>
      <c r="W201" s="81" t="str">
        <f t="shared" si="229"/>
        <v/>
      </c>
      <c r="X201" s="81" t="str">
        <f t="shared" si="230"/>
        <v/>
      </c>
      <c r="Y201" s="81" t="str">
        <f t="shared" si="231"/>
        <v/>
      </c>
      <c r="Z201" s="81" t="str">
        <f t="shared" si="232"/>
        <v/>
      </c>
      <c r="AA201" s="81" t="str">
        <f t="shared" si="233"/>
        <v/>
      </c>
      <c r="AB201" s="81" t="str">
        <f t="shared" si="234"/>
        <v/>
      </c>
      <c r="AC201" s="81" t="str">
        <f t="shared" si="235"/>
        <v/>
      </c>
      <c r="AD201" s="81" t="str">
        <f t="shared" si="236"/>
        <v/>
      </c>
      <c r="AE201" s="81" t="str">
        <f t="shared" si="237"/>
        <v/>
      </c>
      <c r="AF201" s="81" t="str">
        <f t="shared" si="238"/>
        <v/>
      </c>
      <c r="AG201" s="81" t="str">
        <f t="shared" si="239"/>
        <v/>
      </c>
      <c r="AH201" s="81" t="str">
        <f t="shared" si="240"/>
        <v/>
      </c>
      <c r="AI201" s="81" t="str">
        <f t="shared" si="241"/>
        <v/>
      </c>
      <c r="AJ201" s="81" t="str">
        <f t="shared" si="242"/>
        <v/>
      </c>
      <c r="AK201" s="81" t="str">
        <f t="shared" si="243"/>
        <v/>
      </c>
      <c r="AL201" s="404">
        <f>IF(CALCULADORA!$M$2="VERANO",IF('H. VER.'!F26="","",'H. VER.'!F26),IF('H. INV.'!F26="","",'H. INV.'!F26))</f>
        <v>17</v>
      </c>
      <c r="AM201" s="404">
        <f>IF(CALCULADORA!$M$2="VERANO",IF('H. VER.'!V26="","",'H. VER.'!V26),IF('H. INV.'!V26="","",'H. INV.'!V26))</f>
        <v>25</v>
      </c>
      <c r="AN201" s="404">
        <f>IF(CALCULADORA!$M$2="VERANO",IF('H. VER.'!AL26="","",'H. VER.'!AL26),IF('H. INV.'!AL26="","",'H. INV.'!AL26))</f>
        <v>46</v>
      </c>
      <c r="AO201" s="19"/>
      <c r="AP201" s="19"/>
      <c r="AQ201" s="19"/>
      <c r="AR201" s="19"/>
      <c r="AS201" s="19"/>
      <c r="AT201" s="19"/>
      <c r="AU201" s="19"/>
      <c r="AV201" s="19"/>
      <c r="AW201" s="75">
        <f t="shared" si="275"/>
        <v>17</v>
      </c>
      <c r="AX201" s="75">
        <f t="shared" si="276"/>
        <v>25</v>
      </c>
      <c r="AY201" s="75">
        <f t="shared" si="277"/>
        <v>46</v>
      </c>
      <c r="AZ201" s="19"/>
      <c r="BA201" s="80" t="b">
        <f t="shared" si="244"/>
        <v>0</v>
      </c>
      <c r="BB201" s="80" t="b">
        <f t="shared" si="245"/>
        <v>0</v>
      </c>
      <c r="BC201" s="80" t="b">
        <f t="shared" si="246"/>
        <v>0</v>
      </c>
      <c r="BD201" s="80" t="b">
        <f t="shared" si="247"/>
        <v>0</v>
      </c>
      <c r="BE201" s="80" t="b">
        <f t="shared" si="248"/>
        <v>0</v>
      </c>
      <c r="BF201" s="80" t="b">
        <f t="shared" si="249"/>
        <v>0</v>
      </c>
      <c r="BG201" s="80" t="b">
        <f t="shared" si="250"/>
        <v>0</v>
      </c>
      <c r="BH201" s="80" t="b">
        <f t="shared" si="251"/>
        <v>0</v>
      </c>
      <c r="BI201" s="80" t="b">
        <f t="shared" si="252"/>
        <v>0</v>
      </c>
      <c r="BJ201" s="80" t="b">
        <f t="shared" si="253"/>
        <v>0</v>
      </c>
      <c r="BK201" s="80" t="b">
        <f t="shared" si="254"/>
        <v>0</v>
      </c>
      <c r="BL201" s="80" t="b">
        <f t="shared" si="255"/>
        <v>0</v>
      </c>
      <c r="BM201" s="80" t="b">
        <f t="shared" si="256"/>
        <v>0</v>
      </c>
      <c r="BN201" s="80" t="b">
        <f t="shared" si="257"/>
        <v>0</v>
      </c>
      <c r="BO201" s="80" t="b">
        <f t="shared" si="258"/>
        <v>0</v>
      </c>
      <c r="BP201" s="80" t="b">
        <f t="shared" si="259"/>
        <v>0</v>
      </c>
      <c r="BQ201" s="80" t="b">
        <f t="shared" si="260"/>
        <v>0</v>
      </c>
      <c r="BR201" s="80" t="b">
        <f t="shared" si="261"/>
        <v>0</v>
      </c>
      <c r="BS201" s="80" t="b">
        <f t="shared" si="262"/>
        <v>0</v>
      </c>
      <c r="BT201" s="80" t="b">
        <f t="shared" si="263"/>
        <v>0</v>
      </c>
      <c r="BU201" s="80" t="b">
        <f t="shared" si="264"/>
        <v>0</v>
      </c>
      <c r="BV201" s="80" t="b">
        <f t="shared" si="265"/>
        <v>0</v>
      </c>
      <c r="BW201" s="80" t="b">
        <f t="shared" si="266"/>
        <v>0</v>
      </c>
      <c r="BX201" s="80" t="b">
        <f t="shared" si="267"/>
        <v>0</v>
      </c>
      <c r="BY201" s="80" t="b">
        <f t="shared" si="268"/>
        <v>0</v>
      </c>
      <c r="BZ201" s="80" t="b">
        <f t="shared" si="269"/>
        <v>0</v>
      </c>
      <c r="CA201" s="80" t="b">
        <f t="shared" si="270"/>
        <v>0</v>
      </c>
      <c r="CB201" s="80" t="b">
        <f t="shared" si="271"/>
        <v>0</v>
      </c>
      <c r="CC201" s="80" t="b">
        <f t="shared" si="272"/>
        <v>0</v>
      </c>
      <c r="CD201" s="80" t="b">
        <f t="shared" si="273"/>
        <v>0</v>
      </c>
      <c r="CE201" s="80" t="b">
        <f t="shared" si="274"/>
        <v>0</v>
      </c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417">
        <f t="shared" si="201"/>
        <v>71</v>
      </c>
      <c r="GW201" s="415"/>
    </row>
    <row r="202" spans="1:205" ht="15">
      <c r="A202" s="364"/>
      <c r="B202" s="364"/>
      <c r="C202" s="75"/>
      <c r="D202" s="19"/>
      <c r="E202" s="19"/>
      <c r="F202" s="234">
        <v>18</v>
      </c>
      <c r="G202" s="81" t="str">
        <f t="shared" si="213"/>
        <v/>
      </c>
      <c r="H202" s="81" t="str">
        <f t="shared" si="214"/>
        <v/>
      </c>
      <c r="I202" s="81" t="str">
        <f t="shared" si="215"/>
        <v/>
      </c>
      <c r="J202" s="81" t="str">
        <f t="shared" si="216"/>
        <v/>
      </c>
      <c r="K202" s="81" t="str">
        <f t="shared" si="217"/>
        <v/>
      </c>
      <c r="L202" s="81" t="str">
        <f t="shared" si="218"/>
        <v/>
      </c>
      <c r="M202" s="81" t="str">
        <f t="shared" si="219"/>
        <v/>
      </c>
      <c r="N202" s="81" t="str">
        <f t="shared" si="220"/>
        <v/>
      </c>
      <c r="O202" s="81" t="str">
        <f t="shared" si="221"/>
        <v/>
      </c>
      <c r="P202" s="81" t="str">
        <f t="shared" si="222"/>
        <v/>
      </c>
      <c r="Q202" s="81" t="str">
        <f t="shared" si="223"/>
        <v/>
      </c>
      <c r="R202" s="81" t="str">
        <f t="shared" si="224"/>
        <v/>
      </c>
      <c r="S202" s="81" t="str">
        <f t="shared" si="225"/>
        <v/>
      </c>
      <c r="T202" s="81" t="str">
        <f t="shared" si="226"/>
        <v/>
      </c>
      <c r="U202" s="81" t="str">
        <f t="shared" si="227"/>
        <v/>
      </c>
      <c r="V202" s="81" t="str">
        <f t="shared" si="228"/>
        <v/>
      </c>
      <c r="W202" s="81" t="str">
        <f t="shared" si="229"/>
        <v/>
      </c>
      <c r="X202" s="81" t="str">
        <f t="shared" si="230"/>
        <v/>
      </c>
      <c r="Y202" s="81" t="str">
        <f t="shared" si="231"/>
        <v/>
      </c>
      <c r="Z202" s="81" t="str">
        <f t="shared" si="232"/>
        <v/>
      </c>
      <c r="AA202" s="81" t="str">
        <f t="shared" si="233"/>
        <v/>
      </c>
      <c r="AB202" s="81" t="str">
        <f t="shared" si="234"/>
        <v/>
      </c>
      <c r="AC202" s="81" t="str">
        <f t="shared" si="235"/>
        <v/>
      </c>
      <c r="AD202" s="81" t="str">
        <f t="shared" si="236"/>
        <v/>
      </c>
      <c r="AE202" s="81" t="str">
        <f t="shared" si="237"/>
        <v/>
      </c>
      <c r="AF202" s="81" t="str">
        <f t="shared" si="238"/>
        <v/>
      </c>
      <c r="AG202" s="81" t="str">
        <f t="shared" si="239"/>
        <v/>
      </c>
      <c r="AH202" s="81" t="str">
        <f t="shared" si="240"/>
        <v/>
      </c>
      <c r="AI202" s="81" t="str">
        <f t="shared" si="241"/>
        <v/>
      </c>
      <c r="AJ202" s="81" t="str">
        <f t="shared" si="242"/>
        <v/>
      </c>
      <c r="AK202" s="81" t="str">
        <f t="shared" si="243"/>
        <v/>
      </c>
      <c r="AL202" s="404">
        <f>IF(CALCULADORA!$M$2="VERANO",IF('H. VER.'!F27="","",'H. VER.'!F27),IF('H. INV.'!F27="","",'H. INV.'!F27))</f>
        <v>18</v>
      </c>
      <c r="AM202" s="404">
        <f>IF(CALCULADORA!$M$2="VERANO",IF('H. VER.'!V27="","",'H. VER.'!V27),IF('H. INV.'!V27="","",'H. INV.'!V27))</f>
        <v>27</v>
      </c>
      <c r="AN202" s="404">
        <f>IF(CALCULADORA!$M$2="VERANO",IF('H. VER.'!AL27="","",'H. VER.'!AL27),IF('H. INV.'!AL27="","",'H. INV.'!AL27))</f>
        <v>59</v>
      </c>
      <c r="AO202" s="19"/>
      <c r="AP202" s="19"/>
      <c r="AQ202" s="19"/>
      <c r="AR202" s="19"/>
      <c r="AS202" s="19"/>
      <c r="AT202" s="19"/>
      <c r="AU202" s="19"/>
      <c r="AV202" s="19"/>
      <c r="AW202" s="75">
        <f t="shared" si="275"/>
        <v>18</v>
      </c>
      <c r="AX202" s="75">
        <f t="shared" si="276"/>
        <v>27</v>
      </c>
      <c r="AY202" s="75">
        <f t="shared" si="277"/>
        <v>59</v>
      </c>
      <c r="AZ202" s="19"/>
      <c r="BA202" s="80" t="b">
        <f t="shared" si="244"/>
        <v>0</v>
      </c>
      <c r="BB202" s="80" t="b">
        <f t="shared" si="245"/>
        <v>0</v>
      </c>
      <c r="BC202" s="80" t="b">
        <f t="shared" si="246"/>
        <v>0</v>
      </c>
      <c r="BD202" s="80" t="b">
        <f t="shared" si="247"/>
        <v>0</v>
      </c>
      <c r="BE202" s="80" t="b">
        <f t="shared" si="248"/>
        <v>0</v>
      </c>
      <c r="BF202" s="80" t="b">
        <f t="shared" si="249"/>
        <v>0</v>
      </c>
      <c r="BG202" s="80" t="b">
        <f t="shared" si="250"/>
        <v>0</v>
      </c>
      <c r="BH202" s="80" t="b">
        <f t="shared" si="251"/>
        <v>0</v>
      </c>
      <c r="BI202" s="80" t="b">
        <f t="shared" si="252"/>
        <v>0</v>
      </c>
      <c r="BJ202" s="80" t="b">
        <f t="shared" si="253"/>
        <v>0</v>
      </c>
      <c r="BK202" s="80" t="b">
        <f t="shared" si="254"/>
        <v>0</v>
      </c>
      <c r="BL202" s="80" t="b">
        <f t="shared" si="255"/>
        <v>0</v>
      </c>
      <c r="BM202" s="80" t="b">
        <f t="shared" si="256"/>
        <v>0</v>
      </c>
      <c r="BN202" s="80" t="b">
        <f t="shared" si="257"/>
        <v>0</v>
      </c>
      <c r="BO202" s="80" t="b">
        <f t="shared" si="258"/>
        <v>0</v>
      </c>
      <c r="BP202" s="80" t="b">
        <f t="shared" si="259"/>
        <v>0</v>
      </c>
      <c r="BQ202" s="80" t="b">
        <f t="shared" si="260"/>
        <v>0</v>
      </c>
      <c r="BR202" s="80" t="b">
        <f t="shared" si="261"/>
        <v>0</v>
      </c>
      <c r="BS202" s="80" t="b">
        <f t="shared" si="262"/>
        <v>0</v>
      </c>
      <c r="BT202" s="80" t="b">
        <f t="shared" si="263"/>
        <v>0</v>
      </c>
      <c r="BU202" s="80" t="b">
        <f t="shared" si="264"/>
        <v>0</v>
      </c>
      <c r="BV202" s="80" t="b">
        <f t="shared" si="265"/>
        <v>0</v>
      </c>
      <c r="BW202" s="80" t="b">
        <f t="shared" si="266"/>
        <v>0</v>
      </c>
      <c r="BX202" s="80" t="b">
        <f t="shared" si="267"/>
        <v>0</v>
      </c>
      <c r="BY202" s="80" t="b">
        <f t="shared" si="268"/>
        <v>0</v>
      </c>
      <c r="BZ202" s="80" t="b">
        <f t="shared" si="269"/>
        <v>0</v>
      </c>
      <c r="CA202" s="80" t="b">
        <f t="shared" si="270"/>
        <v>0</v>
      </c>
      <c r="CB202" s="80" t="b">
        <f t="shared" si="271"/>
        <v>0</v>
      </c>
      <c r="CC202" s="80" t="b">
        <f t="shared" si="272"/>
        <v>0</v>
      </c>
      <c r="CD202" s="80" t="b">
        <f t="shared" si="273"/>
        <v>0</v>
      </c>
      <c r="CE202" s="80" t="b">
        <f t="shared" si="274"/>
        <v>0</v>
      </c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417">
        <f t="shared" si="201"/>
        <v>72</v>
      </c>
      <c r="GW202" s="415"/>
    </row>
    <row r="203" spans="1:205" ht="15">
      <c r="A203" s="364"/>
      <c r="B203" s="364"/>
      <c r="C203" s="75"/>
      <c r="D203" s="19"/>
      <c r="E203" s="19"/>
      <c r="F203" s="234">
        <v>19</v>
      </c>
      <c r="G203" s="81" t="str">
        <f t="shared" si="213"/>
        <v/>
      </c>
      <c r="H203" s="81" t="str">
        <f t="shared" si="214"/>
        <v/>
      </c>
      <c r="I203" s="81" t="str">
        <f t="shared" si="215"/>
        <v/>
      </c>
      <c r="J203" s="81" t="str">
        <f t="shared" si="216"/>
        <v/>
      </c>
      <c r="K203" s="81" t="str">
        <f t="shared" si="217"/>
        <v/>
      </c>
      <c r="L203" s="81" t="str">
        <f t="shared" si="218"/>
        <v/>
      </c>
      <c r="M203" s="81" t="str">
        <f t="shared" si="219"/>
        <v/>
      </c>
      <c r="N203" s="81" t="str">
        <f t="shared" si="220"/>
        <v/>
      </c>
      <c r="O203" s="81" t="str">
        <f t="shared" si="221"/>
        <v/>
      </c>
      <c r="P203" s="81" t="str">
        <f t="shared" si="222"/>
        <v/>
      </c>
      <c r="Q203" s="81" t="str">
        <f t="shared" si="223"/>
        <v/>
      </c>
      <c r="R203" s="81" t="str">
        <f t="shared" si="224"/>
        <v/>
      </c>
      <c r="S203" s="81" t="str">
        <f t="shared" si="225"/>
        <v/>
      </c>
      <c r="T203" s="81" t="str">
        <f t="shared" si="226"/>
        <v/>
      </c>
      <c r="U203" s="81" t="str">
        <f t="shared" si="227"/>
        <v/>
      </c>
      <c r="V203" s="81" t="str">
        <f t="shared" si="228"/>
        <v/>
      </c>
      <c r="W203" s="81" t="str">
        <f t="shared" si="229"/>
        <v/>
      </c>
      <c r="X203" s="81" t="str">
        <f t="shared" si="230"/>
        <v/>
      </c>
      <c r="Y203" s="81" t="str">
        <f t="shared" si="231"/>
        <v/>
      </c>
      <c r="Z203" s="81" t="str">
        <f t="shared" si="232"/>
        <v/>
      </c>
      <c r="AA203" s="81" t="str">
        <f t="shared" si="233"/>
        <v/>
      </c>
      <c r="AB203" s="81" t="str">
        <f t="shared" si="234"/>
        <v/>
      </c>
      <c r="AC203" s="81" t="str">
        <f t="shared" si="235"/>
        <v/>
      </c>
      <c r="AD203" s="81" t="str">
        <f t="shared" si="236"/>
        <v/>
      </c>
      <c r="AE203" s="81" t="str">
        <f t="shared" si="237"/>
        <v/>
      </c>
      <c r="AF203" s="81" t="str">
        <f t="shared" si="238"/>
        <v/>
      </c>
      <c r="AG203" s="81" t="str">
        <f t="shared" si="239"/>
        <v/>
      </c>
      <c r="AH203" s="81" t="str">
        <f t="shared" si="240"/>
        <v/>
      </c>
      <c r="AI203" s="81" t="str">
        <f t="shared" si="241"/>
        <v/>
      </c>
      <c r="AJ203" s="81" t="str">
        <f t="shared" si="242"/>
        <v/>
      </c>
      <c r="AK203" s="81" t="str">
        <f t="shared" si="243"/>
        <v/>
      </c>
      <c r="AL203" s="404">
        <f>IF(CALCULADORA!$M$2="VERANO",IF('H. VER.'!F28="","",'H. VER.'!F28),IF('H. INV.'!F28="","",'H. INV.'!F28))</f>
        <v>19</v>
      </c>
      <c r="AM203" s="404">
        <f>IF(CALCULADORA!$M$2="VERANO",IF('H. VER.'!V28="","",'H. VER.'!V28),IF('H. INV.'!V28="","",'H. INV.'!V28))</f>
        <v>29</v>
      </c>
      <c r="AN203" s="404">
        <f>IF(CALCULADORA!$M$2="VERANO",IF('H. VER.'!AL28="","",'H. VER.'!AL28),IF('H. INV.'!AL28="","",'H. INV.'!AL28))</f>
        <v>60</v>
      </c>
      <c r="AO203" s="19"/>
      <c r="AP203" s="19"/>
      <c r="AQ203" s="19"/>
      <c r="AR203" s="19"/>
      <c r="AS203" s="19"/>
      <c r="AT203" s="19"/>
      <c r="AU203" s="19"/>
      <c r="AV203" s="19"/>
      <c r="AW203" s="75">
        <f t="shared" si="275"/>
        <v>19</v>
      </c>
      <c r="AX203" s="75">
        <f t="shared" si="276"/>
        <v>29</v>
      </c>
      <c r="AY203" s="75">
        <f t="shared" si="277"/>
        <v>60</v>
      </c>
      <c r="AZ203" s="19"/>
      <c r="BA203" s="80" t="b">
        <f t="shared" si="244"/>
        <v>0</v>
      </c>
      <c r="BB203" s="80" t="b">
        <f t="shared" si="245"/>
        <v>0</v>
      </c>
      <c r="BC203" s="80" t="b">
        <f t="shared" si="246"/>
        <v>0</v>
      </c>
      <c r="BD203" s="80" t="b">
        <f t="shared" si="247"/>
        <v>0</v>
      </c>
      <c r="BE203" s="80" t="b">
        <f t="shared" si="248"/>
        <v>0</v>
      </c>
      <c r="BF203" s="80" t="b">
        <f t="shared" si="249"/>
        <v>0</v>
      </c>
      <c r="BG203" s="80" t="b">
        <f t="shared" si="250"/>
        <v>0</v>
      </c>
      <c r="BH203" s="80" t="b">
        <f t="shared" si="251"/>
        <v>0</v>
      </c>
      <c r="BI203" s="80" t="b">
        <f t="shared" si="252"/>
        <v>0</v>
      </c>
      <c r="BJ203" s="80" t="b">
        <f t="shared" si="253"/>
        <v>0</v>
      </c>
      <c r="BK203" s="80" t="b">
        <f t="shared" si="254"/>
        <v>0</v>
      </c>
      <c r="BL203" s="80" t="b">
        <f t="shared" si="255"/>
        <v>0</v>
      </c>
      <c r="BM203" s="80" t="b">
        <f t="shared" si="256"/>
        <v>0</v>
      </c>
      <c r="BN203" s="80" t="b">
        <f t="shared" si="257"/>
        <v>0</v>
      </c>
      <c r="BO203" s="80" t="b">
        <f t="shared" si="258"/>
        <v>0</v>
      </c>
      <c r="BP203" s="80" t="b">
        <f t="shared" si="259"/>
        <v>0</v>
      </c>
      <c r="BQ203" s="80" t="b">
        <f t="shared" si="260"/>
        <v>0</v>
      </c>
      <c r="BR203" s="80" t="b">
        <f t="shared" si="261"/>
        <v>0</v>
      </c>
      <c r="BS203" s="80" t="b">
        <f t="shared" si="262"/>
        <v>0</v>
      </c>
      <c r="BT203" s="80" t="b">
        <f t="shared" si="263"/>
        <v>0</v>
      </c>
      <c r="BU203" s="80" t="b">
        <f t="shared" si="264"/>
        <v>0</v>
      </c>
      <c r="BV203" s="80" t="b">
        <f t="shared" si="265"/>
        <v>0</v>
      </c>
      <c r="BW203" s="80" t="b">
        <f t="shared" si="266"/>
        <v>0</v>
      </c>
      <c r="BX203" s="80" t="b">
        <f t="shared" si="267"/>
        <v>0</v>
      </c>
      <c r="BY203" s="80" t="b">
        <f t="shared" si="268"/>
        <v>0</v>
      </c>
      <c r="BZ203" s="80" t="b">
        <f t="shared" si="269"/>
        <v>0</v>
      </c>
      <c r="CA203" s="80" t="b">
        <f t="shared" si="270"/>
        <v>0</v>
      </c>
      <c r="CB203" s="80" t="b">
        <f t="shared" si="271"/>
        <v>0</v>
      </c>
      <c r="CC203" s="80" t="b">
        <f t="shared" si="272"/>
        <v>0</v>
      </c>
      <c r="CD203" s="80" t="b">
        <f t="shared" si="273"/>
        <v>0</v>
      </c>
      <c r="CE203" s="80" t="b">
        <f t="shared" si="274"/>
        <v>0</v>
      </c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417">
        <f t="shared" si="201"/>
        <v>73</v>
      </c>
      <c r="GW203" s="415"/>
    </row>
    <row r="204" spans="1:205" ht="15">
      <c r="A204" s="364"/>
      <c r="B204" s="364"/>
      <c r="C204" s="75"/>
      <c r="D204" s="19"/>
      <c r="E204" s="19"/>
      <c r="F204" s="234">
        <v>20</v>
      </c>
      <c r="G204" s="81" t="str">
        <f t="shared" si="213"/>
        <v/>
      </c>
      <c r="H204" s="81" t="str">
        <f t="shared" si="214"/>
        <v/>
      </c>
      <c r="I204" s="81" t="str">
        <f t="shared" si="215"/>
        <v/>
      </c>
      <c r="J204" s="81" t="str">
        <f t="shared" si="216"/>
        <v/>
      </c>
      <c r="K204" s="81" t="str">
        <f t="shared" si="217"/>
        <v/>
      </c>
      <c r="L204" s="81" t="str">
        <f t="shared" si="218"/>
        <v/>
      </c>
      <c r="M204" s="81" t="str">
        <f t="shared" si="219"/>
        <v/>
      </c>
      <c r="N204" s="81" t="str">
        <f t="shared" si="220"/>
        <v/>
      </c>
      <c r="O204" s="81" t="str">
        <f t="shared" si="221"/>
        <v/>
      </c>
      <c r="P204" s="81" t="str">
        <f t="shared" si="222"/>
        <v/>
      </c>
      <c r="Q204" s="81" t="str">
        <f t="shared" si="223"/>
        <v/>
      </c>
      <c r="R204" s="81" t="str">
        <f t="shared" si="224"/>
        <v/>
      </c>
      <c r="S204" s="81" t="str">
        <f t="shared" si="225"/>
        <v/>
      </c>
      <c r="T204" s="81" t="str">
        <f t="shared" si="226"/>
        <v/>
      </c>
      <c r="U204" s="81" t="str">
        <f t="shared" si="227"/>
        <v/>
      </c>
      <c r="V204" s="81" t="str">
        <f t="shared" si="228"/>
        <v/>
      </c>
      <c r="W204" s="81" t="str">
        <f t="shared" si="229"/>
        <v/>
      </c>
      <c r="X204" s="81" t="str">
        <f t="shared" si="230"/>
        <v/>
      </c>
      <c r="Y204" s="81" t="str">
        <f t="shared" si="231"/>
        <v/>
      </c>
      <c r="Z204" s="81" t="str">
        <f t="shared" si="232"/>
        <v/>
      </c>
      <c r="AA204" s="81" t="str">
        <f t="shared" si="233"/>
        <v/>
      </c>
      <c r="AB204" s="81" t="str">
        <f t="shared" si="234"/>
        <v/>
      </c>
      <c r="AC204" s="81" t="str">
        <f t="shared" si="235"/>
        <v/>
      </c>
      <c r="AD204" s="81" t="str">
        <f t="shared" si="236"/>
        <v/>
      </c>
      <c r="AE204" s="81" t="str">
        <f t="shared" si="237"/>
        <v/>
      </c>
      <c r="AF204" s="81" t="str">
        <f t="shared" si="238"/>
        <v/>
      </c>
      <c r="AG204" s="81" t="str">
        <f t="shared" si="239"/>
        <v/>
      </c>
      <c r="AH204" s="81" t="str">
        <f t="shared" si="240"/>
        <v/>
      </c>
      <c r="AI204" s="81" t="str">
        <f t="shared" si="241"/>
        <v/>
      </c>
      <c r="AJ204" s="81" t="str">
        <f t="shared" si="242"/>
        <v/>
      </c>
      <c r="AK204" s="81" t="str">
        <f t="shared" si="243"/>
        <v/>
      </c>
      <c r="AL204" s="404">
        <f>IF(CALCULADORA!$M$2="VERANO",IF('H. VER.'!F29="","",'H. VER.'!F29),IF('H. INV.'!F29="","",'H. INV.'!F29))</f>
        <v>20</v>
      </c>
      <c r="AM204" s="404">
        <f>IF(CALCULADORA!$M$2="VERANO",IF('H. VER.'!V29="","",'H. VER.'!V29),IF('H. INV.'!V29="","",'H. INV.'!V29))</f>
        <v>30</v>
      </c>
      <c r="AN204" s="404">
        <f>IF(CALCULADORA!$M$2="VERANO",IF('H. VER.'!AL29="","",'H. VER.'!AL29),IF('H. INV.'!AL29="","",'H. INV.'!AL29))</f>
        <v>61</v>
      </c>
      <c r="AO204" s="19"/>
      <c r="AP204" s="19"/>
      <c r="AQ204" s="19"/>
      <c r="AR204" s="19"/>
      <c r="AS204" s="19"/>
      <c r="AT204" s="19"/>
      <c r="AU204" s="19"/>
      <c r="AV204" s="19"/>
      <c r="AW204" s="75">
        <f t="shared" si="275"/>
        <v>20</v>
      </c>
      <c r="AX204" s="75">
        <f t="shared" si="276"/>
        <v>30</v>
      </c>
      <c r="AY204" s="75">
        <f t="shared" si="277"/>
        <v>61</v>
      </c>
      <c r="AZ204" s="19"/>
      <c r="BA204" s="80" t="b">
        <f t="shared" si="244"/>
        <v>0</v>
      </c>
      <c r="BB204" s="80" t="b">
        <f t="shared" si="245"/>
        <v>0</v>
      </c>
      <c r="BC204" s="80" t="b">
        <f t="shared" si="246"/>
        <v>0</v>
      </c>
      <c r="BD204" s="80" t="b">
        <f t="shared" si="247"/>
        <v>0</v>
      </c>
      <c r="BE204" s="80" t="b">
        <f t="shared" si="248"/>
        <v>0</v>
      </c>
      <c r="BF204" s="80" t="b">
        <f t="shared" si="249"/>
        <v>0</v>
      </c>
      <c r="BG204" s="80" t="b">
        <f t="shared" si="250"/>
        <v>0</v>
      </c>
      <c r="BH204" s="80" t="b">
        <f t="shared" si="251"/>
        <v>0</v>
      </c>
      <c r="BI204" s="80" t="b">
        <f t="shared" si="252"/>
        <v>0</v>
      </c>
      <c r="BJ204" s="80" t="b">
        <f t="shared" si="253"/>
        <v>0</v>
      </c>
      <c r="BK204" s="80" t="b">
        <f t="shared" si="254"/>
        <v>0</v>
      </c>
      <c r="BL204" s="80" t="b">
        <f t="shared" si="255"/>
        <v>0</v>
      </c>
      <c r="BM204" s="80" t="b">
        <f t="shared" si="256"/>
        <v>0</v>
      </c>
      <c r="BN204" s="80" t="b">
        <f t="shared" si="257"/>
        <v>0</v>
      </c>
      <c r="BO204" s="80" t="b">
        <f t="shared" si="258"/>
        <v>0</v>
      </c>
      <c r="BP204" s="80" t="b">
        <f t="shared" si="259"/>
        <v>0</v>
      </c>
      <c r="BQ204" s="80" t="b">
        <f t="shared" si="260"/>
        <v>0</v>
      </c>
      <c r="BR204" s="80" t="b">
        <f t="shared" si="261"/>
        <v>0</v>
      </c>
      <c r="BS204" s="80" t="b">
        <f t="shared" si="262"/>
        <v>0</v>
      </c>
      <c r="BT204" s="80" t="b">
        <f t="shared" si="263"/>
        <v>0</v>
      </c>
      <c r="BU204" s="80" t="b">
        <f t="shared" si="264"/>
        <v>0</v>
      </c>
      <c r="BV204" s="80" t="b">
        <f t="shared" si="265"/>
        <v>0</v>
      </c>
      <c r="BW204" s="80" t="b">
        <f t="shared" si="266"/>
        <v>0</v>
      </c>
      <c r="BX204" s="80" t="b">
        <f t="shared" si="267"/>
        <v>0</v>
      </c>
      <c r="BY204" s="80" t="b">
        <f t="shared" si="268"/>
        <v>0</v>
      </c>
      <c r="BZ204" s="80" t="b">
        <f t="shared" si="269"/>
        <v>0</v>
      </c>
      <c r="CA204" s="80" t="b">
        <f t="shared" si="270"/>
        <v>0</v>
      </c>
      <c r="CB204" s="80" t="b">
        <f t="shared" si="271"/>
        <v>0</v>
      </c>
      <c r="CC204" s="80" t="b">
        <f t="shared" si="272"/>
        <v>0</v>
      </c>
      <c r="CD204" s="80" t="b">
        <f t="shared" si="273"/>
        <v>0</v>
      </c>
      <c r="CE204" s="80" t="b">
        <f t="shared" si="274"/>
        <v>0</v>
      </c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417">
        <f t="shared" si="201"/>
        <v>75</v>
      </c>
      <c r="GW204" s="415"/>
    </row>
    <row r="205" spans="1:205" ht="15">
      <c r="A205" s="364"/>
      <c r="B205" s="364"/>
      <c r="C205" s="75"/>
      <c r="D205" s="19"/>
      <c r="E205" s="19"/>
      <c r="F205" s="234">
        <v>21</v>
      </c>
      <c r="G205" s="81" t="str">
        <f t="shared" si="213"/>
        <v/>
      </c>
      <c r="H205" s="81" t="str">
        <f t="shared" si="214"/>
        <v/>
      </c>
      <c r="I205" s="81" t="str">
        <f t="shared" si="215"/>
        <v/>
      </c>
      <c r="J205" s="81" t="str">
        <f t="shared" si="216"/>
        <v/>
      </c>
      <c r="K205" s="81" t="str">
        <f t="shared" si="217"/>
        <v/>
      </c>
      <c r="L205" s="81" t="str">
        <f t="shared" si="218"/>
        <v/>
      </c>
      <c r="M205" s="81" t="str">
        <f t="shared" si="219"/>
        <v/>
      </c>
      <c r="N205" s="81" t="str">
        <f t="shared" si="220"/>
        <v/>
      </c>
      <c r="O205" s="81" t="str">
        <f t="shared" si="221"/>
        <v/>
      </c>
      <c r="P205" s="81" t="str">
        <f t="shared" si="222"/>
        <v/>
      </c>
      <c r="Q205" s="81" t="str">
        <f t="shared" si="223"/>
        <v/>
      </c>
      <c r="R205" s="81" t="str">
        <f t="shared" si="224"/>
        <v/>
      </c>
      <c r="S205" s="81" t="str">
        <f t="shared" si="225"/>
        <v/>
      </c>
      <c r="T205" s="81" t="str">
        <f t="shared" si="226"/>
        <v/>
      </c>
      <c r="U205" s="81" t="str">
        <f t="shared" si="227"/>
        <v/>
      </c>
      <c r="V205" s="81" t="str">
        <f t="shared" si="228"/>
        <v/>
      </c>
      <c r="W205" s="81" t="str">
        <f t="shared" si="229"/>
        <v/>
      </c>
      <c r="X205" s="81" t="str">
        <f t="shared" si="230"/>
        <v/>
      </c>
      <c r="Y205" s="81" t="str">
        <f t="shared" si="231"/>
        <v/>
      </c>
      <c r="Z205" s="81" t="str">
        <f t="shared" si="232"/>
        <v/>
      </c>
      <c r="AA205" s="81" t="str">
        <f t="shared" si="233"/>
        <v/>
      </c>
      <c r="AB205" s="81" t="str">
        <f t="shared" si="234"/>
        <v/>
      </c>
      <c r="AC205" s="81" t="str">
        <f t="shared" si="235"/>
        <v/>
      </c>
      <c r="AD205" s="81" t="str">
        <f t="shared" si="236"/>
        <v/>
      </c>
      <c r="AE205" s="81" t="str">
        <f t="shared" si="237"/>
        <v/>
      </c>
      <c r="AF205" s="81" t="str">
        <f t="shared" si="238"/>
        <v/>
      </c>
      <c r="AG205" s="81" t="str">
        <f t="shared" si="239"/>
        <v/>
      </c>
      <c r="AH205" s="81" t="str">
        <f t="shared" si="240"/>
        <v/>
      </c>
      <c r="AI205" s="81" t="str">
        <f t="shared" si="241"/>
        <v/>
      </c>
      <c r="AJ205" s="81" t="str">
        <f t="shared" si="242"/>
        <v/>
      </c>
      <c r="AK205" s="81" t="str">
        <f t="shared" si="243"/>
        <v/>
      </c>
      <c r="AL205" s="404">
        <f>IF(CALCULADORA!$M$2="VERANO",IF('H. VER.'!F30="","",'H. VER.'!F30),IF('H. INV.'!F30="","",'H. INV.'!F30))</f>
        <v>21</v>
      </c>
      <c r="AM205" s="404">
        <f>IF(CALCULADORA!$M$2="VERANO",IF('H. VER.'!V30="","",'H. VER.'!V30),IF('H. INV.'!V30="","",'H. INV.'!V30))</f>
        <v>31</v>
      </c>
      <c r="AN205" s="404">
        <f>IF(CALCULADORA!$M$2="VERANO",IF('H. VER.'!AL30="","",'H. VER.'!AL30),IF('H. INV.'!AL30="","",'H. INV.'!AL30))</f>
        <v>62</v>
      </c>
      <c r="AO205" s="19"/>
      <c r="AP205" s="19"/>
      <c r="AQ205" s="19"/>
      <c r="AR205" s="19"/>
      <c r="AS205" s="19"/>
      <c r="AT205" s="19"/>
      <c r="AU205" s="19"/>
      <c r="AV205" s="19"/>
      <c r="AW205" s="75">
        <f t="shared" si="275"/>
        <v>21</v>
      </c>
      <c r="AX205" s="75">
        <f t="shared" si="276"/>
        <v>31</v>
      </c>
      <c r="AY205" s="75">
        <f t="shared" si="277"/>
        <v>62</v>
      </c>
      <c r="AZ205" s="19"/>
      <c r="BA205" s="80" t="b">
        <f t="shared" si="244"/>
        <v>0</v>
      </c>
      <c r="BB205" s="80" t="b">
        <f t="shared" si="245"/>
        <v>0</v>
      </c>
      <c r="BC205" s="80" t="b">
        <f t="shared" si="246"/>
        <v>0</v>
      </c>
      <c r="BD205" s="80" t="b">
        <f t="shared" si="247"/>
        <v>0</v>
      </c>
      <c r="BE205" s="80" t="b">
        <f t="shared" si="248"/>
        <v>0</v>
      </c>
      <c r="BF205" s="80" t="b">
        <f t="shared" si="249"/>
        <v>0</v>
      </c>
      <c r="BG205" s="80" t="b">
        <f t="shared" si="250"/>
        <v>0</v>
      </c>
      <c r="BH205" s="80" t="b">
        <f t="shared" si="251"/>
        <v>0</v>
      </c>
      <c r="BI205" s="80" t="b">
        <f t="shared" si="252"/>
        <v>0</v>
      </c>
      <c r="BJ205" s="80" t="b">
        <f t="shared" si="253"/>
        <v>0</v>
      </c>
      <c r="BK205" s="80" t="b">
        <f t="shared" si="254"/>
        <v>0</v>
      </c>
      <c r="BL205" s="80" t="b">
        <f t="shared" si="255"/>
        <v>0</v>
      </c>
      <c r="BM205" s="80" t="b">
        <f t="shared" si="256"/>
        <v>0</v>
      </c>
      <c r="BN205" s="80" t="b">
        <f t="shared" si="257"/>
        <v>0</v>
      </c>
      <c r="BO205" s="80" t="b">
        <f t="shared" si="258"/>
        <v>0</v>
      </c>
      <c r="BP205" s="80" t="b">
        <f t="shared" si="259"/>
        <v>0</v>
      </c>
      <c r="BQ205" s="80" t="b">
        <f t="shared" si="260"/>
        <v>0</v>
      </c>
      <c r="BR205" s="80" t="b">
        <f t="shared" si="261"/>
        <v>0</v>
      </c>
      <c r="BS205" s="80" t="b">
        <f t="shared" si="262"/>
        <v>0</v>
      </c>
      <c r="BT205" s="80" t="b">
        <f t="shared" si="263"/>
        <v>0</v>
      </c>
      <c r="BU205" s="80" t="b">
        <f t="shared" si="264"/>
        <v>0</v>
      </c>
      <c r="BV205" s="80" t="b">
        <f t="shared" si="265"/>
        <v>0</v>
      </c>
      <c r="BW205" s="80" t="b">
        <f t="shared" si="266"/>
        <v>0</v>
      </c>
      <c r="BX205" s="80" t="b">
        <f t="shared" si="267"/>
        <v>0</v>
      </c>
      <c r="BY205" s="80" t="b">
        <f t="shared" si="268"/>
        <v>0</v>
      </c>
      <c r="BZ205" s="80" t="b">
        <f t="shared" si="269"/>
        <v>0</v>
      </c>
      <c r="CA205" s="80" t="b">
        <f t="shared" si="270"/>
        <v>0</v>
      </c>
      <c r="CB205" s="80" t="b">
        <f t="shared" si="271"/>
        <v>0</v>
      </c>
      <c r="CC205" s="80" t="b">
        <f t="shared" si="272"/>
        <v>0</v>
      </c>
      <c r="CD205" s="80" t="b">
        <f t="shared" si="273"/>
        <v>0</v>
      </c>
      <c r="CE205" s="80" t="b">
        <f t="shared" si="274"/>
        <v>0</v>
      </c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417">
        <f t="shared" si="201"/>
        <v>77</v>
      </c>
      <c r="GW205" s="415"/>
    </row>
    <row r="206" spans="1:205" ht="15">
      <c r="A206" s="364"/>
      <c r="B206" s="364"/>
      <c r="C206" s="75"/>
      <c r="D206" s="19"/>
      <c r="E206" s="19"/>
      <c r="F206" s="234">
        <v>22</v>
      </c>
      <c r="G206" s="81" t="str">
        <f t="shared" si="213"/>
        <v/>
      </c>
      <c r="H206" s="81" t="str">
        <f t="shared" si="214"/>
        <v/>
      </c>
      <c r="I206" s="81" t="str">
        <f t="shared" si="215"/>
        <v/>
      </c>
      <c r="J206" s="81" t="str">
        <f t="shared" si="216"/>
        <v/>
      </c>
      <c r="K206" s="81" t="str">
        <f t="shared" si="217"/>
        <v/>
      </c>
      <c r="L206" s="81" t="str">
        <f t="shared" si="218"/>
        <v/>
      </c>
      <c r="M206" s="81" t="str">
        <f t="shared" si="219"/>
        <v/>
      </c>
      <c r="N206" s="81" t="str">
        <f t="shared" si="220"/>
        <v/>
      </c>
      <c r="O206" s="81" t="str">
        <f t="shared" si="221"/>
        <v/>
      </c>
      <c r="P206" s="81" t="str">
        <f t="shared" si="222"/>
        <v/>
      </c>
      <c r="Q206" s="81" t="str">
        <f t="shared" si="223"/>
        <v/>
      </c>
      <c r="R206" s="81" t="str">
        <f t="shared" si="224"/>
        <v/>
      </c>
      <c r="S206" s="81" t="str">
        <f t="shared" si="225"/>
        <v/>
      </c>
      <c r="T206" s="81" t="str">
        <f t="shared" si="226"/>
        <v/>
      </c>
      <c r="U206" s="81" t="str">
        <f t="shared" si="227"/>
        <v/>
      </c>
      <c r="V206" s="81" t="str">
        <f t="shared" si="228"/>
        <v/>
      </c>
      <c r="W206" s="81" t="str">
        <f t="shared" si="229"/>
        <v/>
      </c>
      <c r="X206" s="81" t="str">
        <f t="shared" si="230"/>
        <v/>
      </c>
      <c r="Y206" s="81" t="str">
        <f t="shared" si="231"/>
        <v/>
      </c>
      <c r="Z206" s="81" t="str">
        <f t="shared" si="232"/>
        <v/>
      </c>
      <c r="AA206" s="81" t="str">
        <f t="shared" si="233"/>
        <v/>
      </c>
      <c r="AB206" s="81" t="str">
        <f t="shared" si="234"/>
        <v/>
      </c>
      <c r="AC206" s="81" t="str">
        <f t="shared" si="235"/>
        <v/>
      </c>
      <c r="AD206" s="81" t="str">
        <f t="shared" si="236"/>
        <v/>
      </c>
      <c r="AE206" s="81" t="str">
        <f t="shared" si="237"/>
        <v/>
      </c>
      <c r="AF206" s="81" t="str">
        <f t="shared" si="238"/>
        <v/>
      </c>
      <c r="AG206" s="81" t="str">
        <f t="shared" si="239"/>
        <v/>
      </c>
      <c r="AH206" s="81" t="str">
        <f t="shared" si="240"/>
        <v/>
      </c>
      <c r="AI206" s="81" t="str">
        <f t="shared" si="241"/>
        <v/>
      </c>
      <c r="AJ206" s="81" t="str">
        <f t="shared" si="242"/>
        <v/>
      </c>
      <c r="AK206" s="81" t="str">
        <f t="shared" si="243"/>
        <v/>
      </c>
      <c r="AL206" s="404">
        <f>IF(CALCULADORA!$M$2="VERANO",IF('H. VER.'!F31="","",'H. VER.'!F31),IF('H. INV.'!F31="","",'H. INV.'!F31))</f>
        <v>22</v>
      </c>
      <c r="AM206" s="404">
        <f>IF(CALCULADORA!$M$2="VERANO",IF('H. VER.'!V31="","",'H. VER.'!V31),IF('H. INV.'!V31="","",'H. INV.'!V31))</f>
        <v>32</v>
      </c>
      <c r="AN206" s="404">
        <f>IF(CALCULADORA!$M$2="VERANO",IF('H. VER.'!AL31="","",'H. VER.'!AL31),IF('H. INV.'!AL31="","",'H. INV.'!AL31))</f>
        <v>65</v>
      </c>
      <c r="AO206" s="19"/>
      <c r="AP206" s="19"/>
      <c r="AQ206" s="19"/>
      <c r="AR206" s="19"/>
      <c r="AS206" s="19"/>
      <c r="AT206" s="19"/>
      <c r="AU206" s="19"/>
      <c r="AV206" s="19"/>
      <c r="AW206" s="75">
        <f t="shared" si="275"/>
        <v>22</v>
      </c>
      <c r="AX206" s="75">
        <f t="shared" si="276"/>
        <v>32</v>
      </c>
      <c r="AY206" s="75">
        <f t="shared" si="277"/>
        <v>65</v>
      </c>
      <c r="AZ206" s="19"/>
      <c r="BA206" s="80" t="b">
        <f t="shared" si="244"/>
        <v>0</v>
      </c>
      <c r="BB206" s="80" t="b">
        <f t="shared" si="245"/>
        <v>0</v>
      </c>
      <c r="BC206" s="80" t="b">
        <f t="shared" si="246"/>
        <v>0</v>
      </c>
      <c r="BD206" s="80" t="b">
        <f t="shared" si="247"/>
        <v>0</v>
      </c>
      <c r="BE206" s="80" t="b">
        <f t="shared" si="248"/>
        <v>0</v>
      </c>
      <c r="BF206" s="80" t="b">
        <f t="shared" si="249"/>
        <v>0</v>
      </c>
      <c r="BG206" s="80" t="b">
        <f t="shared" si="250"/>
        <v>0</v>
      </c>
      <c r="BH206" s="80" t="b">
        <f t="shared" si="251"/>
        <v>0</v>
      </c>
      <c r="BI206" s="80" t="b">
        <f t="shared" si="252"/>
        <v>0</v>
      </c>
      <c r="BJ206" s="80" t="b">
        <f t="shared" si="253"/>
        <v>0</v>
      </c>
      <c r="BK206" s="80" t="b">
        <f t="shared" si="254"/>
        <v>0</v>
      </c>
      <c r="BL206" s="80" t="b">
        <f t="shared" si="255"/>
        <v>0</v>
      </c>
      <c r="BM206" s="80" t="b">
        <f t="shared" si="256"/>
        <v>0</v>
      </c>
      <c r="BN206" s="80" t="b">
        <f t="shared" si="257"/>
        <v>0</v>
      </c>
      <c r="BO206" s="80" t="b">
        <f t="shared" si="258"/>
        <v>0</v>
      </c>
      <c r="BP206" s="80" t="b">
        <f t="shared" si="259"/>
        <v>0</v>
      </c>
      <c r="BQ206" s="80" t="b">
        <f t="shared" si="260"/>
        <v>0</v>
      </c>
      <c r="BR206" s="80" t="b">
        <f t="shared" si="261"/>
        <v>0</v>
      </c>
      <c r="BS206" s="80" t="b">
        <f t="shared" si="262"/>
        <v>0</v>
      </c>
      <c r="BT206" s="80" t="b">
        <f t="shared" si="263"/>
        <v>0</v>
      </c>
      <c r="BU206" s="80" t="b">
        <f t="shared" si="264"/>
        <v>0</v>
      </c>
      <c r="BV206" s="80" t="b">
        <f t="shared" si="265"/>
        <v>0</v>
      </c>
      <c r="BW206" s="80" t="b">
        <f t="shared" si="266"/>
        <v>0</v>
      </c>
      <c r="BX206" s="80" t="b">
        <f t="shared" si="267"/>
        <v>0</v>
      </c>
      <c r="BY206" s="80" t="b">
        <f t="shared" si="268"/>
        <v>0</v>
      </c>
      <c r="BZ206" s="80" t="b">
        <f t="shared" si="269"/>
        <v>0</v>
      </c>
      <c r="CA206" s="80" t="b">
        <f t="shared" si="270"/>
        <v>0</v>
      </c>
      <c r="CB206" s="80" t="b">
        <f t="shared" si="271"/>
        <v>0</v>
      </c>
      <c r="CC206" s="80" t="b">
        <f t="shared" si="272"/>
        <v>0</v>
      </c>
      <c r="CD206" s="80" t="b">
        <f t="shared" si="273"/>
        <v>0</v>
      </c>
      <c r="CE206" s="80" t="b">
        <f t="shared" si="274"/>
        <v>0</v>
      </c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417">
        <f t="shared" si="201"/>
        <v>78</v>
      </c>
      <c r="GW206" s="415"/>
    </row>
    <row r="207" spans="1:205" ht="15">
      <c r="A207" s="364"/>
      <c r="B207" s="364"/>
      <c r="C207" s="75"/>
      <c r="D207" s="19"/>
      <c r="E207" s="19"/>
      <c r="F207" s="234">
        <v>23</v>
      </c>
      <c r="G207" s="81" t="str">
        <f t="shared" si="213"/>
        <v/>
      </c>
      <c r="H207" s="81" t="str">
        <f t="shared" si="214"/>
        <v/>
      </c>
      <c r="I207" s="81" t="str">
        <f t="shared" si="215"/>
        <v/>
      </c>
      <c r="J207" s="81" t="str">
        <f t="shared" si="216"/>
        <v/>
      </c>
      <c r="K207" s="81" t="str">
        <f t="shared" si="217"/>
        <v/>
      </c>
      <c r="L207" s="81" t="str">
        <f t="shared" si="218"/>
        <v/>
      </c>
      <c r="M207" s="81" t="str">
        <f t="shared" si="219"/>
        <v/>
      </c>
      <c r="N207" s="81" t="str">
        <f t="shared" si="220"/>
        <v/>
      </c>
      <c r="O207" s="81" t="str">
        <f t="shared" si="221"/>
        <v/>
      </c>
      <c r="P207" s="81" t="str">
        <f t="shared" si="222"/>
        <v/>
      </c>
      <c r="Q207" s="81" t="str">
        <f t="shared" si="223"/>
        <v/>
      </c>
      <c r="R207" s="81" t="str">
        <f t="shared" si="224"/>
        <v/>
      </c>
      <c r="S207" s="81" t="str">
        <f t="shared" si="225"/>
        <v/>
      </c>
      <c r="T207" s="81" t="str">
        <f t="shared" si="226"/>
        <v/>
      </c>
      <c r="U207" s="81" t="str">
        <f t="shared" si="227"/>
        <v/>
      </c>
      <c r="V207" s="81" t="str">
        <f t="shared" si="228"/>
        <v/>
      </c>
      <c r="W207" s="81" t="str">
        <f t="shared" si="229"/>
        <v/>
      </c>
      <c r="X207" s="81" t="str">
        <f t="shared" si="230"/>
        <v/>
      </c>
      <c r="Y207" s="81" t="str">
        <f t="shared" si="231"/>
        <v/>
      </c>
      <c r="Z207" s="81" t="str">
        <f t="shared" si="232"/>
        <v/>
      </c>
      <c r="AA207" s="81" t="str">
        <f t="shared" si="233"/>
        <v/>
      </c>
      <c r="AB207" s="81" t="str">
        <f t="shared" si="234"/>
        <v/>
      </c>
      <c r="AC207" s="81" t="str">
        <f t="shared" si="235"/>
        <v/>
      </c>
      <c r="AD207" s="81" t="str">
        <f t="shared" si="236"/>
        <v/>
      </c>
      <c r="AE207" s="81" t="str">
        <f t="shared" si="237"/>
        <v/>
      </c>
      <c r="AF207" s="81" t="str">
        <f t="shared" si="238"/>
        <v/>
      </c>
      <c r="AG207" s="81" t="str">
        <f t="shared" si="239"/>
        <v/>
      </c>
      <c r="AH207" s="81" t="str">
        <f t="shared" si="240"/>
        <v/>
      </c>
      <c r="AI207" s="81" t="str">
        <f t="shared" si="241"/>
        <v/>
      </c>
      <c r="AJ207" s="81" t="str">
        <f t="shared" si="242"/>
        <v/>
      </c>
      <c r="AK207" s="81" t="str">
        <f t="shared" si="243"/>
        <v/>
      </c>
      <c r="AL207" s="404">
        <f>IF(CALCULADORA!$M$2="VERANO",IF('H. VER.'!F32="","",'H. VER.'!F32),IF('H. INV.'!F32="","",'H. INV.'!F32))</f>
        <v>23</v>
      </c>
      <c r="AM207" s="404">
        <f>IF(CALCULADORA!$M$2="VERANO",IF('H. VER.'!V32="","",'H. VER.'!V32),IF('H. INV.'!V32="","",'H. INV.'!V32))</f>
        <v>33</v>
      </c>
      <c r="AN207" s="404">
        <f>IF(CALCULADORA!$M$2="VERANO",IF('H. VER.'!AL32="","",'H. VER.'!AL32),IF('H. INV.'!AL32="","",'H. INV.'!AL32))</f>
        <v>66</v>
      </c>
      <c r="AO207" s="19"/>
      <c r="AP207" s="19"/>
      <c r="AQ207" s="19"/>
      <c r="AR207" s="19"/>
      <c r="AS207" s="19"/>
      <c r="AT207" s="19"/>
      <c r="AU207" s="19"/>
      <c r="AV207" s="19"/>
      <c r="AW207" s="75">
        <f t="shared" si="275"/>
        <v>23</v>
      </c>
      <c r="AX207" s="75">
        <f t="shared" si="276"/>
        <v>33</v>
      </c>
      <c r="AY207" s="75">
        <f t="shared" si="277"/>
        <v>66</v>
      </c>
      <c r="AZ207" s="19"/>
      <c r="BA207" s="80" t="b">
        <f t="shared" si="244"/>
        <v>0</v>
      </c>
      <c r="BB207" s="80" t="b">
        <f t="shared" si="245"/>
        <v>0</v>
      </c>
      <c r="BC207" s="80" t="b">
        <f t="shared" si="246"/>
        <v>0</v>
      </c>
      <c r="BD207" s="80" t="b">
        <f t="shared" si="247"/>
        <v>0</v>
      </c>
      <c r="BE207" s="80" t="b">
        <f t="shared" si="248"/>
        <v>0</v>
      </c>
      <c r="BF207" s="80" t="b">
        <f t="shared" si="249"/>
        <v>0</v>
      </c>
      <c r="BG207" s="80" t="b">
        <f t="shared" si="250"/>
        <v>0</v>
      </c>
      <c r="BH207" s="80" t="b">
        <f t="shared" si="251"/>
        <v>0</v>
      </c>
      <c r="BI207" s="80" t="b">
        <f t="shared" si="252"/>
        <v>0</v>
      </c>
      <c r="BJ207" s="80" t="b">
        <f t="shared" si="253"/>
        <v>0</v>
      </c>
      <c r="BK207" s="80" t="b">
        <f t="shared" si="254"/>
        <v>0</v>
      </c>
      <c r="BL207" s="80" t="b">
        <f t="shared" si="255"/>
        <v>0</v>
      </c>
      <c r="BM207" s="80" t="b">
        <f t="shared" si="256"/>
        <v>0</v>
      </c>
      <c r="BN207" s="80" t="b">
        <f t="shared" si="257"/>
        <v>0</v>
      </c>
      <c r="BO207" s="80" t="b">
        <f t="shared" si="258"/>
        <v>0</v>
      </c>
      <c r="BP207" s="80" t="b">
        <f t="shared" si="259"/>
        <v>0</v>
      </c>
      <c r="BQ207" s="80" t="b">
        <f t="shared" si="260"/>
        <v>0</v>
      </c>
      <c r="BR207" s="80" t="b">
        <f t="shared" si="261"/>
        <v>0</v>
      </c>
      <c r="BS207" s="80" t="b">
        <f t="shared" si="262"/>
        <v>0</v>
      </c>
      <c r="BT207" s="80" t="b">
        <f t="shared" si="263"/>
        <v>0</v>
      </c>
      <c r="BU207" s="80" t="b">
        <f t="shared" si="264"/>
        <v>0</v>
      </c>
      <c r="BV207" s="80" t="b">
        <f t="shared" si="265"/>
        <v>0</v>
      </c>
      <c r="BW207" s="80" t="b">
        <f t="shared" si="266"/>
        <v>0</v>
      </c>
      <c r="BX207" s="80" t="b">
        <f t="shared" si="267"/>
        <v>0</v>
      </c>
      <c r="BY207" s="80" t="b">
        <f t="shared" si="268"/>
        <v>0</v>
      </c>
      <c r="BZ207" s="80" t="b">
        <f t="shared" si="269"/>
        <v>0</v>
      </c>
      <c r="CA207" s="80" t="b">
        <f t="shared" si="270"/>
        <v>0</v>
      </c>
      <c r="CB207" s="80" t="b">
        <f t="shared" si="271"/>
        <v>0</v>
      </c>
      <c r="CC207" s="80" t="b">
        <f t="shared" si="272"/>
        <v>0</v>
      </c>
      <c r="CD207" s="80" t="b">
        <f t="shared" si="273"/>
        <v>0</v>
      </c>
      <c r="CE207" s="80" t="b">
        <f t="shared" si="274"/>
        <v>0</v>
      </c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417">
        <f t="shared" si="201"/>
        <v>79</v>
      </c>
      <c r="GW207" s="415"/>
    </row>
    <row r="208" spans="1:205" ht="15">
      <c r="A208" s="364"/>
      <c r="B208" s="364"/>
      <c r="C208" s="75"/>
      <c r="D208" s="19"/>
      <c r="E208" s="19"/>
      <c r="F208" s="234">
        <v>24</v>
      </c>
      <c r="G208" s="81" t="str">
        <f t="shared" si="213"/>
        <v/>
      </c>
      <c r="H208" s="81" t="str">
        <f t="shared" si="214"/>
        <v/>
      </c>
      <c r="I208" s="81" t="str">
        <f t="shared" si="215"/>
        <v/>
      </c>
      <c r="J208" s="81" t="str">
        <f t="shared" si="216"/>
        <v/>
      </c>
      <c r="K208" s="81" t="str">
        <f t="shared" si="217"/>
        <v/>
      </c>
      <c r="L208" s="81" t="str">
        <f t="shared" si="218"/>
        <v/>
      </c>
      <c r="M208" s="81" t="str">
        <f t="shared" si="219"/>
        <v/>
      </c>
      <c r="N208" s="81" t="str">
        <f t="shared" si="220"/>
        <v/>
      </c>
      <c r="O208" s="81" t="str">
        <f t="shared" si="221"/>
        <v/>
      </c>
      <c r="P208" s="81" t="str">
        <f t="shared" si="222"/>
        <v/>
      </c>
      <c r="Q208" s="81" t="str">
        <f t="shared" si="223"/>
        <v/>
      </c>
      <c r="R208" s="81" t="str">
        <f t="shared" si="224"/>
        <v/>
      </c>
      <c r="S208" s="81" t="str">
        <f t="shared" si="225"/>
        <v/>
      </c>
      <c r="T208" s="81" t="str">
        <f t="shared" si="226"/>
        <v/>
      </c>
      <c r="U208" s="81" t="str">
        <f t="shared" si="227"/>
        <v/>
      </c>
      <c r="V208" s="81" t="str">
        <f t="shared" si="228"/>
        <v/>
      </c>
      <c r="W208" s="81" t="str">
        <f t="shared" si="229"/>
        <v/>
      </c>
      <c r="X208" s="81" t="str">
        <f t="shared" si="230"/>
        <v/>
      </c>
      <c r="Y208" s="81" t="str">
        <f t="shared" si="231"/>
        <v/>
      </c>
      <c r="Z208" s="81" t="str">
        <f t="shared" si="232"/>
        <v/>
      </c>
      <c r="AA208" s="81" t="str">
        <f t="shared" si="233"/>
        <v/>
      </c>
      <c r="AB208" s="81" t="str">
        <f t="shared" si="234"/>
        <v/>
      </c>
      <c r="AC208" s="81" t="str">
        <f t="shared" si="235"/>
        <v/>
      </c>
      <c r="AD208" s="81" t="str">
        <f t="shared" si="236"/>
        <v/>
      </c>
      <c r="AE208" s="81" t="str">
        <f t="shared" si="237"/>
        <v/>
      </c>
      <c r="AF208" s="81" t="str">
        <f t="shared" si="238"/>
        <v/>
      </c>
      <c r="AG208" s="81" t="str">
        <f t="shared" si="239"/>
        <v/>
      </c>
      <c r="AH208" s="81" t="str">
        <f t="shared" si="240"/>
        <v/>
      </c>
      <c r="AI208" s="81" t="str">
        <f t="shared" si="241"/>
        <v/>
      </c>
      <c r="AJ208" s="81" t="str">
        <f t="shared" si="242"/>
        <v/>
      </c>
      <c r="AK208" s="81" t="str">
        <f t="shared" si="243"/>
        <v/>
      </c>
      <c r="AL208" s="404">
        <f>IF(CALCULADORA!$M$2="VERANO",IF('H. VER.'!F33="","",'H. VER.'!F33),IF('H. INV.'!F33="","",'H. INV.'!F33))</f>
        <v>24</v>
      </c>
      <c r="AM208" s="404">
        <f>IF(CALCULADORA!$M$2="VERANO",IF('H. VER.'!V33="","",'H. VER.'!V33),IF('H. INV.'!V33="","",'H. INV.'!V33))</f>
        <v>34</v>
      </c>
      <c r="AN208" s="404">
        <f>IF(CALCULADORA!$M$2="VERANO",IF('H. VER.'!AL33="","",'H. VER.'!AL33),IF('H. INV.'!AL33="","",'H. INV.'!AL33))</f>
        <v>67</v>
      </c>
      <c r="AO208" s="19"/>
      <c r="AP208" s="19"/>
      <c r="AQ208" s="19"/>
      <c r="AR208" s="19"/>
      <c r="AS208" s="19"/>
      <c r="AT208" s="19"/>
      <c r="AU208" s="19"/>
      <c r="AV208" s="19"/>
      <c r="AW208" s="75">
        <f t="shared" si="275"/>
        <v>24</v>
      </c>
      <c r="AX208" s="75">
        <f t="shared" si="276"/>
        <v>34</v>
      </c>
      <c r="AY208" s="75">
        <f t="shared" si="277"/>
        <v>67</v>
      </c>
      <c r="AZ208" s="19"/>
      <c r="BA208" s="80" t="b">
        <f t="shared" si="244"/>
        <v>0</v>
      </c>
      <c r="BB208" s="80" t="b">
        <f t="shared" si="245"/>
        <v>0</v>
      </c>
      <c r="BC208" s="80" t="b">
        <f t="shared" si="246"/>
        <v>0</v>
      </c>
      <c r="BD208" s="80" t="b">
        <f t="shared" si="247"/>
        <v>0</v>
      </c>
      <c r="BE208" s="80" t="b">
        <f t="shared" si="248"/>
        <v>0</v>
      </c>
      <c r="BF208" s="80" t="b">
        <f t="shared" si="249"/>
        <v>0</v>
      </c>
      <c r="BG208" s="80" t="b">
        <f t="shared" si="250"/>
        <v>0</v>
      </c>
      <c r="BH208" s="80" t="b">
        <f t="shared" si="251"/>
        <v>0</v>
      </c>
      <c r="BI208" s="80" t="b">
        <f t="shared" si="252"/>
        <v>0</v>
      </c>
      <c r="BJ208" s="80" t="b">
        <f t="shared" si="253"/>
        <v>0</v>
      </c>
      <c r="BK208" s="80" t="b">
        <f t="shared" si="254"/>
        <v>0</v>
      </c>
      <c r="BL208" s="80" t="b">
        <f t="shared" si="255"/>
        <v>0</v>
      </c>
      <c r="BM208" s="80" t="b">
        <f t="shared" si="256"/>
        <v>0</v>
      </c>
      <c r="BN208" s="80" t="b">
        <f t="shared" si="257"/>
        <v>0</v>
      </c>
      <c r="BO208" s="80" t="b">
        <f t="shared" si="258"/>
        <v>0</v>
      </c>
      <c r="BP208" s="80" t="b">
        <f t="shared" si="259"/>
        <v>0</v>
      </c>
      <c r="BQ208" s="80" t="b">
        <f t="shared" si="260"/>
        <v>0</v>
      </c>
      <c r="BR208" s="80" t="b">
        <f t="shared" si="261"/>
        <v>0</v>
      </c>
      <c r="BS208" s="80" t="b">
        <f t="shared" si="262"/>
        <v>0</v>
      </c>
      <c r="BT208" s="80" t="b">
        <f t="shared" si="263"/>
        <v>0</v>
      </c>
      <c r="BU208" s="80" t="b">
        <f t="shared" si="264"/>
        <v>0</v>
      </c>
      <c r="BV208" s="80" t="b">
        <f t="shared" si="265"/>
        <v>0</v>
      </c>
      <c r="BW208" s="80" t="b">
        <f t="shared" si="266"/>
        <v>0</v>
      </c>
      <c r="BX208" s="80" t="b">
        <f t="shared" si="267"/>
        <v>0</v>
      </c>
      <c r="BY208" s="80" t="b">
        <f t="shared" si="268"/>
        <v>0</v>
      </c>
      <c r="BZ208" s="80" t="b">
        <f t="shared" si="269"/>
        <v>0</v>
      </c>
      <c r="CA208" s="80" t="b">
        <f t="shared" si="270"/>
        <v>0</v>
      </c>
      <c r="CB208" s="80" t="b">
        <f t="shared" si="271"/>
        <v>0</v>
      </c>
      <c r="CC208" s="80" t="b">
        <f t="shared" si="272"/>
        <v>0</v>
      </c>
      <c r="CD208" s="80" t="b">
        <f t="shared" si="273"/>
        <v>0</v>
      </c>
      <c r="CE208" s="80" t="b">
        <f t="shared" si="274"/>
        <v>0</v>
      </c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417">
        <f t="shared" si="201"/>
        <v>83</v>
      </c>
      <c r="GW208" s="415"/>
    </row>
    <row r="209" spans="1:205" ht="15">
      <c r="A209" s="364"/>
      <c r="B209" s="364"/>
      <c r="C209" s="75"/>
      <c r="D209" s="19"/>
      <c r="E209" s="19"/>
      <c r="F209" s="234">
        <v>25</v>
      </c>
      <c r="G209" s="81" t="str">
        <f t="shared" si="213"/>
        <v/>
      </c>
      <c r="H209" s="81" t="str">
        <f t="shared" si="214"/>
        <v/>
      </c>
      <c r="I209" s="81" t="str">
        <f t="shared" si="215"/>
        <v/>
      </c>
      <c r="J209" s="81" t="str">
        <f t="shared" si="216"/>
        <v/>
      </c>
      <c r="K209" s="81" t="str">
        <f t="shared" si="217"/>
        <v/>
      </c>
      <c r="L209" s="81" t="str">
        <f t="shared" si="218"/>
        <v/>
      </c>
      <c r="M209" s="81" t="str">
        <f t="shared" si="219"/>
        <v/>
      </c>
      <c r="N209" s="81" t="str">
        <f t="shared" si="220"/>
        <v/>
      </c>
      <c r="O209" s="81" t="str">
        <f t="shared" si="221"/>
        <v/>
      </c>
      <c r="P209" s="81" t="str">
        <f t="shared" si="222"/>
        <v/>
      </c>
      <c r="Q209" s="81" t="str">
        <f t="shared" si="223"/>
        <v/>
      </c>
      <c r="R209" s="81" t="str">
        <f t="shared" si="224"/>
        <v/>
      </c>
      <c r="S209" s="81" t="str">
        <f t="shared" si="225"/>
        <v/>
      </c>
      <c r="T209" s="81" t="str">
        <f t="shared" si="226"/>
        <v/>
      </c>
      <c r="U209" s="81" t="str">
        <f t="shared" si="227"/>
        <v/>
      </c>
      <c r="V209" s="81" t="str">
        <f t="shared" si="228"/>
        <v/>
      </c>
      <c r="W209" s="81" t="str">
        <f t="shared" si="229"/>
        <v/>
      </c>
      <c r="X209" s="81" t="str">
        <f t="shared" si="230"/>
        <v/>
      </c>
      <c r="Y209" s="81" t="str">
        <f t="shared" si="231"/>
        <v/>
      </c>
      <c r="Z209" s="81" t="str">
        <f t="shared" si="232"/>
        <v/>
      </c>
      <c r="AA209" s="81" t="str">
        <f t="shared" si="233"/>
        <v/>
      </c>
      <c r="AB209" s="81" t="str">
        <f t="shared" si="234"/>
        <v/>
      </c>
      <c r="AC209" s="81" t="str">
        <f t="shared" si="235"/>
        <v/>
      </c>
      <c r="AD209" s="81" t="str">
        <f t="shared" si="236"/>
        <v/>
      </c>
      <c r="AE209" s="81" t="str">
        <f t="shared" si="237"/>
        <v/>
      </c>
      <c r="AF209" s="81" t="str">
        <f t="shared" si="238"/>
        <v/>
      </c>
      <c r="AG209" s="81" t="str">
        <f t="shared" si="239"/>
        <v/>
      </c>
      <c r="AH209" s="81" t="str">
        <f t="shared" si="240"/>
        <v/>
      </c>
      <c r="AI209" s="81" t="str">
        <f t="shared" si="241"/>
        <v/>
      </c>
      <c r="AJ209" s="81" t="str">
        <f t="shared" si="242"/>
        <v/>
      </c>
      <c r="AK209" s="81" t="str">
        <f t="shared" si="243"/>
        <v/>
      </c>
      <c r="AL209" s="404">
        <f>IF(CALCULADORA!$M$2="VERANO",IF('H. VER.'!F34="","",'H. VER.'!F34),IF('H. INV.'!F34="","",'H. INV.'!F34))</f>
        <v>25</v>
      </c>
      <c r="AM209" s="404">
        <f>IF(CALCULADORA!$M$2="VERANO",IF('H. VER.'!V34="","",'H. VER.'!V34),IF('H. INV.'!V34="","",'H. INV.'!V34))</f>
        <v>37</v>
      </c>
      <c r="AN209" s="404">
        <f>IF(CALCULADORA!$M$2="VERANO",IF('H. VER.'!AL34="","",'H. VER.'!AL34),IF('H. INV.'!AL34="","",'H. INV.'!AL34))</f>
        <v>68</v>
      </c>
      <c r="AO209" s="19"/>
      <c r="AP209" s="19"/>
      <c r="AQ209" s="19"/>
      <c r="AR209" s="19"/>
      <c r="AS209" s="19"/>
      <c r="AT209" s="19"/>
      <c r="AU209" s="19"/>
      <c r="AV209" s="19"/>
      <c r="AW209" s="75">
        <f t="shared" si="275"/>
        <v>25</v>
      </c>
      <c r="AX209" s="75">
        <f t="shared" si="276"/>
        <v>37</v>
      </c>
      <c r="AY209" s="75">
        <f t="shared" si="277"/>
        <v>68</v>
      </c>
      <c r="AZ209" s="19"/>
      <c r="BA209" s="80" t="b">
        <f t="shared" si="244"/>
        <v>0</v>
      </c>
      <c r="BB209" s="80" t="b">
        <f t="shared" si="245"/>
        <v>0</v>
      </c>
      <c r="BC209" s="80" t="b">
        <f t="shared" si="246"/>
        <v>0</v>
      </c>
      <c r="BD209" s="80" t="b">
        <f t="shared" si="247"/>
        <v>0</v>
      </c>
      <c r="BE209" s="80" t="b">
        <f t="shared" si="248"/>
        <v>0</v>
      </c>
      <c r="BF209" s="80" t="b">
        <f t="shared" si="249"/>
        <v>0</v>
      </c>
      <c r="BG209" s="80" t="b">
        <f t="shared" si="250"/>
        <v>0</v>
      </c>
      <c r="BH209" s="80" t="b">
        <f t="shared" si="251"/>
        <v>0</v>
      </c>
      <c r="BI209" s="80" t="b">
        <f t="shared" si="252"/>
        <v>0</v>
      </c>
      <c r="BJ209" s="80" t="b">
        <f t="shared" si="253"/>
        <v>0</v>
      </c>
      <c r="BK209" s="80" t="b">
        <f t="shared" si="254"/>
        <v>0</v>
      </c>
      <c r="BL209" s="80" t="b">
        <f t="shared" si="255"/>
        <v>0</v>
      </c>
      <c r="BM209" s="80" t="b">
        <f t="shared" si="256"/>
        <v>0</v>
      </c>
      <c r="BN209" s="80" t="b">
        <f t="shared" si="257"/>
        <v>0</v>
      </c>
      <c r="BO209" s="80" t="b">
        <f t="shared" si="258"/>
        <v>0</v>
      </c>
      <c r="BP209" s="80" t="b">
        <f t="shared" si="259"/>
        <v>0</v>
      </c>
      <c r="BQ209" s="80" t="b">
        <f t="shared" si="260"/>
        <v>0</v>
      </c>
      <c r="BR209" s="80" t="b">
        <f t="shared" si="261"/>
        <v>0</v>
      </c>
      <c r="BS209" s="80" t="b">
        <f t="shared" si="262"/>
        <v>0</v>
      </c>
      <c r="BT209" s="80" t="b">
        <f t="shared" si="263"/>
        <v>0</v>
      </c>
      <c r="BU209" s="80" t="b">
        <f t="shared" si="264"/>
        <v>0</v>
      </c>
      <c r="BV209" s="80" t="b">
        <f t="shared" si="265"/>
        <v>0</v>
      </c>
      <c r="BW209" s="80" t="b">
        <f t="shared" si="266"/>
        <v>0</v>
      </c>
      <c r="BX209" s="80" t="b">
        <f t="shared" si="267"/>
        <v>0</v>
      </c>
      <c r="BY209" s="80" t="b">
        <f t="shared" si="268"/>
        <v>0</v>
      </c>
      <c r="BZ209" s="80" t="b">
        <f t="shared" si="269"/>
        <v>0</v>
      </c>
      <c r="CA209" s="80" t="b">
        <f t="shared" si="270"/>
        <v>0</v>
      </c>
      <c r="CB209" s="80" t="b">
        <f t="shared" si="271"/>
        <v>0</v>
      </c>
      <c r="CC209" s="80" t="b">
        <f t="shared" si="272"/>
        <v>0</v>
      </c>
      <c r="CD209" s="80" t="b">
        <f t="shared" si="273"/>
        <v>0</v>
      </c>
      <c r="CE209" s="80" t="b">
        <f t="shared" si="274"/>
        <v>0</v>
      </c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417" t="str">
        <f t="shared" si="201"/>
        <v/>
      </c>
      <c r="GW209" s="415"/>
    </row>
    <row r="210" spans="1:205" ht="15">
      <c r="A210" s="364"/>
      <c r="B210" s="364"/>
      <c r="C210" s="75"/>
      <c r="D210" s="19"/>
      <c r="E210" s="19"/>
      <c r="F210" s="234">
        <v>26</v>
      </c>
      <c r="G210" s="81" t="str">
        <f t="shared" si="213"/>
        <v/>
      </c>
      <c r="H210" s="81" t="str">
        <f t="shared" si="214"/>
        <v/>
      </c>
      <c r="I210" s="81" t="str">
        <f t="shared" si="215"/>
        <v/>
      </c>
      <c r="J210" s="81" t="str">
        <f t="shared" si="216"/>
        <v/>
      </c>
      <c r="K210" s="81" t="str">
        <f t="shared" si="217"/>
        <v/>
      </c>
      <c r="L210" s="81" t="str">
        <f t="shared" si="218"/>
        <v/>
      </c>
      <c r="M210" s="81" t="str">
        <f t="shared" si="219"/>
        <v/>
      </c>
      <c r="N210" s="81" t="str">
        <f t="shared" si="220"/>
        <v/>
      </c>
      <c r="O210" s="81" t="str">
        <f t="shared" si="221"/>
        <v/>
      </c>
      <c r="P210" s="81" t="str">
        <f t="shared" si="222"/>
        <v/>
      </c>
      <c r="Q210" s="81" t="str">
        <f t="shared" si="223"/>
        <v/>
      </c>
      <c r="R210" s="81" t="str">
        <f t="shared" si="224"/>
        <v/>
      </c>
      <c r="S210" s="81" t="str">
        <f t="shared" si="225"/>
        <v/>
      </c>
      <c r="T210" s="81" t="str">
        <f t="shared" si="226"/>
        <v/>
      </c>
      <c r="U210" s="81" t="str">
        <f t="shared" si="227"/>
        <v/>
      </c>
      <c r="V210" s="81" t="str">
        <f t="shared" si="228"/>
        <v/>
      </c>
      <c r="W210" s="81" t="str">
        <f t="shared" si="229"/>
        <v/>
      </c>
      <c r="X210" s="81" t="str">
        <f t="shared" si="230"/>
        <v/>
      </c>
      <c r="Y210" s="81" t="str">
        <f t="shared" si="231"/>
        <v/>
      </c>
      <c r="Z210" s="81" t="str">
        <f t="shared" si="232"/>
        <v/>
      </c>
      <c r="AA210" s="81" t="str">
        <f t="shared" si="233"/>
        <v/>
      </c>
      <c r="AB210" s="81" t="str">
        <f t="shared" si="234"/>
        <v/>
      </c>
      <c r="AC210" s="81" t="str">
        <f t="shared" si="235"/>
        <v/>
      </c>
      <c r="AD210" s="81" t="str">
        <f t="shared" si="236"/>
        <v/>
      </c>
      <c r="AE210" s="81" t="str">
        <f t="shared" si="237"/>
        <v/>
      </c>
      <c r="AF210" s="81" t="str">
        <f t="shared" si="238"/>
        <v/>
      </c>
      <c r="AG210" s="81" t="str">
        <f t="shared" si="239"/>
        <v/>
      </c>
      <c r="AH210" s="81" t="str">
        <f t="shared" si="240"/>
        <v/>
      </c>
      <c r="AI210" s="81" t="str">
        <f t="shared" si="241"/>
        <v/>
      </c>
      <c r="AJ210" s="81" t="str">
        <f t="shared" si="242"/>
        <v/>
      </c>
      <c r="AK210" s="81" t="str">
        <f t="shared" si="243"/>
        <v/>
      </c>
      <c r="AL210" s="404">
        <f>IF(CALCULADORA!$M$2="VERANO",IF('H. VER.'!F35="","",'H. VER.'!F35),IF('H. INV.'!F35="","",'H. INV.'!F35))</f>
        <v>26</v>
      </c>
      <c r="AM210" s="404">
        <f>IF(CALCULADORA!$M$2="VERANO",IF('H. VER.'!V35="","",'H. VER.'!V35),IF('H. INV.'!V35="","",'H. INV.'!V35))</f>
        <v>41</v>
      </c>
      <c r="AN210" s="404">
        <f>IF(CALCULADORA!$M$2="VERANO",IF('H. VER.'!AL35="","",'H. VER.'!AL35),IF('H. INV.'!AL35="","",'H. INV.'!AL35))</f>
        <v>69</v>
      </c>
      <c r="AO210" s="19"/>
      <c r="AP210" s="19"/>
      <c r="AQ210" s="19"/>
      <c r="AR210" s="19"/>
      <c r="AS210" s="19"/>
      <c r="AT210" s="19"/>
      <c r="AU210" s="19"/>
      <c r="AV210" s="19"/>
      <c r="AW210" s="75">
        <f t="shared" si="275"/>
        <v>26</v>
      </c>
      <c r="AX210" s="75">
        <f t="shared" si="276"/>
        <v>41</v>
      </c>
      <c r="AY210" s="75">
        <f t="shared" si="277"/>
        <v>69</v>
      </c>
      <c r="AZ210" s="19"/>
      <c r="BA210" s="80" t="b">
        <f t="shared" si="244"/>
        <v>0</v>
      </c>
      <c r="BB210" s="80" t="b">
        <f t="shared" si="245"/>
        <v>0</v>
      </c>
      <c r="BC210" s="80" t="b">
        <f t="shared" si="246"/>
        <v>0</v>
      </c>
      <c r="BD210" s="80" t="b">
        <f t="shared" si="247"/>
        <v>0</v>
      </c>
      <c r="BE210" s="80" t="b">
        <f t="shared" si="248"/>
        <v>0</v>
      </c>
      <c r="BF210" s="80" t="b">
        <f t="shared" si="249"/>
        <v>0</v>
      </c>
      <c r="BG210" s="80" t="b">
        <f t="shared" si="250"/>
        <v>0</v>
      </c>
      <c r="BH210" s="80" t="b">
        <f t="shared" si="251"/>
        <v>0</v>
      </c>
      <c r="BI210" s="80" t="b">
        <f t="shared" si="252"/>
        <v>0</v>
      </c>
      <c r="BJ210" s="80" t="b">
        <f t="shared" si="253"/>
        <v>0</v>
      </c>
      <c r="BK210" s="80" t="b">
        <f t="shared" si="254"/>
        <v>0</v>
      </c>
      <c r="BL210" s="80" t="b">
        <f t="shared" si="255"/>
        <v>0</v>
      </c>
      <c r="BM210" s="80" t="b">
        <f t="shared" si="256"/>
        <v>0</v>
      </c>
      <c r="BN210" s="80" t="b">
        <f t="shared" si="257"/>
        <v>0</v>
      </c>
      <c r="BO210" s="80" t="b">
        <f t="shared" si="258"/>
        <v>0</v>
      </c>
      <c r="BP210" s="80" t="b">
        <f t="shared" si="259"/>
        <v>0</v>
      </c>
      <c r="BQ210" s="80" t="b">
        <f t="shared" si="260"/>
        <v>0</v>
      </c>
      <c r="BR210" s="80" t="b">
        <f t="shared" si="261"/>
        <v>0</v>
      </c>
      <c r="BS210" s="80" t="b">
        <f t="shared" si="262"/>
        <v>0</v>
      </c>
      <c r="BT210" s="80" t="b">
        <f t="shared" si="263"/>
        <v>0</v>
      </c>
      <c r="BU210" s="80" t="b">
        <f t="shared" si="264"/>
        <v>0</v>
      </c>
      <c r="BV210" s="80" t="b">
        <f t="shared" si="265"/>
        <v>0</v>
      </c>
      <c r="BW210" s="80" t="b">
        <f t="shared" si="266"/>
        <v>0</v>
      </c>
      <c r="BX210" s="80" t="b">
        <f t="shared" si="267"/>
        <v>0</v>
      </c>
      <c r="BY210" s="80" t="b">
        <f t="shared" si="268"/>
        <v>0</v>
      </c>
      <c r="BZ210" s="80" t="b">
        <f t="shared" si="269"/>
        <v>0</v>
      </c>
      <c r="CA210" s="80" t="b">
        <f t="shared" si="270"/>
        <v>0</v>
      </c>
      <c r="CB210" s="80" t="b">
        <f t="shared" si="271"/>
        <v>0</v>
      </c>
      <c r="CC210" s="80" t="b">
        <f t="shared" si="272"/>
        <v>0</v>
      </c>
      <c r="CD210" s="80" t="b">
        <f t="shared" si="273"/>
        <v>0</v>
      </c>
      <c r="CE210" s="80" t="b">
        <f t="shared" si="274"/>
        <v>0</v>
      </c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417" t="str">
        <f t="shared" si="201"/>
        <v/>
      </c>
      <c r="GW210" s="415"/>
    </row>
    <row r="211" spans="1:205" ht="15">
      <c r="A211" s="364"/>
      <c r="B211" s="364"/>
      <c r="C211" s="75"/>
      <c r="D211" s="19"/>
      <c r="E211" s="19"/>
      <c r="F211" s="234">
        <v>27</v>
      </c>
      <c r="G211" s="81" t="str">
        <f t="shared" si="213"/>
        <v/>
      </c>
      <c r="H211" s="81" t="str">
        <f t="shared" si="214"/>
        <v/>
      </c>
      <c r="I211" s="81" t="str">
        <f t="shared" si="215"/>
        <v/>
      </c>
      <c r="J211" s="81" t="str">
        <f t="shared" si="216"/>
        <v/>
      </c>
      <c r="K211" s="81" t="str">
        <f t="shared" si="217"/>
        <v/>
      </c>
      <c r="L211" s="81" t="str">
        <f t="shared" si="218"/>
        <v/>
      </c>
      <c r="M211" s="81" t="str">
        <f t="shared" si="219"/>
        <v/>
      </c>
      <c r="N211" s="81" t="str">
        <f t="shared" si="220"/>
        <v/>
      </c>
      <c r="O211" s="81" t="str">
        <f t="shared" si="221"/>
        <v/>
      </c>
      <c r="P211" s="81" t="str">
        <f t="shared" si="222"/>
        <v/>
      </c>
      <c r="Q211" s="81" t="str">
        <f t="shared" si="223"/>
        <v/>
      </c>
      <c r="R211" s="81" t="str">
        <f t="shared" si="224"/>
        <v/>
      </c>
      <c r="S211" s="81" t="str">
        <f t="shared" si="225"/>
        <v/>
      </c>
      <c r="T211" s="81" t="str">
        <f t="shared" si="226"/>
        <v/>
      </c>
      <c r="U211" s="81" t="str">
        <f t="shared" si="227"/>
        <v/>
      </c>
      <c r="V211" s="81" t="str">
        <f t="shared" si="228"/>
        <v/>
      </c>
      <c r="W211" s="81" t="str">
        <f t="shared" si="229"/>
        <v/>
      </c>
      <c r="X211" s="81" t="str">
        <f t="shared" si="230"/>
        <v/>
      </c>
      <c r="Y211" s="81" t="str">
        <f t="shared" si="231"/>
        <v/>
      </c>
      <c r="Z211" s="81" t="str">
        <f t="shared" si="232"/>
        <v/>
      </c>
      <c r="AA211" s="81" t="str">
        <f t="shared" si="233"/>
        <v/>
      </c>
      <c r="AB211" s="81" t="str">
        <f t="shared" si="234"/>
        <v/>
      </c>
      <c r="AC211" s="81" t="str">
        <f t="shared" si="235"/>
        <v/>
      </c>
      <c r="AD211" s="81" t="str">
        <f t="shared" si="236"/>
        <v/>
      </c>
      <c r="AE211" s="81" t="str">
        <f t="shared" si="237"/>
        <v/>
      </c>
      <c r="AF211" s="81" t="str">
        <f t="shared" si="238"/>
        <v/>
      </c>
      <c r="AG211" s="81" t="str">
        <f t="shared" si="239"/>
        <v/>
      </c>
      <c r="AH211" s="81" t="str">
        <f t="shared" si="240"/>
        <v/>
      </c>
      <c r="AI211" s="81" t="str">
        <f t="shared" si="241"/>
        <v/>
      </c>
      <c r="AJ211" s="81" t="str">
        <f t="shared" si="242"/>
        <v/>
      </c>
      <c r="AK211" s="81" t="str">
        <f t="shared" si="243"/>
        <v/>
      </c>
      <c r="AL211" s="404">
        <f>IF(CALCULADORA!$M$2="VERANO",IF('H. VER.'!F36="","",'H. VER.'!F36),IF('H. INV.'!F36="","",'H. INV.'!F36))</f>
        <v>27</v>
      </c>
      <c r="AM211" s="404">
        <f>IF(CALCULADORA!$M$2="VERANO",IF('H. VER.'!V36="","",'H. VER.'!V36),IF('H. INV.'!V36="","",'H. INV.'!V36))</f>
        <v>45</v>
      </c>
      <c r="AN211" s="404">
        <f>IF(CALCULADORA!$M$2="VERANO",IF('H. VER.'!AL36="","",'H. VER.'!AL36),IF('H. INV.'!AL36="","",'H. INV.'!AL36))</f>
        <v>70</v>
      </c>
      <c r="AO211" s="19"/>
      <c r="AP211" s="19"/>
      <c r="AQ211" s="19"/>
      <c r="AR211" s="19"/>
      <c r="AS211" s="19"/>
      <c r="AT211" s="19"/>
      <c r="AU211" s="19"/>
      <c r="AV211" s="19"/>
      <c r="AW211" s="75">
        <f t="shared" si="275"/>
        <v>27</v>
      </c>
      <c r="AX211" s="75">
        <f t="shared" si="276"/>
        <v>45</v>
      </c>
      <c r="AY211" s="75">
        <f t="shared" si="277"/>
        <v>70</v>
      </c>
      <c r="AZ211" s="19"/>
      <c r="BA211" s="80" t="b">
        <f t="shared" si="244"/>
        <v>0</v>
      </c>
      <c r="BB211" s="80" t="b">
        <f t="shared" si="245"/>
        <v>0</v>
      </c>
      <c r="BC211" s="80" t="b">
        <f t="shared" si="246"/>
        <v>0</v>
      </c>
      <c r="BD211" s="80" t="b">
        <f t="shared" si="247"/>
        <v>0</v>
      </c>
      <c r="BE211" s="80" t="b">
        <f t="shared" si="248"/>
        <v>0</v>
      </c>
      <c r="BF211" s="80" t="b">
        <f t="shared" si="249"/>
        <v>0</v>
      </c>
      <c r="BG211" s="80" t="b">
        <f t="shared" si="250"/>
        <v>0</v>
      </c>
      <c r="BH211" s="80" t="b">
        <f t="shared" si="251"/>
        <v>0</v>
      </c>
      <c r="BI211" s="80" t="b">
        <f t="shared" si="252"/>
        <v>0</v>
      </c>
      <c r="BJ211" s="80" t="b">
        <f t="shared" si="253"/>
        <v>0</v>
      </c>
      <c r="BK211" s="80" t="b">
        <f t="shared" si="254"/>
        <v>0</v>
      </c>
      <c r="BL211" s="80" t="b">
        <f t="shared" si="255"/>
        <v>0</v>
      </c>
      <c r="BM211" s="80" t="b">
        <f t="shared" si="256"/>
        <v>0</v>
      </c>
      <c r="BN211" s="80" t="b">
        <f t="shared" si="257"/>
        <v>0</v>
      </c>
      <c r="BO211" s="80" t="b">
        <f t="shared" si="258"/>
        <v>0</v>
      </c>
      <c r="BP211" s="80" t="b">
        <f t="shared" si="259"/>
        <v>0</v>
      </c>
      <c r="BQ211" s="80" t="b">
        <f t="shared" si="260"/>
        <v>0</v>
      </c>
      <c r="BR211" s="80" t="b">
        <f t="shared" si="261"/>
        <v>0</v>
      </c>
      <c r="BS211" s="80" t="b">
        <f t="shared" si="262"/>
        <v>0</v>
      </c>
      <c r="BT211" s="80" t="b">
        <f t="shared" si="263"/>
        <v>0</v>
      </c>
      <c r="BU211" s="80" t="b">
        <f t="shared" si="264"/>
        <v>0</v>
      </c>
      <c r="BV211" s="80" t="b">
        <f t="shared" si="265"/>
        <v>0</v>
      </c>
      <c r="BW211" s="80" t="b">
        <f t="shared" si="266"/>
        <v>0</v>
      </c>
      <c r="BX211" s="80" t="b">
        <f t="shared" si="267"/>
        <v>0</v>
      </c>
      <c r="BY211" s="80" t="b">
        <f t="shared" si="268"/>
        <v>0</v>
      </c>
      <c r="BZ211" s="80" t="b">
        <f t="shared" si="269"/>
        <v>0</v>
      </c>
      <c r="CA211" s="80" t="b">
        <f t="shared" si="270"/>
        <v>0</v>
      </c>
      <c r="CB211" s="80" t="b">
        <f t="shared" si="271"/>
        <v>0</v>
      </c>
      <c r="CC211" s="80" t="b">
        <f t="shared" si="272"/>
        <v>0</v>
      </c>
      <c r="CD211" s="80" t="b">
        <f t="shared" si="273"/>
        <v>0</v>
      </c>
      <c r="CE211" s="80" t="b">
        <f t="shared" si="274"/>
        <v>0</v>
      </c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417" t="str">
        <f t="shared" si="201"/>
        <v/>
      </c>
      <c r="GW211" s="415"/>
    </row>
    <row r="212" spans="1:205" ht="15">
      <c r="A212" s="364"/>
      <c r="B212" s="364"/>
      <c r="C212" s="75"/>
      <c r="D212" s="19"/>
      <c r="E212" s="19"/>
      <c r="F212" s="234">
        <v>28</v>
      </c>
      <c r="G212" s="81" t="str">
        <f t="shared" si="213"/>
        <v/>
      </c>
      <c r="H212" s="81" t="str">
        <f t="shared" si="214"/>
        <v/>
      </c>
      <c r="I212" s="81" t="str">
        <f t="shared" si="215"/>
        <v/>
      </c>
      <c r="J212" s="81" t="str">
        <f t="shared" si="216"/>
        <v/>
      </c>
      <c r="K212" s="81" t="str">
        <f t="shared" si="217"/>
        <v/>
      </c>
      <c r="L212" s="81" t="str">
        <f t="shared" si="218"/>
        <v/>
      </c>
      <c r="M212" s="81" t="str">
        <f t="shared" si="219"/>
        <v/>
      </c>
      <c r="N212" s="81" t="str">
        <f t="shared" si="220"/>
        <v/>
      </c>
      <c r="O212" s="81" t="str">
        <f t="shared" si="221"/>
        <v/>
      </c>
      <c r="P212" s="81" t="str">
        <f t="shared" si="222"/>
        <v/>
      </c>
      <c r="Q212" s="81" t="str">
        <f t="shared" si="223"/>
        <v/>
      </c>
      <c r="R212" s="81" t="str">
        <f t="shared" si="224"/>
        <v/>
      </c>
      <c r="S212" s="81" t="str">
        <f t="shared" si="225"/>
        <v/>
      </c>
      <c r="T212" s="81" t="str">
        <f t="shared" si="226"/>
        <v/>
      </c>
      <c r="U212" s="81" t="str">
        <f t="shared" si="227"/>
        <v/>
      </c>
      <c r="V212" s="81" t="str">
        <f t="shared" si="228"/>
        <v/>
      </c>
      <c r="W212" s="81" t="str">
        <f t="shared" si="229"/>
        <v/>
      </c>
      <c r="X212" s="81" t="str">
        <f t="shared" si="230"/>
        <v/>
      </c>
      <c r="Y212" s="81" t="str">
        <f t="shared" si="231"/>
        <v/>
      </c>
      <c r="Z212" s="81" t="str">
        <f t="shared" si="232"/>
        <v/>
      </c>
      <c r="AA212" s="81" t="str">
        <f t="shared" si="233"/>
        <v/>
      </c>
      <c r="AB212" s="81" t="str">
        <f t="shared" si="234"/>
        <v/>
      </c>
      <c r="AC212" s="81" t="str">
        <f t="shared" si="235"/>
        <v/>
      </c>
      <c r="AD212" s="81" t="str">
        <f t="shared" si="236"/>
        <v/>
      </c>
      <c r="AE212" s="81" t="str">
        <f t="shared" si="237"/>
        <v/>
      </c>
      <c r="AF212" s="81" t="str">
        <f t="shared" si="238"/>
        <v/>
      </c>
      <c r="AG212" s="81" t="str">
        <f t="shared" si="239"/>
        <v/>
      </c>
      <c r="AH212" s="81" t="str">
        <f t="shared" si="240"/>
        <v/>
      </c>
      <c r="AI212" s="81" t="str">
        <f t="shared" si="241"/>
        <v/>
      </c>
      <c r="AJ212" s="81" t="str">
        <f t="shared" si="242"/>
        <v/>
      </c>
      <c r="AK212" s="81" t="str">
        <f t="shared" si="243"/>
        <v/>
      </c>
      <c r="AL212" s="404">
        <f>IF(CALCULADORA!$M$2="VERANO",IF('H. VER.'!F37="","",'H. VER.'!F37),IF('H. INV.'!F37="","",'H. INV.'!F37))</f>
        <v>28</v>
      </c>
      <c r="AM212" s="404">
        <f>IF(CALCULADORA!$M$2="VERANO",IF('H. VER.'!V37="","",'H. VER.'!V37),IF('H. INV.'!V37="","",'H. INV.'!V37))</f>
        <v>46</v>
      </c>
      <c r="AN212" s="404">
        <f>IF(CALCULADORA!$M$2="VERANO",IF('H. VER.'!AL37="","",'H. VER.'!AL37),IF('H. INV.'!AL37="","",'H. INV.'!AL37))</f>
        <v>71</v>
      </c>
      <c r="AO212" s="19"/>
      <c r="AP212" s="19"/>
      <c r="AQ212" s="19"/>
      <c r="AR212" s="19"/>
      <c r="AS212" s="19"/>
      <c r="AT212" s="19"/>
      <c r="AU212" s="19"/>
      <c r="AV212" s="19"/>
      <c r="AW212" s="75">
        <f t="shared" si="275"/>
        <v>28</v>
      </c>
      <c r="AX212" s="75">
        <f t="shared" si="276"/>
        <v>46</v>
      </c>
      <c r="AY212" s="75">
        <f t="shared" si="277"/>
        <v>71</v>
      </c>
      <c r="AZ212" s="19"/>
      <c r="BA212" s="80" t="b">
        <f t="shared" si="244"/>
        <v>0</v>
      </c>
      <c r="BB212" s="80" t="b">
        <f t="shared" si="245"/>
        <v>0</v>
      </c>
      <c r="BC212" s="80" t="b">
        <f t="shared" si="246"/>
        <v>0</v>
      </c>
      <c r="BD212" s="80" t="b">
        <f t="shared" si="247"/>
        <v>0</v>
      </c>
      <c r="BE212" s="80" t="b">
        <f t="shared" si="248"/>
        <v>0</v>
      </c>
      <c r="BF212" s="80" t="b">
        <f t="shared" si="249"/>
        <v>0</v>
      </c>
      <c r="BG212" s="80" t="b">
        <f t="shared" si="250"/>
        <v>0</v>
      </c>
      <c r="BH212" s="80" t="b">
        <f t="shared" si="251"/>
        <v>0</v>
      </c>
      <c r="BI212" s="80" t="b">
        <f t="shared" si="252"/>
        <v>0</v>
      </c>
      <c r="BJ212" s="80" t="b">
        <f t="shared" si="253"/>
        <v>0</v>
      </c>
      <c r="BK212" s="80" t="b">
        <f t="shared" si="254"/>
        <v>0</v>
      </c>
      <c r="BL212" s="80" t="b">
        <f t="shared" si="255"/>
        <v>0</v>
      </c>
      <c r="BM212" s="80" t="b">
        <f t="shared" si="256"/>
        <v>0</v>
      </c>
      <c r="BN212" s="80" t="b">
        <f t="shared" si="257"/>
        <v>0</v>
      </c>
      <c r="BO212" s="80" t="b">
        <f t="shared" si="258"/>
        <v>0</v>
      </c>
      <c r="BP212" s="80" t="b">
        <f t="shared" si="259"/>
        <v>0</v>
      </c>
      <c r="BQ212" s="80" t="b">
        <f t="shared" si="260"/>
        <v>0</v>
      </c>
      <c r="BR212" s="80" t="b">
        <f t="shared" si="261"/>
        <v>0</v>
      </c>
      <c r="BS212" s="80" t="b">
        <f t="shared" si="262"/>
        <v>0</v>
      </c>
      <c r="BT212" s="80" t="b">
        <f t="shared" si="263"/>
        <v>0</v>
      </c>
      <c r="BU212" s="80" t="b">
        <f t="shared" si="264"/>
        <v>0</v>
      </c>
      <c r="BV212" s="80" t="b">
        <f t="shared" si="265"/>
        <v>0</v>
      </c>
      <c r="BW212" s="80" t="b">
        <f t="shared" si="266"/>
        <v>0</v>
      </c>
      <c r="BX212" s="80" t="b">
        <f t="shared" si="267"/>
        <v>0</v>
      </c>
      <c r="BY212" s="80" t="b">
        <f t="shared" si="268"/>
        <v>0</v>
      </c>
      <c r="BZ212" s="80" t="b">
        <f t="shared" si="269"/>
        <v>0</v>
      </c>
      <c r="CA212" s="80" t="b">
        <f t="shared" si="270"/>
        <v>0</v>
      </c>
      <c r="CB212" s="80" t="b">
        <f t="shared" si="271"/>
        <v>0</v>
      </c>
      <c r="CC212" s="80" t="b">
        <f t="shared" si="272"/>
        <v>0</v>
      </c>
      <c r="CD212" s="80" t="b">
        <f t="shared" si="273"/>
        <v>0</v>
      </c>
      <c r="CE212" s="80" t="b">
        <f t="shared" si="274"/>
        <v>0</v>
      </c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417" t="str">
        <f t="shared" si="201"/>
        <v/>
      </c>
      <c r="GW212" s="415"/>
    </row>
    <row r="213" spans="1:205" ht="15">
      <c r="A213" s="364"/>
      <c r="B213" s="364"/>
      <c r="C213" s="75"/>
      <c r="D213" s="19"/>
      <c r="E213" s="19"/>
      <c r="F213" s="234">
        <v>29</v>
      </c>
      <c r="G213" s="81" t="str">
        <f t="shared" si="213"/>
        <v/>
      </c>
      <c r="H213" s="81" t="str">
        <f t="shared" si="214"/>
        <v/>
      </c>
      <c r="I213" s="81" t="str">
        <f t="shared" si="215"/>
        <v/>
      </c>
      <c r="J213" s="81" t="str">
        <f t="shared" si="216"/>
        <v/>
      </c>
      <c r="K213" s="81" t="str">
        <f t="shared" si="217"/>
        <v/>
      </c>
      <c r="L213" s="81" t="str">
        <f t="shared" si="218"/>
        <v/>
      </c>
      <c r="M213" s="81" t="str">
        <f t="shared" si="219"/>
        <v/>
      </c>
      <c r="N213" s="81" t="str">
        <f t="shared" si="220"/>
        <v/>
      </c>
      <c r="O213" s="81" t="str">
        <f t="shared" si="221"/>
        <v/>
      </c>
      <c r="P213" s="81" t="str">
        <f t="shared" si="222"/>
        <v/>
      </c>
      <c r="Q213" s="81" t="str">
        <f t="shared" si="223"/>
        <v/>
      </c>
      <c r="R213" s="81" t="str">
        <f t="shared" si="224"/>
        <v/>
      </c>
      <c r="S213" s="81" t="str">
        <f t="shared" si="225"/>
        <v/>
      </c>
      <c r="T213" s="81" t="str">
        <f t="shared" si="226"/>
        <v/>
      </c>
      <c r="U213" s="81" t="str">
        <f t="shared" si="227"/>
        <v/>
      </c>
      <c r="V213" s="81" t="str">
        <f t="shared" si="228"/>
        <v/>
      </c>
      <c r="W213" s="81" t="str">
        <f t="shared" si="229"/>
        <v/>
      </c>
      <c r="X213" s="81" t="str">
        <f t="shared" si="230"/>
        <v/>
      </c>
      <c r="Y213" s="81" t="str">
        <f t="shared" si="231"/>
        <v/>
      </c>
      <c r="Z213" s="81" t="str">
        <f t="shared" si="232"/>
        <v/>
      </c>
      <c r="AA213" s="81" t="str">
        <f t="shared" si="233"/>
        <v/>
      </c>
      <c r="AB213" s="81" t="str">
        <f t="shared" si="234"/>
        <v/>
      </c>
      <c r="AC213" s="81" t="str">
        <f t="shared" si="235"/>
        <v/>
      </c>
      <c r="AD213" s="81" t="str">
        <f t="shared" si="236"/>
        <v/>
      </c>
      <c r="AE213" s="81" t="str">
        <f t="shared" si="237"/>
        <v/>
      </c>
      <c r="AF213" s="81" t="str">
        <f t="shared" si="238"/>
        <v/>
      </c>
      <c r="AG213" s="81" t="str">
        <f t="shared" si="239"/>
        <v/>
      </c>
      <c r="AH213" s="81" t="str">
        <f t="shared" si="240"/>
        <v/>
      </c>
      <c r="AI213" s="81" t="str">
        <f t="shared" si="241"/>
        <v/>
      </c>
      <c r="AJ213" s="81" t="str">
        <f t="shared" si="242"/>
        <v/>
      </c>
      <c r="AK213" s="81" t="str">
        <f t="shared" si="243"/>
        <v/>
      </c>
      <c r="AL213" s="404">
        <f>IF(CALCULADORA!$M$2="VERANO",IF('H. VER.'!F38="","",'H. VER.'!F38),IF('H. INV.'!F38="","",'H. INV.'!F38))</f>
        <v>29</v>
      </c>
      <c r="AM213" s="404">
        <f>IF(CALCULADORA!$M$2="VERANO",IF('H. VER.'!V38="","",'H. VER.'!V38),IF('H. INV.'!V38="","",'H. INV.'!V38))</f>
        <v>51</v>
      </c>
      <c r="AN213" s="404">
        <f>IF(CALCULADORA!$M$2="VERANO",IF('H. VER.'!AL38="","",'H. VER.'!AL38),IF('H. INV.'!AL38="","",'H. INV.'!AL38))</f>
        <v>72</v>
      </c>
      <c r="AO213" s="19"/>
      <c r="AP213" s="19"/>
      <c r="AQ213" s="19"/>
      <c r="AR213" s="19"/>
      <c r="AS213" s="19"/>
      <c r="AT213" s="19"/>
      <c r="AU213" s="19"/>
      <c r="AV213" s="19"/>
      <c r="AW213" s="75">
        <f t="shared" si="275"/>
        <v>29</v>
      </c>
      <c r="AX213" s="75">
        <f t="shared" si="276"/>
        <v>51</v>
      </c>
      <c r="AY213" s="75">
        <f t="shared" si="277"/>
        <v>72</v>
      </c>
      <c r="AZ213" s="19"/>
      <c r="BA213" s="80" t="b">
        <f t="shared" si="244"/>
        <v>0</v>
      </c>
      <c r="BB213" s="80" t="b">
        <f t="shared" si="245"/>
        <v>0</v>
      </c>
      <c r="BC213" s="80" t="b">
        <f t="shared" si="246"/>
        <v>0</v>
      </c>
      <c r="BD213" s="80" t="b">
        <f t="shared" si="247"/>
        <v>0</v>
      </c>
      <c r="BE213" s="80" t="b">
        <f t="shared" si="248"/>
        <v>0</v>
      </c>
      <c r="BF213" s="80" t="b">
        <f t="shared" si="249"/>
        <v>0</v>
      </c>
      <c r="BG213" s="80" t="b">
        <f t="shared" si="250"/>
        <v>0</v>
      </c>
      <c r="BH213" s="80" t="b">
        <f t="shared" si="251"/>
        <v>0</v>
      </c>
      <c r="BI213" s="80" t="b">
        <f t="shared" si="252"/>
        <v>0</v>
      </c>
      <c r="BJ213" s="80" t="b">
        <f t="shared" si="253"/>
        <v>0</v>
      </c>
      <c r="BK213" s="80" t="b">
        <f t="shared" si="254"/>
        <v>0</v>
      </c>
      <c r="BL213" s="80" t="b">
        <f t="shared" si="255"/>
        <v>0</v>
      </c>
      <c r="BM213" s="80" t="b">
        <f t="shared" si="256"/>
        <v>0</v>
      </c>
      <c r="BN213" s="80" t="b">
        <f t="shared" si="257"/>
        <v>0</v>
      </c>
      <c r="BO213" s="80" t="b">
        <f t="shared" si="258"/>
        <v>0</v>
      </c>
      <c r="BP213" s="80" t="b">
        <f t="shared" si="259"/>
        <v>0</v>
      </c>
      <c r="BQ213" s="80" t="b">
        <f t="shared" si="260"/>
        <v>0</v>
      </c>
      <c r="BR213" s="80" t="b">
        <f t="shared" si="261"/>
        <v>0</v>
      </c>
      <c r="BS213" s="80" t="b">
        <f t="shared" si="262"/>
        <v>0</v>
      </c>
      <c r="BT213" s="80" t="b">
        <f t="shared" si="263"/>
        <v>0</v>
      </c>
      <c r="BU213" s="80" t="b">
        <f t="shared" si="264"/>
        <v>0</v>
      </c>
      <c r="BV213" s="80" t="b">
        <f t="shared" si="265"/>
        <v>0</v>
      </c>
      <c r="BW213" s="80" t="b">
        <f t="shared" si="266"/>
        <v>0</v>
      </c>
      <c r="BX213" s="80" t="b">
        <f t="shared" si="267"/>
        <v>0</v>
      </c>
      <c r="BY213" s="80" t="b">
        <f t="shared" si="268"/>
        <v>0</v>
      </c>
      <c r="BZ213" s="80" t="b">
        <f t="shared" si="269"/>
        <v>0</v>
      </c>
      <c r="CA213" s="80" t="b">
        <f t="shared" si="270"/>
        <v>0</v>
      </c>
      <c r="CB213" s="80" t="b">
        <f t="shared" si="271"/>
        <v>0</v>
      </c>
      <c r="CC213" s="80" t="b">
        <f t="shared" si="272"/>
        <v>0</v>
      </c>
      <c r="CD213" s="80" t="b">
        <f t="shared" si="273"/>
        <v>0</v>
      </c>
      <c r="CE213" s="80" t="b">
        <f t="shared" si="274"/>
        <v>0</v>
      </c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417" t="str">
        <f t="shared" si="201"/>
        <v/>
      </c>
      <c r="GW213" s="415"/>
    </row>
    <row r="214" spans="1:205" ht="15">
      <c r="A214" s="364"/>
      <c r="B214" s="364"/>
      <c r="C214" s="75"/>
      <c r="D214" s="19"/>
      <c r="E214" s="19"/>
      <c r="F214" s="234">
        <v>30</v>
      </c>
      <c r="G214" s="81" t="str">
        <f t="shared" si="213"/>
        <v/>
      </c>
      <c r="H214" s="81" t="str">
        <f t="shared" si="214"/>
        <v/>
      </c>
      <c r="I214" s="81" t="str">
        <f t="shared" si="215"/>
        <v/>
      </c>
      <c r="J214" s="81" t="str">
        <f t="shared" si="216"/>
        <v/>
      </c>
      <c r="K214" s="81" t="str">
        <f t="shared" si="217"/>
        <v/>
      </c>
      <c r="L214" s="81" t="str">
        <f t="shared" si="218"/>
        <v/>
      </c>
      <c r="M214" s="81" t="str">
        <f t="shared" si="219"/>
        <v/>
      </c>
      <c r="N214" s="81" t="str">
        <f t="shared" si="220"/>
        <v/>
      </c>
      <c r="O214" s="81" t="str">
        <f t="shared" si="221"/>
        <v/>
      </c>
      <c r="P214" s="81" t="str">
        <f t="shared" si="222"/>
        <v/>
      </c>
      <c r="Q214" s="81" t="str">
        <f t="shared" si="223"/>
        <v/>
      </c>
      <c r="R214" s="81" t="str">
        <f t="shared" si="224"/>
        <v/>
      </c>
      <c r="S214" s="81" t="str">
        <f t="shared" si="225"/>
        <v/>
      </c>
      <c r="T214" s="81" t="str">
        <f t="shared" si="226"/>
        <v/>
      </c>
      <c r="U214" s="81" t="str">
        <f t="shared" si="227"/>
        <v/>
      </c>
      <c r="V214" s="81" t="str">
        <f t="shared" si="228"/>
        <v/>
      </c>
      <c r="W214" s="81" t="str">
        <f t="shared" si="229"/>
        <v/>
      </c>
      <c r="X214" s="81" t="str">
        <f t="shared" si="230"/>
        <v/>
      </c>
      <c r="Y214" s="81" t="str">
        <f t="shared" si="231"/>
        <v/>
      </c>
      <c r="Z214" s="81" t="str">
        <f t="shared" si="232"/>
        <v/>
      </c>
      <c r="AA214" s="81" t="str">
        <f t="shared" si="233"/>
        <v/>
      </c>
      <c r="AB214" s="81" t="str">
        <f t="shared" si="234"/>
        <v/>
      </c>
      <c r="AC214" s="81" t="str">
        <f t="shared" si="235"/>
        <v/>
      </c>
      <c r="AD214" s="81" t="str">
        <f t="shared" si="236"/>
        <v/>
      </c>
      <c r="AE214" s="81" t="str">
        <f t="shared" si="237"/>
        <v/>
      </c>
      <c r="AF214" s="81" t="str">
        <f t="shared" si="238"/>
        <v/>
      </c>
      <c r="AG214" s="81" t="str">
        <f t="shared" si="239"/>
        <v/>
      </c>
      <c r="AH214" s="81" t="str">
        <f t="shared" si="240"/>
        <v/>
      </c>
      <c r="AI214" s="81" t="str">
        <f t="shared" si="241"/>
        <v/>
      </c>
      <c r="AJ214" s="81" t="str">
        <f t="shared" si="242"/>
        <v/>
      </c>
      <c r="AK214" s="81" t="str">
        <f t="shared" si="243"/>
        <v/>
      </c>
      <c r="AL214" s="404">
        <f>IF(CALCULADORA!$M$2="VERANO",IF('H. VER.'!F39="","",'H. VER.'!F39),IF('H. INV.'!F39="","",'H. INV.'!F39))</f>
        <v>30</v>
      </c>
      <c r="AM214" s="404">
        <f>IF(CALCULADORA!$M$2="VERANO",IF('H. VER.'!V39="","",'H. VER.'!V39),IF('H. INV.'!V39="","",'H. INV.'!V39))</f>
        <v>53</v>
      </c>
      <c r="AN214" s="404" t="str">
        <f>IF(CALCULADORA!$M$2="VERANO",IF('H. VER.'!AL39="","",'H. VER.'!AL39),IF('H. INV.'!AL39="","",'H. INV.'!AL39))</f>
        <v/>
      </c>
      <c r="AO214" s="19"/>
      <c r="AP214" s="19"/>
      <c r="AQ214" s="19"/>
      <c r="AR214" s="19"/>
      <c r="AS214" s="19"/>
      <c r="AT214" s="19"/>
      <c r="AU214" s="19"/>
      <c r="AV214" s="19"/>
      <c r="AW214" s="75">
        <f t="shared" si="275"/>
        <v>30</v>
      </c>
      <c r="AX214" s="75">
        <f t="shared" si="276"/>
        <v>53</v>
      </c>
      <c r="AY214" s="75" t="str">
        <f t="shared" si="277"/>
        <v/>
      </c>
      <c r="AZ214" s="19"/>
      <c r="BA214" s="80" t="b">
        <f t="shared" si="244"/>
        <v>0</v>
      </c>
      <c r="BB214" s="80" t="b">
        <f t="shared" si="245"/>
        <v>0</v>
      </c>
      <c r="BC214" s="80" t="b">
        <f t="shared" si="246"/>
        <v>0</v>
      </c>
      <c r="BD214" s="80" t="b">
        <f t="shared" si="247"/>
        <v>0</v>
      </c>
      <c r="BE214" s="80" t="b">
        <f t="shared" si="248"/>
        <v>0</v>
      </c>
      <c r="BF214" s="80" t="b">
        <f t="shared" si="249"/>
        <v>0</v>
      </c>
      <c r="BG214" s="80" t="b">
        <f t="shared" si="250"/>
        <v>0</v>
      </c>
      <c r="BH214" s="80" t="b">
        <f t="shared" si="251"/>
        <v>0</v>
      </c>
      <c r="BI214" s="80" t="b">
        <f t="shared" si="252"/>
        <v>0</v>
      </c>
      <c r="BJ214" s="80" t="b">
        <f t="shared" si="253"/>
        <v>0</v>
      </c>
      <c r="BK214" s="80" t="b">
        <f t="shared" si="254"/>
        <v>0</v>
      </c>
      <c r="BL214" s="80" t="b">
        <f t="shared" si="255"/>
        <v>0</v>
      </c>
      <c r="BM214" s="80" t="b">
        <f t="shared" si="256"/>
        <v>0</v>
      </c>
      <c r="BN214" s="80" t="b">
        <f t="shared" si="257"/>
        <v>0</v>
      </c>
      <c r="BO214" s="80" t="b">
        <f t="shared" si="258"/>
        <v>0</v>
      </c>
      <c r="BP214" s="80" t="b">
        <f t="shared" si="259"/>
        <v>0</v>
      </c>
      <c r="BQ214" s="80" t="b">
        <f t="shared" si="260"/>
        <v>0</v>
      </c>
      <c r="BR214" s="80" t="b">
        <f t="shared" si="261"/>
        <v>0</v>
      </c>
      <c r="BS214" s="80" t="b">
        <f t="shared" si="262"/>
        <v>0</v>
      </c>
      <c r="BT214" s="80" t="b">
        <f t="shared" si="263"/>
        <v>0</v>
      </c>
      <c r="BU214" s="80" t="b">
        <f t="shared" si="264"/>
        <v>0</v>
      </c>
      <c r="BV214" s="80" t="b">
        <f t="shared" si="265"/>
        <v>0</v>
      </c>
      <c r="BW214" s="80" t="b">
        <f t="shared" si="266"/>
        <v>0</v>
      </c>
      <c r="BX214" s="80" t="b">
        <f t="shared" si="267"/>
        <v>0</v>
      </c>
      <c r="BY214" s="80" t="b">
        <f t="shared" si="268"/>
        <v>0</v>
      </c>
      <c r="BZ214" s="80" t="b">
        <f t="shared" si="269"/>
        <v>0</v>
      </c>
      <c r="CA214" s="80" t="b">
        <f t="shared" si="270"/>
        <v>0</v>
      </c>
      <c r="CB214" s="80" t="b">
        <f t="shared" si="271"/>
        <v>0</v>
      </c>
      <c r="CC214" s="80" t="b">
        <f t="shared" si="272"/>
        <v>0</v>
      </c>
      <c r="CD214" s="80" t="b">
        <f t="shared" si="273"/>
        <v>0</v>
      </c>
      <c r="CE214" s="80" t="b">
        <f t="shared" si="274"/>
        <v>0</v>
      </c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417" t="str">
        <f t="shared" si="201"/>
        <v/>
      </c>
      <c r="GW214" s="415"/>
    </row>
    <row r="215" spans="1:205" ht="15">
      <c r="A215" s="364"/>
      <c r="B215" s="364"/>
      <c r="C215" s="75"/>
      <c r="D215" s="19"/>
      <c r="E215" s="19"/>
      <c r="F215" s="234">
        <v>31</v>
      </c>
      <c r="G215" s="81" t="str">
        <f t="shared" si="213"/>
        <v/>
      </c>
      <c r="H215" s="81" t="str">
        <f t="shared" si="214"/>
        <v/>
      </c>
      <c r="I215" s="81" t="str">
        <f t="shared" si="215"/>
        <v/>
      </c>
      <c r="J215" s="81" t="str">
        <f t="shared" si="216"/>
        <v/>
      </c>
      <c r="K215" s="81" t="str">
        <f t="shared" si="217"/>
        <v/>
      </c>
      <c r="L215" s="81" t="str">
        <f t="shared" si="218"/>
        <v/>
      </c>
      <c r="M215" s="81" t="str">
        <f t="shared" si="219"/>
        <v/>
      </c>
      <c r="N215" s="81" t="str">
        <f t="shared" si="220"/>
        <v/>
      </c>
      <c r="O215" s="81" t="str">
        <f t="shared" si="221"/>
        <v/>
      </c>
      <c r="P215" s="81" t="str">
        <f t="shared" si="222"/>
        <v/>
      </c>
      <c r="Q215" s="81" t="str">
        <f t="shared" si="223"/>
        <v/>
      </c>
      <c r="R215" s="81" t="str">
        <f t="shared" si="224"/>
        <v/>
      </c>
      <c r="S215" s="81" t="str">
        <f t="shared" si="225"/>
        <v/>
      </c>
      <c r="T215" s="81" t="str">
        <f t="shared" si="226"/>
        <v/>
      </c>
      <c r="U215" s="81" t="str">
        <f t="shared" si="227"/>
        <v/>
      </c>
      <c r="V215" s="81" t="str">
        <f t="shared" si="228"/>
        <v/>
      </c>
      <c r="W215" s="81" t="str">
        <f t="shared" si="229"/>
        <v/>
      </c>
      <c r="X215" s="81" t="str">
        <f t="shared" si="230"/>
        <v/>
      </c>
      <c r="Y215" s="81" t="str">
        <f t="shared" si="231"/>
        <v/>
      </c>
      <c r="Z215" s="81" t="str">
        <f t="shared" si="232"/>
        <v/>
      </c>
      <c r="AA215" s="81" t="str">
        <f t="shared" si="233"/>
        <v/>
      </c>
      <c r="AB215" s="81" t="str">
        <f t="shared" si="234"/>
        <v/>
      </c>
      <c r="AC215" s="81" t="str">
        <f t="shared" si="235"/>
        <v/>
      </c>
      <c r="AD215" s="81" t="str">
        <f t="shared" si="236"/>
        <v/>
      </c>
      <c r="AE215" s="81" t="str">
        <f t="shared" si="237"/>
        <v/>
      </c>
      <c r="AF215" s="81" t="str">
        <f t="shared" si="238"/>
        <v/>
      </c>
      <c r="AG215" s="81" t="str">
        <f t="shared" si="239"/>
        <v/>
      </c>
      <c r="AH215" s="81" t="str">
        <f t="shared" si="240"/>
        <v/>
      </c>
      <c r="AI215" s="81" t="str">
        <f t="shared" si="241"/>
        <v/>
      </c>
      <c r="AJ215" s="81" t="str">
        <f t="shared" si="242"/>
        <v/>
      </c>
      <c r="AK215" s="81" t="str">
        <f t="shared" si="243"/>
        <v/>
      </c>
      <c r="AL215" s="404">
        <f>IF(CALCULADORA!$M$2="VERANO",IF('H. VER.'!F40="","",'H. VER.'!F40),IF('H. INV.'!F40="","",'H. INV.'!F40))</f>
        <v>31</v>
      </c>
      <c r="AM215" s="404">
        <f>IF(CALCULADORA!$M$2="VERANO",IF('H. VER.'!V40="","",'H. VER.'!V40),IF('H. INV.'!V40="","",'H. INV.'!V40))</f>
        <v>54</v>
      </c>
      <c r="AN215" s="404" t="str">
        <f>IF(CALCULADORA!$M$2="VERANO",IF('H. VER.'!AL40="","",'H. VER.'!AL40),IF('H. INV.'!AL40="","",'H. INV.'!AL40))</f>
        <v/>
      </c>
      <c r="AO215" s="19"/>
      <c r="AP215" s="19"/>
      <c r="AQ215" s="19"/>
      <c r="AR215" s="19"/>
      <c r="AS215" s="19"/>
      <c r="AT215" s="19"/>
      <c r="AU215" s="19"/>
      <c r="AV215" s="19"/>
      <c r="AW215" s="75">
        <f t="shared" si="275"/>
        <v>31</v>
      </c>
      <c r="AX215" s="75">
        <f t="shared" si="276"/>
        <v>54</v>
      </c>
      <c r="AY215" s="75" t="str">
        <f t="shared" si="277"/>
        <v/>
      </c>
      <c r="AZ215" s="19"/>
      <c r="BA215" s="80" t="b">
        <f t="shared" si="244"/>
        <v>0</v>
      </c>
      <c r="BB215" s="80" t="b">
        <f t="shared" si="245"/>
        <v>0</v>
      </c>
      <c r="BC215" s="80" t="b">
        <f t="shared" si="246"/>
        <v>0</v>
      </c>
      <c r="BD215" s="80" t="b">
        <f t="shared" si="247"/>
        <v>0</v>
      </c>
      <c r="BE215" s="80" t="b">
        <f t="shared" si="248"/>
        <v>0</v>
      </c>
      <c r="BF215" s="80" t="b">
        <f t="shared" si="249"/>
        <v>0</v>
      </c>
      <c r="BG215" s="80" t="b">
        <f t="shared" si="250"/>
        <v>0</v>
      </c>
      <c r="BH215" s="80" t="b">
        <f t="shared" si="251"/>
        <v>0</v>
      </c>
      <c r="BI215" s="80" t="b">
        <f t="shared" si="252"/>
        <v>0</v>
      </c>
      <c r="BJ215" s="80" t="b">
        <f t="shared" si="253"/>
        <v>0</v>
      </c>
      <c r="BK215" s="80" t="b">
        <f t="shared" si="254"/>
        <v>0</v>
      </c>
      <c r="BL215" s="80" t="b">
        <f t="shared" si="255"/>
        <v>0</v>
      </c>
      <c r="BM215" s="80" t="b">
        <f t="shared" si="256"/>
        <v>0</v>
      </c>
      <c r="BN215" s="80" t="b">
        <f t="shared" si="257"/>
        <v>0</v>
      </c>
      <c r="BO215" s="80" t="b">
        <f t="shared" si="258"/>
        <v>0</v>
      </c>
      <c r="BP215" s="80" t="b">
        <f t="shared" si="259"/>
        <v>0</v>
      </c>
      <c r="BQ215" s="80" t="b">
        <f t="shared" si="260"/>
        <v>0</v>
      </c>
      <c r="BR215" s="80" t="b">
        <f t="shared" si="261"/>
        <v>0</v>
      </c>
      <c r="BS215" s="80" t="b">
        <f t="shared" si="262"/>
        <v>0</v>
      </c>
      <c r="BT215" s="80" t="b">
        <f t="shared" si="263"/>
        <v>0</v>
      </c>
      <c r="BU215" s="80" t="b">
        <f t="shared" si="264"/>
        <v>0</v>
      </c>
      <c r="BV215" s="80" t="b">
        <f t="shared" si="265"/>
        <v>0</v>
      </c>
      <c r="BW215" s="80" t="b">
        <f t="shared" si="266"/>
        <v>0</v>
      </c>
      <c r="BX215" s="80" t="b">
        <f t="shared" si="267"/>
        <v>0</v>
      </c>
      <c r="BY215" s="80" t="b">
        <f t="shared" si="268"/>
        <v>0</v>
      </c>
      <c r="BZ215" s="80" t="b">
        <f t="shared" si="269"/>
        <v>0</v>
      </c>
      <c r="CA215" s="80" t="b">
        <f t="shared" si="270"/>
        <v>0</v>
      </c>
      <c r="CB215" s="80" t="b">
        <f t="shared" si="271"/>
        <v>0</v>
      </c>
      <c r="CC215" s="80" t="b">
        <f t="shared" si="272"/>
        <v>0</v>
      </c>
      <c r="CD215" s="80" t="b">
        <f t="shared" si="273"/>
        <v>0</v>
      </c>
      <c r="CE215" s="80" t="b">
        <f t="shared" si="274"/>
        <v>0</v>
      </c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417" t="str">
        <f t="shared" si="201"/>
        <v/>
      </c>
      <c r="GW215" s="415"/>
    </row>
    <row r="216" spans="1:205" ht="15">
      <c r="A216" s="364"/>
      <c r="B216" s="364"/>
      <c r="C216" s="75"/>
      <c r="D216" s="19"/>
      <c r="E216" s="19"/>
      <c r="F216" s="234">
        <v>32</v>
      </c>
      <c r="G216" s="81" t="str">
        <f t="shared" si="213"/>
        <v/>
      </c>
      <c r="H216" s="81" t="str">
        <f t="shared" si="214"/>
        <v/>
      </c>
      <c r="I216" s="81" t="str">
        <f t="shared" si="215"/>
        <v/>
      </c>
      <c r="J216" s="81" t="str">
        <f t="shared" si="216"/>
        <v/>
      </c>
      <c r="K216" s="81" t="str">
        <f t="shared" si="217"/>
        <v/>
      </c>
      <c r="L216" s="81" t="str">
        <f t="shared" si="218"/>
        <v/>
      </c>
      <c r="M216" s="81" t="str">
        <f t="shared" si="219"/>
        <v/>
      </c>
      <c r="N216" s="81" t="str">
        <f t="shared" si="220"/>
        <v/>
      </c>
      <c r="O216" s="81" t="str">
        <f t="shared" si="221"/>
        <v/>
      </c>
      <c r="P216" s="81" t="str">
        <f t="shared" si="222"/>
        <v/>
      </c>
      <c r="Q216" s="81" t="str">
        <f t="shared" si="223"/>
        <v/>
      </c>
      <c r="R216" s="81" t="str">
        <f t="shared" si="224"/>
        <v/>
      </c>
      <c r="S216" s="81" t="str">
        <f t="shared" si="225"/>
        <v/>
      </c>
      <c r="T216" s="81" t="str">
        <f t="shared" si="226"/>
        <v/>
      </c>
      <c r="U216" s="81" t="str">
        <f t="shared" si="227"/>
        <v/>
      </c>
      <c r="V216" s="81" t="str">
        <f t="shared" si="228"/>
        <v/>
      </c>
      <c r="W216" s="81" t="str">
        <f t="shared" si="229"/>
        <v/>
      </c>
      <c r="X216" s="81" t="str">
        <f t="shared" si="230"/>
        <v/>
      </c>
      <c r="Y216" s="81" t="str">
        <f t="shared" si="231"/>
        <v/>
      </c>
      <c r="Z216" s="81" t="str">
        <f t="shared" si="232"/>
        <v/>
      </c>
      <c r="AA216" s="81" t="str">
        <f t="shared" si="233"/>
        <v/>
      </c>
      <c r="AB216" s="81" t="str">
        <f t="shared" si="234"/>
        <v/>
      </c>
      <c r="AC216" s="81" t="str">
        <f t="shared" si="235"/>
        <v/>
      </c>
      <c r="AD216" s="81" t="str">
        <f t="shared" si="236"/>
        <v/>
      </c>
      <c r="AE216" s="81" t="str">
        <f t="shared" si="237"/>
        <v/>
      </c>
      <c r="AF216" s="81" t="str">
        <f t="shared" si="238"/>
        <v/>
      </c>
      <c r="AG216" s="81" t="str">
        <f t="shared" si="239"/>
        <v/>
      </c>
      <c r="AH216" s="81" t="str">
        <f t="shared" si="240"/>
        <v/>
      </c>
      <c r="AI216" s="81" t="str">
        <f t="shared" si="241"/>
        <v/>
      </c>
      <c r="AJ216" s="81" t="str">
        <f t="shared" si="242"/>
        <v/>
      </c>
      <c r="AK216" s="81" t="str">
        <f t="shared" si="243"/>
        <v/>
      </c>
      <c r="AL216" s="404">
        <f>IF(CALCULADORA!$M$2="VERANO",IF('H. VER.'!F41="","",'H. VER.'!F41),IF('H. INV.'!F41="","",'H. INV.'!F41))</f>
        <v>32</v>
      </c>
      <c r="AM216" s="404">
        <f>IF(CALCULADORA!$M$2="VERANO",IF('H. VER.'!V41="","",'H. VER.'!V41),IF('H. INV.'!V41="","",'H. INV.'!V41))</f>
        <v>55</v>
      </c>
      <c r="AN216" s="404" t="str">
        <f>IF(CALCULADORA!$M$2="VERANO",IF('H. VER.'!AL41="","",'H. VER.'!AL41),IF('H. INV.'!AL41="","",'H. INV.'!AL41))</f>
        <v/>
      </c>
      <c r="AO216" s="19"/>
      <c r="AP216" s="19"/>
      <c r="AQ216" s="19"/>
      <c r="AR216" s="19"/>
      <c r="AS216" s="19"/>
      <c r="AT216" s="19"/>
      <c r="AU216" s="19"/>
      <c r="AV216" s="19"/>
      <c r="AW216" s="75">
        <f t="shared" si="275"/>
        <v>32</v>
      </c>
      <c r="AX216" s="75">
        <f t="shared" si="276"/>
        <v>55</v>
      </c>
      <c r="AY216" s="75" t="str">
        <f t="shared" si="277"/>
        <v/>
      </c>
      <c r="AZ216" s="19"/>
      <c r="BA216" s="80" t="b">
        <f t="shared" si="244"/>
        <v>0</v>
      </c>
      <c r="BB216" s="80" t="b">
        <f t="shared" si="245"/>
        <v>0</v>
      </c>
      <c r="BC216" s="80" t="b">
        <f t="shared" si="246"/>
        <v>0</v>
      </c>
      <c r="BD216" s="80" t="b">
        <f t="shared" si="247"/>
        <v>0</v>
      </c>
      <c r="BE216" s="80" t="b">
        <f t="shared" si="248"/>
        <v>0</v>
      </c>
      <c r="BF216" s="80" t="b">
        <f t="shared" si="249"/>
        <v>0</v>
      </c>
      <c r="BG216" s="80" t="b">
        <f t="shared" si="250"/>
        <v>0</v>
      </c>
      <c r="BH216" s="80" t="b">
        <f t="shared" si="251"/>
        <v>0</v>
      </c>
      <c r="BI216" s="80" t="b">
        <f t="shared" si="252"/>
        <v>0</v>
      </c>
      <c r="BJ216" s="80" t="b">
        <f t="shared" si="253"/>
        <v>0</v>
      </c>
      <c r="BK216" s="80" t="b">
        <f t="shared" si="254"/>
        <v>0</v>
      </c>
      <c r="BL216" s="80" t="b">
        <f t="shared" si="255"/>
        <v>0</v>
      </c>
      <c r="BM216" s="80" t="b">
        <f t="shared" si="256"/>
        <v>0</v>
      </c>
      <c r="BN216" s="80" t="b">
        <f t="shared" si="257"/>
        <v>0</v>
      </c>
      <c r="BO216" s="80" t="b">
        <f t="shared" si="258"/>
        <v>0</v>
      </c>
      <c r="BP216" s="80" t="b">
        <f t="shared" si="259"/>
        <v>0</v>
      </c>
      <c r="BQ216" s="80" t="b">
        <f t="shared" si="260"/>
        <v>0</v>
      </c>
      <c r="BR216" s="80" t="b">
        <f t="shared" si="261"/>
        <v>0</v>
      </c>
      <c r="BS216" s="80" t="b">
        <f t="shared" si="262"/>
        <v>0</v>
      </c>
      <c r="BT216" s="80" t="b">
        <f t="shared" si="263"/>
        <v>0</v>
      </c>
      <c r="BU216" s="80" t="b">
        <f t="shared" si="264"/>
        <v>0</v>
      </c>
      <c r="BV216" s="80" t="b">
        <f t="shared" si="265"/>
        <v>0</v>
      </c>
      <c r="BW216" s="80" t="b">
        <f t="shared" si="266"/>
        <v>0</v>
      </c>
      <c r="BX216" s="80" t="b">
        <f t="shared" si="267"/>
        <v>0</v>
      </c>
      <c r="BY216" s="80" t="b">
        <f t="shared" si="268"/>
        <v>0</v>
      </c>
      <c r="BZ216" s="80" t="b">
        <f t="shared" si="269"/>
        <v>0</v>
      </c>
      <c r="CA216" s="80" t="b">
        <f t="shared" si="270"/>
        <v>0</v>
      </c>
      <c r="CB216" s="80" t="b">
        <f t="shared" si="271"/>
        <v>0</v>
      </c>
      <c r="CC216" s="80" t="b">
        <f t="shared" si="272"/>
        <v>0</v>
      </c>
      <c r="CD216" s="80" t="b">
        <f t="shared" si="273"/>
        <v>0</v>
      </c>
      <c r="CE216" s="80" t="b">
        <f t="shared" si="274"/>
        <v>0</v>
      </c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417" t="str">
        <f t="shared" si="201"/>
        <v/>
      </c>
      <c r="GW216" s="415"/>
    </row>
    <row r="217" spans="1:205" ht="15">
      <c r="A217" s="364"/>
      <c r="B217" s="364"/>
      <c r="C217" s="75"/>
      <c r="D217" s="19"/>
      <c r="E217" s="19"/>
      <c r="F217" s="234">
        <v>33</v>
      </c>
      <c r="G217" s="81" t="str">
        <f t="shared" ref="G217:G248" si="278">IF(BA217="NO",IF(G$179=$AL$184,$AL217,IF(G$179=$AM$184,$AM217,IF(G$179=$AN$184,$AN217,""))),"")</f>
        <v/>
      </c>
      <c r="H217" s="81" t="str">
        <f t="shared" ref="H217:H248" si="279">IF(BB217="NO",IF(H$179=$AL$184,$AL217,IF(H$179=$AM$184,$AM217,IF(H$179=$AN$184,$AN217,""))),"")</f>
        <v/>
      </c>
      <c r="I217" s="81" t="str">
        <f t="shared" ref="I217:I248" si="280">IF(BC217="NO",IF(I$179=$AL$184,$AL217,IF(I$179=$AM$184,$AM217,IF(I$179=$AN$184,$AN217,""))),"")</f>
        <v/>
      </c>
      <c r="J217" s="81" t="str">
        <f t="shared" ref="J217:J248" si="281">IF(BD217="NO",IF(J$179=$AL$184,$AL217,IF(J$179=$AM$184,$AM217,IF(J$179=$AN$184,$AN217,""))),"")</f>
        <v/>
      </c>
      <c r="K217" s="81" t="str">
        <f t="shared" ref="K217:K248" si="282">IF(BE217="NO",IF(K$179=$AL$184,$AL217,IF(K$179=$AM$184,$AM217,IF(K$179=$AN$184,$AN217,""))),"")</f>
        <v/>
      </c>
      <c r="L217" s="81" t="str">
        <f t="shared" ref="L217:L248" si="283">IF(BF217="NO",IF(L$179=$AL$184,$AL217,IF(L$179=$AM$184,$AM217,IF(L$179=$AN$184,$AN217,""))),"")</f>
        <v/>
      </c>
      <c r="M217" s="81" t="str">
        <f t="shared" ref="M217:M248" si="284">IF(BG217="NO",IF(M$179=$AL$184,$AL217,IF(M$179=$AM$184,$AM217,IF(M$179=$AN$184,$AN217,""))),"")</f>
        <v/>
      </c>
      <c r="N217" s="81" t="str">
        <f t="shared" ref="N217:N248" si="285">IF(BH217="NO",IF(N$179=$AL$184,$AL217,IF(N$179=$AM$184,$AM217,IF(N$179=$AN$184,$AN217,""))),"")</f>
        <v/>
      </c>
      <c r="O217" s="81" t="str">
        <f t="shared" ref="O217:O248" si="286">IF(BI217="NO",IF(O$179=$AL$184,$AL217,IF(O$179=$AM$184,$AM217,IF(O$179=$AN$184,$AN217,""))),"")</f>
        <v/>
      </c>
      <c r="P217" s="81" t="str">
        <f t="shared" ref="P217:P248" si="287">IF(BJ217="NO",IF(P$179=$AL$184,$AL217,IF(P$179=$AM$184,$AM217,IF(P$179=$AN$184,$AN217,""))),"")</f>
        <v/>
      </c>
      <c r="Q217" s="81" t="str">
        <f t="shared" ref="Q217:Q248" si="288">IF(BK217="NO",IF(Q$179=$AL$184,$AL217,IF(Q$179=$AM$184,$AM217,IF(Q$179=$AN$184,$AN217,""))),"")</f>
        <v/>
      </c>
      <c r="R217" s="81" t="str">
        <f t="shared" ref="R217:R248" si="289">IF(BL217="NO",IF(R$179=$AL$184,$AL217,IF(R$179=$AM$184,$AM217,IF(R$179=$AN$184,$AN217,""))),"")</f>
        <v/>
      </c>
      <c r="S217" s="81" t="str">
        <f t="shared" ref="S217:S248" si="290">IF(BM217="NO",IF(S$179=$AL$184,$AL217,IF(S$179=$AM$184,$AM217,IF(S$179=$AN$184,$AN217,""))),"")</f>
        <v/>
      </c>
      <c r="T217" s="81" t="str">
        <f t="shared" ref="T217:T248" si="291">IF(BN217="NO",IF(T$179=$AL$184,$AL217,IF(T$179=$AM$184,$AM217,IF(T$179=$AN$184,$AN217,""))),"")</f>
        <v/>
      </c>
      <c r="U217" s="81" t="str">
        <f t="shared" ref="U217:U248" si="292">IF(BO217="NO",IF(U$179=$AL$184,$AL217,IF(U$179=$AM$184,$AM217,IF(U$179=$AN$184,$AN217,""))),"")</f>
        <v/>
      </c>
      <c r="V217" s="81" t="str">
        <f t="shared" ref="V217:V248" si="293">IF(BP217="NO",IF(V$179=$AL$184,$AL217,IF(V$179=$AM$184,$AM217,IF(V$179=$AN$184,$AN217,""))),"")</f>
        <v/>
      </c>
      <c r="W217" s="81" t="str">
        <f t="shared" ref="W217:W248" si="294">IF(BQ217="NO",IF(W$179=$AL$184,$AL217,IF(W$179=$AM$184,$AM217,IF(W$179=$AN$184,$AN217,""))),"")</f>
        <v/>
      </c>
      <c r="X217" s="81" t="str">
        <f t="shared" ref="X217:X248" si="295">IF(BR217="NO",IF(X$179=$AL$184,$AL217,IF(X$179=$AM$184,$AM217,IF(X$179=$AN$184,$AN217,""))),"")</f>
        <v/>
      </c>
      <c r="Y217" s="81" t="str">
        <f t="shared" ref="Y217:Y248" si="296">IF(BS217="NO",IF(Y$179=$AL$184,$AL217,IF(Y$179=$AM$184,$AM217,IF(Y$179=$AN$184,$AN217,""))),"")</f>
        <v/>
      </c>
      <c r="Z217" s="81" t="str">
        <f t="shared" ref="Z217:Z248" si="297">IF(BT217="NO",IF(Z$179=$AL$184,$AL217,IF(Z$179=$AM$184,$AM217,IF(Z$179=$AN$184,$AN217,""))),"")</f>
        <v/>
      </c>
      <c r="AA217" s="81" t="str">
        <f t="shared" ref="AA217:AA248" si="298">IF(BU217="NO",IF(AA$179=$AL$184,$AL217,IF(AA$179=$AM$184,$AM217,IF(AA$179=$AN$184,$AN217,""))),"")</f>
        <v/>
      </c>
      <c r="AB217" s="81" t="str">
        <f t="shared" ref="AB217:AB248" si="299">IF(BV217="NO",IF(AB$179=$AL$184,$AL217,IF(AB$179=$AM$184,$AM217,IF(AB$179=$AN$184,$AN217,""))),"")</f>
        <v/>
      </c>
      <c r="AC217" s="81" t="str">
        <f t="shared" ref="AC217:AC248" si="300">IF(BW217="NO",IF(AC$179=$AL$184,$AL217,IF(AC$179=$AM$184,$AM217,IF(AC$179=$AN$184,$AN217,""))),"")</f>
        <v/>
      </c>
      <c r="AD217" s="81" t="str">
        <f t="shared" ref="AD217:AD248" si="301">IF(BX217="NO",IF(AD$179=$AL$184,$AL217,IF(AD$179=$AM$184,$AM217,IF(AD$179=$AN$184,$AN217,""))),"")</f>
        <v/>
      </c>
      <c r="AE217" s="81" t="str">
        <f t="shared" ref="AE217:AE248" si="302">IF(BY217="NO",IF(AE$179=$AL$184,$AL217,IF(AE$179=$AM$184,$AM217,IF(AE$179=$AN$184,$AN217,""))),"")</f>
        <v/>
      </c>
      <c r="AF217" s="81" t="str">
        <f t="shared" ref="AF217:AF248" si="303">IF(BZ217="NO",IF(AF$179=$AL$184,$AL217,IF(AF$179=$AM$184,$AM217,IF(AF$179=$AN$184,$AN217,""))),"")</f>
        <v/>
      </c>
      <c r="AG217" s="81" t="str">
        <f t="shared" ref="AG217:AG248" si="304">IF(CA217="NO",IF(AG$179=$AL$184,$AL217,IF(AG$179=$AM$184,$AM217,IF(AG$179=$AN$184,$AN217,""))),"")</f>
        <v/>
      </c>
      <c r="AH217" s="81" t="str">
        <f t="shared" ref="AH217:AH248" si="305">IF(CB217="NO",IF(AH$179=$AL$184,$AL217,IF(AH$179=$AM$184,$AM217,IF(AH$179=$AN$184,$AN217,""))),"")</f>
        <v/>
      </c>
      <c r="AI217" s="81" t="str">
        <f t="shared" ref="AI217:AI248" si="306">IF(CC217="NO",IF(AI$179=$AL$184,$AL217,IF(AI$179=$AM$184,$AM217,IF(AI$179=$AN$184,$AN217,""))),"")</f>
        <v/>
      </c>
      <c r="AJ217" s="81" t="str">
        <f t="shared" ref="AJ217:AJ248" si="307">IF(CD217="NO",IF(AJ$179=$AL$184,$AL217,IF(AJ$179=$AM$184,$AM217,IF(AJ$179=$AN$184,$AN217,""))),"")</f>
        <v/>
      </c>
      <c r="AK217" s="81" t="str">
        <f t="shared" ref="AK217:AK248" si="308">IF(CE217="NO",IF(AK$179=$AL$184,$AL217,IF(AK$179=$AM$184,$AM217,IF(AK$179=$AN$184,$AN217,""))),"")</f>
        <v/>
      </c>
      <c r="AL217" s="404">
        <f>IF(CALCULADORA!$M$2="VERANO",IF('H. VER.'!F42="","",'H. VER.'!F42),IF('H. INV.'!F42="","",'H. INV.'!F42))</f>
        <v>33</v>
      </c>
      <c r="AM217" s="404">
        <f>IF(CALCULADORA!$M$2="VERANO",IF('H. VER.'!V42="","",'H. VER.'!V42),IF('H. INV.'!V42="","",'H. INV.'!V42))</f>
        <v>57</v>
      </c>
      <c r="AN217" s="404" t="str">
        <f>IF(CALCULADORA!$M$2="VERANO",IF('H. VER.'!AL42="","",'H. VER.'!AL42),IF('H. INV.'!AL42="","",'H. INV.'!AL42))</f>
        <v/>
      </c>
      <c r="AO217" s="19"/>
      <c r="AP217" s="19"/>
      <c r="AQ217" s="19"/>
      <c r="AR217" s="19"/>
      <c r="AS217" s="19"/>
      <c r="AT217" s="19"/>
      <c r="AU217" s="19"/>
      <c r="AV217" s="19"/>
      <c r="AW217" s="75">
        <f t="shared" si="275"/>
        <v>33</v>
      </c>
      <c r="AX217" s="75">
        <f t="shared" si="276"/>
        <v>57</v>
      </c>
      <c r="AY217" s="75" t="str">
        <f t="shared" si="277"/>
        <v/>
      </c>
      <c r="AZ217" s="19"/>
      <c r="BA217" s="80" t="b">
        <f t="shared" ref="BA217:BA248" si="309">IF(ISNA(IF(G$179=$AL$184,MODE($AL217,G$4:G$153),IF(G$179=$AM$184,MODE($AM217,G$4:G$153),IF(G$179=$AN$184,MODE($AN217,G$4:G$153))))),"NO",IF(G$179=$AL$184,MODE($AL217,G$4:G$153),IF(G$179=$AM$184,MODE($AM217,G$4:G$153),IF(G$179=$AN$184,MODE($AN217,G$4:G$153)))))</f>
        <v>0</v>
      </c>
      <c r="BB217" s="80" t="b">
        <f t="shared" ref="BB217:BB248" si="310">IF(ISNA(IF(H$179=$AL$184,MODE($AL217,H$4:H$153),IF(H$179=$AM$184,MODE($AM217,H$4:H$153),IF(H$179=$AN$184,MODE($AN217,H$4:H$153))))),"NO",IF(H$179=$AL$184,MODE($AL217,H$4:H$153),IF(H$179=$AM$184,MODE($AM217,H$4:H$153),IF(H$179=$AN$184,MODE($AN217,H$4:H$153)))))</f>
        <v>0</v>
      </c>
      <c r="BC217" s="80" t="b">
        <f t="shared" ref="BC217:BC248" si="311">IF(ISNA(IF(I$179=$AL$184,MODE($AL217,I$4:I$153),IF(I$179=$AM$184,MODE($AM217,I$4:I$153),IF(I$179=$AN$184,MODE($AN217,I$4:I$153))))),"NO",IF(I$179=$AL$184,MODE($AL217,I$4:I$153),IF(I$179=$AM$184,MODE($AM217,I$4:I$153),IF(I$179=$AN$184,MODE($AN217,I$4:I$153)))))</f>
        <v>0</v>
      </c>
      <c r="BD217" s="80" t="b">
        <f t="shared" ref="BD217:BD248" si="312">IF(ISNA(IF(J$179=$AL$184,MODE($AL217,J$4:J$153),IF(J$179=$AM$184,MODE($AM217,J$4:J$153),IF(J$179=$AN$184,MODE($AN217,J$4:J$153))))),"NO",IF(J$179=$AL$184,MODE($AL217,J$4:J$153),IF(J$179=$AM$184,MODE($AM217,J$4:J$153),IF(J$179=$AN$184,MODE($AN217,J$4:J$153)))))</f>
        <v>0</v>
      </c>
      <c r="BE217" s="80" t="b">
        <f t="shared" ref="BE217:BE248" si="313">IF(ISNA(IF(K$179=$AL$184,MODE($AL217,K$4:K$153),IF(K$179=$AM$184,MODE($AM217,K$4:K$153),IF(K$179=$AN$184,MODE($AN217,K$4:K$153))))),"NO",IF(K$179=$AL$184,MODE($AL217,K$4:K$153),IF(K$179=$AM$184,MODE($AM217,K$4:K$153),IF(K$179=$AN$184,MODE($AN217,K$4:K$153)))))</f>
        <v>0</v>
      </c>
      <c r="BF217" s="80" t="b">
        <f t="shared" ref="BF217:BF248" si="314">IF(ISNA(IF(L$179=$AL$184,MODE($AL217,L$4:L$153),IF(L$179=$AM$184,MODE($AM217,L$4:L$153),IF(L$179=$AN$184,MODE($AN217,L$4:L$153))))),"NO",IF(L$179=$AL$184,MODE($AL217,L$4:L$153),IF(L$179=$AM$184,MODE($AM217,L$4:L$153),IF(L$179=$AN$184,MODE($AN217,L$4:L$153)))))</f>
        <v>0</v>
      </c>
      <c r="BG217" s="80" t="b">
        <f t="shared" ref="BG217:BG248" si="315">IF(ISNA(IF(M$179=$AL$184,MODE($AL217,M$4:M$153),IF(M$179=$AM$184,MODE($AM217,M$4:M$153),IF(M$179=$AN$184,MODE($AN217,M$4:M$153))))),"NO",IF(M$179=$AL$184,MODE($AL217,M$4:M$153),IF(M$179=$AM$184,MODE($AM217,M$4:M$153),IF(M$179=$AN$184,MODE($AN217,M$4:M$153)))))</f>
        <v>0</v>
      </c>
      <c r="BH217" s="80" t="b">
        <f t="shared" ref="BH217:BH248" si="316">IF(ISNA(IF(N$179=$AL$184,MODE($AL217,N$4:N$153),IF(N$179=$AM$184,MODE($AM217,N$4:N$153),IF(N$179=$AN$184,MODE($AN217,N$4:N$153))))),"NO",IF(N$179=$AL$184,MODE($AL217,N$4:N$153),IF(N$179=$AM$184,MODE($AM217,N$4:N$153),IF(N$179=$AN$184,MODE($AN217,N$4:N$153)))))</f>
        <v>0</v>
      </c>
      <c r="BI217" s="80" t="b">
        <f t="shared" ref="BI217:BI248" si="317">IF(ISNA(IF(O$179=$AL$184,MODE($AL217,O$4:O$153),IF(O$179=$AM$184,MODE($AM217,O$4:O$153),IF(O$179=$AN$184,MODE($AN217,O$4:O$153))))),"NO",IF(O$179=$AL$184,MODE($AL217,O$4:O$153),IF(O$179=$AM$184,MODE($AM217,O$4:O$153),IF(O$179=$AN$184,MODE($AN217,O$4:O$153)))))</f>
        <v>0</v>
      </c>
      <c r="BJ217" s="80" t="b">
        <f t="shared" ref="BJ217:BJ248" si="318">IF(ISNA(IF(P$179=$AL$184,MODE($AL217,P$4:P$153),IF(P$179=$AM$184,MODE($AM217,P$4:P$153),IF(P$179=$AN$184,MODE($AN217,P$4:P$153))))),"NO",IF(P$179=$AL$184,MODE($AL217,P$4:P$153),IF(P$179=$AM$184,MODE($AM217,P$4:P$153),IF(P$179=$AN$184,MODE($AN217,P$4:P$153)))))</f>
        <v>0</v>
      </c>
      <c r="BK217" s="80" t="b">
        <f t="shared" ref="BK217:BK248" si="319">IF(ISNA(IF(Q$179=$AL$184,MODE($AL217,Q$4:Q$153),IF(Q$179=$AM$184,MODE($AM217,Q$4:Q$153),IF(Q$179=$AN$184,MODE($AN217,Q$4:Q$153))))),"NO",IF(Q$179=$AL$184,MODE($AL217,Q$4:Q$153),IF(Q$179=$AM$184,MODE($AM217,Q$4:Q$153),IF(Q$179=$AN$184,MODE($AN217,Q$4:Q$153)))))</f>
        <v>0</v>
      </c>
      <c r="BL217" s="80" t="b">
        <f t="shared" ref="BL217:BL248" si="320">IF(ISNA(IF(R$179=$AL$184,MODE($AL217,R$4:R$153),IF(R$179=$AM$184,MODE($AM217,R$4:R$153),IF(R$179=$AN$184,MODE($AN217,R$4:R$153))))),"NO",IF(R$179=$AL$184,MODE($AL217,R$4:R$153),IF(R$179=$AM$184,MODE($AM217,R$4:R$153),IF(R$179=$AN$184,MODE($AN217,R$4:R$153)))))</f>
        <v>0</v>
      </c>
      <c r="BM217" s="80" t="b">
        <f t="shared" ref="BM217:BM248" si="321">IF(ISNA(IF(S$179=$AL$184,MODE($AL217,S$4:S$153),IF(S$179=$AM$184,MODE($AM217,S$4:S$153),IF(S$179=$AN$184,MODE($AN217,S$4:S$153))))),"NO",IF(S$179=$AL$184,MODE($AL217,S$4:S$153),IF(S$179=$AM$184,MODE($AM217,S$4:S$153),IF(S$179=$AN$184,MODE($AN217,S$4:S$153)))))</f>
        <v>0</v>
      </c>
      <c r="BN217" s="80" t="b">
        <f t="shared" ref="BN217:BN248" si="322">IF(ISNA(IF(T$179=$AL$184,MODE($AL217,T$4:T$153),IF(T$179=$AM$184,MODE($AM217,T$4:T$153),IF(T$179=$AN$184,MODE($AN217,T$4:T$153))))),"NO",IF(T$179=$AL$184,MODE($AL217,T$4:T$153),IF(T$179=$AM$184,MODE($AM217,T$4:T$153),IF(T$179=$AN$184,MODE($AN217,T$4:T$153)))))</f>
        <v>0</v>
      </c>
      <c r="BO217" s="80" t="b">
        <f t="shared" ref="BO217:BO248" si="323">IF(ISNA(IF(U$179=$AL$184,MODE($AL217,U$4:U$153),IF(U$179=$AM$184,MODE($AM217,U$4:U$153),IF(U$179=$AN$184,MODE($AN217,U$4:U$153))))),"NO",IF(U$179=$AL$184,MODE($AL217,U$4:U$153),IF(U$179=$AM$184,MODE($AM217,U$4:U$153),IF(U$179=$AN$184,MODE($AN217,U$4:U$153)))))</f>
        <v>0</v>
      </c>
      <c r="BP217" s="80" t="b">
        <f t="shared" ref="BP217:BP248" si="324">IF(ISNA(IF(V$179=$AL$184,MODE($AL217,V$4:V$153),IF(V$179=$AM$184,MODE($AM217,V$4:V$153),IF(V$179=$AN$184,MODE($AN217,V$4:V$153))))),"NO",IF(V$179=$AL$184,MODE($AL217,V$4:V$153),IF(V$179=$AM$184,MODE($AM217,V$4:V$153),IF(V$179=$AN$184,MODE($AN217,V$4:V$153)))))</f>
        <v>0</v>
      </c>
      <c r="BQ217" s="80" t="b">
        <f t="shared" ref="BQ217:BQ248" si="325">IF(ISNA(IF(W$179=$AL$184,MODE($AL217,W$4:W$153),IF(W$179=$AM$184,MODE($AM217,W$4:W$153),IF(W$179=$AN$184,MODE($AN217,W$4:W$153))))),"NO",IF(W$179=$AL$184,MODE($AL217,W$4:W$153),IF(W$179=$AM$184,MODE($AM217,W$4:W$153),IF(W$179=$AN$184,MODE($AN217,W$4:W$153)))))</f>
        <v>0</v>
      </c>
      <c r="BR217" s="80" t="b">
        <f t="shared" ref="BR217:BR248" si="326">IF(ISNA(IF(X$179=$AL$184,MODE($AL217,X$4:X$153),IF(X$179=$AM$184,MODE($AM217,X$4:X$153),IF(X$179=$AN$184,MODE($AN217,X$4:X$153))))),"NO",IF(X$179=$AL$184,MODE($AL217,X$4:X$153),IF(X$179=$AM$184,MODE($AM217,X$4:X$153),IF(X$179=$AN$184,MODE($AN217,X$4:X$153)))))</f>
        <v>0</v>
      </c>
      <c r="BS217" s="80" t="b">
        <f t="shared" ref="BS217:BS248" si="327">IF(ISNA(IF(Y$179=$AL$184,MODE($AL217,Y$4:Y$153),IF(Y$179=$AM$184,MODE($AM217,Y$4:Y$153),IF(Y$179=$AN$184,MODE($AN217,Y$4:Y$153))))),"NO",IF(Y$179=$AL$184,MODE($AL217,Y$4:Y$153),IF(Y$179=$AM$184,MODE($AM217,Y$4:Y$153),IF(Y$179=$AN$184,MODE($AN217,Y$4:Y$153)))))</f>
        <v>0</v>
      </c>
      <c r="BT217" s="80" t="b">
        <f t="shared" ref="BT217:BT248" si="328">IF(ISNA(IF(Z$179=$AL$184,MODE($AL217,Z$4:Z$153),IF(Z$179=$AM$184,MODE($AM217,Z$4:Z$153),IF(Z$179=$AN$184,MODE($AN217,Z$4:Z$153))))),"NO",IF(Z$179=$AL$184,MODE($AL217,Z$4:Z$153),IF(Z$179=$AM$184,MODE($AM217,Z$4:Z$153),IF(Z$179=$AN$184,MODE($AN217,Z$4:Z$153)))))</f>
        <v>0</v>
      </c>
      <c r="BU217" s="80" t="b">
        <f t="shared" ref="BU217:BU248" si="329">IF(ISNA(IF(AA$179=$AL$184,MODE($AL217,AA$4:AA$153),IF(AA$179=$AM$184,MODE($AM217,AA$4:AA$153),IF(AA$179=$AN$184,MODE($AN217,AA$4:AA$153))))),"NO",IF(AA$179=$AL$184,MODE($AL217,AA$4:AA$153),IF(AA$179=$AM$184,MODE($AM217,AA$4:AA$153),IF(AA$179=$AN$184,MODE($AN217,AA$4:AA$153)))))</f>
        <v>0</v>
      </c>
      <c r="BV217" s="80" t="b">
        <f t="shared" ref="BV217:BV248" si="330">IF(ISNA(IF(AB$179=$AL$184,MODE($AL217,AB$4:AB$153),IF(AB$179=$AM$184,MODE($AM217,AB$4:AB$153),IF(AB$179=$AN$184,MODE($AN217,AB$4:AB$153))))),"NO",IF(AB$179=$AL$184,MODE($AL217,AB$4:AB$153),IF(AB$179=$AM$184,MODE($AM217,AB$4:AB$153),IF(AB$179=$AN$184,MODE($AN217,AB$4:AB$153)))))</f>
        <v>0</v>
      </c>
      <c r="BW217" s="80" t="b">
        <f t="shared" ref="BW217:BW248" si="331">IF(ISNA(IF(AC$179=$AL$184,MODE($AL217,AC$4:AC$153),IF(AC$179=$AM$184,MODE($AM217,AC$4:AC$153),IF(AC$179=$AN$184,MODE($AN217,AC$4:AC$153))))),"NO",IF(AC$179=$AL$184,MODE($AL217,AC$4:AC$153),IF(AC$179=$AM$184,MODE($AM217,AC$4:AC$153),IF(AC$179=$AN$184,MODE($AN217,AC$4:AC$153)))))</f>
        <v>0</v>
      </c>
      <c r="BX217" s="80" t="b">
        <f t="shared" ref="BX217:BX248" si="332">IF(ISNA(IF(AD$179=$AL$184,MODE($AL217,AD$4:AD$153),IF(AD$179=$AM$184,MODE($AM217,AD$4:AD$153),IF(AD$179=$AN$184,MODE($AN217,AD$4:AD$153))))),"NO",IF(AD$179=$AL$184,MODE($AL217,AD$4:AD$153),IF(AD$179=$AM$184,MODE($AM217,AD$4:AD$153),IF(AD$179=$AN$184,MODE($AN217,AD$4:AD$153)))))</f>
        <v>0</v>
      </c>
      <c r="BY217" s="80" t="b">
        <f t="shared" ref="BY217:BY248" si="333">IF(ISNA(IF(AE$179=$AL$184,MODE($AL217,AE$4:AE$153),IF(AE$179=$AM$184,MODE($AM217,AE$4:AE$153),IF(AE$179=$AN$184,MODE($AN217,AE$4:AE$153))))),"NO",IF(AE$179=$AL$184,MODE($AL217,AE$4:AE$153),IF(AE$179=$AM$184,MODE($AM217,AE$4:AE$153),IF(AE$179=$AN$184,MODE($AN217,AE$4:AE$153)))))</f>
        <v>0</v>
      </c>
      <c r="BZ217" s="80" t="b">
        <f t="shared" ref="BZ217:BZ248" si="334">IF(ISNA(IF(AF$179=$AL$184,MODE($AL217,AF$4:AF$153),IF(AF$179=$AM$184,MODE($AM217,AF$4:AF$153),IF(AF$179=$AN$184,MODE($AN217,AF$4:AF$153))))),"NO",IF(AF$179=$AL$184,MODE($AL217,AF$4:AF$153),IF(AF$179=$AM$184,MODE($AM217,AF$4:AF$153),IF(AF$179=$AN$184,MODE($AN217,AF$4:AF$153)))))</f>
        <v>0</v>
      </c>
      <c r="CA217" s="80" t="b">
        <f t="shared" ref="CA217:CA248" si="335">IF(ISNA(IF(AG$179=$AL$184,MODE($AL217,AG$4:AG$153),IF(AG$179=$AM$184,MODE($AM217,AG$4:AG$153),IF(AG$179=$AN$184,MODE($AN217,AG$4:AG$153))))),"NO",IF(AG$179=$AL$184,MODE($AL217,AG$4:AG$153),IF(AG$179=$AM$184,MODE($AM217,AG$4:AG$153),IF(AG$179=$AN$184,MODE($AN217,AG$4:AG$153)))))</f>
        <v>0</v>
      </c>
      <c r="CB217" s="80" t="b">
        <f t="shared" ref="CB217:CB248" si="336">IF(ISNA(IF(AH$179=$AL$184,MODE($AL217,AH$4:AH$153),IF(AH$179=$AM$184,MODE($AM217,AH$4:AH$153),IF(AH$179=$AN$184,MODE($AN217,AH$4:AH$153))))),"NO",IF(AH$179=$AL$184,MODE($AL217,AH$4:AH$153),IF(AH$179=$AM$184,MODE($AM217,AH$4:AH$153),IF(AH$179=$AN$184,MODE($AN217,AH$4:AH$153)))))</f>
        <v>0</v>
      </c>
      <c r="CC217" s="80" t="b">
        <f t="shared" ref="CC217:CC248" si="337">IF(ISNA(IF(AI$179=$AL$184,MODE($AL217,AI$4:AI$153),IF(AI$179=$AM$184,MODE($AM217,AI$4:AI$153),IF(AI$179=$AN$184,MODE($AN217,AI$4:AI$153))))),"NO",IF(AI$179=$AL$184,MODE($AL217,AI$4:AI$153),IF(AI$179=$AM$184,MODE($AM217,AI$4:AI$153),IF(AI$179=$AN$184,MODE($AN217,AI$4:AI$153)))))</f>
        <v>0</v>
      </c>
      <c r="CD217" s="80" t="b">
        <f t="shared" ref="CD217:CD248" si="338">IF(ISNA(IF(AJ$179=$AL$184,MODE($AL217,AJ$4:AJ$153),IF(AJ$179=$AM$184,MODE($AM217,AJ$4:AJ$153),IF(AJ$179=$AN$184,MODE($AN217,AJ$4:AJ$153))))),"NO",IF(AJ$179=$AL$184,MODE($AL217,AJ$4:AJ$153),IF(AJ$179=$AM$184,MODE($AM217,AJ$4:AJ$153),IF(AJ$179=$AN$184,MODE($AN217,AJ$4:AJ$153)))))</f>
        <v>0</v>
      </c>
      <c r="CE217" s="80" t="b">
        <f t="shared" ref="CE217:CE248" si="339">IF(ISNA(IF(AK$179=$AL$184,MODE($AL217,AK$4:AK$153),IF(AK$179=$AM$184,MODE($AM217,AK$4:AK$153),IF(AK$179=$AN$184,MODE($AN217,AK$4:AK$153))))),"NO",IF(AK$179=$AL$184,MODE($AL217,AK$4:AK$153),IF(AK$179=$AM$184,MODE($AM217,AK$4:AK$153),IF(AK$179=$AN$184,MODE($AN217,AK$4:AK$153)))))</f>
        <v>0</v>
      </c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417" t="str">
        <f t="shared" si="201"/>
        <v/>
      </c>
      <c r="GW217" s="415"/>
    </row>
    <row r="218" spans="1:205" ht="15">
      <c r="A218" s="364"/>
      <c r="B218" s="364"/>
      <c r="C218" s="75"/>
      <c r="D218" s="19"/>
      <c r="E218" s="19"/>
      <c r="F218" s="234">
        <v>34</v>
      </c>
      <c r="G218" s="81" t="str">
        <f t="shared" si="278"/>
        <v/>
      </c>
      <c r="H218" s="81" t="str">
        <f t="shared" si="279"/>
        <v/>
      </c>
      <c r="I218" s="81" t="str">
        <f t="shared" si="280"/>
        <v/>
      </c>
      <c r="J218" s="81" t="str">
        <f t="shared" si="281"/>
        <v/>
      </c>
      <c r="K218" s="81" t="str">
        <f t="shared" si="282"/>
        <v/>
      </c>
      <c r="L218" s="81" t="str">
        <f t="shared" si="283"/>
        <v/>
      </c>
      <c r="M218" s="81" t="str">
        <f t="shared" si="284"/>
        <v/>
      </c>
      <c r="N218" s="81" t="str">
        <f t="shared" si="285"/>
        <v/>
      </c>
      <c r="O218" s="81" t="str">
        <f t="shared" si="286"/>
        <v/>
      </c>
      <c r="P218" s="81" t="str">
        <f t="shared" si="287"/>
        <v/>
      </c>
      <c r="Q218" s="81" t="str">
        <f t="shared" si="288"/>
        <v/>
      </c>
      <c r="R218" s="81" t="str">
        <f t="shared" si="289"/>
        <v/>
      </c>
      <c r="S218" s="81" t="str">
        <f t="shared" si="290"/>
        <v/>
      </c>
      <c r="T218" s="81" t="str">
        <f t="shared" si="291"/>
        <v/>
      </c>
      <c r="U218" s="81" t="str">
        <f t="shared" si="292"/>
        <v/>
      </c>
      <c r="V218" s="81" t="str">
        <f t="shared" si="293"/>
        <v/>
      </c>
      <c r="W218" s="81" t="str">
        <f t="shared" si="294"/>
        <v/>
      </c>
      <c r="X218" s="81" t="str">
        <f t="shared" si="295"/>
        <v/>
      </c>
      <c r="Y218" s="81" t="str">
        <f t="shared" si="296"/>
        <v/>
      </c>
      <c r="Z218" s="81" t="str">
        <f t="shared" si="297"/>
        <v/>
      </c>
      <c r="AA218" s="81" t="str">
        <f t="shared" si="298"/>
        <v/>
      </c>
      <c r="AB218" s="81" t="str">
        <f t="shared" si="299"/>
        <v/>
      </c>
      <c r="AC218" s="81" t="str">
        <f t="shared" si="300"/>
        <v/>
      </c>
      <c r="AD218" s="81" t="str">
        <f t="shared" si="301"/>
        <v/>
      </c>
      <c r="AE218" s="81" t="str">
        <f t="shared" si="302"/>
        <v/>
      </c>
      <c r="AF218" s="81" t="str">
        <f t="shared" si="303"/>
        <v/>
      </c>
      <c r="AG218" s="81" t="str">
        <f t="shared" si="304"/>
        <v/>
      </c>
      <c r="AH218" s="81" t="str">
        <f t="shared" si="305"/>
        <v/>
      </c>
      <c r="AI218" s="81" t="str">
        <f t="shared" si="306"/>
        <v/>
      </c>
      <c r="AJ218" s="81" t="str">
        <f t="shared" si="307"/>
        <v/>
      </c>
      <c r="AK218" s="81" t="str">
        <f t="shared" si="308"/>
        <v/>
      </c>
      <c r="AL218" s="404">
        <f>IF(CALCULADORA!$M$2="VERANO",IF('H. VER.'!F43="","",'H. VER.'!F43),IF('H. INV.'!F43="","",'H. INV.'!F43))</f>
        <v>34</v>
      </c>
      <c r="AM218" s="404">
        <f>IF(CALCULADORA!$M$2="VERANO",IF('H. VER.'!V43="","",'H. VER.'!V43),IF('H. INV.'!V43="","",'H. INV.'!V43))</f>
        <v>59</v>
      </c>
      <c r="AN218" s="404" t="str">
        <f>IF(CALCULADORA!$M$2="VERANO",IF('H. VER.'!AL43="","",'H. VER.'!AL43),IF('H. INV.'!AL43="","",'H. INV.'!AL43))</f>
        <v/>
      </c>
      <c r="AO218" s="19"/>
      <c r="AP218" s="19"/>
      <c r="AQ218" s="19"/>
      <c r="AR218" s="19"/>
      <c r="AS218" s="19"/>
      <c r="AT218" s="19"/>
      <c r="AU218" s="19"/>
      <c r="AV218" s="19"/>
      <c r="AW218" s="75">
        <f t="shared" si="275"/>
        <v>34</v>
      </c>
      <c r="AX218" s="75">
        <f t="shared" si="276"/>
        <v>59</v>
      </c>
      <c r="AY218" s="75" t="str">
        <f t="shared" ref="AY218:AY249" si="340">AN218</f>
        <v/>
      </c>
      <c r="AZ218" s="19"/>
      <c r="BA218" s="80" t="b">
        <f t="shared" si="309"/>
        <v>0</v>
      </c>
      <c r="BB218" s="80" t="b">
        <f t="shared" si="310"/>
        <v>0</v>
      </c>
      <c r="BC218" s="80" t="b">
        <f t="shared" si="311"/>
        <v>0</v>
      </c>
      <c r="BD218" s="80" t="b">
        <f t="shared" si="312"/>
        <v>0</v>
      </c>
      <c r="BE218" s="80" t="b">
        <f t="shared" si="313"/>
        <v>0</v>
      </c>
      <c r="BF218" s="80" t="b">
        <f t="shared" si="314"/>
        <v>0</v>
      </c>
      <c r="BG218" s="80" t="b">
        <f t="shared" si="315"/>
        <v>0</v>
      </c>
      <c r="BH218" s="80" t="b">
        <f t="shared" si="316"/>
        <v>0</v>
      </c>
      <c r="BI218" s="80" t="b">
        <f t="shared" si="317"/>
        <v>0</v>
      </c>
      <c r="BJ218" s="80" t="b">
        <f t="shared" si="318"/>
        <v>0</v>
      </c>
      <c r="BK218" s="80" t="b">
        <f t="shared" si="319"/>
        <v>0</v>
      </c>
      <c r="BL218" s="80" t="b">
        <f t="shared" si="320"/>
        <v>0</v>
      </c>
      <c r="BM218" s="80" t="b">
        <f t="shared" si="321"/>
        <v>0</v>
      </c>
      <c r="BN218" s="80" t="b">
        <f t="shared" si="322"/>
        <v>0</v>
      </c>
      <c r="BO218" s="80" t="b">
        <f t="shared" si="323"/>
        <v>0</v>
      </c>
      <c r="BP218" s="80" t="b">
        <f t="shared" si="324"/>
        <v>0</v>
      </c>
      <c r="BQ218" s="80" t="b">
        <f t="shared" si="325"/>
        <v>0</v>
      </c>
      <c r="BR218" s="80" t="b">
        <f t="shared" si="326"/>
        <v>0</v>
      </c>
      <c r="BS218" s="80" t="b">
        <f t="shared" si="327"/>
        <v>0</v>
      </c>
      <c r="BT218" s="80" t="b">
        <f t="shared" si="328"/>
        <v>0</v>
      </c>
      <c r="BU218" s="80" t="b">
        <f t="shared" si="329"/>
        <v>0</v>
      </c>
      <c r="BV218" s="80" t="b">
        <f t="shared" si="330"/>
        <v>0</v>
      </c>
      <c r="BW218" s="80" t="b">
        <f t="shared" si="331"/>
        <v>0</v>
      </c>
      <c r="BX218" s="80" t="b">
        <f t="shared" si="332"/>
        <v>0</v>
      </c>
      <c r="BY218" s="80" t="b">
        <f t="shared" si="333"/>
        <v>0</v>
      </c>
      <c r="BZ218" s="80" t="b">
        <f t="shared" si="334"/>
        <v>0</v>
      </c>
      <c r="CA218" s="80" t="b">
        <f t="shared" si="335"/>
        <v>0</v>
      </c>
      <c r="CB218" s="80" t="b">
        <f t="shared" si="336"/>
        <v>0</v>
      </c>
      <c r="CC218" s="80" t="b">
        <f t="shared" si="337"/>
        <v>0</v>
      </c>
      <c r="CD218" s="80" t="b">
        <f t="shared" si="338"/>
        <v>0</v>
      </c>
      <c r="CE218" s="80" t="b">
        <f t="shared" si="339"/>
        <v>0</v>
      </c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417" t="str">
        <f t="shared" si="201"/>
        <v/>
      </c>
      <c r="GW218" s="415"/>
    </row>
    <row r="219" spans="1:205" ht="15">
      <c r="A219" s="364"/>
      <c r="B219" s="364"/>
      <c r="C219" s="75"/>
      <c r="D219" s="19"/>
      <c r="E219" s="19"/>
      <c r="F219" s="234">
        <v>35</v>
      </c>
      <c r="G219" s="81" t="str">
        <f t="shared" si="278"/>
        <v/>
      </c>
      <c r="H219" s="81" t="str">
        <f t="shared" si="279"/>
        <v/>
      </c>
      <c r="I219" s="81" t="str">
        <f t="shared" si="280"/>
        <v/>
      </c>
      <c r="J219" s="81" t="str">
        <f t="shared" si="281"/>
        <v/>
      </c>
      <c r="K219" s="81" t="str">
        <f t="shared" si="282"/>
        <v/>
      </c>
      <c r="L219" s="81" t="str">
        <f t="shared" si="283"/>
        <v/>
      </c>
      <c r="M219" s="81" t="str">
        <f t="shared" si="284"/>
        <v/>
      </c>
      <c r="N219" s="81" t="str">
        <f t="shared" si="285"/>
        <v/>
      </c>
      <c r="O219" s="81" t="str">
        <f t="shared" si="286"/>
        <v/>
      </c>
      <c r="P219" s="81" t="str">
        <f t="shared" si="287"/>
        <v/>
      </c>
      <c r="Q219" s="81" t="str">
        <f t="shared" si="288"/>
        <v/>
      </c>
      <c r="R219" s="81" t="str">
        <f t="shared" si="289"/>
        <v/>
      </c>
      <c r="S219" s="81" t="str">
        <f t="shared" si="290"/>
        <v/>
      </c>
      <c r="T219" s="81" t="str">
        <f t="shared" si="291"/>
        <v/>
      </c>
      <c r="U219" s="81" t="str">
        <f t="shared" si="292"/>
        <v/>
      </c>
      <c r="V219" s="81" t="str">
        <f t="shared" si="293"/>
        <v/>
      </c>
      <c r="W219" s="81" t="str">
        <f t="shared" si="294"/>
        <v/>
      </c>
      <c r="X219" s="81" t="str">
        <f t="shared" si="295"/>
        <v/>
      </c>
      <c r="Y219" s="81" t="str">
        <f t="shared" si="296"/>
        <v/>
      </c>
      <c r="Z219" s="81" t="str">
        <f t="shared" si="297"/>
        <v/>
      </c>
      <c r="AA219" s="81" t="str">
        <f t="shared" si="298"/>
        <v/>
      </c>
      <c r="AB219" s="81" t="str">
        <f t="shared" si="299"/>
        <v/>
      </c>
      <c r="AC219" s="81" t="str">
        <f t="shared" si="300"/>
        <v/>
      </c>
      <c r="AD219" s="81" t="str">
        <f t="shared" si="301"/>
        <v/>
      </c>
      <c r="AE219" s="81" t="str">
        <f t="shared" si="302"/>
        <v/>
      </c>
      <c r="AF219" s="81" t="str">
        <f t="shared" si="303"/>
        <v/>
      </c>
      <c r="AG219" s="81" t="str">
        <f t="shared" si="304"/>
        <v/>
      </c>
      <c r="AH219" s="81" t="str">
        <f t="shared" si="305"/>
        <v/>
      </c>
      <c r="AI219" s="81" t="str">
        <f t="shared" si="306"/>
        <v/>
      </c>
      <c r="AJ219" s="81" t="str">
        <f t="shared" si="307"/>
        <v/>
      </c>
      <c r="AK219" s="81" t="str">
        <f t="shared" si="308"/>
        <v/>
      </c>
      <c r="AL219" s="404">
        <f>IF(CALCULADORA!$M$2="VERANO",IF('H. VER.'!F44="","",'H. VER.'!F44),IF('H. INV.'!F44="","",'H. INV.'!F44))</f>
        <v>35</v>
      </c>
      <c r="AM219" s="404">
        <f>IF(CALCULADORA!$M$2="VERANO",IF('H. VER.'!V44="","",'H. VER.'!V44),IF('H. INV.'!V44="","",'H. INV.'!V44))</f>
        <v>60</v>
      </c>
      <c r="AN219" s="404" t="str">
        <f>IF(CALCULADORA!$M$2="VERANO",IF('H. VER.'!AL44="","",'H. VER.'!AL44),IF('H. INV.'!AL44="","",'H. INV.'!AL44))</f>
        <v/>
      </c>
      <c r="AO219" s="19"/>
      <c r="AP219" s="19"/>
      <c r="AQ219" s="19"/>
      <c r="AR219" s="19"/>
      <c r="AS219" s="19"/>
      <c r="AT219" s="19"/>
      <c r="AU219" s="19"/>
      <c r="AV219" s="19"/>
      <c r="AW219" s="75">
        <f t="shared" si="275"/>
        <v>35</v>
      </c>
      <c r="AX219" s="75">
        <f t="shared" si="276"/>
        <v>60</v>
      </c>
      <c r="AY219" s="75" t="str">
        <f t="shared" si="340"/>
        <v/>
      </c>
      <c r="AZ219" s="19"/>
      <c r="BA219" s="80" t="b">
        <f t="shared" si="309"/>
        <v>0</v>
      </c>
      <c r="BB219" s="80" t="b">
        <f t="shared" si="310"/>
        <v>0</v>
      </c>
      <c r="BC219" s="80" t="b">
        <f t="shared" si="311"/>
        <v>0</v>
      </c>
      <c r="BD219" s="80" t="b">
        <f t="shared" si="312"/>
        <v>0</v>
      </c>
      <c r="BE219" s="80" t="b">
        <f t="shared" si="313"/>
        <v>0</v>
      </c>
      <c r="BF219" s="80" t="b">
        <f t="shared" si="314"/>
        <v>0</v>
      </c>
      <c r="BG219" s="80" t="b">
        <f t="shared" si="315"/>
        <v>0</v>
      </c>
      <c r="BH219" s="80" t="b">
        <f t="shared" si="316"/>
        <v>0</v>
      </c>
      <c r="BI219" s="80" t="b">
        <f t="shared" si="317"/>
        <v>0</v>
      </c>
      <c r="BJ219" s="80" t="b">
        <f t="shared" si="318"/>
        <v>0</v>
      </c>
      <c r="BK219" s="80" t="b">
        <f t="shared" si="319"/>
        <v>0</v>
      </c>
      <c r="BL219" s="80" t="b">
        <f t="shared" si="320"/>
        <v>0</v>
      </c>
      <c r="BM219" s="80" t="b">
        <f t="shared" si="321"/>
        <v>0</v>
      </c>
      <c r="BN219" s="80" t="b">
        <f t="shared" si="322"/>
        <v>0</v>
      </c>
      <c r="BO219" s="80" t="b">
        <f t="shared" si="323"/>
        <v>0</v>
      </c>
      <c r="BP219" s="80" t="b">
        <f t="shared" si="324"/>
        <v>0</v>
      </c>
      <c r="BQ219" s="80" t="b">
        <f t="shared" si="325"/>
        <v>0</v>
      </c>
      <c r="BR219" s="80" t="b">
        <f t="shared" si="326"/>
        <v>0</v>
      </c>
      <c r="BS219" s="80" t="b">
        <f t="shared" si="327"/>
        <v>0</v>
      </c>
      <c r="BT219" s="80" t="b">
        <f t="shared" si="328"/>
        <v>0</v>
      </c>
      <c r="BU219" s="80" t="b">
        <f t="shared" si="329"/>
        <v>0</v>
      </c>
      <c r="BV219" s="80" t="b">
        <f t="shared" si="330"/>
        <v>0</v>
      </c>
      <c r="BW219" s="80" t="b">
        <f t="shared" si="331"/>
        <v>0</v>
      </c>
      <c r="BX219" s="80" t="b">
        <f t="shared" si="332"/>
        <v>0</v>
      </c>
      <c r="BY219" s="80" t="b">
        <f t="shared" si="333"/>
        <v>0</v>
      </c>
      <c r="BZ219" s="80" t="b">
        <f t="shared" si="334"/>
        <v>0</v>
      </c>
      <c r="CA219" s="80" t="b">
        <f t="shared" si="335"/>
        <v>0</v>
      </c>
      <c r="CB219" s="80" t="b">
        <f t="shared" si="336"/>
        <v>0</v>
      </c>
      <c r="CC219" s="80" t="b">
        <f t="shared" si="337"/>
        <v>0</v>
      </c>
      <c r="CD219" s="80" t="b">
        <f t="shared" si="338"/>
        <v>0</v>
      </c>
      <c r="CE219" s="80" t="b">
        <f t="shared" si="339"/>
        <v>0</v>
      </c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417" t="str">
        <f t="shared" si="201"/>
        <v/>
      </c>
      <c r="GW219" s="415"/>
    </row>
    <row r="220" spans="1:205" ht="15">
      <c r="A220" s="364"/>
      <c r="B220" s="364"/>
      <c r="C220" s="75"/>
      <c r="D220" s="19"/>
      <c r="E220" s="19"/>
      <c r="F220" s="234">
        <v>36</v>
      </c>
      <c r="G220" s="81" t="str">
        <f t="shared" si="278"/>
        <v/>
      </c>
      <c r="H220" s="81" t="str">
        <f t="shared" si="279"/>
        <v/>
      </c>
      <c r="I220" s="81" t="str">
        <f t="shared" si="280"/>
        <v/>
      </c>
      <c r="J220" s="81" t="str">
        <f t="shared" si="281"/>
        <v/>
      </c>
      <c r="K220" s="81" t="str">
        <f t="shared" si="282"/>
        <v/>
      </c>
      <c r="L220" s="81" t="str">
        <f t="shared" si="283"/>
        <v/>
      </c>
      <c r="M220" s="81" t="str">
        <f t="shared" si="284"/>
        <v/>
      </c>
      <c r="N220" s="81" t="str">
        <f t="shared" si="285"/>
        <v/>
      </c>
      <c r="O220" s="81" t="str">
        <f t="shared" si="286"/>
        <v/>
      </c>
      <c r="P220" s="81" t="str">
        <f t="shared" si="287"/>
        <v/>
      </c>
      <c r="Q220" s="81" t="str">
        <f t="shared" si="288"/>
        <v/>
      </c>
      <c r="R220" s="81" t="str">
        <f t="shared" si="289"/>
        <v/>
      </c>
      <c r="S220" s="81" t="str">
        <f t="shared" si="290"/>
        <v/>
      </c>
      <c r="T220" s="81" t="str">
        <f t="shared" si="291"/>
        <v/>
      </c>
      <c r="U220" s="81" t="str">
        <f t="shared" si="292"/>
        <v/>
      </c>
      <c r="V220" s="81" t="str">
        <f t="shared" si="293"/>
        <v/>
      </c>
      <c r="W220" s="81" t="str">
        <f t="shared" si="294"/>
        <v/>
      </c>
      <c r="X220" s="81" t="str">
        <f t="shared" si="295"/>
        <v/>
      </c>
      <c r="Y220" s="81" t="str">
        <f t="shared" si="296"/>
        <v/>
      </c>
      <c r="Z220" s="81" t="str">
        <f t="shared" si="297"/>
        <v/>
      </c>
      <c r="AA220" s="81" t="str">
        <f t="shared" si="298"/>
        <v/>
      </c>
      <c r="AB220" s="81" t="str">
        <f t="shared" si="299"/>
        <v/>
      </c>
      <c r="AC220" s="81" t="str">
        <f t="shared" si="300"/>
        <v/>
      </c>
      <c r="AD220" s="81" t="str">
        <f t="shared" si="301"/>
        <v/>
      </c>
      <c r="AE220" s="81" t="str">
        <f t="shared" si="302"/>
        <v/>
      </c>
      <c r="AF220" s="81" t="str">
        <f t="shared" si="303"/>
        <v/>
      </c>
      <c r="AG220" s="81" t="str">
        <f t="shared" si="304"/>
        <v/>
      </c>
      <c r="AH220" s="81" t="str">
        <f t="shared" si="305"/>
        <v/>
      </c>
      <c r="AI220" s="81" t="str">
        <f t="shared" si="306"/>
        <v/>
      </c>
      <c r="AJ220" s="81" t="str">
        <f t="shared" si="307"/>
        <v/>
      </c>
      <c r="AK220" s="81" t="str">
        <f t="shared" si="308"/>
        <v/>
      </c>
      <c r="AL220" s="404">
        <f>IF(CALCULADORA!$M$2="VERANO",IF('H. VER.'!F45="","",'H. VER.'!F45),IF('H. INV.'!F45="","",'H. INV.'!F45))</f>
        <v>36</v>
      </c>
      <c r="AM220" s="404">
        <f>IF(CALCULADORA!$M$2="VERANO",IF('H. VER.'!V45="","",'H. VER.'!V45),IF('H. INV.'!V45="","",'H. INV.'!V45))</f>
        <v>61</v>
      </c>
      <c r="AN220" s="404" t="str">
        <f>IF(CALCULADORA!$M$2="VERANO",IF('H. VER.'!AL45="","",'H. VER.'!AL45),IF('H. INV.'!AL45="","",'H. INV.'!AL45))</f>
        <v/>
      </c>
      <c r="AO220" s="19"/>
      <c r="AP220" s="19"/>
      <c r="AQ220" s="19"/>
      <c r="AR220" s="19"/>
      <c r="AS220" s="19"/>
      <c r="AT220" s="19"/>
      <c r="AU220" s="19"/>
      <c r="AV220" s="19"/>
      <c r="AW220" s="75">
        <f t="shared" si="275"/>
        <v>36</v>
      </c>
      <c r="AX220" s="75">
        <f t="shared" si="276"/>
        <v>61</v>
      </c>
      <c r="AY220" s="75" t="str">
        <f t="shared" si="340"/>
        <v/>
      </c>
      <c r="AZ220" s="19"/>
      <c r="BA220" s="80" t="b">
        <f t="shared" si="309"/>
        <v>0</v>
      </c>
      <c r="BB220" s="80" t="b">
        <f t="shared" si="310"/>
        <v>0</v>
      </c>
      <c r="BC220" s="80" t="b">
        <f t="shared" si="311"/>
        <v>0</v>
      </c>
      <c r="BD220" s="80" t="b">
        <f t="shared" si="312"/>
        <v>0</v>
      </c>
      <c r="BE220" s="80" t="b">
        <f t="shared" si="313"/>
        <v>0</v>
      </c>
      <c r="BF220" s="80" t="b">
        <f t="shared" si="314"/>
        <v>0</v>
      </c>
      <c r="BG220" s="80" t="b">
        <f t="shared" si="315"/>
        <v>0</v>
      </c>
      <c r="BH220" s="80" t="b">
        <f t="shared" si="316"/>
        <v>0</v>
      </c>
      <c r="BI220" s="80" t="b">
        <f t="shared" si="317"/>
        <v>0</v>
      </c>
      <c r="BJ220" s="80" t="b">
        <f t="shared" si="318"/>
        <v>0</v>
      </c>
      <c r="BK220" s="80" t="b">
        <f t="shared" si="319"/>
        <v>0</v>
      </c>
      <c r="BL220" s="80" t="b">
        <f t="shared" si="320"/>
        <v>0</v>
      </c>
      <c r="BM220" s="80" t="b">
        <f t="shared" si="321"/>
        <v>0</v>
      </c>
      <c r="BN220" s="80" t="b">
        <f t="shared" si="322"/>
        <v>0</v>
      </c>
      <c r="BO220" s="80" t="b">
        <f t="shared" si="323"/>
        <v>0</v>
      </c>
      <c r="BP220" s="80" t="b">
        <f t="shared" si="324"/>
        <v>0</v>
      </c>
      <c r="BQ220" s="80" t="b">
        <f t="shared" si="325"/>
        <v>0</v>
      </c>
      <c r="BR220" s="80" t="b">
        <f t="shared" si="326"/>
        <v>0</v>
      </c>
      <c r="BS220" s="80" t="b">
        <f t="shared" si="327"/>
        <v>0</v>
      </c>
      <c r="BT220" s="80" t="b">
        <f t="shared" si="328"/>
        <v>0</v>
      </c>
      <c r="BU220" s="80" t="b">
        <f t="shared" si="329"/>
        <v>0</v>
      </c>
      <c r="BV220" s="80" t="b">
        <f t="shared" si="330"/>
        <v>0</v>
      </c>
      <c r="BW220" s="80" t="b">
        <f t="shared" si="331"/>
        <v>0</v>
      </c>
      <c r="BX220" s="80" t="b">
        <f t="shared" si="332"/>
        <v>0</v>
      </c>
      <c r="BY220" s="80" t="b">
        <f t="shared" si="333"/>
        <v>0</v>
      </c>
      <c r="BZ220" s="80" t="b">
        <f t="shared" si="334"/>
        <v>0</v>
      </c>
      <c r="CA220" s="80" t="b">
        <f t="shared" si="335"/>
        <v>0</v>
      </c>
      <c r="CB220" s="80" t="b">
        <f t="shared" si="336"/>
        <v>0</v>
      </c>
      <c r="CC220" s="80" t="b">
        <f t="shared" si="337"/>
        <v>0</v>
      </c>
      <c r="CD220" s="80" t="b">
        <f t="shared" si="338"/>
        <v>0</v>
      </c>
      <c r="CE220" s="80" t="b">
        <f t="shared" si="339"/>
        <v>0</v>
      </c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417" t="str">
        <f t="shared" si="201"/>
        <v/>
      </c>
      <c r="GW220" s="415"/>
    </row>
    <row r="221" spans="1:205" ht="15">
      <c r="A221" s="364"/>
      <c r="B221" s="364"/>
      <c r="C221" s="75"/>
      <c r="D221" s="19"/>
      <c r="E221" s="19"/>
      <c r="F221" s="234">
        <v>37</v>
      </c>
      <c r="G221" s="81" t="str">
        <f t="shared" si="278"/>
        <v/>
      </c>
      <c r="H221" s="81" t="str">
        <f t="shared" si="279"/>
        <v/>
      </c>
      <c r="I221" s="81" t="str">
        <f t="shared" si="280"/>
        <v/>
      </c>
      <c r="J221" s="81" t="str">
        <f t="shared" si="281"/>
        <v/>
      </c>
      <c r="K221" s="81" t="str">
        <f t="shared" si="282"/>
        <v/>
      </c>
      <c r="L221" s="81" t="str">
        <f t="shared" si="283"/>
        <v/>
      </c>
      <c r="M221" s="81" t="str">
        <f t="shared" si="284"/>
        <v/>
      </c>
      <c r="N221" s="81" t="str">
        <f t="shared" si="285"/>
        <v/>
      </c>
      <c r="O221" s="81" t="str">
        <f t="shared" si="286"/>
        <v/>
      </c>
      <c r="P221" s="81" t="str">
        <f t="shared" si="287"/>
        <v/>
      </c>
      <c r="Q221" s="81" t="str">
        <f t="shared" si="288"/>
        <v/>
      </c>
      <c r="R221" s="81" t="str">
        <f t="shared" si="289"/>
        <v/>
      </c>
      <c r="S221" s="81" t="str">
        <f t="shared" si="290"/>
        <v/>
      </c>
      <c r="T221" s="81" t="str">
        <f t="shared" si="291"/>
        <v/>
      </c>
      <c r="U221" s="81" t="str">
        <f t="shared" si="292"/>
        <v/>
      </c>
      <c r="V221" s="81" t="str">
        <f t="shared" si="293"/>
        <v/>
      </c>
      <c r="W221" s="81" t="str">
        <f t="shared" si="294"/>
        <v/>
      </c>
      <c r="X221" s="81" t="str">
        <f t="shared" si="295"/>
        <v/>
      </c>
      <c r="Y221" s="81" t="str">
        <f t="shared" si="296"/>
        <v/>
      </c>
      <c r="Z221" s="81" t="str">
        <f t="shared" si="297"/>
        <v/>
      </c>
      <c r="AA221" s="81" t="str">
        <f t="shared" si="298"/>
        <v/>
      </c>
      <c r="AB221" s="81" t="str">
        <f t="shared" si="299"/>
        <v/>
      </c>
      <c r="AC221" s="81" t="str">
        <f t="shared" si="300"/>
        <v/>
      </c>
      <c r="AD221" s="81" t="str">
        <f t="shared" si="301"/>
        <v/>
      </c>
      <c r="AE221" s="81" t="str">
        <f t="shared" si="302"/>
        <v/>
      </c>
      <c r="AF221" s="81" t="str">
        <f t="shared" si="303"/>
        <v/>
      </c>
      <c r="AG221" s="81" t="str">
        <f t="shared" si="304"/>
        <v/>
      </c>
      <c r="AH221" s="81" t="str">
        <f t="shared" si="305"/>
        <v/>
      </c>
      <c r="AI221" s="81" t="str">
        <f t="shared" si="306"/>
        <v/>
      </c>
      <c r="AJ221" s="81" t="str">
        <f t="shared" si="307"/>
        <v/>
      </c>
      <c r="AK221" s="81" t="str">
        <f t="shared" si="308"/>
        <v/>
      </c>
      <c r="AL221" s="404">
        <f>IF(CALCULADORA!$M$2="VERANO",IF('H. VER.'!F46="","",'H. VER.'!F46),IF('H. INV.'!F46="","",'H. INV.'!F46))</f>
        <v>37</v>
      </c>
      <c r="AM221" s="404" t="str">
        <f>IF(CALCULADORA!$M$2="VERANO",IF('H. VER.'!V46="","",'H. VER.'!V46),IF('H. INV.'!V46="","",'H. INV.'!V46))</f>
        <v/>
      </c>
      <c r="AN221" s="404" t="str">
        <f>IF(CALCULADORA!$M$2="VERANO",IF('H. VER.'!AL46="","",'H. VER.'!AL46),IF('H. INV.'!AL46="","",'H. INV.'!AL46))</f>
        <v/>
      </c>
      <c r="AO221" s="19"/>
      <c r="AP221" s="19"/>
      <c r="AQ221" s="19"/>
      <c r="AR221" s="19"/>
      <c r="AS221" s="19"/>
      <c r="AT221" s="19"/>
      <c r="AU221" s="19"/>
      <c r="AV221" s="19"/>
      <c r="AW221" s="75">
        <f t="shared" si="275"/>
        <v>37</v>
      </c>
      <c r="AX221" s="75" t="str">
        <f t="shared" si="276"/>
        <v/>
      </c>
      <c r="AY221" s="75" t="str">
        <f t="shared" si="340"/>
        <v/>
      </c>
      <c r="AZ221" s="19"/>
      <c r="BA221" s="80" t="b">
        <f t="shared" si="309"/>
        <v>0</v>
      </c>
      <c r="BB221" s="80" t="b">
        <f t="shared" si="310"/>
        <v>0</v>
      </c>
      <c r="BC221" s="80" t="b">
        <f t="shared" si="311"/>
        <v>0</v>
      </c>
      <c r="BD221" s="80" t="b">
        <f t="shared" si="312"/>
        <v>0</v>
      </c>
      <c r="BE221" s="80" t="b">
        <f t="shared" si="313"/>
        <v>0</v>
      </c>
      <c r="BF221" s="80" t="b">
        <f t="shared" si="314"/>
        <v>0</v>
      </c>
      <c r="BG221" s="80" t="b">
        <f t="shared" si="315"/>
        <v>0</v>
      </c>
      <c r="BH221" s="80" t="b">
        <f t="shared" si="316"/>
        <v>0</v>
      </c>
      <c r="BI221" s="80" t="b">
        <f t="shared" si="317"/>
        <v>0</v>
      </c>
      <c r="BJ221" s="80" t="b">
        <f t="shared" si="318"/>
        <v>0</v>
      </c>
      <c r="BK221" s="80" t="b">
        <f t="shared" si="319"/>
        <v>0</v>
      </c>
      <c r="BL221" s="80" t="b">
        <f t="shared" si="320"/>
        <v>0</v>
      </c>
      <c r="BM221" s="80" t="b">
        <f t="shared" si="321"/>
        <v>0</v>
      </c>
      <c r="BN221" s="80" t="b">
        <f t="shared" si="322"/>
        <v>0</v>
      </c>
      <c r="BO221" s="80" t="b">
        <f t="shared" si="323"/>
        <v>0</v>
      </c>
      <c r="BP221" s="80" t="b">
        <f t="shared" si="324"/>
        <v>0</v>
      </c>
      <c r="BQ221" s="80" t="b">
        <f t="shared" si="325"/>
        <v>0</v>
      </c>
      <c r="BR221" s="80" t="b">
        <f t="shared" si="326"/>
        <v>0</v>
      </c>
      <c r="BS221" s="80" t="b">
        <f t="shared" si="327"/>
        <v>0</v>
      </c>
      <c r="BT221" s="80" t="b">
        <f t="shared" si="328"/>
        <v>0</v>
      </c>
      <c r="BU221" s="80" t="b">
        <f t="shared" si="329"/>
        <v>0</v>
      </c>
      <c r="BV221" s="80" t="b">
        <f t="shared" si="330"/>
        <v>0</v>
      </c>
      <c r="BW221" s="80" t="b">
        <f t="shared" si="331"/>
        <v>0</v>
      </c>
      <c r="BX221" s="80" t="b">
        <f t="shared" si="332"/>
        <v>0</v>
      </c>
      <c r="BY221" s="80" t="b">
        <f t="shared" si="333"/>
        <v>0</v>
      </c>
      <c r="BZ221" s="80" t="b">
        <f t="shared" si="334"/>
        <v>0</v>
      </c>
      <c r="CA221" s="80" t="b">
        <f t="shared" si="335"/>
        <v>0</v>
      </c>
      <c r="CB221" s="80" t="b">
        <f t="shared" si="336"/>
        <v>0</v>
      </c>
      <c r="CC221" s="80" t="b">
        <f t="shared" si="337"/>
        <v>0</v>
      </c>
      <c r="CD221" s="80" t="b">
        <f t="shared" si="338"/>
        <v>0</v>
      </c>
      <c r="CE221" s="80" t="b">
        <f t="shared" si="339"/>
        <v>0</v>
      </c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417" t="str">
        <f t="shared" si="201"/>
        <v/>
      </c>
      <c r="GW221" s="415"/>
    </row>
    <row r="222" spans="1:205" ht="15">
      <c r="A222" s="364"/>
      <c r="B222" s="364"/>
      <c r="C222" s="75"/>
      <c r="D222" s="19"/>
      <c r="E222" s="19"/>
      <c r="F222" s="234">
        <v>38</v>
      </c>
      <c r="G222" s="81" t="str">
        <f t="shared" si="278"/>
        <v/>
      </c>
      <c r="H222" s="81" t="str">
        <f t="shared" si="279"/>
        <v/>
      </c>
      <c r="I222" s="81" t="str">
        <f t="shared" si="280"/>
        <v/>
      </c>
      <c r="J222" s="81" t="str">
        <f t="shared" si="281"/>
        <v/>
      </c>
      <c r="K222" s="81" t="str">
        <f t="shared" si="282"/>
        <v/>
      </c>
      <c r="L222" s="81" t="str">
        <f t="shared" si="283"/>
        <v/>
      </c>
      <c r="M222" s="81" t="str">
        <f t="shared" si="284"/>
        <v/>
      </c>
      <c r="N222" s="81" t="str">
        <f t="shared" si="285"/>
        <v/>
      </c>
      <c r="O222" s="81" t="str">
        <f t="shared" si="286"/>
        <v/>
      </c>
      <c r="P222" s="81" t="str">
        <f t="shared" si="287"/>
        <v/>
      </c>
      <c r="Q222" s="81" t="str">
        <f t="shared" si="288"/>
        <v/>
      </c>
      <c r="R222" s="81" t="str">
        <f t="shared" si="289"/>
        <v/>
      </c>
      <c r="S222" s="81" t="str">
        <f t="shared" si="290"/>
        <v/>
      </c>
      <c r="T222" s="81" t="str">
        <f t="shared" si="291"/>
        <v/>
      </c>
      <c r="U222" s="81" t="str">
        <f t="shared" si="292"/>
        <v/>
      </c>
      <c r="V222" s="81" t="str">
        <f t="shared" si="293"/>
        <v/>
      </c>
      <c r="W222" s="81" t="str">
        <f t="shared" si="294"/>
        <v/>
      </c>
      <c r="X222" s="81" t="str">
        <f t="shared" si="295"/>
        <v/>
      </c>
      <c r="Y222" s="81" t="str">
        <f t="shared" si="296"/>
        <v/>
      </c>
      <c r="Z222" s="81" t="str">
        <f t="shared" si="297"/>
        <v/>
      </c>
      <c r="AA222" s="81" t="str">
        <f t="shared" si="298"/>
        <v/>
      </c>
      <c r="AB222" s="81" t="str">
        <f t="shared" si="299"/>
        <v/>
      </c>
      <c r="AC222" s="81" t="str">
        <f t="shared" si="300"/>
        <v/>
      </c>
      <c r="AD222" s="81" t="str">
        <f t="shared" si="301"/>
        <v/>
      </c>
      <c r="AE222" s="81" t="str">
        <f t="shared" si="302"/>
        <v/>
      </c>
      <c r="AF222" s="81" t="str">
        <f t="shared" si="303"/>
        <v/>
      </c>
      <c r="AG222" s="81" t="str">
        <f t="shared" si="304"/>
        <v/>
      </c>
      <c r="AH222" s="81" t="str">
        <f t="shared" si="305"/>
        <v/>
      </c>
      <c r="AI222" s="81" t="str">
        <f t="shared" si="306"/>
        <v/>
      </c>
      <c r="AJ222" s="81" t="str">
        <f t="shared" si="307"/>
        <v/>
      </c>
      <c r="AK222" s="81" t="str">
        <f t="shared" si="308"/>
        <v/>
      </c>
      <c r="AL222" s="404">
        <f>IF(CALCULADORA!$M$2="VERANO",IF('H. VER.'!F47="","",'H. VER.'!F47),IF('H. INV.'!F47="","",'H. INV.'!F47))</f>
        <v>38</v>
      </c>
      <c r="AM222" s="404">
        <f>IF(CALCULADORA!$M$2="VERANO",IF('H. VER.'!V47="","",'H. VER.'!V47),IF('H. INV.'!V47="","",'H. INV.'!V47))</f>
        <v>65</v>
      </c>
      <c r="AN222" s="404" t="str">
        <f>IF(CALCULADORA!$M$2="VERANO",IF('H. VER.'!AL47="","",'H. VER.'!AL47),IF('H. INV.'!AL47="","",'H. INV.'!AL47))</f>
        <v/>
      </c>
      <c r="AO222" s="19"/>
      <c r="AP222" s="19"/>
      <c r="AQ222" s="19"/>
      <c r="AR222" s="19"/>
      <c r="AS222" s="19"/>
      <c r="AT222" s="19"/>
      <c r="AU222" s="19"/>
      <c r="AV222" s="19"/>
      <c r="AW222" s="75">
        <f t="shared" si="275"/>
        <v>38</v>
      </c>
      <c r="AX222" s="75">
        <f t="shared" si="276"/>
        <v>65</v>
      </c>
      <c r="AY222" s="75" t="str">
        <f t="shared" si="340"/>
        <v/>
      </c>
      <c r="AZ222" s="19"/>
      <c r="BA222" s="80" t="b">
        <f t="shared" si="309"/>
        <v>0</v>
      </c>
      <c r="BB222" s="80" t="b">
        <f t="shared" si="310"/>
        <v>0</v>
      </c>
      <c r="BC222" s="80" t="b">
        <f t="shared" si="311"/>
        <v>0</v>
      </c>
      <c r="BD222" s="80" t="b">
        <f t="shared" si="312"/>
        <v>0</v>
      </c>
      <c r="BE222" s="80" t="b">
        <f t="shared" si="313"/>
        <v>0</v>
      </c>
      <c r="BF222" s="80" t="b">
        <f t="shared" si="314"/>
        <v>0</v>
      </c>
      <c r="BG222" s="80" t="b">
        <f t="shared" si="315"/>
        <v>0</v>
      </c>
      <c r="BH222" s="80" t="b">
        <f t="shared" si="316"/>
        <v>0</v>
      </c>
      <c r="BI222" s="80" t="b">
        <f t="shared" si="317"/>
        <v>0</v>
      </c>
      <c r="BJ222" s="80" t="b">
        <f t="shared" si="318"/>
        <v>0</v>
      </c>
      <c r="BK222" s="80" t="b">
        <f t="shared" si="319"/>
        <v>0</v>
      </c>
      <c r="BL222" s="80" t="b">
        <f t="shared" si="320"/>
        <v>0</v>
      </c>
      <c r="BM222" s="80" t="b">
        <f t="shared" si="321"/>
        <v>0</v>
      </c>
      <c r="BN222" s="80" t="b">
        <f t="shared" si="322"/>
        <v>0</v>
      </c>
      <c r="BO222" s="80" t="b">
        <f t="shared" si="323"/>
        <v>0</v>
      </c>
      <c r="BP222" s="80" t="b">
        <f t="shared" si="324"/>
        <v>0</v>
      </c>
      <c r="BQ222" s="80" t="b">
        <f t="shared" si="325"/>
        <v>0</v>
      </c>
      <c r="BR222" s="80" t="b">
        <f t="shared" si="326"/>
        <v>0</v>
      </c>
      <c r="BS222" s="80" t="b">
        <f t="shared" si="327"/>
        <v>0</v>
      </c>
      <c r="BT222" s="80" t="b">
        <f t="shared" si="328"/>
        <v>0</v>
      </c>
      <c r="BU222" s="80" t="b">
        <f t="shared" si="329"/>
        <v>0</v>
      </c>
      <c r="BV222" s="80" t="b">
        <f t="shared" si="330"/>
        <v>0</v>
      </c>
      <c r="BW222" s="80" t="b">
        <f t="shared" si="331"/>
        <v>0</v>
      </c>
      <c r="BX222" s="80" t="b">
        <f t="shared" si="332"/>
        <v>0</v>
      </c>
      <c r="BY222" s="80" t="b">
        <f t="shared" si="333"/>
        <v>0</v>
      </c>
      <c r="BZ222" s="80" t="b">
        <f t="shared" si="334"/>
        <v>0</v>
      </c>
      <c r="CA222" s="80" t="b">
        <f t="shared" si="335"/>
        <v>0</v>
      </c>
      <c r="CB222" s="80" t="b">
        <f t="shared" si="336"/>
        <v>0</v>
      </c>
      <c r="CC222" s="80" t="b">
        <f t="shared" si="337"/>
        <v>0</v>
      </c>
      <c r="CD222" s="80" t="b">
        <f t="shared" si="338"/>
        <v>0</v>
      </c>
      <c r="CE222" s="80" t="b">
        <f t="shared" si="339"/>
        <v>0</v>
      </c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417" t="str">
        <f t="shared" si="201"/>
        <v/>
      </c>
      <c r="GW222" s="415"/>
    </row>
    <row r="223" spans="1:205" ht="15">
      <c r="A223" s="364"/>
      <c r="B223" s="364"/>
      <c r="C223" s="75"/>
      <c r="D223" s="19"/>
      <c r="E223" s="19"/>
      <c r="F223" s="234">
        <v>39</v>
      </c>
      <c r="G223" s="81" t="str">
        <f t="shared" si="278"/>
        <v/>
      </c>
      <c r="H223" s="81" t="str">
        <f t="shared" si="279"/>
        <v/>
      </c>
      <c r="I223" s="81" t="str">
        <f t="shared" si="280"/>
        <v/>
      </c>
      <c r="J223" s="81" t="str">
        <f t="shared" si="281"/>
        <v/>
      </c>
      <c r="K223" s="81" t="str">
        <f t="shared" si="282"/>
        <v/>
      </c>
      <c r="L223" s="81" t="str">
        <f t="shared" si="283"/>
        <v/>
      </c>
      <c r="M223" s="81" t="str">
        <f t="shared" si="284"/>
        <v/>
      </c>
      <c r="N223" s="81" t="str">
        <f t="shared" si="285"/>
        <v/>
      </c>
      <c r="O223" s="81" t="str">
        <f t="shared" si="286"/>
        <v/>
      </c>
      <c r="P223" s="81" t="str">
        <f t="shared" si="287"/>
        <v/>
      </c>
      <c r="Q223" s="81" t="str">
        <f t="shared" si="288"/>
        <v/>
      </c>
      <c r="R223" s="81" t="str">
        <f t="shared" si="289"/>
        <v/>
      </c>
      <c r="S223" s="81" t="str">
        <f t="shared" si="290"/>
        <v/>
      </c>
      <c r="T223" s="81" t="str">
        <f t="shared" si="291"/>
        <v/>
      </c>
      <c r="U223" s="81" t="str">
        <f t="shared" si="292"/>
        <v/>
      </c>
      <c r="V223" s="81" t="str">
        <f t="shared" si="293"/>
        <v/>
      </c>
      <c r="W223" s="81" t="str">
        <f t="shared" si="294"/>
        <v/>
      </c>
      <c r="X223" s="81" t="str">
        <f t="shared" si="295"/>
        <v/>
      </c>
      <c r="Y223" s="81" t="str">
        <f t="shared" si="296"/>
        <v/>
      </c>
      <c r="Z223" s="81" t="str">
        <f t="shared" si="297"/>
        <v/>
      </c>
      <c r="AA223" s="81" t="str">
        <f t="shared" si="298"/>
        <v/>
      </c>
      <c r="AB223" s="81" t="str">
        <f t="shared" si="299"/>
        <v/>
      </c>
      <c r="AC223" s="81" t="str">
        <f t="shared" si="300"/>
        <v/>
      </c>
      <c r="AD223" s="81" t="str">
        <f t="shared" si="301"/>
        <v/>
      </c>
      <c r="AE223" s="81" t="str">
        <f t="shared" si="302"/>
        <v/>
      </c>
      <c r="AF223" s="81" t="str">
        <f t="shared" si="303"/>
        <v/>
      </c>
      <c r="AG223" s="81" t="str">
        <f t="shared" si="304"/>
        <v/>
      </c>
      <c r="AH223" s="81" t="str">
        <f t="shared" si="305"/>
        <v/>
      </c>
      <c r="AI223" s="81" t="str">
        <f t="shared" si="306"/>
        <v/>
      </c>
      <c r="AJ223" s="81" t="str">
        <f t="shared" si="307"/>
        <v/>
      </c>
      <c r="AK223" s="81" t="str">
        <f t="shared" si="308"/>
        <v/>
      </c>
      <c r="AL223" s="404">
        <f>IF(CALCULADORA!$M$2="VERANO",IF('H. VER.'!F48="","",'H. VER.'!F48),IF('H. INV.'!F48="","",'H. INV.'!F48))</f>
        <v>39</v>
      </c>
      <c r="AM223" s="404">
        <f>IF(CALCULADORA!$M$2="VERANO",IF('H. VER.'!V48="","",'H. VER.'!V48),IF('H. INV.'!V48="","",'H. INV.'!V48))</f>
        <v>66</v>
      </c>
      <c r="AN223" s="404" t="str">
        <f>IF(CALCULADORA!$M$2="VERANO",IF('H. VER.'!AL48="","",'H. VER.'!AL48),IF('H. INV.'!AL48="","",'H. INV.'!AL48))</f>
        <v/>
      </c>
      <c r="AO223" s="19"/>
      <c r="AP223" s="19"/>
      <c r="AQ223" s="19"/>
      <c r="AR223" s="19"/>
      <c r="AS223" s="19"/>
      <c r="AT223" s="19"/>
      <c r="AU223" s="19"/>
      <c r="AV223" s="19"/>
      <c r="AW223" s="75">
        <f t="shared" si="275"/>
        <v>39</v>
      </c>
      <c r="AX223" s="75">
        <f t="shared" si="276"/>
        <v>66</v>
      </c>
      <c r="AY223" s="75" t="str">
        <f t="shared" si="340"/>
        <v/>
      </c>
      <c r="AZ223" s="19"/>
      <c r="BA223" s="80" t="b">
        <f t="shared" si="309"/>
        <v>0</v>
      </c>
      <c r="BB223" s="80" t="b">
        <f t="shared" si="310"/>
        <v>0</v>
      </c>
      <c r="BC223" s="80" t="b">
        <f t="shared" si="311"/>
        <v>0</v>
      </c>
      <c r="BD223" s="80" t="b">
        <f t="shared" si="312"/>
        <v>0</v>
      </c>
      <c r="BE223" s="80" t="b">
        <f t="shared" si="313"/>
        <v>0</v>
      </c>
      <c r="BF223" s="80" t="b">
        <f t="shared" si="314"/>
        <v>0</v>
      </c>
      <c r="BG223" s="80" t="b">
        <f t="shared" si="315"/>
        <v>0</v>
      </c>
      <c r="BH223" s="80" t="b">
        <f t="shared" si="316"/>
        <v>0</v>
      </c>
      <c r="BI223" s="80" t="b">
        <f t="shared" si="317"/>
        <v>0</v>
      </c>
      <c r="BJ223" s="80" t="b">
        <f t="shared" si="318"/>
        <v>0</v>
      </c>
      <c r="BK223" s="80" t="b">
        <f t="shared" si="319"/>
        <v>0</v>
      </c>
      <c r="BL223" s="80" t="b">
        <f t="shared" si="320"/>
        <v>0</v>
      </c>
      <c r="BM223" s="80" t="b">
        <f t="shared" si="321"/>
        <v>0</v>
      </c>
      <c r="BN223" s="80" t="b">
        <f t="shared" si="322"/>
        <v>0</v>
      </c>
      <c r="BO223" s="80" t="b">
        <f t="shared" si="323"/>
        <v>0</v>
      </c>
      <c r="BP223" s="80" t="b">
        <f t="shared" si="324"/>
        <v>0</v>
      </c>
      <c r="BQ223" s="80" t="b">
        <f t="shared" si="325"/>
        <v>0</v>
      </c>
      <c r="BR223" s="80" t="b">
        <f t="shared" si="326"/>
        <v>0</v>
      </c>
      <c r="BS223" s="80" t="b">
        <f t="shared" si="327"/>
        <v>0</v>
      </c>
      <c r="BT223" s="80" t="b">
        <f t="shared" si="328"/>
        <v>0</v>
      </c>
      <c r="BU223" s="80" t="b">
        <f t="shared" si="329"/>
        <v>0</v>
      </c>
      <c r="BV223" s="80" t="b">
        <f t="shared" si="330"/>
        <v>0</v>
      </c>
      <c r="BW223" s="80" t="b">
        <f t="shared" si="331"/>
        <v>0</v>
      </c>
      <c r="BX223" s="80" t="b">
        <f t="shared" si="332"/>
        <v>0</v>
      </c>
      <c r="BY223" s="80" t="b">
        <f t="shared" si="333"/>
        <v>0</v>
      </c>
      <c r="BZ223" s="80" t="b">
        <f t="shared" si="334"/>
        <v>0</v>
      </c>
      <c r="CA223" s="80" t="b">
        <f t="shared" si="335"/>
        <v>0</v>
      </c>
      <c r="CB223" s="80" t="b">
        <f t="shared" si="336"/>
        <v>0</v>
      </c>
      <c r="CC223" s="80" t="b">
        <f t="shared" si="337"/>
        <v>0</v>
      </c>
      <c r="CD223" s="80" t="b">
        <f t="shared" si="338"/>
        <v>0</v>
      </c>
      <c r="CE223" s="80" t="b">
        <f t="shared" si="339"/>
        <v>0</v>
      </c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417" t="str">
        <f t="shared" si="201"/>
        <v/>
      </c>
      <c r="GW223" s="415"/>
    </row>
    <row r="224" spans="1:205" ht="15">
      <c r="A224" s="364"/>
      <c r="B224" s="364"/>
      <c r="C224" s="75"/>
      <c r="D224" s="19"/>
      <c r="E224" s="19"/>
      <c r="F224" s="234">
        <v>40</v>
      </c>
      <c r="G224" s="81" t="str">
        <f t="shared" si="278"/>
        <v/>
      </c>
      <c r="H224" s="81" t="str">
        <f t="shared" si="279"/>
        <v/>
      </c>
      <c r="I224" s="81" t="str">
        <f t="shared" si="280"/>
        <v/>
      </c>
      <c r="J224" s="81" t="str">
        <f t="shared" si="281"/>
        <v/>
      </c>
      <c r="K224" s="81" t="str">
        <f t="shared" si="282"/>
        <v/>
      </c>
      <c r="L224" s="81" t="str">
        <f t="shared" si="283"/>
        <v/>
      </c>
      <c r="M224" s="81" t="str">
        <f t="shared" si="284"/>
        <v/>
      </c>
      <c r="N224" s="81" t="str">
        <f t="shared" si="285"/>
        <v/>
      </c>
      <c r="O224" s="81" t="str">
        <f t="shared" si="286"/>
        <v/>
      </c>
      <c r="P224" s="81" t="str">
        <f t="shared" si="287"/>
        <v/>
      </c>
      <c r="Q224" s="81" t="str">
        <f t="shared" si="288"/>
        <v/>
      </c>
      <c r="R224" s="81" t="str">
        <f t="shared" si="289"/>
        <v/>
      </c>
      <c r="S224" s="81" t="str">
        <f t="shared" si="290"/>
        <v/>
      </c>
      <c r="T224" s="81" t="str">
        <f t="shared" si="291"/>
        <v/>
      </c>
      <c r="U224" s="81" t="str">
        <f t="shared" si="292"/>
        <v/>
      </c>
      <c r="V224" s="81" t="str">
        <f t="shared" si="293"/>
        <v/>
      </c>
      <c r="W224" s="81" t="str">
        <f t="shared" si="294"/>
        <v/>
      </c>
      <c r="X224" s="81" t="str">
        <f t="shared" si="295"/>
        <v/>
      </c>
      <c r="Y224" s="81" t="str">
        <f t="shared" si="296"/>
        <v/>
      </c>
      <c r="Z224" s="81" t="str">
        <f t="shared" si="297"/>
        <v/>
      </c>
      <c r="AA224" s="81" t="str">
        <f t="shared" si="298"/>
        <v/>
      </c>
      <c r="AB224" s="81" t="str">
        <f t="shared" si="299"/>
        <v/>
      </c>
      <c r="AC224" s="81" t="str">
        <f t="shared" si="300"/>
        <v/>
      </c>
      <c r="AD224" s="81" t="str">
        <f t="shared" si="301"/>
        <v/>
      </c>
      <c r="AE224" s="81" t="str">
        <f t="shared" si="302"/>
        <v/>
      </c>
      <c r="AF224" s="81" t="str">
        <f t="shared" si="303"/>
        <v/>
      </c>
      <c r="AG224" s="81" t="str">
        <f t="shared" si="304"/>
        <v/>
      </c>
      <c r="AH224" s="81" t="str">
        <f t="shared" si="305"/>
        <v/>
      </c>
      <c r="AI224" s="81" t="str">
        <f t="shared" si="306"/>
        <v/>
      </c>
      <c r="AJ224" s="81" t="str">
        <f t="shared" si="307"/>
        <v/>
      </c>
      <c r="AK224" s="81" t="str">
        <f t="shared" si="308"/>
        <v/>
      </c>
      <c r="AL224" s="404">
        <f>IF(CALCULADORA!$M$2="VERANO",IF('H. VER.'!F49="","",'H. VER.'!F49),IF('H. INV.'!F49="","",'H. INV.'!F49))</f>
        <v>40</v>
      </c>
      <c r="AM224" s="404">
        <f>IF(CALCULADORA!$M$2="VERANO",IF('H. VER.'!V49="","",'H. VER.'!V49),IF('H. INV.'!V49="","",'H. INV.'!V49))</f>
        <v>67</v>
      </c>
      <c r="AN224" s="404" t="str">
        <f>IF(CALCULADORA!$M$2="VERANO",IF('H. VER.'!AL49="","",'H. VER.'!AL49),IF('H. INV.'!AL49="","",'H. INV.'!AL49))</f>
        <v/>
      </c>
      <c r="AO224" s="19"/>
      <c r="AP224" s="19"/>
      <c r="AQ224" s="19"/>
      <c r="AR224" s="19"/>
      <c r="AS224" s="19"/>
      <c r="AT224" s="19"/>
      <c r="AU224" s="19"/>
      <c r="AV224" s="19"/>
      <c r="AW224" s="75">
        <f t="shared" si="275"/>
        <v>40</v>
      </c>
      <c r="AX224" s="75">
        <f t="shared" si="276"/>
        <v>67</v>
      </c>
      <c r="AY224" s="75" t="str">
        <f t="shared" si="340"/>
        <v/>
      </c>
      <c r="AZ224" s="19"/>
      <c r="BA224" s="80" t="b">
        <f t="shared" si="309"/>
        <v>0</v>
      </c>
      <c r="BB224" s="80" t="b">
        <f t="shared" si="310"/>
        <v>0</v>
      </c>
      <c r="BC224" s="80" t="b">
        <f t="shared" si="311"/>
        <v>0</v>
      </c>
      <c r="BD224" s="80" t="b">
        <f t="shared" si="312"/>
        <v>0</v>
      </c>
      <c r="BE224" s="80" t="b">
        <f t="shared" si="313"/>
        <v>0</v>
      </c>
      <c r="BF224" s="80" t="b">
        <f t="shared" si="314"/>
        <v>0</v>
      </c>
      <c r="BG224" s="80" t="b">
        <f t="shared" si="315"/>
        <v>0</v>
      </c>
      <c r="BH224" s="80" t="b">
        <f t="shared" si="316"/>
        <v>0</v>
      </c>
      <c r="BI224" s="80" t="b">
        <f t="shared" si="317"/>
        <v>0</v>
      </c>
      <c r="BJ224" s="80" t="b">
        <f t="shared" si="318"/>
        <v>0</v>
      </c>
      <c r="BK224" s="80" t="b">
        <f t="shared" si="319"/>
        <v>0</v>
      </c>
      <c r="BL224" s="80" t="b">
        <f t="shared" si="320"/>
        <v>0</v>
      </c>
      <c r="BM224" s="80" t="b">
        <f t="shared" si="321"/>
        <v>0</v>
      </c>
      <c r="BN224" s="80" t="b">
        <f t="shared" si="322"/>
        <v>0</v>
      </c>
      <c r="BO224" s="80" t="b">
        <f t="shared" si="323"/>
        <v>0</v>
      </c>
      <c r="BP224" s="80" t="b">
        <f t="shared" si="324"/>
        <v>0</v>
      </c>
      <c r="BQ224" s="80" t="b">
        <f t="shared" si="325"/>
        <v>0</v>
      </c>
      <c r="BR224" s="80" t="b">
        <f t="shared" si="326"/>
        <v>0</v>
      </c>
      <c r="BS224" s="80" t="b">
        <f t="shared" si="327"/>
        <v>0</v>
      </c>
      <c r="BT224" s="80" t="b">
        <f t="shared" si="328"/>
        <v>0</v>
      </c>
      <c r="BU224" s="80" t="b">
        <f t="shared" si="329"/>
        <v>0</v>
      </c>
      <c r="BV224" s="80" t="b">
        <f t="shared" si="330"/>
        <v>0</v>
      </c>
      <c r="BW224" s="80" t="b">
        <f t="shared" si="331"/>
        <v>0</v>
      </c>
      <c r="BX224" s="80" t="b">
        <f t="shared" si="332"/>
        <v>0</v>
      </c>
      <c r="BY224" s="80" t="b">
        <f t="shared" si="333"/>
        <v>0</v>
      </c>
      <c r="BZ224" s="80" t="b">
        <f t="shared" si="334"/>
        <v>0</v>
      </c>
      <c r="CA224" s="80" t="b">
        <f t="shared" si="335"/>
        <v>0</v>
      </c>
      <c r="CB224" s="80" t="b">
        <f t="shared" si="336"/>
        <v>0</v>
      </c>
      <c r="CC224" s="80" t="b">
        <f t="shared" si="337"/>
        <v>0</v>
      </c>
      <c r="CD224" s="80" t="b">
        <f t="shared" si="338"/>
        <v>0</v>
      </c>
      <c r="CE224" s="80" t="b">
        <f t="shared" si="339"/>
        <v>0</v>
      </c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417" t="str">
        <f t="shared" ref="GV224:GV287" si="341">AM250</f>
        <v/>
      </c>
      <c r="GW224" s="415"/>
    </row>
    <row r="225" spans="1:205" ht="15">
      <c r="A225" s="364"/>
      <c r="B225" s="364"/>
      <c r="C225" s="75"/>
      <c r="D225" s="19"/>
      <c r="E225" s="19"/>
      <c r="F225" s="234">
        <v>41</v>
      </c>
      <c r="G225" s="81" t="str">
        <f t="shared" si="278"/>
        <v/>
      </c>
      <c r="H225" s="81" t="str">
        <f t="shared" si="279"/>
        <v/>
      </c>
      <c r="I225" s="81" t="str">
        <f t="shared" si="280"/>
        <v/>
      </c>
      <c r="J225" s="81" t="str">
        <f t="shared" si="281"/>
        <v/>
      </c>
      <c r="K225" s="81" t="str">
        <f t="shared" si="282"/>
        <v/>
      </c>
      <c r="L225" s="81" t="str">
        <f t="shared" si="283"/>
        <v/>
      </c>
      <c r="M225" s="81" t="str">
        <f t="shared" si="284"/>
        <v/>
      </c>
      <c r="N225" s="81" t="str">
        <f t="shared" si="285"/>
        <v/>
      </c>
      <c r="O225" s="81" t="str">
        <f t="shared" si="286"/>
        <v/>
      </c>
      <c r="P225" s="81" t="str">
        <f t="shared" si="287"/>
        <v/>
      </c>
      <c r="Q225" s="81" t="str">
        <f t="shared" si="288"/>
        <v/>
      </c>
      <c r="R225" s="81" t="str">
        <f t="shared" si="289"/>
        <v/>
      </c>
      <c r="S225" s="81" t="str">
        <f t="shared" si="290"/>
        <v/>
      </c>
      <c r="T225" s="81" t="str">
        <f t="shared" si="291"/>
        <v/>
      </c>
      <c r="U225" s="81" t="str">
        <f t="shared" si="292"/>
        <v/>
      </c>
      <c r="V225" s="81" t="str">
        <f t="shared" si="293"/>
        <v/>
      </c>
      <c r="W225" s="81" t="str">
        <f t="shared" si="294"/>
        <v/>
      </c>
      <c r="X225" s="81" t="str">
        <f t="shared" si="295"/>
        <v/>
      </c>
      <c r="Y225" s="81" t="str">
        <f t="shared" si="296"/>
        <v/>
      </c>
      <c r="Z225" s="81" t="str">
        <f t="shared" si="297"/>
        <v/>
      </c>
      <c r="AA225" s="81" t="str">
        <f t="shared" si="298"/>
        <v/>
      </c>
      <c r="AB225" s="81" t="str">
        <f t="shared" si="299"/>
        <v/>
      </c>
      <c r="AC225" s="81" t="str">
        <f t="shared" si="300"/>
        <v/>
      </c>
      <c r="AD225" s="81" t="str">
        <f t="shared" si="301"/>
        <v/>
      </c>
      <c r="AE225" s="81" t="str">
        <f t="shared" si="302"/>
        <v/>
      </c>
      <c r="AF225" s="81" t="str">
        <f t="shared" si="303"/>
        <v/>
      </c>
      <c r="AG225" s="81" t="str">
        <f t="shared" si="304"/>
        <v/>
      </c>
      <c r="AH225" s="81" t="str">
        <f t="shared" si="305"/>
        <v/>
      </c>
      <c r="AI225" s="81" t="str">
        <f t="shared" si="306"/>
        <v/>
      </c>
      <c r="AJ225" s="81" t="str">
        <f t="shared" si="307"/>
        <v/>
      </c>
      <c r="AK225" s="81" t="str">
        <f t="shared" si="308"/>
        <v/>
      </c>
      <c r="AL225" s="404">
        <f>IF(CALCULADORA!$M$2="VERANO",IF('H. VER.'!F50="","",'H. VER.'!F50),IF('H. INV.'!F50="","",'H. INV.'!F50))</f>
        <v>41</v>
      </c>
      <c r="AM225" s="404">
        <f>IF(CALCULADORA!$M$2="VERANO",IF('H. VER.'!V50="","",'H. VER.'!V50),IF('H. INV.'!V50="","",'H. INV.'!V50))</f>
        <v>69</v>
      </c>
      <c r="AN225" s="404" t="str">
        <f>IF(CALCULADORA!$M$2="VERANO",IF('H. VER.'!AL50="","",'H. VER.'!AL50),IF('H. INV.'!AL50="","",'H. INV.'!AL50))</f>
        <v/>
      </c>
      <c r="AO225" s="19"/>
      <c r="AP225" s="19"/>
      <c r="AQ225" s="19"/>
      <c r="AR225" s="19"/>
      <c r="AS225" s="19"/>
      <c r="AT225" s="19"/>
      <c r="AU225" s="19"/>
      <c r="AV225" s="19"/>
      <c r="AW225" s="75">
        <f t="shared" si="275"/>
        <v>41</v>
      </c>
      <c r="AX225" s="75">
        <f t="shared" si="276"/>
        <v>69</v>
      </c>
      <c r="AY225" s="75" t="str">
        <f t="shared" si="340"/>
        <v/>
      </c>
      <c r="AZ225" s="19"/>
      <c r="BA225" s="80" t="b">
        <f t="shared" si="309"/>
        <v>0</v>
      </c>
      <c r="BB225" s="80" t="b">
        <f t="shared" si="310"/>
        <v>0</v>
      </c>
      <c r="BC225" s="80" t="b">
        <f t="shared" si="311"/>
        <v>0</v>
      </c>
      <c r="BD225" s="80" t="b">
        <f t="shared" si="312"/>
        <v>0</v>
      </c>
      <c r="BE225" s="80" t="b">
        <f t="shared" si="313"/>
        <v>0</v>
      </c>
      <c r="BF225" s="80" t="b">
        <f t="shared" si="314"/>
        <v>0</v>
      </c>
      <c r="BG225" s="80" t="b">
        <f t="shared" si="315"/>
        <v>0</v>
      </c>
      <c r="BH225" s="80" t="b">
        <f t="shared" si="316"/>
        <v>0</v>
      </c>
      <c r="BI225" s="80" t="b">
        <f t="shared" si="317"/>
        <v>0</v>
      </c>
      <c r="BJ225" s="80" t="b">
        <f t="shared" si="318"/>
        <v>0</v>
      </c>
      <c r="BK225" s="80" t="b">
        <f t="shared" si="319"/>
        <v>0</v>
      </c>
      <c r="BL225" s="80" t="b">
        <f t="shared" si="320"/>
        <v>0</v>
      </c>
      <c r="BM225" s="80" t="b">
        <f t="shared" si="321"/>
        <v>0</v>
      </c>
      <c r="BN225" s="80" t="b">
        <f t="shared" si="322"/>
        <v>0</v>
      </c>
      <c r="BO225" s="80" t="b">
        <f t="shared" si="323"/>
        <v>0</v>
      </c>
      <c r="BP225" s="80" t="b">
        <f t="shared" si="324"/>
        <v>0</v>
      </c>
      <c r="BQ225" s="80" t="b">
        <f t="shared" si="325"/>
        <v>0</v>
      </c>
      <c r="BR225" s="80" t="b">
        <f t="shared" si="326"/>
        <v>0</v>
      </c>
      <c r="BS225" s="80" t="b">
        <f t="shared" si="327"/>
        <v>0</v>
      </c>
      <c r="BT225" s="80" t="b">
        <f t="shared" si="328"/>
        <v>0</v>
      </c>
      <c r="BU225" s="80" t="b">
        <f t="shared" si="329"/>
        <v>0</v>
      </c>
      <c r="BV225" s="80" t="b">
        <f t="shared" si="330"/>
        <v>0</v>
      </c>
      <c r="BW225" s="80" t="b">
        <f t="shared" si="331"/>
        <v>0</v>
      </c>
      <c r="BX225" s="80" t="b">
        <f t="shared" si="332"/>
        <v>0</v>
      </c>
      <c r="BY225" s="80" t="b">
        <f t="shared" si="333"/>
        <v>0</v>
      </c>
      <c r="BZ225" s="80" t="b">
        <f t="shared" si="334"/>
        <v>0</v>
      </c>
      <c r="CA225" s="80" t="b">
        <f t="shared" si="335"/>
        <v>0</v>
      </c>
      <c r="CB225" s="80" t="b">
        <f t="shared" si="336"/>
        <v>0</v>
      </c>
      <c r="CC225" s="80" t="b">
        <f t="shared" si="337"/>
        <v>0</v>
      </c>
      <c r="CD225" s="80" t="b">
        <f t="shared" si="338"/>
        <v>0</v>
      </c>
      <c r="CE225" s="80" t="b">
        <f t="shared" si="339"/>
        <v>0</v>
      </c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417" t="str">
        <f t="shared" si="341"/>
        <v/>
      </c>
      <c r="GW225" s="415"/>
    </row>
    <row r="226" spans="1:205" ht="15">
      <c r="A226" s="364"/>
      <c r="B226" s="364"/>
      <c r="C226" s="75"/>
      <c r="D226" s="19"/>
      <c r="E226" s="19"/>
      <c r="F226" s="234">
        <v>42</v>
      </c>
      <c r="G226" s="81" t="str">
        <f t="shared" si="278"/>
        <v/>
      </c>
      <c r="H226" s="81" t="str">
        <f t="shared" si="279"/>
        <v/>
      </c>
      <c r="I226" s="81" t="str">
        <f t="shared" si="280"/>
        <v/>
      </c>
      <c r="J226" s="81" t="str">
        <f t="shared" si="281"/>
        <v/>
      </c>
      <c r="K226" s="81" t="str">
        <f t="shared" si="282"/>
        <v/>
      </c>
      <c r="L226" s="81" t="str">
        <f t="shared" si="283"/>
        <v/>
      </c>
      <c r="M226" s="81" t="str">
        <f t="shared" si="284"/>
        <v/>
      </c>
      <c r="N226" s="81" t="str">
        <f t="shared" si="285"/>
        <v/>
      </c>
      <c r="O226" s="81" t="str">
        <f t="shared" si="286"/>
        <v/>
      </c>
      <c r="P226" s="81" t="str">
        <f t="shared" si="287"/>
        <v/>
      </c>
      <c r="Q226" s="81" t="str">
        <f t="shared" si="288"/>
        <v/>
      </c>
      <c r="R226" s="81" t="str">
        <f t="shared" si="289"/>
        <v/>
      </c>
      <c r="S226" s="81" t="str">
        <f t="shared" si="290"/>
        <v/>
      </c>
      <c r="T226" s="81" t="str">
        <f t="shared" si="291"/>
        <v/>
      </c>
      <c r="U226" s="81" t="str">
        <f t="shared" si="292"/>
        <v/>
      </c>
      <c r="V226" s="81" t="str">
        <f t="shared" si="293"/>
        <v/>
      </c>
      <c r="W226" s="81" t="str">
        <f t="shared" si="294"/>
        <v/>
      </c>
      <c r="X226" s="81" t="str">
        <f t="shared" si="295"/>
        <v/>
      </c>
      <c r="Y226" s="81" t="str">
        <f t="shared" si="296"/>
        <v/>
      </c>
      <c r="Z226" s="81" t="str">
        <f t="shared" si="297"/>
        <v/>
      </c>
      <c r="AA226" s="81" t="str">
        <f t="shared" si="298"/>
        <v/>
      </c>
      <c r="AB226" s="81" t="str">
        <f t="shared" si="299"/>
        <v/>
      </c>
      <c r="AC226" s="81" t="str">
        <f t="shared" si="300"/>
        <v/>
      </c>
      <c r="AD226" s="81" t="str">
        <f t="shared" si="301"/>
        <v/>
      </c>
      <c r="AE226" s="81" t="str">
        <f t="shared" si="302"/>
        <v/>
      </c>
      <c r="AF226" s="81" t="str">
        <f t="shared" si="303"/>
        <v/>
      </c>
      <c r="AG226" s="81" t="str">
        <f t="shared" si="304"/>
        <v/>
      </c>
      <c r="AH226" s="81" t="str">
        <f t="shared" si="305"/>
        <v/>
      </c>
      <c r="AI226" s="81" t="str">
        <f t="shared" si="306"/>
        <v/>
      </c>
      <c r="AJ226" s="81" t="str">
        <f t="shared" si="307"/>
        <v/>
      </c>
      <c r="AK226" s="81" t="str">
        <f t="shared" si="308"/>
        <v/>
      </c>
      <c r="AL226" s="404">
        <f>IF(CALCULADORA!$M$2="VERANO",IF('H. VER.'!F51="","",'H. VER.'!F51),IF('H. INV.'!F51="","",'H. INV.'!F51))</f>
        <v>42</v>
      </c>
      <c r="AM226" s="404">
        <f>IF(CALCULADORA!$M$2="VERANO",IF('H. VER.'!V51="","",'H. VER.'!V51),IF('H. INV.'!V51="","",'H. INV.'!V51))</f>
        <v>70</v>
      </c>
      <c r="AN226" s="404" t="str">
        <f>IF(CALCULADORA!$M$2="VERANO",IF('H. VER.'!AL51="","",'H. VER.'!AL51),IF('H. INV.'!AL51="","",'H. INV.'!AL51))</f>
        <v/>
      </c>
      <c r="AO226" s="19"/>
      <c r="AP226" s="19"/>
      <c r="AQ226" s="19"/>
      <c r="AR226" s="19"/>
      <c r="AS226" s="19"/>
      <c r="AT226" s="19"/>
      <c r="AU226" s="19"/>
      <c r="AV226" s="19"/>
      <c r="AW226" s="75">
        <f t="shared" si="275"/>
        <v>42</v>
      </c>
      <c r="AX226" s="75">
        <f t="shared" si="276"/>
        <v>70</v>
      </c>
      <c r="AY226" s="75" t="str">
        <f t="shared" si="340"/>
        <v/>
      </c>
      <c r="AZ226" s="19"/>
      <c r="BA226" s="80" t="b">
        <f t="shared" si="309"/>
        <v>0</v>
      </c>
      <c r="BB226" s="80" t="b">
        <f t="shared" si="310"/>
        <v>0</v>
      </c>
      <c r="BC226" s="80" t="b">
        <f t="shared" si="311"/>
        <v>0</v>
      </c>
      <c r="BD226" s="80" t="b">
        <f t="shared" si="312"/>
        <v>0</v>
      </c>
      <c r="BE226" s="80" t="b">
        <f t="shared" si="313"/>
        <v>0</v>
      </c>
      <c r="BF226" s="80" t="b">
        <f t="shared" si="314"/>
        <v>0</v>
      </c>
      <c r="BG226" s="80" t="b">
        <f t="shared" si="315"/>
        <v>0</v>
      </c>
      <c r="BH226" s="80" t="b">
        <f t="shared" si="316"/>
        <v>0</v>
      </c>
      <c r="BI226" s="80" t="b">
        <f t="shared" si="317"/>
        <v>0</v>
      </c>
      <c r="BJ226" s="80" t="b">
        <f t="shared" si="318"/>
        <v>0</v>
      </c>
      <c r="BK226" s="80" t="b">
        <f t="shared" si="319"/>
        <v>0</v>
      </c>
      <c r="BL226" s="80" t="b">
        <f t="shared" si="320"/>
        <v>0</v>
      </c>
      <c r="BM226" s="80" t="b">
        <f t="shared" si="321"/>
        <v>0</v>
      </c>
      <c r="BN226" s="80" t="b">
        <f t="shared" si="322"/>
        <v>0</v>
      </c>
      <c r="BO226" s="80" t="b">
        <f t="shared" si="323"/>
        <v>0</v>
      </c>
      <c r="BP226" s="80" t="b">
        <f t="shared" si="324"/>
        <v>0</v>
      </c>
      <c r="BQ226" s="80" t="b">
        <f t="shared" si="325"/>
        <v>0</v>
      </c>
      <c r="BR226" s="80" t="b">
        <f t="shared" si="326"/>
        <v>0</v>
      </c>
      <c r="BS226" s="80" t="b">
        <f t="shared" si="327"/>
        <v>0</v>
      </c>
      <c r="BT226" s="80" t="b">
        <f t="shared" si="328"/>
        <v>0</v>
      </c>
      <c r="BU226" s="80" t="b">
        <f t="shared" si="329"/>
        <v>0</v>
      </c>
      <c r="BV226" s="80" t="b">
        <f t="shared" si="330"/>
        <v>0</v>
      </c>
      <c r="BW226" s="80" t="b">
        <f t="shared" si="331"/>
        <v>0</v>
      </c>
      <c r="BX226" s="80" t="b">
        <f t="shared" si="332"/>
        <v>0</v>
      </c>
      <c r="BY226" s="80" t="b">
        <f t="shared" si="333"/>
        <v>0</v>
      </c>
      <c r="BZ226" s="80" t="b">
        <f t="shared" si="334"/>
        <v>0</v>
      </c>
      <c r="CA226" s="80" t="b">
        <f t="shared" si="335"/>
        <v>0</v>
      </c>
      <c r="CB226" s="80" t="b">
        <f t="shared" si="336"/>
        <v>0</v>
      </c>
      <c r="CC226" s="80" t="b">
        <f t="shared" si="337"/>
        <v>0</v>
      </c>
      <c r="CD226" s="80" t="b">
        <f t="shared" si="338"/>
        <v>0</v>
      </c>
      <c r="CE226" s="80" t="b">
        <f t="shared" si="339"/>
        <v>0</v>
      </c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417" t="str">
        <f t="shared" si="341"/>
        <v/>
      </c>
      <c r="GW226" s="415"/>
    </row>
    <row r="227" spans="1:205" ht="15">
      <c r="A227" s="364"/>
      <c r="B227" s="364"/>
      <c r="C227" s="75"/>
      <c r="D227" s="19"/>
      <c r="E227" s="19"/>
      <c r="F227" s="234">
        <v>43</v>
      </c>
      <c r="G227" s="81" t="str">
        <f t="shared" si="278"/>
        <v/>
      </c>
      <c r="H227" s="81" t="str">
        <f t="shared" si="279"/>
        <v/>
      </c>
      <c r="I227" s="81" t="str">
        <f t="shared" si="280"/>
        <v/>
      </c>
      <c r="J227" s="81" t="str">
        <f t="shared" si="281"/>
        <v/>
      </c>
      <c r="K227" s="81" t="str">
        <f t="shared" si="282"/>
        <v/>
      </c>
      <c r="L227" s="81" t="str">
        <f t="shared" si="283"/>
        <v/>
      </c>
      <c r="M227" s="81" t="str">
        <f t="shared" si="284"/>
        <v/>
      </c>
      <c r="N227" s="81" t="str">
        <f t="shared" si="285"/>
        <v/>
      </c>
      <c r="O227" s="81" t="str">
        <f t="shared" si="286"/>
        <v/>
      </c>
      <c r="P227" s="81" t="str">
        <f t="shared" si="287"/>
        <v/>
      </c>
      <c r="Q227" s="81" t="str">
        <f t="shared" si="288"/>
        <v/>
      </c>
      <c r="R227" s="81" t="str">
        <f t="shared" si="289"/>
        <v/>
      </c>
      <c r="S227" s="81" t="str">
        <f t="shared" si="290"/>
        <v/>
      </c>
      <c r="T227" s="81" t="str">
        <f t="shared" si="291"/>
        <v/>
      </c>
      <c r="U227" s="81" t="str">
        <f t="shared" si="292"/>
        <v/>
      </c>
      <c r="V227" s="81" t="str">
        <f t="shared" si="293"/>
        <v/>
      </c>
      <c r="W227" s="81" t="str">
        <f t="shared" si="294"/>
        <v/>
      </c>
      <c r="X227" s="81" t="str">
        <f t="shared" si="295"/>
        <v/>
      </c>
      <c r="Y227" s="81" t="str">
        <f t="shared" si="296"/>
        <v/>
      </c>
      <c r="Z227" s="81" t="str">
        <f t="shared" si="297"/>
        <v/>
      </c>
      <c r="AA227" s="81" t="str">
        <f t="shared" si="298"/>
        <v/>
      </c>
      <c r="AB227" s="81" t="str">
        <f t="shared" si="299"/>
        <v/>
      </c>
      <c r="AC227" s="81" t="str">
        <f t="shared" si="300"/>
        <v/>
      </c>
      <c r="AD227" s="81" t="str">
        <f t="shared" si="301"/>
        <v/>
      </c>
      <c r="AE227" s="81" t="str">
        <f t="shared" si="302"/>
        <v/>
      </c>
      <c r="AF227" s="81" t="str">
        <f t="shared" si="303"/>
        <v/>
      </c>
      <c r="AG227" s="81" t="str">
        <f t="shared" si="304"/>
        <v/>
      </c>
      <c r="AH227" s="81" t="str">
        <f t="shared" si="305"/>
        <v/>
      </c>
      <c r="AI227" s="81" t="str">
        <f t="shared" si="306"/>
        <v/>
      </c>
      <c r="AJ227" s="81" t="str">
        <f t="shared" si="307"/>
        <v/>
      </c>
      <c r="AK227" s="81" t="str">
        <f t="shared" si="308"/>
        <v/>
      </c>
      <c r="AL227" s="404">
        <f>IF(CALCULADORA!$M$2="VERANO",IF('H. VER.'!F52="","",'H. VER.'!F52),IF('H. INV.'!F52="","",'H. INV.'!F52))</f>
        <v>43</v>
      </c>
      <c r="AM227" s="404">
        <f>IF(CALCULADORA!$M$2="VERANO",IF('H. VER.'!V52="","",'H. VER.'!V52),IF('H. INV.'!V52="","",'H. INV.'!V52))</f>
        <v>71</v>
      </c>
      <c r="AN227" s="404" t="str">
        <f>IF(CALCULADORA!$M$2="VERANO",IF('H. VER.'!AL52="","",'H. VER.'!AL52),IF('H. INV.'!AL52="","",'H. INV.'!AL52))</f>
        <v/>
      </c>
      <c r="AO227" s="19"/>
      <c r="AP227" s="19"/>
      <c r="AQ227" s="19"/>
      <c r="AR227" s="19"/>
      <c r="AS227" s="19"/>
      <c r="AT227" s="19"/>
      <c r="AU227" s="19"/>
      <c r="AV227" s="19"/>
      <c r="AW227" s="75">
        <f t="shared" si="275"/>
        <v>43</v>
      </c>
      <c r="AX227" s="75">
        <f t="shared" si="276"/>
        <v>71</v>
      </c>
      <c r="AY227" s="75" t="str">
        <f t="shared" si="340"/>
        <v/>
      </c>
      <c r="AZ227" s="19"/>
      <c r="BA227" s="80" t="b">
        <f t="shared" si="309"/>
        <v>0</v>
      </c>
      <c r="BB227" s="80" t="b">
        <f t="shared" si="310"/>
        <v>0</v>
      </c>
      <c r="BC227" s="80" t="b">
        <f t="shared" si="311"/>
        <v>0</v>
      </c>
      <c r="BD227" s="80" t="b">
        <f t="shared" si="312"/>
        <v>0</v>
      </c>
      <c r="BE227" s="80" t="b">
        <f t="shared" si="313"/>
        <v>0</v>
      </c>
      <c r="BF227" s="80" t="b">
        <f t="shared" si="314"/>
        <v>0</v>
      </c>
      <c r="BG227" s="80" t="b">
        <f t="shared" si="315"/>
        <v>0</v>
      </c>
      <c r="BH227" s="80" t="b">
        <f t="shared" si="316"/>
        <v>0</v>
      </c>
      <c r="BI227" s="80" t="b">
        <f t="shared" si="317"/>
        <v>0</v>
      </c>
      <c r="BJ227" s="80" t="b">
        <f t="shared" si="318"/>
        <v>0</v>
      </c>
      <c r="BK227" s="80" t="b">
        <f t="shared" si="319"/>
        <v>0</v>
      </c>
      <c r="BL227" s="80" t="b">
        <f t="shared" si="320"/>
        <v>0</v>
      </c>
      <c r="BM227" s="80" t="b">
        <f t="shared" si="321"/>
        <v>0</v>
      </c>
      <c r="BN227" s="80" t="b">
        <f t="shared" si="322"/>
        <v>0</v>
      </c>
      <c r="BO227" s="80" t="b">
        <f t="shared" si="323"/>
        <v>0</v>
      </c>
      <c r="BP227" s="80" t="b">
        <f t="shared" si="324"/>
        <v>0</v>
      </c>
      <c r="BQ227" s="80" t="b">
        <f t="shared" si="325"/>
        <v>0</v>
      </c>
      <c r="BR227" s="80" t="b">
        <f t="shared" si="326"/>
        <v>0</v>
      </c>
      <c r="BS227" s="80" t="b">
        <f t="shared" si="327"/>
        <v>0</v>
      </c>
      <c r="BT227" s="80" t="b">
        <f t="shared" si="328"/>
        <v>0</v>
      </c>
      <c r="BU227" s="80" t="b">
        <f t="shared" si="329"/>
        <v>0</v>
      </c>
      <c r="BV227" s="80" t="b">
        <f t="shared" si="330"/>
        <v>0</v>
      </c>
      <c r="BW227" s="80" t="b">
        <f t="shared" si="331"/>
        <v>0</v>
      </c>
      <c r="BX227" s="80" t="b">
        <f t="shared" si="332"/>
        <v>0</v>
      </c>
      <c r="BY227" s="80" t="b">
        <f t="shared" si="333"/>
        <v>0</v>
      </c>
      <c r="BZ227" s="80" t="b">
        <f t="shared" si="334"/>
        <v>0</v>
      </c>
      <c r="CA227" s="80" t="b">
        <f t="shared" si="335"/>
        <v>0</v>
      </c>
      <c r="CB227" s="80" t="b">
        <f t="shared" si="336"/>
        <v>0</v>
      </c>
      <c r="CC227" s="80" t="b">
        <f t="shared" si="337"/>
        <v>0</v>
      </c>
      <c r="CD227" s="80" t="b">
        <f t="shared" si="338"/>
        <v>0</v>
      </c>
      <c r="CE227" s="80" t="b">
        <f t="shared" si="339"/>
        <v>0</v>
      </c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417" t="str">
        <f t="shared" si="341"/>
        <v/>
      </c>
      <c r="GW227" s="415"/>
    </row>
    <row r="228" spans="1:205" ht="15">
      <c r="A228" s="364"/>
      <c r="B228" s="364"/>
      <c r="C228" s="75"/>
      <c r="D228" s="19"/>
      <c r="E228" s="19"/>
      <c r="F228" s="234">
        <v>44</v>
      </c>
      <c r="G228" s="81" t="str">
        <f t="shared" si="278"/>
        <v/>
      </c>
      <c r="H228" s="81" t="str">
        <f t="shared" si="279"/>
        <v/>
      </c>
      <c r="I228" s="81" t="str">
        <f t="shared" si="280"/>
        <v/>
      </c>
      <c r="J228" s="81" t="str">
        <f t="shared" si="281"/>
        <v/>
      </c>
      <c r="K228" s="81" t="str">
        <f t="shared" si="282"/>
        <v/>
      </c>
      <c r="L228" s="81" t="str">
        <f t="shared" si="283"/>
        <v/>
      </c>
      <c r="M228" s="81" t="str">
        <f t="shared" si="284"/>
        <v/>
      </c>
      <c r="N228" s="81" t="str">
        <f t="shared" si="285"/>
        <v/>
      </c>
      <c r="O228" s="81" t="str">
        <f t="shared" si="286"/>
        <v/>
      </c>
      <c r="P228" s="81" t="str">
        <f t="shared" si="287"/>
        <v/>
      </c>
      <c r="Q228" s="81" t="str">
        <f t="shared" si="288"/>
        <v/>
      </c>
      <c r="R228" s="81" t="str">
        <f t="shared" si="289"/>
        <v/>
      </c>
      <c r="S228" s="81" t="str">
        <f t="shared" si="290"/>
        <v/>
      </c>
      <c r="T228" s="81" t="str">
        <f t="shared" si="291"/>
        <v/>
      </c>
      <c r="U228" s="81" t="str">
        <f t="shared" si="292"/>
        <v/>
      </c>
      <c r="V228" s="81" t="str">
        <f t="shared" si="293"/>
        <v/>
      </c>
      <c r="W228" s="81" t="str">
        <f t="shared" si="294"/>
        <v/>
      </c>
      <c r="X228" s="81" t="str">
        <f t="shared" si="295"/>
        <v/>
      </c>
      <c r="Y228" s="81" t="str">
        <f t="shared" si="296"/>
        <v/>
      </c>
      <c r="Z228" s="81" t="str">
        <f t="shared" si="297"/>
        <v/>
      </c>
      <c r="AA228" s="81" t="str">
        <f t="shared" si="298"/>
        <v/>
      </c>
      <c r="AB228" s="81" t="str">
        <f t="shared" si="299"/>
        <v/>
      </c>
      <c r="AC228" s="81" t="str">
        <f t="shared" si="300"/>
        <v/>
      </c>
      <c r="AD228" s="81" t="str">
        <f t="shared" si="301"/>
        <v/>
      </c>
      <c r="AE228" s="81" t="str">
        <f t="shared" si="302"/>
        <v/>
      </c>
      <c r="AF228" s="81" t="str">
        <f t="shared" si="303"/>
        <v/>
      </c>
      <c r="AG228" s="81" t="str">
        <f t="shared" si="304"/>
        <v/>
      </c>
      <c r="AH228" s="81" t="str">
        <f t="shared" si="305"/>
        <v/>
      </c>
      <c r="AI228" s="81" t="str">
        <f t="shared" si="306"/>
        <v/>
      </c>
      <c r="AJ228" s="81" t="str">
        <f t="shared" si="307"/>
        <v/>
      </c>
      <c r="AK228" s="81" t="str">
        <f t="shared" si="308"/>
        <v/>
      </c>
      <c r="AL228" s="404">
        <f>IF(CALCULADORA!$M$2="VERANO",IF('H. VER.'!F53="","",'H. VER.'!F53),IF('H. INV.'!F53="","",'H. INV.'!F53))</f>
        <v>44</v>
      </c>
      <c r="AM228" s="404">
        <f>IF(CALCULADORA!$M$2="VERANO",IF('H. VER.'!V53="","",'H. VER.'!V53),IF('H. INV.'!V53="","",'H. INV.'!V53))</f>
        <v>72</v>
      </c>
      <c r="AN228" s="404" t="str">
        <f>IF(CALCULADORA!$M$2="VERANO",IF('H. VER.'!AL53="","",'H. VER.'!AL53),IF('H. INV.'!AL53="","",'H. INV.'!AL53))</f>
        <v/>
      </c>
      <c r="AO228" s="19"/>
      <c r="AP228" s="19"/>
      <c r="AQ228" s="19"/>
      <c r="AR228" s="19"/>
      <c r="AS228" s="19"/>
      <c r="AT228" s="19"/>
      <c r="AU228" s="19"/>
      <c r="AV228" s="19"/>
      <c r="AW228" s="75">
        <f t="shared" si="275"/>
        <v>44</v>
      </c>
      <c r="AX228" s="75">
        <f t="shared" si="276"/>
        <v>72</v>
      </c>
      <c r="AY228" s="75" t="str">
        <f t="shared" si="340"/>
        <v/>
      </c>
      <c r="AZ228" s="19"/>
      <c r="BA228" s="80" t="b">
        <f t="shared" si="309"/>
        <v>0</v>
      </c>
      <c r="BB228" s="80" t="b">
        <f t="shared" si="310"/>
        <v>0</v>
      </c>
      <c r="BC228" s="80" t="b">
        <f t="shared" si="311"/>
        <v>0</v>
      </c>
      <c r="BD228" s="80" t="b">
        <f t="shared" si="312"/>
        <v>0</v>
      </c>
      <c r="BE228" s="80" t="b">
        <f t="shared" si="313"/>
        <v>0</v>
      </c>
      <c r="BF228" s="80" t="b">
        <f t="shared" si="314"/>
        <v>0</v>
      </c>
      <c r="BG228" s="80" t="b">
        <f t="shared" si="315"/>
        <v>0</v>
      </c>
      <c r="BH228" s="80" t="b">
        <f t="shared" si="316"/>
        <v>0</v>
      </c>
      <c r="BI228" s="80" t="b">
        <f t="shared" si="317"/>
        <v>0</v>
      </c>
      <c r="BJ228" s="80" t="b">
        <f t="shared" si="318"/>
        <v>0</v>
      </c>
      <c r="BK228" s="80" t="b">
        <f t="shared" si="319"/>
        <v>0</v>
      </c>
      <c r="BL228" s="80" t="b">
        <f t="shared" si="320"/>
        <v>0</v>
      </c>
      <c r="BM228" s="80" t="b">
        <f t="shared" si="321"/>
        <v>0</v>
      </c>
      <c r="BN228" s="80" t="b">
        <f t="shared" si="322"/>
        <v>0</v>
      </c>
      <c r="BO228" s="80" t="b">
        <f t="shared" si="323"/>
        <v>0</v>
      </c>
      <c r="BP228" s="80" t="b">
        <f t="shared" si="324"/>
        <v>0</v>
      </c>
      <c r="BQ228" s="80" t="b">
        <f t="shared" si="325"/>
        <v>0</v>
      </c>
      <c r="BR228" s="80" t="b">
        <f t="shared" si="326"/>
        <v>0</v>
      </c>
      <c r="BS228" s="80" t="b">
        <f t="shared" si="327"/>
        <v>0</v>
      </c>
      <c r="BT228" s="80" t="b">
        <f t="shared" si="328"/>
        <v>0</v>
      </c>
      <c r="BU228" s="80" t="b">
        <f t="shared" si="329"/>
        <v>0</v>
      </c>
      <c r="BV228" s="80" t="b">
        <f t="shared" si="330"/>
        <v>0</v>
      </c>
      <c r="BW228" s="80" t="b">
        <f t="shared" si="331"/>
        <v>0</v>
      </c>
      <c r="BX228" s="80" t="b">
        <f t="shared" si="332"/>
        <v>0</v>
      </c>
      <c r="BY228" s="80" t="b">
        <f t="shared" si="333"/>
        <v>0</v>
      </c>
      <c r="BZ228" s="80" t="b">
        <f t="shared" si="334"/>
        <v>0</v>
      </c>
      <c r="CA228" s="80" t="b">
        <f t="shared" si="335"/>
        <v>0</v>
      </c>
      <c r="CB228" s="80" t="b">
        <f t="shared" si="336"/>
        <v>0</v>
      </c>
      <c r="CC228" s="80" t="b">
        <f t="shared" si="337"/>
        <v>0</v>
      </c>
      <c r="CD228" s="80" t="b">
        <f t="shared" si="338"/>
        <v>0</v>
      </c>
      <c r="CE228" s="80" t="b">
        <f t="shared" si="339"/>
        <v>0</v>
      </c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417" t="str">
        <f t="shared" si="341"/>
        <v/>
      </c>
      <c r="GW228" s="415"/>
    </row>
    <row r="229" spans="1:205" ht="15">
      <c r="A229" s="364"/>
      <c r="B229" s="364"/>
      <c r="C229" s="75"/>
      <c r="D229" s="19"/>
      <c r="E229" s="19"/>
      <c r="F229" s="234">
        <v>45</v>
      </c>
      <c r="G229" s="81" t="str">
        <f t="shared" si="278"/>
        <v/>
      </c>
      <c r="H229" s="81" t="str">
        <f t="shared" si="279"/>
        <v/>
      </c>
      <c r="I229" s="81" t="str">
        <f t="shared" si="280"/>
        <v/>
      </c>
      <c r="J229" s="81" t="str">
        <f t="shared" si="281"/>
        <v/>
      </c>
      <c r="K229" s="81" t="str">
        <f t="shared" si="282"/>
        <v/>
      </c>
      <c r="L229" s="81" t="str">
        <f t="shared" si="283"/>
        <v/>
      </c>
      <c r="M229" s="81" t="str">
        <f t="shared" si="284"/>
        <v/>
      </c>
      <c r="N229" s="81" t="str">
        <f t="shared" si="285"/>
        <v/>
      </c>
      <c r="O229" s="81" t="str">
        <f t="shared" si="286"/>
        <v/>
      </c>
      <c r="P229" s="81" t="str">
        <f t="shared" si="287"/>
        <v/>
      </c>
      <c r="Q229" s="81" t="str">
        <f t="shared" si="288"/>
        <v/>
      </c>
      <c r="R229" s="81" t="str">
        <f t="shared" si="289"/>
        <v/>
      </c>
      <c r="S229" s="81" t="str">
        <f t="shared" si="290"/>
        <v/>
      </c>
      <c r="T229" s="81" t="str">
        <f t="shared" si="291"/>
        <v/>
      </c>
      <c r="U229" s="81" t="str">
        <f t="shared" si="292"/>
        <v/>
      </c>
      <c r="V229" s="81" t="str">
        <f t="shared" si="293"/>
        <v/>
      </c>
      <c r="W229" s="81" t="str">
        <f t="shared" si="294"/>
        <v/>
      </c>
      <c r="X229" s="81" t="str">
        <f t="shared" si="295"/>
        <v/>
      </c>
      <c r="Y229" s="81" t="str">
        <f t="shared" si="296"/>
        <v/>
      </c>
      <c r="Z229" s="81" t="str">
        <f t="shared" si="297"/>
        <v/>
      </c>
      <c r="AA229" s="81" t="str">
        <f t="shared" si="298"/>
        <v/>
      </c>
      <c r="AB229" s="81" t="str">
        <f t="shared" si="299"/>
        <v/>
      </c>
      <c r="AC229" s="81" t="str">
        <f t="shared" si="300"/>
        <v/>
      </c>
      <c r="AD229" s="81" t="str">
        <f t="shared" si="301"/>
        <v/>
      </c>
      <c r="AE229" s="81" t="str">
        <f t="shared" si="302"/>
        <v/>
      </c>
      <c r="AF229" s="81" t="str">
        <f t="shared" si="303"/>
        <v/>
      </c>
      <c r="AG229" s="81" t="str">
        <f t="shared" si="304"/>
        <v/>
      </c>
      <c r="AH229" s="81" t="str">
        <f t="shared" si="305"/>
        <v/>
      </c>
      <c r="AI229" s="81" t="str">
        <f t="shared" si="306"/>
        <v/>
      </c>
      <c r="AJ229" s="81" t="str">
        <f t="shared" si="307"/>
        <v/>
      </c>
      <c r="AK229" s="81" t="str">
        <f t="shared" si="308"/>
        <v/>
      </c>
      <c r="AL229" s="404">
        <f>IF(CALCULADORA!$M$2="VERANO",IF('H. VER.'!F54="","",'H. VER.'!F54),IF('H. INV.'!F54="","",'H. INV.'!F54))</f>
        <v>45</v>
      </c>
      <c r="AM229" s="404">
        <f>IF(CALCULADORA!$M$2="VERANO",IF('H. VER.'!V54="","",'H. VER.'!V54),IF('H. INV.'!V54="","",'H. INV.'!V54))</f>
        <v>73</v>
      </c>
      <c r="AN229" s="404" t="str">
        <f>IF(CALCULADORA!$M$2="VERANO",IF('H. VER.'!AL54="","",'H. VER.'!AL54),IF('H. INV.'!AL54="","",'H. INV.'!AL54))</f>
        <v/>
      </c>
      <c r="AO229" s="19"/>
      <c r="AP229" s="19"/>
      <c r="AQ229" s="19"/>
      <c r="AR229" s="19"/>
      <c r="AS229" s="19"/>
      <c r="AT229" s="19"/>
      <c r="AU229" s="19"/>
      <c r="AV229" s="19"/>
      <c r="AW229" s="75">
        <f t="shared" si="275"/>
        <v>45</v>
      </c>
      <c r="AX229" s="75">
        <f t="shared" si="276"/>
        <v>73</v>
      </c>
      <c r="AY229" s="75" t="str">
        <f t="shared" si="340"/>
        <v/>
      </c>
      <c r="AZ229" s="19"/>
      <c r="BA229" s="80" t="b">
        <f t="shared" si="309"/>
        <v>0</v>
      </c>
      <c r="BB229" s="80" t="b">
        <f t="shared" si="310"/>
        <v>0</v>
      </c>
      <c r="BC229" s="80" t="b">
        <f t="shared" si="311"/>
        <v>0</v>
      </c>
      <c r="BD229" s="80" t="b">
        <f t="shared" si="312"/>
        <v>0</v>
      </c>
      <c r="BE229" s="80" t="b">
        <f t="shared" si="313"/>
        <v>0</v>
      </c>
      <c r="BF229" s="80" t="b">
        <f t="shared" si="314"/>
        <v>0</v>
      </c>
      <c r="BG229" s="80" t="b">
        <f t="shared" si="315"/>
        <v>0</v>
      </c>
      <c r="BH229" s="80" t="b">
        <f t="shared" si="316"/>
        <v>0</v>
      </c>
      <c r="BI229" s="80" t="b">
        <f t="shared" si="317"/>
        <v>0</v>
      </c>
      <c r="BJ229" s="80" t="b">
        <f t="shared" si="318"/>
        <v>0</v>
      </c>
      <c r="BK229" s="80" t="b">
        <f t="shared" si="319"/>
        <v>0</v>
      </c>
      <c r="BL229" s="80" t="b">
        <f t="shared" si="320"/>
        <v>0</v>
      </c>
      <c r="BM229" s="80" t="b">
        <f t="shared" si="321"/>
        <v>0</v>
      </c>
      <c r="BN229" s="80" t="b">
        <f t="shared" si="322"/>
        <v>0</v>
      </c>
      <c r="BO229" s="80" t="b">
        <f t="shared" si="323"/>
        <v>0</v>
      </c>
      <c r="BP229" s="80" t="b">
        <f t="shared" si="324"/>
        <v>0</v>
      </c>
      <c r="BQ229" s="80" t="b">
        <f t="shared" si="325"/>
        <v>0</v>
      </c>
      <c r="BR229" s="80" t="b">
        <f t="shared" si="326"/>
        <v>0</v>
      </c>
      <c r="BS229" s="80" t="b">
        <f t="shared" si="327"/>
        <v>0</v>
      </c>
      <c r="BT229" s="80" t="b">
        <f t="shared" si="328"/>
        <v>0</v>
      </c>
      <c r="BU229" s="80" t="b">
        <f t="shared" si="329"/>
        <v>0</v>
      </c>
      <c r="BV229" s="80" t="b">
        <f t="shared" si="330"/>
        <v>0</v>
      </c>
      <c r="BW229" s="80" t="b">
        <f t="shared" si="331"/>
        <v>0</v>
      </c>
      <c r="BX229" s="80" t="b">
        <f t="shared" si="332"/>
        <v>0</v>
      </c>
      <c r="BY229" s="80" t="b">
        <f t="shared" si="333"/>
        <v>0</v>
      </c>
      <c r="BZ229" s="80" t="b">
        <f t="shared" si="334"/>
        <v>0</v>
      </c>
      <c r="CA229" s="80" t="b">
        <f t="shared" si="335"/>
        <v>0</v>
      </c>
      <c r="CB229" s="80" t="b">
        <f t="shared" si="336"/>
        <v>0</v>
      </c>
      <c r="CC229" s="80" t="b">
        <f t="shared" si="337"/>
        <v>0</v>
      </c>
      <c r="CD229" s="80" t="b">
        <f t="shared" si="338"/>
        <v>0</v>
      </c>
      <c r="CE229" s="80" t="b">
        <f t="shared" si="339"/>
        <v>0</v>
      </c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417" t="str">
        <f t="shared" si="341"/>
        <v/>
      </c>
      <c r="GW229" s="415"/>
    </row>
    <row r="230" spans="1:205" ht="15">
      <c r="A230" s="364"/>
      <c r="B230" s="364"/>
      <c r="C230" s="75"/>
      <c r="D230" s="19"/>
      <c r="E230" s="19"/>
      <c r="F230" s="234">
        <v>46</v>
      </c>
      <c r="G230" s="81" t="str">
        <f t="shared" si="278"/>
        <v/>
      </c>
      <c r="H230" s="81" t="str">
        <f t="shared" si="279"/>
        <v/>
      </c>
      <c r="I230" s="81" t="str">
        <f t="shared" si="280"/>
        <v/>
      </c>
      <c r="J230" s="81" t="str">
        <f t="shared" si="281"/>
        <v/>
      </c>
      <c r="K230" s="81" t="str">
        <f t="shared" si="282"/>
        <v/>
      </c>
      <c r="L230" s="81" t="str">
        <f t="shared" si="283"/>
        <v/>
      </c>
      <c r="M230" s="81" t="str">
        <f t="shared" si="284"/>
        <v/>
      </c>
      <c r="N230" s="81" t="str">
        <f t="shared" si="285"/>
        <v/>
      </c>
      <c r="O230" s="81" t="str">
        <f t="shared" si="286"/>
        <v/>
      </c>
      <c r="P230" s="81" t="str">
        <f t="shared" si="287"/>
        <v/>
      </c>
      <c r="Q230" s="81" t="str">
        <f t="shared" si="288"/>
        <v/>
      </c>
      <c r="R230" s="81" t="str">
        <f t="shared" si="289"/>
        <v/>
      </c>
      <c r="S230" s="81" t="str">
        <f t="shared" si="290"/>
        <v/>
      </c>
      <c r="T230" s="81" t="str">
        <f t="shared" si="291"/>
        <v/>
      </c>
      <c r="U230" s="81" t="str">
        <f t="shared" si="292"/>
        <v/>
      </c>
      <c r="V230" s="81" t="str">
        <f t="shared" si="293"/>
        <v/>
      </c>
      <c r="W230" s="81" t="str">
        <f t="shared" si="294"/>
        <v/>
      </c>
      <c r="X230" s="81" t="str">
        <f t="shared" si="295"/>
        <v/>
      </c>
      <c r="Y230" s="81" t="str">
        <f t="shared" si="296"/>
        <v/>
      </c>
      <c r="Z230" s="81" t="str">
        <f t="shared" si="297"/>
        <v/>
      </c>
      <c r="AA230" s="81" t="str">
        <f t="shared" si="298"/>
        <v/>
      </c>
      <c r="AB230" s="81" t="str">
        <f t="shared" si="299"/>
        <v/>
      </c>
      <c r="AC230" s="81" t="str">
        <f t="shared" si="300"/>
        <v/>
      </c>
      <c r="AD230" s="81" t="str">
        <f t="shared" si="301"/>
        <v/>
      </c>
      <c r="AE230" s="81" t="str">
        <f t="shared" si="302"/>
        <v/>
      </c>
      <c r="AF230" s="81" t="str">
        <f t="shared" si="303"/>
        <v/>
      </c>
      <c r="AG230" s="81" t="str">
        <f t="shared" si="304"/>
        <v/>
      </c>
      <c r="AH230" s="81" t="str">
        <f t="shared" si="305"/>
        <v/>
      </c>
      <c r="AI230" s="81" t="str">
        <f t="shared" si="306"/>
        <v/>
      </c>
      <c r="AJ230" s="81" t="str">
        <f t="shared" si="307"/>
        <v/>
      </c>
      <c r="AK230" s="81" t="str">
        <f t="shared" si="308"/>
        <v/>
      </c>
      <c r="AL230" s="404">
        <f>IF(CALCULADORA!$M$2="VERANO",IF('H. VER.'!F55="","",'H. VER.'!F55),IF('H. INV.'!F55="","",'H. INV.'!F55))</f>
        <v>46</v>
      </c>
      <c r="AM230" s="404">
        <f>IF(CALCULADORA!$M$2="VERANO",IF('H. VER.'!V55="","",'H. VER.'!V55),IF('H. INV.'!V55="","",'H. INV.'!V55))</f>
        <v>75</v>
      </c>
      <c r="AN230" s="404" t="str">
        <f>IF(CALCULADORA!$M$2="VERANO",IF('H. VER.'!AL55="","",'H. VER.'!AL55),IF('H. INV.'!AL55="","",'H. INV.'!AL55))</f>
        <v/>
      </c>
      <c r="AO230" s="19"/>
      <c r="AP230" s="19"/>
      <c r="AQ230" s="19"/>
      <c r="AR230" s="19"/>
      <c r="AS230" s="19"/>
      <c r="AT230" s="19"/>
      <c r="AU230" s="19"/>
      <c r="AV230" s="19"/>
      <c r="AW230" s="75">
        <f t="shared" si="275"/>
        <v>46</v>
      </c>
      <c r="AX230" s="75">
        <f t="shared" si="276"/>
        <v>75</v>
      </c>
      <c r="AY230" s="75" t="str">
        <f t="shared" si="340"/>
        <v/>
      </c>
      <c r="AZ230" s="19"/>
      <c r="BA230" s="80" t="b">
        <f t="shared" si="309"/>
        <v>0</v>
      </c>
      <c r="BB230" s="80" t="b">
        <f t="shared" si="310"/>
        <v>0</v>
      </c>
      <c r="BC230" s="80" t="b">
        <f t="shared" si="311"/>
        <v>0</v>
      </c>
      <c r="BD230" s="80" t="b">
        <f t="shared" si="312"/>
        <v>0</v>
      </c>
      <c r="BE230" s="80" t="b">
        <f t="shared" si="313"/>
        <v>0</v>
      </c>
      <c r="BF230" s="80" t="b">
        <f t="shared" si="314"/>
        <v>0</v>
      </c>
      <c r="BG230" s="80" t="b">
        <f t="shared" si="315"/>
        <v>0</v>
      </c>
      <c r="BH230" s="80" t="b">
        <f t="shared" si="316"/>
        <v>0</v>
      </c>
      <c r="BI230" s="80" t="b">
        <f t="shared" si="317"/>
        <v>0</v>
      </c>
      <c r="BJ230" s="80" t="b">
        <f t="shared" si="318"/>
        <v>0</v>
      </c>
      <c r="BK230" s="80" t="b">
        <f t="shared" si="319"/>
        <v>0</v>
      </c>
      <c r="BL230" s="80" t="b">
        <f t="shared" si="320"/>
        <v>0</v>
      </c>
      <c r="BM230" s="80" t="b">
        <f t="shared" si="321"/>
        <v>0</v>
      </c>
      <c r="BN230" s="80" t="b">
        <f t="shared" si="322"/>
        <v>0</v>
      </c>
      <c r="BO230" s="80" t="b">
        <f t="shared" si="323"/>
        <v>0</v>
      </c>
      <c r="BP230" s="80" t="b">
        <f t="shared" si="324"/>
        <v>0</v>
      </c>
      <c r="BQ230" s="80" t="b">
        <f t="shared" si="325"/>
        <v>0</v>
      </c>
      <c r="BR230" s="80" t="b">
        <f t="shared" si="326"/>
        <v>0</v>
      </c>
      <c r="BS230" s="80" t="b">
        <f t="shared" si="327"/>
        <v>0</v>
      </c>
      <c r="BT230" s="80" t="b">
        <f t="shared" si="328"/>
        <v>0</v>
      </c>
      <c r="BU230" s="80" t="b">
        <f t="shared" si="329"/>
        <v>0</v>
      </c>
      <c r="BV230" s="80" t="b">
        <f t="shared" si="330"/>
        <v>0</v>
      </c>
      <c r="BW230" s="80" t="b">
        <f t="shared" si="331"/>
        <v>0</v>
      </c>
      <c r="BX230" s="80" t="b">
        <f t="shared" si="332"/>
        <v>0</v>
      </c>
      <c r="BY230" s="80" t="b">
        <f t="shared" si="333"/>
        <v>0</v>
      </c>
      <c r="BZ230" s="80" t="b">
        <f t="shared" si="334"/>
        <v>0</v>
      </c>
      <c r="CA230" s="80" t="b">
        <f t="shared" si="335"/>
        <v>0</v>
      </c>
      <c r="CB230" s="80" t="b">
        <f t="shared" si="336"/>
        <v>0</v>
      </c>
      <c r="CC230" s="80" t="b">
        <f t="shared" si="337"/>
        <v>0</v>
      </c>
      <c r="CD230" s="80" t="b">
        <f t="shared" si="338"/>
        <v>0</v>
      </c>
      <c r="CE230" s="80" t="b">
        <f t="shared" si="339"/>
        <v>0</v>
      </c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417" t="str">
        <f t="shared" si="341"/>
        <v/>
      </c>
      <c r="GW230" s="415"/>
    </row>
    <row r="231" spans="1:205" ht="15">
      <c r="A231" s="364"/>
      <c r="B231" s="364"/>
      <c r="C231" s="75"/>
      <c r="D231" s="19"/>
      <c r="E231" s="19"/>
      <c r="F231" s="234">
        <v>47</v>
      </c>
      <c r="G231" s="81" t="str">
        <f t="shared" si="278"/>
        <v/>
      </c>
      <c r="H231" s="81" t="str">
        <f t="shared" si="279"/>
        <v/>
      </c>
      <c r="I231" s="81" t="str">
        <f t="shared" si="280"/>
        <v/>
      </c>
      <c r="J231" s="81" t="str">
        <f t="shared" si="281"/>
        <v/>
      </c>
      <c r="K231" s="81" t="str">
        <f t="shared" si="282"/>
        <v/>
      </c>
      <c r="L231" s="81" t="str">
        <f t="shared" si="283"/>
        <v/>
      </c>
      <c r="M231" s="81" t="str">
        <f t="shared" si="284"/>
        <v/>
      </c>
      <c r="N231" s="81" t="str">
        <f t="shared" si="285"/>
        <v/>
      </c>
      <c r="O231" s="81" t="str">
        <f t="shared" si="286"/>
        <v/>
      </c>
      <c r="P231" s="81" t="str">
        <f t="shared" si="287"/>
        <v/>
      </c>
      <c r="Q231" s="81" t="str">
        <f t="shared" si="288"/>
        <v/>
      </c>
      <c r="R231" s="81" t="str">
        <f t="shared" si="289"/>
        <v/>
      </c>
      <c r="S231" s="81" t="str">
        <f t="shared" si="290"/>
        <v/>
      </c>
      <c r="T231" s="81" t="str">
        <f t="shared" si="291"/>
        <v/>
      </c>
      <c r="U231" s="81" t="str">
        <f t="shared" si="292"/>
        <v/>
      </c>
      <c r="V231" s="81" t="str">
        <f t="shared" si="293"/>
        <v/>
      </c>
      <c r="W231" s="81" t="str">
        <f t="shared" si="294"/>
        <v/>
      </c>
      <c r="X231" s="81" t="str">
        <f t="shared" si="295"/>
        <v/>
      </c>
      <c r="Y231" s="81" t="str">
        <f t="shared" si="296"/>
        <v/>
      </c>
      <c r="Z231" s="81" t="str">
        <f t="shared" si="297"/>
        <v/>
      </c>
      <c r="AA231" s="81" t="str">
        <f t="shared" si="298"/>
        <v/>
      </c>
      <c r="AB231" s="81" t="str">
        <f t="shared" si="299"/>
        <v/>
      </c>
      <c r="AC231" s="81" t="str">
        <f t="shared" si="300"/>
        <v/>
      </c>
      <c r="AD231" s="81" t="str">
        <f t="shared" si="301"/>
        <v/>
      </c>
      <c r="AE231" s="81" t="str">
        <f t="shared" si="302"/>
        <v/>
      </c>
      <c r="AF231" s="81" t="str">
        <f t="shared" si="303"/>
        <v/>
      </c>
      <c r="AG231" s="81" t="str">
        <f t="shared" si="304"/>
        <v/>
      </c>
      <c r="AH231" s="81" t="str">
        <f t="shared" si="305"/>
        <v/>
      </c>
      <c r="AI231" s="81" t="str">
        <f t="shared" si="306"/>
        <v/>
      </c>
      <c r="AJ231" s="81" t="str">
        <f t="shared" si="307"/>
        <v/>
      </c>
      <c r="AK231" s="81" t="str">
        <f t="shared" si="308"/>
        <v/>
      </c>
      <c r="AL231" s="404">
        <f>IF(CALCULADORA!$M$2="VERANO",IF('H. VER.'!F56="","",'H. VER.'!F56),IF('H. INV.'!F56="","",'H. INV.'!F56))</f>
        <v>47</v>
      </c>
      <c r="AM231" s="404">
        <f>IF(CALCULADORA!$M$2="VERANO",IF('H. VER.'!V56="","",'H. VER.'!V56),IF('H. INV.'!V56="","",'H. INV.'!V56))</f>
        <v>77</v>
      </c>
      <c r="AN231" s="404" t="str">
        <f>IF(CALCULADORA!$M$2="VERANO",IF('H. VER.'!AL56="","",'H. VER.'!AL56),IF('H. INV.'!AL56="","",'H. INV.'!AL56))</f>
        <v/>
      </c>
      <c r="AO231" s="19"/>
      <c r="AP231" s="19"/>
      <c r="AQ231" s="19"/>
      <c r="AR231" s="19"/>
      <c r="AS231" s="19"/>
      <c r="AT231" s="19"/>
      <c r="AU231" s="19"/>
      <c r="AV231" s="19"/>
      <c r="AW231" s="75">
        <f t="shared" si="275"/>
        <v>47</v>
      </c>
      <c r="AX231" s="75">
        <f t="shared" si="276"/>
        <v>77</v>
      </c>
      <c r="AY231" s="75" t="str">
        <f t="shared" si="340"/>
        <v/>
      </c>
      <c r="AZ231" s="19"/>
      <c r="BA231" s="80" t="b">
        <f t="shared" si="309"/>
        <v>0</v>
      </c>
      <c r="BB231" s="80" t="b">
        <f t="shared" si="310"/>
        <v>0</v>
      </c>
      <c r="BC231" s="80" t="b">
        <f t="shared" si="311"/>
        <v>0</v>
      </c>
      <c r="BD231" s="80" t="b">
        <f t="shared" si="312"/>
        <v>0</v>
      </c>
      <c r="BE231" s="80" t="b">
        <f t="shared" si="313"/>
        <v>0</v>
      </c>
      <c r="BF231" s="80" t="b">
        <f t="shared" si="314"/>
        <v>0</v>
      </c>
      <c r="BG231" s="80" t="b">
        <f t="shared" si="315"/>
        <v>0</v>
      </c>
      <c r="BH231" s="80" t="b">
        <f t="shared" si="316"/>
        <v>0</v>
      </c>
      <c r="BI231" s="80" t="b">
        <f t="shared" si="317"/>
        <v>0</v>
      </c>
      <c r="BJ231" s="80" t="b">
        <f t="shared" si="318"/>
        <v>0</v>
      </c>
      <c r="BK231" s="80" t="b">
        <f t="shared" si="319"/>
        <v>0</v>
      </c>
      <c r="BL231" s="80" t="b">
        <f t="shared" si="320"/>
        <v>0</v>
      </c>
      <c r="BM231" s="80" t="b">
        <f t="shared" si="321"/>
        <v>0</v>
      </c>
      <c r="BN231" s="80" t="b">
        <f t="shared" si="322"/>
        <v>0</v>
      </c>
      <c r="BO231" s="80" t="b">
        <f t="shared" si="323"/>
        <v>0</v>
      </c>
      <c r="BP231" s="80" t="b">
        <f t="shared" si="324"/>
        <v>0</v>
      </c>
      <c r="BQ231" s="80" t="b">
        <f t="shared" si="325"/>
        <v>0</v>
      </c>
      <c r="BR231" s="80" t="b">
        <f t="shared" si="326"/>
        <v>0</v>
      </c>
      <c r="BS231" s="80" t="b">
        <f t="shared" si="327"/>
        <v>0</v>
      </c>
      <c r="BT231" s="80" t="b">
        <f t="shared" si="328"/>
        <v>0</v>
      </c>
      <c r="BU231" s="80" t="b">
        <f t="shared" si="329"/>
        <v>0</v>
      </c>
      <c r="BV231" s="80" t="b">
        <f t="shared" si="330"/>
        <v>0</v>
      </c>
      <c r="BW231" s="80" t="b">
        <f t="shared" si="331"/>
        <v>0</v>
      </c>
      <c r="BX231" s="80" t="b">
        <f t="shared" si="332"/>
        <v>0</v>
      </c>
      <c r="BY231" s="80" t="b">
        <f t="shared" si="333"/>
        <v>0</v>
      </c>
      <c r="BZ231" s="80" t="b">
        <f t="shared" si="334"/>
        <v>0</v>
      </c>
      <c r="CA231" s="80" t="b">
        <f t="shared" si="335"/>
        <v>0</v>
      </c>
      <c r="CB231" s="80" t="b">
        <f t="shared" si="336"/>
        <v>0</v>
      </c>
      <c r="CC231" s="80" t="b">
        <f t="shared" si="337"/>
        <v>0</v>
      </c>
      <c r="CD231" s="80" t="b">
        <f t="shared" si="338"/>
        <v>0</v>
      </c>
      <c r="CE231" s="80" t="b">
        <f t="shared" si="339"/>
        <v>0</v>
      </c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417" t="str">
        <f t="shared" si="341"/>
        <v/>
      </c>
      <c r="GW231" s="415"/>
    </row>
    <row r="232" spans="1:205" ht="15">
      <c r="A232" s="364"/>
      <c r="B232" s="364"/>
      <c r="C232" s="75"/>
      <c r="D232" s="19"/>
      <c r="E232" s="19"/>
      <c r="F232" s="234">
        <v>48</v>
      </c>
      <c r="G232" s="81" t="str">
        <f t="shared" si="278"/>
        <v/>
      </c>
      <c r="H232" s="81" t="str">
        <f t="shared" si="279"/>
        <v/>
      </c>
      <c r="I232" s="81" t="str">
        <f t="shared" si="280"/>
        <v/>
      </c>
      <c r="J232" s="81" t="str">
        <f t="shared" si="281"/>
        <v/>
      </c>
      <c r="K232" s="81" t="str">
        <f t="shared" si="282"/>
        <v/>
      </c>
      <c r="L232" s="81" t="str">
        <f t="shared" si="283"/>
        <v/>
      </c>
      <c r="M232" s="81" t="str">
        <f t="shared" si="284"/>
        <v/>
      </c>
      <c r="N232" s="81" t="str">
        <f t="shared" si="285"/>
        <v/>
      </c>
      <c r="O232" s="81" t="str">
        <f t="shared" si="286"/>
        <v/>
      </c>
      <c r="P232" s="81" t="str">
        <f t="shared" si="287"/>
        <v/>
      </c>
      <c r="Q232" s="81" t="str">
        <f t="shared" si="288"/>
        <v/>
      </c>
      <c r="R232" s="81" t="str">
        <f t="shared" si="289"/>
        <v/>
      </c>
      <c r="S232" s="81" t="str">
        <f t="shared" si="290"/>
        <v/>
      </c>
      <c r="T232" s="81" t="str">
        <f t="shared" si="291"/>
        <v/>
      </c>
      <c r="U232" s="81" t="str">
        <f t="shared" si="292"/>
        <v/>
      </c>
      <c r="V232" s="81" t="str">
        <f t="shared" si="293"/>
        <v/>
      </c>
      <c r="W232" s="81" t="str">
        <f t="shared" si="294"/>
        <v/>
      </c>
      <c r="X232" s="81" t="str">
        <f t="shared" si="295"/>
        <v/>
      </c>
      <c r="Y232" s="81" t="str">
        <f t="shared" si="296"/>
        <v/>
      </c>
      <c r="Z232" s="81" t="str">
        <f t="shared" si="297"/>
        <v/>
      </c>
      <c r="AA232" s="81" t="str">
        <f t="shared" si="298"/>
        <v/>
      </c>
      <c r="AB232" s="81" t="str">
        <f t="shared" si="299"/>
        <v/>
      </c>
      <c r="AC232" s="81" t="str">
        <f t="shared" si="300"/>
        <v/>
      </c>
      <c r="AD232" s="81" t="str">
        <f t="shared" si="301"/>
        <v/>
      </c>
      <c r="AE232" s="81" t="str">
        <f t="shared" si="302"/>
        <v/>
      </c>
      <c r="AF232" s="81" t="str">
        <f t="shared" si="303"/>
        <v/>
      </c>
      <c r="AG232" s="81" t="str">
        <f t="shared" si="304"/>
        <v/>
      </c>
      <c r="AH232" s="81" t="str">
        <f t="shared" si="305"/>
        <v/>
      </c>
      <c r="AI232" s="81" t="str">
        <f t="shared" si="306"/>
        <v/>
      </c>
      <c r="AJ232" s="81" t="str">
        <f t="shared" si="307"/>
        <v/>
      </c>
      <c r="AK232" s="81" t="str">
        <f t="shared" si="308"/>
        <v/>
      </c>
      <c r="AL232" s="404">
        <f>IF(CALCULADORA!$M$2="VERANO",IF('H. VER.'!F57="","",'H. VER.'!F57),IF('H. INV.'!F57="","",'H. INV.'!F57))</f>
        <v>48</v>
      </c>
      <c r="AM232" s="404">
        <f>IF(CALCULADORA!$M$2="VERANO",IF('H. VER.'!V57="","",'H. VER.'!V57),IF('H. INV.'!V57="","",'H. INV.'!V57))</f>
        <v>78</v>
      </c>
      <c r="AN232" s="404" t="str">
        <f>IF(CALCULADORA!$M$2="VERANO",IF('H. VER.'!AL57="","",'H. VER.'!AL57),IF('H. INV.'!AL57="","",'H. INV.'!AL57))</f>
        <v/>
      </c>
      <c r="AO232" s="19"/>
      <c r="AP232" s="19"/>
      <c r="AQ232" s="19"/>
      <c r="AR232" s="19"/>
      <c r="AS232" s="19"/>
      <c r="AT232" s="19"/>
      <c r="AU232" s="19"/>
      <c r="AV232" s="19"/>
      <c r="AW232" s="75">
        <f t="shared" si="275"/>
        <v>48</v>
      </c>
      <c r="AX232" s="75">
        <f t="shared" si="276"/>
        <v>78</v>
      </c>
      <c r="AY232" s="75" t="str">
        <f t="shared" si="340"/>
        <v/>
      </c>
      <c r="AZ232" s="19"/>
      <c r="BA232" s="80" t="b">
        <f t="shared" si="309"/>
        <v>0</v>
      </c>
      <c r="BB232" s="80" t="b">
        <f t="shared" si="310"/>
        <v>0</v>
      </c>
      <c r="BC232" s="80" t="b">
        <f t="shared" si="311"/>
        <v>0</v>
      </c>
      <c r="BD232" s="80" t="b">
        <f t="shared" si="312"/>
        <v>0</v>
      </c>
      <c r="BE232" s="80" t="b">
        <f t="shared" si="313"/>
        <v>0</v>
      </c>
      <c r="BF232" s="80" t="b">
        <f t="shared" si="314"/>
        <v>0</v>
      </c>
      <c r="BG232" s="80" t="b">
        <f t="shared" si="315"/>
        <v>0</v>
      </c>
      <c r="BH232" s="80" t="b">
        <f t="shared" si="316"/>
        <v>0</v>
      </c>
      <c r="BI232" s="80" t="b">
        <f t="shared" si="317"/>
        <v>0</v>
      </c>
      <c r="BJ232" s="80" t="b">
        <f t="shared" si="318"/>
        <v>0</v>
      </c>
      <c r="BK232" s="80" t="b">
        <f t="shared" si="319"/>
        <v>0</v>
      </c>
      <c r="BL232" s="80" t="b">
        <f t="shared" si="320"/>
        <v>0</v>
      </c>
      <c r="BM232" s="80" t="b">
        <f t="shared" si="321"/>
        <v>0</v>
      </c>
      <c r="BN232" s="80" t="b">
        <f t="shared" si="322"/>
        <v>0</v>
      </c>
      <c r="BO232" s="80" t="b">
        <f t="shared" si="323"/>
        <v>0</v>
      </c>
      <c r="BP232" s="80" t="b">
        <f t="shared" si="324"/>
        <v>0</v>
      </c>
      <c r="BQ232" s="80" t="b">
        <f t="shared" si="325"/>
        <v>0</v>
      </c>
      <c r="BR232" s="80" t="b">
        <f t="shared" si="326"/>
        <v>0</v>
      </c>
      <c r="BS232" s="80" t="b">
        <f t="shared" si="327"/>
        <v>0</v>
      </c>
      <c r="BT232" s="80" t="b">
        <f t="shared" si="328"/>
        <v>0</v>
      </c>
      <c r="BU232" s="80" t="b">
        <f t="shared" si="329"/>
        <v>0</v>
      </c>
      <c r="BV232" s="80" t="b">
        <f t="shared" si="330"/>
        <v>0</v>
      </c>
      <c r="BW232" s="80" t="b">
        <f t="shared" si="331"/>
        <v>0</v>
      </c>
      <c r="BX232" s="80" t="b">
        <f t="shared" si="332"/>
        <v>0</v>
      </c>
      <c r="BY232" s="80" t="b">
        <f t="shared" si="333"/>
        <v>0</v>
      </c>
      <c r="BZ232" s="80" t="b">
        <f t="shared" si="334"/>
        <v>0</v>
      </c>
      <c r="CA232" s="80" t="b">
        <f t="shared" si="335"/>
        <v>0</v>
      </c>
      <c r="CB232" s="80" t="b">
        <f t="shared" si="336"/>
        <v>0</v>
      </c>
      <c r="CC232" s="80" t="b">
        <f t="shared" si="337"/>
        <v>0</v>
      </c>
      <c r="CD232" s="80" t="b">
        <f t="shared" si="338"/>
        <v>0</v>
      </c>
      <c r="CE232" s="80" t="b">
        <f t="shared" si="339"/>
        <v>0</v>
      </c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417" t="str">
        <f t="shared" si="341"/>
        <v/>
      </c>
      <c r="GW232" s="415"/>
    </row>
    <row r="233" spans="1:205" ht="15">
      <c r="A233" s="364"/>
      <c r="B233" s="364"/>
      <c r="C233" s="75"/>
      <c r="D233" s="19"/>
      <c r="E233" s="19"/>
      <c r="F233" s="234">
        <v>49</v>
      </c>
      <c r="G233" s="81" t="str">
        <f t="shared" si="278"/>
        <v/>
      </c>
      <c r="H233" s="81" t="str">
        <f t="shared" si="279"/>
        <v/>
      </c>
      <c r="I233" s="81" t="str">
        <f t="shared" si="280"/>
        <v/>
      </c>
      <c r="J233" s="81" t="str">
        <f t="shared" si="281"/>
        <v/>
      </c>
      <c r="K233" s="81" t="str">
        <f t="shared" si="282"/>
        <v/>
      </c>
      <c r="L233" s="81" t="str">
        <f t="shared" si="283"/>
        <v/>
      </c>
      <c r="M233" s="81" t="str">
        <f t="shared" si="284"/>
        <v/>
      </c>
      <c r="N233" s="81" t="str">
        <f t="shared" si="285"/>
        <v/>
      </c>
      <c r="O233" s="81" t="str">
        <f t="shared" si="286"/>
        <v/>
      </c>
      <c r="P233" s="81" t="str">
        <f t="shared" si="287"/>
        <v/>
      </c>
      <c r="Q233" s="81" t="str">
        <f t="shared" si="288"/>
        <v/>
      </c>
      <c r="R233" s="81" t="str">
        <f t="shared" si="289"/>
        <v/>
      </c>
      <c r="S233" s="81" t="str">
        <f t="shared" si="290"/>
        <v/>
      </c>
      <c r="T233" s="81" t="str">
        <f t="shared" si="291"/>
        <v/>
      </c>
      <c r="U233" s="81" t="str">
        <f t="shared" si="292"/>
        <v/>
      </c>
      <c r="V233" s="81" t="str">
        <f t="shared" si="293"/>
        <v/>
      </c>
      <c r="W233" s="81" t="str">
        <f t="shared" si="294"/>
        <v/>
      </c>
      <c r="X233" s="81" t="str">
        <f t="shared" si="295"/>
        <v/>
      </c>
      <c r="Y233" s="81" t="str">
        <f t="shared" si="296"/>
        <v/>
      </c>
      <c r="Z233" s="81" t="str">
        <f t="shared" si="297"/>
        <v/>
      </c>
      <c r="AA233" s="81" t="str">
        <f t="shared" si="298"/>
        <v/>
      </c>
      <c r="AB233" s="81" t="str">
        <f t="shared" si="299"/>
        <v/>
      </c>
      <c r="AC233" s="81" t="str">
        <f t="shared" si="300"/>
        <v/>
      </c>
      <c r="AD233" s="81" t="str">
        <f t="shared" si="301"/>
        <v/>
      </c>
      <c r="AE233" s="81" t="str">
        <f t="shared" si="302"/>
        <v/>
      </c>
      <c r="AF233" s="81" t="str">
        <f t="shared" si="303"/>
        <v/>
      </c>
      <c r="AG233" s="81" t="str">
        <f t="shared" si="304"/>
        <v/>
      </c>
      <c r="AH233" s="81" t="str">
        <f t="shared" si="305"/>
        <v/>
      </c>
      <c r="AI233" s="81" t="str">
        <f t="shared" si="306"/>
        <v/>
      </c>
      <c r="AJ233" s="81" t="str">
        <f t="shared" si="307"/>
        <v/>
      </c>
      <c r="AK233" s="81" t="str">
        <f t="shared" si="308"/>
        <v/>
      </c>
      <c r="AL233" s="404">
        <f>IF(CALCULADORA!$M$2="VERANO",IF('H. VER.'!F58="","",'H. VER.'!F58),IF('H. INV.'!F58="","",'H. INV.'!F58))</f>
        <v>49</v>
      </c>
      <c r="AM233" s="404">
        <f>IF(CALCULADORA!$M$2="VERANO",IF('H. VER.'!V58="","",'H. VER.'!V58),IF('H. INV.'!V58="","",'H. INV.'!V58))</f>
        <v>79</v>
      </c>
      <c r="AN233" s="404" t="str">
        <f>IF(CALCULADORA!$M$2="VERANO",IF('H. VER.'!AL58="","",'H. VER.'!AL58),IF('H. INV.'!AL58="","",'H. INV.'!AL58))</f>
        <v/>
      </c>
      <c r="AO233" s="19"/>
      <c r="AP233" s="19"/>
      <c r="AQ233" s="19"/>
      <c r="AR233" s="19"/>
      <c r="AS233" s="19"/>
      <c r="AT233" s="19"/>
      <c r="AU233" s="19"/>
      <c r="AV233" s="19"/>
      <c r="AW233" s="75">
        <f t="shared" si="275"/>
        <v>49</v>
      </c>
      <c r="AX233" s="75">
        <f t="shared" si="276"/>
        <v>79</v>
      </c>
      <c r="AY233" s="75" t="str">
        <f t="shared" si="340"/>
        <v/>
      </c>
      <c r="AZ233" s="19"/>
      <c r="BA233" s="80" t="b">
        <f t="shared" si="309"/>
        <v>0</v>
      </c>
      <c r="BB233" s="80" t="b">
        <f t="shared" si="310"/>
        <v>0</v>
      </c>
      <c r="BC233" s="80" t="b">
        <f t="shared" si="311"/>
        <v>0</v>
      </c>
      <c r="BD233" s="80" t="b">
        <f t="shared" si="312"/>
        <v>0</v>
      </c>
      <c r="BE233" s="80" t="b">
        <f t="shared" si="313"/>
        <v>0</v>
      </c>
      <c r="BF233" s="80" t="b">
        <f t="shared" si="314"/>
        <v>0</v>
      </c>
      <c r="BG233" s="80" t="b">
        <f t="shared" si="315"/>
        <v>0</v>
      </c>
      <c r="BH233" s="80" t="b">
        <f t="shared" si="316"/>
        <v>0</v>
      </c>
      <c r="BI233" s="80" t="b">
        <f t="shared" si="317"/>
        <v>0</v>
      </c>
      <c r="BJ233" s="80" t="b">
        <f t="shared" si="318"/>
        <v>0</v>
      </c>
      <c r="BK233" s="80" t="b">
        <f t="shared" si="319"/>
        <v>0</v>
      </c>
      <c r="BL233" s="80" t="b">
        <f t="shared" si="320"/>
        <v>0</v>
      </c>
      <c r="BM233" s="80" t="b">
        <f t="shared" si="321"/>
        <v>0</v>
      </c>
      <c r="BN233" s="80" t="b">
        <f t="shared" si="322"/>
        <v>0</v>
      </c>
      <c r="BO233" s="80" t="b">
        <f t="shared" si="323"/>
        <v>0</v>
      </c>
      <c r="BP233" s="80" t="b">
        <f t="shared" si="324"/>
        <v>0</v>
      </c>
      <c r="BQ233" s="80" t="b">
        <f t="shared" si="325"/>
        <v>0</v>
      </c>
      <c r="BR233" s="80" t="b">
        <f t="shared" si="326"/>
        <v>0</v>
      </c>
      <c r="BS233" s="80" t="b">
        <f t="shared" si="327"/>
        <v>0</v>
      </c>
      <c r="BT233" s="80" t="b">
        <f t="shared" si="328"/>
        <v>0</v>
      </c>
      <c r="BU233" s="80" t="b">
        <f t="shared" si="329"/>
        <v>0</v>
      </c>
      <c r="BV233" s="80" t="b">
        <f t="shared" si="330"/>
        <v>0</v>
      </c>
      <c r="BW233" s="80" t="b">
        <f t="shared" si="331"/>
        <v>0</v>
      </c>
      <c r="BX233" s="80" t="b">
        <f t="shared" si="332"/>
        <v>0</v>
      </c>
      <c r="BY233" s="80" t="b">
        <f t="shared" si="333"/>
        <v>0</v>
      </c>
      <c r="BZ233" s="80" t="b">
        <f t="shared" si="334"/>
        <v>0</v>
      </c>
      <c r="CA233" s="80" t="b">
        <f t="shared" si="335"/>
        <v>0</v>
      </c>
      <c r="CB233" s="80" t="b">
        <f t="shared" si="336"/>
        <v>0</v>
      </c>
      <c r="CC233" s="80" t="b">
        <f t="shared" si="337"/>
        <v>0</v>
      </c>
      <c r="CD233" s="80" t="b">
        <f t="shared" si="338"/>
        <v>0</v>
      </c>
      <c r="CE233" s="80" t="b">
        <f t="shared" si="339"/>
        <v>0</v>
      </c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417" t="str">
        <f t="shared" si="341"/>
        <v/>
      </c>
      <c r="GW233" s="415"/>
    </row>
    <row r="234" spans="1:205" ht="15">
      <c r="A234" s="364"/>
      <c r="B234" s="364"/>
      <c r="C234" s="75"/>
      <c r="D234" s="19"/>
      <c r="E234" s="19"/>
      <c r="F234" s="234">
        <v>50</v>
      </c>
      <c r="G234" s="81" t="str">
        <f t="shared" si="278"/>
        <v/>
      </c>
      <c r="H234" s="81" t="str">
        <f t="shared" si="279"/>
        <v/>
      </c>
      <c r="I234" s="81" t="str">
        <f t="shared" si="280"/>
        <v/>
      </c>
      <c r="J234" s="81" t="str">
        <f t="shared" si="281"/>
        <v/>
      </c>
      <c r="K234" s="81" t="str">
        <f t="shared" si="282"/>
        <v/>
      </c>
      <c r="L234" s="81" t="str">
        <f t="shared" si="283"/>
        <v/>
      </c>
      <c r="M234" s="81" t="str">
        <f t="shared" si="284"/>
        <v/>
      </c>
      <c r="N234" s="81" t="str">
        <f t="shared" si="285"/>
        <v/>
      </c>
      <c r="O234" s="81" t="str">
        <f t="shared" si="286"/>
        <v/>
      </c>
      <c r="P234" s="81" t="str">
        <f t="shared" si="287"/>
        <v/>
      </c>
      <c r="Q234" s="81" t="str">
        <f t="shared" si="288"/>
        <v/>
      </c>
      <c r="R234" s="81" t="str">
        <f t="shared" si="289"/>
        <v/>
      </c>
      <c r="S234" s="81" t="str">
        <f t="shared" si="290"/>
        <v/>
      </c>
      <c r="T234" s="81" t="str">
        <f t="shared" si="291"/>
        <v/>
      </c>
      <c r="U234" s="81" t="str">
        <f t="shared" si="292"/>
        <v/>
      </c>
      <c r="V234" s="81" t="str">
        <f t="shared" si="293"/>
        <v/>
      </c>
      <c r="W234" s="81" t="str">
        <f t="shared" si="294"/>
        <v/>
      </c>
      <c r="X234" s="81" t="str">
        <f t="shared" si="295"/>
        <v/>
      </c>
      <c r="Y234" s="81" t="str">
        <f t="shared" si="296"/>
        <v/>
      </c>
      <c r="Z234" s="81" t="str">
        <f t="shared" si="297"/>
        <v/>
      </c>
      <c r="AA234" s="81" t="str">
        <f t="shared" si="298"/>
        <v/>
      </c>
      <c r="AB234" s="81" t="str">
        <f t="shared" si="299"/>
        <v/>
      </c>
      <c r="AC234" s="81" t="str">
        <f t="shared" si="300"/>
        <v/>
      </c>
      <c r="AD234" s="81" t="str">
        <f t="shared" si="301"/>
        <v/>
      </c>
      <c r="AE234" s="81" t="str">
        <f t="shared" si="302"/>
        <v/>
      </c>
      <c r="AF234" s="81" t="str">
        <f t="shared" si="303"/>
        <v/>
      </c>
      <c r="AG234" s="81" t="str">
        <f t="shared" si="304"/>
        <v/>
      </c>
      <c r="AH234" s="81" t="str">
        <f t="shared" si="305"/>
        <v/>
      </c>
      <c r="AI234" s="81" t="str">
        <f t="shared" si="306"/>
        <v/>
      </c>
      <c r="AJ234" s="81" t="str">
        <f t="shared" si="307"/>
        <v/>
      </c>
      <c r="AK234" s="81" t="str">
        <f t="shared" si="308"/>
        <v/>
      </c>
      <c r="AL234" s="404">
        <f>IF(CALCULADORA!$M$2="VERANO",IF('H. VER.'!F59="","",'H. VER.'!F59),IF('H. INV.'!F59="","",'H. INV.'!F59))</f>
        <v>50</v>
      </c>
      <c r="AM234" s="404">
        <f>IF(CALCULADORA!$M$2="VERANO",IF('H. VER.'!V59="","",'H. VER.'!V59),IF('H. INV.'!V59="","",'H. INV.'!V59))</f>
        <v>83</v>
      </c>
      <c r="AN234" s="404" t="str">
        <f>IF(CALCULADORA!$M$2="VERANO",IF('H. VER.'!AL59="","",'H. VER.'!AL59),IF('H. INV.'!AL59="","",'H. INV.'!AL59))</f>
        <v/>
      </c>
      <c r="AO234" s="19"/>
      <c r="AP234" s="19"/>
      <c r="AQ234" s="19"/>
      <c r="AR234" s="19"/>
      <c r="AS234" s="19"/>
      <c r="AT234" s="19"/>
      <c r="AU234" s="19"/>
      <c r="AV234" s="19"/>
      <c r="AW234" s="75">
        <f t="shared" si="275"/>
        <v>50</v>
      </c>
      <c r="AX234" s="75">
        <f t="shared" si="276"/>
        <v>83</v>
      </c>
      <c r="AY234" s="75" t="str">
        <f t="shared" si="340"/>
        <v/>
      </c>
      <c r="AZ234" s="19"/>
      <c r="BA234" s="80" t="b">
        <f t="shared" si="309"/>
        <v>0</v>
      </c>
      <c r="BB234" s="80" t="b">
        <f t="shared" si="310"/>
        <v>0</v>
      </c>
      <c r="BC234" s="80" t="b">
        <f t="shared" si="311"/>
        <v>0</v>
      </c>
      <c r="BD234" s="80" t="b">
        <f t="shared" si="312"/>
        <v>0</v>
      </c>
      <c r="BE234" s="80" t="b">
        <f t="shared" si="313"/>
        <v>0</v>
      </c>
      <c r="BF234" s="80" t="b">
        <f t="shared" si="314"/>
        <v>0</v>
      </c>
      <c r="BG234" s="80" t="b">
        <f t="shared" si="315"/>
        <v>0</v>
      </c>
      <c r="BH234" s="80" t="b">
        <f t="shared" si="316"/>
        <v>0</v>
      </c>
      <c r="BI234" s="80" t="b">
        <f t="shared" si="317"/>
        <v>0</v>
      </c>
      <c r="BJ234" s="80" t="b">
        <f t="shared" si="318"/>
        <v>0</v>
      </c>
      <c r="BK234" s="80" t="b">
        <f t="shared" si="319"/>
        <v>0</v>
      </c>
      <c r="BL234" s="80" t="b">
        <f t="shared" si="320"/>
        <v>0</v>
      </c>
      <c r="BM234" s="80" t="b">
        <f t="shared" si="321"/>
        <v>0</v>
      </c>
      <c r="BN234" s="80" t="b">
        <f t="shared" si="322"/>
        <v>0</v>
      </c>
      <c r="BO234" s="80" t="b">
        <f t="shared" si="323"/>
        <v>0</v>
      </c>
      <c r="BP234" s="80" t="b">
        <f t="shared" si="324"/>
        <v>0</v>
      </c>
      <c r="BQ234" s="80" t="b">
        <f t="shared" si="325"/>
        <v>0</v>
      </c>
      <c r="BR234" s="80" t="b">
        <f t="shared" si="326"/>
        <v>0</v>
      </c>
      <c r="BS234" s="80" t="b">
        <f t="shared" si="327"/>
        <v>0</v>
      </c>
      <c r="BT234" s="80" t="b">
        <f t="shared" si="328"/>
        <v>0</v>
      </c>
      <c r="BU234" s="80" t="b">
        <f t="shared" si="329"/>
        <v>0</v>
      </c>
      <c r="BV234" s="80" t="b">
        <f t="shared" si="330"/>
        <v>0</v>
      </c>
      <c r="BW234" s="80" t="b">
        <f t="shared" si="331"/>
        <v>0</v>
      </c>
      <c r="BX234" s="80" t="b">
        <f t="shared" si="332"/>
        <v>0</v>
      </c>
      <c r="BY234" s="80" t="b">
        <f t="shared" si="333"/>
        <v>0</v>
      </c>
      <c r="BZ234" s="80" t="b">
        <f t="shared" si="334"/>
        <v>0</v>
      </c>
      <c r="CA234" s="80" t="b">
        <f t="shared" si="335"/>
        <v>0</v>
      </c>
      <c r="CB234" s="80" t="b">
        <f t="shared" si="336"/>
        <v>0</v>
      </c>
      <c r="CC234" s="80" t="b">
        <f t="shared" si="337"/>
        <v>0</v>
      </c>
      <c r="CD234" s="80" t="b">
        <f t="shared" si="338"/>
        <v>0</v>
      </c>
      <c r="CE234" s="80" t="b">
        <f t="shared" si="339"/>
        <v>0</v>
      </c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417" t="str">
        <f t="shared" si="341"/>
        <v/>
      </c>
      <c r="GW234" s="415"/>
    </row>
    <row r="235" spans="1:205" ht="15">
      <c r="A235" s="364"/>
      <c r="B235" s="364"/>
      <c r="C235" s="75"/>
      <c r="D235" s="19"/>
      <c r="E235" s="19"/>
      <c r="F235" s="234">
        <v>51</v>
      </c>
      <c r="G235" s="81" t="str">
        <f t="shared" si="278"/>
        <v/>
      </c>
      <c r="H235" s="81" t="str">
        <f t="shared" si="279"/>
        <v/>
      </c>
      <c r="I235" s="81" t="str">
        <f t="shared" si="280"/>
        <v/>
      </c>
      <c r="J235" s="81" t="str">
        <f t="shared" si="281"/>
        <v/>
      </c>
      <c r="K235" s="81" t="str">
        <f t="shared" si="282"/>
        <v/>
      </c>
      <c r="L235" s="81" t="str">
        <f t="shared" si="283"/>
        <v/>
      </c>
      <c r="M235" s="81" t="str">
        <f t="shared" si="284"/>
        <v/>
      </c>
      <c r="N235" s="81" t="str">
        <f t="shared" si="285"/>
        <v/>
      </c>
      <c r="O235" s="81" t="str">
        <f t="shared" si="286"/>
        <v/>
      </c>
      <c r="P235" s="81" t="str">
        <f t="shared" si="287"/>
        <v/>
      </c>
      <c r="Q235" s="81" t="str">
        <f t="shared" si="288"/>
        <v/>
      </c>
      <c r="R235" s="81" t="str">
        <f t="shared" si="289"/>
        <v/>
      </c>
      <c r="S235" s="81" t="str">
        <f t="shared" si="290"/>
        <v/>
      </c>
      <c r="T235" s="81" t="str">
        <f t="shared" si="291"/>
        <v/>
      </c>
      <c r="U235" s="81" t="str">
        <f t="shared" si="292"/>
        <v/>
      </c>
      <c r="V235" s="81" t="str">
        <f t="shared" si="293"/>
        <v/>
      </c>
      <c r="W235" s="81" t="str">
        <f t="shared" si="294"/>
        <v/>
      </c>
      <c r="X235" s="81" t="str">
        <f t="shared" si="295"/>
        <v/>
      </c>
      <c r="Y235" s="81" t="str">
        <f t="shared" si="296"/>
        <v/>
      </c>
      <c r="Z235" s="81" t="str">
        <f t="shared" si="297"/>
        <v/>
      </c>
      <c r="AA235" s="81" t="str">
        <f t="shared" si="298"/>
        <v/>
      </c>
      <c r="AB235" s="81" t="str">
        <f t="shared" si="299"/>
        <v/>
      </c>
      <c r="AC235" s="81" t="str">
        <f t="shared" si="300"/>
        <v/>
      </c>
      <c r="AD235" s="81" t="str">
        <f t="shared" si="301"/>
        <v/>
      </c>
      <c r="AE235" s="81" t="str">
        <f t="shared" si="302"/>
        <v/>
      </c>
      <c r="AF235" s="81" t="str">
        <f t="shared" si="303"/>
        <v/>
      </c>
      <c r="AG235" s="81" t="str">
        <f t="shared" si="304"/>
        <v/>
      </c>
      <c r="AH235" s="81" t="str">
        <f t="shared" si="305"/>
        <v/>
      </c>
      <c r="AI235" s="81" t="str">
        <f t="shared" si="306"/>
        <v/>
      </c>
      <c r="AJ235" s="81" t="str">
        <f t="shared" si="307"/>
        <v/>
      </c>
      <c r="AK235" s="81" t="str">
        <f t="shared" si="308"/>
        <v/>
      </c>
      <c r="AL235" s="404">
        <f>IF(CALCULADORA!$M$2="VERANO",IF('H. VER.'!F60="","",'H. VER.'!F60),IF('H. INV.'!F60="","",'H. INV.'!F60))</f>
        <v>51</v>
      </c>
      <c r="AM235" s="404" t="str">
        <f>IF(CALCULADORA!$M$2="VERANO",IF('H. VER.'!V60="","",'H. VER.'!V60),IF('H. INV.'!V60="","",'H. INV.'!V60))</f>
        <v/>
      </c>
      <c r="AN235" s="404" t="str">
        <f>IF(CALCULADORA!$M$2="VERANO",IF('H. VER.'!AL60="","",'H. VER.'!AL60),IF('H. INV.'!AL60="","",'H. INV.'!AL60))</f>
        <v/>
      </c>
      <c r="AO235" s="19"/>
      <c r="AP235" s="19"/>
      <c r="AQ235" s="19"/>
      <c r="AR235" s="19"/>
      <c r="AS235" s="19"/>
      <c r="AT235" s="19"/>
      <c r="AU235" s="19"/>
      <c r="AV235" s="19"/>
      <c r="AW235" s="75">
        <f t="shared" si="275"/>
        <v>51</v>
      </c>
      <c r="AX235" s="75" t="str">
        <f t="shared" si="276"/>
        <v/>
      </c>
      <c r="AY235" s="75" t="str">
        <f t="shared" si="340"/>
        <v/>
      </c>
      <c r="AZ235" s="19"/>
      <c r="BA235" s="80" t="b">
        <f t="shared" si="309"/>
        <v>0</v>
      </c>
      <c r="BB235" s="80" t="b">
        <f t="shared" si="310"/>
        <v>0</v>
      </c>
      <c r="BC235" s="80" t="b">
        <f t="shared" si="311"/>
        <v>0</v>
      </c>
      <c r="BD235" s="80" t="b">
        <f t="shared" si="312"/>
        <v>0</v>
      </c>
      <c r="BE235" s="80" t="b">
        <f t="shared" si="313"/>
        <v>0</v>
      </c>
      <c r="BF235" s="80" t="b">
        <f t="shared" si="314"/>
        <v>0</v>
      </c>
      <c r="BG235" s="80" t="b">
        <f t="shared" si="315"/>
        <v>0</v>
      </c>
      <c r="BH235" s="80" t="b">
        <f t="shared" si="316"/>
        <v>0</v>
      </c>
      <c r="BI235" s="80" t="b">
        <f t="shared" si="317"/>
        <v>0</v>
      </c>
      <c r="BJ235" s="80" t="b">
        <f t="shared" si="318"/>
        <v>0</v>
      </c>
      <c r="BK235" s="80" t="b">
        <f t="shared" si="319"/>
        <v>0</v>
      </c>
      <c r="BL235" s="80" t="b">
        <f t="shared" si="320"/>
        <v>0</v>
      </c>
      <c r="BM235" s="80" t="b">
        <f t="shared" si="321"/>
        <v>0</v>
      </c>
      <c r="BN235" s="80" t="b">
        <f t="shared" si="322"/>
        <v>0</v>
      </c>
      <c r="BO235" s="80" t="b">
        <f t="shared" si="323"/>
        <v>0</v>
      </c>
      <c r="BP235" s="80" t="b">
        <f t="shared" si="324"/>
        <v>0</v>
      </c>
      <c r="BQ235" s="80" t="b">
        <f t="shared" si="325"/>
        <v>0</v>
      </c>
      <c r="BR235" s="80" t="b">
        <f t="shared" si="326"/>
        <v>0</v>
      </c>
      <c r="BS235" s="80" t="b">
        <f t="shared" si="327"/>
        <v>0</v>
      </c>
      <c r="BT235" s="80" t="b">
        <f t="shared" si="328"/>
        <v>0</v>
      </c>
      <c r="BU235" s="80" t="b">
        <f t="shared" si="329"/>
        <v>0</v>
      </c>
      <c r="BV235" s="80" t="b">
        <f t="shared" si="330"/>
        <v>0</v>
      </c>
      <c r="BW235" s="80" t="b">
        <f t="shared" si="331"/>
        <v>0</v>
      </c>
      <c r="BX235" s="80" t="b">
        <f t="shared" si="332"/>
        <v>0</v>
      </c>
      <c r="BY235" s="80" t="b">
        <f t="shared" si="333"/>
        <v>0</v>
      </c>
      <c r="BZ235" s="80" t="b">
        <f t="shared" si="334"/>
        <v>0</v>
      </c>
      <c r="CA235" s="80" t="b">
        <f t="shared" si="335"/>
        <v>0</v>
      </c>
      <c r="CB235" s="80" t="b">
        <f t="shared" si="336"/>
        <v>0</v>
      </c>
      <c r="CC235" s="80" t="b">
        <f t="shared" si="337"/>
        <v>0</v>
      </c>
      <c r="CD235" s="80" t="b">
        <f t="shared" si="338"/>
        <v>0</v>
      </c>
      <c r="CE235" s="80" t="b">
        <f t="shared" si="339"/>
        <v>0</v>
      </c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417" t="str">
        <f t="shared" si="341"/>
        <v/>
      </c>
      <c r="GW235" s="415"/>
    </row>
    <row r="236" spans="1:205" ht="15">
      <c r="A236" s="364"/>
      <c r="B236" s="364"/>
      <c r="C236" s="75"/>
      <c r="D236" s="19"/>
      <c r="E236" s="19"/>
      <c r="F236" s="234">
        <v>52</v>
      </c>
      <c r="G236" s="81" t="str">
        <f t="shared" si="278"/>
        <v/>
      </c>
      <c r="H236" s="81" t="str">
        <f t="shared" si="279"/>
        <v/>
      </c>
      <c r="I236" s="81" t="str">
        <f t="shared" si="280"/>
        <v/>
      </c>
      <c r="J236" s="81" t="str">
        <f t="shared" si="281"/>
        <v/>
      </c>
      <c r="K236" s="81" t="str">
        <f t="shared" si="282"/>
        <v/>
      </c>
      <c r="L236" s="81" t="str">
        <f t="shared" si="283"/>
        <v/>
      </c>
      <c r="M236" s="81" t="str">
        <f t="shared" si="284"/>
        <v/>
      </c>
      <c r="N236" s="81" t="str">
        <f t="shared" si="285"/>
        <v/>
      </c>
      <c r="O236" s="81" t="str">
        <f t="shared" si="286"/>
        <v/>
      </c>
      <c r="P236" s="81" t="str">
        <f t="shared" si="287"/>
        <v/>
      </c>
      <c r="Q236" s="81" t="str">
        <f t="shared" si="288"/>
        <v/>
      </c>
      <c r="R236" s="81" t="str">
        <f t="shared" si="289"/>
        <v/>
      </c>
      <c r="S236" s="81" t="str">
        <f t="shared" si="290"/>
        <v/>
      </c>
      <c r="T236" s="81" t="str">
        <f t="shared" si="291"/>
        <v/>
      </c>
      <c r="U236" s="81" t="str">
        <f t="shared" si="292"/>
        <v/>
      </c>
      <c r="V236" s="81" t="str">
        <f t="shared" si="293"/>
        <v/>
      </c>
      <c r="W236" s="81" t="str">
        <f t="shared" si="294"/>
        <v/>
      </c>
      <c r="X236" s="81" t="str">
        <f t="shared" si="295"/>
        <v/>
      </c>
      <c r="Y236" s="81" t="str">
        <f t="shared" si="296"/>
        <v/>
      </c>
      <c r="Z236" s="81" t="str">
        <f t="shared" si="297"/>
        <v/>
      </c>
      <c r="AA236" s="81" t="str">
        <f t="shared" si="298"/>
        <v/>
      </c>
      <c r="AB236" s="81" t="str">
        <f t="shared" si="299"/>
        <v/>
      </c>
      <c r="AC236" s="81" t="str">
        <f t="shared" si="300"/>
        <v/>
      </c>
      <c r="AD236" s="81" t="str">
        <f t="shared" si="301"/>
        <v/>
      </c>
      <c r="AE236" s="81" t="str">
        <f t="shared" si="302"/>
        <v/>
      </c>
      <c r="AF236" s="81" t="str">
        <f t="shared" si="303"/>
        <v/>
      </c>
      <c r="AG236" s="81" t="str">
        <f t="shared" si="304"/>
        <v/>
      </c>
      <c r="AH236" s="81" t="str">
        <f t="shared" si="305"/>
        <v/>
      </c>
      <c r="AI236" s="81" t="str">
        <f t="shared" si="306"/>
        <v/>
      </c>
      <c r="AJ236" s="81" t="str">
        <f t="shared" si="307"/>
        <v/>
      </c>
      <c r="AK236" s="81" t="str">
        <f t="shared" si="308"/>
        <v/>
      </c>
      <c r="AL236" s="404">
        <f>IF(CALCULADORA!$M$2="VERANO",IF('H. VER.'!F61="","",'H. VER.'!F61),IF('H. INV.'!F61="","",'H. INV.'!F61))</f>
        <v>52</v>
      </c>
      <c r="AM236" s="404" t="str">
        <f>IF(CALCULADORA!$M$2="VERANO",IF('H. VER.'!V61="","",'H. VER.'!V61),IF('H. INV.'!V61="","",'H. INV.'!V61))</f>
        <v/>
      </c>
      <c r="AN236" s="404" t="str">
        <f>IF(CALCULADORA!$M$2="VERANO",IF('H. VER.'!AL61="","",'H. VER.'!AL61),IF('H. INV.'!AL61="","",'H. INV.'!AL61))</f>
        <v/>
      </c>
      <c r="AO236" s="19"/>
      <c r="AP236" s="19"/>
      <c r="AQ236" s="19"/>
      <c r="AR236" s="19"/>
      <c r="AS236" s="19"/>
      <c r="AT236" s="19"/>
      <c r="AU236" s="19"/>
      <c r="AV236" s="19"/>
      <c r="AW236" s="75">
        <f t="shared" si="275"/>
        <v>52</v>
      </c>
      <c r="AX236" s="75" t="str">
        <f t="shared" si="276"/>
        <v/>
      </c>
      <c r="AY236" s="75" t="str">
        <f t="shared" si="340"/>
        <v/>
      </c>
      <c r="AZ236" s="19"/>
      <c r="BA236" s="80" t="b">
        <f t="shared" si="309"/>
        <v>0</v>
      </c>
      <c r="BB236" s="80" t="b">
        <f t="shared" si="310"/>
        <v>0</v>
      </c>
      <c r="BC236" s="80" t="b">
        <f t="shared" si="311"/>
        <v>0</v>
      </c>
      <c r="BD236" s="80" t="b">
        <f t="shared" si="312"/>
        <v>0</v>
      </c>
      <c r="BE236" s="80" t="b">
        <f t="shared" si="313"/>
        <v>0</v>
      </c>
      <c r="BF236" s="80" t="b">
        <f t="shared" si="314"/>
        <v>0</v>
      </c>
      <c r="BG236" s="80" t="b">
        <f t="shared" si="315"/>
        <v>0</v>
      </c>
      <c r="BH236" s="80" t="b">
        <f t="shared" si="316"/>
        <v>0</v>
      </c>
      <c r="BI236" s="80" t="b">
        <f t="shared" si="317"/>
        <v>0</v>
      </c>
      <c r="BJ236" s="80" t="b">
        <f t="shared" si="318"/>
        <v>0</v>
      </c>
      <c r="BK236" s="80" t="b">
        <f t="shared" si="319"/>
        <v>0</v>
      </c>
      <c r="BL236" s="80" t="b">
        <f t="shared" si="320"/>
        <v>0</v>
      </c>
      <c r="BM236" s="80" t="b">
        <f t="shared" si="321"/>
        <v>0</v>
      </c>
      <c r="BN236" s="80" t="b">
        <f t="shared" si="322"/>
        <v>0</v>
      </c>
      <c r="BO236" s="80" t="b">
        <f t="shared" si="323"/>
        <v>0</v>
      </c>
      <c r="BP236" s="80" t="b">
        <f t="shared" si="324"/>
        <v>0</v>
      </c>
      <c r="BQ236" s="80" t="b">
        <f t="shared" si="325"/>
        <v>0</v>
      </c>
      <c r="BR236" s="80" t="b">
        <f t="shared" si="326"/>
        <v>0</v>
      </c>
      <c r="BS236" s="80" t="b">
        <f t="shared" si="327"/>
        <v>0</v>
      </c>
      <c r="BT236" s="80" t="b">
        <f t="shared" si="328"/>
        <v>0</v>
      </c>
      <c r="BU236" s="80" t="b">
        <f t="shared" si="329"/>
        <v>0</v>
      </c>
      <c r="BV236" s="80" t="b">
        <f t="shared" si="330"/>
        <v>0</v>
      </c>
      <c r="BW236" s="80" t="b">
        <f t="shared" si="331"/>
        <v>0</v>
      </c>
      <c r="BX236" s="80" t="b">
        <f t="shared" si="332"/>
        <v>0</v>
      </c>
      <c r="BY236" s="80" t="b">
        <f t="shared" si="333"/>
        <v>0</v>
      </c>
      <c r="BZ236" s="80" t="b">
        <f t="shared" si="334"/>
        <v>0</v>
      </c>
      <c r="CA236" s="80" t="b">
        <f t="shared" si="335"/>
        <v>0</v>
      </c>
      <c r="CB236" s="80" t="b">
        <f t="shared" si="336"/>
        <v>0</v>
      </c>
      <c r="CC236" s="80" t="b">
        <f t="shared" si="337"/>
        <v>0</v>
      </c>
      <c r="CD236" s="80" t="b">
        <f t="shared" si="338"/>
        <v>0</v>
      </c>
      <c r="CE236" s="80" t="b">
        <f t="shared" si="339"/>
        <v>0</v>
      </c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417" t="str">
        <f t="shared" si="341"/>
        <v/>
      </c>
      <c r="GW236" s="415"/>
    </row>
    <row r="237" spans="1:205" ht="15">
      <c r="A237" s="364"/>
      <c r="B237" s="364"/>
      <c r="C237" s="75"/>
      <c r="D237" s="19"/>
      <c r="E237" s="19"/>
      <c r="F237" s="234">
        <v>53</v>
      </c>
      <c r="G237" s="81" t="str">
        <f t="shared" si="278"/>
        <v/>
      </c>
      <c r="H237" s="81" t="str">
        <f t="shared" si="279"/>
        <v/>
      </c>
      <c r="I237" s="81" t="str">
        <f t="shared" si="280"/>
        <v/>
      </c>
      <c r="J237" s="81" t="str">
        <f t="shared" si="281"/>
        <v/>
      </c>
      <c r="K237" s="81" t="str">
        <f t="shared" si="282"/>
        <v/>
      </c>
      <c r="L237" s="81" t="str">
        <f t="shared" si="283"/>
        <v/>
      </c>
      <c r="M237" s="81" t="str">
        <f t="shared" si="284"/>
        <v/>
      </c>
      <c r="N237" s="81" t="str">
        <f t="shared" si="285"/>
        <v/>
      </c>
      <c r="O237" s="81" t="str">
        <f t="shared" si="286"/>
        <v/>
      </c>
      <c r="P237" s="81" t="str">
        <f t="shared" si="287"/>
        <v/>
      </c>
      <c r="Q237" s="81" t="str">
        <f t="shared" si="288"/>
        <v/>
      </c>
      <c r="R237" s="81" t="str">
        <f t="shared" si="289"/>
        <v/>
      </c>
      <c r="S237" s="81" t="str">
        <f t="shared" si="290"/>
        <v/>
      </c>
      <c r="T237" s="81" t="str">
        <f t="shared" si="291"/>
        <v/>
      </c>
      <c r="U237" s="81" t="str">
        <f t="shared" si="292"/>
        <v/>
      </c>
      <c r="V237" s="81" t="str">
        <f t="shared" si="293"/>
        <v/>
      </c>
      <c r="W237" s="81" t="str">
        <f t="shared" si="294"/>
        <v/>
      </c>
      <c r="X237" s="81" t="str">
        <f t="shared" si="295"/>
        <v/>
      </c>
      <c r="Y237" s="81" t="str">
        <f t="shared" si="296"/>
        <v/>
      </c>
      <c r="Z237" s="81" t="str">
        <f t="shared" si="297"/>
        <v/>
      </c>
      <c r="AA237" s="81" t="str">
        <f t="shared" si="298"/>
        <v/>
      </c>
      <c r="AB237" s="81" t="str">
        <f t="shared" si="299"/>
        <v/>
      </c>
      <c r="AC237" s="81" t="str">
        <f t="shared" si="300"/>
        <v/>
      </c>
      <c r="AD237" s="81" t="str">
        <f t="shared" si="301"/>
        <v/>
      </c>
      <c r="AE237" s="81" t="str">
        <f t="shared" si="302"/>
        <v/>
      </c>
      <c r="AF237" s="81" t="str">
        <f t="shared" si="303"/>
        <v/>
      </c>
      <c r="AG237" s="81" t="str">
        <f t="shared" si="304"/>
        <v/>
      </c>
      <c r="AH237" s="81" t="str">
        <f t="shared" si="305"/>
        <v/>
      </c>
      <c r="AI237" s="81" t="str">
        <f t="shared" si="306"/>
        <v/>
      </c>
      <c r="AJ237" s="81" t="str">
        <f t="shared" si="307"/>
        <v/>
      </c>
      <c r="AK237" s="81" t="str">
        <f t="shared" si="308"/>
        <v/>
      </c>
      <c r="AL237" s="404">
        <f>IF(CALCULADORA!$M$2="VERANO",IF('H. VER.'!F62="","",'H. VER.'!F62),IF('H. INV.'!F62="","",'H. INV.'!F62))</f>
        <v>53</v>
      </c>
      <c r="AM237" s="404" t="str">
        <f>IF(CALCULADORA!$M$2="VERANO",IF('H. VER.'!V62="","",'H. VER.'!V62),IF('H. INV.'!V62="","",'H. INV.'!V62))</f>
        <v/>
      </c>
      <c r="AN237" s="404" t="str">
        <f>IF(CALCULADORA!$M$2="VERANO",IF('H. VER.'!AL62="","",'H. VER.'!AL62),IF('H. INV.'!AL62="","",'H. INV.'!AL62))</f>
        <v/>
      </c>
      <c r="AO237" s="19"/>
      <c r="AP237" s="19"/>
      <c r="AQ237" s="19"/>
      <c r="AR237" s="19"/>
      <c r="AS237" s="19"/>
      <c r="AT237" s="19"/>
      <c r="AU237" s="19"/>
      <c r="AV237" s="19"/>
      <c r="AW237" s="75">
        <f t="shared" si="275"/>
        <v>53</v>
      </c>
      <c r="AX237" s="75" t="str">
        <f t="shared" si="276"/>
        <v/>
      </c>
      <c r="AY237" s="75" t="str">
        <f t="shared" si="340"/>
        <v/>
      </c>
      <c r="AZ237" s="19"/>
      <c r="BA237" s="80" t="b">
        <f t="shared" si="309"/>
        <v>0</v>
      </c>
      <c r="BB237" s="80" t="b">
        <f t="shared" si="310"/>
        <v>0</v>
      </c>
      <c r="BC237" s="80" t="b">
        <f t="shared" si="311"/>
        <v>0</v>
      </c>
      <c r="BD237" s="80" t="b">
        <f t="shared" si="312"/>
        <v>0</v>
      </c>
      <c r="BE237" s="80" t="b">
        <f t="shared" si="313"/>
        <v>0</v>
      </c>
      <c r="BF237" s="80" t="b">
        <f t="shared" si="314"/>
        <v>0</v>
      </c>
      <c r="BG237" s="80" t="b">
        <f t="shared" si="315"/>
        <v>0</v>
      </c>
      <c r="BH237" s="80" t="b">
        <f t="shared" si="316"/>
        <v>0</v>
      </c>
      <c r="BI237" s="80" t="b">
        <f t="shared" si="317"/>
        <v>0</v>
      </c>
      <c r="BJ237" s="80" t="b">
        <f t="shared" si="318"/>
        <v>0</v>
      </c>
      <c r="BK237" s="80" t="b">
        <f t="shared" si="319"/>
        <v>0</v>
      </c>
      <c r="BL237" s="80" t="b">
        <f t="shared" si="320"/>
        <v>0</v>
      </c>
      <c r="BM237" s="80" t="b">
        <f t="shared" si="321"/>
        <v>0</v>
      </c>
      <c r="BN237" s="80" t="b">
        <f t="shared" si="322"/>
        <v>0</v>
      </c>
      <c r="BO237" s="80" t="b">
        <f t="shared" si="323"/>
        <v>0</v>
      </c>
      <c r="BP237" s="80" t="b">
        <f t="shared" si="324"/>
        <v>0</v>
      </c>
      <c r="BQ237" s="80" t="b">
        <f t="shared" si="325"/>
        <v>0</v>
      </c>
      <c r="BR237" s="80" t="b">
        <f t="shared" si="326"/>
        <v>0</v>
      </c>
      <c r="BS237" s="80" t="b">
        <f t="shared" si="327"/>
        <v>0</v>
      </c>
      <c r="BT237" s="80" t="b">
        <f t="shared" si="328"/>
        <v>0</v>
      </c>
      <c r="BU237" s="80" t="b">
        <f t="shared" si="329"/>
        <v>0</v>
      </c>
      <c r="BV237" s="80" t="b">
        <f t="shared" si="330"/>
        <v>0</v>
      </c>
      <c r="BW237" s="80" t="b">
        <f t="shared" si="331"/>
        <v>0</v>
      </c>
      <c r="BX237" s="80" t="b">
        <f t="shared" si="332"/>
        <v>0</v>
      </c>
      <c r="BY237" s="80" t="b">
        <f t="shared" si="333"/>
        <v>0</v>
      </c>
      <c r="BZ237" s="80" t="b">
        <f t="shared" si="334"/>
        <v>0</v>
      </c>
      <c r="CA237" s="80" t="b">
        <f t="shared" si="335"/>
        <v>0</v>
      </c>
      <c r="CB237" s="80" t="b">
        <f t="shared" si="336"/>
        <v>0</v>
      </c>
      <c r="CC237" s="80" t="b">
        <f t="shared" si="337"/>
        <v>0</v>
      </c>
      <c r="CD237" s="80" t="b">
        <f t="shared" si="338"/>
        <v>0</v>
      </c>
      <c r="CE237" s="80" t="b">
        <f t="shared" si="339"/>
        <v>0</v>
      </c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417" t="str">
        <f t="shared" si="341"/>
        <v/>
      </c>
      <c r="GW237" s="415"/>
    </row>
    <row r="238" spans="1:205" ht="15">
      <c r="A238" s="364"/>
      <c r="B238" s="364"/>
      <c r="C238" s="75"/>
      <c r="D238" s="19"/>
      <c r="E238" s="19"/>
      <c r="F238" s="234">
        <v>54</v>
      </c>
      <c r="G238" s="81" t="str">
        <f t="shared" si="278"/>
        <v/>
      </c>
      <c r="H238" s="81" t="str">
        <f t="shared" si="279"/>
        <v/>
      </c>
      <c r="I238" s="81" t="str">
        <f t="shared" si="280"/>
        <v/>
      </c>
      <c r="J238" s="81" t="str">
        <f t="shared" si="281"/>
        <v/>
      </c>
      <c r="K238" s="81" t="str">
        <f t="shared" si="282"/>
        <v/>
      </c>
      <c r="L238" s="81" t="str">
        <f t="shared" si="283"/>
        <v/>
      </c>
      <c r="M238" s="81" t="str">
        <f t="shared" si="284"/>
        <v/>
      </c>
      <c r="N238" s="81" t="str">
        <f t="shared" si="285"/>
        <v/>
      </c>
      <c r="O238" s="81" t="str">
        <f t="shared" si="286"/>
        <v/>
      </c>
      <c r="P238" s="81" t="str">
        <f t="shared" si="287"/>
        <v/>
      </c>
      <c r="Q238" s="81" t="str">
        <f t="shared" si="288"/>
        <v/>
      </c>
      <c r="R238" s="81" t="str">
        <f t="shared" si="289"/>
        <v/>
      </c>
      <c r="S238" s="81" t="str">
        <f t="shared" si="290"/>
        <v/>
      </c>
      <c r="T238" s="81" t="str">
        <f t="shared" si="291"/>
        <v/>
      </c>
      <c r="U238" s="81" t="str">
        <f t="shared" si="292"/>
        <v/>
      </c>
      <c r="V238" s="81" t="str">
        <f t="shared" si="293"/>
        <v/>
      </c>
      <c r="W238" s="81" t="str">
        <f t="shared" si="294"/>
        <v/>
      </c>
      <c r="X238" s="81" t="str">
        <f t="shared" si="295"/>
        <v/>
      </c>
      <c r="Y238" s="81" t="str">
        <f t="shared" si="296"/>
        <v/>
      </c>
      <c r="Z238" s="81" t="str">
        <f t="shared" si="297"/>
        <v/>
      </c>
      <c r="AA238" s="81" t="str">
        <f t="shared" si="298"/>
        <v/>
      </c>
      <c r="AB238" s="81" t="str">
        <f t="shared" si="299"/>
        <v/>
      </c>
      <c r="AC238" s="81" t="str">
        <f t="shared" si="300"/>
        <v/>
      </c>
      <c r="AD238" s="81" t="str">
        <f t="shared" si="301"/>
        <v/>
      </c>
      <c r="AE238" s="81" t="str">
        <f t="shared" si="302"/>
        <v/>
      </c>
      <c r="AF238" s="81" t="str">
        <f t="shared" si="303"/>
        <v/>
      </c>
      <c r="AG238" s="81" t="str">
        <f t="shared" si="304"/>
        <v/>
      </c>
      <c r="AH238" s="81" t="str">
        <f t="shared" si="305"/>
        <v/>
      </c>
      <c r="AI238" s="81" t="str">
        <f t="shared" si="306"/>
        <v/>
      </c>
      <c r="AJ238" s="81" t="str">
        <f t="shared" si="307"/>
        <v/>
      </c>
      <c r="AK238" s="81" t="str">
        <f t="shared" si="308"/>
        <v/>
      </c>
      <c r="AL238" s="404">
        <f>IF(CALCULADORA!$M$2="VERANO",IF('H. VER.'!F63="","",'H. VER.'!F63),IF('H. INV.'!F63="","",'H. INV.'!F63))</f>
        <v>54</v>
      </c>
      <c r="AM238" s="404" t="str">
        <f>IF(CALCULADORA!$M$2="VERANO",IF('H. VER.'!V63="","",'H. VER.'!V63),IF('H. INV.'!V63="","",'H. INV.'!V63))</f>
        <v/>
      </c>
      <c r="AN238" s="404" t="str">
        <f>IF(CALCULADORA!$M$2="VERANO",IF('H. VER.'!AL63="","",'H. VER.'!AL63),IF('H. INV.'!AL63="","",'H. INV.'!AL63))</f>
        <v/>
      </c>
      <c r="AO238" s="19"/>
      <c r="AP238" s="19"/>
      <c r="AQ238" s="19"/>
      <c r="AR238" s="19"/>
      <c r="AS238" s="19"/>
      <c r="AT238" s="19"/>
      <c r="AU238" s="19"/>
      <c r="AV238" s="19"/>
      <c r="AW238" s="75">
        <f t="shared" si="275"/>
        <v>54</v>
      </c>
      <c r="AX238" s="75" t="str">
        <f t="shared" si="276"/>
        <v/>
      </c>
      <c r="AY238" s="75" t="str">
        <f t="shared" si="340"/>
        <v/>
      </c>
      <c r="AZ238" s="19"/>
      <c r="BA238" s="80" t="b">
        <f t="shared" si="309"/>
        <v>0</v>
      </c>
      <c r="BB238" s="80" t="b">
        <f t="shared" si="310"/>
        <v>0</v>
      </c>
      <c r="BC238" s="80" t="b">
        <f t="shared" si="311"/>
        <v>0</v>
      </c>
      <c r="BD238" s="80" t="b">
        <f t="shared" si="312"/>
        <v>0</v>
      </c>
      <c r="BE238" s="80" t="b">
        <f t="shared" si="313"/>
        <v>0</v>
      </c>
      <c r="BF238" s="80" t="b">
        <f t="shared" si="314"/>
        <v>0</v>
      </c>
      <c r="BG238" s="80" t="b">
        <f t="shared" si="315"/>
        <v>0</v>
      </c>
      <c r="BH238" s="80" t="b">
        <f t="shared" si="316"/>
        <v>0</v>
      </c>
      <c r="BI238" s="80" t="b">
        <f t="shared" si="317"/>
        <v>0</v>
      </c>
      <c r="BJ238" s="80" t="b">
        <f t="shared" si="318"/>
        <v>0</v>
      </c>
      <c r="BK238" s="80" t="b">
        <f t="shared" si="319"/>
        <v>0</v>
      </c>
      <c r="BL238" s="80" t="b">
        <f t="shared" si="320"/>
        <v>0</v>
      </c>
      <c r="BM238" s="80" t="b">
        <f t="shared" si="321"/>
        <v>0</v>
      </c>
      <c r="BN238" s="80" t="b">
        <f t="shared" si="322"/>
        <v>0</v>
      </c>
      <c r="BO238" s="80" t="b">
        <f t="shared" si="323"/>
        <v>0</v>
      </c>
      <c r="BP238" s="80" t="b">
        <f t="shared" si="324"/>
        <v>0</v>
      </c>
      <c r="BQ238" s="80" t="b">
        <f t="shared" si="325"/>
        <v>0</v>
      </c>
      <c r="BR238" s="80" t="b">
        <f t="shared" si="326"/>
        <v>0</v>
      </c>
      <c r="BS238" s="80" t="b">
        <f t="shared" si="327"/>
        <v>0</v>
      </c>
      <c r="BT238" s="80" t="b">
        <f t="shared" si="328"/>
        <v>0</v>
      </c>
      <c r="BU238" s="80" t="b">
        <f t="shared" si="329"/>
        <v>0</v>
      </c>
      <c r="BV238" s="80" t="b">
        <f t="shared" si="330"/>
        <v>0</v>
      </c>
      <c r="BW238" s="80" t="b">
        <f t="shared" si="331"/>
        <v>0</v>
      </c>
      <c r="BX238" s="80" t="b">
        <f t="shared" si="332"/>
        <v>0</v>
      </c>
      <c r="BY238" s="80" t="b">
        <f t="shared" si="333"/>
        <v>0</v>
      </c>
      <c r="BZ238" s="80" t="b">
        <f t="shared" si="334"/>
        <v>0</v>
      </c>
      <c r="CA238" s="80" t="b">
        <f t="shared" si="335"/>
        <v>0</v>
      </c>
      <c r="CB238" s="80" t="b">
        <f t="shared" si="336"/>
        <v>0</v>
      </c>
      <c r="CC238" s="80" t="b">
        <f t="shared" si="337"/>
        <v>0</v>
      </c>
      <c r="CD238" s="80" t="b">
        <f t="shared" si="338"/>
        <v>0</v>
      </c>
      <c r="CE238" s="80" t="b">
        <f t="shared" si="339"/>
        <v>0</v>
      </c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417" t="str">
        <f t="shared" si="341"/>
        <v/>
      </c>
      <c r="GW238" s="415"/>
    </row>
    <row r="239" spans="1:205" ht="15">
      <c r="A239" s="364"/>
      <c r="B239" s="364"/>
      <c r="C239" s="75"/>
      <c r="D239" s="19"/>
      <c r="E239" s="19"/>
      <c r="F239" s="234">
        <v>55</v>
      </c>
      <c r="G239" s="81" t="str">
        <f t="shared" si="278"/>
        <v/>
      </c>
      <c r="H239" s="81" t="str">
        <f t="shared" si="279"/>
        <v/>
      </c>
      <c r="I239" s="81" t="str">
        <f t="shared" si="280"/>
        <v/>
      </c>
      <c r="J239" s="81" t="str">
        <f t="shared" si="281"/>
        <v/>
      </c>
      <c r="K239" s="81" t="str">
        <f t="shared" si="282"/>
        <v/>
      </c>
      <c r="L239" s="81" t="str">
        <f t="shared" si="283"/>
        <v/>
      </c>
      <c r="M239" s="81" t="str">
        <f t="shared" si="284"/>
        <v/>
      </c>
      <c r="N239" s="81" t="str">
        <f t="shared" si="285"/>
        <v/>
      </c>
      <c r="O239" s="81" t="str">
        <f t="shared" si="286"/>
        <v/>
      </c>
      <c r="P239" s="81" t="str">
        <f t="shared" si="287"/>
        <v/>
      </c>
      <c r="Q239" s="81" t="str">
        <f t="shared" si="288"/>
        <v/>
      </c>
      <c r="R239" s="81" t="str">
        <f t="shared" si="289"/>
        <v/>
      </c>
      <c r="S239" s="81" t="str">
        <f t="shared" si="290"/>
        <v/>
      </c>
      <c r="T239" s="81" t="str">
        <f t="shared" si="291"/>
        <v/>
      </c>
      <c r="U239" s="81" t="str">
        <f t="shared" si="292"/>
        <v/>
      </c>
      <c r="V239" s="81" t="str">
        <f t="shared" si="293"/>
        <v/>
      </c>
      <c r="W239" s="81" t="str">
        <f t="shared" si="294"/>
        <v/>
      </c>
      <c r="X239" s="81" t="str">
        <f t="shared" si="295"/>
        <v/>
      </c>
      <c r="Y239" s="81" t="str">
        <f t="shared" si="296"/>
        <v/>
      </c>
      <c r="Z239" s="81" t="str">
        <f t="shared" si="297"/>
        <v/>
      </c>
      <c r="AA239" s="81" t="str">
        <f t="shared" si="298"/>
        <v/>
      </c>
      <c r="AB239" s="81" t="str">
        <f t="shared" si="299"/>
        <v/>
      </c>
      <c r="AC239" s="81" t="str">
        <f t="shared" si="300"/>
        <v/>
      </c>
      <c r="AD239" s="81" t="str">
        <f t="shared" si="301"/>
        <v/>
      </c>
      <c r="AE239" s="81" t="str">
        <f t="shared" si="302"/>
        <v/>
      </c>
      <c r="AF239" s="81" t="str">
        <f t="shared" si="303"/>
        <v/>
      </c>
      <c r="AG239" s="81" t="str">
        <f t="shared" si="304"/>
        <v/>
      </c>
      <c r="AH239" s="81" t="str">
        <f t="shared" si="305"/>
        <v/>
      </c>
      <c r="AI239" s="81" t="str">
        <f t="shared" si="306"/>
        <v/>
      </c>
      <c r="AJ239" s="81" t="str">
        <f t="shared" si="307"/>
        <v/>
      </c>
      <c r="AK239" s="81" t="str">
        <f t="shared" si="308"/>
        <v/>
      </c>
      <c r="AL239" s="404">
        <f>IF(CALCULADORA!$M$2="VERANO",IF('H. VER.'!F64="","",'H. VER.'!F64),IF('H. INV.'!F64="","",'H. INV.'!F64))</f>
        <v>55</v>
      </c>
      <c r="AM239" s="404" t="str">
        <f>IF(CALCULADORA!$M$2="VERANO",IF('H. VER.'!V64="","",'H. VER.'!V64),IF('H. INV.'!V64="","",'H. INV.'!V64))</f>
        <v/>
      </c>
      <c r="AN239" s="404" t="str">
        <f>IF(CALCULADORA!$M$2="VERANO",IF('H. VER.'!AL64="","",'H. VER.'!AL64),IF('H. INV.'!AL64="","",'H. INV.'!AL64))</f>
        <v/>
      </c>
      <c r="AO239" s="19"/>
      <c r="AP239" s="19"/>
      <c r="AQ239" s="19"/>
      <c r="AR239" s="19"/>
      <c r="AS239" s="19"/>
      <c r="AT239" s="19"/>
      <c r="AU239" s="19"/>
      <c r="AV239" s="19"/>
      <c r="AW239" s="75">
        <f t="shared" si="275"/>
        <v>55</v>
      </c>
      <c r="AX239" s="75" t="str">
        <f t="shared" si="276"/>
        <v/>
      </c>
      <c r="AY239" s="75" t="str">
        <f t="shared" si="340"/>
        <v/>
      </c>
      <c r="AZ239" s="19"/>
      <c r="BA239" s="80" t="b">
        <f t="shared" si="309"/>
        <v>0</v>
      </c>
      <c r="BB239" s="80" t="b">
        <f t="shared" si="310"/>
        <v>0</v>
      </c>
      <c r="BC239" s="80" t="b">
        <f t="shared" si="311"/>
        <v>0</v>
      </c>
      <c r="BD239" s="80" t="b">
        <f t="shared" si="312"/>
        <v>0</v>
      </c>
      <c r="BE239" s="80" t="b">
        <f t="shared" si="313"/>
        <v>0</v>
      </c>
      <c r="BF239" s="80" t="b">
        <f t="shared" si="314"/>
        <v>0</v>
      </c>
      <c r="BG239" s="80" t="b">
        <f t="shared" si="315"/>
        <v>0</v>
      </c>
      <c r="BH239" s="80" t="b">
        <f t="shared" si="316"/>
        <v>0</v>
      </c>
      <c r="BI239" s="80" t="b">
        <f t="shared" si="317"/>
        <v>0</v>
      </c>
      <c r="BJ239" s="80" t="b">
        <f t="shared" si="318"/>
        <v>0</v>
      </c>
      <c r="BK239" s="80" t="b">
        <f t="shared" si="319"/>
        <v>0</v>
      </c>
      <c r="BL239" s="80" t="b">
        <f t="shared" si="320"/>
        <v>0</v>
      </c>
      <c r="BM239" s="80" t="b">
        <f t="shared" si="321"/>
        <v>0</v>
      </c>
      <c r="BN239" s="80" t="b">
        <f t="shared" si="322"/>
        <v>0</v>
      </c>
      <c r="BO239" s="80" t="b">
        <f t="shared" si="323"/>
        <v>0</v>
      </c>
      <c r="BP239" s="80" t="b">
        <f t="shared" si="324"/>
        <v>0</v>
      </c>
      <c r="BQ239" s="80" t="b">
        <f t="shared" si="325"/>
        <v>0</v>
      </c>
      <c r="BR239" s="80" t="b">
        <f t="shared" si="326"/>
        <v>0</v>
      </c>
      <c r="BS239" s="80" t="b">
        <f t="shared" si="327"/>
        <v>0</v>
      </c>
      <c r="BT239" s="80" t="b">
        <f t="shared" si="328"/>
        <v>0</v>
      </c>
      <c r="BU239" s="80" t="b">
        <f t="shared" si="329"/>
        <v>0</v>
      </c>
      <c r="BV239" s="80" t="b">
        <f t="shared" si="330"/>
        <v>0</v>
      </c>
      <c r="BW239" s="80" t="b">
        <f t="shared" si="331"/>
        <v>0</v>
      </c>
      <c r="BX239" s="80" t="b">
        <f t="shared" si="332"/>
        <v>0</v>
      </c>
      <c r="BY239" s="80" t="b">
        <f t="shared" si="333"/>
        <v>0</v>
      </c>
      <c r="BZ239" s="80" t="b">
        <f t="shared" si="334"/>
        <v>0</v>
      </c>
      <c r="CA239" s="80" t="b">
        <f t="shared" si="335"/>
        <v>0</v>
      </c>
      <c r="CB239" s="80" t="b">
        <f t="shared" si="336"/>
        <v>0</v>
      </c>
      <c r="CC239" s="80" t="b">
        <f t="shared" si="337"/>
        <v>0</v>
      </c>
      <c r="CD239" s="80" t="b">
        <f t="shared" si="338"/>
        <v>0</v>
      </c>
      <c r="CE239" s="80" t="b">
        <f t="shared" si="339"/>
        <v>0</v>
      </c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417" t="str">
        <f t="shared" si="341"/>
        <v/>
      </c>
      <c r="GW239" s="415"/>
    </row>
    <row r="240" spans="1:205" ht="15">
      <c r="A240" s="364"/>
      <c r="B240" s="364"/>
      <c r="C240" s="75"/>
      <c r="D240" s="19"/>
      <c r="E240" s="19"/>
      <c r="F240" s="234">
        <v>56</v>
      </c>
      <c r="G240" s="81" t="str">
        <f t="shared" si="278"/>
        <v/>
      </c>
      <c r="H240" s="81" t="str">
        <f t="shared" si="279"/>
        <v/>
      </c>
      <c r="I240" s="81" t="str">
        <f t="shared" si="280"/>
        <v/>
      </c>
      <c r="J240" s="81" t="str">
        <f t="shared" si="281"/>
        <v/>
      </c>
      <c r="K240" s="81" t="str">
        <f t="shared" si="282"/>
        <v/>
      </c>
      <c r="L240" s="81" t="str">
        <f t="shared" si="283"/>
        <v/>
      </c>
      <c r="M240" s="81" t="str">
        <f t="shared" si="284"/>
        <v/>
      </c>
      <c r="N240" s="81" t="str">
        <f t="shared" si="285"/>
        <v/>
      </c>
      <c r="O240" s="81" t="str">
        <f t="shared" si="286"/>
        <v/>
      </c>
      <c r="P240" s="81" t="str">
        <f t="shared" si="287"/>
        <v/>
      </c>
      <c r="Q240" s="81" t="str">
        <f t="shared" si="288"/>
        <v/>
      </c>
      <c r="R240" s="81" t="str">
        <f t="shared" si="289"/>
        <v/>
      </c>
      <c r="S240" s="81" t="str">
        <f t="shared" si="290"/>
        <v/>
      </c>
      <c r="T240" s="81" t="str">
        <f t="shared" si="291"/>
        <v/>
      </c>
      <c r="U240" s="81" t="str">
        <f t="shared" si="292"/>
        <v/>
      </c>
      <c r="V240" s="81" t="str">
        <f t="shared" si="293"/>
        <v/>
      </c>
      <c r="W240" s="81" t="str">
        <f t="shared" si="294"/>
        <v/>
      </c>
      <c r="X240" s="81" t="str">
        <f t="shared" si="295"/>
        <v/>
      </c>
      <c r="Y240" s="81" t="str">
        <f t="shared" si="296"/>
        <v/>
      </c>
      <c r="Z240" s="81" t="str">
        <f t="shared" si="297"/>
        <v/>
      </c>
      <c r="AA240" s="81" t="str">
        <f t="shared" si="298"/>
        <v/>
      </c>
      <c r="AB240" s="81" t="str">
        <f t="shared" si="299"/>
        <v/>
      </c>
      <c r="AC240" s="81" t="str">
        <f t="shared" si="300"/>
        <v/>
      </c>
      <c r="AD240" s="81" t="str">
        <f t="shared" si="301"/>
        <v/>
      </c>
      <c r="AE240" s="81" t="str">
        <f t="shared" si="302"/>
        <v/>
      </c>
      <c r="AF240" s="81" t="str">
        <f t="shared" si="303"/>
        <v/>
      </c>
      <c r="AG240" s="81" t="str">
        <f t="shared" si="304"/>
        <v/>
      </c>
      <c r="AH240" s="81" t="str">
        <f t="shared" si="305"/>
        <v/>
      </c>
      <c r="AI240" s="81" t="str">
        <f t="shared" si="306"/>
        <v/>
      </c>
      <c r="AJ240" s="81" t="str">
        <f t="shared" si="307"/>
        <v/>
      </c>
      <c r="AK240" s="81" t="str">
        <f t="shared" si="308"/>
        <v/>
      </c>
      <c r="AL240" s="404">
        <f>IF(CALCULADORA!$M$2="VERANO",IF('H. VER.'!F65="","",'H. VER.'!F65),IF('H. INV.'!F65="","",'H. INV.'!F65))</f>
        <v>56</v>
      </c>
      <c r="AM240" s="404" t="str">
        <f>IF(CALCULADORA!$M$2="VERANO",IF('H. VER.'!V65="","",'H. VER.'!V65),IF('H. INV.'!V65="","",'H. INV.'!V65))</f>
        <v/>
      </c>
      <c r="AN240" s="404" t="str">
        <f>IF(CALCULADORA!$M$2="VERANO",IF('H. VER.'!AL65="","",'H. VER.'!AL65),IF('H. INV.'!AL65="","",'H. INV.'!AL65))</f>
        <v/>
      </c>
      <c r="AO240" s="19"/>
      <c r="AP240" s="19"/>
      <c r="AQ240" s="19"/>
      <c r="AR240" s="19"/>
      <c r="AS240" s="19"/>
      <c r="AT240" s="19"/>
      <c r="AU240" s="19"/>
      <c r="AV240" s="19"/>
      <c r="AW240" s="75">
        <f t="shared" si="275"/>
        <v>56</v>
      </c>
      <c r="AX240" s="75" t="str">
        <f t="shared" si="276"/>
        <v/>
      </c>
      <c r="AY240" s="75" t="str">
        <f t="shared" si="340"/>
        <v/>
      </c>
      <c r="AZ240" s="19"/>
      <c r="BA240" s="80" t="b">
        <f t="shared" si="309"/>
        <v>0</v>
      </c>
      <c r="BB240" s="80" t="b">
        <f t="shared" si="310"/>
        <v>0</v>
      </c>
      <c r="BC240" s="80" t="b">
        <f t="shared" si="311"/>
        <v>0</v>
      </c>
      <c r="BD240" s="80" t="b">
        <f t="shared" si="312"/>
        <v>0</v>
      </c>
      <c r="BE240" s="80" t="b">
        <f t="shared" si="313"/>
        <v>0</v>
      </c>
      <c r="BF240" s="80" t="b">
        <f t="shared" si="314"/>
        <v>0</v>
      </c>
      <c r="BG240" s="80" t="b">
        <f t="shared" si="315"/>
        <v>0</v>
      </c>
      <c r="BH240" s="80" t="b">
        <f t="shared" si="316"/>
        <v>0</v>
      </c>
      <c r="BI240" s="80" t="b">
        <f t="shared" si="317"/>
        <v>0</v>
      </c>
      <c r="BJ240" s="80" t="b">
        <f t="shared" si="318"/>
        <v>0</v>
      </c>
      <c r="BK240" s="80" t="b">
        <f t="shared" si="319"/>
        <v>0</v>
      </c>
      <c r="BL240" s="80" t="b">
        <f t="shared" si="320"/>
        <v>0</v>
      </c>
      <c r="BM240" s="80" t="b">
        <f t="shared" si="321"/>
        <v>0</v>
      </c>
      <c r="BN240" s="80" t="b">
        <f t="shared" si="322"/>
        <v>0</v>
      </c>
      <c r="BO240" s="80" t="b">
        <f t="shared" si="323"/>
        <v>0</v>
      </c>
      <c r="BP240" s="80" t="b">
        <f t="shared" si="324"/>
        <v>0</v>
      </c>
      <c r="BQ240" s="80" t="b">
        <f t="shared" si="325"/>
        <v>0</v>
      </c>
      <c r="BR240" s="80" t="b">
        <f t="shared" si="326"/>
        <v>0</v>
      </c>
      <c r="BS240" s="80" t="b">
        <f t="shared" si="327"/>
        <v>0</v>
      </c>
      <c r="BT240" s="80" t="b">
        <f t="shared" si="328"/>
        <v>0</v>
      </c>
      <c r="BU240" s="80" t="b">
        <f t="shared" si="329"/>
        <v>0</v>
      </c>
      <c r="BV240" s="80" t="b">
        <f t="shared" si="330"/>
        <v>0</v>
      </c>
      <c r="BW240" s="80" t="b">
        <f t="shared" si="331"/>
        <v>0</v>
      </c>
      <c r="BX240" s="80" t="b">
        <f t="shared" si="332"/>
        <v>0</v>
      </c>
      <c r="BY240" s="80" t="b">
        <f t="shared" si="333"/>
        <v>0</v>
      </c>
      <c r="BZ240" s="80" t="b">
        <f t="shared" si="334"/>
        <v>0</v>
      </c>
      <c r="CA240" s="80" t="b">
        <f t="shared" si="335"/>
        <v>0</v>
      </c>
      <c r="CB240" s="80" t="b">
        <f t="shared" si="336"/>
        <v>0</v>
      </c>
      <c r="CC240" s="80" t="b">
        <f t="shared" si="337"/>
        <v>0</v>
      </c>
      <c r="CD240" s="80" t="b">
        <f t="shared" si="338"/>
        <v>0</v>
      </c>
      <c r="CE240" s="80" t="b">
        <f t="shared" si="339"/>
        <v>0</v>
      </c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417" t="str">
        <f t="shared" si="341"/>
        <v/>
      </c>
      <c r="GW240" s="415"/>
    </row>
    <row r="241" spans="1:205" ht="15">
      <c r="A241" s="364"/>
      <c r="B241" s="364"/>
      <c r="C241" s="75"/>
      <c r="D241" s="19"/>
      <c r="E241" s="19"/>
      <c r="F241" s="234">
        <v>57</v>
      </c>
      <c r="G241" s="81" t="str">
        <f t="shared" si="278"/>
        <v/>
      </c>
      <c r="H241" s="81" t="str">
        <f t="shared" si="279"/>
        <v/>
      </c>
      <c r="I241" s="81" t="str">
        <f t="shared" si="280"/>
        <v/>
      </c>
      <c r="J241" s="81" t="str">
        <f t="shared" si="281"/>
        <v/>
      </c>
      <c r="K241" s="81" t="str">
        <f t="shared" si="282"/>
        <v/>
      </c>
      <c r="L241" s="81" t="str">
        <f t="shared" si="283"/>
        <v/>
      </c>
      <c r="M241" s="81" t="str">
        <f t="shared" si="284"/>
        <v/>
      </c>
      <c r="N241" s="81" t="str">
        <f t="shared" si="285"/>
        <v/>
      </c>
      <c r="O241" s="81" t="str">
        <f t="shared" si="286"/>
        <v/>
      </c>
      <c r="P241" s="81" t="str">
        <f t="shared" si="287"/>
        <v/>
      </c>
      <c r="Q241" s="81" t="str">
        <f t="shared" si="288"/>
        <v/>
      </c>
      <c r="R241" s="81" t="str">
        <f t="shared" si="289"/>
        <v/>
      </c>
      <c r="S241" s="81" t="str">
        <f t="shared" si="290"/>
        <v/>
      </c>
      <c r="T241" s="81" t="str">
        <f t="shared" si="291"/>
        <v/>
      </c>
      <c r="U241" s="81" t="str">
        <f t="shared" si="292"/>
        <v/>
      </c>
      <c r="V241" s="81" t="str">
        <f t="shared" si="293"/>
        <v/>
      </c>
      <c r="W241" s="81" t="str">
        <f t="shared" si="294"/>
        <v/>
      </c>
      <c r="X241" s="81" t="str">
        <f t="shared" si="295"/>
        <v/>
      </c>
      <c r="Y241" s="81" t="str">
        <f t="shared" si="296"/>
        <v/>
      </c>
      <c r="Z241" s="81" t="str">
        <f t="shared" si="297"/>
        <v/>
      </c>
      <c r="AA241" s="81" t="str">
        <f t="shared" si="298"/>
        <v/>
      </c>
      <c r="AB241" s="81" t="str">
        <f t="shared" si="299"/>
        <v/>
      </c>
      <c r="AC241" s="81" t="str">
        <f t="shared" si="300"/>
        <v/>
      </c>
      <c r="AD241" s="81" t="str">
        <f t="shared" si="301"/>
        <v/>
      </c>
      <c r="AE241" s="81" t="str">
        <f t="shared" si="302"/>
        <v/>
      </c>
      <c r="AF241" s="81" t="str">
        <f t="shared" si="303"/>
        <v/>
      </c>
      <c r="AG241" s="81" t="str">
        <f t="shared" si="304"/>
        <v/>
      </c>
      <c r="AH241" s="81" t="str">
        <f t="shared" si="305"/>
        <v/>
      </c>
      <c r="AI241" s="81" t="str">
        <f t="shared" si="306"/>
        <v/>
      </c>
      <c r="AJ241" s="81" t="str">
        <f t="shared" si="307"/>
        <v/>
      </c>
      <c r="AK241" s="81" t="str">
        <f t="shared" si="308"/>
        <v/>
      </c>
      <c r="AL241" s="404">
        <f>IF(CALCULADORA!$M$2="VERANO",IF('H. VER.'!F66="","",'H. VER.'!F66),IF('H. INV.'!F66="","",'H. INV.'!F66))</f>
        <v>57</v>
      </c>
      <c r="AM241" s="404" t="str">
        <f>IF(CALCULADORA!$M$2="VERANO",IF('H. VER.'!V66="","",'H. VER.'!V66),IF('H. INV.'!V66="","",'H. INV.'!V66))</f>
        <v/>
      </c>
      <c r="AN241" s="404" t="str">
        <f>IF(CALCULADORA!$M$2="VERANO",IF('H. VER.'!AL66="","",'H. VER.'!AL66),IF('H. INV.'!AL66="","",'H. INV.'!AL66))</f>
        <v/>
      </c>
      <c r="AO241" s="19"/>
      <c r="AP241" s="19"/>
      <c r="AQ241" s="19"/>
      <c r="AR241" s="19"/>
      <c r="AS241" s="19"/>
      <c r="AT241" s="19"/>
      <c r="AU241" s="19"/>
      <c r="AV241" s="19"/>
      <c r="AW241" s="75">
        <f t="shared" si="275"/>
        <v>57</v>
      </c>
      <c r="AX241" s="75" t="str">
        <f t="shared" si="276"/>
        <v/>
      </c>
      <c r="AY241" s="75" t="str">
        <f t="shared" si="340"/>
        <v/>
      </c>
      <c r="AZ241" s="19"/>
      <c r="BA241" s="80" t="b">
        <f t="shared" si="309"/>
        <v>0</v>
      </c>
      <c r="BB241" s="80" t="b">
        <f t="shared" si="310"/>
        <v>0</v>
      </c>
      <c r="BC241" s="80" t="b">
        <f t="shared" si="311"/>
        <v>0</v>
      </c>
      <c r="BD241" s="80" t="b">
        <f t="shared" si="312"/>
        <v>0</v>
      </c>
      <c r="BE241" s="80" t="b">
        <f t="shared" si="313"/>
        <v>0</v>
      </c>
      <c r="BF241" s="80" t="b">
        <f t="shared" si="314"/>
        <v>0</v>
      </c>
      <c r="BG241" s="80" t="b">
        <f t="shared" si="315"/>
        <v>0</v>
      </c>
      <c r="BH241" s="80" t="b">
        <f t="shared" si="316"/>
        <v>0</v>
      </c>
      <c r="BI241" s="80" t="b">
        <f t="shared" si="317"/>
        <v>0</v>
      </c>
      <c r="BJ241" s="80" t="b">
        <f t="shared" si="318"/>
        <v>0</v>
      </c>
      <c r="BK241" s="80" t="b">
        <f t="shared" si="319"/>
        <v>0</v>
      </c>
      <c r="BL241" s="80" t="b">
        <f t="shared" si="320"/>
        <v>0</v>
      </c>
      <c r="BM241" s="80" t="b">
        <f t="shared" si="321"/>
        <v>0</v>
      </c>
      <c r="BN241" s="80" t="b">
        <f t="shared" si="322"/>
        <v>0</v>
      </c>
      <c r="BO241" s="80" t="b">
        <f t="shared" si="323"/>
        <v>0</v>
      </c>
      <c r="BP241" s="80" t="b">
        <f t="shared" si="324"/>
        <v>0</v>
      </c>
      <c r="BQ241" s="80" t="b">
        <f t="shared" si="325"/>
        <v>0</v>
      </c>
      <c r="BR241" s="80" t="b">
        <f t="shared" si="326"/>
        <v>0</v>
      </c>
      <c r="BS241" s="80" t="b">
        <f t="shared" si="327"/>
        <v>0</v>
      </c>
      <c r="BT241" s="80" t="b">
        <f t="shared" si="328"/>
        <v>0</v>
      </c>
      <c r="BU241" s="80" t="b">
        <f t="shared" si="329"/>
        <v>0</v>
      </c>
      <c r="BV241" s="80" t="b">
        <f t="shared" si="330"/>
        <v>0</v>
      </c>
      <c r="BW241" s="80" t="b">
        <f t="shared" si="331"/>
        <v>0</v>
      </c>
      <c r="BX241" s="80" t="b">
        <f t="shared" si="332"/>
        <v>0</v>
      </c>
      <c r="BY241" s="80" t="b">
        <f t="shared" si="333"/>
        <v>0</v>
      </c>
      <c r="BZ241" s="80" t="b">
        <f t="shared" si="334"/>
        <v>0</v>
      </c>
      <c r="CA241" s="80" t="b">
        <f t="shared" si="335"/>
        <v>0</v>
      </c>
      <c r="CB241" s="80" t="b">
        <f t="shared" si="336"/>
        <v>0</v>
      </c>
      <c r="CC241" s="80" t="b">
        <f t="shared" si="337"/>
        <v>0</v>
      </c>
      <c r="CD241" s="80" t="b">
        <f t="shared" si="338"/>
        <v>0</v>
      </c>
      <c r="CE241" s="80" t="b">
        <f t="shared" si="339"/>
        <v>0</v>
      </c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417" t="str">
        <f t="shared" si="341"/>
        <v/>
      </c>
      <c r="GW241" s="415"/>
    </row>
    <row r="242" spans="1:205" ht="15">
      <c r="A242" s="364"/>
      <c r="B242" s="364"/>
      <c r="C242" s="75"/>
      <c r="D242" s="19"/>
      <c r="E242" s="19"/>
      <c r="F242" s="234">
        <v>58</v>
      </c>
      <c r="G242" s="81" t="str">
        <f t="shared" si="278"/>
        <v/>
      </c>
      <c r="H242" s="81" t="str">
        <f t="shared" si="279"/>
        <v/>
      </c>
      <c r="I242" s="81" t="str">
        <f t="shared" si="280"/>
        <v/>
      </c>
      <c r="J242" s="81" t="str">
        <f t="shared" si="281"/>
        <v/>
      </c>
      <c r="K242" s="81" t="str">
        <f t="shared" si="282"/>
        <v/>
      </c>
      <c r="L242" s="81" t="str">
        <f t="shared" si="283"/>
        <v/>
      </c>
      <c r="M242" s="81" t="str">
        <f t="shared" si="284"/>
        <v/>
      </c>
      <c r="N242" s="81" t="str">
        <f t="shared" si="285"/>
        <v/>
      </c>
      <c r="O242" s="81" t="str">
        <f t="shared" si="286"/>
        <v/>
      </c>
      <c r="P242" s="81" t="str">
        <f t="shared" si="287"/>
        <v/>
      </c>
      <c r="Q242" s="81" t="str">
        <f t="shared" si="288"/>
        <v/>
      </c>
      <c r="R242" s="81" t="str">
        <f t="shared" si="289"/>
        <v/>
      </c>
      <c r="S242" s="81" t="str">
        <f t="shared" si="290"/>
        <v/>
      </c>
      <c r="T242" s="81" t="str">
        <f t="shared" si="291"/>
        <v/>
      </c>
      <c r="U242" s="81" t="str">
        <f t="shared" si="292"/>
        <v/>
      </c>
      <c r="V242" s="81" t="str">
        <f t="shared" si="293"/>
        <v/>
      </c>
      <c r="W242" s="81" t="str">
        <f t="shared" si="294"/>
        <v/>
      </c>
      <c r="X242" s="81" t="str">
        <f t="shared" si="295"/>
        <v/>
      </c>
      <c r="Y242" s="81" t="str">
        <f t="shared" si="296"/>
        <v/>
      </c>
      <c r="Z242" s="81" t="str">
        <f t="shared" si="297"/>
        <v/>
      </c>
      <c r="AA242" s="81" t="str">
        <f t="shared" si="298"/>
        <v/>
      </c>
      <c r="AB242" s="81" t="str">
        <f t="shared" si="299"/>
        <v/>
      </c>
      <c r="AC242" s="81" t="str">
        <f t="shared" si="300"/>
        <v/>
      </c>
      <c r="AD242" s="81" t="str">
        <f t="shared" si="301"/>
        <v/>
      </c>
      <c r="AE242" s="81" t="str">
        <f t="shared" si="302"/>
        <v/>
      </c>
      <c r="AF242" s="81" t="str">
        <f t="shared" si="303"/>
        <v/>
      </c>
      <c r="AG242" s="81" t="str">
        <f t="shared" si="304"/>
        <v/>
      </c>
      <c r="AH242" s="81" t="str">
        <f t="shared" si="305"/>
        <v/>
      </c>
      <c r="AI242" s="81" t="str">
        <f t="shared" si="306"/>
        <v/>
      </c>
      <c r="AJ242" s="81" t="str">
        <f t="shared" si="307"/>
        <v/>
      </c>
      <c r="AK242" s="81" t="str">
        <f t="shared" si="308"/>
        <v/>
      </c>
      <c r="AL242" s="404">
        <f>IF(CALCULADORA!$M$2="VERANO",IF('H. VER.'!F67="","",'H. VER.'!F67),IF('H. INV.'!F67="","",'H. INV.'!F67))</f>
        <v>58</v>
      </c>
      <c r="AM242" s="404" t="str">
        <f>IF(CALCULADORA!$M$2="VERANO",IF('H. VER.'!V67="","",'H. VER.'!V67),IF('H. INV.'!V67="","",'H. INV.'!V67))</f>
        <v/>
      </c>
      <c r="AN242" s="404" t="str">
        <f>IF(CALCULADORA!$M$2="VERANO",IF('H. VER.'!AL67="","",'H. VER.'!AL67),IF('H. INV.'!AL67="","",'H. INV.'!AL67))</f>
        <v/>
      </c>
      <c r="AO242" s="19"/>
      <c r="AP242" s="19"/>
      <c r="AQ242" s="19"/>
      <c r="AR242" s="19"/>
      <c r="AS242" s="19"/>
      <c r="AT242" s="19"/>
      <c r="AU242" s="19"/>
      <c r="AV242" s="19"/>
      <c r="AW242" s="75">
        <f t="shared" si="275"/>
        <v>58</v>
      </c>
      <c r="AX242" s="75" t="str">
        <f t="shared" si="276"/>
        <v/>
      </c>
      <c r="AY242" s="75" t="str">
        <f t="shared" si="340"/>
        <v/>
      </c>
      <c r="AZ242" s="19"/>
      <c r="BA242" s="80" t="b">
        <f t="shared" si="309"/>
        <v>0</v>
      </c>
      <c r="BB242" s="80" t="b">
        <f t="shared" si="310"/>
        <v>0</v>
      </c>
      <c r="BC242" s="80" t="b">
        <f t="shared" si="311"/>
        <v>0</v>
      </c>
      <c r="BD242" s="80" t="b">
        <f t="shared" si="312"/>
        <v>0</v>
      </c>
      <c r="BE242" s="80" t="b">
        <f t="shared" si="313"/>
        <v>0</v>
      </c>
      <c r="BF242" s="80" t="b">
        <f t="shared" si="314"/>
        <v>0</v>
      </c>
      <c r="BG242" s="80" t="b">
        <f t="shared" si="315"/>
        <v>0</v>
      </c>
      <c r="BH242" s="80" t="b">
        <f t="shared" si="316"/>
        <v>0</v>
      </c>
      <c r="BI242" s="80" t="b">
        <f t="shared" si="317"/>
        <v>0</v>
      </c>
      <c r="BJ242" s="80" t="b">
        <f t="shared" si="318"/>
        <v>0</v>
      </c>
      <c r="BK242" s="80" t="b">
        <f t="shared" si="319"/>
        <v>0</v>
      </c>
      <c r="BL242" s="80" t="b">
        <f t="shared" si="320"/>
        <v>0</v>
      </c>
      <c r="BM242" s="80" t="b">
        <f t="shared" si="321"/>
        <v>0</v>
      </c>
      <c r="BN242" s="80" t="b">
        <f t="shared" si="322"/>
        <v>0</v>
      </c>
      <c r="BO242" s="80" t="b">
        <f t="shared" si="323"/>
        <v>0</v>
      </c>
      <c r="BP242" s="80" t="b">
        <f t="shared" si="324"/>
        <v>0</v>
      </c>
      <c r="BQ242" s="80" t="b">
        <f t="shared" si="325"/>
        <v>0</v>
      </c>
      <c r="BR242" s="80" t="b">
        <f t="shared" si="326"/>
        <v>0</v>
      </c>
      <c r="BS242" s="80" t="b">
        <f t="shared" si="327"/>
        <v>0</v>
      </c>
      <c r="BT242" s="80" t="b">
        <f t="shared" si="328"/>
        <v>0</v>
      </c>
      <c r="BU242" s="80" t="b">
        <f t="shared" si="329"/>
        <v>0</v>
      </c>
      <c r="BV242" s="80" t="b">
        <f t="shared" si="330"/>
        <v>0</v>
      </c>
      <c r="BW242" s="80" t="b">
        <f t="shared" si="331"/>
        <v>0</v>
      </c>
      <c r="BX242" s="80" t="b">
        <f t="shared" si="332"/>
        <v>0</v>
      </c>
      <c r="BY242" s="80" t="b">
        <f t="shared" si="333"/>
        <v>0</v>
      </c>
      <c r="BZ242" s="80" t="b">
        <f t="shared" si="334"/>
        <v>0</v>
      </c>
      <c r="CA242" s="80" t="b">
        <f t="shared" si="335"/>
        <v>0</v>
      </c>
      <c r="CB242" s="80" t="b">
        <f t="shared" si="336"/>
        <v>0</v>
      </c>
      <c r="CC242" s="80" t="b">
        <f t="shared" si="337"/>
        <v>0</v>
      </c>
      <c r="CD242" s="80" t="b">
        <f t="shared" si="338"/>
        <v>0</v>
      </c>
      <c r="CE242" s="80" t="b">
        <f t="shared" si="339"/>
        <v>0</v>
      </c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417" t="str">
        <f t="shared" si="341"/>
        <v/>
      </c>
      <c r="GW242" s="415"/>
    </row>
    <row r="243" spans="1:205" ht="15">
      <c r="A243" s="364"/>
      <c r="B243" s="364"/>
      <c r="C243" s="75"/>
      <c r="D243" s="19"/>
      <c r="E243" s="19"/>
      <c r="F243" s="234">
        <v>59</v>
      </c>
      <c r="G243" s="81" t="str">
        <f t="shared" si="278"/>
        <v/>
      </c>
      <c r="H243" s="81" t="str">
        <f t="shared" si="279"/>
        <v/>
      </c>
      <c r="I243" s="81" t="str">
        <f t="shared" si="280"/>
        <v/>
      </c>
      <c r="J243" s="81" t="str">
        <f t="shared" si="281"/>
        <v/>
      </c>
      <c r="K243" s="81" t="str">
        <f t="shared" si="282"/>
        <v/>
      </c>
      <c r="L243" s="81" t="str">
        <f t="shared" si="283"/>
        <v/>
      </c>
      <c r="M243" s="81" t="str">
        <f t="shared" si="284"/>
        <v/>
      </c>
      <c r="N243" s="81" t="str">
        <f t="shared" si="285"/>
        <v/>
      </c>
      <c r="O243" s="81" t="str">
        <f t="shared" si="286"/>
        <v/>
      </c>
      <c r="P243" s="81" t="str">
        <f t="shared" si="287"/>
        <v/>
      </c>
      <c r="Q243" s="81" t="str">
        <f t="shared" si="288"/>
        <v/>
      </c>
      <c r="R243" s="81" t="str">
        <f t="shared" si="289"/>
        <v/>
      </c>
      <c r="S243" s="81" t="str">
        <f t="shared" si="290"/>
        <v/>
      </c>
      <c r="T243" s="81" t="str">
        <f t="shared" si="291"/>
        <v/>
      </c>
      <c r="U243" s="81" t="str">
        <f t="shared" si="292"/>
        <v/>
      </c>
      <c r="V243" s="81" t="str">
        <f t="shared" si="293"/>
        <v/>
      </c>
      <c r="W243" s="81" t="str">
        <f t="shared" si="294"/>
        <v/>
      </c>
      <c r="X243" s="81" t="str">
        <f t="shared" si="295"/>
        <v/>
      </c>
      <c r="Y243" s="81" t="str">
        <f t="shared" si="296"/>
        <v/>
      </c>
      <c r="Z243" s="81" t="str">
        <f t="shared" si="297"/>
        <v/>
      </c>
      <c r="AA243" s="81" t="str">
        <f t="shared" si="298"/>
        <v/>
      </c>
      <c r="AB243" s="81" t="str">
        <f t="shared" si="299"/>
        <v/>
      </c>
      <c r="AC243" s="81" t="str">
        <f t="shared" si="300"/>
        <v/>
      </c>
      <c r="AD243" s="81" t="str">
        <f t="shared" si="301"/>
        <v/>
      </c>
      <c r="AE243" s="81" t="str">
        <f t="shared" si="302"/>
        <v/>
      </c>
      <c r="AF243" s="81" t="str">
        <f t="shared" si="303"/>
        <v/>
      </c>
      <c r="AG243" s="81" t="str">
        <f t="shared" si="304"/>
        <v/>
      </c>
      <c r="AH243" s="81" t="str">
        <f t="shared" si="305"/>
        <v/>
      </c>
      <c r="AI243" s="81" t="str">
        <f t="shared" si="306"/>
        <v/>
      </c>
      <c r="AJ243" s="81" t="str">
        <f t="shared" si="307"/>
        <v/>
      </c>
      <c r="AK243" s="81" t="str">
        <f t="shared" si="308"/>
        <v/>
      </c>
      <c r="AL243" s="404">
        <f>IF(CALCULADORA!$M$2="VERANO",IF('H. VER.'!F68="","",'H. VER.'!F68),IF('H. INV.'!F68="","",'H. INV.'!F68))</f>
        <v>59</v>
      </c>
      <c r="AM243" s="404" t="str">
        <f>IF(CALCULADORA!$M$2="VERANO",IF('H. VER.'!V68="","",'H. VER.'!V68),IF('H. INV.'!V68="","",'H. INV.'!V68))</f>
        <v/>
      </c>
      <c r="AN243" s="404" t="str">
        <f>IF(CALCULADORA!$M$2="VERANO",IF('H. VER.'!AL68="","",'H. VER.'!AL68),IF('H. INV.'!AL68="","",'H. INV.'!AL68))</f>
        <v/>
      </c>
      <c r="AO243" s="19"/>
      <c r="AP243" s="19"/>
      <c r="AQ243" s="19"/>
      <c r="AR243" s="19"/>
      <c r="AS243" s="19"/>
      <c r="AT243" s="19"/>
      <c r="AU243" s="19"/>
      <c r="AV243" s="19"/>
      <c r="AW243" s="75">
        <f t="shared" si="275"/>
        <v>59</v>
      </c>
      <c r="AX243" s="75" t="str">
        <f t="shared" si="276"/>
        <v/>
      </c>
      <c r="AY243" s="75" t="str">
        <f t="shared" si="340"/>
        <v/>
      </c>
      <c r="AZ243" s="19"/>
      <c r="BA243" s="80" t="b">
        <f t="shared" si="309"/>
        <v>0</v>
      </c>
      <c r="BB243" s="80" t="b">
        <f t="shared" si="310"/>
        <v>0</v>
      </c>
      <c r="BC243" s="80" t="b">
        <f t="shared" si="311"/>
        <v>0</v>
      </c>
      <c r="BD243" s="80" t="b">
        <f t="shared" si="312"/>
        <v>0</v>
      </c>
      <c r="BE243" s="80" t="b">
        <f t="shared" si="313"/>
        <v>0</v>
      </c>
      <c r="BF243" s="80" t="b">
        <f t="shared" si="314"/>
        <v>0</v>
      </c>
      <c r="BG243" s="80" t="b">
        <f t="shared" si="315"/>
        <v>0</v>
      </c>
      <c r="BH243" s="80" t="b">
        <f t="shared" si="316"/>
        <v>0</v>
      </c>
      <c r="BI243" s="80" t="b">
        <f t="shared" si="317"/>
        <v>0</v>
      </c>
      <c r="BJ243" s="80" t="b">
        <f t="shared" si="318"/>
        <v>0</v>
      </c>
      <c r="BK243" s="80" t="b">
        <f t="shared" si="319"/>
        <v>0</v>
      </c>
      <c r="BL243" s="80" t="b">
        <f t="shared" si="320"/>
        <v>0</v>
      </c>
      <c r="BM243" s="80" t="b">
        <f t="shared" si="321"/>
        <v>0</v>
      </c>
      <c r="BN243" s="80" t="b">
        <f t="shared" si="322"/>
        <v>0</v>
      </c>
      <c r="BO243" s="80" t="b">
        <f t="shared" si="323"/>
        <v>0</v>
      </c>
      <c r="BP243" s="80" t="b">
        <f t="shared" si="324"/>
        <v>0</v>
      </c>
      <c r="BQ243" s="80" t="b">
        <f t="shared" si="325"/>
        <v>0</v>
      </c>
      <c r="BR243" s="80" t="b">
        <f t="shared" si="326"/>
        <v>0</v>
      </c>
      <c r="BS243" s="80" t="b">
        <f t="shared" si="327"/>
        <v>0</v>
      </c>
      <c r="BT243" s="80" t="b">
        <f t="shared" si="328"/>
        <v>0</v>
      </c>
      <c r="BU243" s="80" t="b">
        <f t="shared" si="329"/>
        <v>0</v>
      </c>
      <c r="BV243" s="80" t="b">
        <f t="shared" si="330"/>
        <v>0</v>
      </c>
      <c r="BW243" s="80" t="b">
        <f t="shared" si="331"/>
        <v>0</v>
      </c>
      <c r="BX243" s="80" t="b">
        <f t="shared" si="332"/>
        <v>0</v>
      </c>
      <c r="BY243" s="80" t="b">
        <f t="shared" si="333"/>
        <v>0</v>
      </c>
      <c r="BZ243" s="80" t="b">
        <f t="shared" si="334"/>
        <v>0</v>
      </c>
      <c r="CA243" s="80" t="b">
        <f t="shared" si="335"/>
        <v>0</v>
      </c>
      <c r="CB243" s="80" t="b">
        <f t="shared" si="336"/>
        <v>0</v>
      </c>
      <c r="CC243" s="80" t="b">
        <f t="shared" si="337"/>
        <v>0</v>
      </c>
      <c r="CD243" s="80" t="b">
        <f t="shared" si="338"/>
        <v>0</v>
      </c>
      <c r="CE243" s="80" t="b">
        <f t="shared" si="339"/>
        <v>0</v>
      </c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417" t="str">
        <f t="shared" si="341"/>
        <v/>
      </c>
      <c r="GW243" s="415"/>
    </row>
    <row r="244" spans="1:205" ht="15">
      <c r="A244" s="364"/>
      <c r="B244" s="364"/>
      <c r="C244" s="75"/>
      <c r="D244" s="19"/>
      <c r="E244" s="19"/>
      <c r="F244" s="234">
        <v>60</v>
      </c>
      <c r="G244" s="81" t="str">
        <f t="shared" si="278"/>
        <v/>
      </c>
      <c r="H244" s="81" t="str">
        <f t="shared" si="279"/>
        <v/>
      </c>
      <c r="I244" s="81" t="str">
        <f t="shared" si="280"/>
        <v/>
      </c>
      <c r="J244" s="81" t="str">
        <f t="shared" si="281"/>
        <v/>
      </c>
      <c r="K244" s="81" t="str">
        <f t="shared" si="282"/>
        <v/>
      </c>
      <c r="L244" s="81" t="str">
        <f t="shared" si="283"/>
        <v/>
      </c>
      <c r="M244" s="81" t="str">
        <f t="shared" si="284"/>
        <v/>
      </c>
      <c r="N244" s="81" t="str">
        <f t="shared" si="285"/>
        <v/>
      </c>
      <c r="O244" s="81" t="str">
        <f t="shared" si="286"/>
        <v/>
      </c>
      <c r="P244" s="81" t="str">
        <f t="shared" si="287"/>
        <v/>
      </c>
      <c r="Q244" s="81" t="str">
        <f t="shared" si="288"/>
        <v/>
      </c>
      <c r="R244" s="81" t="str">
        <f t="shared" si="289"/>
        <v/>
      </c>
      <c r="S244" s="81" t="str">
        <f t="shared" si="290"/>
        <v/>
      </c>
      <c r="T244" s="81" t="str">
        <f t="shared" si="291"/>
        <v/>
      </c>
      <c r="U244" s="81" t="str">
        <f t="shared" si="292"/>
        <v/>
      </c>
      <c r="V244" s="81" t="str">
        <f t="shared" si="293"/>
        <v/>
      </c>
      <c r="W244" s="81" t="str">
        <f t="shared" si="294"/>
        <v/>
      </c>
      <c r="X244" s="81" t="str">
        <f t="shared" si="295"/>
        <v/>
      </c>
      <c r="Y244" s="81" t="str">
        <f t="shared" si="296"/>
        <v/>
      </c>
      <c r="Z244" s="81" t="str">
        <f t="shared" si="297"/>
        <v/>
      </c>
      <c r="AA244" s="81" t="str">
        <f t="shared" si="298"/>
        <v/>
      </c>
      <c r="AB244" s="81" t="str">
        <f t="shared" si="299"/>
        <v/>
      </c>
      <c r="AC244" s="81" t="str">
        <f t="shared" si="300"/>
        <v/>
      </c>
      <c r="AD244" s="81" t="str">
        <f t="shared" si="301"/>
        <v/>
      </c>
      <c r="AE244" s="81" t="str">
        <f t="shared" si="302"/>
        <v/>
      </c>
      <c r="AF244" s="81" t="str">
        <f t="shared" si="303"/>
        <v/>
      </c>
      <c r="AG244" s="81" t="str">
        <f t="shared" si="304"/>
        <v/>
      </c>
      <c r="AH244" s="81" t="str">
        <f t="shared" si="305"/>
        <v/>
      </c>
      <c r="AI244" s="81" t="str">
        <f t="shared" si="306"/>
        <v/>
      </c>
      <c r="AJ244" s="81" t="str">
        <f t="shared" si="307"/>
        <v/>
      </c>
      <c r="AK244" s="81" t="str">
        <f t="shared" si="308"/>
        <v/>
      </c>
      <c r="AL244" s="404">
        <f>IF(CALCULADORA!$M$2="VERANO",IF('H. VER.'!F69="","",'H. VER.'!F69),IF('H. INV.'!F69="","",'H. INV.'!F69))</f>
        <v>60</v>
      </c>
      <c r="AM244" s="404" t="str">
        <f>IF(CALCULADORA!$M$2="VERANO",IF('H. VER.'!V69="","",'H. VER.'!V69),IF('H. INV.'!V69="","",'H. INV.'!V69))</f>
        <v/>
      </c>
      <c r="AN244" s="404" t="str">
        <f>IF(CALCULADORA!$M$2="VERANO",IF('H. VER.'!AL69="","",'H. VER.'!AL69),IF('H. INV.'!AL69="","",'H. INV.'!AL69))</f>
        <v/>
      </c>
      <c r="AO244" s="19"/>
      <c r="AP244" s="19"/>
      <c r="AQ244" s="19"/>
      <c r="AR244" s="19"/>
      <c r="AS244" s="19"/>
      <c r="AT244" s="19"/>
      <c r="AU244" s="19"/>
      <c r="AV244" s="19"/>
      <c r="AW244" s="75">
        <f t="shared" si="275"/>
        <v>60</v>
      </c>
      <c r="AX244" s="75" t="str">
        <f t="shared" si="276"/>
        <v/>
      </c>
      <c r="AY244" s="75" t="str">
        <f t="shared" si="340"/>
        <v/>
      </c>
      <c r="AZ244" s="19"/>
      <c r="BA244" s="80" t="b">
        <f t="shared" si="309"/>
        <v>0</v>
      </c>
      <c r="BB244" s="80" t="b">
        <f t="shared" si="310"/>
        <v>0</v>
      </c>
      <c r="BC244" s="80" t="b">
        <f t="shared" si="311"/>
        <v>0</v>
      </c>
      <c r="BD244" s="80" t="b">
        <f t="shared" si="312"/>
        <v>0</v>
      </c>
      <c r="BE244" s="80" t="b">
        <f t="shared" si="313"/>
        <v>0</v>
      </c>
      <c r="BF244" s="80" t="b">
        <f t="shared" si="314"/>
        <v>0</v>
      </c>
      <c r="BG244" s="80" t="b">
        <f t="shared" si="315"/>
        <v>0</v>
      </c>
      <c r="BH244" s="80" t="b">
        <f t="shared" si="316"/>
        <v>0</v>
      </c>
      <c r="BI244" s="80" t="b">
        <f t="shared" si="317"/>
        <v>0</v>
      </c>
      <c r="BJ244" s="80" t="b">
        <f t="shared" si="318"/>
        <v>0</v>
      </c>
      <c r="BK244" s="80" t="b">
        <f t="shared" si="319"/>
        <v>0</v>
      </c>
      <c r="BL244" s="80" t="b">
        <f t="shared" si="320"/>
        <v>0</v>
      </c>
      <c r="BM244" s="80" t="b">
        <f t="shared" si="321"/>
        <v>0</v>
      </c>
      <c r="BN244" s="80" t="b">
        <f t="shared" si="322"/>
        <v>0</v>
      </c>
      <c r="BO244" s="80" t="b">
        <f t="shared" si="323"/>
        <v>0</v>
      </c>
      <c r="BP244" s="80" t="b">
        <f t="shared" si="324"/>
        <v>0</v>
      </c>
      <c r="BQ244" s="80" t="b">
        <f t="shared" si="325"/>
        <v>0</v>
      </c>
      <c r="BR244" s="80" t="b">
        <f t="shared" si="326"/>
        <v>0</v>
      </c>
      <c r="BS244" s="80" t="b">
        <f t="shared" si="327"/>
        <v>0</v>
      </c>
      <c r="BT244" s="80" t="b">
        <f t="shared" si="328"/>
        <v>0</v>
      </c>
      <c r="BU244" s="80" t="b">
        <f t="shared" si="329"/>
        <v>0</v>
      </c>
      <c r="BV244" s="80" t="b">
        <f t="shared" si="330"/>
        <v>0</v>
      </c>
      <c r="BW244" s="80" t="b">
        <f t="shared" si="331"/>
        <v>0</v>
      </c>
      <c r="BX244" s="80" t="b">
        <f t="shared" si="332"/>
        <v>0</v>
      </c>
      <c r="BY244" s="80" t="b">
        <f t="shared" si="333"/>
        <v>0</v>
      </c>
      <c r="BZ244" s="80" t="b">
        <f t="shared" si="334"/>
        <v>0</v>
      </c>
      <c r="CA244" s="80" t="b">
        <f t="shared" si="335"/>
        <v>0</v>
      </c>
      <c r="CB244" s="80" t="b">
        <f t="shared" si="336"/>
        <v>0</v>
      </c>
      <c r="CC244" s="80" t="b">
        <f t="shared" si="337"/>
        <v>0</v>
      </c>
      <c r="CD244" s="80" t="b">
        <f t="shared" si="338"/>
        <v>0</v>
      </c>
      <c r="CE244" s="80" t="b">
        <f t="shared" si="339"/>
        <v>0</v>
      </c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417" t="str">
        <f t="shared" si="341"/>
        <v/>
      </c>
      <c r="GW244" s="415"/>
    </row>
    <row r="245" spans="1:205" ht="15">
      <c r="A245" s="364"/>
      <c r="B245" s="364"/>
      <c r="C245" s="75"/>
      <c r="D245" s="19"/>
      <c r="E245" s="19"/>
      <c r="F245" s="234">
        <v>61</v>
      </c>
      <c r="G245" s="81" t="str">
        <f t="shared" si="278"/>
        <v/>
      </c>
      <c r="H245" s="81" t="str">
        <f t="shared" si="279"/>
        <v/>
      </c>
      <c r="I245" s="81" t="str">
        <f t="shared" si="280"/>
        <v/>
      </c>
      <c r="J245" s="81" t="str">
        <f t="shared" si="281"/>
        <v/>
      </c>
      <c r="K245" s="81" t="str">
        <f t="shared" si="282"/>
        <v/>
      </c>
      <c r="L245" s="81" t="str">
        <f t="shared" si="283"/>
        <v/>
      </c>
      <c r="M245" s="81" t="str">
        <f t="shared" si="284"/>
        <v/>
      </c>
      <c r="N245" s="81" t="str">
        <f t="shared" si="285"/>
        <v/>
      </c>
      <c r="O245" s="81" t="str">
        <f t="shared" si="286"/>
        <v/>
      </c>
      <c r="P245" s="81" t="str">
        <f t="shared" si="287"/>
        <v/>
      </c>
      <c r="Q245" s="81" t="str">
        <f t="shared" si="288"/>
        <v/>
      </c>
      <c r="R245" s="81" t="str">
        <f t="shared" si="289"/>
        <v/>
      </c>
      <c r="S245" s="81" t="str">
        <f t="shared" si="290"/>
        <v/>
      </c>
      <c r="T245" s="81" t="str">
        <f t="shared" si="291"/>
        <v/>
      </c>
      <c r="U245" s="81" t="str">
        <f t="shared" si="292"/>
        <v/>
      </c>
      <c r="V245" s="81" t="str">
        <f t="shared" si="293"/>
        <v/>
      </c>
      <c r="W245" s="81" t="str">
        <f t="shared" si="294"/>
        <v/>
      </c>
      <c r="X245" s="81" t="str">
        <f t="shared" si="295"/>
        <v/>
      </c>
      <c r="Y245" s="81" t="str">
        <f t="shared" si="296"/>
        <v/>
      </c>
      <c r="Z245" s="81" t="str">
        <f t="shared" si="297"/>
        <v/>
      </c>
      <c r="AA245" s="81" t="str">
        <f t="shared" si="298"/>
        <v/>
      </c>
      <c r="AB245" s="81" t="str">
        <f t="shared" si="299"/>
        <v/>
      </c>
      <c r="AC245" s="81" t="str">
        <f t="shared" si="300"/>
        <v/>
      </c>
      <c r="AD245" s="81" t="str">
        <f t="shared" si="301"/>
        <v/>
      </c>
      <c r="AE245" s="81" t="str">
        <f t="shared" si="302"/>
        <v/>
      </c>
      <c r="AF245" s="81" t="str">
        <f t="shared" si="303"/>
        <v/>
      </c>
      <c r="AG245" s="81" t="str">
        <f t="shared" si="304"/>
        <v/>
      </c>
      <c r="AH245" s="81" t="str">
        <f t="shared" si="305"/>
        <v/>
      </c>
      <c r="AI245" s="81" t="str">
        <f t="shared" si="306"/>
        <v/>
      </c>
      <c r="AJ245" s="81" t="str">
        <f t="shared" si="307"/>
        <v/>
      </c>
      <c r="AK245" s="81" t="str">
        <f t="shared" si="308"/>
        <v/>
      </c>
      <c r="AL245" s="404">
        <f>IF(CALCULADORA!$M$2="VERANO",IF('H. VER.'!F70="","",'H. VER.'!F70),IF('H. INV.'!F70="","",'H. INV.'!F70))</f>
        <v>61</v>
      </c>
      <c r="AM245" s="404" t="str">
        <f>IF(CALCULADORA!$M$2="VERANO",IF('H. VER.'!V70="","",'H. VER.'!V70),IF('H. INV.'!V70="","",'H. INV.'!V70))</f>
        <v/>
      </c>
      <c r="AN245" s="404" t="str">
        <f>IF(CALCULADORA!$M$2="VERANO",IF('H. VER.'!AL70="","",'H. VER.'!AL70),IF('H. INV.'!AL70="","",'H. INV.'!AL70))</f>
        <v/>
      </c>
      <c r="AO245" s="19"/>
      <c r="AP245" s="19"/>
      <c r="AQ245" s="19"/>
      <c r="AR245" s="19"/>
      <c r="AS245" s="19"/>
      <c r="AT245" s="19"/>
      <c r="AU245" s="19"/>
      <c r="AV245" s="19"/>
      <c r="AW245" s="75">
        <f t="shared" si="275"/>
        <v>61</v>
      </c>
      <c r="AX245" s="75" t="str">
        <f t="shared" si="276"/>
        <v/>
      </c>
      <c r="AY245" s="75" t="str">
        <f t="shared" si="340"/>
        <v/>
      </c>
      <c r="AZ245" s="19"/>
      <c r="BA245" s="80" t="b">
        <f t="shared" si="309"/>
        <v>0</v>
      </c>
      <c r="BB245" s="80" t="b">
        <f t="shared" si="310"/>
        <v>0</v>
      </c>
      <c r="BC245" s="80" t="b">
        <f t="shared" si="311"/>
        <v>0</v>
      </c>
      <c r="BD245" s="80" t="b">
        <f t="shared" si="312"/>
        <v>0</v>
      </c>
      <c r="BE245" s="80" t="b">
        <f t="shared" si="313"/>
        <v>0</v>
      </c>
      <c r="BF245" s="80" t="b">
        <f t="shared" si="314"/>
        <v>0</v>
      </c>
      <c r="BG245" s="80" t="b">
        <f t="shared" si="315"/>
        <v>0</v>
      </c>
      <c r="BH245" s="80" t="b">
        <f t="shared" si="316"/>
        <v>0</v>
      </c>
      <c r="BI245" s="80" t="b">
        <f t="shared" si="317"/>
        <v>0</v>
      </c>
      <c r="BJ245" s="80" t="b">
        <f t="shared" si="318"/>
        <v>0</v>
      </c>
      <c r="BK245" s="80" t="b">
        <f t="shared" si="319"/>
        <v>0</v>
      </c>
      <c r="BL245" s="80" t="b">
        <f t="shared" si="320"/>
        <v>0</v>
      </c>
      <c r="BM245" s="80" t="b">
        <f t="shared" si="321"/>
        <v>0</v>
      </c>
      <c r="BN245" s="80" t="b">
        <f t="shared" si="322"/>
        <v>0</v>
      </c>
      <c r="BO245" s="80" t="b">
        <f t="shared" si="323"/>
        <v>0</v>
      </c>
      <c r="BP245" s="80" t="b">
        <f t="shared" si="324"/>
        <v>0</v>
      </c>
      <c r="BQ245" s="80" t="b">
        <f t="shared" si="325"/>
        <v>0</v>
      </c>
      <c r="BR245" s="80" t="b">
        <f t="shared" si="326"/>
        <v>0</v>
      </c>
      <c r="BS245" s="80" t="b">
        <f t="shared" si="327"/>
        <v>0</v>
      </c>
      <c r="BT245" s="80" t="b">
        <f t="shared" si="328"/>
        <v>0</v>
      </c>
      <c r="BU245" s="80" t="b">
        <f t="shared" si="329"/>
        <v>0</v>
      </c>
      <c r="BV245" s="80" t="b">
        <f t="shared" si="330"/>
        <v>0</v>
      </c>
      <c r="BW245" s="80" t="b">
        <f t="shared" si="331"/>
        <v>0</v>
      </c>
      <c r="BX245" s="80" t="b">
        <f t="shared" si="332"/>
        <v>0</v>
      </c>
      <c r="BY245" s="80" t="b">
        <f t="shared" si="333"/>
        <v>0</v>
      </c>
      <c r="BZ245" s="80" t="b">
        <f t="shared" si="334"/>
        <v>0</v>
      </c>
      <c r="CA245" s="80" t="b">
        <f t="shared" si="335"/>
        <v>0</v>
      </c>
      <c r="CB245" s="80" t="b">
        <f t="shared" si="336"/>
        <v>0</v>
      </c>
      <c r="CC245" s="80" t="b">
        <f t="shared" si="337"/>
        <v>0</v>
      </c>
      <c r="CD245" s="80" t="b">
        <f t="shared" si="338"/>
        <v>0</v>
      </c>
      <c r="CE245" s="80" t="b">
        <f t="shared" si="339"/>
        <v>0</v>
      </c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417" t="str">
        <f t="shared" si="341"/>
        <v/>
      </c>
      <c r="GW245" s="415"/>
    </row>
    <row r="246" spans="1:205" ht="15">
      <c r="A246" s="364"/>
      <c r="B246" s="364"/>
      <c r="C246" s="75"/>
      <c r="D246" s="19"/>
      <c r="E246" s="19"/>
      <c r="F246" s="234">
        <v>62</v>
      </c>
      <c r="G246" s="81" t="str">
        <f t="shared" si="278"/>
        <v/>
      </c>
      <c r="H246" s="81" t="str">
        <f t="shared" si="279"/>
        <v/>
      </c>
      <c r="I246" s="81" t="str">
        <f t="shared" si="280"/>
        <v/>
      </c>
      <c r="J246" s="81" t="str">
        <f t="shared" si="281"/>
        <v/>
      </c>
      <c r="K246" s="81" t="str">
        <f t="shared" si="282"/>
        <v/>
      </c>
      <c r="L246" s="81" t="str">
        <f t="shared" si="283"/>
        <v/>
      </c>
      <c r="M246" s="81" t="str">
        <f t="shared" si="284"/>
        <v/>
      </c>
      <c r="N246" s="81" t="str">
        <f t="shared" si="285"/>
        <v/>
      </c>
      <c r="O246" s="81" t="str">
        <f t="shared" si="286"/>
        <v/>
      </c>
      <c r="P246" s="81" t="str">
        <f t="shared" si="287"/>
        <v/>
      </c>
      <c r="Q246" s="81" t="str">
        <f t="shared" si="288"/>
        <v/>
      </c>
      <c r="R246" s="81" t="str">
        <f t="shared" si="289"/>
        <v/>
      </c>
      <c r="S246" s="81" t="str">
        <f t="shared" si="290"/>
        <v/>
      </c>
      <c r="T246" s="81" t="str">
        <f t="shared" si="291"/>
        <v/>
      </c>
      <c r="U246" s="81" t="str">
        <f t="shared" si="292"/>
        <v/>
      </c>
      <c r="V246" s="81" t="str">
        <f t="shared" si="293"/>
        <v/>
      </c>
      <c r="W246" s="81" t="str">
        <f t="shared" si="294"/>
        <v/>
      </c>
      <c r="X246" s="81" t="str">
        <f t="shared" si="295"/>
        <v/>
      </c>
      <c r="Y246" s="81" t="str">
        <f t="shared" si="296"/>
        <v/>
      </c>
      <c r="Z246" s="81" t="str">
        <f t="shared" si="297"/>
        <v/>
      </c>
      <c r="AA246" s="81" t="str">
        <f t="shared" si="298"/>
        <v/>
      </c>
      <c r="AB246" s="81" t="str">
        <f t="shared" si="299"/>
        <v/>
      </c>
      <c r="AC246" s="81" t="str">
        <f t="shared" si="300"/>
        <v/>
      </c>
      <c r="AD246" s="81" t="str">
        <f t="shared" si="301"/>
        <v/>
      </c>
      <c r="AE246" s="81" t="str">
        <f t="shared" si="302"/>
        <v/>
      </c>
      <c r="AF246" s="81" t="str">
        <f t="shared" si="303"/>
        <v/>
      </c>
      <c r="AG246" s="81" t="str">
        <f t="shared" si="304"/>
        <v/>
      </c>
      <c r="AH246" s="81" t="str">
        <f t="shared" si="305"/>
        <v/>
      </c>
      <c r="AI246" s="81" t="str">
        <f t="shared" si="306"/>
        <v/>
      </c>
      <c r="AJ246" s="81" t="str">
        <f t="shared" si="307"/>
        <v/>
      </c>
      <c r="AK246" s="81" t="str">
        <f t="shared" si="308"/>
        <v/>
      </c>
      <c r="AL246" s="404">
        <f>IF(CALCULADORA!$M$2="VERANO",IF('H. VER.'!F71="","",'H. VER.'!F71),IF('H. INV.'!F71="","",'H. INV.'!F71))</f>
        <v>62</v>
      </c>
      <c r="AM246" s="404" t="str">
        <f>IF(CALCULADORA!$M$2="VERANO",IF('H. VER.'!V71="","",'H. VER.'!V71),IF('H. INV.'!V71="","",'H. INV.'!V71))</f>
        <v/>
      </c>
      <c r="AN246" s="404" t="str">
        <f>IF(CALCULADORA!$M$2="VERANO",IF('H. VER.'!AL71="","",'H. VER.'!AL71),IF('H. INV.'!AL71="","",'H. INV.'!AL71))</f>
        <v/>
      </c>
      <c r="AO246" s="19"/>
      <c r="AP246" s="19"/>
      <c r="AQ246" s="19"/>
      <c r="AR246" s="19"/>
      <c r="AS246" s="19"/>
      <c r="AT246" s="19"/>
      <c r="AU246" s="19"/>
      <c r="AV246" s="19"/>
      <c r="AW246" s="75">
        <f t="shared" si="275"/>
        <v>62</v>
      </c>
      <c r="AX246" s="75" t="str">
        <f t="shared" si="276"/>
        <v/>
      </c>
      <c r="AY246" s="75" t="str">
        <f t="shared" si="340"/>
        <v/>
      </c>
      <c r="AZ246" s="19"/>
      <c r="BA246" s="80" t="b">
        <f t="shared" si="309"/>
        <v>0</v>
      </c>
      <c r="BB246" s="80" t="b">
        <f t="shared" si="310"/>
        <v>0</v>
      </c>
      <c r="BC246" s="80" t="b">
        <f t="shared" si="311"/>
        <v>0</v>
      </c>
      <c r="BD246" s="80" t="b">
        <f t="shared" si="312"/>
        <v>0</v>
      </c>
      <c r="BE246" s="80" t="b">
        <f t="shared" si="313"/>
        <v>0</v>
      </c>
      <c r="BF246" s="80" t="b">
        <f t="shared" si="314"/>
        <v>0</v>
      </c>
      <c r="BG246" s="80" t="b">
        <f t="shared" si="315"/>
        <v>0</v>
      </c>
      <c r="BH246" s="80" t="b">
        <f t="shared" si="316"/>
        <v>0</v>
      </c>
      <c r="BI246" s="80" t="b">
        <f t="shared" si="317"/>
        <v>0</v>
      </c>
      <c r="BJ246" s="80" t="b">
        <f t="shared" si="318"/>
        <v>0</v>
      </c>
      <c r="BK246" s="80" t="b">
        <f t="shared" si="319"/>
        <v>0</v>
      </c>
      <c r="BL246" s="80" t="b">
        <f t="shared" si="320"/>
        <v>0</v>
      </c>
      <c r="BM246" s="80" t="b">
        <f t="shared" si="321"/>
        <v>0</v>
      </c>
      <c r="BN246" s="80" t="b">
        <f t="shared" si="322"/>
        <v>0</v>
      </c>
      <c r="BO246" s="80" t="b">
        <f t="shared" si="323"/>
        <v>0</v>
      </c>
      <c r="BP246" s="80" t="b">
        <f t="shared" si="324"/>
        <v>0</v>
      </c>
      <c r="BQ246" s="80" t="b">
        <f t="shared" si="325"/>
        <v>0</v>
      </c>
      <c r="BR246" s="80" t="b">
        <f t="shared" si="326"/>
        <v>0</v>
      </c>
      <c r="BS246" s="80" t="b">
        <f t="shared" si="327"/>
        <v>0</v>
      </c>
      <c r="BT246" s="80" t="b">
        <f t="shared" si="328"/>
        <v>0</v>
      </c>
      <c r="BU246" s="80" t="b">
        <f t="shared" si="329"/>
        <v>0</v>
      </c>
      <c r="BV246" s="80" t="b">
        <f t="shared" si="330"/>
        <v>0</v>
      </c>
      <c r="BW246" s="80" t="b">
        <f t="shared" si="331"/>
        <v>0</v>
      </c>
      <c r="BX246" s="80" t="b">
        <f t="shared" si="332"/>
        <v>0</v>
      </c>
      <c r="BY246" s="80" t="b">
        <f t="shared" si="333"/>
        <v>0</v>
      </c>
      <c r="BZ246" s="80" t="b">
        <f t="shared" si="334"/>
        <v>0</v>
      </c>
      <c r="CA246" s="80" t="b">
        <f t="shared" si="335"/>
        <v>0</v>
      </c>
      <c r="CB246" s="80" t="b">
        <f t="shared" si="336"/>
        <v>0</v>
      </c>
      <c r="CC246" s="80" t="b">
        <f t="shared" si="337"/>
        <v>0</v>
      </c>
      <c r="CD246" s="80" t="b">
        <f t="shared" si="338"/>
        <v>0</v>
      </c>
      <c r="CE246" s="80" t="b">
        <f t="shared" si="339"/>
        <v>0</v>
      </c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417" t="str">
        <f t="shared" si="341"/>
        <v/>
      </c>
      <c r="GW246" s="415"/>
    </row>
    <row r="247" spans="1:205" ht="15">
      <c r="A247" s="364"/>
      <c r="B247" s="364"/>
      <c r="C247" s="75"/>
      <c r="D247" s="19"/>
      <c r="E247" s="19"/>
      <c r="F247" s="234">
        <v>63</v>
      </c>
      <c r="G247" s="81" t="str">
        <f t="shared" si="278"/>
        <v/>
      </c>
      <c r="H247" s="81" t="str">
        <f t="shared" si="279"/>
        <v/>
      </c>
      <c r="I247" s="81" t="str">
        <f t="shared" si="280"/>
        <v/>
      </c>
      <c r="J247" s="81" t="str">
        <f t="shared" si="281"/>
        <v/>
      </c>
      <c r="K247" s="81" t="str">
        <f t="shared" si="282"/>
        <v/>
      </c>
      <c r="L247" s="81" t="str">
        <f t="shared" si="283"/>
        <v/>
      </c>
      <c r="M247" s="81" t="str">
        <f t="shared" si="284"/>
        <v/>
      </c>
      <c r="N247" s="81" t="str">
        <f t="shared" si="285"/>
        <v/>
      </c>
      <c r="O247" s="81" t="str">
        <f t="shared" si="286"/>
        <v/>
      </c>
      <c r="P247" s="81" t="str">
        <f t="shared" si="287"/>
        <v/>
      </c>
      <c r="Q247" s="81" t="str">
        <f t="shared" si="288"/>
        <v/>
      </c>
      <c r="R247" s="81" t="str">
        <f t="shared" si="289"/>
        <v/>
      </c>
      <c r="S247" s="81" t="str">
        <f t="shared" si="290"/>
        <v/>
      </c>
      <c r="T247" s="81" t="str">
        <f t="shared" si="291"/>
        <v/>
      </c>
      <c r="U247" s="81" t="str">
        <f t="shared" si="292"/>
        <v/>
      </c>
      <c r="V247" s="81" t="str">
        <f t="shared" si="293"/>
        <v/>
      </c>
      <c r="W247" s="81" t="str">
        <f t="shared" si="294"/>
        <v/>
      </c>
      <c r="X247" s="81" t="str">
        <f t="shared" si="295"/>
        <v/>
      </c>
      <c r="Y247" s="81" t="str">
        <f t="shared" si="296"/>
        <v/>
      </c>
      <c r="Z247" s="81" t="str">
        <f t="shared" si="297"/>
        <v/>
      </c>
      <c r="AA247" s="81" t="str">
        <f t="shared" si="298"/>
        <v/>
      </c>
      <c r="AB247" s="81" t="str">
        <f t="shared" si="299"/>
        <v/>
      </c>
      <c r="AC247" s="81" t="str">
        <f t="shared" si="300"/>
        <v/>
      </c>
      <c r="AD247" s="81" t="str">
        <f t="shared" si="301"/>
        <v/>
      </c>
      <c r="AE247" s="81" t="str">
        <f t="shared" si="302"/>
        <v/>
      </c>
      <c r="AF247" s="81" t="str">
        <f t="shared" si="303"/>
        <v/>
      </c>
      <c r="AG247" s="81" t="str">
        <f t="shared" si="304"/>
        <v/>
      </c>
      <c r="AH247" s="81" t="str">
        <f t="shared" si="305"/>
        <v/>
      </c>
      <c r="AI247" s="81" t="str">
        <f t="shared" si="306"/>
        <v/>
      </c>
      <c r="AJ247" s="81" t="str">
        <f t="shared" si="307"/>
        <v/>
      </c>
      <c r="AK247" s="81" t="str">
        <f t="shared" si="308"/>
        <v/>
      </c>
      <c r="AL247" s="404">
        <f>IF(CALCULADORA!$M$2="VERANO",IF('H. VER.'!F72="","",'H. VER.'!F72),IF('H. INV.'!F72="","",'H. INV.'!F72))</f>
        <v>63</v>
      </c>
      <c r="AM247" s="404" t="str">
        <f>IF(CALCULADORA!$M$2="VERANO",IF('H. VER.'!V72="","",'H. VER.'!V72),IF('H. INV.'!V72="","",'H. INV.'!V72))</f>
        <v/>
      </c>
      <c r="AN247" s="404" t="str">
        <f>IF(CALCULADORA!$M$2="VERANO",IF('H. VER.'!AL72="","",'H. VER.'!AL72),IF('H. INV.'!AL72="","",'H. INV.'!AL72))</f>
        <v/>
      </c>
      <c r="AO247" s="19"/>
      <c r="AP247" s="19"/>
      <c r="AQ247" s="19"/>
      <c r="AR247" s="19"/>
      <c r="AS247" s="19"/>
      <c r="AT247" s="19"/>
      <c r="AU247" s="19"/>
      <c r="AV247" s="19"/>
      <c r="AW247" s="75">
        <f t="shared" si="275"/>
        <v>63</v>
      </c>
      <c r="AX247" s="75" t="str">
        <f t="shared" ref="AX247:AX280" si="342">AM247</f>
        <v/>
      </c>
      <c r="AY247" s="75" t="str">
        <f t="shared" si="340"/>
        <v/>
      </c>
      <c r="AZ247" s="19"/>
      <c r="BA247" s="80" t="b">
        <f t="shared" si="309"/>
        <v>0</v>
      </c>
      <c r="BB247" s="80" t="b">
        <f t="shared" si="310"/>
        <v>0</v>
      </c>
      <c r="BC247" s="80" t="b">
        <f t="shared" si="311"/>
        <v>0</v>
      </c>
      <c r="BD247" s="80" t="b">
        <f t="shared" si="312"/>
        <v>0</v>
      </c>
      <c r="BE247" s="80" t="b">
        <f t="shared" si="313"/>
        <v>0</v>
      </c>
      <c r="BF247" s="80" t="b">
        <f t="shared" si="314"/>
        <v>0</v>
      </c>
      <c r="BG247" s="80" t="b">
        <f t="shared" si="315"/>
        <v>0</v>
      </c>
      <c r="BH247" s="80" t="b">
        <f t="shared" si="316"/>
        <v>0</v>
      </c>
      <c r="BI247" s="80" t="b">
        <f t="shared" si="317"/>
        <v>0</v>
      </c>
      <c r="BJ247" s="80" t="b">
        <f t="shared" si="318"/>
        <v>0</v>
      </c>
      <c r="BK247" s="80" t="b">
        <f t="shared" si="319"/>
        <v>0</v>
      </c>
      <c r="BL247" s="80" t="b">
        <f t="shared" si="320"/>
        <v>0</v>
      </c>
      <c r="BM247" s="80" t="b">
        <f t="shared" si="321"/>
        <v>0</v>
      </c>
      <c r="BN247" s="80" t="b">
        <f t="shared" si="322"/>
        <v>0</v>
      </c>
      <c r="BO247" s="80" t="b">
        <f t="shared" si="323"/>
        <v>0</v>
      </c>
      <c r="BP247" s="80" t="b">
        <f t="shared" si="324"/>
        <v>0</v>
      </c>
      <c r="BQ247" s="80" t="b">
        <f t="shared" si="325"/>
        <v>0</v>
      </c>
      <c r="BR247" s="80" t="b">
        <f t="shared" si="326"/>
        <v>0</v>
      </c>
      <c r="BS247" s="80" t="b">
        <f t="shared" si="327"/>
        <v>0</v>
      </c>
      <c r="BT247" s="80" t="b">
        <f t="shared" si="328"/>
        <v>0</v>
      </c>
      <c r="BU247" s="80" t="b">
        <f t="shared" si="329"/>
        <v>0</v>
      </c>
      <c r="BV247" s="80" t="b">
        <f t="shared" si="330"/>
        <v>0</v>
      </c>
      <c r="BW247" s="80" t="b">
        <f t="shared" si="331"/>
        <v>0</v>
      </c>
      <c r="BX247" s="80" t="b">
        <f t="shared" si="332"/>
        <v>0</v>
      </c>
      <c r="BY247" s="80" t="b">
        <f t="shared" si="333"/>
        <v>0</v>
      </c>
      <c r="BZ247" s="80" t="b">
        <f t="shared" si="334"/>
        <v>0</v>
      </c>
      <c r="CA247" s="80" t="b">
        <f t="shared" si="335"/>
        <v>0</v>
      </c>
      <c r="CB247" s="80" t="b">
        <f t="shared" si="336"/>
        <v>0</v>
      </c>
      <c r="CC247" s="80" t="b">
        <f t="shared" si="337"/>
        <v>0</v>
      </c>
      <c r="CD247" s="80" t="b">
        <f t="shared" si="338"/>
        <v>0</v>
      </c>
      <c r="CE247" s="80" t="b">
        <f t="shared" si="339"/>
        <v>0</v>
      </c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417" t="str">
        <f t="shared" si="341"/>
        <v/>
      </c>
      <c r="GW247" s="415"/>
    </row>
    <row r="248" spans="1:205" ht="15">
      <c r="A248" s="364"/>
      <c r="B248" s="364"/>
      <c r="C248" s="75"/>
      <c r="D248" s="19"/>
      <c r="E248" s="19"/>
      <c r="F248" s="234">
        <v>64</v>
      </c>
      <c r="G248" s="81" t="str">
        <f t="shared" si="278"/>
        <v/>
      </c>
      <c r="H248" s="81" t="str">
        <f t="shared" si="279"/>
        <v/>
      </c>
      <c r="I248" s="81" t="str">
        <f t="shared" si="280"/>
        <v/>
      </c>
      <c r="J248" s="81" t="str">
        <f t="shared" si="281"/>
        <v/>
      </c>
      <c r="K248" s="81" t="str">
        <f t="shared" si="282"/>
        <v/>
      </c>
      <c r="L248" s="81" t="str">
        <f t="shared" si="283"/>
        <v/>
      </c>
      <c r="M248" s="81" t="str">
        <f t="shared" si="284"/>
        <v/>
      </c>
      <c r="N248" s="81" t="str">
        <f t="shared" si="285"/>
        <v/>
      </c>
      <c r="O248" s="81" t="str">
        <f t="shared" si="286"/>
        <v/>
      </c>
      <c r="P248" s="81" t="str">
        <f t="shared" si="287"/>
        <v/>
      </c>
      <c r="Q248" s="81" t="str">
        <f t="shared" si="288"/>
        <v/>
      </c>
      <c r="R248" s="81" t="str">
        <f t="shared" si="289"/>
        <v/>
      </c>
      <c r="S248" s="81" t="str">
        <f t="shared" si="290"/>
        <v/>
      </c>
      <c r="T248" s="81" t="str">
        <f t="shared" si="291"/>
        <v/>
      </c>
      <c r="U248" s="81" t="str">
        <f t="shared" si="292"/>
        <v/>
      </c>
      <c r="V248" s="81" t="str">
        <f t="shared" si="293"/>
        <v/>
      </c>
      <c r="W248" s="81" t="str">
        <f t="shared" si="294"/>
        <v/>
      </c>
      <c r="X248" s="81" t="str">
        <f t="shared" si="295"/>
        <v/>
      </c>
      <c r="Y248" s="81" t="str">
        <f t="shared" si="296"/>
        <v/>
      </c>
      <c r="Z248" s="81" t="str">
        <f t="shared" si="297"/>
        <v/>
      </c>
      <c r="AA248" s="81" t="str">
        <f t="shared" si="298"/>
        <v/>
      </c>
      <c r="AB248" s="81" t="str">
        <f t="shared" si="299"/>
        <v/>
      </c>
      <c r="AC248" s="81" t="str">
        <f t="shared" si="300"/>
        <v/>
      </c>
      <c r="AD248" s="81" t="str">
        <f t="shared" si="301"/>
        <v/>
      </c>
      <c r="AE248" s="81" t="str">
        <f t="shared" si="302"/>
        <v/>
      </c>
      <c r="AF248" s="81" t="str">
        <f t="shared" si="303"/>
        <v/>
      </c>
      <c r="AG248" s="81" t="str">
        <f t="shared" si="304"/>
        <v/>
      </c>
      <c r="AH248" s="81" t="str">
        <f t="shared" si="305"/>
        <v/>
      </c>
      <c r="AI248" s="81" t="str">
        <f t="shared" si="306"/>
        <v/>
      </c>
      <c r="AJ248" s="81" t="str">
        <f t="shared" si="307"/>
        <v/>
      </c>
      <c r="AK248" s="81" t="str">
        <f t="shared" si="308"/>
        <v/>
      </c>
      <c r="AL248" s="404">
        <f>IF(CALCULADORA!$M$2="VERANO",IF('H. VER.'!F73="","",'H. VER.'!F73),IF('H. INV.'!F73="","",'H. INV.'!F73))</f>
        <v>65</v>
      </c>
      <c r="AM248" s="404" t="str">
        <f>IF(CALCULADORA!$M$2="VERANO",IF('H. VER.'!V73="","",'H. VER.'!V73),IF('H. INV.'!V73="","",'H. INV.'!V73))</f>
        <v/>
      </c>
      <c r="AN248" s="404" t="str">
        <f>IF(CALCULADORA!$M$2="VERANO",IF('H. VER.'!AL73="","",'H. VER.'!AL73),IF('H. INV.'!AL73="","",'H. INV.'!AL73))</f>
        <v/>
      </c>
      <c r="AO248" s="19"/>
      <c r="AP248" s="19"/>
      <c r="AQ248" s="19"/>
      <c r="AR248" s="19"/>
      <c r="AS248" s="19"/>
      <c r="AT248" s="19"/>
      <c r="AU248" s="19"/>
      <c r="AV248" s="19"/>
      <c r="AW248" s="75">
        <f t="shared" si="275"/>
        <v>65</v>
      </c>
      <c r="AX248" s="75" t="str">
        <f t="shared" si="342"/>
        <v/>
      </c>
      <c r="AY248" s="75" t="str">
        <f t="shared" si="340"/>
        <v/>
      </c>
      <c r="AZ248" s="19"/>
      <c r="BA248" s="80" t="b">
        <f t="shared" si="309"/>
        <v>0</v>
      </c>
      <c r="BB248" s="80" t="b">
        <f t="shared" si="310"/>
        <v>0</v>
      </c>
      <c r="BC248" s="80" t="b">
        <f t="shared" si="311"/>
        <v>0</v>
      </c>
      <c r="BD248" s="80" t="b">
        <f t="shared" si="312"/>
        <v>0</v>
      </c>
      <c r="BE248" s="80" t="b">
        <f t="shared" si="313"/>
        <v>0</v>
      </c>
      <c r="BF248" s="80" t="b">
        <f t="shared" si="314"/>
        <v>0</v>
      </c>
      <c r="BG248" s="80" t="b">
        <f t="shared" si="315"/>
        <v>0</v>
      </c>
      <c r="BH248" s="80" t="b">
        <f t="shared" si="316"/>
        <v>0</v>
      </c>
      <c r="BI248" s="80" t="b">
        <f t="shared" si="317"/>
        <v>0</v>
      </c>
      <c r="BJ248" s="80" t="b">
        <f t="shared" si="318"/>
        <v>0</v>
      </c>
      <c r="BK248" s="80" t="b">
        <f t="shared" si="319"/>
        <v>0</v>
      </c>
      <c r="BL248" s="80" t="b">
        <f t="shared" si="320"/>
        <v>0</v>
      </c>
      <c r="BM248" s="80" t="b">
        <f t="shared" si="321"/>
        <v>0</v>
      </c>
      <c r="BN248" s="80" t="b">
        <f t="shared" si="322"/>
        <v>0</v>
      </c>
      <c r="BO248" s="80" t="b">
        <f t="shared" si="323"/>
        <v>0</v>
      </c>
      <c r="BP248" s="80" t="b">
        <f t="shared" si="324"/>
        <v>0</v>
      </c>
      <c r="BQ248" s="80" t="b">
        <f t="shared" si="325"/>
        <v>0</v>
      </c>
      <c r="BR248" s="80" t="b">
        <f t="shared" si="326"/>
        <v>0</v>
      </c>
      <c r="BS248" s="80" t="b">
        <f t="shared" si="327"/>
        <v>0</v>
      </c>
      <c r="BT248" s="80" t="b">
        <f t="shared" si="328"/>
        <v>0</v>
      </c>
      <c r="BU248" s="80" t="b">
        <f t="shared" si="329"/>
        <v>0</v>
      </c>
      <c r="BV248" s="80" t="b">
        <f t="shared" si="330"/>
        <v>0</v>
      </c>
      <c r="BW248" s="80" t="b">
        <f t="shared" si="331"/>
        <v>0</v>
      </c>
      <c r="BX248" s="80" t="b">
        <f t="shared" si="332"/>
        <v>0</v>
      </c>
      <c r="BY248" s="80" t="b">
        <f t="shared" si="333"/>
        <v>0</v>
      </c>
      <c r="BZ248" s="80" t="b">
        <f t="shared" si="334"/>
        <v>0</v>
      </c>
      <c r="CA248" s="80" t="b">
        <f t="shared" si="335"/>
        <v>0</v>
      </c>
      <c r="CB248" s="80" t="b">
        <f t="shared" si="336"/>
        <v>0</v>
      </c>
      <c r="CC248" s="80" t="b">
        <f t="shared" si="337"/>
        <v>0</v>
      </c>
      <c r="CD248" s="80" t="b">
        <f t="shared" si="338"/>
        <v>0</v>
      </c>
      <c r="CE248" s="80" t="b">
        <f t="shared" si="339"/>
        <v>0</v>
      </c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417" t="str">
        <f t="shared" si="341"/>
        <v/>
      </c>
      <c r="GW248" s="415"/>
    </row>
    <row r="249" spans="1:205" ht="15">
      <c r="A249" s="364"/>
      <c r="B249" s="364"/>
      <c r="C249" s="75"/>
      <c r="D249" s="19"/>
      <c r="E249" s="19"/>
      <c r="F249" s="234">
        <v>65</v>
      </c>
      <c r="G249" s="81" t="str">
        <f t="shared" ref="G249:G280" si="343">IF(BA249="NO",IF(G$179=$AL$184,$AL249,IF(G$179=$AM$184,$AM249,IF(G$179=$AN$184,$AN249,""))),"")</f>
        <v/>
      </c>
      <c r="H249" s="81" t="str">
        <f t="shared" ref="H249:H280" si="344">IF(BB249="NO",IF(H$179=$AL$184,$AL249,IF(H$179=$AM$184,$AM249,IF(H$179=$AN$184,$AN249,""))),"")</f>
        <v/>
      </c>
      <c r="I249" s="81" t="str">
        <f t="shared" ref="I249:I280" si="345">IF(BC249="NO",IF(I$179=$AL$184,$AL249,IF(I$179=$AM$184,$AM249,IF(I$179=$AN$184,$AN249,""))),"")</f>
        <v/>
      </c>
      <c r="J249" s="81" t="str">
        <f t="shared" ref="J249:J280" si="346">IF(BD249="NO",IF(J$179=$AL$184,$AL249,IF(J$179=$AM$184,$AM249,IF(J$179=$AN$184,$AN249,""))),"")</f>
        <v/>
      </c>
      <c r="K249" s="81" t="str">
        <f t="shared" ref="K249:K280" si="347">IF(BE249="NO",IF(K$179=$AL$184,$AL249,IF(K$179=$AM$184,$AM249,IF(K$179=$AN$184,$AN249,""))),"")</f>
        <v/>
      </c>
      <c r="L249" s="81" t="str">
        <f t="shared" ref="L249:L280" si="348">IF(BF249="NO",IF(L$179=$AL$184,$AL249,IF(L$179=$AM$184,$AM249,IF(L$179=$AN$184,$AN249,""))),"")</f>
        <v/>
      </c>
      <c r="M249" s="81" t="str">
        <f t="shared" ref="M249:M280" si="349">IF(BG249="NO",IF(M$179=$AL$184,$AL249,IF(M$179=$AM$184,$AM249,IF(M$179=$AN$184,$AN249,""))),"")</f>
        <v/>
      </c>
      <c r="N249" s="81" t="str">
        <f t="shared" ref="N249:N280" si="350">IF(BH249="NO",IF(N$179=$AL$184,$AL249,IF(N$179=$AM$184,$AM249,IF(N$179=$AN$184,$AN249,""))),"")</f>
        <v/>
      </c>
      <c r="O249" s="81" t="str">
        <f t="shared" ref="O249:O280" si="351">IF(BI249="NO",IF(O$179=$AL$184,$AL249,IF(O$179=$AM$184,$AM249,IF(O$179=$AN$184,$AN249,""))),"")</f>
        <v/>
      </c>
      <c r="P249" s="81" t="str">
        <f t="shared" ref="P249:P280" si="352">IF(BJ249="NO",IF(P$179=$AL$184,$AL249,IF(P$179=$AM$184,$AM249,IF(P$179=$AN$184,$AN249,""))),"")</f>
        <v/>
      </c>
      <c r="Q249" s="81" t="str">
        <f t="shared" ref="Q249:Q280" si="353">IF(BK249="NO",IF(Q$179=$AL$184,$AL249,IF(Q$179=$AM$184,$AM249,IF(Q$179=$AN$184,$AN249,""))),"")</f>
        <v/>
      </c>
      <c r="R249" s="81" t="str">
        <f t="shared" ref="R249:R280" si="354">IF(BL249="NO",IF(R$179=$AL$184,$AL249,IF(R$179=$AM$184,$AM249,IF(R$179=$AN$184,$AN249,""))),"")</f>
        <v/>
      </c>
      <c r="S249" s="81" t="str">
        <f t="shared" ref="S249:S280" si="355">IF(BM249="NO",IF(S$179=$AL$184,$AL249,IF(S$179=$AM$184,$AM249,IF(S$179=$AN$184,$AN249,""))),"")</f>
        <v/>
      </c>
      <c r="T249" s="81" t="str">
        <f t="shared" ref="T249:T280" si="356">IF(BN249="NO",IF(T$179=$AL$184,$AL249,IF(T$179=$AM$184,$AM249,IF(T$179=$AN$184,$AN249,""))),"")</f>
        <v/>
      </c>
      <c r="U249" s="81" t="str">
        <f t="shared" ref="U249:U280" si="357">IF(BO249="NO",IF(U$179=$AL$184,$AL249,IF(U$179=$AM$184,$AM249,IF(U$179=$AN$184,$AN249,""))),"")</f>
        <v/>
      </c>
      <c r="V249" s="81" t="str">
        <f t="shared" ref="V249:V280" si="358">IF(BP249="NO",IF(V$179=$AL$184,$AL249,IF(V$179=$AM$184,$AM249,IF(V$179=$AN$184,$AN249,""))),"")</f>
        <v/>
      </c>
      <c r="W249" s="81" t="str">
        <f t="shared" ref="W249:W280" si="359">IF(BQ249="NO",IF(W$179=$AL$184,$AL249,IF(W$179=$AM$184,$AM249,IF(W$179=$AN$184,$AN249,""))),"")</f>
        <v/>
      </c>
      <c r="X249" s="81" t="str">
        <f t="shared" ref="X249:X280" si="360">IF(BR249="NO",IF(X$179=$AL$184,$AL249,IF(X$179=$AM$184,$AM249,IF(X$179=$AN$184,$AN249,""))),"")</f>
        <v/>
      </c>
      <c r="Y249" s="81" t="str">
        <f t="shared" ref="Y249:Y280" si="361">IF(BS249="NO",IF(Y$179=$AL$184,$AL249,IF(Y$179=$AM$184,$AM249,IF(Y$179=$AN$184,$AN249,""))),"")</f>
        <v/>
      </c>
      <c r="Z249" s="81" t="str">
        <f t="shared" ref="Z249:Z280" si="362">IF(BT249="NO",IF(Z$179=$AL$184,$AL249,IF(Z$179=$AM$184,$AM249,IF(Z$179=$AN$184,$AN249,""))),"")</f>
        <v/>
      </c>
      <c r="AA249" s="81" t="str">
        <f t="shared" ref="AA249:AA280" si="363">IF(BU249="NO",IF(AA$179=$AL$184,$AL249,IF(AA$179=$AM$184,$AM249,IF(AA$179=$AN$184,$AN249,""))),"")</f>
        <v/>
      </c>
      <c r="AB249" s="81" t="str">
        <f t="shared" ref="AB249:AB280" si="364">IF(BV249="NO",IF(AB$179=$AL$184,$AL249,IF(AB$179=$AM$184,$AM249,IF(AB$179=$AN$184,$AN249,""))),"")</f>
        <v/>
      </c>
      <c r="AC249" s="81" t="str">
        <f t="shared" ref="AC249:AC280" si="365">IF(BW249="NO",IF(AC$179=$AL$184,$AL249,IF(AC$179=$AM$184,$AM249,IF(AC$179=$AN$184,$AN249,""))),"")</f>
        <v/>
      </c>
      <c r="AD249" s="81" t="str">
        <f t="shared" ref="AD249:AD280" si="366">IF(BX249="NO",IF(AD$179=$AL$184,$AL249,IF(AD$179=$AM$184,$AM249,IF(AD$179=$AN$184,$AN249,""))),"")</f>
        <v/>
      </c>
      <c r="AE249" s="81" t="str">
        <f t="shared" ref="AE249:AE280" si="367">IF(BY249="NO",IF(AE$179=$AL$184,$AL249,IF(AE$179=$AM$184,$AM249,IF(AE$179=$AN$184,$AN249,""))),"")</f>
        <v/>
      </c>
      <c r="AF249" s="81" t="str">
        <f t="shared" ref="AF249:AF280" si="368">IF(BZ249="NO",IF(AF$179=$AL$184,$AL249,IF(AF$179=$AM$184,$AM249,IF(AF$179=$AN$184,$AN249,""))),"")</f>
        <v/>
      </c>
      <c r="AG249" s="81" t="str">
        <f t="shared" ref="AG249:AG280" si="369">IF(CA249="NO",IF(AG$179=$AL$184,$AL249,IF(AG$179=$AM$184,$AM249,IF(AG$179=$AN$184,$AN249,""))),"")</f>
        <v/>
      </c>
      <c r="AH249" s="81" t="str">
        <f t="shared" ref="AH249:AH280" si="370">IF(CB249="NO",IF(AH$179=$AL$184,$AL249,IF(AH$179=$AM$184,$AM249,IF(AH$179=$AN$184,$AN249,""))),"")</f>
        <v/>
      </c>
      <c r="AI249" s="81" t="str">
        <f t="shared" ref="AI249:AI280" si="371">IF(CC249="NO",IF(AI$179=$AL$184,$AL249,IF(AI$179=$AM$184,$AM249,IF(AI$179=$AN$184,$AN249,""))),"")</f>
        <v/>
      </c>
      <c r="AJ249" s="81" t="str">
        <f t="shared" ref="AJ249:AJ280" si="372">IF(CD249="NO",IF(AJ$179=$AL$184,$AL249,IF(AJ$179=$AM$184,$AM249,IF(AJ$179=$AN$184,$AN249,""))),"")</f>
        <v/>
      </c>
      <c r="AK249" s="81" t="str">
        <f t="shared" ref="AK249:AK280" si="373">IF(CE249="NO",IF(AK$179=$AL$184,$AL249,IF(AK$179=$AM$184,$AM249,IF(AK$179=$AN$184,$AN249,""))),"")</f>
        <v/>
      </c>
      <c r="AL249" s="404">
        <f>IF(CALCULADORA!$M$2="VERANO",IF('H. VER.'!F74="","",'H. VER.'!F74),IF('H. INV.'!F74="","",'H. INV.'!F74))</f>
        <v>67</v>
      </c>
      <c r="AM249" s="404" t="str">
        <f>IF(CALCULADORA!$M$2="VERANO",IF('H. VER.'!V74="","",'H. VER.'!V74),IF('H. INV.'!V74="","",'H. INV.'!V74))</f>
        <v/>
      </c>
      <c r="AN249" s="404" t="str">
        <f>IF(CALCULADORA!$M$2="VERANO",IF('H. VER.'!AL74="","",'H. VER.'!AL74),IF('H. INV.'!AL74="","",'H. INV.'!AL74))</f>
        <v/>
      </c>
      <c r="AO249" s="19"/>
      <c r="AP249" s="19"/>
      <c r="AQ249" s="19"/>
      <c r="AR249" s="19"/>
      <c r="AS249" s="19"/>
      <c r="AT249" s="19"/>
      <c r="AU249" s="19"/>
      <c r="AV249" s="19"/>
      <c r="AW249" s="75">
        <f t="shared" si="275"/>
        <v>67</v>
      </c>
      <c r="AX249" s="75" t="str">
        <f t="shared" si="342"/>
        <v/>
      </c>
      <c r="AY249" s="75" t="str">
        <f t="shared" si="340"/>
        <v/>
      </c>
      <c r="AZ249" s="19"/>
      <c r="BA249" s="80" t="b">
        <f t="shared" ref="BA249:BA280" si="374">IF(ISNA(IF(G$179=$AL$184,MODE($AL249,G$4:G$153),IF(G$179=$AM$184,MODE($AM249,G$4:G$153),IF(G$179=$AN$184,MODE($AN249,G$4:G$153))))),"NO",IF(G$179=$AL$184,MODE($AL249,G$4:G$153),IF(G$179=$AM$184,MODE($AM249,G$4:G$153),IF(G$179=$AN$184,MODE($AN249,G$4:G$153)))))</f>
        <v>0</v>
      </c>
      <c r="BB249" s="80" t="b">
        <f t="shared" ref="BB249:BB280" si="375">IF(ISNA(IF(H$179=$AL$184,MODE($AL249,H$4:H$153),IF(H$179=$AM$184,MODE($AM249,H$4:H$153),IF(H$179=$AN$184,MODE($AN249,H$4:H$153))))),"NO",IF(H$179=$AL$184,MODE($AL249,H$4:H$153),IF(H$179=$AM$184,MODE($AM249,H$4:H$153),IF(H$179=$AN$184,MODE($AN249,H$4:H$153)))))</f>
        <v>0</v>
      </c>
      <c r="BC249" s="80" t="b">
        <f t="shared" ref="BC249:BC280" si="376">IF(ISNA(IF(I$179=$AL$184,MODE($AL249,I$4:I$153),IF(I$179=$AM$184,MODE($AM249,I$4:I$153),IF(I$179=$AN$184,MODE($AN249,I$4:I$153))))),"NO",IF(I$179=$AL$184,MODE($AL249,I$4:I$153),IF(I$179=$AM$184,MODE($AM249,I$4:I$153),IF(I$179=$AN$184,MODE($AN249,I$4:I$153)))))</f>
        <v>0</v>
      </c>
      <c r="BD249" s="80" t="b">
        <f t="shared" ref="BD249:BD280" si="377">IF(ISNA(IF(J$179=$AL$184,MODE($AL249,J$4:J$153),IF(J$179=$AM$184,MODE($AM249,J$4:J$153),IF(J$179=$AN$184,MODE($AN249,J$4:J$153))))),"NO",IF(J$179=$AL$184,MODE($AL249,J$4:J$153),IF(J$179=$AM$184,MODE($AM249,J$4:J$153),IF(J$179=$AN$184,MODE($AN249,J$4:J$153)))))</f>
        <v>0</v>
      </c>
      <c r="BE249" s="80" t="b">
        <f t="shared" ref="BE249:BE280" si="378">IF(ISNA(IF(K$179=$AL$184,MODE($AL249,K$4:K$153),IF(K$179=$AM$184,MODE($AM249,K$4:K$153),IF(K$179=$AN$184,MODE($AN249,K$4:K$153))))),"NO",IF(K$179=$AL$184,MODE($AL249,K$4:K$153),IF(K$179=$AM$184,MODE($AM249,K$4:K$153),IF(K$179=$AN$184,MODE($AN249,K$4:K$153)))))</f>
        <v>0</v>
      </c>
      <c r="BF249" s="80" t="b">
        <f t="shared" ref="BF249:BF280" si="379">IF(ISNA(IF(L$179=$AL$184,MODE($AL249,L$4:L$153),IF(L$179=$AM$184,MODE($AM249,L$4:L$153),IF(L$179=$AN$184,MODE($AN249,L$4:L$153))))),"NO",IF(L$179=$AL$184,MODE($AL249,L$4:L$153),IF(L$179=$AM$184,MODE($AM249,L$4:L$153),IF(L$179=$AN$184,MODE($AN249,L$4:L$153)))))</f>
        <v>0</v>
      </c>
      <c r="BG249" s="80" t="b">
        <f t="shared" ref="BG249:BG280" si="380">IF(ISNA(IF(M$179=$AL$184,MODE($AL249,M$4:M$153),IF(M$179=$AM$184,MODE($AM249,M$4:M$153),IF(M$179=$AN$184,MODE($AN249,M$4:M$153))))),"NO",IF(M$179=$AL$184,MODE($AL249,M$4:M$153),IF(M$179=$AM$184,MODE($AM249,M$4:M$153),IF(M$179=$AN$184,MODE($AN249,M$4:M$153)))))</f>
        <v>0</v>
      </c>
      <c r="BH249" s="80" t="b">
        <f t="shared" ref="BH249:BH280" si="381">IF(ISNA(IF(N$179=$AL$184,MODE($AL249,N$4:N$153),IF(N$179=$AM$184,MODE($AM249,N$4:N$153),IF(N$179=$AN$184,MODE($AN249,N$4:N$153))))),"NO",IF(N$179=$AL$184,MODE($AL249,N$4:N$153),IF(N$179=$AM$184,MODE($AM249,N$4:N$153),IF(N$179=$AN$184,MODE($AN249,N$4:N$153)))))</f>
        <v>0</v>
      </c>
      <c r="BI249" s="80" t="b">
        <f t="shared" ref="BI249:BI280" si="382">IF(ISNA(IF(O$179=$AL$184,MODE($AL249,O$4:O$153),IF(O$179=$AM$184,MODE($AM249,O$4:O$153),IF(O$179=$AN$184,MODE($AN249,O$4:O$153))))),"NO",IF(O$179=$AL$184,MODE($AL249,O$4:O$153),IF(O$179=$AM$184,MODE($AM249,O$4:O$153),IF(O$179=$AN$184,MODE($AN249,O$4:O$153)))))</f>
        <v>0</v>
      </c>
      <c r="BJ249" s="80" t="b">
        <f t="shared" ref="BJ249:BJ280" si="383">IF(ISNA(IF(P$179=$AL$184,MODE($AL249,P$4:P$153),IF(P$179=$AM$184,MODE($AM249,P$4:P$153),IF(P$179=$AN$184,MODE($AN249,P$4:P$153))))),"NO",IF(P$179=$AL$184,MODE($AL249,P$4:P$153),IF(P$179=$AM$184,MODE($AM249,P$4:P$153),IF(P$179=$AN$184,MODE($AN249,P$4:P$153)))))</f>
        <v>0</v>
      </c>
      <c r="BK249" s="80" t="b">
        <f t="shared" ref="BK249:BK280" si="384">IF(ISNA(IF(Q$179=$AL$184,MODE($AL249,Q$4:Q$153),IF(Q$179=$AM$184,MODE($AM249,Q$4:Q$153),IF(Q$179=$AN$184,MODE($AN249,Q$4:Q$153))))),"NO",IF(Q$179=$AL$184,MODE($AL249,Q$4:Q$153),IF(Q$179=$AM$184,MODE($AM249,Q$4:Q$153),IF(Q$179=$AN$184,MODE($AN249,Q$4:Q$153)))))</f>
        <v>0</v>
      </c>
      <c r="BL249" s="80" t="b">
        <f t="shared" ref="BL249:BL280" si="385">IF(ISNA(IF(R$179=$AL$184,MODE($AL249,R$4:R$153),IF(R$179=$AM$184,MODE($AM249,R$4:R$153),IF(R$179=$AN$184,MODE($AN249,R$4:R$153))))),"NO",IF(R$179=$AL$184,MODE($AL249,R$4:R$153),IF(R$179=$AM$184,MODE($AM249,R$4:R$153),IF(R$179=$AN$184,MODE($AN249,R$4:R$153)))))</f>
        <v>0</v>
      </c>
      <c r="BM249" s="80" t="b">
        <f t="shared" ref="BM249:BM280" si="386">IF(ISNA(IF(S$179=$AL$184,MODE($AL249,S$4:S$153),IF(S$179=$AM$184,MODE($AM249,S$4:S$153),IF(S$179=$AN$184,MODE($AN249,S$4:S$153))))),"NO",IF(S$179=$AL$184,MODE($AL249,S$4:S$153),IF(S$179=$AM$184,MODE($AM249,S$4:S$153),IF(S$179=$AN$184,MODE($AN249,S$4:S$153)))))</f>
        <v>0</v>
      </c>
      <c r="BN249" s="80" t="b">
        <f t="shared" ref="BN249:BN280" si="387">IF(ISNA(IF(T$179=$AL$184,MODE($AL249,T$4:T$153),IF(T$179=$AM$184,MODE($AM249,T$4:T$153),IF(T$179=$AN$184,MODE($AN249,T$4:T$153))))),"NO",IF(T$179=$AL$184,MODE($AL249,T$4:T$153),IF(T$179=$AM$184,MODE($AM249,T$4:T$153),IF(T$179=$AN$184,MODE($AN249,T$4:T$153)))))</f>
        <v>0</v>
      </c>
      <c r="BO249" s="80" t="b">
        <f t="shared" ref="BO249:BO280" si="388">IF(ISNA(IF(U$179=$AL$184,MODE($AL249,U$4:U$153),IF(U$179=$AM$184,MODE($AM249,U$4:U$153),IF(U$179=$AN$184,MODE($AN249,U$4:U$153))))),"NO",IF(U$179=$AL$184,MODE($AL249,U$4:U$153),IF(U$179=$AM$184,MODE($AM249,U$4:U$153),IF(U$179=$AN$184,MODE($AN249,U$4:U$153)))))</f>
        <v>0</v>
      </c>
      <c r="BP249" s="80" t="b">
        <f t="shared" ref="BP249:BP280" si="389">IF(ISNA(IF(V$179=$AL$184,MODE($AL249,V$4:V$153),IF(V$179=$AM$184,MODE($AM249,V$4:V$153),IF(V$179=$AN$184,MODE($AN249,V$4:V$153))))),"NO",IF(V$179=$AL$184,MODE($AL249,V$4:V$153),IF(V$179=$AM$184,MODE($AM249,V$4:V$153),IF(V$179=$AN$184,MODE($AN249,V$4:V$153)))))</f>
        <v>0</v>
      </c>
      <c r="BQ249" s="80" t="b">
        <f t="shared" ref="BQ249:BQ280" si="390">IF(ISNA(IF(W$179=$AL$184,MODE($AL249,W$4:W$153),IF(W$179=$AM$184,MODE($AM249,W$4:W$153),IF(W$179=$AN$184,MODE($AN249,W$4:W$153))))),"NO",IF(W$179=$AL$184,MODE($AL249,W$4:W$153),IF(W$179=$AM$184,MODE($AM249,W$4:W$153),IF(W$179=$AN$184,MODE($AN249,W$4:W$153)))))</f>
        <v>0</v>
      </c>
      <c r="BR249" s="80" t="b">
        <f t="shared" ref="BR249:BR280" si="391">IF(ISNA(IF(X$179=$AL$184,MODE($AL249,X$4:X$153),IF(X$179=$AM$184,MODE($AM249,X$4:X$153),IF(X$179=$AN$184,MODE($AN249,X$4:X$153))))),"NO",IF(X$179=$AL$184,MODE($AL249,X$4:X$153),IF(X$179=$AM$184,MODE($AM249,X$4:X$153),IF(X$179=$AN$184,MODE($AN249,X$4:X$153)))))</f>
        <v>0</v>
      </c>
      <c r="BS249" s="80" t="b">
        <f t="shared" ref="BS249:BS280" si="392">IF(ISNA(IF(Y$179=$AL$184,MODE($AL249,Y$4:Y$153),IF(Y$179=$AM$184,MODE($AM249,Y$4:Y$153),IF(Y$179=$AN$184,MODE($AN249,Y$4:Y$153))))),"NO",IF(Y$179=$AL$184,MODE($AL249,Y$4:Y$153),IF(Y$179=$AM$184,MODE($AM249,Y$4:Y$153),IF(Y$179=$AN$184,MODE($AN249,Y$4:Y$153)))))</f>
        <v>0</v>
      </c>
      <c r="BT249" s="80" t="b">
        <f t="shared" ref="BT249:BT280" si="393">IF(ISNA(IF(Z$179=$AL$184,MODE($AL249,Z$4:Z$153),IF(Z$179=$AM$184,MODE($AM249,Z$4:Z$153),IF(Z$179=$AN$184,MODE($AN249,Z$4:Z$153))))),"NO",IF(Z$179=$AL$184,MODE($AL249,Z$4:Z$153),IF(Z$179=$AM$184,MODE($AM249,Z$4:Z$153),IF(Z$179=$AN$184,MODE($AN249,Z$4:Z$153)))))</f>
        <v>0</v>
      </c>
      <c r="BU249" s="80" t="b">
        <f t="shared" ref="BU249:BU280" si="394">IF(ISNA(IF(AA$179=$AL$184,MODE($AL249,AA$4:AA$153),IF(AA$179=$AM$184,MODE($AM249,AA$4:AA$153),IF(AA$179=$AN$184,MODE($AN249,AA$4:AA$153))))),"NO",IF(AA$179=$AL$184,MODE($AL249,AA$4:AA$153),IF(AA$179=$AM$184,MODE($AM249,AA$4:AA$153),IF(AA$179=$AN$184,MODE($AN249,AA$4:AA$153)))))</f>
        <v>0</v>
      </c>
      <c r="BV249" s="80" t="b">
        <f t="shared" ref="BV249:BV280" si="395">IF(ISNA(IF(AB$179=$AL$184,MODE($AL249,AB$4:AB$153),IF(AB$179=$AM$184,MODE($AM249,AB$4:AB$153),IF(AB$179=$AN$184,MODE($AN249,AB$4:AB$153))))),"NO",IF(AB$179=$AL$184,MODE($AL249,AB$4:AB$153),IF(AB$179=$AM$184,MODE($AM249,AB$4:AB$153),IF(AB$179=$AN$184,MODE($AN249,AB$4:AB$153)))))</f>
        <v>0</v>
      </c>
      <c r="BW249" s="80" t="b">
        <f t="shared" ref="BW249:BW280" si="396">IF(ISNA(IF(AC$179=$AL$184,MODE($AL249,AC$4:AC$153),IF(AC$179=$AM$184,MODE($AM249,AC$4:AC$153),IF(AC$179=$AN$184,MODE($AN249,AC$4:AC$153))))),"NO",IF(AC$179=$AL$184,MODE($AL249,AC$4:AC$153),IF(AC$179=$AM$184,MODE($AM249,AC$4:AC$153),IF(AC$179=$AN$184,MODE($AN249,AC$4:AC$153)))))</f>
        <v>0</v>
      </c>
      <c r="BX249" s="80" t="b">
        <f t="shared" ref="BX249:BX280" si="397">IF(ISNA(IF(AD$179=$AL$184,MODE($AL249,AD$4:AD$153),IF(AD$179=$AM$184,MODE($AM249,AD$4:AD$153),IF(AD$179=$AN$184,MODE($AN249,AD$4:AD$153))))),"NO",IF(AD$179=$AL$184,MODE($AL249,AD$4:AD$153),IF(AD$179=$AM$184,MODE($AM249,AD$4:AD$153),IF(AD$179=$AN$184,MODE($AN249,AD$4:AD$153)))))</f>
        <v>0</v>
      </c>
      <c r="BY249" s="80" t="b">
        <f t="shared" ref="BY249:BY280" si="398">IF(ISNA(IF(AE$179=$AL$184,MODE($AL249,AE$4:AE$153),IF(AE$179=$AM$184,MODE($AM249,AE$4:AE$153),IF(AE$179=$AN$184,MODE($AN249,AE$4:AE$153))))),"NO",IF(AE$179=$AL$184,MODE($AL249,AE$4:AE$153),IF(AE$179=$AM$184,MODE($AM249,AE$4:AE$153),IF(AE$179=$AN$184,MODE($AN249,AE$4:AE$153)))))</f>
        <v>0</v>
      </c>
      <c r="BZ249" s="80" t="b">
        <f t="shared" ref="BZ249:BZ280" si="399">IF(ISNA(IF(AF$179=$AL$184,MODE($AL249,AF$4:AF$153),IF(AF$179=$AM$184,MODE($AM249,AF$4:AF$153),IF(AF$179=$AN$184,MODE($AN249,AF$4:AF$153))))),"NO",IF(AF$179=$AL$184,MODE($AL249,AF$4:AF$153),IF(AF$179=$AM$184,MODE($AM249,AF$4:AF$153),IF(AF$179=$AN$184,MODE($AN249,AF$4:AF$153)))))</f>
        <v>0</v>
      </c>
      <c r="CA249" s="80" t="b">
        <f t="shared" ref="CA249:CA280" si="400">IF(ISNA(IF(AG$179=$AL$184,MODE($AL249,AG$4:AG$153),IF(AG$179=$AM$184,MODE($AM249,AG$4:AG$153),IF(AG$179=$AN$184,MODE($AN249,AG$4:AG$153))))),"NO",IF(AG$179=$AL$184,MODE($AL249,AG$4:AG$153),IF(AG$179=$AM$184,MODE($AM249,AG$4:AG$153),IF(AG$179=$AN$184,MODE($AN249,AG$4:AG$153)))))</f>
        <v>0</v>
      </c>
      <c r="CB249" s="80" t="b">
        <f t="shared" ref="CB249:CB280" si="401">IF(ISNA(IF(AH$179=$AL$184,MODE($AL249,AH$4:AH$153),IF(AH$179=$AM$184,MODE($AM249,AH$4:AH$153),IF(AH$179=$AN$184,MODE($AN249,AH$4:AH$153))))),"NO",IF(AH$179=$AL$184,MODE($AL249,AH$4:AH$153),IF(AH$179=$AM$184,MODE($AM249,AH$4:AH$153),IF(AH$179=$AN$184,MODE($AN249,AH$4:AH$153)))))</f>
        <v>0</v>
      </c>
      <c r="CC249" s="80" t="b">
        <f t="shared" ref="CC249:CC280" si="402">IF(ISNA(IF(AI$179=$AL$184,MODE($AL249,AI$4:AI$153),IF(AI$179=$AM$184,MODE($AM249,AI$4:AI$153),IF(AI$179=$AN$184,MODE($AN249,AI$4:AI$153))))),"NO",IF(AI$179=$AL$184,MODE($AL249,AI$4:AI$153),IF(AI$179=$AM$184,MODE($AM249,AI$4:AI$153),IF(AI$179=$AN$184,MODE($AN249,AI$4:AI$153)))))</f>
        <v>0</v>
      </c>
      <c r="CD249" s="80" t="b">
        <f t="shared" ref="CD249:CD280" si="403">IF(ISNA(IF(AJ$179=$AL$184,MODE($AL249,AJ$4:AJ$153),IF(AJ$179=$AM$184,MODE($AM249,AJ$4:AJ$153),IF(AJ$179=$AN$184,MODE($AN249,AJ$4:AJ$153))))),"NO",IF(AJ$179=$AL$184,MODE($AL249,AJ$4:AJ$153),IF(AJ$179=$AM$184,MODE($AM249,AJ$4:AJ$153),IF(AJ$179=$AN$184,MODE($AN249,AJ$4:AJ$153)))))</f>
        <v>0</v>
      </c>
      <c r="CE249" s="80" t="b">
        <f t="shared" ref="CE249:CE280" si="404">IF(ISNA(IF(AK$179=$AL$184,MODE($AL249,AK$4:AK$153),IF(AK$179=$AM$184,MODE($AM249,AK$4:AK$153),IF(AK$179=$AN$184,MODE($AN249,AK$4:AK$153))))),"NO",IF(AK$179=$AL$184,MODE($AL249,AK$4:AK$153),IF(AK$179=$AM$184,MODE($AM249,AK$4:AK$153),IF(AK$179=$AN$184,MODE($AN249,AK$4:AK$153)))))</f>
        <v>0</v>
      </c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417" t="str">
        <f t="shared" si="341"/>
        <v/>
      </c>
      <c r="GW249" s="415"/>
    </row>
    <row r="250" spans="1:205" ht="15">
      <c r="A250" s="364"/>
      <c r="B250" s="364"/>
      <c r="C250" s="75"/>
      <c r="D250" s="19"/>
      <c r="E250" s="19"/>
      <c r="F250" s="234">
        <v>66</v>
      </c>
      <c r="G250" s="81" t="str">
        <f t="shared" si="343"/>
        <v/>
      </c>
      <c r="H250" s="81" t="str">
        <f t="shared" si="344"/>
        <v/>
      </c>
      <c r="I250" s="81" t="str">
        <f t="shared" si="345"/>
        <v/>
      </c>
      <c r="J250" s="81" t="str">
        <f t="shared" si="346"/>
        <v/>
      </c>
      <c r="K250" s="81" t="str">
        <f t="shared" si="347"/>
        <v/>
      </c>
      <c r="L250" s="81" t="str">
        <f t="shared" si="348"/>
        <v/>
      </c>
      <c r="M250" s="81" t="str">
        <f t="shared" si="349"/>
        <v/>
      </c>
      <c r="N250" s="81" t="str">
        <f t="shared" si="350"/>
        <v/>
      </c>
      <c r="O250" s="81" t="str">
        <f t="shared" si="351"/>
        <v/>
      </c>
      <c r="P250" s="81" t="str">
        <f t="shared" si="352"/>
        <v/>
      </c>
      <c r="Q250" s="81" t="str">
        <f t="shared" si="353"/>
        <v/>
      </c>
      <c r="R250" s="81" t="str">
        <f t="shared" si="354"/>
        <v/>
      </c>
      <c r="S250" s="81" t="str">
        <f t="shared" si="355"/>
        <v/>
      </c>
      <c r="T250" s="81" t="str">
        <f t="shared" si="356"/>
        <v/>
      </c>
      <c r="U250" s="81" t="str">
        <f t="shared" si="357"/>
        <v/>
      </c>
      <c r="V250" s="81" t="str">
        <f t="shared" si="358"/>
        <v/>
      </c>
      <c r="W250" s="81" t="str">
        <f t="shared" si="359"/>
        <v/>
      </c>
      <c r="X250" s="81" t="str">
        <f t="shared" si="360"/>
        <v/>
      </c>
      <c r="Y250" s="81" t="str">
        <f t="shared" si="361"/>
        <v/>
      </c>
      <c r="Z250" s="81" t="str">
        <f t="shared" si="362"/>
        <v/>
      </c>
      <c r="AA250" s="81" t="str">
        <f t="shared" si="363"/>
        <v/>
      </c>
      <c r="AB250" s="81" t="str">
        <f t="shared" si="364"/>
        <v/>
      </c>
      <c r="AC250" s="81" t="str">
        <f t="shared" si="365"/>
        <v/>
      </c>
      <c r="AD250" s="81" t="str">
        <f t="shared" si="366"/>
        <v/>
      </c>
      <c r="AE250" s="81" t="str">
        <f t="shared" si="367"/>
        <v/>
      </c>
      <c r="AF250" s="81" t="str">
        <f t="shared" si="368"/>
        <v/>
      </c>
      <c r="AG250" s="81" t="str">
        <f t="shared" si="369"/>
        <v/>
      </c>
      <c r="AH250" s="81" t="str">
        <f t="shared" si="370"/>
        <v/>
      </c>
      <c r="AI250" s="81" t="str">
        <f t="shared" si="371"/>
        <v/>
      </c>
      <c r="AJ250" s="81" t="str">
        <f t="shared" si="372"/>
        <v/>
      </c>
      <c r="AK250" s="81" t="str">
        <f t="shared" si="373"/>
        <v/>
      </c>
      <c r="AL250" s="404">
        <f>IF(CALCULADORA!$M$2="VERANO",IF('H. VER.'!F75="","",'H. VER.'!F75),IF('H. INV.'!F75="","",'H. INV.'!F75))</f>
        <v>69</v>
      </c>
      <c r="AM250" s="404" t="str">
        <f>IF(CALCULADORA!$M$2="VERANO",IF('H. VER.'!V75="","",'H. VER.'!V75),IF('H. INV.'!V75="","",'H. INV.'!V75))</f>
        <v/>
      </c>
      <c r="AN250" s="404" t="str">
        <f>IF(CALCULADORA!$M$2="VERANO",IF('H. VER.'!AL75="","",'H. VER.'!AL75),IF('H. INV.'!AL75="","",'H. INV.'!AL75))</f>
        <v/>
      </c>
      <c r="AO250" s="19"/>
      <c r="AP250" s="19"/>
      <c r="AQ250" s="19"/>
      <c r="AR250" s="19"/>
      <c r="AS250" s="19"/>
      <c r="AT250" s="19"/>
      <c r="AU250" s="19"/>
      <c r="AV250" s="19"/>
      <c r="AW250" s="75">
        <f t="shared" ref="AW250:AW280" si="405">AL250</f>
        <v>69</v>
      </c>
      <c r="AX250" s="75" t="str">
        <f t="shared" si="342"/>
        <v/>
      </c>
      <c r="AY250" s="75" t="str">
        <f t="shared" ref="AY250:AY281" si="406">AN250</f>
        <v/>
      </c>
      <c r="AZ250" s="19"/>
      <c r="BA250" s="80" t="b">
        <f t="shared" si="374"/>
        <v>0</v>
      </c>
      <c r="BB250" s="80" t="b">
        <f t="shared" si="375"/>
        <v>0</v>
      </c>
      <c r="BC250" s="80" t="b">
        <f t="shared" si="376"/>
        <v>0</v>
      </c>
      <c r="BD250" s="80" t="b">
        <f t="shared" si="377"/>
        <v>0</v>
      </c>
      <c r="BE250" s="80" t="b">
        <f t="shared" si="378"/>
        <v>0</v>
      </c>
      <c r="BF250" s="80" t="b">
        <f t="shared" si="379"/>
        <v>0</v>
      </c>
      <c r="BG250" s="80" t="b">
        <f t="shared" si="380"/>
        <v>0</v>
      </c>
      <c r="BH250" s="80" t="b">
        <f t="shared" si="381"/>
        <v>0</v>
      </c>
      <c r="BI250" s="80" t="b">
        <f t="shared" si="382"/>
        <v>0</v>
      </c>
      <c r="BJ250" s="80" t="b">
        <f t="shared" si="383"/>
        <v>0</v>
      </c>
      <c r="BK250" s="80" t="b">
        <f t="shared" si="384"/>
        <v>0</v>
      </c>
      <c r="BL250" s="80" t="b">
        <f t="shared" si="385"/>
        <v>0</v>
      </c>
      <c r="BM250" s="80" t="b">
        <f t="shared" si="386"/>
        <v>0</v>
      </c>
      <c r="BN250" s="80" t="b">
        <f t="shared" si="387"/>
        <v>0</v>
      </c>
      <c r="BO250" s="80" t="b">
        <f t="shared" si="388"/>
        <v>0</v>
      </c>
      <c r="BP250" s="80" t="b">
        <f t="shared" si="389"/>
        <v>0</v>
      </c>
      <c r="BQ250" s="80" t="b">
        <f t="shared" si="390"/>
        <v>0</v>
      </c>
      <c r="BR250" s="80" t="b">
        <f t="shared" si="391"/>
        <v>0</v>
      </c>
      <c r="BS250" s="80" t="b">
        <f t="shared" si="392"/>
        <v>0</v>
      </c>
      <c r="BT250" s="80" t="b">
        <f t="shared" si="393"/>
        <v>0</v>
      </c>
      <c r="BU250" s="80" t="b">
        <f t="shared" si="394"/>
        <v>0</v>
      </c>
      <c r="BV250" s="80" t="b">
        <f t="shared" si="395"/>
        <v>0</v>
      </c>
      <c r="BW250" s="80" t="b">
        <f t="shared" si="396"/>
        <v>0</v>
      </c>
      <c r="BX250" s="80" t="b">
        <f t="shared" si="397"/>
        <v>0</v>
      </c>
      <c r="BY250" s="80" t="b">
        <f t="shared" si="398"/>
        <v>0</v>
      </c>
      <c r="BZ250" s="80" t="b">
        <f t="shared" si="399"/>
        <v>0</v>
      </c>
      <c r="CA250" s="80" t="b">
        <f t="shared" si="400"/>
        <v>0</v>
      </c>
      <c r="CB250" s="80" t="b">
        <f t="shared" si="401"/>
        <v>0</v>
      </c>
      <c r="CC250" s="80" t="b">
        <f t="shared" si="402"/>
        <v>0</v>
      </c>
      <c r="CD250" s="80" t="b">
        <f t="shared" si="403"/>
        <v>0</v>
      </c>
      <c r="CE250" s="80" t="b">
        <f t="shared" si="404"/>
        <v>0</v>
      </c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417" t="str">
        <f t="shared" si="341"/>
        <v/>
      </c>
      <c r="GW250" s="415"/>
    </row>
    <row r="251" spans="1:205" ht="15">
      <c r="A251" s="364"/>
      <c r="B251" s="364"/>
      <c r="C251" s="75"/>
      <c r="D251" s="19"/>
      <c r="E251" s="19"/>
      <c r="F251" s="234">
        <v>67</v>
      </c>
      <c r="G251" s="81" t="str">
        <f t="shared" si="343"/>
        <v/>
      </c>
      <c r="H251" s="81" t="str">
        <f t="shared" si="344"/>
        <v/>
      </c>
      <c r="I251" s="81" t="str">
        <f t="shared" si="345"/>
        <v/>
      </c>
      <c r="J251" s="81" t="str">
        <f t="shared" si="346"/>
        <v/>
      </c>
      <c r="K251" s="81" t="str">
        <f t="shared" si="347"/>
        <v/>
      </c>
      <c r="L251" s="81" t="str">
        <f t="shared" si="348"/>
        <v/>
      </c>
      <c r="M251" s="81" t="str">
        <f t="shared" si="349"/>
        <v/>
      </c>
      <c r="N251" s="81" t="str">
        <f t="shared" si="350"/>
        <v/>
      </c>
      <c r="O251" s="81" t="str">
        <f t="shared" si="351"/>
        <v/>
      </c>
      <c r="P251" s="81" t="str">
        <f t="shared" si="352"/>
        <v/>
      </c>
      <c r="Q251" s="81" t="str">
        <f t="shared" si="353"/>
        <v/>
      </c>
      <c r="R251" s="81" t="str">
        <f t="shared" si="354"/>
        <v/>
      </c>
      <c r="S251" s="81" t="str">
        <f t="shared" si="355"/>
        <v/>
      </c>
      <c r="T251" s="81" t="str">
        <f t="shared" si="356"/>
        <v/>
      </c>
      <c r="U251" s="81" t="str">
        <f t="shared" si="357"/>
        <v/>
      </c>
      <c r="V251" s="81" t="str">
        <f t="shared" si="358"/>
        <v/>
      </c>
      <c r="W251" s="81" t="str">
        <f t="shared" si="359"/>
        <v/>
      </c>
      <c r="X251" s="81" t="str">
        <f t="shared" si="360"/>
        <v/>
      </c>
      <c r="Y251" s="81" t="str">
        <f t="shared" si="361"/>
        <v/>
      </c>
      <c r="Z251" s="81" t="str">
        <f t="shared" si="362"/>
        <v/>
      </c>
      <c r="AA251" s="81" t="str">
        <f t="shared" si="363"/>
        <v/>
      </c>
      <c r="AB251" s="81" t="str">
        <f t="shared" si="364"/>
        <v/>
      </c>
      <c r="AC251" s="81" t="str">
        <f t="shared" si="365"/>
        <v/>
      </c>
      <c r="AD251" s="81" t="str">
        <f t="shared" si="366"/>
        <v/>
      </c>
      <c r="AE251" s="81" t="str">
        <f t="shared" si="367"/>
        <v/>
      </c>
      <c r="AF251" s="81" t="str">
        <f t="shared" si="368"/>
        <v/>
      </c>
      <c r="AG251" s="81" t="str">
        <f t="shared" si="369"/>
        <v/>
      </c>
      <c r="AH251" s="81" t="str">
        <f t="shared" si="370"/>
        <v/>
      </c>
      <c r="AI251" s="81" t="str">
        <f t="shared" si="371"/>
        <v/>
      </c>
      <c r="AJ251" s="81" t="str">
        <f t="shared" si="372"/>
        <v/>
      </c>
      <c r="AK251" s="81" t="str">
        <f t="shared" si="373"/>
        <v/>
      </c>
      <c r="AL251" s="404">
        <f>IF(CALCULADORA!$M$2="VERANO",IF('H. VER.'!F76="","",'H. VER.'!F76),IF('H. INV.'!F76="","",'H. INV.'!F76))</f>
        <v>71</v>
      </c>
      <c r="AM251" s="404" t="str">
        <f>IF(CALCULADORA!$M$2="VERANO",IF('H. VER.'!V76="","",'H. VER.'!V76),IF('H. INV.'!V76="","",'H. INV.'!V76))</f>
        <v/>
      </c>
      <c r="AN251" s="404" t="str">
        <f>IF(CALCULADORA!$M$2="VERANO",IF('H. VER.'!AL76="","",'H. VER.'!AL76),IF('H. INV.'!AL76="","",'H. INV.'!AL76))</f>
        <v/>
      </c>
      <c r="AO251" s="19"/>
      <c r="AP251" s="19"/>
      <c r="AQ251" s="19"/>
      <c r="AR251" s="19"/>
      <c r="AS251" s="19"/>
      <c r="AT251" s="19"/>
      <c r="AU251" s="19"/>
      <c r="AV251" s="19"/>
      <c r="AW251" s="75">
        <f t="shared" si="405"/>
        <v>71</v>
      </c>
      <c r="AX251" s="75" t="str">
        <f t="shared" si="342"/>
        <v/>
      </c>
      <c r="AY251" s="75" t="str">
        <f t="shared" si="406"/>
        <v/>
      </c>
      <c r="AZ251" s="19"/>
      <c r="BA251" s="80" t="b">
        <f t="shared" si="374"/>
        <v>0</v>
      </c>
      <c r="BB251" s="80" t="b">
        <f t="shared" si="375"/>
        <v>0</v>
      </c>
      <c r="BC251" s="80" t="b">
        <f t="shared" si="376"/>
        <v>0</v>
      </c>
      <c r="BD251" s="80" t="b">
        <f t="shared" si="377"/>
        <v>0</v>
      </c>
      <c r="BE251" s="80" t="b">
        <f t="shared" si="378"/>
        <v>0</v>
      </c>
      <c r="BF251" s="80" t="b">
        <f t="shared" si="379"/>
        <v>0</v>
      </c>
      <c r="BG251" s="80" t="b">
        <f t="shared" si="380"/>
        <v>0</v>
      </c>
      <c r="BH251" s="80" t="b">
        <f t="shared" si="381"/>
        <v>0</v>
      </c>
      <c r="BI251" s="80" t="b">
        <f t="shared" si="382"/>
        <v>0</v>
      </c>
      <c r="BJ251" s="80" t="b">
        <f t="shared" si="383"/>
        <v>0</v>
      </c>
      <c r="BK251" s="80" t="b">
        <f t="shared" si="384"/>
        <v>0</v>
      </c>
      <c r="BL251" s="80" t="b">
        <f t="shared" si="385"/>
        <v>0</v>
      </c>
      <c r="BM251" s="80" t="b">
        <f t="shared" si="386"/>
        <v>0</v>
      </c>
      <c r="BN251" s="80" t="b">
        <f t="shared" si="387"/>
        <v>0</v>
      </c>
      <c r="BO251" s="80" t="b">
        <f t="shared" si="388"/>
        <v>0</v>
      </c>
      <c r="BP251" s="80" t="b">
        <f t="shared" si="389"/>
        <v>0</v>
      </c>
      <c r="BQ251" s="80" t="b">
        <f t="shared" si="390"/>
        <v>0</v>
      </c>
      <c r="BR251" s="80" t="b">
        <f t="shared" si="391"/>
        <v>0</v>
      </c>
      <c r="BS251" s="80" t="b">
        <f t="shared" si="392"/>
        <v>0</v>
      </c>
      <c r="BT251" s="80" t="b">
        <f t="shared" si="393"/>
        <v>0</v>
      </c>
      <c r="BU251" s="80" t="b">
        <f t="shared" si="394"/>
        <v>0</v>
      </c>
      <c r="BV251" s="80" t="b">
        <f t="shared" si="395"/>
        <v>0</v>
      </c>
      <c r="BW251" s="80" t="b">
        <f t="shared" si="396"/>
        <v>0</v>
      </c>
      <c r="BX251" s="80" t="b">
        <f t="shared" si="397"/>
        <v>0</v>
      </c>
      <c r="BY251" s="80" t="b">
        <f t="shared" si="398"/>
        <v>0</v>
      </c>
      <c r="BZ251" s="80" t="b">
        <f t="shared" si="399"/>
        <v>0</v>
      </c>
      <c r="CA251" s="80" t="b">
        <f t="shared" si="400"/>
        <v>0</v>
      </c>
      <c r="CB251" s="80" t="b">
        <f t="shared" si="401"/>
        <v>0</v>
      </c>
      <c r="CC251" s="80" t="b">
        <f t="shared" si="402"/>
        <v>0</v>
      </c>
      <c r="CD251" s="80" t="b">
        <f t="shared" si="403"/>
        <v>0</v>
      </c>
      <c r="CE251" s="80" t="b">
        <f t="shared" si="404"/>
        <v>0</v>
      </c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417" t="str">
        <f t="shared" si="341"/>
        <v/>
      </c>
      <c r="GW251" s="415"/>
    </row>
    <row r="252" spans="1:205" ht="15">
      <c r="A252" s="364"/>
      <c r="B252" s="364"/>
      <c r="C252" s="75"/>
      <c r="D252" s="19"/>
      <c r="E252" s="19"/>
      <c r="F252" s="234">
        <v>68</v>
      </c>
      <c r="G252" s="81" t="str">
        <f t="shared" si="343"/>
        <v/>
      </c>
      <c r="H252" s="81" t="str">
        <f t="shared" si="344"/>
        <v/>
      </c>
      <c r="I252" s="81" t="str">
        <f t="shared" si="345"/>
        <v/>
      </c>
      <c r="J252" s="81" t="str">
        <f t="shared" si="346"/>
        <v/>
      </c>
      <c r="K252" s="81" t="str">
        <f t="shared" si="347"/>
        <v/>
      </c>
      <c r="L252" s="81" t="str">
        <f t="shared" si="348"/>
        <v/>
      </c>
      <c r="M252" s="81" t="str">
        <f t="shared" si="349"/>
        <v/>
      </c>
      <c r="N252" s="81" t="str">
        <f t="shared" si="350"/>
        <v/>
      </c>
      <c r="O252" s="81" t="str">
        <f t="shared" si="351"/>
        <v/>
      </c>
      <c r="P252" s="81" t="str">
        <f t="shared" si="352"/>
        <v/>
      </c>
      <c r="Q252" s="81" t="str">
        <f t="shared" si="353"/>
        <v/>
      </c>
      <c r="R252" s="81" t="str">
        <f t="shared" si="354"/>
        <v/>
      </c>
      <c r="S252" s="81" t="str">
        <f t="shared" si="355"/>
        <v/>
      </c>
      <c r="T252" s="81" t="str">
        <f t="shared" si="356"/>
        <v/>
      </c>
      <c r="U252" s="81" t="str">
        <f t="shared" si="357"/>
        <v/>
      </c>
      <c r="V252" s="81" t="str">
        <f t="shared" si="358"/>
        <v/>
      </c>
      <c r="W252" s="81" t="str">
        <f t="shared" si="359"/>
        <v/>
      </c>
      <c r="X252" s="81" t="str">
        <f t="shared" si="360"/>
        <v/>
      </c>
      <c r="Y252" s="81" t="str">
        <f t="shared" si="361"/>
        <v/>
      </c>
      <c r="Z252" s="81" t="str">
        <f t="shared" si="362"/>
        <v/>
      </c>
      <c r="AA252" s="81" t="str">
        <f t="shared" si="363"/>
        <v/>
      </c>
      <c r="AB252" s="81" t="str">
        <f t="shared" si="364"/>
        <v/>
      </c>
      <c r="AC252" s="81" t="str">
        <f t="shared" si="365"/>
        <v/>
      </c>
      <c r="AD252" s="81" t="str">
        <f t="shared" si="366"/>
        <v/>
      </c>
      <c r="AE252" s="81" t="str">
        <f t="shared" si="367"/>
        <v/>
      </c>
      <c r="AF252" s="81" t="str">
        <f t="shared" si="368"/>
        <v/>
      </c>
      <c r="AG252" s="81" t="str">
        <f t="shared" si="369"/>
        <v/>
      </c>
      <c r="AH252" s="81" t="str">
        <f t="shared" si="370"/>
        <v/>
      </c>
      <c r="AI252" s="81" t="str">
        <f t="shared" si="371"/>
        <v/>
      </c>
      <c r="AJ252" s="81" t="str">
        <f t="shared" si="372"/>
        <v/>
      </c>
      <c r="AK252" s="81" t="str">
        <f t="shared" si="373"/>
        <v/>
      </c>
      <c r="AL252" s="404">
        <f>IF(CALCULADORA!$M$2="VERANO",IF('H. VER.'!F77="","",'H. VER.'!F77),IF('H. INV.'!F77="","",'H. INV.'!F77))</f>
        <v>73</v>
      </c>
      <c r="AM252" s="404" t="str">
        <f>IF(CALCULADORA!$M$2="VERANO",IF('H. VER.'!V77="","",'H. VER.'!V77),IF('H. INV.'!V77="","",'H. INV.'!V77))</f>
        <v/>
      </c>
      <c r="AN252" s="404" t="str">
        <f>IF(CALCULADORA!$M$2="VERANO",IF('H. VER.'!AL77="","",'H. VER.'!AL77),IF('H. INV.'!AL77="","",'H. INV.'!AL77))</f>
        <v/>
      </c>
      <c r="AO252" s="19"/>
      <c r="AP252" s="19"/>
      <c r="AQ252" s="19"/>
      <c r="AR252" s="19"/>
      <c r="AS252" s="19"/>
      <c r="AT252" s="19"/>
      <c r="AU252" s="19"/>
      <c r="AV252" s="19"/>
      <c r="AW252" s="75">
        <f t="shared" si="405"/>
        <v>73</v>
      </c>
      <c r="AX252" s="75" t="str">
        <f t="shared" si="342"/>
        <v/>
      </c>
      <c r="AY252" s="75" t="str">
        <f t="shared" si="406"/>
        <v/>
      </c>
      <c r="AZ252" s="19"/>
      <c r="BA252" s="80" t="b">
        <f t="shared" si="374"/>
        <v>0</v>
      </c>
      <c r="BB252" s="80" t="b">
        <f t="shared" si="375"/>
        <v>0</v>
      </c>
      <c r="BC252" s="80" t="b">
        <f t="shared" si="376"/>
        <v>0</v>
      </c>
      <c r="BD252" s="80" t="b">
        <f t="shared" si="377"/>
        <v>0</v>
      </c>
      <c r="BE252" s="80" t="b">
        <f t="shared" si="378"/>
        <v>0</v>
      </c>
      <c r="BF252" s="80" t="b">
        <f t="shared" si="379"/>
        <v>0</v>
      </c>
      <c r="BG252" s="80" t="b">
        <f t="shared" si="380"/>
        <v>0</v>
      </c>
      <c r="BH252" s="80" t="b">
        <f t="shared" si="381"/>
        <v>0</v>
      </c>
      <c r="BI252" s="80" t="b">
        <f t="shared" si="382"/>
        <v>0</v>
      </c>
      <c r="BJ252" s="80" t="b">
        <f t="shared" si="383"/>
        <v>0</v>
      </c>
      <c r="BK252" s="80" t="b">
        <f t="shared" si="384"/>
        <v>0</v>
      </c>
      <c r="BL252" s="80" t="b">
        <f t="shared" si="385"/>
        <v>0</v>
      </c>
      <c r="BM252" s="80" t="b">
        <f t="shared" si="386"/>
        <v>0</v>
      </c>
      <c r="BN252" s="80" t="b">
        <f t="shared" si="387"/>
        <v>0</v>
      </c>
      <c r="BO252" s="80" t="b">
        <f t="shared" si="388"/>
        <v>0</v>
      </c>
      <c r="BP252" s="80" t="b">
        <f t="shared" si="389"/>
        <v>0</v>
      </c>
      <c r="BQ252" s="80" t="b">
        <f t="shared" si="390"/>
        <v>0</v>
      </c>
      <c r="BR252" s="80" t="b">
        <f t="shared" si="391"/>
        <v>0</v>
      </c>
      <c r="BS252" s="80" t="b">
        <f t="shared" si="392"/>
        <v>0</v>
      </c>
      <c r="BT252" s="80" t="b">
        <f t="shared" si="393"/>
        <v>0</v>
      </c>
      <c r="BU252" s="80" t="b">
        <f t="shared" si="394"/>
        <v>0</v>
      </c>
      <c r="BV252" s="80" t="b">
        <f t="shared" si="395"/>
        <v>0</v>
      </c>
      <c r="BW252" s="80" t="b">
        <f t="shared" si="396"/>
        <v>0</v>
      </c>
      <c r="BX252" s="80" t="b">
        <f t="shared" si="397"/>
        <v>0</v>
      </c>
      <c r="BY252" s="80" t="b">
        <f t="shared" si="398"/>
        <v>0</v>
      </c>
      <c r="BZ252" s="80" t="b">
        <f t="shared" si="399"/>
        <v>0</v>
      </c>
      <c r="CA252" s="80" t="b">
        <f t="shared" si="400"/>
        <v>0</v>
      </c>
      <c r="CB252" s="80" t="b">
        <f t="shared" si="401"/>
        <v>0</v>
      </c>
      <c r="CC252" s="80" t="b">
        <f t="shared" si="402"/>
        <v>0</v>
      </c>
      <c r="CD252" s="80" t="b">
        <f t="shared" si="403"/>
        <v>0</v>
      </c>
      <c r="CE252" s="80" t="b">
        <f t="shared" si="404"/>
        <v>0</v>
      </c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417" t="str">
        <f t="shared" si="341"/>
        <v/>
      </c>
      <c r="GW252" s="415"/>
    </row>
    <row r="253" spans="1:205" ht="15">
      <c r="A253" s="364"/>
      <c r="B253" s="364"/>
      <c r="C253" s="75"/>
      <c r="D253" s="19"/>
      <c r="E253" s="19"/>
      <c r="F253" s="234">
        <v>69</v>
      </c>
      <c r="G253" s="81" t="str">
        <f t="shared" si="343"/>
        <v/>
      </c>
      <c r="H253" s="81" t="str">
        <f t="shared" si="344"/>
        <v/>
      </c>
      <c r="I253" s="81" t="str">
        <f t="shared" si="345"/>
        <v/>
      </c>
      <c r="J253" s="81" t="str">
        <f t="shared" si="346"/>
        <v/>
      </c>
      <c r="K253" s="81" t="str">
        <f t="shared" si="347"/>
        <v/>
      </c>
      <c r="L253" s="81" t="str">
        <f t="shared" si="348"/>
        <v/>
      </c>
      <c r="M253" s="81" t="str">
        <f t="shared" si="349"/>
        <v/>
      </c>
      <c r="N253" s="81" t="str">
        <f t="shared" si="350"/>
        <v/>
      </c>
      <c r="O253" s="81" t="str">
        <f t="shared" si="351"/>
        <v/>
      </c>
      <c r="P253" s="81" t="str">
        <f t="shared" si="352"/>
        <v/>
      </c>
      <c r="Q253" s="81" t="str">
        <f t="shared" si="353"/>
        <v/>
      </c>
      <c r="R253" s="81" t="str">
        <f t="shared" si="354"/>
        <v/>
      </c>
      <c r="S253" s="81" t="str">
        <f t="shared" si="355"/>
        <v/>
      </c>
      <c r="T253" s="81" t="str">
        <f t="shared" si="356"/>
        <v/>
      </c>
      <c r="U253" s="81" t="str">
        <f t="shared" si="357"/>
        <v/>
      </c>
      <c r="V253" s="81" t="str">
        <f t="shared" si="358"/>
        <v/>
      </c>
      <c r="W253" s="81" t="str">
        <f t="shared" si="359"/>
        <v/>
      </c>
      <c r="X253" s="81" t="str">
        <f t="shared" si="360"/>
        <v/>
      </c>
      <c r="Y253" s="81" t="str">
        <f t="shared" si="361"/>
        <v/>
      </c>
      <c r="Z253" s="81" t="str">
        <f t="shared" si="362"/>
        <v/>
      </c>
      <c r="AA253" s="81" t="str">
        <f t="shared" si="363"/>
        <v/>
      </c>
      <c r="AB253" s="81" t="str">
        <f t="shared" si="364"/>
        <v/>
      </c>
      <c r="AC253" s="81" t="str">
        <f t="shared" si="365"/>
        <v/>
      </c>
      <c r="AD253" s="81" t="str">
        <f t="shared" si="366"/>
        <v/>
      </c>
      <c r="AE253" s="81" t="str">
        <f t="shared" si="367"/>
        <v/>
      </c>
      <c r="AF253" s="81" t="str">
        <f t="shared" si="368"/>
        <v/>
      </c>
      <c r="AG253" s="81" t="str">
        <f t="shared" si="369"/>
        <v/>
      </c>
      <c r="AH253" s="81" t="str">
        <f t="shared" si="370"/>
        <v/>
      </c>
      <c r="AI253" s="81" t="str">
        <f t="shared" si="371"/>
        <v/>
      </c>
      <c r="AJ253" s="81" t="str">
        <f t="shared" si="372"/>
        <v/>
      </c>
      <c r="AK253" s="81" t="str">
        <f t="shared" si="373"/>
        <v/>
      </c>
      <c r="AL253" s="404">
        <f>IF(CALCULADORA!$M$2="VERANO",IF('H. VER.'!F78="","",'H. VER.'!F78),IF('H. INV.'!F78="","",'H. INV.'!F78))</f>
        <v>75</v>
      </c>
      <c r="AM253" s="404" t="str">
        <f>IF(CALCULADORA!$M$2="VERANO",IF('H. VER.'!V78="","",'H. VER.'!V78),IF('H. INV.'!V78="","",'H. INV.'!V78))</f>
        <v/>
      </c>
      <c r="AN253" s="404" t="str">
        <f>IF(CALCULADORA!$M$2="VERANO",IF('H. VER.'!AL78="","",'H. VER.'!AL78),IF('H. INV.'!AL78="","",'H. INV.'!AL78))</f>
        <v/>
      </c>
      <c r="AO253" s="19"/>
      <c r="AP253" s="19"/>
      <c r="AQ253" s="19"/>
      <c r="AR253" s="19"/>
      <c r="AS253" s="19"/>
      <c r="AT253" s="19"/>
      <c r="AU253" s="19"/>
      <c r="AV253" s="19"/>
      <c r="AW253" s="75">
        <f t="shared" si="405"/>
        <v>75</v>
      </c>
      <c r="AX253" s="75" t="str">
        <f t="shared" si="342"/>
        <v/>
      </c>
      <c r="AY253" s="75" t="str">
        <f t="shared" si="406"/>
        <v/>
      </c>
      <c r="AZ253" s="19"/>
      <c r="BA253" s="80" t="b">
        <f t="shared" si="374"/>
        <v>0</v>
      </c>
      <c r="BB253" s="80" t="b">
        <f t="shared" si="375"/>
        <v>0</v>
      </c>
      <c r="BC253" s="80" t="b">
        <f t="shared" si="376"/>
        <v>0</v>
      </c>
      <c r="BD253" s="80" t="b">
        <f t="shared" si="377"/>
        <v>0</v>
      </c>
      <c r="BE253" s="80" t="b">
        <f t="shared" si="378"/>
        <v>0</v>
      </c>
      <c r="BF253" s="80" t="b">
        <f t="shared" si="379"/>
        <v>0</v>
      </c>
      <c r="BG253" s="80" t="b">
        <f t="shared" si="380"/>
        <v>0</v>
      </c>
      <c r="BH253" s="80" t="b">
        <f t="shared" si="381"/>
        <v>0</v>
      </c>
      <c r="BI253" s="80" t="b">
        <f t="shared" si="382"/>
        <v>0</v>
      </c>
      <c r="BJ253" s="80" t="b">
        <f t="shared" si="383"/>
        <v>0</v>
      </c>
      <c r="BK253" s="80" t="b">
        <f t="shared" si="384"/>
        <v>0</v>
      </c>
      <c r="BL253" s="80" t="b">
        <f t="shared" si="385"/>
        <v>0</v>
      </c>
      <c r="BM253" s="80" t="b">
        <f t="shared" si="386"/>
        <v>0</v>
      </c>
      <c r="BN253" s="80" t="b">
        <f t="shared" si="387"/>
        <v>0</v>
      </c>
      <c r="BO253" s="80" t="b">
        <f t="shared" si="388"/>
        <v>0</v>
      </c>
      <c r="BP253" s="80" t="b">
        <f t="shared" si="389"/>
        <v>0</v>
      </c>
      <c r="BQ253" s="80" t="b">
        <f t="shared" si="390"/>
        <v>0</v>
      </c>
      <c r="BR253" s="80" t="b">
        <f t="shared" si="391"/>
        <v>0</v>
      </c>
      <c r="BS253" s="80" t="b">
        <f t="shared" si="392"/>
        <v>0</v>
      </c>
      <c r="BT253" s="80" t="b">
        <f t="shared" si="393"/>
        <v>0</v>
      </c>
      <c r="BU253" s="80" t="b">
        <f t="shared" si="394"/>
        <v>0</v>
      </c>
      <c r="BV253" s="80" t="b">
        <f t="shared" si="395"/>
        <v>0</v>
      </c>
      <c r="BW253" s="80" t="b">
        <f t="shared" si="396"/>
        <v>0</v>
      </c>
      <c r="BX253" s="80" t="b">
        <f t="shared" si="397"/>
        <v>0</v>
      </c>
      <c r="BY253" s="80" t="b">
        <f t="shared" si="398"/>
        <v>0</v>
      </c>
      <c r="BZ253" s="80" t="b">
        <f t="shared" si="399"/>
        <v>0</v>
      </c>
      <c r="CA253" s="80" t="b">
        <f t="shared" si="400"/>
        <v>0</v>
      </c>
      <c r="CB253" s="80" t="b">
        <f t="shared" si="401"/>
        <v>0</v>
      </c>
      <c r="CC253" s="80" t="b">
        <f t="shared" si="402"/>
        <v>0</v>
      </c>
      <c r="CD253" s="80" t="b">
        <f t="shared" si="403"/>
        <v>0</v>
      </c>
      <c r="CE253" s="80" t="b">
        <f t="shared" si="404"/>
        <v>0</v>
      </c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417" t="str">
        <f t="shared" si="341"/>
        <v/>
      </c>
      <c r="GW253" s="415"/>
    </row>
    <row r="254" spans="1:205" ht="15">
      <c r="A254" s="364"/>
      <c r="B254" s="364"/>
      <c r="C254" s="75"/>
      <c r="D254" s="19"/>
      <c r="E254" s="19"/>
      <c r="F254" s="234">
        <v>70</v>
      </c>
      <c r="G254" s="81" t="str">
        <f t="shared" si="343"/>
        <v/>
      </c>
      <c r="H254" s="81" t="str">
        <f t="shared" si="344"/>
        <v/>
      </c>
      <c r="I254" s="81" t="str">
        <f t="shared" si="345"/>
        <v/>
      </c>
      <c r="J254" s="81" t="str">
        <f t="shared" si="346"/>
        <v/>
      </c>
      <c r="K254" s="81" t="str">
        <f t="shared" si="347"/>
        <v/>
      </c>
      <c r="L254" s="81" t="str">
        <f t="shared" si="348"/>
        <v/>
      </c>
      <c r="M254" s="81" t="str">
        <f t="shared" si="349"/>
        <v/>
      </c>
      <c r="N254" s="81" t="str">
        <f t="shared" si="350"/>
        <v/>
      </c>
      <c r="O254" s="81" t="str">
        <f t="shared" si="351"/>
        <v/>
      </c>
      <c r="P254" s="81" t="str">
        <f t="shared" si="352"/>
        <v/>
      </c>
      <c r="Q254" s="81" t="str">
        <f t="shared" si="353"/>
        <v/>
      </c>
      <c r="R254" s="81" t="str">
        <f t="shared" si="354"/>
        <v/>
      </c>
      <c r="S254" s="81" t="str">
        <f t="shared" si="355"/>
        <v/>
      </c>
      <c r="T254" s="81" t="str">
        <f t="shared" si="356"/>
        <v/>
      </c>
      <c r="U254" s="81" t="str">
        <f t="shared" si="357"/>
        <v/>
      </c>
      <c r="V254" s="81" t="str">
        <f t="shared" si="358"/>
        <v/>
      </c>
      <c r="W254" s="81" t="str">
        <f t="shared" si="359"/>
        <v/>
      </c>
      <c r="X254" s="81" t="str">
        <f t="shared" si="360"/>
        <v/>
      </c>
      <c r="Y254" s="81" t="str">
        <f t="shared" si="361"/>
        <v/>
      </c>
      <c r="Z254" s="81" t="str">
        <f t="shared" si="362"/>
        <v/>
      </c>
      <c r="AA254" s="81" t="str">
        <f t="shared" si="363"/>
        <v/>
      </c>
      <c r="AB254" s="81" t="str">
        <f t="shared" si="364"/>
        <v/>
      </c>
      <c r="AC254" s="81" t="str">
        <f t="shared" si="365"/>
        <v/>
      </c>
      <c r="AD254" s="81" t="str">
        <f t="shared" si="366"/>
        <v/>
      </c>
      <c r="AE254" s="81" t="str">
        <f t="shared" si="367"/>
        <v/>
      </c>
      <c r="AF254" s="81" t="str">
        <f t="shared" si="368"/>
        <v/>
      </c>
      <c r="AG254" s="81" t="str">
        <f t="shared" si="369"/>
        <v/>
      </c>
      <c r="AH254" s="81" t="str">
        <f t="shared" si="370"/>
        <v/>
      </c>
      <c r="AI254" s="81" t="str">
        <f t="shared" si="371"/>
        <v/>
      </c>
      <c r="AJ254" s="81" t="str">
        <f t="shared" si="372"/>
        <v/>
      </c>
      <c r="AK254" s="81" t="str">
        <f t="shared" si="373"/>
        <v/>
      </c>
      <c r="AL254" s="404">
        <f>IF(CALCULADORA!$M$2="VERANO",IF('H. VER.'!F79="","",'H. VER.'!F79),IF('H. INV.'!F79="","",'H. INV.'!F79))</f>
        <v>77</v>
      </c>
      <c r="AM254" s="404" t="str">
        <f>IF(CALCULADORA!$M$2="VERANO",IF('H. VER.'!V79="","",'H. VER.'!V79),IF('H. INV.'!V79="","",'H. INV.'!V79))</f>
        <v/>
      </c>
      <c r="AN254" s="404" t="str">
        <f>IF(CALCULADORA!$M$2="VERANO",IF('H. VER.'!AL79="","",'H. VER.'!AL79),IF('H. INV.'!AL79="","",'H. INV.'!AL79))</f>
        <v/>
      </c>
      <c r="AO254" s="19"/>
      <c r="AP254" s="19"/>
      <c r="AQ254" s="19"/>
      <c r="AR254" s="19"/>
      <c r="AS254" s="19"/>
      <c r="AT254" s="19"/>
      <c r="AU254" s="19"/>
      <c r="AV254" s="19"/>
      <c r="AW254" s="75">
        <f t="shared" si="405"/>
        <v>77</v>
      </c>
      <c r="AX254" s="75" t="str">
        <f t="shared" si="342"/>
        <v/>
      </c>
      <c r="AY254" s="75" t="str">
        <f t="shared" si="406"/>
        <v/>
      </c>
      <c r="AZ254" s="19"/>
      <c r="BA254" s="80" t="b">
        <f t="shared" si="374"/>
        <v>0</v>
      </c>
      <c r="BB254" s="80" t="b">
        <f t="shared" si="375"/>
        <v>0</v>
      </c>
      <c r="BC254" s="80" t="b">
        <f t="shared" si="376"/>
        <v>0</v>
      </c>
      <c r="BD254" s="80" t="b">
        <f t="shared" si="377"/>
        <v>0</v>
      </c>
      <c r="BE254" s="80" t="b">
        <f t="shared" si="378"/>
        <v>0</v>
      </c>
      <c r="BF254" s="80" t="b">
        <f t="shared" si="379"/>
        <v>0</v>
      </c>
      <c r="BG254" s="80" t="b">
        <f t="shared" si="380"/>
        <v>0</v>
      </c>
      <c r="BH254" s="80" t="b">
        <f t="shared" si="381"/>
        <v>0</v>
      </c>
      <c r="BI254" s="80" t="b">
        <f t="shared" si="382"/>
        <v>0</v>
      </c>
      <c r="BJ254" s="80" t="b">
        <f t="shared" si="383"/>
        <v>0</v>
      </c>
      <c r="BK254" s="80" t="b">
        <f t="shared" si="384"/>
        <v>0</v>
      </c>
      <c r="BL254" s="80" t="b">
        <f t="shared" si="385"/>
        <v>0</v>
      </c>
      <c r="BM254" s="80" t="b">
        <f t="shared" si="386"/>
        <v>0</v>
      </c>
      <c r="BN254" s="80" t="b">
        <f t="shared" si="387"/>
        <v>0</v>
      </c>
      <c r="BO254" s="80" t="b">
        <f t="shared" si="388"/>
        <v>0</v>
      </c>
      <c r="BP254" s="80" t="b">
        <f t="shared" si="389"/>
        <v>0</v>
      </c>
      <c r="BQ254" s="80" t="b">
        <f t="shared" si="390"/>
        <v>0</v>
      </c>
      <c r="BR254" s="80" t="b">
        <f t="shared" si="391"/>
        <v>0</v>
      </c>
      <c r="BS254" s="80" t="b">
        <f t="shared" si="392"/>
        <v>0</v>
      </c>
      <c r="BT254" s="80" t="b">
        <f t="shared" si="393"/>
        <v>0</v>
      </c>
      <c r="BU254" s="80" t="b">
        <f t="shared" si="394"/>
        <v>0</v>
      </c>
      <c r="BV254" s="80" t="b">
        <f t="shared" si="395"/>
        <v>0</v>
      </c>
      <c r="BW254" s="80" t="b">
        <f t="shared" si="396"/>
        <v>0</v>
      </c>
      <c r="BX254" s="80" t="b">
        <f t="shared" si="397"/>
        <v>0</v>
      </c>
      <c r="BY254" s="80" t="b">
        <f t="shared" si="398"/>
        <v>0</v>
      </c>
      <c r="BZ254" s="80" t="b">
        <f t="shared" si="399"/>
        <v>0</v>
      </c>
      <c r="CA254" s="80" t="b">
        <f t="shared" si="400"/>
        <v>0</v>
      </c>
      <c r="CB254" s="80" t="b">
        <f t="shared" si="401"/>
        <v>0</v>
      </c>
      <c r="CC254" s="80" t="b">
        <f t="shared" si="402"/>
        <v>0</v>
      </c>
      <c r="CD254" s="80" t="b">
        <f t="shared" si="403"/>
        <v>0</v>
      </c>
      <c r="CE254" s="80" t="b">
        <f t="shared" si="404"/>
        <v>0</v>
      </c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417" t="str">
        <f t="shared" si="341"/>
        <v/>
      </c>
      <c r="GW254" s="415"/>
    </row>
    <row r="255" spans="1:205" ht="15">
      <c r="A255" s="364"/>
      <c r="B255" s="364"/>
      <c r="C255" s="75"/>
      <c r="D255" s="19"/>
      <c r="E255" s="19"/>
      <c r="F255" s="234">
        <v>71</v>
      </c>
      <c r="G255" s="81" t="str">
        <f t="shared" si="343"/>
        <v/>
      </c>
      <c r="H255" s="81" t="str">
        <f t="shared" si="344"/>
        <v/>
      </c>
      <c r="I255" s="81" t="str">
        <f t="shared" si="345"/>
        <v/>
      </c>
      <c r="J255" s="81" t="str">
        <f t="shared" si="346"/>
        <v/>
      </c>
      <c r="K255" s="81" t="str">
        <f t="shared" si="347"/>
        <v/>
      </c>
      <c r="L255" s="81" t="str">
        <f t="shared" si="348"/>
        <v/>
      </c>
      <c r="M255" s="81" t="str">
        <f t="shared" si="349"/>
        <v/>
      </c>
      <c r="N255" s="81" t="str">
        <f t="shared" si="350"/>
        <v/>
      </c>
      <c r="O255" s="81" t="str">
        <f t="shared" si="351"/>
        <v/>
      </c>
      <c r="P255" s="81" t="str">
        <f t="shared" si="352"/>
        <v/>
      </c>
      <c r="Q255" s="81" t="str">
        <f t="shared" si="353"/>
        <v/>
      </c>
      <c r="R255" s="81" t="str">
        <f t="shared" si="354"/>
        <v/>
      </c>
      <c r="S255" s="81" t="str">
        <f t="shared" si="355"/>
        <v/>
      </c>
      <c r="T255" s="81" t="str">
        <f t="shared" si="356"/>
        <v/>
      </c>
      <c r="U255" s="81" t="str">
        <f t="shared" si="357"/>
        <v/>
      </c>
      <c r="V255" s="81" t="str">
        <f t="shared" si="358"/>
        <v/>
      </c>
      <c r="W255" s="81" t="str">
        <f t="shared" si="359"/>
        <v/>
      </c>
      <c r="X255" s="81" t="str">
        <f t="shared" si="360"/>
        <v/>
      </c>
      <c r="Y255" s="81" t="str">
        <f t="shared" si="361"/>
        <v/>
      </c>
      <c r="Z255" s="81" t="str">
        <f t="shared" si="362"/>
        <v/>
      </c>
      <c r="AA255" s="81" t="str">
        <f t="shared" si="363"/>
        <v/>
      </c>
      <c r="AB255" s="81" t="str">
        <f t="shared" si="364"/>
        <v/>
      </c>
      <c r="AC255" s="81" t="str">
        <f t="shared" si="365"/>
        <v/>
      </c>
      <c r="AD255" s="81" t="str">
        <f t="shared" si="366"/>
        <v/>
      </c>
      <c r="AE255" s="81" t="str">
        <f t="shared" si="367"/>
        <v/>
      </c>
      <c r="AF255" s="81" t="str">
        <f t="shared" si="368"/>
        <v/>
      </c>
      <c r="AG255" s="81" t="str">
        <f t="shared" si="369"/>
        <v/>
      </c>
      <c r="AH255" s="81" t="str">
        <f t="shared" si="370"/>
        <v/>
      </c>
      <c r="AI255" s="81" t="str">
        <f t="shared" si="371"/>
        <v/>
      </c>
      <c r="AJ255" s="81" t="str">
        <f t="shared" si="372"/>
        <v/>
      </c>
      <c r="AK255" s="81" t="str">
        <f t="shared" si="373"/>
        <v/>
      </c>
      <c r="AL255" s="404">
        <f>IF(CALCULADORA!$M$2="VERANO",IF('H. VER.'!F80="","",'H. VER.'!F80),IF('H. INV.'!F80="","",'H. INV.'!F80))</f>
        <v>79</v>
      </c>
      <c r="AM255" s="404" t="str">
        <f>IF(CALCULADORA!$M$2="VERANO",IF('H. VER.'!V80="","",'H. VER.'!V80),IF('H. INV.'!V80="","",'H. INV.'!V80))</f>
        <v/>
      </c>
      <c r="AN255" s="404" t="str">
        <f>IF(CALCULADORA!$M$2="VERANO",IF('H. VER.'!AL80="","",'H. VER.'!AL80),IF('H. INV.'!AL80="","",'H. INV.'!AL80))</f>
        <v/>
      </c>
      <c r="AO255" s="19"/>
      <c r="AP255" s="19"/>
      <c r="AQ255" s="19"/>
      <c r="AR255" s="19"/>
      <c r="AS255" s="19"/>
      <c r="AT255" s="19"/>
      <c r="AU255" s="19"/>
      <c r="AV255" s="19"/>
      <c r="AW255" s="75">
        <f t="shared" si="405"/>
        <v>79</v>
      </c>
      <c r="AX255" s="75" t="str">
        <f t="shared" si="342"/>
        <v/>
      </c>
      <c r="AY255" s="75" t="str">
        <f t="shared" si="406"/>
        <v/>
      </c>
      <c r="AZ255" s="19"/>
      <c r="BA255" s="80" t="b">
        <f t="shared" si="374"/>
        <v>0</v>
      </c>
      <c r="BB255" s="80" t="b">
        <f t="shared" si="375"/>
        <v>0</v>
      </c>
      <c r="BC255" s="80" t="b">
        <f t="shared" si="376"/>
        <v>0</v>
      </c>
      <c r="BD255" s="80" t="b">
        <f t="shared" si="377"/>
        <v>0</v>
      </c>
      <c r="BE255" s="80" t="b">
        <f t="shared" si="378"/>
        <v>0</v>
      </c>
      <c r="BF255" s="80" t="b">
        <f t="shared" si="379"/>
        <v>0</v>
      </c>
      <c r="BG255" s="80" t="b">
        <f t="shared" si="380"/>
        <v>0</v>
      </c>
      <c r="BH255" s="80" t="b">
        <f t="shared" si="381"/>
        <v>0</v>
      </c>
      <c r="BI255" s="80" t="b">
        <f t="shared" si="382"/>
        <v>0</v>
      </c>
      <c r="BJ255" s="80" t="b">
        <f t="shared" si="383"/>
        <v>0</v>
      </c>
      <c r="BK255" s="80" t="b">
        <f t="shared" si="384"/>
        <v>0</v>
      </c>
      <c r="BL255" s="80" t="b">
        <f t="shared" si="385"/>
        <v>0</v>
      </c>
      <c r="BM255" s="80" t="b">
        <f t="shared" si="386"/>
        <v>0</v>
      </c>
      <c r="BN255" s="80" t="b">
        <f t="shared" si="387"/>
        <v>0</v>
      </c>
      <c r="BO255" s="80" t="b">
        <f t="shared" si="388"/>
        <v>0</v>
      </c>
      <c r="BP255" s="80" t="b">
        <f t="shared" si="389"/>
        <v>0</v>
      </c>
      <c r="BQ255" s="80" t="b">
        <f t="shared" si="390"/>
        <v>0</v>
      </c>
      <c r="BR255" s="80" t="b">
        <f t="shared" si="391"/>
        <v>0</v>
      </c>
      <c r="BS255" s="80" t="b">
        <f t="shared" si="392"/>
        <v>0</v>
      </c>
      <c r="BT255" s="80" t="b">
        <f t="shared" si="393"/>
        <v>0</v>
      </c>
      <c r="BU255" s="80" t="b">
        <f t="shared" si="394"/>
        <v>0</v>
      </c>
      <c r="BV255" s="80" t="b">
        <f t="shared" si="395"/>
        <v>0</v>
      </c>
      <c r="BW255" s="80" t="b">
        <f t="shared" si="396"/>
        <v>0</v>
      </c>
      <c r="BX255" s="80" t="b">
        <f t="shared" si="397"/>
        <v>0</v>
      </c>
      <c r="BY255" s="80" t="b">
        <f t="shared" si="398"/>
        <v>0</v>
      </c>
      <c r="BZ255" s="80" t="b">
        <f t="shared" si="399"/>
        <v>0</v>
      </c>
      <c r="CA255" s="80" t="b">
        <f t="shared" si="400"/>
        <v>0</v>
      </c>
      <c r="CB255" s="80" t="b">
        <f t="shared" si="401"/>
        <v>0</v>
      </c>
      <c r="CC255" s="80" t="b">
        <f t="shared" si="402"/>
        <v>0</v>
      </c>
      <c r="CD255" s="80" t="b">
        <f t="shared" si="403"/>
        <v>0</v>
      </c>
      <c r="CE255" s="80" t="b">
        <f t="shared" si="404"/>
        <v>0</v>
      </c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417" t="str">
        <f t="shared" si="341"/>
        <v/>
      </c>
      <c r="GW255" s="415"/>
    </row>
    <row r="256" spans="1:205" ht="15">
      <c r="A256" s="364"/>
      <c r="B256" s="364"/>
      <c r="C256" s="75"/>
      <c r="D256" s="19"/>
      <c r="E256" s="19"/>
      <c r="F256" s="234">
        <v>72</v>
      </c>
      <c r="G256" s="81" t="str">
        <f t="shared" si="343"/>
        <v/>
      </c>
      <c r="H256" s="81" t="str">
        <f t="shared" si="344"/>
        <v/>
      </c>
      <c r="I256" s="81" t="str">
        <f t="shared" si="345"/>
        <v/>
      </c>
      <c r="J256" s="81" t="str">
        <f t="shared" si="346"/>
        <v/>
      </c>
      <c r="K256" s="81" t="str">
        <f t="shared" si="347"/>
        <v/>
      </c>
      <c r="L256" s="81" t="str">
        <f t="shared" si="348"/>
        <v/>
      </c>
      <c r="M256" s="81" t="str">
        <f t="shared" si="349"/>
        <v/>
      </c>
      <c r="N256" s="81" t="str">
        <f t="shared" si="350"/>
        <v/>
      </c>
      <c r="O256" s="81" t="str">
        <f t="shared" si="351"/>
        <v/>
      </c>
      <c r="P256" s="81" t="str">
        <f t="shared" si="352"/>
        <v/>
      </c>
      <c r="Q256" s="81" t="str">
        <f t="shared" si="353"/>
        <v/>
      </c>
      <c r="R256" s="81" t="str">
        <f t="shared" si="354"/>
        <v/>
      </c>
      <c r="S256" s="81" t="str">
        <f t="shared" si="355"/>
        <v/>
      </c>
      <c r="T256" s="81" t="str">
        <f t="shared" si="356"/>
        <v/>
      </c>
      <c r="U256" s="81" t="str">
        <f t="shared" si="357"/>
        <v/>
      </c>
      <c r="V256" s="81" t="str">
        <f t="shared" si="358"/>
        <v/>
      </c>
      <c r="W256" s="81" t="str">
        <f t="shared" si="359"/>
        <v/>
      </c>
      <c r="X256" s="81" t="str">
        <f t="shared" si="360"/>
        <v/>
      </c>
      <c r="Y256" s="81" t="str">
        <f t="shared" si="361"/>
        <v/>
      </c>
      <c r="Z256" s="81" t="str">
        <f t="shared" si="362"/>
        <v/>
      </c>
      <c r="AA256" s="81" t="str">
        <f t="shared" si="363"/>
        <v/>
      </c>
      <c r="AB256" s="81" t="str">
        <f t="shared" si="364"/>
        <v/>
      </c>
      <c r="AC256" s="81" t="str">
        <f t="shared" si="365"/>
        <v/>
      </c>
      <c r="AD256" s="81" t="str">
        <f t="shared" si="366"/>
        <v/>
      </c>
      <c r="AE256" s="81" t="str">
        <f t="shared" si="367"/>
        <v/>
      </c>
      <c r="AF256" s="81" t="str">
        <f t="shared" si="368"/>
        <v/>
      </c>
      <c r="AG256" s="81" t="str">
        <f t="shared" si="369"/>
        <v/>
      </c>
      <c r="AH256" s="81" t="str">
        <f t="shared" si="370"/>
        <v/>
      </c>
      <c r="AI256" s="81" t="str">
        <f t="shared" si="371"/>
        <v/>
      </c>
      <c r="AJ256" s="81" t="str">
        <f t="shared" si="372"/>
        <v/>
      </c>
      <c r="AK256" s="81" t="str">
        <f t="shared" si="373"/>
        <v/>
      </c>
      <c r="AL256" s="404">
        <f>IF(CALCULADORA!$M$2="VERANO",IF('H. VER.'!F81="","",'H. VER.'!F81),IF('H. INV.'!F81="","",'H. INV.'!F81))</f>
        <v>81</v>
      </c>
      <c r="AM256" s="404" t="str">
        <f>IF(CALCULADORA!$M$2="VERANO",IF('H. VER.'!V81="","",'H. VER.'!V81),IF('H. INV.'!V81="","",'H. INV.'!V81))</f>
        <v/>
      </c>
      <c r="AN256" s="404" t="str">
        <f>IF(CALCULADORA!$M$2="VERANO",IF('H. VER.'!AL81="","",'H. VER.'!AL81),IF('H. INV.'!AL81="","",'H. INV.'!AL81))</f>
        <v/>
      </c>
      <c r="AO256" s="19"/>
      <c r="AP256" s="19"/>
      <c r="AQ256" s="19"/>
      <c r="AR256" s="19"/>
      <c r="AS256" s="19"/>
      <c r="AT256" s="19"/>
      <c r="AU256" s="19"/>
      <c r="AV256" s="19"/>
      <c r="AW256" s="75">
        <f t="shared" si="405"/>
        <v>81</v>
      </c>
      <c r="AX256" s="75" t="str">
        <f t="shared" si="342"/>
        <v/>
      </c>
      <c r="AY256" s="75" t="str">
        <f t="shared" si="406"/>
        <v/>
      </c>
      <c r="AZ256" s="19"/>
      <c r="BA256" s="80" t="b">
        <f t="shared" si="374"/>
        <v>0</v>
      </c>
      <c r="BB256" s="80" t="b">
        <f t="shared" si="375"/>
        <v>0</v>
      </c>
      <c r="BC256" s="80" t="b">
        <f t="shared" si="376"/>
        <v>0</v>
      </c>
      <c r="BD256" s="80" t="b">
        <f t="shared" si="377"/>
        <v>0</v>
      </c>
      <c r="BE256" s="80" t="b">
        <f t="shared" si="378"/>
        <v>0</v>
      </c>
      <c r="BF256" s="80" t="b">
        <f t="shared" si="379"/>
        <v>0</v>
      </c>
      <c r="BG256" s="80" t="b">
        <f t="shared" si="380"/>
        <v>0</v>
      </c>
      <c r="BH256" s="80" t="b">
        <f t="shared" si="381"/>
        <v>0</v>
      </c>
      <c r="BI256" s="80" t="b">
        <f t="shared" si="382"/>
        <v>0</v>
      </c>
      <c r="BJ256" s="80" t="b">
        <f t="shared" si="383"/>
        <v>0</v>
      </c>
      <c r="BK256" s="80" t="b">
        <f t="shared" si="384"/>
        <v>0</v>
      </c>
      <c r="BL256" s="80" t="b">
        <f t="shared" si="385"/>
        <v>0</v>
      </c>
      <c r="BM256" s="80" t="b">
        <f t="shared" si="386"/>
        <v>0</v>
      </c>
      <c r="BN256" s="80" t="b">
        <f t="shared" si="387"/>
        <v>0</v>
      </c>
      <c r="BO256" s="80" t="b">
        <f t="shared" si="388"/>
        <v>0</v>
      </c>
      <c r="BP256" s="80" t="b">
        <f t="shared" si="389"/>
        <v>0</v>
      </c>
      <c r="BQ256" s="80" t="b">
        <f t="shared" si="390"/>
        <v>0</v>
      </c>
      <c r="BR256" s="80" t="b">
        <f t="shared" si="391"/>
        <v>0</v>
      </c>
      <c r="BS256" s="80" t="b">
        <f t="shared" si="392"/>
        <v>0</v>
      </c>
      <c r="BT256" s="80" t="b">
        <f t="shared" si="393"/>
        <v>0</v>
      </c>
      <c r="BU256" s="80" t="b">
        <f t="shared" si="394"/>
        <v>0</v>
      </c>
      <c r="BV256" s="80" t="b">
        <f t="shared" si="395"/>
        <v>0</v>
      </c>
      <c r="BW256" s="80" t="b">
        <f t="shared" si="396"/>
        <v>0</v>
      </c>
      <c r="BX256" s="80" t="b">
        <f t="shared" si="397"/>
        <v>0</v>
      </c>
      <c r="BY256" s="80" t="b">
        <f t="shared" si="398"/>
        <v>0</v>
      </c>
      <c r="BZ256" s="80" t="b">
        <f t="shared" si="399"/>
        <v>0</v>
      </c>
      <c r="CA256" s="80" t="b">
        <f t="shared" si="400"/>
        <v>0</v>
      </c>
      <c r="CB256" s="80" t="b">
        <f t="shared" si="401"/>
        <v>0</v>
      </c>
      <c r="CC256" s="80" t="b">
        <f t="shared" si="402"/>
        <v>0</v>
      </c>
      <c r="CD256" s="80" t="b">
        <f t="shared" si="403"/>
        <v>0</v>
      </c>
      <c r="CE256" s="80" t="b">
        <f t="shared" si="404"/>
        <v>0</v>
      </c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417" t="str">
        <f t="shared" si="341"/>
        <v/>
      </c>
      <c r="GW256" s="415"/>
    </row>
    <row r="257" spans="1:205" ht="15">
      <c r="A257" s="364"/>
      <c r="B257" s="364"/>
      <c r="C257" s="75"/>
      <c r="D257" s="19"/>
      <c r="E257" s="19"/>
      <c r="F257" s="234">
        <v>73</v>
      </c>
      <c r="G257" s="81" t="str">
        <f t="shared" si="343"/>
        <v/>
      </c>
      <c r="H257" s="81" t="str">
        <f t="shared" si="344"/>
        <v/>
      </c>
      <c r="I257" s="81" t="str">
        <f t="shared" si="345"/>
        <v/>
      </c>
      <c r="J257" s="81" t="str">
        <f t="shared" si="346"/>
        <v/>
      </c>
      <c r="K257" s="81" t="str">
        <f t="shared" si="347"/>
        <v/>
      </c>
      <c r="L257" s="81" t="str">
        <f t="shared" si="348"/>
        <v/>
      </c>
      <c r="M257" s="81" t="str">
        <f t="shared" si="349"/>
        <v/>
      </c>
      <c r="N257" s="81" t="str">
        <f t="shared" si="350"/>
        <v/>
      </c>
      <c r="O257" s="81" t="str">
        <f t="shared" si="351"/>
        <v/>
      </c>
      <c r="P257" s="81" t="str">
        <f t="shared" si="352"/>
        <v/>
      </c>
      <c r="Q257" s="81" t="str">
        <f t="shared" si="353"/>
        <v/>
      </c>
      <c r="R257" s="81" t="str">
        <f t="shared" si="354"/>
        <v/>
      </c>
      <c r="S257" s="81" t="str">
        <f t="shared" si="355"/>
        <v/>
      </c>
      <c r="T257" s="81" t="str">
        <f t="shared" si="356"/>
        <v/>
      </c>
      <c r="U257" s="81" t="str">
        <f t="shared" si="357"/>
        <v/>
      </c>
      <c r="V257" s="81" t="str">
        <f t="shared" si="358"/>
        <v/>
      </c>
      <c r="W257" s="81" t="str">
        <f t="shared" si="359"/>
        <v/>
      </c>
      <c r="X257" s="81" t="str">
        <f t="shared" si="360"/>
        <v/>
      </c>
      <c r="Y257" s="81" t="str">
        <f t="shared" si="361"/>
        <v/>
      </c>
      <c r="Z257" s="81" t="str">
        <f t="shared" si="362"/>
        <v/>
      </c>
      <c r="AA257" s="81" t="str">
        <f t="shared" si="363"/>
        <v/>
      </c>
      <c r="AB257" s="81" t="str">
        <f t="shared" si="364"/>
        <v/>
      </c>
      <c r="AC257" s="81" t="str">
        <f t="shared" si="365"/>
        <v/>
      </c>
      <c r="AD257" s="81" t="str">
        <f t="shared" si="366"/>
        <v/>
      </c>
      <c r="AE257" s="81" t="str">
        <f t="shared" si="367"/>
        <v/>
      </c>
      <c r="AF257" s="81" t="str">
        <f t="shared" si="368"/>
        <v/>
      </c>
      <c r="AG257" s="81" t="str">
        <f t="shared" si="369"/>
        <v/>
      </c>
      <c r="AH257" s="81" t="str">
        <f t="shared" si="370"/>
        <v/>
      </c>
      <c r="AI257" s="81" t="str">
        <f t="shared" si="371"/>
        <v/>
      </c>
      <c r="AJ257" s="81" t="str">
        <f t="shared" si="372"/>
        <v/>
      </c>
      <c r="AK257" s="81" t="str">
        <f t="shared" si="373"/>
        <v/>
      </c>
      <c r="AL257" s="404">
        <f>IF(CALCULADORA!$M$2="VERANO",IF('H. VER.'!F82="","",'H. VER.'!F82),IF('H. INV.'!F82="","",'H. INV.'!F82))</f>
        <v>83</v>
      </c>
      <c r="AM257" s="404" t="str">
        <f>IF(CALCULADORA!$M$2="VERANO",IF('H. VER.'!V82="","",'H. VER.'!V82),IF('H. INV.'!V82="","",'H. INV.'!V82))</f>
        <v/>
      </c>
      <c r="AN257" s="404" t="str">
        <f>IF(CALCULADORA!$M$2="VERANO",IF('H. VER.'!AL82="","",'H. VER.'!AL82),IF('H. INV.'!AL82="","",'H. INV.'!AL82))</f>
        <v/>
      </c>
      <c r="AO257" s="19"/>
      <c r="AP257" s="19"/>
      <c r="AQ257" s="19"/>
      <c r="AR257" s="19"/>
      <c r="AS257" s="19"/>
      <c r="AT257" s="19"/>
      <c r="AU257" s="19"/>
      <c r="AV257" s="19"/>
      <c r="AW257" s="75">
        <f t="shared" si="405"/>
        <v>83</v>
      </c>
      <c r="AX257" s="75" t="str">
        <f t="shared" si="342"/>
        <v/>
      </c>
      <c r="AY257" s="75" t="str">
        <f t="shared" si="406"/>
        <v/>
      </c>
      <c r="AZ257" s="19"/>
      <c r="BA257" s="80" t="b">
        <f t="shared" si="374"/>
        <v>0</v>
      </c>
      <c r="BB257" s="80" t="b">
        <f t="shared" si="375"/>
        <v>0</v>
      </c>
      <c r="BC257" s="80" t="b">
        <f t="shared" si="376"/>
        <v>0</v>
      </c>
      <c r="BD257" s="80" t="b">
        <f t="shared" si="377"/>
        <v>0</v>
      </c>
      <c r="BE257" s="80" t="b">
        <f t="shared" si="378"/>
        <v>0</v>
      </c>
      <c r="BF257" s="80" t="b">
        <f t="shared" si="379"/>
        <v>0</v>
      </c>
      <c r="BG257" s="80" t="b">
        <f t="shared" si="380"/>
        <v>0</v>
      </c>
      <c r="BH257" s="80" t="b">
        <f t="shared" si="381"/>
        <v>0</v>
      </c>
      <c r="BI257" s="80" t="b">
        <f t="shared" si="382"/>
        <v>0</v>
      </c>
      <c r="BJ257" s="80" t="b">
        <f t="shared" si="383"/>
        <v>0</v>
      </c>
      <c r="BK257" s="80" t="b">
        <f t="shared" si="384"/>
        <v>0</v>
      </c>
      <c r="BL257" s="80" t="b">
        <f t="shared" si="385"/>
        <v>0</v>
      </c>
      <c r="BM257" s="80" t="b">
        <f t="shared" si="386"/>
        <v>0</v>
      </c>
      <c r="BN257" s="80" t="b">
        <f t="shared" si="387"/>
        <v>0</v>
      </c>
      <c r="BO257" s="80" t="b">
        <f t="shared" si="388"/>
        <v>0</v>
      </c>
      <c r="BP257" s="80" t="b">
        <f t="shared" si="389"/>
        <v>0</v>
      </c>
      <c r="BQ257" s="80" t="b">
        <f t="shared" si="390"/>
        <v>0</v>
      </c>
      <c r="BR257" s="80" t="b">
        <f t="shared" si="391"/>
        <v>0</v>
      </c>
      <c r="BS257" s="80" t="b">
        <f t="shared" si="392"/>
        <v>0</v>
      </c>
      <c r="BT257" s="80" t="b">
        <f t="shared" si="393"/>
        <v>0</v>
      </c>
      <c r="BU257" s="80" t="b">
        <f t="shared" si="394"/>
        <v>0</v>
      </c>
      <c r="BV257" s="80" t="b">
        <f t="shared" si="395"/>
        <v>0</v>
      </c>
      <c r="BW257" s="80" t="b">
        <f t="shared" si="396"/>
        <v>0</v>
      </c>
      <c r="BX257" s="80" t="b">
        <f t="shared" si="397"/>
        <v>0</v>
      </c>
      <c r="BY257" s="80" t="b">
        <f t="shared" si="398"/>
        <v>0</v>
      </c>
      <c r="BZ257" s="80" t="b">
        <f t="shared" si="399"/>
        <v>0</v>
      </c>
      <c r="CA257" s="80" t="b">
        <f t="shared" si="400"/>
        <v>0</v>
      </c>
      <c r="CB257" s="80" t="b">
        <f t="shared" si="401"/>
        <v>0</v>
      </c>
      <c r="CC257" s="80" t="b">
        <f t="shared" si="402"/>
        <v>0</v>
      </c>
      <c r="CD257" s="80" t="b">
        <f t="shared" si="403"/>
        <v>0</v>
      </c>
      <c r="CE257" s="80" t="b">
        <f t="shared" si="404"/>
        <v>0</v>
      </c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417" t="str">
        <f t="shared" si="341"/>
        <v/>
      </c>
      <c r="GW257" s="415"/>
    </row>
    <row r="258" spans="1:205" ht="15">
      <c r="A258" s="364"/>
      <c r="B258" s="364"/>
      <c r="C258" s="75"/>
      <c r="D258" s="19"/>
      <c r="E258" s="19"/>
      <c r="F258" s="234">
        <v>74</v>
      </c>
      <c r="G258" s="81" t="str">
        <f t="shared" si="343"/>
        <v/>
      </c>
      <c r="H258" s="81" t="str">
        <f t="shared" si="344"/>
        <v/>
      </c>
      <c r="I258" s="81" t="str">
        <f t="shared" si="345"/>
        <v/>
      </c>
      <c r="J258" s="81" t="str">
        <f t="shared" si="346"/>
        <v/>
      </c>
      <c r="K258" s="81" t="str">
        <f t="shared" si="347"/>
        <v/>
      </c>
      <c r="L258" s="81" t="str">
        <f t="shared" si="348"/>
        <v/>
      </c>
      <c r="M258" s="81" t="str">
        <f t="shared" si="349"/>
        <v/>
      </c>
      <c r="N258" s="81" t="str">
        <f t="shared" si="350"/>
        <v/>
      </c>
      <c r="O258" s="81" t="str">
        <f t="shared" si="351"/>
        <v/>
      </c>
      <c r="P258" s="81" t="str">
        <f t="shared" si="352"/>
        <v/>
      </c>
      <c r="Q258" s="81" t="str">
        <f t="shared" si="353"/>
        <v/>
      </c>
      <c r="R258" s="81" t="str">
        <f t="shared" si="354"/>
        <v/>
      </c>
      <c r="S258" s="81" t="str">
        <f t="shared" si="355"/>
        <v/>
      </c>
      <c r="T258" s="81" t="str">
        <f t="shared" si="356"/>
        <v/>
      </c>
      <c r="U258" s="81" t="str">
        <f t="shared" si="357"/>
        <v/>
      </c>
      <c r="V258" s="81" t="str">
        <f t="shared" si="358"/>
        <v/>
      </c>
      <c r="W258" s="81" t="str">
        <f t="shared" si="359"/>
        <v/>
      </c>
      <c r="X258" s="81" t="str">
        <f t="shared" si="360"/>
        <v/>
      </c>
      <c r="Y258" s="81" t="str">
        <f t="shared" si="361"/>
        <v/>
      </c>
      <c r="Z258" s="81" t="str">
        <f t="shared" si="362"/>
        <v/>
      </c>
      <c r="AA258" s="81" t="str">
        <f t="shared" si="363"/>
        <v/>
      </c>
      <c r="AB258" s="81" t="str">
        <f t="shared" si="364"/>
        <v/>
      </c>
      <c r="AC258" s="81" t="str">
        <f t="shared" si="365"/>
        <v/>
      </c>
      <c r="AD258" s="81" t="str">
        <f t="shared" si="366"/>
        <v/>
      </c>
      <c r="AE258" s="81" t="str">
        <f t="shared" si="367"/>
        <v/>
      </c>
      <c r="AF258" s="81" t="str">
        <f t="shared" si="368"/>
        <v/>
      </c>
      <c r="AG258" s="81" t="str">
        <f t="shared" si="369"/>
        <v/>
      </c>
      <c r="AH258" s="81" t="str">
        <f t="shared" si="370"/>
        <v/>
      </c>
      <c r="AI258" s="81" t="str">
        <f t="shared" si="371"/>
        <v/>
      </c>
      <c r="AJ258" s="81" t="str">
        <f t="shared" si="372"/>
        <v/>
      </c>
      <c r="AK258" s="81" t="str">
        <f t="shared" si="373"/>
        <v/>
      </c>
      <c r="AL258" s="404">
        <f>IF(CALCULADORA!$M$2="VERANO",IF('H. VER.'!F83="","",'H. VER.'!F83),IF('H. INV.'!F83="","",'H. INV.'!F83))</f>
        <v>66</v>
      </c>
      <c r="AM258" s="404" t="str">
        <f>IF(CALCULADORA!$M$2="VERANO",IF('H. VER.'!V83="","",'H. VER.'!V83),IF('H. INV.'!V83="","",'H. INV.'!V83))</f>
        <v/>
      </c>
      <c r="AN258" s="404" t="str">
        <f>IF(CALCULADORA!$M$2="VERANO",IF('H. VER.'!AL83="","",'H. VER.'!AL83),IF('H. INV.'!AL83="","",'H. INV.'!AL83))</f>
        <v/>
      </c>
      <c r="AO258" s="19"/>
      <c r="AP258" s="19"/>
      <c r="AQ258" s="19"/>
      <c r="AR258" s="19"/>
      <c r="AS258" s="19"/>
      <c r="AT258" s="19"/>
      <c r="AU258" s="19"/>
      <c r="AV258" s="19"/>
      <c r="AW258" s="75">
        <f t="shared" si="405"/>
        <v>66</v>
      </c>
      <c r="AX258" s="75" t="str">
        <f t="shared" si="342"/>
        <v/>
      </c>
      <c r="AY258" s="75" t="str">
        <f t="shared" si="406"/>
        <v/>
      </c>
      <c r="AZ258" s="19"/>
      <c r="BA258" s="80" t="b">
        <f t="shared" si="374"/>
        <v>0</v>
      </c>
      <c r="BB258" s="80" t="b">
        <f t="shared" si="375"/>
        <v>0</v>
      </c>
      <c r="BC258" s="80" t="b">
        <f t="shared" si="376"/>
        <v>0</v>
      </c>
      <c r="BD258" s="80" t="b">
        <f t="shared" si="377"/>
        <v>0</v>
      </c>
      <c r="BE258" s="80" t="b">
        <f t="shared" si="378"/>
        <v>0</v>
      </c>
      <c r="BF258" s="80" t="b">
        <f t="shared" si="379"/>
        <v>0</v>
      </c>
      <c r="BG258" s="80" t="b">
        <f t="shared" si="380"/>
        <v>0</v>
      </c>
      <c r="BH258" s="80" t="b">
        <f t="shared" si="381"/>
        <v>0</v>
      </c>
      <c r="BI258" s="80" t="b">
        <f t="shared" si="382"/>
        <v>0</v>
      </c>
      <c r="BJ258" s="80" t="b">
        <f t="shared" si="383"/>
        <v>0</v>
      </c>
      <c r="BK258" s="80" t="b">
        <f t="shared" si="384"/>
        <v>0</v>
      </c>
      <c r="BL258" s="80" t="b">
        <f t="shared" si="385"/>
        <v>0</v>
      </c>
      <c r="BM258" s="80" t="b">
        <f t="shared" si="386"/>
        <v>0</v>
      </c>
      <c r="BN258" s="80" t="b">
        <f t="shared" si="387"/>
        <v>0</v>
      </c>
      <c r="BO258" s="80" t="b">
        <f t="shared" si="388"/>
        <v>0</v>
      </c>
      <c r="BP258" s="80" t="b">
        <f t="shared" si="389"/>
        <v>0</v>
      </c>
      <c r="BQ258" s="80" t="b">
        <f t="shared" si="390"/>
        <v>0</v>
      </c>
      <c r="BR258" s="80" t="b">
        <f t="shared" si="391"/>
        <v>0</v>
      </c>
      <c r="BS258" s="80" t="b">
        <f t="shared" si="392"/>
        <v>0</v>
      </c>
      <c r="BT258" s="80" t="b">
        <f t="shared" si="393"/>
        <v>0</v>
      </c>
      <c r="BU258" s="80" t="b">
        <f t="shared" si="394"/>
        <v>0</v>
      </c>
      <c r="BV258" s="80" t="b">
        <f t="shared" si="395"/>
        <v>0</v>
      </c>
      <c r="BW258" s="80" t="b">
        <f t="shared" si="396"/>
        <v>0</v>
      </c>
      <c r="BX258" s="80" t="b">
        <f t="shared" si="397"/>
        <v>0</v>
      </c>
      <c r="BY258" s="80" t="b">
        <f t="shared" si="398"/>
        <v>0</v>
      </c>
      <c r="BZ258" s="80" t="b">
        <f t="shared" si="399"/>
        <v>0</v>
      </c>
      <c r="CA258" s="80" t="b">
        <f t="shared" si="400"/>
        <v>0</v>
      </c>
      <c r="CB258" s="80" t="b">
        <f t="shared" si="401"/>
        <v>0</v>
      </c>
      <c r="CC258" s="80" t="b">
        <f t="shared" si="402"/>
        <v>0</v>
      </c>
      <c r="CD258" s="80" t="b">
        <f t="shared" si="403"/>
        <v>0</v>
      </c>
      <c r="CE258" s="80" t="b">
        <f t="shared" si="404"/>
        <v>0</v>
      </c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417" t="str">
        <f t="shared" si="341"/>
        <v/>
      </c>
      <c r="GW258" s="415"/>
    </row>
    <row r="259" spans="1:205" ht="15">
      <c r="A259" s="364"/>
      <c r="B259" s="364"/>
      <c r="C259" s="75"/>
      <c r="D259" s="19"/>
      <c r="E259" s="19"/>
      <c r="F259" s="234">
        <v>75</v>
      </c>
      <c r="G259" s="81" t="str">
        <f t="shared" si="343"/>
        <v/>
      </c>
      <c r="H259" s="81" t="str">
        <f t="shared" si="344"/>
        <v/>
      </c>
      <c r="I259" s="81" t="str">
        <f t="shared" si="345"/>
        <v/>
      </c>
      <c r="J259" s="81" t="str">
        <f t="shared" si="346"/>
        <v/>
      </c>
      <c r="K259" s="81" t="str">
        <f t="shared" si="347"/>
        <v/>
      </c>
      <c r="L259" s="81" t="str">
        <f t="shared" si="348"/>
        <v/>
      </c>
      <c r="M259" s="81" t="str">
        <f t="shared" si="349"/>
        <v/>
      </c>
      <c r="N259" s="81" t="str">
        <f t="shared" si="350"/>
        <v/>
      </c>
      <c r="O259" s="81" t="str">
        <f t="shared" si="351"/>
        <v/>
      </c>
      <c r="P259" s="81" t="str">
        <f t="shared" si="352"/>
        <v/>
      </c>
      <c r="Q259" s="81" t="str">
        <f t="shared" si="353"/>
        <v/>
      </c>
      <c r="R259" s="81" t="str">
        <f t="shared" si="354"/>
        <v/>
      </c>
      <c r="S259" s="81" t="str">
        <f t="shared" si="355"/>
        <v/>
      </c>
      <c r="T259" s="81" t="str">
        <f t="shared" si="356"/>
        <v/>
      </c>
      <c r="U259" s="81" t="str">
        <f t="shared" si="357"/>
        <v/>
      </c>
      <c r="V259" s="81" t="str">
        <f t="shared" si="358"/>
        <v/>
      </c>
      <c r="W259" s="81" t="str">
        <f t="shared" si="359"/>
        <v/>
      </c>
      <c r="X259" s="81" t="str">
        <f t="shared" si="360"/>
        <v/>
      </c>
      <c r="Y259" s="81" t="str">
        <f t="shared" si="361"/>
        <v/>
      </c>
      <c r="Z259" s="81" t="str">
        <f t="shared" si="362"/>
        <v/>
      </c>
      <c r="AA259" s="81" t="str">
        <f t="shared" si="363"/>
        <v/>
      </c>
      <c r="AB259" s="81" t="str">
        <f t="shared" si="364"/>
        <v/>
      </c>
      <c r="AC259" s="81" t="str">
        <f t="shared" si="365"/>
        <v/>
      </c>
      <c r="AD259" s="81" t="str">
        <f t="shared" si="366"/>
        <v/>
      </c>
      <c r="AE259" s="81" t="str">
        <f t="shared" si="367"/>
        <v/>
      </c>
      <c r="AF259" s="81" t="str">
        <f t="shared" si="368"/>
        <v/>
      </c>
      <c r="AG259" s="81" t="str">
        <f t="shared" si="369"/>
        <v/>
      </c>
      <c r="AH259" s="81" t="str">
        <f t="shared" si="370"/>
        <v/>
      </c>
      <c r="AI259" s="81" t="str">
        <f t="shared" si="371"/>
        <v/>
      </c>
      <c r="AJ259" s="81" t="str">
        <f t="shared" si="372"/>
        <v/>
      </c>
      <c r="AK259" s="81" t="str">
        <f t="shared" si="373"/>
        <v/>
      </c>
      <c r="AL259" s="404">
        <f>IF(CALCULADORA!$M$2="VERANO",IF('H. VER.'!F84="","",'H. VER.'!F84),IF('H. INV.'!F84="","",'H. INV.'!F84))</f>
        <v>68</v>
      </c>
      <c r="AM259" s="404" t="str">
        <f>IF(CALCULADORA!$M$2="VERANO",IF('H. VER.'!V84="","",'H. VER.'!V84),IF('H. INV.'!V84="","",'H. INV.'!V84))</f>
        <v/>
      </c>
      <c r="AN259" s="404" t="str">
        <f>IF(CALCULADORA!$M$2="VERANO",IF('H. VER.'!AL84="","",'H. VER.'!AL84),IF('H. INV.'!AL84="","",'H. INV.'!AL84))</f>
        <v/>
      </c>
      <c r="AO259" s="19"/>
      <c r="AP259" s="19"/>
      <c r="AQ259" s="19"/>
      <c r="AR259" s="19"/>
      <c r="AS259" s="19"/>
      <c r="AT259" s="19"/>
      <c r="AU259" s="19"/>
      <c r="AV259" s="19"/>
      <c r="AW259" s="75">
        <f t="shared" si="405"/>
        <v>68</v>
      </c>
      <c r="AX259" s="75" t="str">
        <f t="shared" si="342"/>
        <v/>
      </c>
      <c r="AY259" s="75" t="str">
        <f t="shared" si="406"/>
        <v/>
      </c>
      <c r="AZ259" s="19"/>
      <c r="BA259" s="80" t="b">
        <f t="shared" si="374"/>
        <v>0</v>
      </c>
      <c r="BB259" s="80" t="b">
        <f t="shared" si="375"/>
        <v>0</v>
      </c>
      <c r="BC259" s="80" t="b">
        <f t="shared" si="376"/>
        <v>0</v>
      </c>
      <c r="BD259" s="80" t="b">
        <f t="shared" si="377"/>
        <v>0</v>
      </c>
      <c r="BE259" s="80" t="b">
        <f t="shared" si="378"/>
        <v>0</v>
      </c>
      <c r="BF259" s="80" t="b">
        <f t="shared" si="379"/>
        <v>0</v>
      </c>
      <c r="BG259" s="80" t="b">
        <f t="shared" si="380"/>
        <v>0</v>
      </c>
      <c r="BH259" s="80" t="b">
        <f t="shared" si="381"/>
        <v>0</v>
      </c>
      <c r="BI259" s="80" t="b">
        <f t="shared" si="382"/>
        <v>0</v>
      </c>
      <c r="BJ259" s="80" t="b">
        <f t="shared" si="383"/>
        <v>0</v>
      </c>
      <c r="BK259" s="80" t="b">
        <f t="shared" si="384"/>
        <v>0</v>
      </c>
      <c r="BL259" s="80" t="b">
        <f t="shared" si="385"/>
        <v>0</v>
      </c>
      <c r="BM259" s="80" t="b">
        <f t="shared" si="386"/>
        <v>0</v>
      </c>
      <c r="BN259" s="80" t="b">
        <f t="shared" si="387"/>
        <v>0</v>
      </c>
      <c r="BO259" s="80" t="b">
        <f t="shared" si="388"/>
        <v>0</v>
      </c>
      <c r="BP259" s="80" t="b">
        <f t="shared" si="389"/>
        <v>0</v>
      </c>
      <c r="BQ259" s="80" t="b">
        <f t="shared" si="390"/>
        <v>0</v>
      </c>
      <c r="BR259" s="80" t="b">
        <f t="shared" si="391"/>
        <v>0</v>
      </c>
      <c r="BS259" s="80" t="b">
        <f t="shared" si="392"/>
        <v>0</v>
      </c>
      <c r="BT259" s="80" t="b">
        <f t="shared" si="393"/>
        <v>0</v>
      </c>
      <c r="BU259" s="80" t="b">
        <f t="shared" si="394"/>
        <v>0</v>
      </c>
      <c r="BV259" s="80" t="b">
        <f t="shared" si="395"/>
        <v>0</v>
      </c>
      <c r="BW259" s="80" t="b">
        <f t="shared" si="396"/>
        <v>0</v>
      </c>
      <c r="BX259" s="80" t="b">
        <f t="shared" si="397"/>
        <v>0</v>
      </c>
      <c r="BY259" s="80" t="b">
        <f t="shared" si="398"/>
        <v>0</v>
      </c>
      <c r="BZ259" s="80" t="b">
        <f t="shared" si="399"/>
        <v>0</v>
      </c>
      <c r="CA259" s="80" t="b">
        <f t="shared" si="400"/>
        <v>0</v>
      </c>
      <c r="CB259" s="80" t="b">
        <f t="shared" si="401"/>
        <v>0</v>
      </c>
      <c r="CC259" s="80" t="b">
        <f t="shared" si="402"/>
        <v>0</v>
      </c>
      <c r="CD259" s="80" t="b">
        <f t="shared" si="403"/>
        <v>0</v>
      </c>
      <c r="CE259" s="80" t="b">
        <f t="shared" si="404"/>
        <v>0</v>
      </c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417" t="str">
        <f t="shared" si="341"/>
        <v/>
      </c>
      <c r="GW259" s="415"/>
    </row>
    <row r="260" spans="1:205" ht="15">
      <c r="A260" s="364"/>
      <c r="B260" s="364"/>
      <c r="C260" s="75"/>
      <c r="D260" s="19"/>
      <c r="E260" s="19"/>
      <c r="F260" s="234">
        <v>76</v>
      </c>
      <c r="G260" s="81" t="str">
        <f t="shared" si="343"/>
        <v/>
      </c>
      <c r="H260" s="81" t="str">
        <f t="shared" si="344"/>
        <v/>
      </c>
      <c r="I260" s="81" t="str">
        <f t="shared" si="345"/>
        <v/>
      </c>
      <c r="J260" s="81" t="str">
        <f t="shared" si="346"/>
        <v/>
      </c>
      <c r="K260" s="81" t="str">
        <f t="shared" si="347"/>
        <v/>
      </c>
      <c r="L260" s="81" t="str">
        <f t="shared" si="348"/>
        <v/>
      </c>
      <c r="M260" s="81" t="str">
        <f t="shared" si="349"/>
        <v/>
      </c>
      <c r="N260" s="81" t="str">
        <f t="shared" si="350"/>
        <v/>
      </c>
      <c r="O260" s="81" t="str">
        <f t="shared" si="351"/>
        <v/>
      </c>
      <c r="P260" s="81" t="str">
        <f t="shared" si="352"/>
        <v/>
      </c>
      <c r="Q260" s="81" t="str">
        <f t="shared" si="353"/>
        <v/>
      </c>
      <c r="R260" s="81" t="str">
        <f t="shared" si="354"/>
        <v/>
      </c>
      <c r="S260" s="81" t="str">
        <f t="shared" si="355"/>
        <v/>
      </c>
      <c r="T260" s="81" t="str">
        <f t="shared" si="356"/>
        <v/>
      </c>
      <c r="U260" s="81" t="str">
        <f t="shared" si="357"/>
        <v/>
      </c>
      <c r="V260" s="81" t="str">
        <f t="shared" si="358"/>
        <v/>
      </c>
      <c r="W260" s="81" t="str">
        <f t="shared" si="359"/>
        <v/>
      </c>
      <c r="X260" s="81" t="str">
        <f t="shared" si="360"/>
        <v/>
      </c>
      <c r="Y260" s="81" t="str">
        <f t="shared" si="361"/>
        <v/>
      </c>
      <c r="Z260" s="81" t="str">
        <f t="shared" si="362"/>
        <v/>
      </c>
      <c r="AA260" s="81" t="str">
        <f t="shared" si="363"/>
        <v/>
      </c>
      <c r="AB260" s="81" t="str">
        <f t="shared" si="364"/>
        <v/>
      </c>
      <c r="AC260" s="81" t="str">
        <f t="shared" si="365"/>
        <v/>
      </c>
      <c r="AD260" s="81" t="str">
        <f t="shared" si="366"/>
        <v/>
      </c>
      <c r="AE260" s="81" t="str">
        <f t="shared" si="367"/>
        <v/>
      </c>
      <c r="AF260" s="81" t="str">
        <f t="shared" si="368"/>
        <v/>
      </c>
      <c r="AG260" s="81" t="str">
        <f t="shared" si="369"/>
        <v/>
      </c>
      <c r="AH260" s="81" t="str">
        <f t="shared" si="370"/>
        <v/>
      </c>
      <c r="AI260" s="81" t="str">
        <f t="shared" si="371"/>
        <v/>
      </c>
      <c r="AJ260" s="81" t="str">
        <f t="shared" si="372"/>
        <v/>
      </c>
      <c r="AK260" s="81" t="str">
        <f t="shared" si="373"/>
        <v/>
      </c>
      <c r="AL260" s="404">
        <f>IF(CALCULADORA!$M$2="VERANO",IF('H. VER.'!F85="","",'H. VER.'!F85),IF('H. INV.'!F85="","",'H. INV.'!F85))</f>
        <v>70</v>
      </c>
      <c r="AM260" s="404" t="str">
        <f>IF(CALCULADORA!$M$2="VERANO",IF('H. VER.'!V85="","",'H. VER.'!V85),IF('H. INV.'!V85="","",'H. INV.'!V85))</f>
        <v/>
      </c>
      <c r="AN260" s="404" t="str">
        <f>IF(CALCULADORA!$M$2="VERANO",IF('H. VER.'!AL85="","",'H. VER.'!AL85),IF('H. INV.'!AL85="","",'H. INV.'!AL85))</f>
        <v/>
      </c>
      <c r="AO260" s="19"/>
      <c r="AP260" s="19"/>
      <c r="AQ260" s="19"/>
      <c r="AR260" s="19"/>
      <c r="AS260" s="19"/>
      <c r="AT260" s="19"/>
      <c r="AU260" s="19"/>
      <c r="AV260" s="19"/>
      <c r="AW260" s="75">
        <f t="shared" si="405"/>
        <v>70</v>
      </c>
      <c r="AX260" s="75" t="str">
        <f t="shared" si="342"/>
        <v/>
      </c>
      <c r="AY260" s="75" t="str">
        <f t="shared" si="406"/>
        <v/>
      </c>
      <c r="AZ260" s="19"/>
      <c r="BA260" s="80" t="b">
        <f t="shared" si="374"/>
        <v>0</v>
      </c>
      <c r="BB260" s="80" t="b">
        <f t="shared" si="375"/>
        <v>0</v>
      </c>
      <c r="BC260" s="80" t="b">
        <f t="shared" si="376"/>
        <v>0</v>
      </c>
      <c r="BD260" s="80" t="b">
        <f t="shared" si="377"/>
        <v>0</v>
      </c>
      <c r="BE260" s="80" t="b">
        <f t="shared" si="378"/>
        <v>0</v>
      </c>
      <c r="BF260" s="80" t="b">
        <f t="shared" si="379"/>
        <v>0</v>
      </c>
      <c r="BG260" s="80" t="b">
        <f t="shared" si="380"/>
        <v>0</v>
      </c>
      <c r="BH260" s="80" t="b">
        <f t="shared" si="381"/>
        <v>0</v>
      </c>
      <c r="BI260" s="80" t="b">
        <f t="shared" si="382"/>
        <v>0</v>
      </c>
      <c r="BJ260" s="80" t="b">
        <f t="shared" si="383"/>
        <v>0</v>
      </c>
      <c r="BK260" s="80" t="b">
        <f t="shared" si="384"/>
        <v>0</v>
      </c>
      <c r="BL260" s="80" t="b">
        <f t="shared" si="385"/>
        <v>0</v>
      </c>
      <c r="BM260" s="80" t="b">
        <f t="shared" si="386"/>
        <v>0</v>
      </c>
      <c r="BN260" s="80" t="b">
        <f t="shared" si="387"/>
        <v>0</v>
      </c>
      <c r="BO260" s="80" t="b">
        <f t="shared" si="388"/>
        <v>0</v>
      </c>
      <c r="BP260" s="80" t="b">
        <f t="shared" si="389"/>
        <v>0</v>
      </c>
      <c r="BQ260" s="80" t="b">
        <f t="shared" si="390"/>
        <v>0</v>
      </c>
      <c r="BR260" s="80" t="b">
        <f t="shared" si="391"/>
        <v>0</v>
      </c>
      <c r="BS260" s="80" t="b">
        <f t="shared" si="392"/>
        <v>0</v>
      </c>
      <c r="BT260" s="80" t="b">
        <f t="shared" si="393"/>
        <v>0</v>
      </c>
      <c r="BU260" s="80" t="b">
        <f t="shared" si="394"/>
        <v>0</v>
      </c>
      <c r="BV260" s="80" t="b">
        <f t="shared" si="395"/>
        <v>0</v>
      </c>
      <c r="BW260" s="80" t="b">
        <f t="shared" si="396"/>
        <v>0</v>
      </c>
      <c r="BX260" s="80" t="b">
        <f t="shared" si="397"/>
        <v>0</v>
      </c>
      <c r="BY260" s="80" t="b">
        <f t="shared" si="398"/>
        <v>0</v>
      </c>
      <c r="BZ260" s="80" t="b">
        <f t="shared" si="399"/>
        <v>0</v>
      </c>
      <c r="CA260" s="80" t="b">
        <f t="shared" si="400"/>
        <v>0</v>
      </c>
      <c r="CB260" s="80" t="b">
        <f t="shared" si="401"/>
        <v>0</v>
      </c>
      <c r="CC260" s="80" t="b">
        <f t="shared" si="402"/>
        <v>0</v>
      </c>
      <c r="CD260" s="80" t="b">
        <f t="shared" si="403"/>
        <v>0</v>
      </c>
      <c r="CE260" s="80" t="b">
        <f t="shared" si="404"/>
        <v>0</v>
      </c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417" t="str">
        <f t="shared" si="341"/>
        <v/>
      </c>
      <c r="GW260" s="415"/>
    </row>
    <row r="261" spans="1:205" ht="15">
      <c r="A261" s="364"/>
      <c r="B261" s="364"/>
      <c r="C261" s="75"/>
      <c r="D261" s="19"/>
      <c r="E261" s="19"/>
      <c r="F261" s="234">
        <v>77</v>
      </c>
      <c r="G261" s="81" t="str">
        <f t="shared" si="343"/>
        <v/>
      </c>
      <c r="H261" s="81" t="str">
        <f t="shared" si="344"/>
        <v/>
      </c>
      <c r="I261" s="81" t="str">
        <f t="shared" si="345"/>
        <v/>
      </c>
      <c r="J261" s="81" t="str">
        <f t="shared" si="346"/>
        <v/>
      </c>
      <c r="K261" s="81" t="str">
        <f t="shared" si="347"/>
        <v/>
      </c>
      <c r="L261" s="81" t="str">
        <f t="shared" si="348"/>
        <v/>
      </c>
      <c r="M261" s="81" t="str">
        <f t="shared" si="349"/>
        <v/>
      </c>
      <c r="N261" s="81" t="str">
        <f t="shared" si="350"/>
        <v/>
      </c>
      <c r="O261" s="81" t="str">
        <f t="shared" si="351"/>
        <v/>
      </c>
      <c r="P261" s="81" t="str">
        <f t="shared" si="352"/>
        <v/>
      </c>
      <c r="Q261" s="81" t="str">
        <f t="shared" si="353"/>
        <v/>
      </c>
      <c r="R261" s="81" t="str">
        <f t="shared" si="354"/>
        <v/>
      </c>
      <c r="S261" s="81" t="str">
        <f t="shared" si="355"/>
        <v/>
      </c>
      <c r="T261" s="81" t="str">
        <f t="shared" si="356"/>
        <v/>
      </c>
      <c r="U261" s="81" t="str">
        <f t="shared" si="357"/>
        <v/>
      </c>
      <c r="V261" s="81" t="str">
        <f t="shared" si="358"/>
        <v/>
      </c>
      <c r="W261" s="81" t="str">
        <f t="shared" si="359"/>
        <v/>
      </c>
      <c r="X261" s="81" t="str">
        <f t="shared" si="360"/>
        <v/>
      </c>
      <c r="Y261" s="81" t="str">
        <f t="shared" si="361"/>
        <v/>
      </c>
      <c r="Z261" s="81" t="str">
        <f t="shared" si="362"/>
        <v/>
      </c>
      <c r="AA261" s="81" t="str">
        <f t="shared" si="363"/>
        <v/>
      </c>
      <c r="AB261" s="81" t="str">
        <f t="shared" si="364"/>
        <v/>
      </c>
      <c r="AC261" s="81" t="str">
        <f t="shared" si="365"/>
        <v/>
      </c>
      <c r="AD261" s="81" t="str">
        <f t="shared" si="366"/>
        <v/>
      </c>
      <c r="AE261" s="81" t="str">
        <f t="shared" si="367"/>
        <v/>
      </c>
      <c r="AF261" s="81" t="str">
        <f t="shared" si="368"/>
        <v/>
      </c>
      <c r="AG261" s="81" t="str">
        <f t="shared" si="369"/>
        <v/>
      </c>
      <c r="AH261" s="81" t="str">
        <f t="shared" si="370"/>
        <v/>
      </c>
      <c r="AI261" s="81" t="str">
        <f t="shared" si="371"/>
        <v/>
      </c>
      <c r="AJ261" s="81" t="str">
        <f t="shared" si="372"/>
        <v/>
      </c>
      <c r="AK261" s="81" t="str">
        <f t="shared" si="373"/>
        <v/>
      </c>
      <c r="AL261" s="404">
        <f>IF(CALCULADORA!$M$2="VERANO",IF('H. VER.'!F86="","",'H. VER.'!F86),IF('H. INV.'!F86="","",'H. INV.'!F86))</f>
        <v>72</v>
      </c>
      <c r="AM261" s="404" t="str">
        <f>IF(CALCULADORA!$M$2="VERANO",IF('H. VER.'!V86="","",'H. VER.'!V86),IF('H. INV.'!V86="","",'H. INV.'!V86))</f>
        <v/>
      </c>
      <c r="AN261" s="404" t="str">
        <f>IF(CALCULADORA!$M$2="VERANO",IF('H. VER.'!AL86="","",'H. VER.'!AL86),IF('H. INV.'!AL86="","",'H. INV.'!AL86))</f>
        <v/>
      </c>
      <c r="AO261" s="19"/>
      <c r="AP261" s="19"/>
      <c r="AQ261" s="19"/>
      <c r="AR261" s="19"/>
      <c r="AS261" s="19"/>
      <c r="AT261" s="19"/>
      <c r="AU261" s="19"/>
      <c r="AV261" s="19"/>
      <c r="AW261" s="75">
        <f t="shared" si="405"/>
        <v>72</v>
      </c>
      <c r="AX261" s="75" t="str">
        <f t="shared" si="342"/>
        <v/>
      </c>
      <c r="AY261" s="75" t="str">
        <f t="shared" si="406"/>
        <v/>
      </c>
      <c r="AZ261" s="19"/>
      <c r="BA261" s="80" t="b">
        <f t="shared" si="374"/>
        <v>0</v>
      </c>
      <c r="BB261" s="80" t="b">
        <f t="shared" si="375"/>
        <v>0</v>
      </c>
      <c r="BC261" s="80" t="b">
        <f t="shared" si="376"/>
        <v>0</v>
      </c>
      <c r="BD261" s="80" t="b">
        <f t="shared" si="377"/>
        <v>0</v>
      </c>
      <c r="BE261" s="80" t="b">
        <f t="shared" si="378"/>
        <v>0</v>
      </c>
      <c r="BF261" s="80" t="b">
        <f t="shared" si="379"/>
        <v>0</v>
      </c>
      <c r="BG261" s="80" t="b">
        <f t="shared" si="380"/>
        <v>0</v>
      </c>
      <c r="BH261" s="80" t="b">
        <f t="shared" si="381"/>
        <v>0</v>
      </c>
      <c r="BI261" s="80" t="b">
        <f t="shared" si="382"/>
        <v>0</v>
      </c>
      <c r="BJ261" s="80" t="b">
        <f t="shared" si="383"/>
        <v>0</v>
      </c>
      <c r="BK261" s="80" t="b">
        <f t="shared" si="384"/>
        <v>0</v>
      </c>
      <c r="BL261" s="80" t="b">
        <f t="shared" si="385"/>
        <v>0</v>
      </c>
      <c r="BM261" s="80" t="b">
        <f t="shared" si="386"/>
        <v>0</v>
      </c>
      <c r="BN261" s="80" t="b">
        <f t="shared" si="387"/>
        <v>0</v>
      </c>
      <c r="BO261" s="80" t="b">
        <f t="shared" si="388"/>
        <v>0</v>
      </c>
      <c r="BP261" s="80" t="b">
        <f t="shared" si="389"/>
        <v>0</v>
      </c>
      <c r="BQ261" s="80" t="b">
        <f t="shared" si="390"/>
        <v>0</v>
      </c>
      <c r="BR261" s="80" t="b">
        <f t="shared" si="391"/>
        <v>0</v>
      </c>
      <c r="BS261" s="80" t="b">
        <f t="shared" si="392"/>
        <v>0</v>
      </c>
      <c r="BT261" s="80" t="b">
        <f t="shared" si="393"/>
        <v>0</v>
      </c>
      <c r="BU261" s="80" t="b">
        <f t="shared" si="394"/>
        <v>0</v>
      </c>
      <c r="BV261" s="80" t="b">
        <f t="shared" si="395"/>
        <v>0</v>
      </c>
      <c r="BW261" s="80" t="b">
        <f t="shared" si="396"/>
        <v>0</v>
      </c>
      <c r="BX261" s="80" t="b">
        <f t="shared" si="397"/>
        <v>0</v>
      </c>
      <c r="BY261" s="80" t="b">
        <f t="shared" si="398"/>
        <v>0</v>
      </c>
      <c r="BZ261" s="80" t="b">
        <f t="shared" si="399"/>
        <v>0</v>
      </c>
      <c r="CA261" s="80" t="b">
        <f t="shared" si="400"/>
        <v>0</v>
      </c>
      <c r="CB261" s="80" t="b">
        <f t="shared" si="401"/>
        <v>0</v>
      </c>
      <c r="CC261" s="80" t="b">
        <f t="shared" si="402"/>
        <v>0</v>
      </c>
      <c r="CD261" s="80" t="b">
        <f t="shared" si="403"/>
        <v>0</v>
      </c>
      <c r="CE261" s="80" t="b">
        <f t="shared" si="404"/>
        <v>0</v>
      </c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417" t="str">
        <f t="shared" si="341"/>
        <v/>
      </c>
      <c r="GW261" s="415"/>
    </row>
    <row r="262" spans="1:205" ht="15">
      <c r="A262" s="364"/>
      <c r="B262" s="364"/>
      <c r="C262" s="75"/>
      <c r="D262" s="19"/>
      <c r="E262" s="19"/>
      <c r="F262" s="234">
        <v>78</v>
      </c>
      <c r="G262" s="81" t="str">
        <f t="shared" si="343"/>
        <v/>
      </c>
      <c r="H262" s="81" t="str">
        <f t="shared" si="344"/>
        <v/>
      </c>
      <c r="I262" s="81" t="str">
        <f t="shared" si="345"/>
        <v/>
      </c>
      <c r="J262" s="81" t="str">
        <f t="shared" si="346"/>
        <v/>
      </c>
      <c r="K262" s="81" t="str">
        <f t="shared" si="347"/>
        <v/>
      </c>
      <c r="L262" s="81" t="str">
        <f t="shared" si="348"/>
        <v/>
      </c>
      <c r="M262" s="81" t="str">
        <f t="shared" si="349"/>
        <v/>
      </c>
      <c r="N262" s="81" t="str">
        <f t="shared" si="350"/>
        <v/>
      </c>
      <c r="O262" s="81" t="str">
        <f t="shared" si="351"/>
        <v/>
      </c>
      <c r="P262" s="81" t="str">
        <f t="shared" si="352"/>
        <v/>
      </c>
      <c r="Q262" s="81" t="str">
        <f t="shared" si="353"/>
        <v/>
      </c>
      <c r="R262" s="81" t="str">
        <f t="shared" si="354"/>
        <v/>
      </c>
      <c r="S262" s="81" t="str">
        <f t="shared" si="355"/>
        <v/>
      </c>
      <c r="T262" s="81" t="str">
        <f t="shared" si="356"/>
        <v/>
      </c>
      <c r="U262" s="81" t="str">
        <f t="shared" si="357"/>
        <v/>
      </c>
      <c r="V262" s="81" t="str">
        <f t="shared" si="358"/>
        <v/>
      </c>
      <c r="W262" s="81" t="str">
        <f t="shared" si="359"/>
        <v/>
      </c>
      <c r="X262" s="81" t="str">
        <f t="shared" si="360"/>
        <v/>
      </c>
      <c r="Y262" s="81" t="str">
        <f t="shared" si="361"/>
        <v/>
      </c>
      <c r="Z262" s="81" t="str">
        <f t="shared" si="362"/>
        <v/>
      </c>
      <c r="AA262" s="81" t="str">
        <f t="shared" si="363"/>
        <v/>
      </c>
      <c r="AB262" s="81" t="str">
        <f t="shared" si="364"/>
        <v/>
      </c>
      <c r="AC262" s="81" t="str">
        <f t="shared" si="365"/>
        <v/>
      </c>
      <c r="AD262" s="81" t="str">
        <f t="shared" si="366"/>
        <v/>
      </c>
      <c r="AE262" s="81" t="str">
        <f t="shared" si="367"/>
        <v/>
      </c>
      <c r="AF262" s="81" t="str">
        <f t="shared" si="368"/>
        <v/>
      </c>
      <c r="AG262" s="81" t="str">
        <f t="shared" si="369"/>
        <v/>
      </c>
      <c r="AH262" s="81" t="str">
        <f t="shared" si="370"/>
        <v/>
      </c>
      <c r="AI262" s="81" t="str">
        <f t="shared" si="371"/>
        <v/>
      </c>
      <c r="AJ262" s="81" t="str">
        <f t="shared" si="372"/>
        <v/>
      </c>
      <c r="AK262" s="81" t="str">
        <f t="shared" si="373"/>
        <v/>
      </c>
      <c r="AL262" s="404">
        <f>IF(CALCULADORA!$M$2="VERANO",IF('H. VER.'!F87="","",'H. VER.'!F87),IF('H. INV.'!F87="","",'H. INV.'!F87))</f>
        <v>74</v>
      </c>
      <c r="AM262" s="404" t="str">
        <f>IF(CALCULADORA!$M$2="VERANO",IF('H. VER.'!V87="","",'H. VER.'!V87),IF('H. INV.'!V87="","",'H. INV.'!V87))</f>
        <v/>
      </c>
      <c r="AN262" s="404" t="str">
        <f>IF(CALCULADORA!$M$2="VERANO",IF('H. VER.'!AL87="","",'H. VER.'!AL87),IF('H. INV.'!AL87="","",'H. INV.'!AL87))</f>
        <v/>
      </c>
      <c r="AO262" s="19"/>
      <c r="AP262" s="19"/>
      <c r="AQ262" s="19"/>
      <c r="AR262" s="19"/>
      <c r="AS262" s="19"/>
      <c r="AT262" s="19"/>
      <c r="AU262" s="19"/>
      <c r="AV262" s="19"/>
      <c r="AW262" s="75">
        <f t="shared" si="405"/>
        <v>74</v>
      </c>
      <c r="AX262" s="75" t="str">
        <f t="shared" si="342"/>
        <v/>
      </c>
      <c r="AY262" s="75" t="str">
        <f t="shared" si="406"/>
        <v/>
      </c>
      <c r="AZ262" s="19"/>
      <c r="BA262" s="80" t="b">
        <f t="shared" si="374"/>
        <v>0</v>
      </c>
      <c r="BB262" s="80" t="b">
        <f t="shared" si="375"/>
        <v>0</v>
      </c>
      <c r="BC262" s="80" t="b">
        <f t="shared" si="376"/>
        <v>0</v>
      </c>
      <c r="BD262" s="80" t="b">
        <f t="shared" si="377"/>
        <v>0</v>
      </c>
      <c r="BE262" s="80" t="b">
        <f t="shared" si="378"/>
        <v>0</v>
      </c>
      <c r="BF262" s="80" t="b">
        <f t="shared" si="379"/>
        <v>0</v>
      </c>
      <c r="BG262" s="80" t="b">
        <f t="shared" si="380"/>
        <v>0</v>
      </c>
      <c r="BH262" s="80" t="b">
        <f t="shared" si="381"/>
        <v>0</v>
      </c>
      <c r="BI262" s="80" t="b">
        <f t="shared" si="382"/>
        <v>0</v>
      </c>
      <c r="BJ262" s="80" t="b">
        <f t="shared" si="383"/>
        <v>0</v>
      </c>
      <c r="BK262" s="80" t="b">
        <f t="shared" si="384"/>
        <v>0</v>
      </c>
      <c r="BL262" s="80" t="b">
        <f t="shared" si="385"/>
        <v>0</v>
      </c>
      <c r="BM262" s="80" t="b">
        <f t="shared" si="386"/>
        <v>0</v>
      </c>
      <c r="BN262" s="80" t="b">
        <f t="shared" si="387"/>
        <v>0</v>
      </c>
      <c r="BO262" s="80" t="b">
        <f t="shared" si="388"/>
        <v>0</v>
      </c>
      <c r="BP262" s="80" t="b">
        <f t="shared" si="389"/>
        <v>0</v>
      </c>
      <c r="BQ262" s="80" t="b">
        <f t="shared" si="390"/>
        <v>0</v>
      </c>
      <c r="BR262" s="80" t="b">
        <f t="shared" si="391"/>
        <v>0</v>
      </c>
      <c r="BS262" s="80" t="b">
        <f t="shared" si="392"/>
        <v>0</v>
      </c>
      <c r="BT262" s="80" t="b">
        <f t="shared" si="393"/>
        <v>0</v>
      </c>
      <c r="BU262" s="80" t="b">
        <f t="shared" si="394"/>
        <v>0</v>
      </c>
      <c r="BV262" s="80" t="b">
        <f t="shared" si="395"/>
        <v>0</v>
      </c>
      <c r="BW262" s="80" t="b">
        <f t="shared" si="396"/>
        <v>0</v>
      </c>
      <c r="BX262" s="80" t="b">
        <f t="shared" si="397"/>
        <v>0</v>
      </c>
      <c r="BY262" s="80" t="b">
        <f t="shared" si="398"/>
        <v>0</v>
      </c>
      <c r="BZ262" s="80" t="b">
        <f t="shared" si="399"/>
        <v>0</v>
      </c>
      <c r="CA262" s="80" t="b">
        <f t="shared" si="400"/>
        <v>0</v>
      </c>
      <c r="CB262" s="80" t="b">
        <f t="shared" si="401"/>
        <v>0</v>
      </c>
      <c r="CC262" s="80" t="b">
        <f t="shared" si="402"/>
        <v>0</v>
      </c>
      <c r="CD262" s="80" t="b">
        <f t="shared" si="403"/>
        <v>0</v>
      </c>
      <c r="CE262" s="80" t="b">
        <f t="shared" si="404"/>
        <v>0</v>
      </c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417" t="str">
        <f t="shared" si="341"/>
        <v/>
      </c>
      <c r="GW262" s="415"/>
    </row>
    <row r="263" spans="1:205" ht="15">
      <c r="A263" s="364"/>
      <c r="B263" s="364"/>
      <c r="C263" s="75"/>
      <c r="D263" s="19"/>
      <c r="E263" s="19"/>
      <c r="F263" s="234">
        <v>79</v>
      </c>
      <c r="G263" s="81" t="str">
        <f t="shared" si="343"/>
        <v/>
      </c>
      <c r="H263" s="81" t="str">
        <f t="shared" si="344"/>
        <v/>
      </c>
      <c r="I263" s="81" t="str">
        <f t="shared" si="345"/>
        <v/>
      </c>
      <c r="J263" s="81" t="str">
        <f t="shared" si="346"/>
        <v/>
      </c>
      <c r="K263" s="81" t="str">
        <f t="shared" si="347"/>
        <v/>
      </c>
      <c r="L263" s="81" t="str">
        <f t="shared" si="348"/>
        <v/>
      </c>
      <c r="M263" s="81" t="str">
        <f t="shared" si="349"/>
        <v/>
      </c>
      <c r="N263" s="81" t="str">
        <f t="shared" si="350"/>
        <v/>
      </c>
      <c r="O263" s="81" t="str">
        <f t="shared" si="351"/>
        <v/>
      </c>
      <c r="P263" s="81" t="str">
        <f t="shared" si="352"/>
        <v/>
      </c>
      <c r="Q263" s="81" t="str">
        <f t="shared" si="353"/>
        <v/>
      </c>
      <c r="R263" s="81" t="str">
        <f t="shared" si="354"/>
        <v/>
      </c>
      <c r="S263" s="81" t="str">
        <f t="shared" si="355"/>
        <v/>
      </c>
      <c r="T263" s="81" t="str">
        <f t="shared" si="356"/>
        <v/>
      </c>
      <c r="U263" s="81" t="str">
        <f t="shared" si="357"/>
        <v/>
      </c>
      <c r="V263" s="81" t="str">
        <f t="shared" si="358"/>
        <v/>
      </c>
      <c r="W263" s="81" t="str">
        <f t="shared" si="359"/>
        <v/>
      </c>
      <c r="X263" s="81" t="str">
        <f t="shared" si="360"/>
        <v/>
      </c>
      <c r="Y263" s="81" t="str">
        <f t="shared" si="361"/>
        <v/>
      </c>
      <c r="Z263" s="81" t="str">
        <f t="shared" si="362"/>
        <v/>
      </c>
      <c r="AA263" s="81" t="str">
        <f t="shared" si="363"/>
        <v/>
      </c>
      <c r="AB263" s="81" t="str">
        <f t="shared" si="364"/>
        <v/>
      </c>
      <c r="AC263" s="81" t="str">
        <f t="shared" si="365"/>
        <v/>
      </c>
      <c r="AD263" s="81" t="str">
        <f t="shared" si="366"/>
        <v/>
      </c>
      <c r="AE263" s="81" t="str">
        <f t="shared" si="367"/>
        <v/>
      </c>
      <c r="AF263" s="81" t="str">
        <f t="shared" si="368"/>
        <v/>
      </c>
      <c r="AG263" s="81" t="str">
        <f t="shared" si="369"/>
        <v/>
      </c>
      <c r="AH263" s="81" t="str">
        <f t="shared" si="370"/>
        <v/>
      </c>
      <c r="AI263" s="81" t="str">
        <f t="shared" si="371"/>
        <v/>
      </c>
      <c r="AJ263" s="81" t="str">
        <f t="shared" si="372"/>
        <v/>
      </c>
      <c r="AK263" s="81" t="str">
        <f t="shared" si="373"/>
        <v/>
      </c>
      <c r="AL263" s="404">
        <f>IF(CALCULADORA!$M$2="VERANO",IF('H. VER.'!F88="","",'H. VER.'!F88),IF('H. INV.'!F88="","",'H. INV.'!F88))</f>
        <v>76</v>
      </c>
      <c r="AM263" s="404" t="str">
        <f>IF(CALCULADORA!$M$2="VERANO",IF('H. VER.'!V88="","",'H. VER.'!V88),IF('H. INV.'!V88="","",'H. INV.'!V88))</f>
        <v/>
      </c>
      <c r="AN263" s="404" t="str">
        <f>IF(CALCULADORA!$M$2="VERANO",IF('H. VER.'!AL88="","",'H. VER.'!AL88),IF('H. INV.'!AL88="","",'H. INV.'!AL88))</f>
        <v/>
      </c>
      <c r="AO263" s="19"/>
      <c r="AP263" s="19"/>
      <c r="AQ263" s="19"/>
      <c r="AR263" s="19"/>
      <c r="AS263" s="19"/>
      <c r="AT263" s="19"/>
      <c r="AU263" s="19"/>
      <c r="AV263" s="19"/>
      <c r="AW263" s="75">
        <f t="shared" si="405"/>
        <v>76</v>
      </c>
      <c r="AX263" s="75" t="str">
        <f t="shared" si="342"/>
        <v/>
      </c>
      <c r="AY263" s="75" t="str">
        <f t="shared" si="406"/>
        <v/>
      </c>
      <c r="AZ263" s="19"/>
      <c r="BA263" s="80" t="b">
        <f t="shared" si="374"/>
        <v>0</v>
      </c>
      <c r="BB263" s="80" t="b">
        <f t="shared" si="375"/>
        <v>0</v>
      </c>
      <c r="BC263" s="80" t="b">
        <f t="shared" si="376"/>
        <v>0</v>
      </c>
      <c r="BD263" s="80" t="b">
        <f t="shared" si="377"/>
        <v>0</v>
      </c>
      <c r="BE263" s="80" t="b">
        <f t="shared" si="378"/>
        <v>0</v>
      </c>
      <c r="BF263" s="80" t="b">
        <f t="shared" si="379"/>
        <v>0</v>
      </c>
      <c r="BG263" s="80" t="b">
        <f t="shared" si="380"/>
        <v>0</v>
      </c>
      <c r="BH263" s="80" t="b">
        <f t="shared" si="381"/>
        <v>0</v>
      </c>
      <c r="BI263" s="80" t="b">
        <f t="shared" si="382"/>
        <v>0</v>
      </c>
      <c r="BJ263" s="80" t="b">
        <f t="shared" si="383"/>
        <v>0</v>
      </c>
      <c r="BK263" s="80" t="b">
        <f t="shared" si="384"/>
        <v>0</v>
      </c>
      <c r="BL263" s="80" t="b">
        <f t="shared" si="385"/>
        <v>0</v>
      </c>
      <c r="BM263" s="80" t="b">
        <f t="shared" si="386"/>
        <v>0</v>
      </c>
      <c r="BN263" s="80" t="b">
        <f t="shared" si="387"/>
        <v>0</v>
      </c>
      <c r="BO263" s="80" t="b">
        <f t="shared" si="388"/>
        <v>0</v>
      </c>
      <c r="BP263" s="80" t="b">
        <f t="shared" si="389"/>
        <v>0</v>
      </c>
      <c r="BQ263" s="80" t="b">
        <f t="shared" si="390"/>
        <v>0</v>
      </c>
      <c r="BR263" s="80" t="b">
        <f t="shared" si="391"/>
        <v>0</v>
      </c>
      <c r="BS263" s="80" t="b">
        <f t="shared" si="392"/>
        <v>0</v>
      </c>
      <c r="BT263" s="80" t="b">
        <f t="shared" si="393"/>
        <v>0</v>
      </c>
      <c r="BU263" s="80" t="b">
        <f t="shared" si="394"/>
        <v>0</v>
      </c>
      <c r="BV263" s="80" t="b">
        <f t="shared" si="395"/>
        <v>0</v>
      </c>
      <c r="BW263" s="80" t="b">
        <f t="shared" si="396"/>
        <v>0</v>
      </c>
      <c r="BX263" s="80" t="b">
        <f t="shared" si="397"/>
        <v>0</v>
      </c>
      <c r="BY263" s="80" t="b">
        <f t="shared" si="398"/>
        <v>0</v>
      </c>
      <c r="BZ263" s="80" t="b">
        <f t="shared" si="399"/>
        <v>0</v>
      </c>
      <c r="CA263" s="80" t="b">
        <f t="shared" si="400"/>
        <v>0</v>
      </c>
      <c r="CB263" s="80" t="b">
        <f t="shared" si="401"/>
        <v>0</v>
      </c>
      <c r="CC263" s="80" t="b">
        <f t="shared" si="402"/>
        <v>0</v>
      </c>
      <c r="CD263" s="80" t="b">
        <f t="shared" si="403"/>
        <v>0</v>
      </c>
      <c r="CE263" s="80" t="b">
        <f t="shared" si="404"/>
        <v>0</v>
      </c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417" t="str">
        <f t="shared" si="341"/>
        <v/>
      </c>
      <c r="GW263" s="415"/>
    </row>
    <row r="264" spans="1:205" ht="15">
      <c r="A264" s="364"/>
      <c r="B264" s="364"/>
      <c r="C264" s="75"/>
      <c r="D264" s="19"/>
      <c r="E264" s="19"/>
      <c r="F264" s="234">
        <v>80</v>
      </c>
      <c r="G264" s="81" t="str">
        <f t="shared" si="343"/>
        <v/>
      </c>
      <c r="H264" s="81" t="str">
        <f t="shared" si="344"/>
        <v/>
      </c>
      <c r="I264" s="81" t="str">
        <f t="shared" si="345"/>
        <v/>
      </c>
      <c r="J264" s="81" t="str">
        <f t="shared" si="346"/>
        <v/>
      </c>
      <c r="K264" s="81" t="str">
        <f t="shared" si="347"/>
        <v/>
      </c>
      <c r="L264" s="81" t="str">
        <f t="shared" si="348"/>
        <v/>
      </c>
      <c r="M264" s="81" t="str">
        <f t="shared" si="349"/>
        <v/>
      </c>
      <c r="N264" s="81" t="str">
        <f t="shared" si="350"/>
        <v/>
      </c>
      <c r="O264" s="81" t="str">
        <f t="shared" si="351"/>
        <v/>
      </c>
      <c r="P264" s="81" t="str">
        <f t="shared" si="352"/>
        <v/>
      </c>
      <c r="Q264" s="81" t="str">
        <f t="shared" si="353"/>
        <v/>
      </c>
      <c r="R264" s="81" t="str">
        <f t="shared" si="354"/>
        <v/>
      </c>
      <c r="S264" s="81" t="str">
        <f t="shared" si="355"/>
        <v/>
      </c>
      <c r="T264" s="81" t="str">
        <f t="shared" si="356"/>
        <v/>
      </c>
      <c r="U264" s="81" t="str">
        <f t="shared" si="357"/>
        <v/>
      </c>
      <c r="V264" s="81" t="str">
        <f t="shared" si="358"/>
        <v/>
      </c>
      <c r="W264" s="81" t="str">
        <f t="shared" si="359"/>
        <v/>
      </c>
      <c r="X264" s="81" t="str">
        <f t="shared" si="360"/>
        <v/>
      </c>
      <c r="Y264" s="81" t="str">
        <f t="shared" si="361"/>
        <v/>
      </c>
      <c r="Z264" s="81" t="str">
        <f t="shared" si="362"/>
        <v/>
      </c>
      <c r="AA264" s="81" t="str">
        <f t="shared" si="363"/>
        <v/>
      </c>
      <c r="AB264" s="81" t="str">
        <f t="shared" si="364"/>
        <v/>
      </c>
      <c r="AC264" s="81" t="str">
        <f t="shared" si="365"/>
        <v/>
      </c>
      <c r="AD264" s="81" t="str">
        <f t="shared" si="366"/>
        <v/>
      </c>
      <c r="AE264" s="81" t="str">
        <f t="shared" si="367"/>
        <v/>
      </c>
      <c r="AF264" s="81" t="str">
        <f t="shared" si="368"/>
        <v/>
      </c>
      <c r="AG264" s="81" t="str">
        <f t="shared" si="369"/>
        <v/>
      </c>
      <c r="AH264" s="81" t="str">
        <f t="shared" si="370"/>
        <v/>
      </c>
      <c r="AI264" s="81" t="str">
        <f t="shared" si="371"/>
        <v/>
      </c>
      <c r="AJ264" s="81" t="str">
        <f t="shared" si="372"/>
        <v/>
      </c>
      <c r="AK264" s="81" t="str">
        <f t="shared" si="373"/>
        <v/>
      </c>
      <c r="AL264" s="404">
        <f>IF(CALCULADORA!$M$2="VERANO",IF('H. VER.'!F89="","",'H. VER.'!F89),IF('H. INV.'!F89="","",'H. INV.'!F89))</f>
        <v>78</v>
      </c>
      <c r="AM264" s="404" t="str">
        <f>IF(CALCULADORA!$M$2="VERANO",IF('H. VER.'!V89="","",'H. VER.'!V89),IF('H. INV.'!V89="","",'H. INV.'!V89))</f>
        <v/>
      </c>
      <c r="AN264" s="404" t="str">
        <f>IF(CALCULADORA!$M$2="VERANO",IF('H. VER.'!AL89="","",'H. VER.'!AL89),IF('H. INV.'!AL89="","",'H. INV.'!AL89))</f>
        <v/>
      </c>
      <c r="AO264" s="19"/>
      <c r="AP264" s="19"/>
      <c r="AQ264" s="19"/>
      <c r="AR264" s="19"/>
      <c r="AS264" s="19"/>
      <c r="AT264" s="19"/>
      <c r="AU264" s="19"/>
      <c r="AV264" s="19"/>
      <c r="AW264" s="75">
        <f t="shared" si="405"/>
        <v>78</v>
      </c>
      <c r="AX264" s="75" t="str">
        <f t="shared" si="342"/>
        <v/>
      </c>
      <c r="AY264" s="75" t="str">
        <f t="shared" si="406"/>
        <v/>
      </c>
      <c r="AZ264" s="19"/>
      <c r="BA264" s="80" t="b">
        <f t="shared" si="374"/>
        <v>0</v>
      </c>
      <c r="BB264" s="80" t="b">
        <f t="shared" si="375"/>
        <v>0</v>
      </c>
      <c r="BC264" s="80" t="b">
        <f t="shared" si="376"/>
        <v>0</v>
      </c>
      <c r="BD264" s="80" t="b">
        <f t="shared" si="377"/>
        <v>0</v>
      </c>
      <c r="BE264" s="80" t="b">
        <f t="shared" si="378"/>
        <v>0</v>
      </c>
      <c r="BF264" s="80" t="b">
        <f t="shared" si="379"/>
        <v>0</v>
      </c>
      <c r="BG264" s="80" t="b">
        <f t="shared" si="380"/>
        <v>0</v>
      </c>
      <c r="BH264" s="80" t="b">
        <f t="shared" si="381"/>
        <v>0</v>
      </c>
      <c r="BI264" s="80" t="b">
        <f t="shared" si="382"/>
        <v>0</v>
      </c>
      <c r="BJ264" s="80" t="b">
        <f t="shared" si="383"/>
        <v>0</v>
      </c>
      <c r="BK264" s="80" t="b">
        <f t="shared" si="384"/>
        <v>0</v>
      </c>
      <c r="BL264" s="80" t="b">
        <f t="shared" si="385"/>
        <v>0</v>
      </c>
      <c r="BM264" s="80" t="b">
        <f t="shared" si="386"/>
        <v>0</v>
      </c>
      <c r="BN264" s="80" t="b">
        <f t="shared" si="387"/>
        <v>0</v>
      </c>
      <c r="BO264" s="80" t="b">
        <f t="shared" si="388"/>
        <v>0</v>
      </c>
      <c r="BP264" s="80" t="b">
        <f t="shared" si="389"/>
        <v>0</v>
      </c>
      <c r="BQ264" s="80" t="b">
        <f t="shared" si="390"/>
        <v>0</v>
      </c>
      <c r="BR264" s="80" t="b">
        <f t="shared" si="391"/>
        <v>0</v>
      </c>
      <c r="BS264" s="80" t="b">
        <f t="shared" si="392"/>
        <v>0</v>
      </c>
      <c r="BT264" s="80" t="b">
        <f t="shared" si="393"/>
        <v>0</v>
      </c>
      <c r="BU264" s="80" t="b">
        <f t="shared" si="394"/>
        <v>0</v>
      </c>
      <c r="BV264" s="80" t="b">
        <f t="shared" si="395"/>
        <v>0</v>
      </c>
      <c r="BW264" s="80" t="b">
        <f t="shared" si="396"/>
        <v>0</v>
      </c>
      <c r="BX264" s="80" t="b">
        <f t="shared" si="397"/>
        <v>0</v>
      </c>
      <c r="BY264" s="80" t="b">
        <f t="shared" si="398"/>
        <v>0</v>
      </c>
      <c r="BZ264" s="80" t="b">
        <f t="shared" si="399"/>
        <v>0</v>
      </c>
      <c r="CA264" s="80" t="b">
        <f t="shared" si="400"/>
        <v>0</v>
      </c>
      <c r="CB264" s="80" t="b">
        <f t="shared" si="401"/>
        <v>0</v>
      </c>
      <c r="CC264" s="80" t="b">
        <f t="shared" si="402"/>
        <v>0</v>
      </c>
      <c r="CD264" s="80" t="b">
        <f t="shared" si="403"/>
        <v>0</v>
      </c>
      <c r="CE264" s="80" t="b">
        <f t="shared" si="404"/>
        <v>0</v>
      </c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417" t="str">
        <f t="shared" si="341"/>
        <v/>
      </c>
      <c r="GW264" s="415"/>
    </row>
    <row r="265" spans="1:205" ht="15">
      <c r="A265" s="364"/>
      <c r="B265" s="364"/>
      <c r="C265" s="75"/>
      <c r="D265" s="19"/>
      <c r="E265" s="19"/>
      <c r="F265" s="234">
        <v>81</v>
      </c>
      <c r="G265" s="81" t="str">
        <f t="shared" si="343"/>
        <v/>
      </c>
      <c r="H265" s="81" t="str">
        <f t="shared" si="344"/>
        <v/>
      </c>
      <c r="I265" s="81" t="str">
        <f t="shared" si="345"/>
        <v/>
      </c>
      <c r="J265" s="81" t="str">
        <f t="shared" si="346"/>
        <v/>
      </c>
      <c r="K265" s="81" t="str">
        <f t="shared" si="347"/>
        <v/>
      </c>
      <c r="L265" s="81" t="str">
        <f t="shared" si="348"/>
        <v/>
      </c>
      <c r="M265" s="81" t="str">
        <f t="shared" si="349"/>
        <v/>
      </c>
      <c r="N265" s="81" t="str">
        <f t="shared" si="350"/>
        <v/>
      </c>
      <c r="O265" s="81" t="str">
        <f t="shared" si="351"/>
        <v/>
      </c>
      <c r="P265" s="81" t="str">
        <f t="shared" si="352"/>
        <v/>
      </c>
      <c r="Q265" s="81" t="str">
        <f t="shared" si="353"/>
        <v/>
      </c>
      <c r="R265" s="81" t="str">
        <f t="shared" si="354"/>
        <v/>
      </c>
      <c r="S265" s="81" t="str">
        <f t="shared" si="355"/>
        <v/>
      </c>
      <c r="T265" s="81" t="str">
        <f t="shared" si="356"/>
        <v/>
      </c>
      <c r="U265" s="81" t="str">
        <f t="shared" si="357"/>
        <v/>
      </c>
      <c r="V265" s="81" t="str">
        <f t="shared" si="358"/>
        <v/>
      </c>
      <c r="W265" s="81" t="str">
        <f t="shared" si="359"/>
        <v/>
      </c>
      <c r="X265" s="81" t="str">
        <f t="shared" si="360"/>
        <v/>
      </c>
      <c r="Y265" s="81" t="str">
        <f t="shared" si="361"/>
        <v/>
      </c>
      <c r="Z265" s="81" t="str">
        <f t="shared" si="362"/>
        <v/>
      </c>
      <c r="AA265" s="81" t="str">
        <f t="shared" si="363"/>
        <v/>
      </c>
      <c r="AB265" s="81" t="str">
        <f t="shared" si="364"/>
        <v/>
      </c>
      <c r="AC265" s="81" t="str">
        <f t="shared" si="365"/>
        <v/>
      </c>
      <c r="AD265" s="81" t="str">
        <f t="shared" si="366"/>
        <v/>
      </c>
      <c r="AE265" s="81" t="str">
        <f t="shared" si="367"/>
        <v/>
      </c>
      <c r="AF265" s="81" t="str">
        <f t="shared" si="368"/>
        <v/>
      </c>
      <c r="AG265" s="81" t="str">
        <f t="shared" si="369"/>
        <v/>
      </c>
      <c r="AH265" s="81" t="str">
        <f t="shared" si="370"/>
        <v/>
      </c>
      <c r="AI265" s="81" t="str">
        <f t="shared" si="371"/>
        <v/>
      </c>
      <c r="AJ265" s="81" t="str">
        <f t="shared" si="372"/>
        <v/>
      </c>
      <c r="AK265" s="81" t="str">
        <f t="shared" si="373"/>
        <v/>
      </c>
      <c r="AL265" s="404">
        <f>IF(CALCULADORA!$M$2="VERANO",IF('H. VER.'!F90="","",'H. VER.'!F90),IF('H. INV.'!F90="","",'H. INV.'!F90))</f>
        <v>80</v>
      </c>
      <c r="AM265" s="404" t="str">
        <f>IF(CALCULADORA!$M$2="VERANO",IF('H. VER.'!V90="","",'H. VER.'!V90),IF('H. INV.'!V90="","",'H. INV.'!V90))</f>
        <v/>
      </c>
      <c r="AN265" s="404" t="str">
        <f>IF(CALCULADORA!$M$2="VERANO",IF('H. VER.'!AL90="","",'H. VER.'!AL90),IF('H. INV.'!AL90="","",'H. INV.'!AL90))</f>
        <v/>
      </c>
      <c r="AO265" s="19"/>
      <c r="AP265" s="19"/>
      <c r="AQ265" s="19"/>
      <c r="AR265" s="19"/>
      <c r="AS265" s="19"/>
      <c r="AT265" s="19"/>
      <c r="AU265" s="19"/>
      <c r="AV265" s="19"/>
      <c r="AW265" s="75">
        <f t="shared" si="405"/>
        <v>80</v>
      </c>
      <c r="AX265" s="75" t="str">
        <f t="shared" si="342"/>
        <v/>
      </c>
      <c r="AY265" s="75" t="str">
        <f t="shared" si="406"/>
        <v/>
      </c>
      <c r="AZ265" s="19"/>
      <c r="BA265" s="80" t="b">
        <f t="shared" si="374"/>
        <v>0</v>
      </c>
      <c r="BB265" s="80" t="b">
        <f t="shared" si="375"/>
        <v>0</v>
      </c>
      <c r="BC265" s="80" t="b">
        <f t="shared" si="376"/>
        <v>0</v>
      </c>
      <c r="BD265" s="80" t="b">
        <f t="shared" si="377"/>
        <v>0</v>
      </c>
      <c r="BE265" s="80" t="b">
        <f t="shared" si="378"/>
        <v>0</v>
      </c>
      <c r="BF265" s="80" t="b">
        <f t="shared" si="379"/>
        <v>0</v>
      </c>
      <c r="BG265" s="80" t="b">
        <f t="shared" si="380"/>
        <v>0</v>
      </c>
      <c r="BH265" s="80" t="b">
        <f t="shared" si="381"/>
        <v>0</v>
      </c>
      <c r="BI265" s="80" t="b">
        <f t="shared" si="382"/>
        <v>0</v>
      </c>
      <c r="BJ265" s="80" t="b">
        <f t="shared" si="383"/>
        <v>0</v>
      </c>
      <c r="BK265" s="80" t="b">
        <f t="shared" si="384"/>
        <v>0</v>
      </c>
      <c r="BL265" s="80" t="b">
        <f t="shared" si="385"/>
        <v>0</v>
      </c>
      <c r="BM265" s="80" t="b">
        <f t="shared" si="386"/>
        <v>0</v>
      </c>
      <c r="BN265" s="80" t="b">
        <f t="shared" si="387"/>
        <v>0</v>
      </c>
      <c r="BO265" s="80" t="b">
        <f t="shared" si="388"/>
        <v>0</v>
      </c>
      <c r="BP265" s="80" t="b">
        <f t="shared" si="389"/>
        <v>0</v>
      </c>
      <c r="BQ265" s="80" t="b">
        <f t="shared" si="390"/>
        <v>0</v>
      </c>
      <c r="BR265" s="80" t="b">
        <f t="shared" si="391"/>
        <v>0</v>
      </c>
      <c r="BS265" s="80" t="b">
        <f t="shared" si="392"/>
        <v>0</v>
      </c>
      <c r="BT265" s="80" t="b">
        <f t="shared" si="393"/>
        <v>0</v>
      </c>
      <c r="BU265" s="80" t="b">
        <f t="shared" si="394"/>
        <v>0</v>
      </c>
      <c r="BV265" s="80" t="b">
        <f t="shared" si="395"/>
        <v>0</v>
      </c>
      <c r="BW265" s="80" t="b">
        <f t="shared" si="396"/>
        <v>0</v>
      </c>
      <c r="BX265" s="80" t="b">
        <f t="shared" si="397"/>
        <v>0</v>
      </c>
      <c r="BY265" s="80" t="b">
        <f t="shared" si="398"/>
        <v>0</v>
      </c>
      <c r="BZ265" s="80" t="b">
        <f t="shared" si="399"/>
        <v>0</v>
      </c>
      <c r="CA265" s="80" t="b">
        <f t="shared" si="400"/>
        <v>0</v>
      </c>
      <c r="CB265" s="80" t="b">
        <f t="shared" si="401"/>
        <v>0</v>
      </c>
      <c r="CC265" s="80" t="b">
        <f t="shared" si="402"/>
        <v>0</v>
      </c>
      <c r="CD265" s="80" t="b">
        <f t="shared" si="403"/>
        <v>0</v>
      </c>
      <c r="CE265" s="80" t="b">
        <f t="shared" si="404"/>
        <v>0</v>
      </c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417" t="str">
        <f t="shared" si="341"/>
        <v/>
      </c>
      <c r="GW265" s="415"/>
    </row>
    <row r="266" spans="1:205" ht="15">
      <c r="A266" s="364"/>
      <c r="B266" s="364"/>
      <c r="C266" s="75"/>
      <c r="D266" s="19"/>
      <c r="E266" s="19"/>
      <c r="F266" s="234">
        <v>82</v>
      </c>
      <c r="G266" s="81" t="str">
        <f t="shared" si="343"/>
        <v/>
      </c>
      <c r="H266" s="81" t="str">
        <f t="shared" si="344"/>
        <v/>
      </c>
      <c r="I266" s="81" t="str">
        <f t="shared" si="345"/>
        <v/>
      </c>
      <c r="J266" s="81" t="str">
        <f t="shared" si="346"/>
        <v/>
      </c>
      <c r="K266" s="81" t="str">
        <f t="shared" si="347"/>
        <v/>
      </c>
      <c r="L266" s="81" t="str">
        <f t="shared" si="348"/>
        <v/>
      </c>
      <c r="M266" s="81" t="str">
        <f t="shared" si="349"/>
        <v/>
      </c>
      <c r="N266" s="81" t="str">
        <f t="shared" si="350"/>
        <v/>
      </c>
      <c r="O266" s="81" t="str">
        <f t="shared" si="351"/>
        <v/>
      </c>
      <c r="P266" s="81" t="str">
        <f t="shared" si="352"/>
        <v/>
      </c>
      <c r="Q266" s="81" t="str">
        <f t="shared" si="353"/>
        <v/>
      </c>
      <c r="R266" s="81" t="str">
        <f t="shared" si="354"/>
        <v/>
      </c>
      <c r="S266" s="81" t="str">
        <f t="shared" si="355"/>
        <v/>
      </c>
      <c r="T266" s="81" t="str">
        <f t="shared" si="356"/>
        <v/>
      </c>
      <c r="U266" s="81" t="str">
        <f t="shared" si="357"/>
        <v/>
      </c>
      <c r="V266" s="81" t="str">
        <f t="shared" si="358"/>
        <v/>
      </c>
      <c r="W266" s="81" t="str">
        <f t="shared" si="359"/>
        <v/>
      </c>
      <c r="X266" s="81" t="str">
        <f t="shared" si="360"/>
        <v/>
      </c>
      <c r="Y266" s="81" t="str">
        <f t="shared" si="361"/>
        <v/>
      </c>
      <c r="Z266" s="81" t="str">
        <f t="shared" si="362"/>
        <v/>
      </c>
      <c r="AA266" s="81" t="str">
        <f t="shared" si="363"/>
        <v/>
      </c>
      <c r="AB266" s="81" t="str">
        <f t="shared" si="364"/>
        <v/>
      </c>
      <c r="AC266" s="81" t="str">
        <f t="shared" si="365"/>
        <v/>
      </c>
      <c r="AD266" s="81" t="str">
        <f t="shared" si="366"/>
        <v/>
      </c>
      <c r="AE266" s="81" t="str">
        <f t="shared" si="367"/>
        <v/>
      </c>
      <c r="AF266" s="81" t="str">
        <f t="shared" si="368"/>
        <v/>
      </c>
      <c r="AG266" s="81" t="str">
        <f t="shared" si="369"/>
        <v/>
      </c>
      <c r="AH266" s="81" t="str">
        <f t="shared" si="370"/>
        <v/>
      </c>
      <c r="AI266" s="81" t="str">
        <f t="shared" si="371"/>
        <v/>
      </c>
      <c r="AJ266" s="81" t="str">
        <f t="shared" si="372"/>
        <v/>
      </c>
      <c r="AK266" s="81" t="str">
        <f t="shared" si="373"/>
        <v/>
      </c>
      <c r="AL266" s="404">
        <f>IF(CALCULADORA!$M$2="VERANO",IF('H. VER.'!F91="","",'H. VER.'!F91),IF('H. INV.'!F91="","",'H. INV.'!F91))</f>
        <v>82</v>
      </c>
      <c r="AM266" s="404" t="str">
        <f>IF(CALCULADORA!$M$2="VERANO",IF('H. VER.'!V91="","",'H. VER.'!V91),IF('H. INV.'!V91="","",'H. INV.'!V91))</f>
        <v/>
      </c>
      <c r="AN266" s="404" t="str">
        <f>IF(CALCULADORA!$M$2="VERANO",IF('H. VER.'!AL91="","",'H. VER.'!AL91),IF('H. INV.'!AL91="","",'H. INV.'!AL91))</f>
        <v/>
      </c>
      <c r="AO266" s="19"/>
      <c r="AP266" s="19"/>
      <c r="AQ266" s="19"/>
      <c r="AR266" s="19"/>
      <c r="AS266" s="19"/>
      <c r="AT266" s="19"/>
      <c r="AU266" s="19"/>
      <c r="AV266" s="19"/>
      <c r="AW266" s="75">
        <f t="shared" si="405"/>
        <v>82</v>
      </c>
      <c r="AX266" s="75" t="str">
        <f t="shared" si="342"/>
        <v/>
      </c>
      <c r="AY266" s="75" t="str">
        <f t="shared" si="406"/>
        <v/>
      </c>
      <c r="AZ266" s="19"/>
      <c r="BA266" s="80" t="b">
        <f t="shared" si="374"/>
        <v>0</v>
      </c>
      <c r="BB266" s="80" t="b">
        <f t="shared" si="375"/>
        <v>0</v>
      </c>
      <c r="BC266" s="80" t="b">
        <f t="shared" si="376"/>
        <v>0</v>
      </c>
      <c r="BD266" s="80" t="b">
        <f t="shared" si="377"/>
        <v>0</v>
      </c>
      <c r="BE266" s="80" t="b">
        <f t="shared" si="378"/>
        <v>0</v>
      </c>
      <c r="BF266" s="80" t="b">
        <f t="shared" si="379"/>
        <v>0</v>
      </c>
      <c r="BG266" s="80" t="b">
        <f t="shared" si="380"/>
        <v>0</v>
      </c>
      <c r="BH266" s="80" t="b">
        <f t="shared" si="381"/>
        <v>0</v>
      </c>
      <c r="BI266" s="80" t="b">
        <f t="shared" si="382"/>
        <v>0</v>
      </c>
      <c r="BJ266" s="80" t="b">
        <f t="shared" si="383"/>
        <v>0</v>
      </c>
      <c r="BK266" s="80" t="b">
        <f t="shared" si="384"/>
        <v>0</v>
      </c>
      <c r="BL266" s="80" t="b">
        <f t="shared" si="385"/>
        <v>0</v>
      </c>
      <c r="BM266" s="80" t="b">
        <f t="shared" si="386"/>
        <v>0</v>
      </c>
      <c r="BN266" s="80" t="b">
        <f t="shared" si="387"/>
        <v>0</v>
      </c>
      <c r="BO266" s="80" t="b">
        <f t="shared" si="388"/>
        <v>0</v>
      </c>
      <c r="BP266" s="80" t="b">
        <f t="shared" si="389"/>
        <v>0</v>
      </c>
      <c r="BQ266" s="80" t="b">
        <f t="shared" si="390"/>
        <v>0</v>
      </c>
      <c r="BR266" s="80" t="b">
        <f t="shared" si="391"/>
        <v>0</v>
      </c>
      <c r="BS266" s="80" t="b">
        <f t="shared" si="392"/>
        <v>0</v>
      </c>
      <c r="BT266" s="80" t="b">
        <f t="shared" si="393"/>
        <v>0</v>
      </c>
      <c r="BU266" s="80" t="b">
        <f t="shared" si="394"/>
        <v>0</v>
      </c>
      <c r="BV266" s="80" t="b">
        <f t="shared" si="395"/>
        <v>0</v>
      </c>
      <c r="BW266" s="80" t="b">
        <f t="shared" si="396"/>
        <v>0</v>
      </c>
      <c r="BX266" s="80" t="b">
        <f t="shared" si="397"/>
        <v>0</v>
      </c>
      <c r="BY266" s="80" t="b">
        <f t="shared" si="398"/>
        <v>0</v>
      </c>
      <c r="BZ266" s="80" t="b">
        <f t="shared" si="399"/>
        <v>0</v>
      </c>
      <c r="CA266" s="80" t="b">
        <f t="shared" si="400"/>
        <v>0</v>
      </c>
      <c r="CB266" s="80" t="b">
        <f t="shared" si="401"/>
        <v>0</v>
      </c>
      <c r="CC266" s="80" t="b">
        <f t="shared" si="402"/>
        <v>0</v>
      </c>
      <c r="CD266" s="80" t="b">
        <f t="shared" si="403"/>
        <v>0</v>
      </c>
      <c r="CE266" s="80" t="b">
        <f t="shared" si="404"/>
        <v>0</v>
      </c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417" t="str">
        <f t="shared" si="341"/>
        <v/>
      </c>
      <c r="GW266" s="415"/>
    </row>
    <row r="267" spans="1:205" ht="15">
      <c r="A267" s="364"/>
      <c r="B267" s="364"/>
      <c r="C267" s="75"/>
      <c r="D267" s="19"/>
      <c r="E267" s="19"/>
      <c r="F267" s="234">
        <v>83</v>
      </c>
      <c r="G267" s="81" t="str">
        <f t="shared" si="343"/>
        <v/>
      </c>
      <c r="H267" s="81" t="str">
        <f t="shared" si="344"/>
        <v/>
      </c>
      <c r="I267" s="81" t="str">
        <f t="shared" si="345"/>
        <v/>
      </c>
      <c r="J267" s="81" t="str">
        <f t="shared" si="346"/>
        <v/>
      </c>
      <c r="K267" s="81" t="str">
        <f t="shared" si="347"/>
        <v/>
      </c>
      <c r="L267" s="81" t="str">
        <f t="shared" si="348"/>
        <v/>
      </c>
      <c r="M267" s="81" t="str">
        <f t="shared" si="349"/>
        <v/>
      </c>
      <c r="N267" s="81" t="str">
        <f t="shared" si="350"/>
        <v/>
      </c>
      <c r="O267" s="81" t="str">
        <f t="shared" si="351"/>
        <v/>
      </c>
      <c r="P267" s="81" t="str">
        <f t="shared" si="352"/>
        <v/>
      </c>
      <c r="Q267" s="81" t="str">
        <f t="shared" si="353"/>
        <v/>
      </c>
      <c r="R267" s="81" t="str">
        <f t="shared" si="354"/>
        <v/>
      </c>
      <c r="S267" s="81" t="str">
        <f t="shared" si="355"/>
        <v/>
      </c>
      <c r="T267" s="81" t="str">
        <f t="shared" si="356"/>
        <v/>
      </c>
      <c r="U267" s="81" t="str">
        <f t="shared" si="357"/>
        <v/>
      </c>
      <c r="V267" s="81" t="str">
        <f t="shared" si="358"/>
        <v/>
      </c>
      <c r="W267" s="81" t="str">
        <f t="shared" si="359"/>
        <v/>
      </c>
      <c r="X267" s="81" t="str">
        <f t="shared" si="360"/>
        <v/>
      </c>
      <c r="Y267" s="81" t="str">
        <f t="shared" si="361"/>
        <v/>
      </c>
      <c r="Z267" s="81" t="str">
        <f t="shared" si="362"/>
        <v/>
      </c>
      <c r="AA267" s="81" t="str">
        <f t="shared" si="363"/>
        <v/>
      </c>
      <c r="AB267" s="81" t="str">
        <f t="shared" si="364"/>
        <v/>
      </c>
      <c r="AC267" s="81" t="str">
        <f t="shared" si="365"/>
        <v/>
      </c>
      <c r="AD267" s="81" t="str">
        <f t="shared" si="366"/>
        <v/>
      </c>
      <c r="AE267" s="81" t="str">
        <f t="shared" si="367"/>
        <v/>
      </c>
      <c r="AF267" s="81" t="str">
        <f t="shared" si="368"/>
        <v/>
      </c>
      <c r="AG267" s="81" t="str">
        <f t="shared" si="369"/>
        <v/>
      </c>
      <c r="AH267" s="81" t="str">
        <f t="shared" si="370"/>
        <v/>
      </c>
      <c r="AI267" s="81" t="str">
        <f t="shared" si="371"/>
        <v/>
      </c>
      <c r="AJ267" s="81" t="str">
        <f t="shared" si="372"/>
        <v/>
      </c>
      <c r="AK267" s="81" t="str">
        <f t="shared" si="373"/>
        <v/>
      </c>
      <c r="AL267" s="404" t="str">
        <f>IF(CALCULADORA!$M$2="VERANO",IF('H. VER.'!F92="","",'H. VER.'!F92),IF('H. INV.'!F92="","",'H. INV.'!F92))</f>
        <v/>
      </c>
      <c r="AM267" s="404" t="str">
        <f>IF(CALCULADORA!$M$2="VERANO",IF('H. VER.'!V92="","",'H. VER.'!V92),IF('H. INV.'!V92="","",'H. INV.'!V92))</f>
        <v/>
      </c>
      <c r="AN267" s="404" t="str">
        <f>IF(CALCULADORA!$M$2="VERANO",IF('H. VER.'!AL92="","",'H. VER.'!AL92),IF('H. INV.'!AL92="","",'H. INV.'!AL92))</f>
        <v/>
      </c>
      <c r="AO267" s="19"/>
      <c r="AP267" s="19"/>
      <c r="AQ267" s="19"/>
      <c r="AR267" s="19"/>
      <c r="AS267" s="19"/>
      <c r="AT267" s="19"/>
      <c r="AU267" s="19"/>
      <c r="AV267" s="19"/>
      <c r="AW267" s="75" t="str">
        <f t="shared" si="405"/>
        <v/>
      </c>
      <c r="AX267" s="75" t="str">
        <f t="shared" si="342"/>
        <v/>
      </c>
      <c r="AY267" s="75" t="str">
        <f t="shared" si="406"/>
        <v/>
      </c>
      <c r="AZ267" s="19"/>
      <c r="BA267" s="80" t="b">
        <f t="shared" si="374"/>
        <v>0</v>
      </c>
      <c r="BB267" s="80" t="b">
        <f t="shared" si="375"/>
        <v>0</v>
      </c>
      <c r="BC267" s="80" t="b">
        <f t="shared" si="376"/>
        <v>0</v>
      </c>
      <c r="BD267" s="80" t="b">
        <f t="shared" si="377"/>
        <v>0</v>
      </c>
      <c r="BE267" s="80" t="b">
        <f t="shared" si="378"/>
        <v>0</v>
      </c>
      <c r="BF267" s="80" t="b">
        <f t="shared" si="379"/>
        <v>0</v>
      </c>
      <c r="BG267" s="80" t="b">
        <f t="shared" si="380"/>
        <v>0</v>
      </c>
      <c r="BH267" s="80" t="b">
        <f t="shared" si="381"/>
        <v>0</v>
      </c>
      <c r="BI267" s="80" t="b">
        <f t="shared" si="382"/>
        <v>0</v>
      </c>
      <c r="BJ267" s="80" t="b">
        <f t="shared" si="383"/>
        <v>0</v>
      </c>
      <c r="BK267" s="80" t="b">
        <f t="shared" si="384"/>
        <v>0</v>
      </c>
      <c r="BL267" s="80" t="b">
        <f t="shared" si="385"/>
        <v>0</v>
      </c>
      <c r="BM267" s="80" t="b">
        <f t="shared" si="386"/>
        <v>0</v>
      </c>
      <c r="BN267" s="80" t="b">
        <f t="shared" si="387"/>
        <v>0</v>
      </c>
      <c r="BO267" s="80" t="b">
        <f t="shared" si="388"/>
        <v>0</v>
      </c>
      <c r="BP267" s="80" t="b">
        <f t="shared" si="389"/>
        <v>0</v>
      </c>
      <c r="BQ267" s="80" t="b">
        <f t="shared" si="390"/>
        <v>0</v>
      </c>
      <c r="BR267" s="80" t="b">
        <f t="shared" si="391"/>
        <v>0</v>
      </c>
      <c r="BS267" s="80" t="b">
        <f t="shared" si="392"/>
        <v>0</v>
      </c>
      <c r="BT267" s="80" t="b">
        <f t="shared" si="393"/>
        <v>0</v>
      </c>
      <c r="BU267" s="80" t="b">
        <f t="shared" si="394"/>
        <v>0</v>
      </c>
      <c r="BV267" s="80" t="b">
        <f t="shared" si="395"/>
        <v>0</v>
      </c>
      <c r="BW267" s="80" t="b">
        <f t="shared" si="396"/>
        <v>0</v>
      </c>
      <c r="BX267" s="80" t="b">
        <f t="shared" si="397"/>
        <v>0</v>
      </c>
      <c r="BY267" s="80" t="b">
        <f t="shared" si="398"/>
        <v>0</v>
      </c>
      <c r="BZ267" s="80" t="b">
        <f t="shared" si="399"/>
        <v>0</v>
      </c>
      <c r="CA267" s="80" t="b">
        <f t="shared" si="400"/>
        <v>0</v>
      </c>
      <c r="CB267" s="80" t="b">
        <f t="shared" si="401"/>
        <v>0</v>
      </c>
      <c r="CC267" s="80" t="b">
        <f t="shared" si="402"/>
        <v>0</v>
      </c>
      <c r="CD267" s="80" t="b">
        <f t="shared" si="403"/>
        <v>0</v>
      </c>
      <c r="CE267" s="80" t="b">
        <f t="shared" si="404"/>
        <v>0</v>
      </c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417" t="str">
        <f t="shared" si="341"/>
        <v/>
      </c>
      <c r="GW267" s="415"/>
    </row>
    <row r="268" spans="1:205" ht="15">
      <c r="A268" s="364"/>
      <c r="B268" s="364"/>
      <c r="C268" s="75"/>
      <c r="D268" s="19"/>
      <c r="E268" s="19"/>
      <c r="F268" s="234">
        <v>84</v>
      </c>
      <c r="G268" s="81" t="str">
        <f t="shared" si="343"/>
        <v/>
      </c>
      <c r="H268" s="81" t="str">
        <f t="shared" si="344"/>
        <v/>
      </c>
      <c r="I268" s="81" t="str">
        <f t="shared" si="345"/>
        <v/>
      </c>
      <c r="J268" s="81" t="str">
        <f t="shared" si="346"/>
        <v/>
      </c>
      <c r="K268" s="81" t="str">
        <f t="shared" si="347"/>
        <v/>
      </c>
      <c r="L268" s="81" t="str">
        <f t="shared" si="348"/>
        <v/>
      </c>
      <c r="M268" s="81" t="str">
        <f t="shared" si="349"/>
        <v/>
      </c>
      <c r="N268" s="81" t="str">
        <f t="shared" si="350"/>
        <v/>
      </c>
      <c r="O268" s="81" t="str">
        <f t="shared" si="351"/>
        <v/>
      </c>
      <c r="P268" s="81" t="str">
        <f t="shared" si="352"/>
        <v/>
      </c>
      <c r="Q268" s="81" t="str">
        <f t="shared" si="353"/>
        <v/>
      </c>
      <c r="R268" s="81" t="str">
        <f t="shared" si="354"/>
        <v/>
      </c>
      <c r="S268" s="81" t="str">
        <f t="shared" si="355"/>
        <v/>
      </c>
      <c r="T268" s="81" t="str">
        <f t="shared" si="356"/>
        <v/>
      </c>
      <c r="U268" s="81" t="str">
        <f t="shared" si="357"/>
        <v/>
      </c>
      <c r="V268" s="81" t="str">
        <f t="shared" si="358"/>
        <v/>
      </c>
      <c r="W268" s="81" t="str">
        <f t="shared" si="359"/>
        <v/>
      </c>
      <c r="X268" s="81" t="str">
        <f t="shared" si="360"/>
        <v/>
      </c>
      <c r="Y268" s="81" t="str">
        <f t="shared" si="361"/>
        <v/>
      </c>
      <c r="Z268" s="81" t="str">
        <f t="shared" si="362"/>
        <v/>
      </c>
      <c r="AA268" s="81" t="str">
        <f t="shared" si="363"/>
        <v/>
      </c>
      <c r="AB268" s="81" t="str">
        <f t="shared" si="364"/>
        <v/>
      </c>
      <c r="AC268" s="81" t="str">
        <f t="shared" si="365"/>
        <v/>
      </c>
      <c r="AD268" s="81" t="str">
        <f t="shared" si="366"/>
        <v/>
      </c>
      <c r="AE268" s="81" t="str">
        <f t="shared" si="367"/>
        <v/>
      </c>
      <c r="AF268" s="81" t="str">
        <f t="shared" si="368"/>
        <v/>
      </c>
      <c r="AG268" s="81" t="str">
        <f t="shared" si="369"/>
        <v/>
      </c>
      <c r="AH268" s="81" t="str">
        <f t="shared" si="370"/>
        <v/>
      </c>
      <c r="AI268" s="81" t="str">
        <f t="shared" si="371"/>
        <v/>
      </c>
      <c r="AJ268" s="81" t="str">
        <f t="shared" si="372"/>
        <v/>
      </c>
      <c r="AK268" s="81" t="str">
        <f t="shared" si="373"/>
        <v/>
      </c>
      <c r="AL268" s="404" t="str">
        <f>IF(CALCULADORA!$M$2="VERANO",IF('H. VER.'!F93="","",'H. VER.'!F93),IF('H. INV.'!F93="","",'H. INV.'!F93))</f>
        <v/>
      </c>
      <c r="AM268" s="404" t="str">
        <f>IF(CALCULADORA!$M$2="VERANO",IF('H. VER.'!V93="","",'H. VER.'!V93),IF('H. INV.'!V93="","",'H. INV.'!V93))</f>
        <v/>
      </c>
      <c r="AN268" s="404" t="str">
        <f>IF(CALCULADORA!$M$2="VERANO",IF('H. VER.'!AL93="","",'H. VER.'!AL93),IF('H. INV.'!AL93="","",'H. INV.'!AL93))</f>
        <v/>
      </c>
      <c r="AO268" s="19"/>
      <c r="AP268" s="19"/>
      <c r="AQ268" s="19"/>
      <c r="AR268" s="19"/>
      <c r="AS268" s="19"/>
      <c r="AT268" s="19"/>
      <c r="AU268" s="19"/>
      <c r="AV268" s="19"/>
      <c r="AW268" s="75" t="str">
        <f t="shared" si="405"/>
        <v/>
      </c>
      <c r="AX268" s="75" t="str">
        <f t="shared" si="342"/>
        <v/>
      </c>
      <c r="AY268" s="75" t="str">
        <f t="shared" si="406"/>
        <v/>
      </c>
      <c r="AZ268" s="19"/>
      <c r="BA268" s="80" t="b">
        <f t="shared" si="374"/>
        <v>0</v>
      </c>
      <c r="BB268" s="80" t="b">
        <f t="shared" si="375"/>
        <v>0</v>
      </c>
      <c r="BC268" s="80" t="b">
        <f t="shared" si="376"/>
        <v>0</v>
      </c>
      <c r="BD268" s="80" t="b">
        <f t="shared" si="377"/>
        <v>0</v>
      </c>
      <c r="BE268" s="80" t="b">
        <f t="shared" si="378"/>
        <v>0</v>
      </c>
      <c r="BF268" s="80" t="b">
        <f t="shared" si="379"/>
        <v>0</v>
      </c>
      <c r="BG268" s="80" t="b">
        <f t="shared" si="380"/>
        <v>0</v>
      </c>
      <c r="BH268" s="80" t="b">
        <f t="shared" si="381"/>
        <v>0</v>
      </c>
      <c r="BI268" s="80" t="b">
        <f t="shared" si="382"/>
        <v>0</v>
      </c>
      <c r="BJ268" s="80" t="b">
        <f t="shared" si="383"/>
        <v>0</v>
      </c>
      <c r="BK268" s="80" t="b">
        <f t="shared" si="384"/>
        <v>0</v>
      </c>
      <c r="BL268" s="80" t="b">
        <f t="shared" si="385"/>
        <v>0</v>
      </c>
      <c r="BM268" s="80" t="b">
        <f t="shared" si="386"/>
        <v>0</v>
      </c>
      <c r="BN268" s="80" t="b">
        <f t="shared" si="387"/>
        <v>0</v>
      </c>
      <c r="BO268" s="80" t="b">
        <f t="shared" si="388"/>
        <v>0</v>
      </c>
      <c r="BP268" s="80" t="b">
        <f t="shared" si="389"/>
        <v>0</v>
      </c>
      <c r="BQ268" s="80" t="b">
        <f t="shared" si="390"/>
        <v>0</v>
      </c>
      <c r="BR268" s="80" t="b">
        <f t="shared" si="391"/>
        <v>0</v>
      </c>
      <c r="BS268" s="80" t="b">
        <f t="shared" si="392"/>
        <v>0</v>
      </c>
      <c r="BT268" s="80" t="b">
        <f t="shared" si="393"/>
        <v>0</v>
      </c>
      <c r="BU268" s="80" t="b">
        <f t="shared" si="394"/>
        <v>0</v>
      </c>
      <c r="BV268" s="80" t="b">
        <f t="shared" si="395"/>
        <v>0</v>
      </c>
      <c r="BW268" s="80" t="b">
        <f t="shared" si="396"/>
        <v>0</v>
      </c>
      <c r="BX268" s="80" t="b">
        <f t="shared" si="397"/>
        <v>0</v>
      </c>
      <c r="BY268" s="80" t="b">
        <f t="shared" si="398"/>
        <v>0</v>
      </c>
      <c r="BZ268" s="80" t="b">
        <f t="shared" si="399"/>
        <v>0</v>
      </c>
      <c r="CA268" s="80" t="b">
        <f t="shared" si="400"/>
        <v>0</v>
      </c>
      <c r="CB268" s="80" t="b">
        <f t="shared" si="401"/>
        <v>0</v>
      </c>
      <c r="CC268" s="80" t="b">
        <f t="shared" si="402"/>
        <v>0</v>
      </c>
      <c r="CD268" s="80" t="b">
        <f t="shared" si="403"/>
        <v>0</v>
      </c>
      <c r="CE268" s="80" t="b">
        <f t="shared" si="404"/>
        <v>0</v>
      </c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417" t="str">
        <f t="shared" si="341"/>
        <v/>
      </c>
      <c r="GW268" s="415"/>
    </row>
    <row r="269" spans="1:205" ht="15">
      <c r="A269" s="364"/>
      <c r="B269" s="364"/>
      <c r="C269" s="75"/>
      <c r="D269" s="19"/>
      <c r="E269" s="19"/>
      <c r="F269" s="234">
        <v>85</v>
      </c>
      <c r="G269" s="81" t="str">
        <f t="shared" si="343"/>
        <v/>
      </c>
      <c r="H269" s="81" t="str">
        <f t="shared" si="344"/>
        <v/>
      </c>
      <c r="I269" s="81" t="str">
        <f t="shared" si="345"/>
        <v/>
      </c>
      <c r="J269" s="81" t="str">
        <f t="shared" si="346"/>
        <v/>
      </c>
      <c r="K269" s="81" t="str">
        <f t="shared" si="347"/>
        <v/>
      </c>
      <c r="L269" s="81" t="str">
        <f t="shared" si="348"/>
        <v/>
      </c>
      <c r="M269" s="81" t="str">
        <f t="shared" si="349"/>
        <v/>
      </c>
      <c r="N269" s="81" t="str">
        <f t="shared" si="350"/>
        <v/>
      </c>
      <c r="O269" s="81" t="str">
        <f t="shared" si="351"/>
        <v/>
      </c>
      <c r="P269" s="81" t="str">
        <f t="shared" si="352"/>
        <v/>
      </c>
      <c r="Q269" s="81" t="str">
        <f t="shared" si="353"/>
        <v/>
      </c>
      <c r="R269" s="81" t="str">
        <f t="shared" si="354"/>
        <v/>
      </c>
      <c r="S269" s="81" t="str">
        <f t="shared" si="355"/>
        <v/>
      </c>
      <c r="T269" s="81" t="str">
        <f t="shared" si="356"/>
        <v/>
      </c>
      <c r="U269" s="81" t="str">
        <f t="shared" si="357"/>
        <v/>
      </c>
      <c r="V269" s="81" t="str">
        <f t="shared" si="358"/>
        <v/>
      </c>
      <c r="W269" s="81" t="str">
        <f t="shared" si="359"/>
        <v/>
      </c>
      <c r="X269" s="81" t="str">
        <f t="shared" si="360"/>
        <v/>
      </c>
      <c r="Y269" s="81" t="str">
        <f t="shared" si="361"/>
        <v/>
      </c>
      <c r="Z269" s="81" t="str">
        <f t="shared" si="362"/>
        <v/>
      </c>
      <c r="AA269" s="81" t="str">
        <f t="shared" si="363"/>
        <v/>
      </c>
      <c r="AB269" s="81" t="str">
        <f t="shared" si="364"/>
        <v/>
      </c>
      <c r="AC269" s="81" t="str">
        <f t="shared" si="365"/>
        <v/>
      </c>
      <c r="AD269" s="81" t="str">
        <f t="shared" si="366"/>
        <v/>
      </c>
      <c r="AE269" s="81" t="str">
        <f t="shared" si="367"/>
        <v/>
      </c>
      <c r="AF269" s="81" t="str">
        <f t="shared" si="368"/>
        <v/>
      </c>
      <c r="AG269" s="81" t="str">
        <f t="shared" si="369"/>
        <v/>
      </c>
      <c r="AH269" s="81" t="str">
        <f t="shared" si="370"/>
        <v/>
      </c>
      <c r="AI269" s="81" t="str">
        <f t="shared" si="371"/>
        <v/>
      </c>
      <c r="AJ269" s="81" t="str">
        <f t="shared" si="372"/>
        <v/>
      </c>
      <c r="AK269" s="81" t="str">
        <f t="shared" si="373"/>
        <v/>
      </c>
      <c r="AL269" s="404">
        <f>IF(CALCULADORA!$M$2="VERANO",IF('H. VER.'!F94="","",'H. VER.'!F94),IF('H. INV.'!F94="","",'H. INV.'!F94))</f>
        <v>85</v>
      </c>
      <c r="AM269" s="404" t="str">
        <f>IF(CALCULADORA!$M$2="VERANO",IF('H. VER.'!V94="","",'H. VER.'!V94),IF('H. INV.'!V94="","",'H. INV.'!V94))</f>
        <v/>
      </c>
      <c r="AN269" s="404" t="str">
        <f>IF(CALCULADORA!$M$2="VERANO",IF('H. VER.'!AL94="","",'H. VER.'!AL94),IF('H. INV.'!AL94="","",'H. INV.'!AL94))</f>
        <v/>
      </c>
      <c r="AO269" s="19"/>
      <c r="AP269" s="19"/>
      <c r="AQ269" s="19"/>
      <c r="AR269" s="19"/>
      <c r="AS269" s="19"/>
      <c r="AT269" s="19"/>
      <c r="AU269" s="19"/>
      <c r="AV269" s="19"/>
      <c r="AW269" s="75">
        <f t="shared" si="405"/>
        <v>85</v>
      </c>
      <c r="AX269" s="75" t="str">
        <f t="shared" si="342"/>
        <v/>
      </c>
      <c r="AY269" s="75" t="str">
        <f t="shared" si="406"/>
        <v/>
      </c>
      <c r="AZ269" s="19"/>
      <c r="BA269" s="80" t="b">
        <f t="shared" si="374"/>
        <v>0</v>
      </c>
      <c r="BB269" s="80" t="b">
        <f t="shared" si="375"/>
        <v>0</v>
      </c>
      <c r="BC269" s="80" t="b">
        <f t="shared" si="376"/>
        <v>0</v>
      </c>
      <c r="BD269" s="80" t="b">
        <f t="shared" si="377"/>
        <v>0</v>
      </c>
      <c r="BE269" s="80" t="b">
        <f t="shared" si="378"/>
        <v>0</v>
      </c>
      <c r="BF269" s="80" t="b">
        <f t="shared" si="379"/>
        <v>0</v>
      </c>
      <c r="BG269" s="80" t="b">
        <f t="shared" si="380"/>
        <v>0</v>
      </c>
      <c r="BH269" s="80" t="b">
        <f t="shared" si="381"/>
        <v>0</v>
      </c>
      <c r="BI269" s="80" t="b">
        <f t="shared" si="382"/>
        <v>0</v>
      </c>
      <c r="BJ269" s="80" t="b">
        <f t="shared" si="383"/>
        <v>0</v>
      </c>
      <c r="BK269" s="80" t="b">
        <f t="shared" si="384"/>
        <v>0</v>
      </c>
      <c r="BL269" s="80" t="b">
        <f t="shared" si="385"/>
        <v>0</v>
      </c>
      <c r="BM269" s="80" t="b">
        <f t="shared" si="386"/>
        <v>0</v>
      </c>
      <c r="BN269" s="80" t="b">
        <f t="shared" si="387"/>
        <v>0</v>
      </c>
      <c r="BO269" s="80" t="b">
        <f t="shared" si="388"/>
        <v>0</v>
      </c>
      <c r="BP269" s="80" t="b">
        <f t="shared" si="389"/>
        <v>0</v>
      </c>
      <c r="BQ269" s="80" t="b">
        <f t="shared" si="390"/>
        <v>0</v>
      </c>
      <c r="BR269" s="80" t="b">
        <f t="shared" si="391"/>
        <v>0</v>
      </c>
      <c r="BS269" s="80" t="b">
        <f t="shared" si="392"/>
        <v>0</v>
      </c>
      <c r="BT269" s="80" t="b">
        <f t="shared" si="393"/>
        <v>0</v>
      </c>
      <c r="BU269" s="80" t="b">
        <f t="shared" si="394"/>
        <v>0</v>
      </c>
      <c r="BV269" s="80" t="b">
        <f t="shared" si="395"/>
        <v>0</v>
      </c>
      <c r="BW269" s="80" t="b">
        <f t="shared" si="396"/>
        <v>0</v>
      </c>
      <c r="BX269" s="80" t="b">
        <f t="shared" si="397"/>
        <v>0</v>
      </c>
      <c r="BY269" s="80" t="b">
        <f t="shared" si="398"/>
        <v>0</v>
      </c>
      <c r="BZ269" s="80" t="b">
        <f t="shared" si="399"/>
        <v>0</v>
      </c>
      <c r="CA269" s="80" t="b">
        <f t="shared" si="400"/>
        <v>0</v>
      </c>
      <c r="CB269" s="80" t="b">
        <f t="shared" si="401"/>
        <v>0</v>
      </c>
      <c r="CC269" s="80" t="b">
        <f t="shared" si="402"/>
        <v>0</v>
      </c>
      <c r="CD269" s="80" t="b">
        <f t="shared" si="403"/>
        <v>0</v>
      </c>
      <c r="CE269" s="80" t="b">
        <f t="shared" si="404"/>
        <v>0</v>
      </c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417" t="str">
        <f t="shared" si="341"/>
        <v/>
      </c>
      <c r="GW269" s="415"/>
    </row>
    <row r="270" spans="1:205" ht="15">
      <c r="A270" s="364"/>
      <c r="B270" s="364"/>
      <c r="C270" s="75"/>
      <c r="D270" s="19"/>
      <c r="E270" s="19"/>
      <c r="F270" s="234">
        <v>86</v>
      </c>
      <c r="G270" s="81" t="str">
        <f t="shared" si="343"/>
        <v/>
      </c>
      <c r="H270" s="81" t="str">
        <f t="shared" si="344"/>
        <v/>
      </c>
      <c r="I270" s="81" t="str">
        <f t="shared" si="345"/>
        <v/>
      </c>
      <c r="J270" s="81" t="str">
        <f t="shared" si="346"/>
        <v/>
      </c>
      <c r="K270" s="81" t="str">
        <f t="shared" si="347"/>
        <v/>
      </c>
      <c r="L270" s="81" t="str">
        <f t="shared" si="348"/>
        <v/>
      </c>
      <c r="M270" s="81" t="str">
        <f t="shared" si="349"/>
        <v/>
      </c>
      <c r="N270" s="81" t="str">
        <f t="shared" si="350"/>
        <v/>
      </c>
      <c r="O270" s="81" t="str">
        <f t="shared" si="351"/>
        <v/>
      </c>
      <c r="P270" s="81" t="str">
        <f t="shared" si="352"/>
        <v/>
      </c>
      <c r="Q270" s="81" t="str">
        <f t="shared" si="353"/>
        <v/>
      </c>
      <c r="R270" s="81" t="str">
        <f t="shared" si="354"/>
        <v/>
      </c>
      <c r="S270" s="81" t="str">
        <f t="shared" si="355"/>
        <v/>
      </c>
      <c r="T270" s="81" t="str">
        <f t="shared" si="356"/>
        <v/>
      </c>
      <c r="U270" s="81" t="str">
        <f t="shared" si="357"/>
        <v/>
      </c>
      <c r="V270" s="81" t="str">
        <f t="shared" si="358"/>
        <v/>
      </c>
      <c r="W270" s="81" t="str">
        <f t="shared" si="359"/>
        <v/>
      </c>
      <c r="X270" s="81" t="str">
        <f t="shared" si="360"/>
        <v/>
      </c>
      <c r="Y270" s="81" t="str">
        <f t="shared" si="361"/>
        <v/>
      </c>
      <c r="Z270" s="81" t="str">
        <f t="shared" si="362"/>
        <v/>
      </c>
      <c r="AA270" s="81" t="str">
        <f t="shared" si="363"/>
        <v/>
      </c>
      <c r="AB270" s="81" t="str">
        <f t="shared" si="364"/>
        <v/>
      </c>
      <c r="AC270" s="81" t="str">
        <f t="shared" si="365"/>
        <v/>
      </c>
      <c r="AD270" s="81" t="str">
        <f t="shared" si="366"/>
        <v/>
      </c>
      <c r="AE270" s="81" t="str">
        <f t="shared" si="367"/>
        <v/>
      </c>
      <c r="AF270" s="81" t="str">
        <f t="shared" si="368"/>
        <v/>
      </c>
      <c r="AG270" s="81" t="str">
        <f t="shared" si="369"/>
        <v/>
      </c>
      <c r="AH270" s="81" t="str">
        <f t="shared" si="370"/>
        <v/>
      </c>
      <c r="AI270" s="81" t="str">
        <f t="shared" si="371"/>
        <v/>
      </c>
      <c r="AJ270" s="81" t="str">
        <f t="shared" si="372"/>
        <v/>
      </c>
      <c r="AK270" s="81" t="str">
        <f t="shared" si="373"/>
        <v/>
      </c>
      <c r="AL270" s="404" t="str">
        <f>IF(CALCULADORA!$M$2="VERANO",IF('H. VER.'!F95="","",'H. VER.'!F95),IF('H. INV.'!F95="","",'H. INV.'!F95))</f>
        <v/>
      </c>
      <c r="AM270" s="404" t="str">
        <f>IF(CALCULADORA!$M$2="VERANO",IF('H. VER.'!V95="","",'H. VER.'!V95),IF('H. INV.'!V95="","",'H. INV.'!V95))</f>
        <v/>
      </c>
      <c r="AN270" s="404" t="str">
        <f>IF(CALCULADORA!$M$2="VERANO",IF('H. VER.'!AL95="","",'H. VER.'!AL95),IF('H. INV.'!AL95="","",'H. INV.'!AL95))</f>
        <v/>
      </c>
      <c r="AO270" s="19"/>
      <c r="AP270" s="19"/>
      <c r="AQ270" s="19"/>
      <c r="AR270" s="19"/>
      <c r="AS270" s="19"/>
      <c r="AT270" s="19"/>
      <c r="AU270" s="19"/>
      <c r="AV270" s="19"/>
      <c r="AW270" s="75" t="str">
        <f t="shared" si="405"/>
        <v/>
      </c>
      <c r="AX270" s="75" t="str">
        <f t="shared" si="342"/>
        <v/>
      </c>
      <c r="AY270" s="75" t="str">
        <f t="shared" si="406"/>
        <v/>
      </c>
      <c r="AZ270" s="19"/>
      <c r="BA270" s="80" t="b">
        <f t="shared" si="374"/>
        <v>0</v>
      </c>
      <c r="BB270" s="80" t="b">
        <f t="shared" si="375"/>
        <v>0</v>
      </c>
      <c r="BC270" s="80" t="b">
        <f t="shared" si="376"/>
        <v>0</v>
      </c>
      <c r="BD270" s="80" t="b">
        <f t="shared" si="377"/>
        <v>0</v>
      </c>
      <c r="BE270" s="80" t="b">
        <f t="shared" si="378"/>
        <v>0</v>
      </c>
      <c r="BF270" s="80" t="b">
        <f t="shared" si="379"/>
        <v>0</v>
      </c>
      <c r="BG270" s="80" t="b">
        <f t="shared" si="380"/>
        <v>0</v>
      </c>
      <c r="BH270" s="80" t="b">
        <f t="shared" si="381"/>
        <v>0</v>
      </c>
      <c r="BI270" s="80" t="b">
        <f t="shared" si="382"/>
        <v>0</v>
      </c>
      <c r="BJ270" s="80" t="b">
        <f t="shared" si="383"/>
        <v>0</v>
      </c>
      <c r="BK270" s="80" t="b">
        <f t="shared" si="384"/>
        <v>0</v>
      </c>
      <c r="BL270" s="80" t="b">
        <f t="shared" si="385"/>
        <v>0</v>
      </c>
      <c r="BM270" s="80" t="b">
        <f t="shared" si="386"/>
        <v>0</v>
      </c>
      <c r="BN270" s="80" t="b">
        <f t="shared" si="387"/>
        <v>0</v>
      </c>
      <c r="BO270" s="80" t="b">
        <f t="shared" si="388"/>
        <v>0</v>
      </c>
      <c r="BP270" s="80" t="b">
        <f t="shared" si="389"/>
        <v>0</v>
      </c>
      <c r="BQ270" s="80" t="b">
        <f t="shared" si="390"/>
        <v>0</v>
      </c>
      <c r="BR270" s="80" t="b">
        <f t="shared" si="391"/>
        <v>0</v>
      </c>
      <c r="BS270" s="80" t="b">
        <f t="shared" si="392"/>
        <v>0</v>
      </c>
      <c r="BT270" s="80" t="b">
        <f t="shared" si="393"/>
        <v>0</v>
      </c>
      <c r="BU270" s="80" t="b">
        <f t="shared" si="394"/>
        <v>0</v>
      </c>
      <c r="BV270" s="80" t="b">
        <f t="shared" si="395"/>
        <v>0</v>
      </c>
      <c r="BW270" s="80" t="b">
        <f t="shared" si="396"/>
        <v>0</v>
      </c>
      <c r="BX270" s="80" t="b">
        <f t="shared" si="397"/>
        <v>0</v>
      </c>
      <c r="BY270" s="80" t="b">
        <f t="shared" si="398"/>
        <v>0</v>
      </c>
      <c r="BZ270" s="80" t="b">
        <f t="shared" si="399"/>
        <v>0</v>
      </c>
      <c r="CA270" s="80" t="b">
        <f t="shared" si="400"/>
        <v>0</v>
      </c>
      <c r="CB270" s="80" t="b">
        <f t="shared" si="401"/>
        <v>0</v>
      </c>
      <c r="CC270" s="80" t="b">
        <f t="shared" si="402"/>
        <v>0</v>
      </c>
      <c r="CD270" s="80" t="b">
        <f t="shared" si="403"/>
        <v>0</v>
      </c>
      <c r="CE270" s="80" t="b">
        <f t="shared" si="404"/>
        <v>0</v>
      </c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417" t="str">
        <f t="shared" si="341"/>
        <v/>
      </c>
      <c r="GW270" s="415"/>
    </row>
    <row r="271" spans="1:205" ht="15">
      <c r="A271" s="364"/>
      <c r="B271" s="364"/>
      <c r="C271" s="75"/>
      <c r="D271" s="19"/>
      <c r="E271" s="19"/>
      <c r="F271" s="234">
        <v>87</v>
      </c>
      <c r="G271" s="81" t="str">
        <f t="shared" si="343"/>
        <v/>
      </c>
      <c r="H271" s="81" t="str">
        <f t="shared" si="344"/>
        <v/>
      </c>
      <c r="I271" s="81" t="str">
        <f t="shared" si="345"/>
        <v/>
      </c>
      <c r="J271" s="81" t="str">
        <f t="shared" si="346"/>
        <v/>
      </c>
      <c r="K271" s="81" t="str">
        <f t="shared" si="347"/>
        <v/>
      </c>
      <c r="L271" s="81" t="str">
        <f t="shared" si="348"/>
        <v/>
      </c>
      <c r="M271" s="81" t="str">
        <f t="shared" si="349"/>
        <v/>
      </c>
      <c r="N271" s="81" t="str">
        <f t="shared" si="350"/>
        <v/>
      </c>
      <c r="O271" s="81" t="str">
        <f t="shared" si="351"/>
        <v/>
      </c>
      <c r="P271" s="81" t="str">
        <f t="shared" si="352"/>
        <v/>
      </c>
      <c r="Q271" s="81" t="str">
        <f t="shared" si="353"/>
        <v/>
      </c>
      <c r="R271" s="81" t="str">
        <f t="shared" si="354"/>
        <v/>
      </c>
      <c r="S271" s="81" t="str">
        <f t="shared" si="355"/>
        <v/>
      </c>
      <c r="T271" s="81" t="str">
        <f t="shared" si="356"/>
        <v/>
      </c>
      <c r="U271" s="81" t="str">
        <f t="shared" si="357"/>
        <v/>
      </c>
      <c r="V271" s="81" t="str">
        <f t="shared" si="358"/>
        <v/>
      </c>
      <c r="W271" s="81" t="str">
        <f t="shared" si="359"/>
        <v/>
      </c>
      <c r="X271" s="81" t="str">
        <f t="shared" si="360"/>
        <v/>
      </c>
      <c r="Y271" s="81" t="str">
        <f t="shared" si="361"/>
        <v/>
      </c>
      <c r="Z271" s="81" t="str">
        <f t="shared" si="362"/>
        <v/>
      </c>
      <c r="AA271" s="81" t="str">
        <f t="shared" si="363"/>
        <v/>
      </c>
      <c r="AB271" s="81" t="str">
        <f t="shared" si="364"/>
        <v/>
      </c>
      <c r="AC271" s="81" t="str">
        <f t="shared" si="365"/>
        <v/>
      </c>
      <c r="AD271" s="81" t="str">
        <f t="shared" si="366"/>
        <v/>
      </c>
      <c r="AE271" s="81" t="str">
        <f t="shared" si="367"/>
        <v/>
      </c>
      <c r="AF271" s="81" t="str">
        <f t="shared" si="368"/>
        <v/>
      </c>
      <c r="AG271" s="81" t="str">
        <f t="shared" si="369"/>
        <v/>
      </c>
      <c r="AH271" s="81" t="str">
        <f t="shared" si="370"/>
        <v/>
      </c>
      <c r="AI271" s="81" t="str">
        <f t="shared" si="371"/>
        <v/>
      </c>
      <c r="AJ271" s="81" t="str">
        <f t="shared" si="372"/>
        <v/>
      </c>
      <c r="AK271" s="81" t="str">
        <f t="shared" si="373"/>
        <v/>
      </c>
      <c r="AL271" s="404" t="str">
        <f>IF(CALCULADORA!$M$2="VERANO",IF('H. VER.'!F96="","",'H. VER.'!F96),IF('H. INV.'!F96="","",'H. INV.'!F96))</f>
        <v/>
      </c>
      <c r="AM271" s="404" t="str">
        <f>IF(CALCULADORA!$M$2="VERANO",IF('H. VER.'!V96="","",'H. VER.'!V96),IF('H. INV.'!V96="","",'H. INV.'!V96))</f>
        <v/>
      </c>
      <c r="AN271" s="404" t="str">
        <f>IF(CALCULADORA!$M$2="VERANO",IF('H. VER.'!AL96="","",'H. VER.'!AL96),IF('H. INV.'!AL96="","",'H. INV.'!AL96))</f>
        <v/>
      </c>
      <c r="AO271" s="19"/>
      <c r="AP271" s="19"/>
      <c r="AQ271" s="19"/>
      <c r="AR271" s="19"/>
      <c r="AS271" s="19"/>
      <c r="AT271" s="19"/>
      <c r="AU271" s="19"/>
      <c r="AV271" s="19"/>
      <c r="AW271" s="75" t="str">
        <f t="shared" si="405"/>
        <v/>
      </c>
      <c r="AX271" s="75" t="str">
        <f t="shared" si="342"/>
        <v/>
      </c>
      <c r="AY271" s="75" t="str">
        <f t="shared" si="406"/>
        <v/>
      </c>
      <c r="AZ271" s="19"/>
      <c r="BA271" s="80" t="b">
        <f t="shared" si="374"/>
        <v>0</v>
      </c>
      <c r="BB271" s="80" t="b">
        <f t="shared" si="375"/>
        <v>0</v>
      </c>
      <c r="BC271" s="80" t="b">
        <f t="shared" si="376"/>
        <v>0</v>
      </c>
      <c r="BD271" s="80" t="b">
        <f t="shared" si="377"/>
        <v>0</v>
      </c>
      <c r="BE271" s="80" t="b">
        <f t="shared" si="378"/>
        <v>0</v>
      </c>
      <c r="BF271" s="80" t="b">
        <f t="shared" si="379"/>
        <v>0</v>
      </c>
      <c r="BG271" s="80" t="b">
        <f t="shared" si="380"/>
        <v>0</v>
      </c>
      <c r="BH271" s="80" t="b">
        <f t="shared" si="381"/>
        <v>0</v>
      </c>
      <c r="BI271" s="80" t="b">
        <f t="shared" si="382"/>
        <v>0</v>
      </c>
      <c r="BJ271" s="80" t="b">
        <f t="shared" si="383"/>
        <v>0</v>
      </c>
      <c r="BK271" s="80" t="b">
        <f t="shared" si="384"/>
        <v>0</v>
      </c>
      <c r="BL271" s="80" t="b">
        <f t="shared" si="385"/>
        <v>0</v>
      </c>
      <c r="BM271" s="80" t="b">
        <f t="shared" si="386"/>
        <v>0</v>
      </c>
      <c r="BN271" s="80" t="b">
        <f t="shared" si="387"/>
        <v>0</v>
      </c>
      <c r="BO271" s="80" t="b">
        <f t="shared" si="388"/>
        <v>0</v>
      </c>
      <c r="BP271" s="80" t="b">
        <f t="shared" si="389"/>
        <v>0</v>
      </c>
      <c r="BQ271" s="80" t="b">
        <f t="shared" si="390"/>
        <v>0</v>
      </c>
      <c r="BR271" s="80" t="b">
        <f t="shared" si="391"/>
        <v>0</v>
      </c>
      <c r="BS271" s="80" t="b">
        <f t="shared" si="392"/>
        <v>0</v>
      </c>
      <c r="BT271" s="80" t="b">
        <f t="shared" si="393"/>
        <v>0</v>
      </c>
      <c r="BU271" s="80" t="b">
        <f t="shared" si="394"/>
        <v>0</v>
      </c>
      <c r="BV271" s="80" t="b">
        <f t="shared" si="395"/>
        <v>0</v>
      </c>
      <c r="BW271" s="80" t="b">
        <f t="shared" si="396"/>
        <v>0</v>
      </c>
      <c r="BX271" s="80" t="b">
        <f t="shared" si="397"/>
        <v>0</v>
      </c>
      <c r="BY271" s="80" t="b">
        <f t="shared" si="398"/>
        <v>0</v>
      </c>
      <c r="BZ271" s="80" t="b">
        <f t="shared" si="399"/>
        <v>0</v>
      </c>
      <c r="CA271" s="80" t="b">
        <f t="shared" si="400"/>
        <v>0</v>
      </c>
      <c r="CB271" s="80" t="b">
        <f t="shared" si="401"/>
        <v>0</v>
      </c>
      <c r="CC271" s="80" t="b">
        <f t="shared" si="402"/>
        <v>0</v>
      </c>
      <c r="CD271" s="80" t="b">
        <f t="shared" si="403"/>
        <v>0</v>
      </c>
      <c r="CE271" s="80" t="b">
        <f t="shared" si="404"/>
        <v>0</v>
      </c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417" t="str">
        <f t="shared" si="341"/>
        <v/>
      </c>
      <c r="GW271" s="415"/>
    </row>
    <row r="272" spans="1:205" ht="15">
      <c r="A272" s="364"/>
      <c r="B272" s="364"/>
      <c r="C272" s="75"/>
      <c r="D272" s="19"/>
      <c r="E272" s="19"/>
      <c r="F272" s="234">
        <v>88</v>
      </c>
      <c r="G272" s="81" t="str">
        <f t="shared" si="343"/>
        <v/>
      </c>
      <c r="H272" s="81" t="str">
        <f t="shared" si="344"/>
        <v/>
      </c>
      <c r="I272" s="81" t="str">
        <f t="shared" si="345"/>
        <v/>
      </c>
      <c r="J272" s="81" t="str">
        <f t="shared" si="346"/>
        <v/>
      </c>
      <c r="K272" s="81" t="str">
        <f t="shared" si="347"/>
        <v/>
      </c>
      <c r="L272" s="81" t="str">
        <f t="shared" si="348"/>
        <v/>
      </c>
      <c r="M272" s="81" t="str">
        <f t="shared" si="349"/>
        <v/>
      </c>
      <c r="N272" s="81" t="str">
        <f t="shared" si="350"/>
        <v/>
      </c>
      <c r="O272" s="81" t="str">
        <f t="shared" si="351"/>
        <v/>
      </c>
      <c r="P272" s="81" t="str">
        <f t="shared" si="352"/>
        <v/>
      </c>
      <c r="Q272" s="81" t="str">
        <f t="shared" si="353"/>
        <v/>
      </c>
      <c r="R272" s="81" t="str">
        <f t="shared" si="354"/>
        <v/>
      </c>
      <c r="S272" s="81" t="str">
        <f t="shared" si="355"/>
        <v/>
      </c>
      <c r="T272" s="81" t="str">
        <f t="shared" si="356"/>
        <v/>
      </c>
      <c r="U272" s="81" t="str">
        <f t="shared" si="357"/>
        <v/>
      </c>
      <c r="V272" s="81" t="str">
        <f t="shared" si="358"/>
        <v/>
      </c>
      <c r="W272" s="81" t="str">
        <f t="shared" si="359"/>
        <v/>
      </c>
      <c r="X272" s="81" t="str">
        <f t="shared" si="360"/>
        <v/>
      </c>
      <c r="Y272" s="81" t="str">
        <f t="shared" si="361"/>
        <v/>
      </c>
      <c r="Z272" s="81" t="str">
        <f t="shared" si="362"/>
        <v/>
      </c>
      <c r="AA272" s="81" t="str">
        <f t="shared" si="363"/>
        <v/>
      </c>
      <c r="AB272" s="81" t="str">
        <f t="shared" si="364"/>
        <v/>
      </c>
      <c r="AC272" s="81" t="str">
        <f t="shared" si="365"/>
        <v/>
      </c>
      <c r="AD272" s="81" t="str">
        <f t="shared" si="366"/>
        <v/>
      </c>
      <c r="AE272" s="81" t="str">
        <f t="shared" si="367"/>
        <v/>
      </c>
      <c r="AF272" s="81" t="str">
        <f t="shared" si="368"/>
        <v/>
      </c>
      <c r="AG272" s="81" t="str">
        <f t="shared" si="369"/>
        <v/>
      </c>
      <c r="AH272" s="81" t="str">
        <f t="shared" si="370"/>
        <v/>
      </c>
      <c r="AI272" s="81" t="str">
        <f t="shared" si="371"/>
        <v/>
      </c>
      <c r="AJ272" s="81" t="str">
        <f t="shared" si="372"/>
        <v/>
      </c>
      <c r="AK272" s="81" t="str">
        <f t="shared" si="373"/>
        <v/>
      </c>
      <c r="AL272" s="404" t="str">
        <f>IF(CALCULADORA!$M$2="VERANO",IF('H. VER.'!F97="","",'H. VER.'!F97),IF('H. INV.'!F97="","",'H. INV.'!F97))</f>
        <v/>
      </c>
      <c r="AM272" s="404" t="str">
        <f>IF(CALCULADORA!$M$2="VERANO",IF('H. VER.'!V97="","",'H. VER.'!V97),IF('H. INV.'!V97="","",'H. INV.'!V97))</f>
        <v/>
      </c>
      <c r="AN272" s="404" t="str">
        <f>IF(CALCULADORA!$M$2="VERANO",IF('H. VER.'!AL97="","",'H. VER.'!AL97),IF('H. INV.'!AL97="","",'H. INV.'!AL97))</f>
        <v/>
      </c>
      <c r="AO272" s="19"/>
      <c r="AP272" s="19"/>
      <c r="AQ272" s="19"/>
      <c r="AR272" s="19"/>
      <c r="AS272" s="19"/>
      <c r="AT272" s="19"/>
      <c r="AU272" s="19"/>
      <c r="AV272" s="19"/>
      <c r="AW272" s="75" t="str">
        <f t="shared" si="405"/>
        <v/>
      </c>
      <c r="AX272" s="75" t="str">
        <f t="shared" si="342"/>
        <v/>
      </c>
      <c r="AY272" s="75" t="str">
        <f t="shared" si="406"/>
        <v/>
      </c>
      <c r="AZ272" s="19"/>
      <c r="BA272" s="80" t="b">
        <f t="shared" si="374"/>
        <v>0</v>
      </c>
      <c r="BB272" s="80" t="b">
        <f t="shared" si="375"/>
        <v>0</v>
      </c>
      <c r="BC272" s="80" t="b">
        <f t="shared" si="376"/>
        <v>0</v>
      </c>
      <c r="BD272" s="80" t="b">
        <f t="shared" si="377"/>
        <v>0</v>
      </c>
      <c r="BE272" s="80" t="b">
        <f t="shared" si="378"/>
        <v>0</v>
      </c>
      <c r="BF272" s="80" t="b">
        <f t="shared" si="379"/>
        <v>0</v>
      </c>
      <c r="BG272" s="80" t="b">
        <f t="shared" si="380"/>
        <v>0</v>
      </c>
      <c r="BH272" s="80" t="b">
        <f t="shared" si="381"/>
        <v>0</v>
      </c>
      <c r="BI272" s="80" t="b">
        <f t="shared" si="382"/>
        <v>0</v>
      </c>
      <c r="BJ272" s="80" t="b">
        <f t="shared" si="383"/>
        <v>0</v>
      </c>
      <c r="BK272" s="80" t="b">
        <f t="shared" si="384"/>
        <v>0</v>
      </c>
      <c r="BL272" s="80" t="b">
        <f t="shared" si="385"/>
        <v>0</v>
      </c>
      <c r="BM272" s="80" t="b">
        <f t="shared" si="386"/>
        <v>0</v>
      </c>
      <c r="BN272" s="80" t="b">
        <f t="shared" si="387"/>
        <v>0</v>
      </c>
      <c r="BO272" s="80" t="b">
        <f t="shared" si="388"/>
        <v>0</v>
      </c>
      <c r="BP272" s="80" t="b">
        <f t="shared" si="389"/>
        <v>0</v>
      </c>
      <c r="BQ272" s="80" t="b">
        <f t="shared" si="390"/>
        <v>0</v>
      </c>
      <c r="BR272" s="80" t="b">
        <f t="shared" si="391"/>
        <v>0</v>
      </c>
      <c r="BS272" s="80" t="b">
        <f t="shared" si="392"/>
        <v>0</v>
      </c>
      <c r="BT272" s="80" t="b">
        <f t="shared" si="393"/>
        <v>0</v>
      </c>
      <c r="BU272" s="80" t="b">
        <f t="shared" si="394"/>
        <v>0</v>
      </c>
      <c r="BV272" s="80" t="b">
        <f t="shared" si="395"/>
        <v>0</v>
      </c>
      <c r="BW272" s="80" t="b">
        <f t="shared" si="396"/>
        <v>0</v>
      </c>
      <c r="BX272" s="80" t="b">
        <f t="shared" si="397"/>
        <v>0</v>
      </c>
      <c r="BY272" s="80" t="b">
        <f t="shared" si="398"/>
        <v>0</v>
      </c>
      <c r="BZ272" s="80" t="b">
        <f t="shared" si="399"/>
        <v>0</v>
      </c>
      <c r="CA272" s="80" t="b">
        <f t="shared" si="400"/>
        <v>0</v>
      </c>
      <c r="CB272" s="80" t="b">
        <f t="shared" si="401"/>
        <v>0</v>
      </c>
      <c r="CC272" s="80" t="b">
        <f t="shared" si="402"/>
        <v>0</v>
      </c>
      <c r="CD272" s="80" t="b">
        <f t="shared" si="403"/>
        <v>0</v>
      </c>
      <c r="CE272" s="80" t="b">
        <f t="shared" si="404"/>
        <v>0</v>
      </c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417" t="str">
        <f t="shared" si="341"/>
        <v/>
      </c>
      <c r="GW272" s="415"/>
    </row>
    <row r="273" spans="1:205" ht="15">
      <c r="A273" s="364"/>
      <c r="B273" s="364"/>
      <c r="C273" s="75"/>
      <c r="D273" s="19"/>
      <c r="E273" s="19"/>
      <c r="F273" s="234">
        <v>89</v>
      </c>
      <c r="G273" s="81" t="str">
        <f t="shared" si="343"/>
        <v/>
      </c>
      <c r="H273" s="81" t="str">
        <f t="shared" si="344"/>
        <v/>
      </c>
      <c r="I273" s="81" t="str">
        <f t="shared" si="345"/>
        <v/>
      </c>
      <c r="J273" s="81" t="str">
        <f t="shared" si="346"/>
        <v/>
      </c>
      <c r="K273" s="81" t="str">
        <f t="shared" si="347"/>
        <v/>
      </c>
      <c r="L273" s="81" t="str">
        <f t="shared" si="348"/>
        <v/>
      </c>
      <c r="M273" s="81" t="str">
        <f t="shared" si="349"/>
        <v/>
      </c>
      <c r="N273" s="81" t="str">
        <f t="shared" si="350"/>
        <v/>
      </c>
      <c r="O273" s="81" t="str">
        <f t="shared" si="351"/>
        <v/>
      </c>
      <c r="P273" s="81" t="str">
        <f t="shared" si="352"/>
        <v/>
      </c>
      <c r="Q273" s="81" t="str">
        <f t="shared" si="353"/>
        <v/>
      </c>
      <c r="R273" s="81" t="str">
        <f t="shared" si="354"/>
        <v/>
      </c>
      <c r="S273" s="81" t="str">
        <f t="shared" si="355"/>
        <v/>
      </c>
      <c r="T273" s="81" t="str">
        <f t="shared" si="356"/>
        <v/>
      </c>
      <c r="U273" s="81" t="str">
        <f t="shared" si="357"/>
        <v/>
      </c>
      <c r="V273" s="81" t="str">
        <f t="shared" si="358"/>
        <v/>
      </c>
      <c r="W273" s="81" t="str">
        <f t="shared" si="359"/>
        <v/>
      </c>
      <c r="X273" s="81" t="str">
        <f t="shared" si="360"/>
        <v/>
      </c>
      <c r="Y273" s="81" t="str">
        <f t="shared" si="361"/>
        <v/>
      </c>
      <c r="Z273" s="81" t="str">
        <f t="shared" si="362"/>
        <v/>
      </c>
      <c r="AA273" s="81" t="str">
        <f t="shared" si="363"/>
        <v/>
      </c>
      <c r="AB273" s="81" t="str">
        <f t="shared" si="364"/>
        <v/>
      </c>
      <c r="AC273" s="81" t="str">
        <f t="shared" si="365"/>
        <v/>
      </c>
      <c r="AD273" s="81" t="str">
        <f t="shared" si="366"/>
        <v/>
      </c>
      <c r="AE273" s="81" t="str">
        <f t="shared" si="367"/>
        <v/>
      </c>
      <c r="AF273" s="81" t="str">
        <f t="shared" si="368"/>
        <v/>
      </c>
      <c r="AG273" s="81" t="str">
        <f t="shared" si="369"/>
        <v/>
      </c>
      <c r="AH273" s="81" t="str">
        <f t="shared" si="370"/>
        <v/>
      </c>
      <c r="AI273" s="81" t="str">
        <f t="shared" si="371"/>
        <v/>
      </c>
      <c r="AJ273" s="81" t="str">
        <f t="shared" si="372"/>
        <v/>
      </c>
      <c r="AK273" s="81" t="str">
        <f t="shared" si="373"/>
        <v/>
      </c>
      <c r="AL273" s="404" t="str">
        <f>IF(CALCULADORA!$M$2="VERANO",IF('H. VER.'!F98="","",'H. VER.'!F98),IF('H. INV.'!F98="","",'H. INV.'!F98))</f>
        <v/>
      </c>
      <c r="AM273" s="404" t="str">
        <f>IF(CALCULADORA!$M$2="VERANO",IF('H. VER.'!V98="","",'H. VER.'!V98),IF('H. INV.'!V98="","",'H. INV.'!V98))</f>
        <v/>
      </c>
      <c r="AN273" s="404" t="str">
        <f>IF(CALCULADORA!$M$2="VERANO",IF('H. VER.'!AL98="","",'H. VER.'!AL98),IF('H. INV.'!AL98="","",'H. INV.'!AL98))</f>
        <v/>
      </c>
      <c r="AO273" s="19"/>
      <c r="AP273" s="19"/>
      <c r="AQ273" s="19"/>
      <c r="AR273" s="19"/>
      <c r="AS273" s="19"/>
      <c r="AT273" s="19"/>
      <c r="AU273" s="19"/>
      <c r="AV273" s="19"/>
      <c r="AW273" s="75" t="str">
        <f t="shared" si="405"/>
        <v/>
      </c>
      <c r="AX273" s="75" t="str">
        <f t="shared" si="342"/>
        <v/>
      </c>
      <c r="AY273" s="75" t="str">
        <f t="shared" si="406"/>
        <v/>
      </c>
      <c r="AZ273" s="19"/>
      <c r="BA273" s="80" t="b">
        <f t="shared" si="374"/>
        <v>0</v>
      </c>
      <c r="BB273" s="80" t="b">
        <f t="shared" si="375"/>
        <v>0</v>
      </c>
      <c r="BC273" s="80" t="b">
        <f t="shared" si="376"/>
        <v>0</v>
      </c>
      <c r="BD273" s="80" t="b">
        <f t="shared" si="377"/>
        <v>0</v>
      </c>
      <c r="BE273" s="80" t="b">
        <f t="shared" si="378"/>
        <v>0</v>
      </c>
      <c r="BF273" s="80" t="b">
        <f t="shared" si="379"/>
        <v>0</v>
      </c>
      <c r="BG273" s="80" t="b">
        <f t="shared" si="380"/>
        <v>0</v>
      </c>
      <c r="BH273" s="80" t="b">
        <f t="shared" si="381"/>
        <v>0</v>
      </c>
      <c r="BI273" s="80" t="b">
        <f t="shared" si="382"/>
        <v>0</v>
      </c>
      <c r="BJ273" s="80" t="b">
        <f t="shared" si="383"/>
        <v>0</v>
      </c>
      <c r="BK273" s="80" t="b">
        <f t="shared" si="384"/>
        <v>0</v>
      </c>
      <c r="BL273" s="80" t="b">
        <f t="shared" si="385"/>
        <v>0</v>
      </c>
      <c r="BM273" s="80" t="b">
        <f t="shared" si="386"/>
        <v>0</v>
      </c>
      <c r="BN273" s="80" t="b">
        <f t="shared" si="387"/>
        <v>0</v>
      </c>
      <c r="BO273" s="80" t="b">
        <f t="shared" si="388"/>
        <v>0</v>
      </c>
      <c r="BP273" s="80" t="b">
        <f t="shared" si="389"/>
        <v>0</v>
      </c>
      <c r="BQ273" s="80" t="b">
        <f t="shared" si="390"/>
        <v>0</v>
      </c>
      <c r="BR273" s="80" t="b">
        <f t="shared" si="391"/>
        <v>0</v>
      </c>
      <c r="BS273" s="80" t="b">
        <f t="shared" si="392"/>
        <v>0</v>
      </c>
      <c r="BT273" s="80" t="b">
        <f t="shared" si="393"/>
        <v>0</v>
      </c>
      <c r="BU273" s="80" t="b">
        <f t="shared" si="394"/>
        <v>0</v>
      </c>
      <c r="BV273" s="80" t="b">
        <f t="shared" si="395"/>
        <v>0</v>
      </c>
      <c r="BW273" s="80" t="b">
        <f t="shared" si="396"/>
        <v>0</v>
      </c>
      <c r="BX273" s="80" t="b">
        <f t="shared" si="397"/>
        <v>0</v>
      </c>
      <c r="BY273" s="80" t="b">
        <f t="shared" si="398"/>
        <v>0</v>
      </c>
      <c r="BZ273" s="80" t="b">
        <f t="shared" si="399"/>
        <v>0</v>
      </c>
      <c r="CA273" s="80" t="b">
        <f t="shared" si="400"/>
        <v>0</v>
      </c>
      <c r="CB273" s="80" t="b">
        <f t="shared" si="401"/>
        <v>0</v>
      </c>
      <c r="CC273" s="80" t="b">
        <f t="shared" si="402"/>
        <v>0</v>
      </c>
      <c r="CD273" s="80" t="b">
        <f t="shared" si="403"/>
        <v>0</v>
      </c>
      <c r="CE273" s="80" t="b">
        <f t="shared" si="404"/>
        <v>0</v>
      </c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417" t="str">
        <f t="shared" si="341"/>
        <v/>
      </c>
      <c r="GW273" s="415"/>
    </row>
    <row r="274" spans="1:205" ht="15">
      <c r="A274" s="364"/>
      <c r="B274" s="364"/>
      <c r="C274" s="75"/>
      <c r="D274" s="19"/>
      <c r="E274" s="19"/>
      <c r="F274" s="234">
        <v>90</v>
      </c>
      <c r="G274" s="81" t="str">
        <f t="shared" si="343"/>
        <v/>
      </c>
      <c r="H274" s="81" t="str">
        <f t="shared" si="344"/>
        <v/>
      </c>
      <c r="I274" s="81" t="str">
        <f t="shared" si="345"/>
        <v/>
      </c>
      <c r="J274" s="81" t="str">
        <f t="shared" si="346"/>
        <v/>
      </c>
      <c r="K274" s="81" t="str">
        <f t="shared" si="347"/>
        <v/>
      </c>
      <c r="L274" s="81" t="str">
        <f t="shared" si="348"/>
        <v/>
      </c>
      <c r="M274" s="81" t="str">
        <f t="shared" si="349"/>
        <v/>
      </c>
      <c r="N274" s="81" t="str">
        <f t="shared" si="350"/>
        <v/>
      </c>
      <c r="O274" s="81" t="str">
        <f t="shared" si="351"/>
        <v/>
      </c>
      <c r="P274" s="81" t="str">
        <f t="shared" si="352"/>
        <v/>
      </c>
      <c r="Q274" s="81" t="str">
        <f t="shared" si="353"/>
        <v/>
      </c>
      <c r="R274" s="81" t="str">
        <f t="shared" si="354"/>
        <v/>
      </c>
      <c r="S274" s="81" t="str">
        <f t="shared" si="355"/>
        <v/>
      </c>
      <c r="T274" s="81" t="str">
        <f t="shared" si="356"/>
        <v/>
      </c>
      <c r="U274" s="81" t="str">
        <f t="shared" si="357"/>
        <v/>
      </c>
      <c r="V274" s="81" t="str">
        <f t="shared" si="358"/>
        <v/>
      </c>
      <c r="W274" s="81" t="str">
        <f t="shared" si="359"/>
        <v/>
      </c>
      <c r="X274" s="81" t="str">
        <f t="shared" si="360"/>
        <v/>
      </c>
      <c r="Y274" s="81" t="str">
        <f t="shared" si="361"/>
        <v/>
      </c>
      <c r="Z274" s="81" t="str">
        <f t="shared" si="362"/>
        <v/>
      </c>
      <c r="AA274" s="81" t="str">
        <f t="shared" si="363"/>
        <v/>
      </c>
      <c r="AB274" s="81" t="str">
        <f t="shared" si="364"/>
        <v/>
      </c>
      <c r="AC274" s="81" t="str">
        <f t="shared" si="365"/>
        <v/>
      </c>
      <c r="AD274" s="81" t="str">
        <f t="shared" si="366"/>
        <v/>
      </c>
      <c r="AE274" s="81" t="str">
        <f t="shared" si="367"/>
        <v/>
      </c>
      <c r="AF274" s="81" t="str">
        <f t="shared" si="368"/>
        <v/>
      </c>
      <c r="AG274" s="81" t="str">
        <f t="shared" si="369"/>
        <v/>
      </c>
      <c r="AH274" s="81" t="str">
        <f t="shared" si="370"/>
        <v/>
      </c>
      <c r="AI274" s="81" t="str">
        <f t="shared" si="371"/>
        <v/>
      </c>
      <c r="AJ274" s="81" t="str">
        <f t="shared" si="372"/>
        <v/>
      </c>
      <c r="AK274" s="81" t="str">
        <f t="shared" si="373"/>
        <v/>
      </c>
      <c r="AL274" s="404" t="str">
        <f>IF(CALCULADORA!$M$2="VERANO",IF('H. VER.'!F99="","",'H. VER.'!F99),IF('H. INV.'!F99="","",'H. INV.'!F99))</f>
        <v/>
      </c>
      <c r="AM274" s="404" t="str">
        <f>IF(CALCULADORA!$M$2="VERANO",IF('H. VER.'!V99="","",'H. VER.'!V99),IF('H. INV.'!V99="","",'H. INV.'!V99))</f>
        <v/>
      </c>
      <c r="AN274" s="404" t="str">
        <f>IF(CALCULADORA!$M$2="VERANO",IF('H. VER.'!AL99="","",'H. VER.'!AL99),IF('H. INV.'!AL99="","",'H. INV.'!AL99))</f>
        <v/>
      </c>
      <c r="AO274" s="19"/>
      <c r="AP274" s="19"/>
      <c r="AQ274" s="19"/>
      <c r="AR274" s="19"/>
      <c r="AS274" s="19"/>
      <c r="AT274" s="19"/>
      <c r="AU274" s="19"/>
      <c r="AV274" s="19"/>
      <c r="AW274" s="75" t="str">
        <f t="shared" si="405"/>
        <v/>
      </c>
      <c r="AX274" s="75" t="str">
        <f t="shared" si="342"/>
        <v/>
      </c>
      <c r="AY274" s="75" t="str">
        <f t="shared" si="406"/>
        <v/>
      </c>
      <c r="AZ274" s="19"/>
      <c r="BA274" s="80" t="b">
        <f t="shared" si="374"/>
        <v>0</v>
      </c>
      <c r="BB274" s="80" t="b">
        <f t="shared" si="375"/>
        <v>0</v>
      </c>
      <c r="BC274" s="80" t="b">
        <f t="shared" si="376"/>
        <v>0</v>
      </c>
      <c r="BD274" s="80" t="b">
        <f t="shared" si="377"/>
        <v>0</v>
      </c>
      <c r="BE274" s="80" t="b">
        <f t="shared" si="378"/>
        <v>0</v>
      </c>
      <c r="BF274" s="80" t="b">
        <f t="shared" si="379"/>
        <v>0</v>
      </c>
      <c r="BG274" s="80" t="b">
        <f t="shared" si="380"/>
        <v>0</v>
      </c>
      <c r="BH274" s="80" t="b">
        <f t="shared" si="381"/>
        <v>0</v>
      </c>
      <c r="BI274" s="80" t="b">
        <f t="shared" si="382"/>
        <v>0</v>
      </c>
      <c r="BJ274" s="80" t="b">
        <f t="shared" si="383"/>
        <v>0</v>
      </c>
      <c r="BK274" s="80" t="b">
        <f t="shared" si="384"/>
        <v>0</v>
      </c>
      <c r="BL274" s="80" t="b">
        <f t="shared" si="385"/>
        <v>0</v>
      </c>
      <c r="BM274" s="80" t="b">
        <f t="shared" si="386"/>
        <v>0</v>
      </c>
      <c r="BN274" s="80" t="b">
        <f t="shared" si="387"/>
        <v>0</v>
      </c>
      <c r="BO274" s="80" t="b">
        <f t="shared" si="388"/>
        <v>0</v>
      </c>
      <c r="BP274" s="80" t="b">
        <f t="shared" si="389"/>
        <v>0</v>
      </c>
      <c r="BQ274" s="80" t="b">
        <f t="shared" si="390"/>
        <v>0</v>
      </c>
      <c r="BR274" s="80" t="b">
        <f t="shared" si="391"/>
        <v>0</v>
      </c>
      <c r="BS274" s="80" t="b">
        <f t="shared" si="392"/>
        <v>0</v>
      </c>
      <c r="BT274" s="80" t="b">
        <f t="shared" si="393"/>
        <v>0</v>
      </c>
      <c r="BU274" s="80" t="b">
        <f t="shared" si="394"/>
        <v>0</v>
      </c>
      <c r="BV274" s="80" t="b">
        <f t="shared" si="395"/>
        <v>0</v>
      </c>
      <c r="BW274" s="80" t="b">
        <f t="shared" si="396"/>
        <v>0</v>
      </c>
      <c r="BX274" s="80" t="b">
        <f t="shared" si="397"/>
        <v>0</v>
      </c>
      <c r="BY274" s="80" t="b">
        <f t="shared" si="398"/>
        <v>0</v>
      </c>
      <c r="BZ274" s="80" t="b">
        <f t="shared" si="399"/>
        <v>0</v>
      </c>
      <c r="CA274" s="80" t="b">
        <f t="shared" si="400"/>
        <v>0</v>
      </c>
      <c r="CB274" s="80" t="b">
        <f t="shared" si="401"/>
        <v>0</v>
      </c>
      <c r="CC274" s="80" t="b">
        <f t="shared" si="402"/>
        <v>0</v>
      </c>
      <c r="CD274" s="80" t="b">
        <f t="shared" si="403"/>
        <v>0</v>
      </c>
      <c r="CE274" s="80" t="b">
        <f t="shared" si="404"/>
        <v>0</v>
      </c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417" t="str">
        <f t="shared" si="341"/>
        <v/>
      </c>
      <c r="GW274" s="415"/>
    </row>
    <row r="275" spans="1:205" ht="15">
      <c r="A275" s="364"/>
      <c r="B275" s="364"/>
      <c r="C275" s="75"/>
      <c r="D275" s="19"/>
      <c r="E275" s="19"/>
      <c r="F275" s="234">
        <v>91</v>
      </c>
      <c r="G275" s="81" t="str">
        <f t="shared" si="343"/>
        <v/>
      </c>
      <c r="H275" s="81" t="str">
        <f t="shared" si="344"/>
        <v/>
      </c>
      <c r="I275" s="81" t="str">
        <f t="shared" si="345"/>
        <v/>
      </c>
      <c r="J275" s="81" t="str">
        <f t="shared" si="346"/>
        <v/>
      </c>
      <c r="K275" s="81" t="str">
        <f t="shared" si="347"/>
        <v/>
      </c>
      <c r="L275" s="81" t="str">
        <f t="shared" si="348"/>
        <v/>
      </c>
      <c r="M275" s="81" t="str">
        <f t="shared" si="349"/>
        <v/>
      </c>
      <c r="N275" s="81" t="str">
        <f t="shared" si="350"/>
        <v/>
      </c>
      <c r="O275" s="81" t="str">
        <f t="shared" si="351"/>
        <v/>
      </c>
      <c r="P275" s="81" t="str">
        <f t="shared" si="352"/>
        <v/>
      </c>
      <c r="Q275" s="81" t="str">
        <f t="shared" si="353"/>
        <v/>
      </c>
      <c r="R275" s="81" t="str">
        <f t="shared" si="354"/>
        <v/>
      </c>
      <c r="S275" s="81" t="str">
        <f t="shared" si="355"/>
        <v/>
      </c>
      <c r="T275" s="81" t="str">
        <f t="shared" si="356"/>
        <v/>
      </c>
      <c r="U275" s="81" t="str">
        <f t="shared" si="357"/>
        <v/>
      </c>
      <c r="V275" s="81" t="str">
        <f t="shared" si="358"/>
        <v/>
      </c>
      <c r="W275" s="81" t="str">
        <f t="shared" si="359"/>
        <v/>
      </c>
      <c r="X275" s="81" t="str">
        <f t="shared" si="360"/>
        <v/>
      </c>
      <c r="Y275" s="81" t="str">
        <f t="shared" si="361"/>
        <v/>
      </c>
      <c r="Z275" s="81" t="str">
        <f t="shared" si="362"/>
        <v/>
      </c>
      <c r="AA275" s="81" t="str">
        <f t="shared" si="363"/>
        <v/>
      </c>
      <c r="AB275" s="81" t="str">
        <f t="shared" si="364"/>
        <v/>
      </c>
      <c r="AC275" s="81" t="str">
        <f t="shared" si="365"/>
        <v/>
      </c>
      <c r="AD275" s="81" t="str">
        <f t="shared" si="366"/>
        <v/>
      </c>
      <c r="AE275" s="81" t="str">
        <f t="shared" si="367"/>
        <v/>
      </c>
      <c r="AF275" s="81" t="str">
        <f t="shared" si="368"/>
        <v/>
      </c>
      <c r="AG275" s="81" t="str">
        <f t="shared" si="369"/>
        <v/>
      </c>
      <c r="AH275" s="81" t="str">
        <f t="shared" si="370"/>
        <v/>
      </c>
      <c r="AI275" s="81" t="str">
        <f t="shared" si="371"/>
        <v/>
      </c>
      <c r="AJ275" s="81" t="str">
        <f t="shared" si="372"/>
        <v/>
      </c>
      <c r="AK275" s="81" t="str">
        <f t="shared" si="373"/>
        <v/>
      </c>
      <c r="AL275" s="404" t="str">
        <f>IF(CALCULADORA!$M$2="VERANO",IF('H. VER.'!F100="","",'H. VER.'!F100),IF('H. INV.'!F100="","",'H. INV.'!F100))</f>
        <v/>
      </c>
      <c r="AM275" s="404" t="str">
        <f>IF(CALCULADORA!$M$2="VERANO",IF('H. VER.'!V100="","",'H. VER.'!V100),IF('H. INV.'!V100="","",'H. INV.'!V100))</f>
        <v/>
      </c>
      <c r="AN275" s="404" t="str">
        <f>IF(CALCULADORA!$M$2="VERANO",IF('H. VER.'!AL100="","",'H. VER.'!AL100),IF('H. INV.'!AL100="","",'H. INV.'!AL100))</f>
        <v/>
      </c>
      <c r="AO275" s="19"/>
      <c r="AP275" s="19"/>
      <c r="AQ275" s="19"/>
      <c r="AR275" s="19"/>
      <c r="AS275" s="19"/>
      <c r="AT275" s="19"/>
      <c r="AU275" s="19"/>
      <c r="AV275" s="19"/>
      <c r="AW275" s="75" t="str">
        <f t="shared" si="405"/>
        <v/>
      </c>
      <c r="AX275" s="75" t="str">
        <f t="shared" si="342"/>
        <v/>
      </c>
      <c r="AY275" s="75" t="str">
        <f t="shared" si="406"/>
        <v/>
      </c>
      <c r="AZ275" s="19"/>
      <c r="BA275" s="80" t="b">
        <f t="shared" si="374"/>
        <v>0</v>
      </c>
      <c r="BB275" s="80" t="b">
        <f t="shared" si="375"/>
        <v>0</v>
      </c>
      <c r="BC275" s="80" t="b">
        <f t="shared" si="376"/>
        <v>0</v>
      </c>
      <c r="BD275" s="80" t="b">
        <f t="shared" si="377"/>
        <v>0</v>
      </c>
      <c r="BE275" s="80" t="b">
        <f t="shared" si="378"/>
        <v>0</v>
      </c>
      <c r="BF275" s="80" t="b">
        <f t="shared" si="379"/>
        <v>0</v>
      </c>
      <c r="BG275" s="80" t="b">
        <f t="shared" si="380"/>
        <v>0</v>
      </c>
      <c r="BH275" s="80" t="b">
        <f t="shared" si="381"/>
        <v>0</v>
      </c>
      <c r="BI275" s="80" t="b">
        <f t="shared" si="382"/>
        <v>0</v>
      </c>
      <c r="BJ275" s="80" t="b">
        <f t="shared" si="383"/>
        <v>0</v>
      </c>
      <c r="BK275" s="80" t="b">
        <f t="shared" si="384"/>
        <v>0</v>
      </c>
      <c r="BL275" s="80" t="b">
        <f t="shared" si="385"/>
        <v>0</v>
      </c>
      <c r="BM275" s="80" t="b">
        <f t="shared" si="386"/>
        <v>0</v>
      </c>
      <c r="BN275" s="80" t="b">
        <f t="shared" si="387"/>
        <v>0</v>
      </c>
      <c r="BO275" s="80" t="b">
        <f t="shared" si="388"/>
        <v>0</v>
      </c>
      <c r="BP275" s="80" t="b">
        <f t="shared" si="389"/>
        <v>0</v>
      </c>
      <c r="BQ275" s="80" t="b">
        <f t="shared" si="390"/>
        <v>0</v>
      </c>
      <c r="BR275" s="80" t="b">
        <f t="shared" si="391"/>
        <v>0</v>
      </c>
      <c r="BS275" s="80" t="b">
        <f t="shared" si="392"/>
        <v>0</v>
      </c>
      <c r="BT275" s="80" t="b">
        <f t="shared" si="393"/>
        <v>0</v>
      </c>
      <c r="BU275" s="80" t="b">
        <f t="shared" si="394"/>
        <v>0</v>
      </c>
      <c r="BV275" s="80" t="b">
        <f t="shared" si="395"/>
        <v>0</v>
      </c>
      <c r="BW275" s="80" t="b">
        <f t="shared" si="396"/>
        <v>0</v>
      </c>
      <c r="BX275" s="80" t="b">
        <f t="shared" si="397"/>
        <v>0</v>
      </c>
      <c r="BY275" s="80" t="b">
        <f t="shared" si="398"/>
        <v>0</v>
      </c>
      <c r="BZ275" s="80" t="b">
        <f t="shared" si="399"/>
        <v>0</v>
      </c>
      <c r="CA275" s="80" t="b">
        <f t="shared" si="400"/>
        <v>0</v>
      </c>
      <c r="CB275" s="80" t="b">
        <f t="shared" si="401"/>
        <v>0</v>
      </c>
      <c r="CC275" s="80" t="b">
        <f t="shared" si="402"/>
        <v>0</v>
      </c>
      <c r="CD275" s="80" t="b">
        <f t="shared" si="403"/>
        <v>0</v>
      </c>
      <c r="CE275" s="80" t="b">
        <f t="shared" si="404"/>
        <v>0</v>
      </c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417" t="str">
        <f t="shared" si="341"/>
        <v/>
      </c>
      <c r="GW275" s="415"/>
    </row>
    <row r="276" spans="1:205" ht="15">
      <c r="A276" s="364"/>
      <c r="B276" s="364"/>
      <c r="C276" s="75"/>
      <c r="D276" s="19"/>
      <c r="E276" s="19"/>
      <c r="F276" s="234">
        <v>92</v>
      </c>
      <c r="G276" s="81" t="str">
        <f t="shared" si="343"/>
        <v/>
      </c>
      <c r="H276" s="81" t="str">
        <f t="shared" si="344"/>
        <v/>
      </c>
      <c r="I276" s="81" t="str">
        <f t="shared" si="345"/>
        <v/>
      </c>
      <c r="J276" s="81" t="str">
        <f t="shared" si="346"/>
        <v/>
      </c>
      <c r="K276" s="81" t="str">
        <f t="shared" si="347"/>
        <v/>
      </c>
      <c r="L276" s="81" t="str">
        <f t="shared" si="348"/>
        <v/>
      </c>
      <c r="M276" s="81" t="str">
        <f t="shared" si="349"/>
        <v/>
      </c>
      <c r="N276" s="81" t="str">
        <f t="shared" si="350"/>
        <v/>
      </c>
      <c r="O276" s="81" t="str">
        <f t="shared" si="351"/>
        <v/>
      </c>
      <c r="P276" s="81" t="str">
        <f t="shared" si="352"/>
        <v/>
      </c>
      <c r="Q276" s="81" t="str">
        <f t="shared" si="353"/>
        <v/>
      </c>
      <c r="R276" s="81" t="str">
        <f t="shared" si="354"/>
        <v/>
      </c>
      <c r="S276" s="81" t="str">
        <f t="shared" si="355"/>
        <v/>
      </c>
      <c r="T276" s="81" t="str">
        <f t="shared" si="356"/>
        <v/>
      </c>
      <c r="U276" s="81" t="str">
        <f t="shared" si="357"/>
        <v/>
      </c>
      <c r="V276" s="81" t="str">
        <f t="shared" si="358"/>
        <v/>
      </c>
      <c r="W276" s="81" t="str">
        <f t="shared" si="359"/>
        <v/>
      </c>
      <c r="X276" s="81" t="str">
        <f t="shared" si="360"/>
        <v/>
      </c>
      <c r="Y276" s="81" t="str">
        <f t="shared" si="361"/>
        <v/>
      </c>
      <c r="Z276" s="81" t="str">
        <f t="shared" si="362"/>
        <v/>
      </c>
      <c r="AA276" s="81" t="str">
        <f t="shared" si="363"/>
        <v/>
      </c>
      <c r="AB276" s="81" t="str">
        <f t="shared" si="364"/>
        <v/>
      </c>
      <c r="AC276" s="81" t="str">
        <f t="shared" si="365"/>
        <v/>
      </c>
      <c r="AD276" s="81" t="str">
        <f t="shared" si="366"/>
        <v/>
      </c>
      <c r="AE276" s="81" t="str">
        <f t="shared" si="367"/>
        <v/>
      </c>
      <c r="AF276" s="81" t="str">
        <f t="shared" si="368"/>
        <v/>
      </c>
      <c r="AG276" s="81" t="str">
        <f t="shared" si="369"/>
        <v/>
      </c>
      <c r="AH276" s="81" t="str">
        <f t="shared" si="370"/>
        <v/>
      </c>
      <c r="AI276" s="81" t="str">
        <f t="shared" si="371"/>
        <v/>
      </c>
      <c r="AJ276" s="81" t="str">
        <f t="shared" si="372"/>
        <v/>
      </c>
      <c r="AK276" s="81" t="str">
        <f t="shared" si="373"/>
        <v/>
      </c>
      <c r="AL276" s="404" t="str">
        <f>IF(CALCULADORA!$M$2="VERANO",IF('H. VER.'!F101="","",'H. VER.'!F101),IF('H. INV.'!F101="","",'H. INV.'!F101))</f>
        <v/>
      </c>
      <c r="AM276" s="404" t="str">
        <f>IF(CALCULADORA!$M$2="VERANO",IF('H. VER.'!V101="","",'H. VER.'!V101),IF('H. INV.'!V101="","",'H. INV.'!V101))</f>
        <v/>
      </c>
      <c r="AN276" s="404" t="str">
        <f>IF(CALCULADORA!$M$2="VERANO",IF('H. VER.'!AL101="","",'H. VER.'!AL101),IF('H. INV.'!AL101="","",'H. INV.'!AL101))</f>
        <v/>
      </c>
      <c r="AO276" s="19"/>
      <c r="AP276" s="19"/>
      <c r="AQ276" s="19"/>
      <c r="AR276" s="19"/>
      <c r="AS276" s="19"/>
      <c r="AT276" s="19"/>
      <c r="AU276" s="19"/>
      <c r="AV276" s="19"/>
      <c r="AW276" s="75" t="str">
        <f t="shared" si="405"/>
        <v/>
      </c>
      <c r="AX276" s="75" t="str">
        <f t="shared" si="342"/>
        <v/>
      </c>
      <c r="AY276" s="75" t="str">
        <f t="shared" si="406"/>
        <v/>
      </c>
      <c r="AZ276" s="19"/>
      <c r="BA276" s="80" t="b">
        <f t="shared" si="374"/>
        <v>0</v>
      </c>
      <c r="BB276" s="80" t="b">
        <f t="shared" si="375"/>
        <v>0</v>
      </c>
      <c r="BC276" s="80" t="b">
        <f t="shared" si="376"/>
        <v>0</v>
      </c>
      <c r="BD276" s="80" t="b">
        <f t="shared" si="377"/>
        <v>0</v>
      </c>
      <c r="BE276" s="80" t="b">
        <f t="shared" si="378"/>
        <v>0</v>
      </c>
      <c r="BF276" s="80" t="b">
        <f t="shared" si="379"/>
        <v>0</v>
      </c>
      <c r="BG276" s="80" t="b">
        <f t="shared" si="380"/>
        <v>0</v>
      </c>
      <c r="BH276" s="80" t="b">
        <f t="shared" si="381"/>
        <v>0</v>
      </c>
      <c r="BI276" s="80" t="b">
        <f t="shared" si="382"/>
        <v>0</v>
      </c>
      <c r="BJ276" s="80" t="b">
        <f t="shared" si="383"/>
        <v>0</v>
      </c>
      <c r="BK276" s="80" t="b">
        <f t="shared" si="384"/>
        <v>0</v>
      </c>
      <c r="BL276" s="80" t="b">
        <f t="shared" si="385"/>
        <v>0</v>
      </c>
      <c r="BM276" s="80" t="b">
        <f t="shared" si="386"/>
        <v>0</v>
      </c>
      <c r="BN276" s="80" t="b">
        <f t="shared" si="387"/>
        <v>0</v>
      </c>
      <c r="BO276" s="80" t="b">
        <f t="shared" si="388"/>
        <v>0</v>
      </c>
      <c r="BP276" s="80" t="b">
        <f t="shared" si="389"/>
        <v>0</v>
      </c>
      <c r="BQ276" s="80" t="b">
        <f t="shared" si="390"/>
        <v>0</v>
      </c>
      <c r="BR276" s="80" t="b">
        <f t="shared" si="391"/>
        <v>0</v>
      </c>
      <c r="BS276" s="80" t="b">
        <f t="shared" si="392"/>
        <v>0</v>
      </c>
      <c r="BT276" s="80" t="b">
        <f t="shared" si="393"/>
        <v>0</v>
      </c>
      <c r="BU276" s="80" t="b">
        <f t="shared" si="394"/>
        <v>0</v>
      </c>
      <c r="BV276" s="80" t="b">
        <f t="shared" si="395"/>
        <v>0</v>
      </c>
      <c r="BW276" s="80" t="b">
        <f t="shared" si="396"/>
        <v>0</v>
      </c>
      <c r="BX276" s="80" t="b">
        <f t="shared" si="397"/>
        <v>0</v>
      </c>
      <c r="BY276" s="80" t="b">
        <f t="shared" si="398"/>
        <v>0</v>
      </c>
      <c r="BZ276" s="80" t="b">
        <f t="shared" si="399"/>
        <v>0</v>
      </c>
      <c r="CA276" s="80" t="b">
        <f t="shared" si="400"/>
        <v>0</v>
      </c>
      <c r="CB276" s="80" t="b">
        <f t="shared" si="401"/>
        <v>0</v>
      </c>
      <c r="CC276" s="80" t="b">
        <f t="shared" si="402"/>
        <v>0</v>
      </c>
      <c r="CD276" s="80" t="b">
        <f t="shared" si="403"/>
        <v>0</v>
      </c>
      <c r="CE276" s="80" t="b">
        <f t="shared" si="404"/>
        <v>0</v>
      </c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417" t="str">
        <f t="shared" si="341"/>
        <v/>
      </c>
      <c r="GW276" s="415"/>
    </row>
    <row r="277" spans="1:205" ht="15">
      <c r="A277" s="364"/>
      <c r="B277" s="364"/>
      <c r="C277" s="75"/>
      <c r="D277" s="19"/>
      <c r="E277" s="19"/>
      <c r="F277" s="234">
        <v>93</v>
      </c>
      <c r="G277" s="81" t="str">
        <f t="shared" si="343"/>
        <v/>
      </c>
      <c r="H277" s="81" t="str">
        <f t="shared" si="344"/>
        <v/>
      </c>
      <c r="I277" s="81" t="str">
        <f t="shared" si="345"/>
        <v/>
      </c>
      <c r="J277" s="81" t="str">
        <f t="shared" si="346"/>
        <v/>
      </c>
      <c r="K277" s="81" t="str">
        <f t="shared" si="347"/>
        <v/>
      </c>
      <c r="L277" s="81" t="str">
        <f t="shared" si="348"/>
        <v/>
      </c>
      <c r="M277" s="81" t="str">
        <f t="shared" si="349"/>
        <v/>
      </c>
      <c r="N277" s="81" t="str">
        <f t="shared" si="350"/>
        <v/>
      </c>
      <c r="O277" s="81" t="str">
        <f t="shared" si="351"/>
        <v/>
      </c>
      <c r="P277" s="81" t="str">
        <f t="shared" si="352"/>
        <v/>
      </c>
      <c r="Q277" s="81" t="str">
        <f t="shared" si="353"/>
        <v/>
      </c>
      <c r="R277" s="81" t="str">
        <f t="shared" si="354"/>
        <v/>
      </c>
      <c r="S277" s="81" t="str">
        <f t="shared" si="355"/>
        <v/>
      </c>
      <c r="T277" s="81" t="str">
        <f t="shared" si="356"/>
        <v/>
      </c>
      <c r="U277" s="81" t="str">
        <f t="shared" si="357"/>
        <v/>
      </c>
      <c r="V277" s="81" t="str">
        <f t="shared" si="358"/>
        <v/>
      </c>
      <c r="W277" s="81" t="str">
        <f t="shared" si="359"/>
        <v/>
      </c>
      <c r="X277" s="81" t="str">
        <f t="shared" si="360"/>
        <v/>
      </c>
      <c r="Y277" s="81" t="str">
        <f t="shared" si="361"/>
        <v/>
      </c>
      <c r="Z277" s="81" t="str">
        <f t="shared" si="362"/>
        <v/>
      </c>
      <c r="AA277" s="81" t="str">
        <f t="shared" si="363"/>
        <v/>
      </c>
      <c r="AB277" s="81" t="str">
        <f t="shared" si="364"/>
        <v/>
      </c>
      <c r="AC277" s="81" t="str">
        <f t="shared" si="365"/>
        <v/>
      </c>
      <c r="AD277" s="81" t="str">
        <f t="shared" si="366"/>
        <v/>
      </c>
      <c r="AE277" s="81" t="str">
        <f t="shared" si="367"/>
        <v/>
      </c>
      <c r="AF277" s="81" t="str">
        <f t="shared" si="368"/>
        <v/>
      </c>
      <c r="AG277" s="81" t="str">
        <f t="shared" si="369"/>
        <v/>
      </c>
      <c r="AH277" s="81" t="str">
        <f t="shared" si="370"/>
        <v/>
      </c>
      <c r="AI277" s="81" t="str">
        <f t="shared" si="371"/>
        <v/>
      </c>
      <c r="AJ277" s="81" t="str">
        <f t="shared" si="372"/>
        <v/>
      </c>
      <c r="AK277" s="81" t="str">
        <f t="shared" si="373"/>
        <v/>
      </c>
      <c r="AL277" s="404" t="str">
        <f>IF(CALCULADORA!$M$2="VERANO",IF('H. VER.'!F102="","",'H. VER.'!F102),IF('H. INV.'!F102="","",'H. INV.'!F102))</f>
        <v/>
      </c>
      <c r="AM277" s="404" t="str">
        <f>IF(CALCULADORA!$M$2="VERANO",IF('H. VER.'!V102="","",'H. VER.'!V102),IF('H. INV.'!V102="","",'H. INV.'!V102))</f>
        <v/>
      </c>
      <c r="AN277" s="404" t="str">
        <f>IF(CALCULADORA!$M$2="VERANO",IF('H. VER.'!AL102="","",'H. VER.'!AL102),IF('H. INV.'!AL102="","",'H. INV.'!AL102))</f>
        <v/>
      </c>
      <c r="AO277" s="19"/>
      <c r="AP277" s="19"/>
      <c r="AQ277" s="19"/>
      <c r="AR277" s="19"/>
      <c r="AS277" s="19"/>
      <c r="AT277" s="19"/>
      <c r="AU277" s="19"/>
      <c r="AV277" s="19"/>
      <c r="AW277" s="75" t="str">
        <f t="shared" si="405"/>
        <v/>
      </c>
      <c r="AX277" s="75" t="str">
        <f t="shared" si="342"/>
        <v/>
      </c>
      <c r="AY277" s="75" t="str">
        <f t="shared" si="406"/>
        <v/>
      </c>
      <c r="AZ277" s="19"/>
      <c r="BA277" s="80" t="b">
        <f t="shared" si="374"/>
        <v>0</v>
      </c>
      <c r="BB277" s="80" t="b">
        <f t="shared" si="375"/>
        <v>0</v>
      </c>
      <c r="BC277" s="80" t="b">
        <f t="shared" si="376"/>
        <v>0</v>
      </c>
      <c r="BD277" s="80" t="b">
        <f t="shared" si="377"/>
        <v>0</v>
      </c>
      <c r="BE277" s="80" t="b">
        <f t="shared" si="378"/>
        <v>0</v>
      </c>
      <c r="BF277" s="80" t="b">
        <f t="shared" si="379"/>
        <v>0</v>
      </c>
      <c r="BG277" s="80" t="b">
        <f t="shared" si="380"/>
        <v>0</v>
      </c>
      <c r="BH277" s="80" t="b">
        <f t="shared" si="381"/>
        <v>0</v>
      </c>
      <c r="BI277" s="80" t="b">
        <f t="shared" si="382"/>
        <v>0</v>
      </c>
      <c r="BJ277" s="80" t="b">
        <f t="shared" si="383"/>
        <v>0</v>
      </c>
      <c r="BK277" s="80" t="b">
        <f t="shared" si="384"/>
        <v>0</v>
      </c>
      <c r="BL277" s="80" t="b">
        <f t="shared" si="385"/>
        <v>0</v>
      </c>
      <c r="BM277" s="80" t="b">
        <f t="shared" si="386"/>
        <v>0</v>
      </c>
      <c r="BN277" s="80" t="b">
        <f t="shared" si="387"/>
        <v>0</v>
      </c>
      <c r="BO277" s="80" t="b">
        <f t="shared" si="388"/>
        <v>0</v>
      </c>
      <c r="BP277" s="80" t="b">
        <f t="shared" si="389"/>
        <v>0</v>
      </c>
      <c r="BQ277" s="80" t="b">
        <f t="shared" si="390"/>
        <v>0</v>
      </c>
      <c r="BR277" s="80" t="b">
        <f t="shared" si="391"/>
        <v>0</v>
      </c>
      <c r="BS277" s="80" t="b">
        <f t="shared" si="392"/>
        <v>0</v>
      </c>
      <c r="BT277" s="80" t="b">
        <f t="shared" si="393"/>
        <v>0</v>
      </c>
      <c r="BU277" s="80" t="b">
        <f t="shared" si="394"/>
        <v>0</v>
      </c>
      <c r="BV277" s="80" t="b">
        <f t="shared" si="395"/>
        <v>0</v>
      </c>
      <c r="BW277" s="80" t="b">
        <f t="shared" si="396"/>
        <v>0</v>
      </c>
      <c r="BX277" s="80" t="b">
        <f t="shared" si="397"/>
        <v>0</v>
      </c>
      <c r="BY277" s="80" t="b">
        <f t="shared" si="398"/>
        <v>0</v>
      </c>
      <c r="BZ277" s="80" t="b">
        <f t="shared" si="399"/>
        <v>0</v>
      </c>
      <c r="CA277" s="80" t="b">
        <f t="shared" si="400"/>
        <v>0</v>
      </c>
      <c r="CB277" s="80" t="b">
        <f t="shared" si="401"/>
        <v>0</v>
      </c>
      <c r="CC277" s="80" t="b">
        <f t="shared" si="402"/>
        <v>0</v>
      </c>
      <c r="CD277" s="80" t="b">
        <f t="shared" si="403"/>
        <v>0</v>
      </c>
      <c r="CE277" s="80" t="b">
        <f t="shared" si="404"/>
        <v>0</v>
      </c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417" t="str">
        <f t="shared" si="341"/>
        <v/>
      </c>
      <c r="GW277" s="415"/>
    </row>
    <row r="278" spans="1:205" ht="15">
      <c r="A278" s="364"/>
      <c r="B278" s="364"/>
      <c r="C278" s="75"/>
      <c r="D278" s="19"/>
      <c r="E278" s="19"/>
      <c r="F278" s="234">
        <v>94</v>
      </c>
      <c r="G278" s="81" t="str">
        <f t="shared" si="343"/>
        <v/>
      </c>
      <c r="H278" s="81" t="str">
        <f t="shared" si="344"/>
        <v/>
      </c>
      <c r="I278" s="81" t="str">
        <f t="shared" si="345"/>
        <v/>
      </c>
      <c r="J278" s="81" t="str">
        <f t="shared" si="346"/>
        <v/>
      </c>
      <c r="K278" s="81" t="str">
        <f t="shared" si="347"/>
        <v/>
      </c>
      <c r="L278" s="81" t="str">
        <f t="shared" si="348"/>
        <v/>
      </c>
      <c r="M278" s="81" t="str">
        <f t="shared" si="349"/>
        <v/>
      </c>
      <c r="N278" s="81" t="str">
        <f t="shared" si="350"/>
        <v/>
      </c>
      <c r="O278" s="81" t="str">
        <f t="shared" si="351"/>
        <v/>
      </c>
      <c r="P278" s="81" t="str">
        <f t="shared" si="352"/>
        <v/>
      </c>
      <c r="Q278" s="81" t="str">
        <f t="shared" si="353"/>
        <v/>
      </c>
      <c r="R278" s="81" t="str">
        <f t="shared" si="354"/>
        <v/>
      </c>
      <c r="S278" s="81" t="str">
        <f t="shared" si="355"/>
        <v/>
      </c>
      <c r="T278" s="81" t="str">
        <f t="shared" si="356"/>
        <v/>
      </c>
      <c r="U278" s="81" t="str">
        <f t="shared" si="357"/>
        <v/>
      </c>
      <c r="V278" s="81" t="str">
        <f t="shared" si="358"/>
        <v/>
      </c>
      <c r="W278" s="81" t="str">
        <f t="shared" si="359"/>
        <v/>
      </c>
      <c r="X278" s="81" t="str">
        <f t="shared" si="360"/>
        <v/>
      </c>
      <c r="Y278" s="81" t="str">
        <f t="shared" si="361"/>
        <v/>
      </c>
      <c r="Z278" s="81" t="str">
        <f t="shared" si="362"/>
        <v/>
      </c>
      <c r="AA278" s="81" t="str">
        <f t="shared" si="363"/>
        <v/>
      </c>
      <c r="AB278" s="81" t="str">
        <f t="shared" si="364"/>
        <v/>
      </c>
      <c r="AC278" s="81" t="str">
        <f t="shared" si="365"/>
        <v/>
      </c>
      <c r="AD278" s="81" t="str">
        <f t="shared" si="366"/>
        <v/>
      </c>
      <c r="AE278" s="81" t="str">
        <f t="shared" si="367"/>
        <v/>
      </c>
      <c r="AF278" s="81" t="str">
        <f t="shared" si="368"/>
        <v/>
      </c>
      <c r="AG278" s="81" t="str">
        <f t="shared" si="369"/>
        <v/>
      </c>
      <c r="AH278" s="81" t="str">
        <f t="shared" si="370"/>
        <v/>
      </c>
      <c r="AI278" s="81" t="str">
        <f t="shared" si="371"/>
        <v/>
      </c>
      <c r="AJ278" s="81" t="str">
        <f t="shared" si="372"/>
        <v/>
      </c>
      <c r="AK278" s="81" t="str">
        <f t="shared" si="373"/>
        <v/>
      </c>
      <c r="AL278" s="404" t="str">
        <f>IF(CALCULADORA!$M$2="VERANO",IF('H. VER.'!F103="","",'H. VER.'!F103),IF('H. INV.'!F103="","",'H. INV.'!F103))</f>
        <v/>
      </c>
      <c r="AM278" s="404" t="str">
        <f>IF(CALCULADORA!$M$2="VERANO",IF('H. VER.'!V103="","",'H. VER.'!V103),IF('H. INV.'!V103="","",'H. INV.'!V103))</f>
        <v/>
      </c>
      <c r="AN278" s="404" t="str">
        <f>IF(CALCULADORA!$M$2="VERANO",IF('H. VER.'!AL103="","",'H. VER.'!AL103),IF('H. INV.'!AL103="","",'H. INV.'!AL103))</f>
        <v/>
      </c>
      <c r="AO278" s="19"/>
      <c r="AP278" s="19"/>
      <c r="AQ278" s="19"/>
      <c r="AR278" s="19"/>
      <c r="AS278" s="19"/>
      <c r="AT278" s="19"/>
      <c r="AU278" s="19"/>
      <c r="AV278" s="19"/>
      <c r="AW278" s="75" t="str">
        <f t="shared" si="405"/>
        <v/>
      </c>
      <c r="AX278" s="75" t="str">
        <f t="shared" si="342"/>
        <v/>
      </c>
      <c r="AY278" s="75" t="str">
        <f t="shared" si="406"/>
        <v/>
      </c>
      <c r="AZ278" s="19"/>
      <c r="BA278" s="80" t="b">
        <f t="shared" si="374"/>
        <v>0</v>
      </c>
      <c r="BB278" s="80" t="b">
        <f t="shared" si="375"/>
        <v>0</v>
      </c>
      <c r="BC278" s="80" t="b">
        <f t="shared" si="376"/>
        <v>0</v>
      </c>
      <c r="BD278" s="80" t="b">
        <f t="shared" si="377"/>
        <v>0</v>
      </c>
      <c r="BE278" s="80" t="b">
        <f t="shared" si="378"/>
        <v>0</v>
      </c>
      <c r="BF278" s="80" t="b">
        <f t="shared" si="379"/>
        <v>0</v>
      </c>
      <c r="BG278" s="80" t="b">
        <f t="shared" si="380"/>
        <v>0</v>
      </c>
      <c r="BH278" s="80" t="b">
        <f t="shared" si="381"/>
        <v>0</v>
      </c>
      <c r="BI278" s="80" t="b">
        <f t="shared" si="382"/>
        <v>0</v>
      </c>
      <c r="BJ278" s="80" t="b">
        <f t="shared" si="383"/>
        <v>0</v>
      </c>
      <c r="BK278" s="80" t="b">
        <f t="shared" si="384"/>
        <v>0</v>
      </c>
      <c r="BL278" s="80" t="b">
        <f t="shared" si="385"/>
        <v>0</v>
      </c>
      <c r="BM278" s="80" t="b">
        <f t="shared" si="386"/>
        <v>0</v>
      </c>
      <c r="BN278" s="80" t="b">
        <f t="shared" si="387"/>
        <v>0</v>
      </c>
      <c r="BO278" s="80" t="b">
        <f t="shared" si="388"/>
        <v>0</v>
      </c>
      <c r="BP278" s="80" t="b">
        <f t="shared" si="389"/>
        <v>0</v>
      </c>
      <c r="BQ278" s="80" t="b">
        <f t="shared" si="390"/>
        <v>0</v>
      </c>
      <c r="BR278" s="80" t="b">
        <f t="shared" si="391"/>
        <v>0</v>
      </c>
      <c r="BS278" s="80" t="b">
        <f t="shared" si="392"/>
        <v>0</v>
      </c>
      <c r="BT278" s="80" t="b">
        <f t="shared" si="393"/>
        <v>0</v>
      </c>
      <c r="BU278" s="80" t="b">
        <f t="shared" si="394"/>
        <v>0</v>
      </c>
      <c r="BV278" s="80" t="b">
        <f t="shared" si="395"/>
        <v>0</v>
      </c>
      <c r="BW278" s="80" t="b">
        <f t="shared" si="396"/>
        <v>0</v>
      </c>
      <c r="BX278" s="80" t="b">
        <f t="shared" si="397"/>
        <v>0</v>
      </c>
      <c r="BY278" s="80" t="b">
        <f t="shared" si="398"/>
        <v>0</v>
      </c>
      <c r="BZ278" s="80" t="b">
        <f t="shared" si="399"/>
        <v>0</v>
      </c>
      <c r="CA278" s="80" t="b">
        <f t="shared" si="400"/>
        <v>0</v>
      </c>
      <c r="CB278" s="80" t="b">
        <f t="shared" si="401"/>
        <v>0</v>
      </c>
      <c r="CC278" s="80" t="b">
        <f t="shared" si="402"/>
        <v>0</v>
      </c>
      <c r="CD278" s="80" t="b">
        <f t="shared" si="403"/>
        <v>0</v>
      </c>
      <c r="CE278" s="80" t="b">
        <f t="shared" si="404"/>
        <v>0</v>
      </c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417" t="str">
        <f t="shared" si="341"/>
        <v/>
      </c>
      <c r="GW278" s="415"/>
    </row>
    <row r="279" spans="1:205" ht="15">
      <c r="A279" s="364"/>
      <c r="B279" s="364"/>
      <c r="C279" s="75"/>
      <c r="D279" s="19"/>
      <c r="E279" s="19"/>
      <c r="F279" s="234">
        <v>95</v>
      </c>
      <c r="G279" s="81" t="str">
        <f t="shared" si="343"/>
        <v/>
      </c>
      <c r="H279" s="81" t="str">
        <f t="shared" si="344"/>
        <v/>
      </c>
      <c r="I279" s="81" t="str">
        <f t="shared" si="345"/>
        <v/>
      </c>
      <c r="J279" s="81" t="str">
        <f t="shared" si="346"/>
        <v/>
      </c>
      <c r="K279" s="81" t="str">
        <f t="shared" si="347"/>
        <v/>
      </c>
      <c r="L279" s="81" t="str">
        <f t="shared" si="348"/>
        <v/>
      </c>
      <c r="M279" s="81" t="str">
        <f t="shared" si="349"/>
        <v/>
      </c>
      <c r="N279" s="81" t="str">
        <f t="shared" si="350"/>
        <v/>
      </c>
      <c r="O279" s="81" t="str">
        <f t="shared" si="351"/>
        <v/>
      </c>
      <c r="P279" s="81" t="str">
        <f t="shared" si="352"/>
        <v/>
      </c>
      <c r="Q279" s="81" t="str">
        <f t="shared" si="353"/>
        <v/>
      </c>
      <c r="R279" s="81" t="str">
        <f t="shared" si="354"/>
        <v/>
      </c>
      <c r="S279" s="81" t="str">
        <f t="shared" si="355"/>
        <v/>
      </c>
      <c r="T279" s="81" t="str">
        <f t="shared" si="356"/>
        <v/>
      </c>
      <c r="U279" s="81" t="str">
        <f t="shared" si="357"/>
        <v/>
      </c>
      <c r="V279" s="81" t="str">
        <f t="shared" si="358"/>
        <v/>
      </c>
      <c r="W279" s="81" t="str">
        <f t="shared" si="359"/>
        <v/>
      </c>
      <c r="X279" s="81" t="str">
        <f t="shared" si="360"/>
        <v/>
      </c>
      <c r="Y279" s="81" t="str">
        <f t="shared" si="361"/>
        <v/>
      </c>
      <c r="Z279" s="81" t="str">
        <f t="shared" si="362"/>
        <v/>
      </c>
      <c r="AA279" s="81" t="str">
        <f t="shared" si="363"/>
        <v/>
      </c>
      <c r="AB279" s="81" t="str">
        <f t="shared" si="364"/>
        <v/>
      </c>
      <c r="AC279" s="81" t="str">
        <f t="shared" si="365"/>
        <v/>
      </c>
      <c r="AD279" s="81" t="str">
        <f t="shared" si="366"/>
        <v/>
      </c>
      <c r="AE279" s="81" t="str">
        <f t="shared" si="367"/>
        <v/>
      </c>
      <c r="AF279" s="81" t="str">
        <f t="shared" si="368"/>
        <v/>
      </c>
      <c r="AG279" s="81" t="str">
        <f t="shared" si="369"/>
        <v/>
      </c>
      <c r="AH279" s="81" t="str">
        <f t="shared" si="370"/>
        <v/>
      </c>
      <c r="AI279" s="81" t="str">
        <f t="shared" si="371"/>
        <v/>
      </c>
      <c r="AJ279" s="81" t="str">
        <f t="shared" si="372"/>
        <v/>
      </c>
      <c r="AK279" s="81" t="str">
        <f t="shared" si="373"/>
        <v/>
      </c>
      <c r="AL279" s="404" t="str">
        <f>IF(CALCULADORA!$M$2="VERANO",IF('H. VER.'!F104="","",'H. VER.'!F104),IF('H. INV.'!F104="","",'H. INV.'!F104))</f>
        <v/>
      </c>
      <c r="AM279" s="404" t="str">
        <f>IF(CALCULADORA!$M$2="VERANO",IF('H. VER.'!V104="","",'H. VER.'!V104),IF('H. INV.'!V104="","",'H. INV.'!V104))</f>
        <v/>
      </c>
      <c r="AN279" s="404" t="str">
        <f>IF(CALCULADORA!$M$2="VERANO",IF('H. VER.'!AL104="","",'H. VER.'!AL104),IF('H. INV.'!AL104="","",'H. INV.'!AL104))</f>
        <v/>
      </c>
      <c r="AO279" s="19"/>
      <c r="AP279" s="19"/>
      <c r="AQ279" s="19"/>
      <c r="AR279" s="19"/>
      <c r="AS279" s="19"/>
      <c r="AT279" s="19"/>
      <c r="AU279" s="19"/>
      <c r="AV279" s="19"/>
      <c r="AW279" s="75" t="str">
        <f t="shared" si="405"/>
        <v/>
      </c>
      <c r="AX279" s="75" t="str">
        <f t="shared" si="342"/>
        <v/>
      </c>
      <c r="AY279" s="75" t="str">
        <f t="shared" si="406"/>
        <v/>
      </c>
      <c r="AZ279" s="19"/>
      <c r="BA279" s="80" t="b">
        <f t="shared" si="374"/>
        <v>0</v>
      </c>
      <c r="BB279" s="80" t="b">
        <f t="shared" si="375"/>
        <v>0</v>
      </c>
      <c r="BC279" s="80" t="b">
        <f t="shared" si="376"/>
        <v>0</v>
      </c>
      <c r="BD279" s="80" t="b">
        <f t="shared" si="377"/>
        <v>0</v>
      </c>
      <c r="BE279" s="80" t="b">
        <f t="shared" si="378"/>
        <v>0</v>
      </c>
      <c r="BF279" s="80" t="b">
        <f t="shared" si="379"/>
        <v>0</v>
      </c>
      <c r="BG279" s="80" t="b">
        <f t="shared" si="380"/>
        <v>0</v>
      </c>
      <c r="BH279" s="80" t="b">
        <f t="shared" si="381"/>
        <v>0</v>
      </c>
      <c r="BI279" s="80" t="b">
        <f t="shared" si="382"/>
        <v>0</v>
      </c>
      <c r="BJ279" s="80" t="b">
        <f t="shared" si="383"/>
        <v>0</v>
      </c>
      <c r="BK279" s="80" t="b">
        <f t="shared" si="384"/>
        <v>0</v>
      </c>
      <c r="BL279" s="80" t="b">
        <f t="shared" si="385"/>
        <v>0</v>
      </c>
      <c r="BM279" s="80" t="b">
        <f t="shared" si="386"/>
        <v>0</v>
      </c>
      <c r="BN279" s="80" t="b">
        <f t="shared" si="387"/>
        <v>0</v>
      </c>
      <c r="BO279" s="80" t="b">
        <f t="shared" si="388"/>
        <v>0</v>
      </c>
      <c r="BP279" s="80" t="b">
        <f t="shared" si="389"/>
        <v>0</v>
      </c>
      <c r="BQ279" s="80" t="b">
        <f t="shared" si="390"/>
        <v>0</v>
      </c>
      <c r="BR279" s="80" t="b">
        <f t="shared" si="391"/>
        <v>0</v>
      </c>
      <c r="BS279" s="80" t="b">
        <f t="shared" si="392"/>
        <v>0</v>
      </c>
      <c r="BT279" s="80" t="b">
        <f t="shared" si="393"/>
        <v>0</v>
      </c>
      <c r="BU279" s="80" t="b">
        <f t="shared" si="394"/>
        <v>0</v>
      </c>
      <c r="BV279" s="80" t="b">
        <f t="shared" si="395"/>
        <v>0</v>
      </c>
      <c r="BW279" s="80" t="b">
        <f t="shared" si="396"/>
        <v>0</v>
      </c>
      <c r="BX279" s="80" t="b">
        <f t="shared" si="397"/>
        <v>0</v>
      </c>
      <c r="BY279" s="80" t="b">
        <f t="shared" si="398"/>
        <v>0</v>
      </c>
      <c r="BZ279" s="80" t="b">
        <f t="shared" si="399"/>
        <v>0</v>
      </c>
      <c r="CA279" s="80" t="b">
        <f t="shared" si="400"/>
        <v>0</v>
      </c>
      <c r="CB279" s="80" t="b">
        <f t="shared" si="401"/>
        <v>0</v>
      </c>
      <c r="CC279" s="80" t="b">
        <f t="shared" si="402"/>
        <v>0</v>
      </c>
      <c r="CD279" s="80" t="b">
        <f t="shared" si="403"/>
        <v>0</v>
      </c>
      <c r="CE279" s="80" t="b">
        <f t="shared" si="404"/>
        <v>0</v>
      </c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417" t="str">
        <f t="shared" si="341"/>
        <v/>
      </c>
      <c r="GW279" s="415"/>
    </row>
    <row r="280" spans="1:205" ht="15">
      <c r="A280" s="364"/>
      <c r="B280" s="364"/>
      <c r="C280" s="75"/>
      <c r="D280" s="19"/>
      <c r="E280" s="19"/>
      <c r="F280" s="234">
        <v>96</v>
      </c>
      <c r="G280" s="81" t="str">
        <f t="shared" si="343"/>
        <v/>
      </c>
      <c r="H280" s="81" t="str">
        <f t="shared" si="344"/>
        <v/>
      </c>
      <c r="I280" s="81" t="str">
        <f t="shared" si="345"/>
        <v/>
      </c>
      <c r="J280" s="81" t="str">
        <f t="shared" si="346"/>
        <v/>
      </c>
      <c r="K280" s="81" t="str">
        <f t="shared" si="347"/>
        <v/>
      </c>
      <c r="L280" s="81" t="str">
        <f t="shared" si="348"/>
        <v/>
      </c>
      <c r="M280" s="81" t="str">
        <f t="shared" si="349"/>
        <v/>
      </c>
      <c r="N280" s="81" t="str">
        <f t="shared" si="350"/>
        <v/>
      </c>
      <c r="O280" s="81" t="str">
        <f t="shared" si="351"/>
        <v/>
      </c>
      <c r="P280" s="81" t="str">
        <f t="shared" si="352"/>
        <v/>
      </c>
      <c r="Q280" s="81" t="str">
        <f t="shared" si="353"/>
        <v/>
      </c>
      <c r="R280" s="81" t="str">
        <f t="shared" si="354"/>
        <v/>
      </c>
      <c r="S280" s="81" t="str">
        <f t="shared" si="355"/>
        <v/>
      </c>
      <c r="T280" s="81" t="str">
        <f t="shared" si="356"/>
        <v/>
      </c>
      <c r="U280" s="81" t="str">
        <f t="shared" si="357"/>
        <v/>
      </c>
      <c r="V280" s="81" t="str">
        <f t="shared" si="358"/>
        <v/>
      </c>
      <c r="W280" s="81" t="str">
        <f t="shared" si="359"/>
        <v/>
      </c>
      <c r="X280" s="81" t="str">
        <f t="shared" si="360"/>
        <v/>
      </c>
      <c r="Y280" s="81" t="str">
        <f t="shared" si="361"/>
        <v/>
      </c>
      <c r="Z280" s="81" t="str">
        <f t="shared" si="362"/>
        <v/>
      </c>
      <c r="AA280" s="81" t="str">
        <f t="shared" si="363"/>
        <v/>
      </c>
      <c r="AB280" s="81" t="str">
        <f t="shared" si="364"/>
        <v/>
      </c>
      <c r="AC280" s="81" t="str">
        <f t="shared" si="365"/>
        <v/>
      </c>
      <c r="AD280" s="81" t="str">
        <f t="shared" si="366"/>
        <v/>
      </c>
      <c r="AE280" s="81" t="str">
        <f t="shared" si="367"/>
        <v/>
      </c>
      <c r="AF280" s="81" t="str">
        <f t="shared" si="368"/>
        <v/>
      </c>
      <c r="AG280" s="81" t="str">
        <f t="shared" si="369"/>
        <v/>
      </c>
      <c r="AH280" s="81" t="str">
        <f t="shared" si="370"/>
        <v/>
      </c>
      <c r="AI280" s="81" t="str">
        <f t="shared" si="371"/>
        <v/>
      </c>
      <c r="AJ280" s="81" t="str">
        <f t="shared" si="372"/>
        <v/>
      </c>
      <c r="AK280" s="81" t="str">
        <f t="shared" si="373"/>
        <v/>
      </c>
      <c r="AL280" s="404" t="str">
        <f>IF(CALCULADORA!$M$2="VERANO",IF('H. VER.'!F105="","",'H. VER.'!F105),IF('H. INV.'!F105="","",'H. INV.'!F105))</f>
        <v/>
      </c>
      <c r="AM280" s="404" t="str">
        <f>IF(CALCULADORA!$M$2="VERANO",IF('H. VER.'!V105="","",'H. VER.'!V105),IF('H. INV.'!V105="","",'H. INV.'!V105))</f>
        <v/>
      </c>
      <c r="AN280" s="404" t="str">
        <f>IF(CALCULADORA!$M$2="VERANO",IF('H. VER.'!AL105="","",'H. VER.'!AL105),IF('H. INV.'!AL105="","",'H. INV.'!AL105))</f>
        <v/>
      </c>
      <c r="AO280" s="19"/>
      <c r="AP280" s="19"/>
      <c r="AQ280" s="19"/>
      <c r="AR280" s="19"/>
      <c r="AS280" s="19"/>
      <c r="AT280" s="19"/>
      <c r="AU280" s="19"/>
      <c r="AV280" s="19"/>
      <c r="AW280" s="75" t="str">
        <f t="shared" si="405"/>
        <v/>
      </c>
      <c r="AX280" s="75" t="str">
        <f t="shared" si="342"/>
        <v/>
      </c>
      <c r="AY280" s="75" t="str">
        <f t="shared" si="406"/>
        <v/>
      </c>
      <c r="AZ280" s="19"/>
      <c r="BA280" s="80" t="b">
        <f t="shared" si="374"/>
        <v>0</v>
      </c>
      <c r="BB280" s="80" t="b">
        <f t="shared" si="375"/>
        <v>0</v>
      </c>
      <c r="BC280" s="80" t="b">
        <f t="shared" si="376"/>
        <v>0</v>
      </c>
      <c r="BD280" s="80" t="b">
        <f t="shared" si="377"/>
        <v>0</v>
      </c>
      <c r="BE280" s="80" t="b">
        <f t="shared" si="378"/>
        <v>0</v>
      </c>
      <c r="BF280" s="80" t="b">
        <f t="shared" si="379"/>
        <v>0</v>
      </c>
      <c r="BG280" s="80" t="b">
        <f t="shared" si="380"/>
        <v>0</v>
      </c>
      <c r="BH280" s="80" t="b">
        <f t="shared" si="381"/>
        <v>0</v>
      </c>
      <c r="BI280" s="80" t="b">
        <f t="shared" si="382"/>
        <v>0</v>
      </c>
      <c r="BJ280" s="80" t="b">
        <f t="shared" si="383"/>
        <v>0</v>
      </c>
      <c r="BK280" s="80" t="b">
        <f t="shared" si="384"/>
        <v>0</v>
      </c>
      <c r="BL280" s="80" t="b">
        <f t="shared" si="385"/>
        <v>0</v>
      </c>
      <c r="BM280" s="80" t="b">
        <f t="shared" si="386"/>
        <v>0</v>
      </c>
      <c r="BN280" s="80" t="b">
        <f t="shared" si="387"/>
        <v>0</v>
      </c>
      <c r="BO280" s="80" t="b">
        <f t="shared" si="388"/>
        <v>0</v>
      </c>
      <c r="BP280" s="80" t="b">
        <f t="shared" si="389"/>
        <v>0</v>
      </c>
      <c r="BQ280" s="80" t="b">
        <f t="shared" si="390"/>
        <v>0</v>
      </c>
      <c r="BR280" s="80" t="b">
        <f t="shared" si="391"/>
        <v>0</v>
      </c>
      <c r="BS280" s="80" t="b">
        <f t="shared" si="392"/>
        <v>0</v>
      </c>
      <c r="BT280" s="80" t="b">
        <f t="shared" si="393"/>
        <v>0</v>
      </c>
      <c r="BU280" s="80" t="b">
        <f t="shared" si="394"/>
        <v>0</v>
      </c>
      <c r="BV280" s="80" t="b">
        <f t="shared" si="395"/>
        <v>0</v>
      </c>
      <c r="BW280" s="80" t="b">
        <f t="shared" si="396"/>
        <v>0</v>
      </c>
      <c r="BX280" s="80" t="b">
        <f t="shared" si="397"/>
        <v>0</v>
      </c>
      <c r="BY280" s="80" t="b">
        <f t="shared" si="398"/>
        <v>0</v>
      </c>
      <c r="BZ280" s="80" t="b">
        <f t="shared" si="399"/>
        <v>0</v>
      </c>
      <c r="CA280" s="80" t="b">
        <f t="shared" si="400"/>
        <v>0</v>
      </c>
      <c r="CB280" s="80" t="b">
        <f t="shared" si="401"/>
        <v>0</v>
      </c>
      <c r="CC280" s="80" t="b">
        <f t="shared" si="402"/>
        <v>0</v>
      </c>
      <c r="CD280" s="80" t="b">
        <f t="shared" si="403"/>
        <v>0</v>
      </c>
      <c r="CE280" s="80" t="b">
        <f t="shared" si="404"/>
        <v>0</v>
      </c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417" t="str">
        <f t="shared" si="341"/>
        <v/>
      </c>
      <c r="GW280" s="415"/>
    </row>
    <row r="281" spans="1:205" ht="15">
      <c r="A281" s="364"/>
      <c r="B281" s="364"/>
      <c r="C281" s="75"/>
      <c r="D281" s="19"/>
      <c r="E281" s="19"/>
      <c r="F281" s="234">
        <v>97</v>
      </c>
      <c r="G281" s="81" t="str">
        <f t="shared" ref="G281:G312" si="407">IF(BA281="NO",IF(G$179=$AL$184,$AL281,IF(G$179=$AM$184,$AM281,IF(G$179=$AN$184,$AN281,""))),"")</f>
        <v/>
      </c>
      <c r="H281" s="81" t="str">
        <f t="shared" ref="H281:H312" si="408">IF(BB281="NO",IF(H$179=$AL$184,$AL281,IF(H$179=$AM$184,$AM281,IF(H$179=$AN$184,$AN281,""))),"")</f>
        <v/>
      </c>
      <c r="I281" s="81" t="str">
        <f t="shared" ref="I281:I312" si="409">IF(BC281="NO",IF(I$179=$AL$184,$AL281,IF(I$179=$AM$184,$AM281,IF(I$179=$AN$184,$AN281,""))),"")</f>
        <v/>
      </c>
      <c r="J281" s="81" t="str">
        <f t="shared" ref="J281:J312" si="410">IF(BD281="NO",IF(J$179=$AL$184,$AL281,IF(J$179=$AM$184,$AM281,IF(J$179=$AN$184,$AN281,""))),"")</f>
        <v/>
      </c>
      <c r="K281" s="81" t="str">
        <f t="shared" ref="K281:K312" si="411">IF(BE281="NO",IF(K$179=$AL$184,$AL281,IF(K$179=$AM$184,$AM281,IF(K$179=$AN$184,$AN281,""))),"")</f>
        <v/>
      </c>
      <c r="L281" s="81" t="str">
        <f t="shared" ref="L281:L312" si="412">IF(BF281="NO",IF(L$179=$AL$184,$AL281,IF(L$179=$AM$184,$AM281,IF(L$179=$AN$184,$AN281,""))),"")</f>
        <v/>
      </c>
      <c r="M281" s="81" t="str">
        <f t="shared" ref="M281:M312" si="413">IF(BG281="NO",IF(M$179=$AL$184,$AL281,IF(M$179=$AM$184,$AM281,IF(M$179=$AN$184,$AN281,""))),"")</f>
        <v/>
      </c>
      <c r="N281" s="81" t="str">
        <f t="shared" ref="N281:N312" si="414">IF(BH281="NO",IF(N$179=$AL$184,$AL281,IF(N$179=$AM$184,$AM281,IF(N$179=$AN$184,$AN281,""))),"")</f>
        <v/>
      </c>
      <c r="O281" s="81" t="str">
        <f t="shared" ref="O281:O312" si="415">IF(BI281="NO",IF(O$179=$AL$184,$AL281,IF(O$179=$AM$184,$AM281,IF(O$179=$AN$184,$AN281,""))),"")</f>
        <v/>
      </c>
      <c r="P281" s="81" t="str">
        <f t="shared" ref="P281:P312" si="416">IF(BJ281="NO",IF(P$179=$AL$184,$AL281,IF(P$179=$AM$184,$AM281,IF(P$179=$AN$184,$AN281,""))),"")</f>
        <v/>
      </c>
      <c r="Q281" s="81" t="str">
        <f t="shared" ref="Q281:Q312" si="417">IF(BK281="NO",IF(Q$179=$AL$184,$AL281,IF(Q$179=$AM$184,$AM281,IF(Q$179=$AN$184,$AN281,""))),"")</f>
        <v/>
      </c>
      <c r="R281" s="81" t="str">
        <f t="shared" ref="R281:R312" si="418">IF(BL281="NO",IF(R$179=$AL$184,$AL281,IF(R$179=$AM$184,$AM281,IF(R$179=$AN$184,$AN281,""))),"")</f>
        <v/>
      </c>
      <c r="S281" s="81" t="str">
        <f t="shared" ref="S281:S312" si="419">IF(BM281="NO",IF(S$179=$AL$184,$AL281,IF(S$179=$AM$184,$AM281,IF(S$179=$AN$184,$AN281,""))),"")</f>
        <v/>
      </c>
      <c r="T281" s="81" t="str">
        <f t="shared" ref="T281:T312" si="420">IF(BN281="NO",IF(T$179=$AL$184,$AL281,IF(T$179=$AM$184,$AM281,IF(T$179=$AN$184,$AN281,""))),"")</f>
        <v/>
      </c>
      <c r="U281" s="81" t="str">
        <f t="shared" ref="U281:U312" si="421">IF(BO281="NO",IF(U$179=$AL$184,$AL281,IF(U$179=$AM$184,$AM281,IF(U$179=$AN$184,$AN281,""))),"")</f>
        <v/>
      </c>
      <c r="V281" s="81" t="str">
        <f t="shared" ref="V281:V312" si="422">IF(BP281="NO",IF(V$179=$AL$184,$AL281,IF(V$179=$AM$184,$AM281,IF(V$179=$AN$184,$AN281,""))),"")</f>
        <v/>
      </c>
      <c r="W281" s="81" t="str">
        <f t="shared" ref="W281:W312" si="423">IF(BQ281="NO",IF(W$179=$AL$184,$AL281,IF(W$179=$AM$184,$AM281,IF(W$179=$AN$184,$AN281,""))),"")</f>
        <v/>
      </c>
      <c r="X281" s="81" t="str">
        <f t="shared" ref="X281:X312" si="424">IF(BR281="NO",IF(X$179=$AL$184,$AL281,IF(X$179=$AM$184,$AM281,IF(X$179=$AN$184,$AN281,""))),"")</f>
        <v/>
      </c>
      <c r="Y281" s="81" t="str">
        <f t="shared" ref="Y281:Y312" si="425">IF(BS281="NO",IF(Y$179=$AL$184,$AL281,IF(Y$179=$AM$184,$AM281,IF(Y$179=$AN$184,$AN281,""))),"")</f>
        <v/>
      </c>
      <c r="Z281" s="81" t="str">
        <f t="shared" ref="Z281:Z312" si="426">IF(BT281="NO",IF(Z$179=$AL$184,$AL281,IF(Z$179=$AM$184,$AM281,IF(Z$179=$AN$184,$AN281,""))),"")</f>
        <v/>
      </c>
      <c r="AA281" s="81" t="str">
        <f t="shared" ref="AA281:AA312" si="427">IF(BU281="NO",IF(AA$179=$AL$184,$AL281,IF(AA$179=$AM$184,$AM281,IF(AA$179=$AN$184,$AN281,""))),"")</f>
        <v/>
      </c>
      <c r="AB281" s="81" t="str">
        <f t="shared" ref="AB281:AB312" si="428">IF(BV281="NO",IF(AB$179=$AL$184,$AL281,IF(AB$179=$AM$184,$AM281,IF(AB$179=$AN$184,$AN281,""))),"")</f>
        <v/>
      </c>
      <c r="AC281" s="81" t="str">
        <f t="shared" ref="AC281:AC312" si="429">IF(BW281="NO",IF(AC$179=$AL$184,$AL281,IF(AC$179=$AM$184,$AM281,IF(AC$179=$AN$184,$AN281,""))),"")</f>
        <v/>
      </c>
      <c r="AD281" s="81" t="str">
        <f t="shared" ref="AD281:AD312" si="430">IF(BX281="NO",IF(AD$179=$AL$184,$AL281,IF(AD$179=$AM$184,$AM281,IF(AD$179=$AN$184,$AN281,""))),"")</f>
        <v/>
      </c>
      <c r="AE281" s="81" t="str">
        <f t="shared" ref="AE281:AE312" si="431">IF(BY281="NO",IF(AE$179=$AL$184,$AL281,IF(AE$179=$AM$184,$AM281,IF(AE$179=$AN$184,$AN281,""))),"")</f>
        <v/>
      </c>
      <c r="AF281" s="81" t="str">
        <f t="shared" ref="AF281:AF312" si="432">IF(BZ281="NO",IF(AF$179=$AL$184,$AL281,IF(AF$179=$AM$184,$AM281,IF(AF$179=$AN$184,$AN281,""))),"")</f>
        <v/>
      </c>
      <c r="AG281" s="81" t="str">
        <f t="shared" ref="AG281:AG312" si="433">IF(CA281="NO",IF(AG$179=$AL$184,$AL281,IF(AG$179=$AM$184,$AM281,IF(AG$179=$AN$184,$AN281,""))),"")</f>
        <v/>
      </c>
      <c r="AH281" s="81" t="str">
        <f t="shared" ref="AH281:AH312" si="434">IF(CB281="NO",IF(AH$179=$AL$184,$AL281,IF(AH$179=$AM$184,$AM281,IF(AH$179=$AN$184,$AN281,""))),"")</f>
        <v/>
      </c>
      <c r="AI281" s="81" t="str">
        <f t="shared" ref="AI281:AI312" si="435">IF(CC281="NO",IF(AI$179=$AL$184,$AL281,IF(AI$179=$AM$184,$AM281,IF(AI$179=$AN$184,$AN281,""))),"")</f>
        <v/>
      </c>
      <c r="AJ281" s="81" t="str">
        <f t="shared" ref="AJ281:AJ312" si="436">IF(CD281="NO",IF(AJ$179=$AL$184,$AL281,IF(AJ$179=$AM$184,$AM281,IF(AJ$179=$AN$184,$AN281,""))),"")</f>
        <v/>
      </c>
      <c r="AK281" s="81" t="str">
        <f t="shared" ref="AK281:AK312" si="437">IF(CE281="NO",IF(AK$179=$AL$184,$AL281,IF(AK$179=$AM$184,$AM281,IF(AK$179=$AN$184,$AN281,""))),"")</f>
        <v/>
      </c>
      <c r="AL281" s="404" t="str">
        <f>IF(CALCULADORA!$M$2="VERANO",IF('H. VER.'!F106="","",'H. VER.'!F106),IF('H. INV.'!F106="","",'H. INV.'!F106))</f>
        <v/>
      </c>
      <c r="AM281" s="404" t="str">
        <f>IF(CALCULADORA!$M$2="VERANO",IF('H. VER.'!V106="","",'H. VER.'!V106),IF('H. INV.'!V106="","",'H. INV.'!V106))</f>
        <v/>
      </c>
      <c r="AN281" s="404" t="str">
        <f>IF(CALCULADORA!$M$2="VERANO",IF('H. VER.'!AL106="","",'H. VER.'!AL106),IF('H. INV.'!AL106="","",'H. INV.'!AL106))</f>
        <v/>
      </c>
      <c r="AO281" s="19"/>
      <c r="AP281" s="19"/>
      <c r="AQ281" s="19"/>
      <c r="AR281" s="19"/>
      <c r="AS281" s="19"/>
      <c r="AT281" s="19"/>
      <c r="AU281" s="19"/>
      <c r="AV281" s="19"/>
      <c r="AW281" s="75" t="str">
        <f t="shared" ref="AW281:AW334" si="438">AL281</f>
        <v/>
      </c>
      <c r="AX281" s="75" t="str">
        <f t="shared" ref="AX281:AX334" si="439">AM281</f>
        <v/>
      </c>
      <c r="AY281" s="75" t="str">
        <f t="shared" si="406"/>
        <v/>
      </c>
      <c r="AZ281" s="19"/>
      <c r="BA281" s="80" t="b">
        <f t="shared" ref="BA281:BA312" si="440">IF(ISNA(IF(G$179=$AL$184,MODE($AL281,G$4:G$153),IF(G$179=$AM$184,MODE($AM281,G$4:G$153),IF(G$179=$AN$184,MODE($AN281,G$4:G$153))))),"NO",IF(G$179=$AL$184,MODE($AL281,G$4:G$153),IF(G$179=$AM$184,MODE($AM281,G$4:G$153),IF(G$179=$AN$184,MODE($AN281,G$4:G$153)))))</f>
        <v>0</v>
      </c>
      <c r="BB281" s="80" t="b">
        <f t="shared" ref="BB281:BB312" si="441">IF(ISNA(IF(H$179=$AL$184,MODE($AL281,H$4:H$153),IF(H$179=$AM$184,MODE($AM281,H$4:H$153),IF(H$179=$AN$184,MODE($AN281,H$4:H$153))))),"NO",IF(H$179=$AL$184,MODE($AL281,H$4:H$153),IF(H$179=$AM$184,MODE($AM281,H$4:H$153),IF(H$179=$AN$184,MODE($AN281,H$4:H$153)))))</f>
        <v>0</v>
      </c>
      <c r="BC281" s="80" t="b">
        <f t="shared" ref="BC281:BC312" si="442">IF(ISNA(IF(I$179=$AL$184,MODE($AL281,I$4:I$153),IF(I$179=$AM$184,MODE($AM281,I$4:I$153),IF(I$179=$AN$184,MODE($AN281,I$4:I$153))))),"NO",IF(I$179=$AL$184,MODE($AL281,I$4:I$153),IF(I$179=$AM$184,MODE($AM281,I$4:I$153),IF(I$179=$AN$184,MODE($AN281,I$4:I$153)))))</f>
        <v>0</v>
      </c>
      <c r="BD281" s="80" t="b">
        <f t="shared" ref="BD281:BD312" si="443">IF(ISNA(IF(J$179=$AL$184,MODE($AL281,J$4:J$153),IF(J$179=$AM$184,MODE($AM281,J$4:J$153),IF(J$179=$AN$184,MODE($AN281,J$4:J$153))))),"NO",IF(J$179=$AL$184,MODE($AL281,J$4:J$153),IF(J$179=$AM$184,MODE($AM281,J$4:J$153),IF(J$179=$AN$184,MODE($AN281,J$4:J$153)))))</f>
        <v>0</v>
      </c>
      <c r="BE281" s="80" t="b">
        <f t="shared" ref="BE281:BE312" si="444">IF(ISNA(IF(K$179=$AL$184,MODE($AL281,K$4:K$153),IF(K$179=$AM$184,MODE($AM281,K$4:K$153),IF(K$179=$AN$184,MODE($AN281,K$4:K$153))))),"NO",IF(K$179=$AL$184,MODE($AL281,K$4:K$153),IF(K$179=$AM$184,MODE($AM281,K$4:K$153),IF(K$179=$AN$184,MODE($AN281,K$4:K$153)))))</f>
        <v>0</v>
      </c>
      <c r="BF281" s="80" t="b">
        <f t="shared" ref="BF281:BF312" si="445">IF(ISNA(IF(L$179=$AL$184,MODE($AL281,L$4:L$153),IF(L$179=$AM$184,MODE($AM281,L$4:L$153),IF(L$179=$AN$184,MODE($AN281,L$4:L$153))))),"NO",IF(L$179=$AL$184,MODE($AL281,L$4:L$153),IF(L$179=$AM$184,MODE($AM281,L$4:L$153),IF(L$179=$AN$184,MODE($AN281,L$4:L$153)))))</f>
        <v>0</v>
      </c>
      <c r="BG281" s="80" t="b">
        <f t="shared" ref="BG281:BG312" si="446">IF(ISNA(IF(M$179=$AL$184,MODE($AL281,M$4:M$153),IF(M$179=$AM$184,MODE($AM281,M$4:M$153),IF(M$179=$AN$184,MODE($AN281,M$4:M$153))))),"NO",IF(M$179=$AL$184,MODE($AL281,M$4:M$153),IF(M$179=$AM$184,MODE($AM281,M$4:M$153),IF(M$179=$AN$184,MODE($AN281,M$4:M$153)))))</f>
        <v>0</v>
      </c>
      <c r="BH281" s="80" t="b">
        <f t="shared" ref="BH281:BH312" si="447">IF(ISNA(IF(N$179=$AL$184,MODE($AL281,N$4:N$153),IF(N$179=$AM$184,MODE($AM281,N$4:N$153),IF(N$179=$AN$184,MODE($AN281,N$4:N$153))))),"NO",IF(N$179=$AL$184,MODE($AL281,N$4:N$153),IF(N$179=$AM$184,MODE($AM281,N$4:N$153),IF(N$179=$AN$184,MODE($AN281,N$4:N$153)))))</f>
        <v>0</v>
      </c>
      <c r="BI281" s="80" t="b">
        <f t="shared" ref="BI281:BI312" si="448">IF(ISNA(IF(O$179=$AL$184,MODE($AL281,O$4:O$153),IF(O$179=$AM$184,MODE($AM281,O$4:O$153),IF(O$179=$AN$184,MODE($AN281,O$4:O$153))))),"NO",IF(O$179=$AL$184,MODE($AL281,O$4:O$153),IF(O$179=$AM$184,MODE($AM281,O$4:O$153),IF(O$179=$AN$184,MODE($AN281,O$4:O$153)))))</f>
        <v>0</v>
      </c>
      <c r="BJ281" s="80" t="b">
        <f t="shared" ref="BJ281:BJ312" si="449">IF(ISNA(IF(P$179=$AL$184,MODE($AL281,P$4:P$153),IF(P$179=$AM$184,MODE($AM281,P$4:P$153),IF(P$179=$AN$184,MODE($AN281,P$4:P$153))))),"NO",IF(P$179=$AL$184,MODE($AL281,P$4:P$153),IF(P$179=$AM$184,MODE($AM281,P$4:P$153),IF(P$179=$AN$184,MODE($AN281,P$4:P$153)))))</f>
        <v>0</v>
      </c>
      <c r="BK281" s="80" t="b">
        <f t="shared" ref="BK281:BK312" si="450">IF(ISNA(IF(Q$179=$AL$184,MODE($AL281,Q$4:Q$153),IF(Q$179=$AM$184,MODE($AM281,Q$4:Q$153),IF(Q$179=$AN$184,MODE($AN281,Q$4:Q$153))))),"NO",IF(Q$179=$AL$184,MODE($AL281,Q$4:Q$153),IF(Q$179=$AM$184,MODE($AM281,Q$4:Q$153),IF(Q$179=$AN$184,MODE($AN281,Q$4:Q$153)))))</f>
        <v>0</v>
      </c>
      <c r="BL281" s="80" t="b">
        <f t="shared" ref="BL281:BL312" si="451">IF(ISNA(IF(R$179=$AL$184,MODE($AL281,R$4:R$153),IF(R$179=$AM$184,MODE($AM281,R$4:R$153),IF(R$179=$AN$184,MODE($AN281,R$4:R$153))))),"NO",IF(R$179=$AL$184,MODE($AL281,R$4:R$153),IF(R$179=$AM$184,MODE($AM281,R$4:R$153),IF(R$179=$AN$184,MODE($AN281,R$4:R$153)))))</f>
        <v>0</v>
      </c>
      <c r="BM281" s="80" t="b">
        <f t="shared" ref="BM281:BM312" si="452">IF(ISNA(IF(S$179=$AL$184,MODE($AL281,S$4:S$153),IF(S$179=$AM$184,MODE($AM281,S$4:S$153),IF(S$179=$AN$184,MODE($AN281,S$4:S$153))))),"NO",IF(S$179=$AL$184,MODE($AL281,S$4:S$153),IF(S$179=$AM$184,MODE($AM281,S$4:S$153),IF(S$179=$AN$184,MODE($AN281,S$4:S$153)))))</f>
        <v>0</v>
      </c>
      <c r="BN281" s="80" t="b">
        <f t="shared" ref="BN281:BN312" si="453">IF(ISNA(IF(T$179=$AL$184,MODE($AL281,T$4:T$153),IF(T$179=$AM$184,MODE($AM281,T$4:T$153),IF(T$179=$AN$184,MODE($AN281,T$4:T$153))))),"NO",IF(T$179=$AL$184,MODE($AL281,T$4:T$153),IF(T$179=$AM$184,MODE($AM281,T$4:T$153),IF(T$179=$AN$184,MODE($AN281,T$4:T$153)))))</f>
        <v>0</v>
      </c>
      <c r="BO281" s="80" t="b">
        <f t="shared" ref="BO281:BO312" si="454">IF(ISNA(IF(U$179=$AL$184,MODE($AL281,U$4:U$153),IF(U$179=$AM$184,MODE($AM281,U$4:U$153),IF(U$179=$AN$184,MODE($AN281,U$4:U$153))))),"NO",IF(U$179=$AL$184,MODE($AL281,U$4:U$153),IF(U$179=$AM$184,MODE($AM281,U$4:U$153),IF(U$179=$AN$184,MODE($AN281,U$4:U$153)))))</f>
        <v>0</v>
      </c>
      <c r="BP281" s="80" t="b">
        <f t="shared" ref="BP281:BP312" si="455">IF(ISNA(IF(V$179=$AL$184,MODE($AL281,V$4:V$153),IF(V$179=$AM$184,MODE($AM281,V$4:V$153),IF(V$179=$AN$184,MODE($AN281,V$4:V$153))))),"NO",IF(V$179=$AL$184,MODE($AL281,V$4:V$153),IF(V$179=$AM$184,MODE($AM281,V$4:V$153),IF(V$179=$AN$184,MODE($AN281,V$4:V$153)))))</f>
        <v>0</v>
      </c>
      <c r="BQ281" s="80" t="b">
        <f t="shared" ref="BQ281:BQ312" si="456">IF(ISNA(IF(W$179=$AL$184,MODE($AL281,W$4:W$153),IF(W$179=$AM$184,MODE($AM281,W$4:W$153),IF(W$179=$AN$184,MODE($AN281,W$4:W$153))))),"NO",IF(W$179=$AL$184,MODE($AL281,W$4:W$153),IF(W$179=$AM$184,MODE($AM281,W$4:W$153),IF(W$179=$AN$184,MODE($AN281,W$4:W$153)))))</f>
        <v>0</v>
      </c>
      <c r="BR281" s="80" t="b">
        <f t="shared" ref="BR281:BR312" si="457">IF(ISNA(IF(X$179=$AL$184,MODE($AL281,X$4:X$153),IF(X$179=$AM$184,MODE($AM281,X$4:X$153),IF(X$179=$AN$184,MODE($AN281,X$4:X$153))))),"NO",IF(X$179=$AL$184,MODE($AL281,X$4:X$153),IF(X$179=$AM$184,MODE($AM281,X$4:X$153),IF(X$179=$AN$184,MODE($AN281,X$4:X$153)))))</f>
        <v>0</v>
      </c>
      <c r="BS281" s="80" t="b">
        <f t="shared" ref="BS281:BS312" si="458">IF(ISNA(IF(Y$179=$AL$184,MODE($AL281,Y$4:Y$153),IF(Y$179=$AM$184,MODE($AM281,Y$4:Y$153),IF(Y$179=$AN$184,MODE($AN281,Y$4:Y$153))))),"NO",IF(Y$179=$AL$184,MODE($AL281,Y$4:Y$153),IF(Y$179=$AM$184,MODE($AM281,Y$4:Y$153),IF(Y$179=$AN$184,MODE($AN281,Y$4:Y$153)))))</f>
        <v>0</v>
      </c>
      <c r="BT281" s="80" t="b">
        <f t="shared" ref="BT281:BT312" si="459">IF(ISNA(IF(Z$179=$AL$184,MODE($AL281,Z$4:Z$153),IF(Z$179=$AM$184,MODE($AM281,Z$4:Z$153),IF(Z$179=$AN$184,MODE($AN281,Z$4:Z$153))))),"NO",IF(Z$179=$AL$184,MODE($AL281,Z$4:Z$153),IF(Z$179=$AM$184,MODE($AM281,Z$4:Z$153),IF(Z$179=$AN$184,MODE($AN281,Z$4:Z$153)))))</f>
        <v>0</v>
      </c>
      <c r="BU281" s="80" t="b">
        <f t="shared" ref="BU281:BU312" si="460">IF(ISNA(IF(AA$179=$AL$184,MODE($AL281,AA$4:AA$153),IF(AA$179=$AM$184,MODE($AM281,AA$4:AA$153),IF(AA$179=$AN$184,MODE($AN281,AA$4:AA$153))))),"NO",IF(AA$179=$AL$184,MODE($AL281,AA$4:AA$153),IF(AA$179=$AM$184,MODE($AM281,AA$4:AA$153),IF(AA$179=$AN$184,MODE($AN281,AA$4:AA$153)))))</f>
        <v>0</v>
      </c>
      <c r="BV281" s="80" t="b">
        <f t="shared" ref="BV281:BV312" si="461">IF(ISNA(IF(AB$179=$AL$184,MODE($AL281,AB$4:AB$153),IF(AB$179=$AM$184,MODE($AM281,AB$4:AB$153),IF(AB$179=$AN$184,MODE($AN281,AB$4:AB$153))))),"NO",IF(AB$179=$AL$184,MODE($AL281,AB$4:AB$153),IF(AB$179=$AM$184,MODE($AM281,AB$4:AB$153),IF(AB$179=$AN$184,MODE($AN281,AB$4:AB$153)))))</f>
        <v>0</v>
      </c>
      <c r="BW281" s="80" t="b">
        <f t="shared" ref="BW281:BW312" si="462">IF(ISNA(IF(AC$179=$AL$184,MODE($AL281,AC$4:AC$153),IF(AC$179=$AM$184,MODE($AM281,AC$4:AC$153),IF(AC$179=$AN$184,MODE($AN281,AC$4:AC$153))))),"NO",IF(AC$179=$AL$184,MODE($AL281,AC$4:AC$153),IF(AC$179=$AM$184,MODE($AM281,AC$4:AC$153),IF(AC$179=$AN$184,MODE($AN281,AC$4:AC$153)))))</f>
        <v>0</v>
      </c>
      <c r="BX281" s="80" t="b">
        <f t="shared" ref="BX281:BX312" si="463">IF(ISNA(IF(AD$179=$AL$184,MODE($AL281,AD$4:AD$153),IF(AD$179=$AM$184,MODE($AM281,AD$4:AD$153),IF(AD$179=$AN$184,MODE($AN281,AD$4:AD$153))))),"NO",IF(AD$179=$AL$184,MODE($AL281,AD$4:AD$153),IF(AD$179=$AM$184,MODE($AM281,AD$4:AD$153),IF(AD$179=$AN$184,MODE($AN281,AD$4:AD$153)))))</f>
        <v>0</v>
      </c>
      <c r="BY281" s="80" t="b">
        <f t="shared" ref="BY281:BY312" si="464">IF(ISNA(IF(AE$179=$AL$184,MODE($AL281,AE$4:AE$153),IF(AE$179=$AM$184,MODE($AM281,AE$4:AE$153),IF(AE$179=$AN$184,MODE($AN281,AE$4:AE$153))))),"NO",IF(AE$179=$AL$184,MODE($AL281,AE$4:AE$153),IF(AE$179=$AM$184,MODE($AM281,AE$4:AE$153),IF(AE$179=$AN$184,MODE($AN281,AE$4:AE$153)))))</f>
        <v>0</v>
      </c>
      <c r="BZ281" s="80" t="b">
        <f t="shared" ref="BZ281:BZ312" si="465">IF(ISNA(IF(AF$179=$AL$184,MODE($AL281,AF$4:AF$153),IF(AF$179=$AM$184,MODE($AM281,AF$4:AF$153),IF(AF$179=$AN$184,MODE($AN281,AF$4:AF$153))))),"NO",IF(AF$179=$AL$184,MODE($AL281,AF$4:AF$153),IF(AF$179=$AM$184,MODE($AM281,AF$4:AF$153),IF(AF$179=$AN$184,MODE($AN281,AF$4:AF$153)))))</f>
        <v>0</v>
      </c>
      <c r="CA281" s="80" t="b">
        <f t="shared" ref="CA281:CA312" si="466">IF(ISNA(IF(AG$179=$AL$184,MODE($AL281,AG$4:AG$153),IF(AG$179=$AM$184,MODE($AM281,AG$4:AG$153),IF(AG$179=$AN$184,MODE($AN281,AG$4:AG$153))))),"NO",IF(AG$179=$AL$184,MODE($AL281,AG$4:AG$153),IF(AG$179=$AM$184,MODE($AM281,AG$4:AG$153),IF(AG$179=$AN$184,MODE($AN281,AG$4:AG$153)))))</f>
        <v>0</v>
      </c>
      <c r="CB281" s="80" t="b">
        <f t="shared" ref="CB281:CB312" si="467">IF(ISNA(IF(AH$179=$AL$184,MODE($AL281,AH$4:AH$153),IF(AH$179=$AM$184,MODE($AM281,AH$4:AH$153),IF(AH$179=$AN$184,MODE($AN281,AH$4:AH$153))))),"NO",IF(AH$179=$AL$184,MODE($AL281,AH$4:AH$153),IF(AH$179=$AM$184,MODE($AM281,AH$4:AH$153),IF(AH$179=$AN$184,MODE($AN281,AH$4:AH$153)))))</f>
        <v>0</v>
      </c>
      <c r="CC281" s="80" t="b">
        <f t="shared" ref="CC281:CC312" si="468">IF(ISNA(IF(AI$179=$AL$184,MODE($AL281,AI$4:AI$153),IF(AI$179=$AM$184,MODE($AM281,AI$4:AI$153),IF(AI$179=$AN$184,MODE($AN281,AI$4:AI$153))))),"NO",IF(AI$179=$AL$184,MODE($AL281,AI$4:AI$153),IF(AI$179=$AM$184,MODE($AM281,AI$4:AI$153),IF(AI$179=$AN$184,MODE($AN281,AI$4:AI$153)))))</f>
        <v>0</v>
      </c>
      <c r="CD281" s="80" t="b">
        <f t="shared" ref="CD281:CD312" si="469">IF(ISNA(IF(AJ$179=$AL$184,MODE($AL281,AJ$4:AJ$153),IF(AJ$179=$AM$184,MODE($AM281,AJ$4:AJ$153),IF(AJ$179=$AN$184,MODE($AN281,AJ$4:AJ$153))))),"NO",IF(AJ$179=$AL$184,MODE($AL281,AJ$4:AJ$153),IF(AJ$179=$AM$184,MODE($AM281,AJ$4:AJ$153),IF(AJ$179=$AN$184,MODE($AN281,AJ$4:AJ$153)))))</f>
        <v>0</v>
      </c>
      <c r="CE281" s="80" t="b">
        <f t="shared" ref="CE281:CE312" si="470">IF(ISNA(IF(AK$179=$AL$184,MODE($AL281,AK$4:AK$153),IF(AK$179=$AM$184,MODE($AM281,AK$4:AK$153),IF(AK$179=$AN$184,MODE($AN281,AK$4:AK$153))))),"NO",IF(AK$179=$AL$184,MODE($AL281,AK$4:AK$153),IF(AK$179=$AM$184,MODE($AM281,AK$4:AK$153),IF(AK$179=$AN$184,MODE($AN281,AK$4:AK$153)))))</f>
        <v>0</v>
      </c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417" t="str">
        <f t="shared" si="341"/>
        <v/>
      </c>
      <c r="GW281" s="415"/>
    </row>
    <row r="282" spans="1:205" ht="15">
      <c r="A282" s="364"/>
      <c r="B282" s="364"/>
      <c r="C282" s="75"/>
      <c r="D282" s="19"/>
      <c r="E282" s="19"/>
      <c r="F282" s="234">
        <v>98</v>
      </c>
      <c r="G282" s="81" t="str">
        <f t="shared" si="407"/>
        <v/>
      </c>
      <c r="H282" s="81" t="str">
        <f t="shared" si="408"/>
        <v/>
      </c>
      <c r="I282" s="81" t="str">
        <f t="shared" si="409"/>
        <v/>
      </c>
      <c r="J282" s="81" t="str">
        <f t="shared" si="410"/>
        <v/>
      </c>
      <c r="K282" s="81" t="str">
        <f t="shared" si="411"/>
        <v/>
      </c>
      <c r="L282" s="81" t="str">
        <f t="shared" si="412"/>
        <v/>
      </c>
      <c r="M282" s="81" t="str">
        <f t="shared" si="413"/>
        <v/>
      </c>
      <c r="N282" s="81" t="str">
        <f t="shared" si="414"/>
        <v/>
      </c>
      <c r="O282" s="81" t="str">
        <f t="shared" si="415"/>
        <v/>
      </c>
      <c r="P282" s="81" t="str">
        <f t="shared" si="416"/>
        <v/>
      </c>
      <c r="Q282" s="81" t="str">
        <f t="shared" si="417"/>
        <v/>
      </c>
      <c r="R282" s="81" t="str">
        <f t="shared" si="418"/>
        <v/>
      </c>
      <c r="S282" s="81" t="str">
        <f t="shared" si="419"/>
        <v/>
      </c>
      <c r="T282" s="81" t="str">
        <f t="shared" si="420"/>
        <v/>
      </c>
      <c r="U282" s="81" t="str">
        <f t="shared" si="421"/>
        <v/>
      </c>
      <c r="V282" s="81" t="str">
        <f t="shared" si="422"/>
        <v/>
      </c>
      <c r="W282" s="81" t="str">
        <f t="shared" si="423"/>
        <v/>
      </c>
      <c r="X282" s="81" t="str">
        <f t="shared" si="424"/>
        <v/>
      </c>
      <c r="Y282" s="81" t="str">
        <f t="shared" si="425"/>
        <v/>
      </c>
      <c r="Z282" s="81" t="str">
        <f t="shared" si="426"/>
        <v/>
      </c>
      <c r="AA282" s="81" t="str">
        <f t="shared" si="427"/>
        <v/>
      </c>
      <c r="AB282" s="81" t="str">
        <f t="shared" si="428"/>
        <v/>
      </c>
      <c r="AC282" s="81" t="str">
        <f t="shared" si="429"/>
        <v/>
      </c>
      <c r="AD282" s="81" t="str">
        <f t="shared" si="430"/>
        <v/>
      </c>
      <c r="AE282" s="81" t="str">
        <f t="shared" si="431"/>
        <v/>
      </c>
      <c r="AF282" s="81" t="str">
        <f t="shared" si="432"/>
        <v/>
      </c>
      <c r="AG282" s="81" t="str">
        <f t="shared" si="433"/>
        <v/>
      </c>
      <c r="AH282" s="81" t="str">
        <f t="shared" si="434"/>
        <v/>
      </c>
      <c r="AI282" s="81" t="str">
        <f t="shared" si="435"/>
        <v/>
      </c>
      <c r="AJ282" s="81" t="str">
        <f t="shared" si="436"/>
        <v/>
      </c>
      <c r="AK282" s="81" t="str">
        <f t="shared" si="437"/>
        <v/>
      </c>
      <c r="AL282" s="404" t="str">
        <f>IF(CALCULADORA!$M$2="VERANO",IF('H. VER.'!F107="","",'H. VER.'!F107),IF('H. INV.'!F107="","",'H. INV.'!F107))</f>
        <v/>
      </c>
      <c r="AM282" s="404" t="str">
        <f>IF(CALCULADORA!$M$2="VERANO",IF('H. VER.'!V107="","",'H. VER.'!V107),IF('H. INV.'!V107="","",'H. INV.'!V107))</f>
        <v/>
      </c>
      <c r="AN282" s="404" t="str">
        <f>IF(CALCULADORA!$M$2="VERANO",IF('H. VER.'!AL107="","",'H. VER.'!AL107),IF('H. INV.'!AL107="","",'H. INV.'!AL107))</f>
        <v/>
      </c>
      <c r="AO282" s="19"/>
      <c r="AP282" s="19"/>
      <c r="AQ282" s="19"/>
      <c r="AR282" s="19"/>
      <c r="AS282" s="19"/>
      <c r="AT282" s="19"/>
      <c r="AU282" s="19"/>
      <c r="AV282" s="19"/>
      <c r="AW282" s="75" t="str">
        <f t="shared" si="438"/>
        <v/>
      </c>
      <c r="AX282" s="75" t="str">
        <f t="shared" si="439"/>
        <v/>
      </c>
      <c r="AY282" s="75" t="str">
        <f t="shared" ref="AY282:AY313" si="471">AN282</f>
        <v/>
      </c>
      <c r="AZ282" s="19"/>
      <c r="BA282" s="80" t="b">
        <f t="shared" si="440"/>
        <v>0</v>
      </c>
      <c r="BB282" s="80" t="b">
        <f t="shared" si="441"/>
        <v>0</v>
      </c>
      <c r="BC282" s="80" t="b">
        <f t="shared" si="442"/>
        <v>0</v>
      </c>
      <c r="BD282" s="80" t="b">
        <f t="shared" si="443"/>
        <v>0</v>
      </c>
      <c r="BE282" s="80" t="b">
        <f t="shared" si="444"/>
        <v>0</v>
      </c>
      <c r="BF282" s="80" t="b">
        <f t="shared" si="445"/>
        <v>0</v>
      </c>
      <c r="BG282" s="80" t="b">
        <f t="shared" si="446"/>
        <v>0</v>
      </c>
      <c r="BH282" s="80" t="b">
        <f t="shared" si="447"/>
        <v>0</v>
      </c>
      <c r="BI282" s="80" t="b">
        <f t="shared" si="448"/>
        <v>0</v>
      </c>
      <c r="BJ282" s="80" t="b">
        <f t="shared" si="449"/>
        <v>0</v>
      </c>
      <c r="BK282" s="80" t="b">
        <f t="shared" si="450"/>
        <v>0</v>
      </c>
      <c r="BL282" s="80" t="b">
        <f t="shared" si="451"/>
        <v>0</v>
      </c>
      <c r="BM282" s="80" t="b">
        <f t="shared" si="452"/>
        <v>0</v>
      </c>
      <c r="BN282" s="80" t="b">
        <f t="shared" si="453"/>
        <v>0</v>
      </c>
      <c r="BO282" s="80" t="b">
        <f t="shared" si="454"/>
        <v>0</v>
      </c>
      <c r="BP282" s="80" t="b">
        <f t="shared" si="455"/>
        <v>0</v>
      </c>
      <c r="BQ282" s="80" t="b">
        <f t="shared" si="456"/>
        <v>0</v>
      </c>
      <c r="BR282" s="80" t="b">
        <f t="shared" si="457"/>
        <v>0</v>
      </c>
      <c r="BS282" s="80" t="b">
        <f t="shared" si="458"/>
        <v>0</v>
      </c>
      <c r="BT282" s="80" t="b">
        <f t="shared" si="459"/>
        <v>0</v>
      </c>
      <c r="BU282" s="80" t="b">
        <f t="shared" si="460"/>
        <v>0</v>
      </c>
      <c r="BV282" s="80" t="b">
        <f t="shared" si="461"/>
        <v>0</v>
      </c>
      <c r="BW282" s="80" t="b">
        <f t="shared" si="462"/>
        <v>0</v>
      </c>
      <c r="BX282" s="80" t="b">
        <f t="shared" si="463"/>
        <v>0</v>
      </c>
      <c r="BY282" s="80" t="b">
        <f t="shared" si="464"/>
        <v>0</v>
      </c>
      <c r="BZ282" s="80" t="b">
        <f t="shared" si="465"/>
        <v>0</v>
      </c>
      <c r="CA282" s="80" t="b">
        <f t="shared" si="466"/>
        <v>0</v>
      </c>
      <c r="CB282" s="80" t="b">
        <f t="shared" si="467"/>
        <v>0</v>
      </c>
      <c r="CC282" s="80" t="b">
        <f t="shared" si="468"/>
        <v>0</v>
      </c>
      <c r="CD282" s="80" t="b">
        <f t="shared" si="469"/>
        <v>0</v>
      </c>
      <c r="CE282" s="80" t="b">
        <f t="shared" si="470"/>
        <v>0</v>
      </c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417" t="str">
        <f t="shared" si="341"/>
        <v/>
      </c>
      <c r="GW282" s="415"/>
    </row>
    <row r="283" spans="1:205" ht="15">
      <c r="A283" s="364"/>
      <c r="B283" s="364"/>
      <c r="C283" s="75"/>
      <c r="D283" s="19"/>
      <c r="E283" s="19"/>
      <c r="F283" s="234">
        <v>99</v>
      </c>
      <c r="G283" s="81" t="str">
        <f t="shared" si="407"/>
        <v/>
      </c>
      <c r="H283" s="81" t="str">
        <f t="shared" si="408"/>
        <v/>
      </c>
      <c r="I283" s="81" t="str">
        <f t="shared" si="409"/>
        <v/>
      </c>
      <c r="J283" s="81" t="str">
        <f t="shared" si="410"/>
        <v/>
      </c>
      <c r="K283" s="81" t="str">
        <f t="shared" si="411"/>
        <v/>
      </c>
      <c r="L283" s="81" t="str">
        <f t="shared" si="412"/>
        <v/>
      </c>
      <c r="M283" s="81" t="str">
        <f t="shared" si="413"/>
        <v/>
      </c>
      <c r="N283" s="81" t="str">
        <f t="shared" si="414"/>
        <v/>
      </c>
      <c r="O283" s="81" t="str">
        <f t="shared" si="415"/>
        <v/>
      </c>
      <c r="P283" s="81" t="str">
        <f t="shared" si="416"/>
        <v/>
      </c>
      <c r="Q283" s="81" t="str">
        <f t="shared" si="417"/>
        <v/>
      </c>
      <c r="R283" s="81" t="str">
        <f t="shared" si="418"/>
        <v/>
      </c>
      <c r="S283" s="81" t="str">
        <f t="shared" si="419"/>
        <v/>
      </c>
      <c r="T283" s="81" t="str">
        <f t="shared" si="420"/>
        <v/>
      </c>
      <c r="U283" s="81" t="str">
        <f t="shared" si="421"/>
        <v/>
      </c>
      <c r="V283" s="81" t="str">
        <f t="shared" si="422"/>
        <v/>
      </c>
      <c r="W283" s="81" t="str">
        <f t="shared" si="423"/>
        <v/>
      </c>
      <c r="X283" s="81" t="str">
        <f t="shared" si="424"/>
        <v/>
      </c>
      <c r="Y283" s="81" t="str">
        <f t="shared" si="425"/>
        <v/>
      </c>
      <c r="Z283" s="81" t="str">
        <f t="shared" si="426"/>
        <v/>
      </c>
      <c r="AA283" s="81" t="str">
        <f t="shared" si="427"/>
        <v/>
      </c>
      <c r="AB283" s="81" t="str">
        <f t="shared" si="428"/>
        <v/>
      </c>
      <c r="AC283" s="81" t="str">
        <f t="shared" si="429"/>
        <v/>
      </c>
      <c r="AD283" s="81" t="str">
        <f t="shared" si="430"/>
        <v/>
      </c>
      <c r="AE283" s="81" t="str">
        <f t="shared" si="431"/>
        <v/>
      </c>
      <c r="AF283" s="81" t="str">
        <f t="shared" si="432"/>
        <v/>
      </c>
      <c r="AG283" s="81" t="str">
        <f t="shared" si="433"/>
        <v/>
      </c>
      <c r="AH283" s="81" t="str">
        <f t="shared" si="434"/>
        <v/>
      </c>
      <c r="AI283" s="81" t="str">
        <f t="shared" si="435"/>
        <v/>
      </c>
      <c r="AJ283" s="81" t="str">
        <f t="shared" si="436"/>
        <v/>
      </c>
      <c r="AK283" s="81" t="str">
        <f t="shared" si="437"/>
        <v/>
      </c>
      <c r="AL283" s="404" t="str">
        <f>IF(CALCULADORA!$M$2="VERANO",IF('H. VER.'!F108="","",'H. VER.'!F108),IF('H. INV.'!F108="","",'H. INV.'!F108))</f>
        <v/>
      </c>
      <c r="AM283" s="404" t="str">
        <f>IF(CALCULADORA!$M$2="VERANO",IF('H. VER.'!V108="","",'H. VER.'!V108),IF('H. INV.'!V108="","",'H. INV.'!V108))</f>
        <v/>
      </c>
      <c r="AN283" s="404" t="str">
        <f>IF(CALCULADORA!$M$2="VERANO",IF('H. VER.'!AL108="","",'H. VER.'!AL108),IF('H. INV.'!AL108="","",'H. INV.'!AL108))</f>
        <v/>
      </c>
      <c r="AO283" s="19"/>
      <c r="AP283" s="19"/>
      <c r="AQ283" s="19"/>
      <c r="AR283" s="19"/>
      <c r="AS283" s="19"/>
      <c r="AT283" s="19"/>
      <c r="AU283" s="19"/>
      <c r="AV283" s="19"/>
      <c r="AW283" s="75" t="str">
        <f t="shared" si="438"/>
        <v/>
      </c>
      <c r="AX283" s="75" t="str">
        <f t="shared" si="439"/>
        <v/>
      </c>
      <c r="AY283" s="75" t="str">
        <f t="shared" si="471"/>
        <v/>
      </c>
      <c r="AZ283" s="19"/>
      <c r="BA283" s="80" t="b">
        <f t="shared" si="440"/>
        <v>0</v>
      </c>
      <c r="BB283" s="80" t="b">
        <f t="shared" si="441"/>
        <v>0</v>
      </c>
      <c r="BC283" s="80" t="b">
        <f t="shared" si="442"/>
        <v>0</v>
      </c>
      <c r="BD283" s="80" t="b">
        <f t="shared" si="443"/>
        <v>0</v>
      </c>
      <c r="BE283" s="80" t="b">
        <f t="shared" si="444"/>
        <v>0</v>
      </c>
      <c r="BF283" s="80" t="b">
        <f t="shared" si="445"/>
        <v>0</v>
      </c>
      <c r="BG283" s="80" t="b">
        <f t="shared" si="446"/>
        <v>0</v>
      </c>
      <c r="BH283" s="80" t="b">
        <f t="shared" si="447"/>
        <v>0</v>
      </c>
      <c r="BI283" s="80" t="b">
        <f t="shared" si="448"/>
        <v>0</v>
      </c>
      <c r="BJ283" s="80" t="b">
        <f t="shared" si="449"/>
        <v>0</v>
      </c>
      <c r="BK283" s="80" t="b">
        <f t="shared" si="450"/>
        <v>0</v>
      </c>
      <c r="BL283" s="80" t="b">
        <f t="shared" si="451"/>
        <v>0</v>
      </c>
      <c r="BM283" s="80" t="b">
        <f t="shared" si="452"/>
        <v>0</v>
      </c>
      <c r="BN283" s="80" t="b">
        <f t="shared" si="453"/>
        <v>0</v>
      </c>
      <c r="BO283" s="80" t="b">
        <f t="shared" si="454"/>
        <v>0</v>
      </c>
      <c r="BP283" s="80" t="b">
        <f t="shared" si="455"/>
        <v>0</v>
      </c>
      <c r="BQ283" s="80" t="b">
        <f t="shared" si="456"/>
        <v>0</v>
      </c>
      <c r="BR283" s="80" t="b">
        <f t="shared" si="457"/>
        <v>0</v>
      </c>
      <c r="BS283" s="80" t="b">
        <f t="shared" si="458"/>
        <v>0</v>
      </c>
      <c r="BT283" s="80" t="b">
        <f t="shared" si="459"/>
        <v>0</v>
      </c>
      <c r="BU283" s="80" t="b">
        <f t="shared" si="460"/>
        <v>0</v>
      </c>
      <c r="BV283" s="80" t="b">
        <f t="shared" si="461"/>
        <v>0</v>
      </c>
      <c r="BW283" s="80" t="b">
        <f t="shared" si="462"/>
        <v>0</v>
      </c>
      <c r="BX283" s="80" t="b">
        <f t="shared" si="463"/>
        <v>0</v>
      </c>
      <c r="BY283" s="80" t="b">
        <f t="shared" si="464"/>
        <v>0</v>
      </c>
      <c r="BZ283" s="80" t="b">
        <f t="shared" si="465"/>
        <v>0</v>
      </c>
      <c r="CA283" s="80" t="b">
        <f t="shared" si="466"/>
        <v>0</v>
      </c>
      <c r="CB283" s="80" t="b">
        <f t="shared" si="467"/>
        <v>0</v>
      </c>
      <c r="CC283" s="80" t="b">
        <f t="shared" si="468"/>
        <v>0</v>
      </c>
      <c r="CD283" s="80" t="b">
        <f t="shared" si="469"/>
        <v>0</v>
      </c>
      <c r="CE283" s="80" t="b">
        <f t="shared" si="470"/>
        <v>0</v>
      </c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417" t="str">
        <f t="shared" si="341"/>
        <v/>
      </c>
      <c r="GW283" s="415"/>
    </row>
    <row r="284" spans="1:205" ht="15">
      <c r="A284" s="364"/>
      <c r="B284" s="364"/>
      <c r="C284" s="75"/>
      <c r="D284" s="19"/>
      <c r="E284" s="19"/>
      <c r="F284" s="234">
        <v>100</v>
      </c>
      <c r="G284" s="81" t="str">
        <f t="shared" si="407"/>
        <v/>
      </c>
      <c r="H284" s="81" t="str">
        <f t="shared" si="408"/>
        <v/>
      </c>
      <c r="I284" s="81" t="str">
        <f t="shared" si="409"/>
        <v/>
      </c>
      <c r="J284" s="81" t="str">
        <f t="shared" si="410"/>
        <v/>
      </c>
      <c r="K284" s="81" t="str">
        <f t="shared" si="411"/>
        <v/>
      </c>
      <c r="L284" s="81" t="str">
        <f t="shared" si="412"/>
        <v/>
      </c>
      <c r="M284" s="81" t="str">
        <f t="shared" si="413"/>
        <v/>
      </c>
      <c r="N284" s="81" t="str">
        <f t="shared" si="414"/>
        <v/>
      </c>
      <c r="O284" s="81" t="str">
        <f t="shared" si="415"/>
        <v/>
      </c>
      <c r="P284" s="81" t="str">
        <f t="shared" si="416"/>
        <v/>
      </c>
      <c r="Q284" s="81" t="str">
        <f t="shared" si="417"/>
        <v/>
      </c>
      <c r="R284" s="81" t="str">
        <f t="shared" si="418"/>
        <v/>
      </c>
      <c r="S284" s="81" t="str">
        <f t="shared" si="419"/>
        <v/>
      </c>
      <c r="T284" s="81" t="str">
        <f t="shared" si="420"/>
        <v/>
      </c>
      <c r="U284" s="81" t="str">
        <f t="shared" si="421"/>
        <v/>
      </c>
      <c r="V284" s="81" t="str">
        <f t="shared" si="422"/>
        <v/>
      </c>
      <c r="W284" s="81" t="str">
        <f t="shared" si="423"/>
        <v/>
      </c>
      <c r="X284" s="81" t="str">
        <f t="shared" si="424"/>
        <v/>
      </c>
      <c r="Y284" s="81" t="str">
        <f t="shared" si="425"/>
        <v/>
      </c>
      <c r="Z284" s="81" t="str">
        <f t="shared" si="426"/>
        <v/>
      </c>
      <c r="AA284" s="81" t="str">
        <f t="shared" si="427"/>
        <v/>
      </c>
      <c r="AB284" s="81" t="str">
        <f t="shared" si="428"/>
        <v/>
      </c>
      <c r="AC284" s="81" t="str">
        <f t="shared" si="429"/>
        <v/>
      </c>
      <c r="AD284" s="81" t="str">
        <f t="shared" si="430"/>
        <v/>
      </c>
      <c r="AE284" s="81" t="str">
        <f t="shared" si="431"/>
        <v/>
      </c>
      <c r="AF284" s="81" t="str">
        <f t="shared" si="432"/>
        <v/>
      </c>
      <c r="AG284" s="81" t="str">
        <f t="shared" si="433"/>
        <v/>
      </c>
      <c r="AH284" s="81" t="str">
        <f t="shared" si="434"/>
        <v/>
      </c>
      <c r="AI284" s="81" t="str">
        <f t="shared" si="435"/>
        <v/>
      </c>
      <c r="AJ284" s="81" t="str">
        <f t="shared" si="436"/>
        <v/>
      </c>
      <c r="AK284" s="81" t="str">
        <f t="shared" si="437"/>
        <v/>
      </c>
      <c r="AL284" s="404" t="str">
        <f>IF(CALCULADORA!$M$2="VERANO",IF('H. VER.'!F109="","",'H. VER.'!F109),IF('H. INV.'!F109="","",'H. INV.'!F109))</f>
        <v/>
      </c>
      <c r="AM284" s="404" t="str">
        <f>IF(CALCULADORA!$M$2="VERANO",IF('H. VER.'!V109="","",'H. VER.'!V109),IF('H. INV.'!V109="","",'H. INV.'!V109))</f>
        <v/>
      </c>
      <c r="AN284" s="404" t="str">
        <f>IF(CALCULADORA!$M$2="VERANO",IF('H. VER.'!AL109="","",'H. VER.'!AL109),IF('H. INV.'!AL109="","",'H. INV.'!AL109))</f>
        <v/>
      </c>
      <c r="AO284" s="19"/>
      <c r="AP284" s="19"/>
      <c r="AQ284" s="19"/>
      <c r="AR284" s="19"/>
      <c r="AS284" s="19"/>
      <c r="AT284" s="19"/>
      <c r="AU284" s="19"/>
      <c r="AV284" s="19"/>
      <c r="AW284" s="75" t="str">
        <f t="shared" si="438"/>
        <v/>
      </c>
      <c r="AX284" s="75" t="str">
        <f t="shared" si="439"/>
        <v/>
      </c>
      <c r="AY284" s="75" t="str">
        <f t="shared" si="471"/>
        <v/>
      </c>
      <c r="AZ284" s="19"/>
      <c r="BA284" s="80" t="b">
        <f t="shared" si="440"/>
        <v>0</v>
      </c>
      <c r="BB284" s="80" t="b">
        <f t="shared" si="441"/>
        <v>0</v>
      </c>
      <c r="BC284" s="80" t="b">
        <f t="shared" si="442"/>
        <v>0</v>
      </c>
      <c r="BD284" s="80" t="b">
        <f t="shared" si="443"/>
        <v>0</v>
      </c>
      <c r="BE284" s="80" t="b">
        <f t="shared" si="444"/>
        <v>0</v>
      </c>
      <c r="BF284" s="80" t="b">
        <f t="shared" si="445"/>
        <v>0</v>
      </c>
      <c r="BG284" s="80" t="b">
        <f t="shared" si="446"/>
        <v>0</v>
      </c>
      <c r="BH284" s="80" t="b">
        <f t="shared" si="447"/>
        <v>0</v>
      </c>
      <c r="BI284" s="80" t="b">
        <f t="shared" si="448"/>
        <v>0</v>
      </c>
      <c r="BJ284" s="80" t="b">
        <f t="shared" si="449"/>
        <v>0</v>
      </c>
      <c r="BK284" s="80" t="b">
        <f t="shared" si="450"/>
        <v>0</v>
      </c>
      <c r="BL284" s="80" t="b">
        <f t="shared" si="451"/>
        <v>0</v>
      </c>
      <c r="BM284" s="80" t="b">
        <f t="shared" si="452"/>
        <v>0</v>
      </c>
      <c r="BN284" s="80" t="b">
        <f t="shared" si="453"/>
        <v>0</v>
      </c>
      <c r="BO284" s="80" t="b">
        <f t="shared" si="454"/>
        <v>0</v>
      </c>
      <c r="BP284" s="80" t="b">
        <f t="shared" si="455"/>
        <v>0</v>
      </c>
      <c r="BQ284" s="80" t="b">
        <f t="shared" si="456"/>
        <v>0</v>
      </c>
      <c r="BR284" s="80" t="b">
        <f t="shared" si="457"/>
        <v>0</v>
      </c>
      <c r="BS284" s="80" t="b">
        <f t="shared" si="458"/>
        <v>0</v>
      </c>
      <c r="BT284" s="80" t="b">
        <f t="shared" si="459"/>
        <v>0</v>
      </c>
      <c r="BU284" s="80" t="b">
        <f t="shared" si="460"/>
        <v>0</v>
      </c>
      <c r="BV284" s="80" t="b">
        <f t="shared" si="461"/>
        <v>0</v>
      </c>
      <c r="BW284" s="80" t="b">
        <f t="shared" si="462"/>
        <v>0</v>
      </c>
      <c r="BX284" s="80" t="b">
        <f t="shared" si="463"/>
        <v>0</v>
      </c>
      <c r="BY284" s="80" t="b">
        <f t="shared" si="464"/>
        <v>0</v>
      </c>
      <c r="BZ284" s="80" t="b">
        <f t="shared" si="465"/>
        <v>0</v>
      </c>
      <c r="CA284" s="80" t="b">
        <f t="shared" si="466"/>
        <v>0</v>
      </c>
      <c r="CB284" s="80" t="b">
        <f t="shared" si="467"/>
        <v>0</v>
      </c>
      <c r="CC284" s="80" t="b">
        <f t="shared" si="468"/>
        <v>0</v>
      </c>
      <c r="CD284" s="80" t="b">
        <f t="shared" si="469"/>
        <v>0</v>
      </c>
      <c r="CE284" s="80" t="b">
        <f t="shared" si="470"/>
        <v>0</v>
      </c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417" t="str">
        <f t="shared" si="341"/>
        <v/>
      </c>
      <c r="GW284" s="415"/>
    </row>
    <row r="285" spans="1:205" ht="15">
      <c r="A285" s="364"/>
      <c r="B285" s="364"/>
      <c r="C285" s="75"/>
      <c r="D285" s="19"/>
      <c r="E285" s="19"/>
      <c r="F285" s="234">
        <v>101</v>
      </c>
      <c r="G285" s="81" t="str">
        <f t="shared" si="407"/>
        <v/>
      </c>
      <c r="H285" s="81" t="str">
        <f t="shared" si="408"/>
        <v/>
      </c>
      <c r="I285" s="81" t="str">
        <f t="shared" si="409"/>
        <v/>
      </c>
      <c r="J285" s="81" t="str">
        <f t="shared" si="410"/>
        <v/>
      </c>
      <c r="K285" s="81" t="str">
        <f t="shared" si="411"/>
        <v/>
      </c>
      <c r="L285" s="81" t="str">
        <f t="shared" si="412"/>
        <v/>
      </c>
      <c r="M285" s="81" t="str">
        <f t="shared" si="413"/>
        <v/>
      </c>
      <c r="N285" s="81" t="str">
        <f t="shared" si="414"/>
        <v/>
      </c>
      <c r="O285" s="81" t="str">
        <f t="shared" si="415"/>
        <v/>
      </c>
      <c r="P285" s="81" t="str">
        <f t="shared" si="416"/>
        <v/>
      </c>
      <c r="Q285" s="81" t="str">
        <f t="shared" si="417"/>
        <v/>
      </c>
      <c r="R285" s="81" t="str">
        <f t="shared" si="418"/>
        <v/>
      </c>
      <c r="S285" s="81" t="str">
        <f t="shared" si="419"/>
        <v/>
      </c>
      <c r="T285" s="81" t="str">
        <f t="shared" si="420"/>
        <v/>
      </c>
      <c r="U285" s="81" t="str">
        <f t="shared" si="421"/>
        <v/>
      </c>
      <c r="V285" s="81" t="str">
        <f t="shared" si="422"/>
        <v/>
      </c>
      <c r="W285" s="81" t="str">
        <f t="shared" si="423"/>
        <v/>
      </c>
      <c r="X285" s="81" t="str">
        <f t="shared" si="424"/>
        <v/>
      </c>
      <c r="Y285" s="81" t="str">
        <f t="shared" si="425"/>
        <v/>
      </c>
      <c r="Z285" s="81" t="str">
        <f t="shared" si="426"/>
        <v/>
      </c>
      <c r="AA285" s="81" t="str">
        <f t="shared" si="427"/>
        <v/>
      </c>
      <c r="AB285" s="81" t="str">
        <f t="shared" si="428"/>
        <v/>
      </c>
      <c r="AC285" s="81" t="str">
        <f t="shared" si="429"/>
        <v/>
      </c>
      <c r="AD285" s="81" t="str">
        <f t="shared" si="430"/>
        <v/>
      </c>
      <c r="AE285" s="81" t="str">
        <f t="shared" si="431"/>
        <v/>
      </c>
      <c r="AF285" s="81" t="str">
        <f t="shared" si="432"/>
        <v/>
      </c>
      <c r="AG285" s="81" t="str">
        <f t="shared" si="433"/>
        <v/>
      </c>
      <c r="AH285" s="81" t="str">
        <f t="shared" si="434"/>
        <v/>
      </c>
      <c r="AI285" s="81" t="str">
        <f t="shared" si="435"/>
        <v/>
      </c>
      <c r="AJ285" s="81" t="str">
        <f t="shared" si="436"/>
        <v/>
      </c>
      <c r="AK285" s="81" t="str">
        <f t="shared" si="437"/>
        <v/>
      </c>
      <c r="AL285" s="404" t="str">
        <f>IF(CALCULADORA!$M$2="VERANO",IF('H. VER.'!F110="","",'H. VER.'!F110),IF('H. INV.'!F110="","",'H. INV.'!F110))</f>
        <v/>
      </c>
      <c r="AM285" s="404" t="str">
        <f>IF(CALCULADORA!$M$2="VERANO",IF('H. VER.'!V110="","",'H. VER.'!V110),IF('H. INV.'!V110="","",'H. INV.'!V110))</f>
        <v/>
      </c>
      <c r="AN285" s="404" t="str">
        <f>IF(CALCULADORA!$M$2="VERANO",IF('H. VER.'!AL110="","",'H. VER.'!AL110),IF('H. INV.'!AL110="","",'H. INV.'!AL110))</f>
        <v/>
      </c>
      <c r="AO285" s="19"/>
      <c r="AP285" s="19"/>
      <c r="AQ285" s="19"/>
      <c r="AR285" s="19"/>
      <c r="AS285" s="19"/>
      <c r="AT285" s="19"/>
      <c r="AU285" s="19"/>
      <c r="AV285" s="19"/>
      <c r="AW285" s="75" t="str">
        <f t="shared" si="438"/>
        <v/>
      </c>
      <c r="AX285" s="75" t="str">
        <f t="shared" si="439"/>
        <v/>
      </c>
      <c r="AY285" s="75" t="str">
        <f t="shared" si="471"/>
        <v/>
      </c>
      <c r="AZ285" s="19"/>
      <c r="BA285" s="80" t="b">
        <f t="shared" si="440"/>
        <v>0</v>
      </c>
      <c r="BB285" s="80" t="b">
        <f t="shared" si="441"/>
        <v>0</v>
      </c>
      <c r="BC285" s="80" t="b">
        <f t="shared" si="442"/>
        <v>0</v>
      </c>
      <c r="BD285" s="80" t="b">
        <f t="shared" si="443"/>
        <v>0</v>
      </c>
      <c r="BE285" s="80" t="b">
        <f t="shared" si="444"/>
        <v>0</v>
      </c>
      <c r="BF285" s="80" t="b">
        <f t="shared" si="445"/>
        <v>0</v>
      </c>
      <c r="BG285" s="80" t="b">
        <f t="shared" si="446"/>
        <v>0</v>
      </c>
      <c r="BH285" s="80" t="b">
        <f t="shared" si="447"/>
        <v>0</v>
      </c>
      <c r="BI285" s="80" t="b">
        <f t="shared" si="448"/>
        <v>0</v>
      </c>
      <c r="BJ285" s="80" t="b">
        <f t="shared" si="449"/>
        <v>0</v>
      </c>
      <c r="BK285" s="80" t="b">
        <f t="shared" si="450"/>
        <v>0</v>
      </c>
      <c r="BL285" s="80" t="b">
        <f t="shared" si="451"/>
        <v>0</v>
      </c>
      <c r="BM285" s="80" t="b">
        <f t="shared" si="452"/>
        <v>0</v>
      </c>
      <c r="BN285" s="80" t="b">
        <f t="shared" si="453"/>
        <v>0</v>
      </c>
      <c r="BO285" s="80" t="b">
        <f t="shared" si="454"/>
        <v>0</v>
      </c>
      <c r="BP285" s="80" t="b">
        <f t="shared" si="455"/>
        <v>0</v>
      </c>
      <c r="BQ285" s="80" t="b">
        <f t="shared" si="456"/>
        <v>0</v>
      </c>
      <c r="BR285" s="80" t="b">
        <f t="shared" si="457"/>
        <v>0</v>
      </c>
      <c r="BS285" s="80" t="b">
        <f t="shared" si="458"/>
        <v>0</v>
      </c>
      <c r="BT285" s="80" t="b">
        <f t="shared" si="459"/>
        <v>0</v>
      </c>
      <c r="BU285" s="80" t="b">
        <f t="shared" si="460"/>
        <v>0</v>
      </c>
      <c r="BV285" s="80" t="b">
        <f t="shared" si="461"/>
        <v>0</v>
      </c>
      <c r="BW285" s="80" t="b">
        <f t="shared" si="462"/>
        <v>0</v>
      </c>
      <c r="BX285" s="80" t="b">
        <f t="shared" si="463"/>
        <v>0</v>
      </c>
      <c r="BY285" s="80" t="b">
        <f t="shared" si="464"/>
        <v>0</v>
      </c>
      <c r="BZ285" s="80" t="b">
        <f t="shared" si="465"/>
        <v>0</v>
      </c>
      <c r="CA285" s="80" t="b">
        <f t="shared" si="466"/>
        <v>0</v>
      </c>
      <c r="CB285" s="80" t="b">
        <f t="shared" si="467"/>
        <v>0</v>
      </c>
      <c r="CC285" s="80" t="b">
        <f t="shared" si="468"/>
        <v>0</v>
      </c>
      <c r="CD285" s="80" t="b">
        <f t="shared" si="469"/>
        <v>0</v>
      </c>
      <c r="CE285" s="80" t="b">
        <f t="shared" si="470"/>
        <v>0</v>
      </c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417" t="str">
        <f t="shared" si="341"/>
        <v/>
      </c>
      <c r="GW285" s="415"/>
    </row>
    <row r="286" spans="1:205" ht="15">
      <c r="A286" s="364"/>
      <c r="B286" s="364"/>
      <c r="C286" s="75"/>
      <c r="D286" s="19"/>
      <c r="E286" s="19"/>
      <c r="F286" s="234">
        <v>102</v>
      </c>
      <c r="G286" s="81" t="str">
        <f t="shared" si="407"/>
        <v/>
      </c>
      <c r="H286" s="81" t="str">
        <f t="shared" si="408"/>
        <v/>
      </c>
      <c r="I286" s="81" t="str">
        <f t="shared" si="409"/>
        <v/>
      </c>
      <c r="J286" s="81" t="str">
        <f t="shared" si="410"/>
        <v/>
      </c>
      <c r="K286" s="81" t="str">
        <f t="shared" si="411"/>
        <v/>
      </c>
      <c r="L286" s="81" t="str">
        <f t="shared" si="412"/>
        <v/>
      </c>
      <c r="M286" s="81" t="str">
        <f t="shared" si="413"/>
        <v/>
      </c>
      <c r="N286" s="81" t="str">
        <f t="shared" si="414"/>
        <v/>
      </c>
      <c r="O286" s="81" t="str">
        <f t="shared" si="415"/>
        <v/>
      </c>
      <c r="P286" s="81" t="str">
        <f t="shared" si="416"/>
        <v/>
      </c>
      <c r="Q286" s="81" t="str">
        <f t="shared" si="417"/>
        <v/>
      </c>
      <c r="R286" s="81" t="str">
        <f t="shared" si="418"/>
        <v/>
      </c>
      <c r="S286" s="81" t="str">
        <f t="shared" si="419"/>
        <v/>
      </c>
      <c r="T286" s="81" t="str">
        <f t="shared" si="420"/>
        <v/>
      </c>
      <c r="U286" s="81" t="str">
        <f t="shared" si="421"/>
        <v/>
      </c>
      <c r="V286" s="81" t="str">
        <f t="shared" si="422"/>
        <v/>
      </c>
      <c r="W286" s="81" t="str">
        <f t="shared" si="423"/>
        <v/>
      </c>
      <c r="X286" s="81" t="str">
        <f t="shared" si="424"/>
        <v/>
      </c>
      <c r="Y286" s="81" t="str">
        <f t="shared" si="425"/>
        <v/>
      </c>
      <c r="Z286" s="81" t="str">
        <f t="shared" si="426"/>
        <v/>
      </c>
      <c r="AA286" s="81" t="str">
        <f t="shared" si="427"/>
        <v/>
      </c>
      <c r="AB286" s="81" t="str">
        <f t="shared" si="428"/>
        <v/>
      </c>
      <c r="AC286" s="81" t="str">
        <f t="shared" si="429"/>
        <v/>
      </c>
      <c r="AD286" s="81" t="str">
        <f t="shared" si="430"/>
        <v/>
      </c>
      <c r="AE286" s="81" t="str">
        <f t="shared" si="431"/>
        <v/>
      </c>
      <c r="AF286" s="81" t="str">
        <f t="shared" si="432"/>
        <v/>
      </c>
      <c r="AG286" s="81" t="str">
        <f t="shared" si="433"/>
        <v/>
      </c>
      <c r="AH286" s="81" t="str">
        <f t="shared" si="434"/>
        <v/>
      </c>
      <c r="AI286" s="81" t="str">
        <f t="shared" si="435"/>
        <v/>
      </c>
      <c r="AJ286" s="81" t="str">
        <f t="shared" si="436"/>
        <v/>
      </c>
      <c r="AK286" s="81" t="str">
        <f t="shared" si="437"/>
        <v/>
      </c>
      <c r="AL286" s="404" t="str">
        <f>IF(CALCULADORA!$M$2="VERANO",IF('H. VER.'!F111="","",'H. VER.'!F111),IF('H. INV.'!F111="","",'H. INV.'!F111))</f>
        <v/>
      </c>
      <c r="AM286" s="404" t="str">
        <f>IF(CALCULADORA!$M$2="VERANO",IF('H. VER.'!V111="","",'H. VER.'!V111),IF('H. INV.'!V111="","",'H. INV.'!V111))</f>
        <v/>
      </c>
      <c r="AN286" s="404" t="str">
        <f>IF(CALCULADORA!$M$2="VERANO",IF('H. VER.'!AL111="","",'H. VER.'!AL111),IF('H. INV.'!AL111="","",'H. INV.'!AL111))</f>
        <v/>
      </c>
      <c r="AO286" s="19"/>
      <c r="AP286" s="19"/>
      <c r="AQ286" s="19"/>
      <c r="AR286" s="19"/>
      <c r="AS286" s="19"/>
      <c r="AT286" s="19"/>
      <c r="AU286" s="19"/>
      <c r="AV286" s="19"/>
      <c r="AW286" s="75" t="str">
        <f t="shared" si="438"/>
        <v/>
      </c>
      <c r="AX286" s="75" t="str">
        <f t="shared" si="439"/>
        <v/>
      </c>
      <c r="AY286" s="75" t="str">
        <f t="shared" si="471"/>
        <v/>
      </c>
      <c r="AZ286" s="19"/>
      <c r="BA286" s="80" t="b">
        <f t="shared" si="440"/>
        <v>0</v>
      </c>
      <c r="BB286" s="80" t="b">
        <f t="shared" si="441"/>
        <v>0</v>
      </c>
      <c r="BC286" s="80" t="b">
        <f t="shared" si="442"/>
        <v>0</v>
      </c>
      <c r="BD286" s="80" t="b">
        <f t="shared" si="443"/>
        <v>0</v>
      </c>
      <c r="BE286" s="80" t="b">
        <f t="shared" si="444"/>
        <v>0</v>
      </c>
      <c r="BF286" s="80" t="b">
        <f t="shared" si="445"/>
        <v>0</v>
      </c>
      <c r="BG286" s="80" t="b">
        <f t="shared" si="446"/>
        <v>0</v>
      </c>
      <c r="BH286" s="80" t="b">
        <f t="shared" si="447"/>
        <v>0</v>
      </c>
      <c r="BI286" s="80" t="b">
        <f t="shared" si="448"/>
        <v>0</v>
      </c>
      <c r="BJ286" s="80" t="b">
        <f t="shared" si="449"/>
        <v>0</v>
      </c>
      <c r="BK286" s="80" t="b">
        <f t="shared" si="450"/>
        <v>0</v>
      </c>
      <c r="BL286" s="80" t="b">
        <f t="shared" si="451"/>
        <v>0</v>
      </c>
      <c r="BM286" s="80" t="b">
        <f t="shared" si="452"/>
        <v>0</v>
      </c>
      <c r="BN286" s="80" t="b">
        <f t="shared" si="453"/>
        <v>0</v>
      </c>
      <c r="BO286" s="80" t="b">
        <f t="shared" si="454"/>
        <v>0</v>
      </c>
      <c r="BP286" s="80" t="b">
        <f t="shared" si="455"/>
        <v>0</v>
      </c>
      <c r="BQ286" s="80" t="b">
        <f t="shared" si="456"/>
        <v>0</v>
      </c>
      <c r="BR286" s="80" t="b">
        <f t="shared" si="457"/>
        <v>0</v>
      </c>
      <c r="BS286" s="80" t="b">
        <f t="shared" si="458"/>
        <v>0</v>
      </c>
      <c r="BT286" s="80" t="b">
        <f t="shared" si="459"/>
        <v>0</v>
      </c>
      <c r="BU286" s="80" t="b">
        <f t="shared" si="460"/>
        <v>0</v>
      </c>
      <c r="BV286" s="80" t="b">
        <f t="shared" si="461"/>
        <v>0</v>
      </c>
      <c r="BW286" s="80" t="b">
        <f t="shared" si="462"/>
        <v>0</v>
      </c>
      <c r="BX286" s="80" t="b">
        <f t="shared" si="463"/>
        <v>0</v>
      </c>
      <c r="BY286" s="80" t="b">
        <f t="shared" si="464"/>
        <v>0</v>
      </c>
      <c r="BZ286" s="80" t="b">
        <f t="shared" si="465"/>
        <v>0</v>
      </c>
      <c r="CA286" s="80" t="b">
        <f t="shared" si="466"/>
        <v>0</v>
      </c>
      <c r="CB286" s="80" t="b">
        <f t="shared" si="467"/>
        <v>0</v>
      </c>
      <c r="CC286" s="80" t="b">
        <f t="shared" si="468"/>
        <v>0</v>
      </c>
      <c r="CD286" s="80" t="b">
        <f t="shared" si="469"/>
        <v>0</v>
      </c>
      <c r="CE286" s="80" t="b">
        <f t="shared" si="470"/>
        <v>0</v>
      </c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417" t="str">
        <f t="shared" si="341"/>
        <v/>
      </c>
      <c r="GW286" s="415"/>
    </row>
    <row r="287" spans="1:205" ht="15">
      <c r="A287" s="364"/>
      <c r="B287" s="364"/>
      <c r="C287" s="75"/>
      <c r="D287" s="19"/>
      <c r="E287" s="19"/>
      <c r="F287" s="234">
        <v>103</v>
      </c>
      <c r="G287" s="81" t="str">
        <f t="shared" si="407"/>
        <v/>
      </c>
      <c r="H287" s="81" t="str">
        <f t="shared" si="408"/>
        <v/>
      </c>
      <c r="I287" s="81" t="str">
        <f t="shared" si="409"/>
        <v/>
      </c>
      <c r="J287" s="81" t="str">
        <f t="shared" si="410"/>
        <v/>
      </c>
      <c r="K287" s="81" t="str">
        <f t="shared" si="411"/>
        <v/>
      </c>
      <c r="L287" s="81" t="str">
        <f t="shared" si="412"/>
        <v/>
      </c>
      <c r="M287" s="81" t="str">
        <f t="shared" si="413"/>
        <v/>
      </c>
      <c r="N287" s="81" t="str">
        <f t="shared" si="414"/>
        <v/>
      </c>
      <c r="O287" s="81" t="str">
        <f t="shared" si="415"/>
        <v/>
      </c>
      <c r="P287" s="81" t="str">
        <f t="shared" si="416"/>
        <v/>
      </c>
      <c r="Q287" s="81" t="str">
        <f t="shared" si="417"/>
        <v/>
      </c>
      <c r="R287" s="81" t="str">
        <f t="shared" si="418"/>
        <v/>
      </c>
      <c r="S287" s="81" t="str">
        <f t="shared" si="419"/>
        <v/>
      </c>
      <c r="T287" s="81" t="str">
        <f t="shared" si="420"/>
        <v/>
      </c>
      <c r="U287" s="81" t="str">
        <f t="shared" si="421"/>
        <v/>
      </c>
      <c r="V287" s="81" t="str">
        <f t="shared" si="422"/>
        <v/>
      </c>
      <c r="W287" s="81" t="str">
        <f t="shared" si="423"/>
        <v/>
      </c>
      <c r="X287" s="81" t="str">
        <f t="shared" si="424"/>
        <v/>
      </c>
      <c r="Y287" s="81" t="str">
        <f t="shared" si="425"/>
        <v/>
      </c>
      <c r="Z287" s="81" t="str">
        <f t="shared" si="426"/>
        <v/>
      </c>
      <c r="AA287" s="81" t="str">
        <f t="shared" si="427"/>
        <v/>
      </c>
      <c r="AB287" s="81" t="str">
        <f t="shared" si="428"/>
        <v/>
      </c>
      <c r="AC287" s="81" t="str">
        <f t="shared" si="429"/>
        <v/>
      </c>
      <c r="AD287" s="81" t="str">
        <f t="shared" si="430"/>
        <v/>
      </c>
      <c r="AE287" s="81" t="str">
        <f t="shared" si="431"/>
        <v/>
      </c>
      <c r="AF287" s="81" t="str">
        <f t="shared" si="432"/>
        <v/>
      </c>
      <c r="AG287" s="81" t="str">
        <f t="shared" si="433"/>
        <v/>
      </c>
      <c r="AH287" s="81" t="str">
        <f t="shared" si="434"/>
        <v/>
      </c>
      <c r="AI287" s="81" t="str">
        <f t="shared" si="435"/>
        <v/>
      </c>
      <c r="AJ287" s="81" t="str">
        <f t="shared" si="436"/>
        <v/>
      </c>
      <c r="AK287" s="81" t="str">
        <f t="shared" si="437"/>
        <v/>
      </c>
      <c r="AL287" s="404" t="str">
        <f>IF(CALCULADORA!$M$2="VERANO",IF('H. VER.'!F112="","",'H. VER.'!F112),IF('H. INV.'!F112="","",'H. INV.'!F112))</f>
        <v/>
      </c>
      <c r="AM287" s="404" t="str">
        <f>IF(CALCULADORA!$M$2="VERANO",IF('H. VER.'!V112="","",'H. VER.'!V112),IF('H. INV.'!V112="","",'H. INV.'!V112))</f>
        <v/>
      </c>
      <c r="AN287" s="404" t="str">
        <f>IF(CALCULADORA!$M$2="VERANO",IF('H. VER.'!AL112="","",'H. VER.'!AL112),IF('H. INV.'!AL112="","",'H. INV.'!AL112))</f>
        <v/>
      </c>
      <c r="AO287" s="19"/>
      <c r="AP287" s="19"/>
      <c r="AQ287" s="19"/>
      <c r="AR287" s="19"/>
      <c r="AS287" s="19"/>
      <c r="AT287" s="19"/>
      <c r="AU287" s="19"/>
      <c r="AV287" s="19"/>
      <c r="AW287" s="75" t="str">
        <f t="shared" si="438"/>
        <v/>
      </c>
      <c r="AX287" s="75" t="str">
        <f t="shared" si="439"/>
        <v/>
      </c>
      <c r="AY287" s="75" t="str">
        <f t="shared" si="471"/>
        <v/>
      </c>
      <c r="AZ287" s="19"/>
      <c r="BA287" s="80" t="b">
        <f t="shared" si="440"/>
        <v>0</v>
      </c>
      <c r="BB287" s="80" t="b">
        <f t="shared" si="441"/>
        <v>0</v>
      </c>
      <c r="BC287" s="80" t="b">
        <f t="shared" si="442"/>
        <v>0</v>
      </c>
      <c r="BD287" s="80" t="b">
        <f t="shared" si="443"/>
        <v>0</v>
      </c>
      <c r="BE287" s="80" t="b">
        <f t="shared" si="444"/>
        <v>0</v>
      </c>
      <c r="BF287" s="80" t="b">
        <f t="shared" si="445"/>
        <v>0</v>
      </c>
      <c r="BG287" s="80" t="b">
        <f t="shared" si="446"/>
        <v>0</v>
      </c>
      <c r="BH287" s="80" t="b">
        <f t="shared" si="447"/>
        <v>0</v>
      </c>
      <c r="BI287" s="80" t="b">
        <f t="shared" si="448"/>
        <v>0</v>
      </c>
      <c r="BJ287" s="80" t="b">
        <f t="shared" si="449"/>
        <v>0</v>
      </c>
      <c r="BK287" s="80" t="b">
        <f t="shared" si="450"/>
        <v>0</v>
      </c>
      <c r="BL287" s="80" t="b">
        <f t="shared" si="451"/>
        <v>0</v>
      </c>
      <c r="BM287" s="80" t="b">
        <f t="shared" si="452"/>
        <v>0</v>
      </c>
      <c r="BN287" s="80" t="b">
        <f t="shared" si="453"/>
        <v>0</v>
      </c>
      <c r="BO287" s="80" t="b">
        <f t="shared" si="454"/>
        <v>0</v>
      </c>
      <c r="BP287" s="80" t="b">
        <f t="shared" si="455"/>
        <v>0</v>
      </c>
      <c r="BQ287" s="80" t="b">
        <f t="shared" si="456"/>
        <v>0</v>
      </c>
      <c r="BR287" s="80" t="b">
        <f t="shared" si="457"/>
        <v>0</v>
      </c>
      <c r="BS287" s="80" t="b">
        <f t="shared" si="458"/>
        <v>0</v>
      </c>
      <c r="BT287" s="80" t="b">
        <f t="shared" si="459"/>
        <v>0</v>
      </c>
      <c r="BU287" s="80" t="b">
        <f t="shared" si="460"/>
        <v>0</v>
      </c>
      <c r="BV287" s="80" t="b">
        <f t="shared" si="461"/>
        <v>0</v>
      </c>
      <c r="BW287" s="80" t="b">
        <f t="shared" si="462"/>
        <v>0</v>
      </c>
      <c r="BX287" s="80" t="b">
        <f t="shared" si="463"/>
        <v>0</v>
      </c>
      <c r="BY287" s="80" t="b">
        <f t="shared" si="464"/>
        <v>0</v>
      </c>
      <c r="BZ287" s="80" t="b">
        <f t="shared" si="465"/>
        <v>0</v>
      </c>
      <c r="CA287" s="80" t="b">
        <f t="shared" si="466"/>
        <v>0</v>
      </c>
      <c r="CB287" s="80" t="b">
        <f t="shared" si="467"/>
        <v>0</v>
      </c>
      <c r="CC287" s="80" t="b">
        <f t="shared" si="468"/>
        <v>0</v>
      </c>
      <c r="CD287" s="80" t="b">
        <f t="shared" si="469"/>
        <v>0</v>
      </c>
      <c r="CE287" s="80" t="b">
        <f t="shared" si="470"/>
        <v>0</v>
      </c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417" t="str">
        <f t="shared" si="341"/>
        <v/>
      </c>
      <c r="GW287" s="415"/>
    </row>
    <row r="288" spans="1:205" ht="15">
      <c r="A288" s="364"/>
      <c r="B288" s="364"/>
      <c r="C288" s="75"/>
      <c r="D288" s="19"/>
      <c r="E288" s="19"/>
      <c r="F288" s="234">
        <v>104</v>
      </c>
      <c r="G288" s="81" t="str">
        <f t="shared" si="407"/>
        <v/>
      </c>
      <c r="H288" s="81" t="str">
        <f t="shared" si="408"/>
        <v/>
      </c>
      <c r="I288" s="81" t="str">
        <f t="shared" si="409"/>
        <v/>
      </c>
      <c r="J288" s="81" t="str">
        <f t="shared" si="410"/>
        <v/>
      </c>
      <c r="K288" s="81" t="str">
        <f t="shared" si="411"/>
        <v/>
      </c>
      <c r="L288" s="81" t="str">
        <f t="shared" si="412"/>
        <v/>
      </c>
      <c r="M288" s="81" t="str">
        <f t="shared" si="413"/>
        <v/>
      </c>
      <c r="N288" s="81" t="str">
        <f t="shared" si="414"/>
        <v/>
      </c>
      <c r="O288" s="81" t="str">
        <f t="shared" si="415"/>
        <v/>
      </c>
      <c r="P288" s="81" t="str">
        <f t="shared" si="416"/>
        <v/>
      </c>
      <c r="Q288" s="81" t="str">
        <f t="shared" si="417"/>
        <v/>
      </c>
      <c r="R288" s="81" t="str">
        <f t="shared" si="418"/>
        <v/>
      </c>
      <c r="S288" s="81" t="str">
        <f t="shared" si="419"/>
        <v/>
      </c>
      <c r="T288" s="81" t="str">
        <f t="shared" si="420"/>
        <v/>
      </c>
      <c r="U288" s="81" t="str">
        <f t="shared" si="421"/>
        <v/>
      </c>
      <c r="V288" s="81" t="str">
        <f t="shared" si="422"/>
        <v/>
      </c>
      <c r="W288" s="81" t="str">
        <f t="shared" si="423"/>
        <v/>
      </c>
      <c r="X288" s="81" t="str">
        <f t="shared" si="424"/>
        <v/>
      </c>
      <c r="Y288" s="81" t="str">
        <f t="shared" si="425"/>
        <v/>
      </c>
      <c r="Z288" s="81" t="str">
        <f t="shared" si="426"/>
        <v/>
      </c>
      <c r="AA288" s="81" t="str">
        <f t="shared" si="427"/>
        <v/>
      </c>
      <c r="AB288" s="81" t="str">
        <f t="shared" si="428"/>
        <v/>
      </c>
      <c r="AC288" s="81" t="str">
        <f t="shared" si="429"/>
        <v/>
      </c>
      <c r="AD288" s="81" t="str">
        <f t="shared" si="430"/>
        <v/>
      </c>
      <c r="AE288" s="81" t="str">
        <f t="shared" si="431"/>
        <v/>
      </c>
      <c r="AF288" s="81" t="str">
        <f t="shared" si="432"/>
        <v/>
      </c>
      <c r="AG288" s="81" t="str">
        <f t="shared" si="433"/>
        <v/>
      </c>
      <c r="AH288" s="81" t="str">
        <f t="shared" si="434"/>
        <v/>
      </c>
      <c r="AI288" s="81" t="str">
        <f t="shared" si="435"/>
        <v/>
      </c>
      <c r="AJ288" s="81" t="str">
        <f t="shared" si="436"/>
        <v/>
      </c>
      <c r="AK288" s="81" t="str">
        <f t="shared" si="437"/>
        <v/>
      </c>
      <c r="AL288" s="404" t="str">
        <f>IF(CALCULADORA!$M$2="VERANO",IF('H. VER.'!F113="","",'H. VER.'!F113),IF('H. INV.'!F113="","",'H. INV.'!F113))</f>
        <v/>
      </c>
      <c r="AM288" s="404" t="str">
        <f>IF(CALCULADORA!$M$2="VERANO",IF('H. VER.'!V113="","",'H. VER.'!V113),IF('H. INV.'!V113="","",'H. INV.'!V113))</f>
        <v/>
      </c>
      <c r="AN288" s="404" t="str">
        <f>IF(CALCULADORA!$M$2="VERANO",IF('H. VER.'!AL113="","",'H. VER.'!AL113),IF('H. INV.'!AL113="","",'H. INV.'!AL113))</f>
        <v/>
      </c>
      <c r="AO288" s="19"/>
      <c r="AP288" s="19"/>
      <c r="AQ288" s="19"/>
      <c r="AR288" s="19"/>
      <c r="AS288" s="19"/>
      <c r="AT288" s="19"/>
      <c r="AU288" s="19"/>
      <c r="AV288" s="19"/>
      <c r="AW288" s="75" t="str">
        <f t="shared" si="438"/>
        <v/>
      </c>
      <c r="AX288" s="75" t="str">
        <f t="shared" si="439"/>
        <v/>
      </c>
      <c r="AY288" s="75" t="str">
        <f t="shared" si="471"/>
        <v/>
      </c>
      <c r="AZ288" s="19"/>
      <c r="BA288" s="80" t="b">
        <f t="shared" si="440"/>
        <v>0</v>
      </c>
      <c r="BB288" s="80" t="b">
        <f t="shared" si="441"/>
        <v>0</v>
      </c>
      <c r="BC288" s="80" t="b">
        <f t="shared" si="442"/>
        <v>0</v>
      </c>
      <c r="BD288" s="80" t="b">
        <f t="shared" si="443"/>
        <v>0</v>
      </c>
      <c r="BE288" s="80" t="b">
        <f t="shared" si="444"/>
        <v>0</v>
      </c>
      <c r="BF288" s="80" t="b">
        <f t="shared" si="445"/>
        <v>0</v>
      </c>
      <c r="BG288" s="80" t="b">
        <f t="shared" si="446"/>
        <v>0</v>
      </c>
      <c r="BH288" s="80" t="b">
        <f t="shared" si="447"/>
        <v>0</v>
      </c>
      <c r="BI288" s="80" t="b">
        <f t="shared" si="448"/>
        <v>0</v>
      </c>
      <c r="BJ288" s="80" t="b">
        <f t="shared" si="449"/>
        <v>0</v>
      </c>
      <c r="BK288" s="80" t="b">
        <f t="shared" si="450"/>
        <v>0</v>
      </c>
      <c r="BL288" s="80" t="b">
        <f t="shared" si="451"/>
        <v>0</v>
      </c>
      <c r="BM288" s="80" t="b">
        <f t="shared" si="452"/>
        <v>0</v>
      </c>
      <c r="BN288" s="80" t="b">
        <f t="shared" si="453"/>
        <v>0</v>
      </c>
      <c r="BO288" s="80" t="b">
        <f t="shared" si="454"/>
        <v>0</v>
      </c>
      <c r="BP288" s="80" t="b">
        <f t="shared" si="455"/>
        <v>0</v>
      </c>
      <c r="BQ288" s="80" t="b">
        <f t="shared" si="456"/>
        <v>0</v>
      </c>
      <c r="BR288" s="80" t="b">
        <f t="shared" si="457"/>
        <v>0</v>
      </c>
      <c r="BS288" s="80" t="b">
        <f t="shared" si="458"/>
        <v>0</v>
      </c>
      <c r="BT288" s="80" t="b">
        <f t="shared" si="459"/>
        <v>0</v>
      </c>
      <c r="BU288" s="80" t="b">
        <f t="shared" si="460"/>
        <v>0</v>
      </c>
      <c r="BV288" s="80" t="b">
        <f t="shared" si="461"/>
        <v>0</v>
      </c>
      <c r="BW288" s="80" t="b">
        <f t="shared" si="462"/>
        <v>0</v>
      </c>
      <c r="BX288" s="80" t="b">
        <f t="shared" si="463"/>
        <v>0</v>
      </c>
      <c r="BY288" s="80" t="b">
        <f t="shared" si="464"/>
        <v>0</v>
      </c>
      <c r="BZ288" s="80" t="b">
        <f t="shared" si="465"/>
        <v>0</v>
      </c>
      <c r="CA288" s="80" t="b">
        <f t="shared" si="466"/>
        <v>0</v>
      </c>
      <c r="CB288" s="80" t="b">
        <f t="shared" si="467"/>
        <v>0</v>
      </c>
      <c r="CC288" s="80" t="b">
        <f t="shared" si="468"/>
        <v>0</v>
      </c>
      <c r="CD288" s="80" t="b">
        <f t="shared" si="469"/>
        <v>0</v>
      </c>
      <c r="CE288" s="80" t="b">
        <f t="shared" si="470"/>
        <v>0</v>
      </c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417" t="str">
        <f t="shared" ref="GV288:GV308" si="472">AM314</f>
        <v/>
      </c>
      <c r="GW288" s="415"/>
    </row>
    <row r="289" spans="1:205" ht="15">
      <c r="A289" s="364"/>
      <c r="B289" s="364"/>
      <c r="C289" s="75"/>
      <c r="D289" s="19"/>
      <c r="E289" s="19"/>
      <c r="F289" s="234">
        <v>105</v>
      </c>
      <c r="G289" s="81" t="str">
        <f t="shared" si="407"/>
        <v/>
      </c>
      <c r="H289" s="81" t="str">
        <f t="shared" si="408"/>
        <v/>
      </c>
      <c r="I289" s="81" t="str">
        <f t="shared" si="409"/>
        <v/>
      </c>
      <c r="J289" s="81" t="str">
        <f t="shared" si="410"/>
        <v/>
      </c>
      <c r="K289" s="81" t="str">
        <f t="shared" si="411"/>
        <v/>
      </c>
      <c r="L289" s="81" t="str">
        <f t="shared" si="412"/>
        <v/>
      </c>
      <c r="M289" s="81" t="str">
        <f t="shared" si="413"/>
        <v/>
      </c>
      <c r="N289" s="81" t="str">
        <f t="shared" si="414"/>
        <v/>
      </c>
      <c r="O289" s="81" t="str">
        <f t="shared" si="415"/>
        <v/>
      </c>
      <c r="P289" s="81" t="str">
        <f t="shared" si="416"/>
        <v/>
      </c>
      <c r="Q289" s="81" t="str">
        <f t="shared" si="417"/>
        <v/>
      </c>
      <c r="R289" s="81" t="str">
        <f t="shared" si="418"/>
        <v/>
      </c>
      <c r="S289" s="81" t="str">
        <f t="shared" si="419"/>
        <v/>
      </c>
      <c r="T289" s="81" t="str">
        <f t="shared" si="420"/>
        <v/>
      </c>
      <c r="U289" s="81" t="str">
        <f t="shared" si="421"/>
        <v/>
      </c>
      <c r="V289" s="81" t="str">
        <f t="shared" si="422"/>
        <v/>
      </c>
      <c r="W289" s="81" t="str">
        <f t="shared" si="423"/>
        <v/>
      </c>
      <c r="X289" s="81" t="str">
        <f t="shared" si="424"/>
        <v/>
      </c>
      <c r="Y289" s="81" t="str">
        <f t="shared" si="425"/>
        <v/>
      </c>
      <c r="Z289" s="81" t="str">
        <f t="shared" si="426"/>
        <v/>
      </c>
      <c r="AA289" s="81" t="str">
        <f t="shared" si="427"/>
        <v/>
      </c>
      <c r="AB289" s="81" t="str">
        <f t="shared" si="428"/>
        <v/>
      </c>
      <c r="AC289" s="81" t="str">
        <f t="shared" si="429"/>
        <v/>
      </c>
      <c r="AD289" s="81" t="str">
        <f t="shared" si="430"/>
        <v/>
      </c>
      <c r="AE289" s="81" t="str">
        <f t="shared" si="431"/>
        <v/>
      </c>
      <c r="AF289" s="81" t="str">
        <f t="shared" si="432"/>
        <v/>
      </c>
      <c r="AG289" s="81" t="str">
        <f t="shared" si="433"/>
        <v/>
      </c>
      <c r="AH289" s="81" t="str">
        <f t="shared" si="434"/>
        <v/>
      </c>
      <c r="AI289" s="81" t="str">
        <f t="shared" si="435"/>
        <v/>
      </c>
      <c r="AJ289" s="81" t="str">
        <f t="shared" si="436"/>
        <v/>
      </c>
      <c r="AK289" s="81" t="str">
        <f t="shared" si="437"/>
        <v/>
      </c>
      <c r="AL289" s="404" t="str">
        <f>IF(CALCULADORA!$M$2="VERANO",IF('H. VER.'!F114="","",'H. VER.'!F114),IF('H. INV.'!F114="","",'H. INV.'!F114))</f>
        <v/>
      </c>
      <c r="AM289" s="404" t="str">
        <f>IF(CALCULADORA!$M$2="VERANO",IF('H. VER.'!V114="","",'H. VER.'!V114),IF('H. INV.'!V114="","",'H. INV.'!V114))</f>
        <v/>
      </c>
      <c r="AN289" s="404" t="str">
        <f>IF(CALCULADORA!$M$2="VERANO",IF('H. VER.'!AL114="","",'H. VER.'!AL114),IF('H. INV.'!AL114="","",'H. INV.'!AL114))</f>
        <v/>
      </c>
      <c r="AO289" s="19"/>
      <c r="AP289" s="19"/>
      <c r="AQ289" s="19"/>
      <c r="AR289" s="19"/>
      <c r="AS289" s="19"/>
      <c r="AT289" s="19"/>
      <c r="AU289" s="19"/>
      <c r="AV289" s="19"/>
      <c r="AW289" s="75" t="str">
        <f t="shared" si="438"/>
        <v/>
      </c>
      <c r="AX289" s="75" t="str">
        <f t="shared" si="439"/>
        <v/>
      </c>
      <c r="AY289" s="75" t="str">
        <f t="shared" si="471"/>
        <v/>
      </c>
      <c r="AZ289" s="19"/>
      <c r="BA289" s="80" t="b">
        <f t="shared" si="440"/>
        <v>0</v>
      </c>
      <c r="BB289" s="80" t="b">
        <f t="shared" si="441"/>
        <v>0</v>
      </c>
      <c r="BC289" s="80" t="b">
        <f t="shared" si="442"/>
        <v>0</v>
      </c>
      <c r="BD289" s="80" t="b">
        <f t="shared" si="443"/>
        <v>0</v>
      </c>
      <c r="BE289" s="80" t="b">
        <f t="shared" si="444"/>
        <v>0</v>
      </c>
      <c r="BF289" s="80" t="b">
        <f t="shared" si="445"/>
        <v>0</v>
      </c>
      <c r="BG289" s="80" t="b">
        <f t="shared" si="446"/>
        <v>0</v>
      </c>
      <c r="BH289" s="80" t="b">
        <f t="shared" si="447"/>
        <v>0</v>
      </c>
      <c r="BI289" s="80" t="b">
        <f t="shared" si="448"/>
        <v>0</v>
      </c>
      <c r="BJ289" s="80" t="b">
        <f t="shared" si="449"/>
        <v>0</v>
      </c>
      <c r="BK289" s="80" t="b">
        <f t="shared" si="450"/>
        <v>0</v>
      </c>
      <c r="BL289" s="80" t="b">
        <f t="shared" si="451"/>
        <v>0</v>
      </c>
      <c r="BM289" s="80" t="b">
        <f t="shared" si="452"/>
        <v>0</v>
      </c>
      <c r="BN289" s="80" t="b">
        <f t="shared" si="453"/>
        <v>0</v>
      </c>
      <c r="BO289" s="80" t="b">
        <f t="shared" si="454"/>
        <v>0</v>
      </c>
      <c r="BP289" s="80" t="b">
        <f t="shared" si="455"/>
        <v>0</v>
      </c>
      <c r="BQ289" s="80" t="b">
        <f t="shared" si="456"/>
        <v>0</v>
      </c>
      <c r="BR289" s="80" t="b">
        <f t="shared" si="457"/>
        <v>0</v>
      </c>
      <c r="BS289" s="80" t="b">
        <f t="shared" si="458"/>
        <v>0</v>
      </c>
      <c r="BT289" s="80" t="b">
        <f t="shared" si="459"/>
        <v>0</v>
      </c>
      <c r="BU289" s="80" t="b">
        <f t="shared" si="460"/>
        <v>0</v>
      </c>
      <c r="BV289" s="80" t="b">
        <f t="shared" si="461"/>
        <v>0</v>
      </c>
      <c r="BW289" s="80" t="b">
        <f t="shared" si="462"/>
        <v>0</v>
      </c>
      <c r="BX289" s="80" t="b">
        <f t="shared" si="463"/>
        <v>0</v>
      </c>
      <c r="BY289" s="80" t="b">
        <f t="shared" si="464"/>
        <v>0</v>
      </c>
      <c r="BZ289" s="80" t="b">
        <f t="shared" si="465"/>
        <v>0</v>
      </c>
      <c r="CA289" s="80" t="b">
        <f t="shared" si="466"/>
        <v>0</v>
      </c>
      <c r="CB289" s="80" t="b">
        <f t="shared" si="467"/>
        <v>0</v>
      </c>
      <c r="CC289" s="80" t="b">
        <f t="shared" si="468"/>
        <v>0</v>
      </c>
      <c r="CD289" s="80" t="b">
        <f t="shared" si="469"/>
        <v>0</v>
      </c>
      <c r="CE289" s="80" t="b">
        <f t="shared" si="470"/>
        <v>0</v>
      </c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417" t="str">
        <f t="shared" si="472"/>
        <v/>
      </c>
      <c r="GW289" s="415"/>
    </row>
    <row r="290" spans="1:205" ht="15">
      <c r="A290" s="364"/>
      <c r="B290" s="364"/>
      <c r="C290" s="75"/>
      <c r="D290" s="19"/>
      <c r="E290" s="19"/>
      <c r="F290" s="234">
        <v>106</v>
      </c>
      <c r="G290" s="81" t="str">
        <f t="shared" si="407"/>
        <v/>
      </c>
      <c r="H290" s="81" t="str">
        <f t="shared" si="408"/>
        <v/>
      </c>
      <c r="I290" s="81" t="str">
        <f t="shared" si="409"/>
        <v/>
      </c>
      <c r="J290" s="81" t="str">
        <f t="shared" si="410"/>
        <v/>
      </c>
      <c r="K290" s="81" t="str">
        <f t="shared" si="411"/>
        <v/>
      </c>
      <c r="L290" s="81" t="str">
        <f t="shared" si="412"/>
        <v/>
      </c>
      <c r="M290" s="81" t="str">
        <f t="shared" si="413"/>
        <v/>
      </c>
      <c r="N290" s="81" t="str">
        <f t="shared" si="414"/>
        <v/>
      </c>
      <c r="O290" s="81" t="str">
        <f t="shared" si="415"/>
        <v/>
      </c>
      <c r="P290" s="81" t="str">
        <f t="shared" si="416"/>
        <v/>
      </c>
      <c r="Q290" s="81" t="str">
        <f t="shared" si="417"/>
        <v/>
      </c>
      <c r="R290" s="81" t="str">
        <f t="shared" si="418"/>
        <v/>
      </c>
      <c r="S290" s="81" t="str">
        <f t="shared" si="419"/>
        <v/>
      </c>
      <c r="T290" s="81" t="str">
        <f t="shared" si="420"/>
        <v/>
      </c>
      <c r="U290" s="81" t="str">
        <f t="shared" si="421"/>
        <v/>
      </c>
      <c r="V290" s="81" t="str">
        <f t="shared" si="422"/>
        <v/>
      </c>
      <c r="W290" s="81" t="str">
        <f t="shared" si="423"/>
        <v/>
      </c>
      <c r="X290" s="81" t="str">
        <f t="shared" si="424"/>
        <v/>
      </c>
      <c r="Y290" s="81" t="str">
        <f t="shared" si="425"/>
        <v/>
      </c>
      <c r="Z290" s="81" t="str">
        <f t="shared" si="426"/>
        <v/>
      </c>
      <c r="AA290" s="81" t="str">
        <f t="shared" si="427"/>
        <v/>
      </c>
      <c r="AB290" s="81" t="str">
        <f t="shared" si="428"/>
        <v/>
      </c>
      <c r="AC290" s="81" t="str">
        <f t="shared" si="429"/>
        <v/>
      </c>
      <c r="AD290" s="81" t="str">
        <f t="shared" si="430"/>
        <v/>
      </c>
      <c r="AE290" s="81" t="str">
        <f t="shared" si="431"/>
        <v/>
      </c>
      <c r="AF290" s="81" t="str">
        <f t="shared" si="432"/>
        <v/>
      </c>
      <c r="AG290" s="81" t="str">
        <f t="shared" si="433"/>
        <v/>
      </c>
      <c r="AH290" s="81" t="str">
        <f t="shared" si="434"/>
        <v/>
      </c>
      <c r="AI290" s="81" t="str">
        <f t="shared" si="435"/>
        <v/>
      </c>
      <c r="AJ290" s="81" t="str">
        <f t="shared" si="436"/>
        <v/>
      </c>
      <c r="AK290" s="81" t="str">
        <f t="shared" si="437"/>
        <v/>
      </c>
      <c r="AL290" s="404" t="str">
        <f>IF(CALCULADORA!$M$2="VERANO",IF('H. VER.'!F115="","",'H. VER.'!F115),IF('H. INV.'!F115="","",'H. INV.'!F115))</f>
        <v/>
      </c>
      <c r="AM290" s="404" t="str">
        <f>IF(CALCULADORA!$M$2="VERANO",IF('H. VER.'!V115="","",'H. VER.'!V115),IF('H. INV.'!V115="","",'H. INV.'!V115))</f>
        <v/>
      </c>
      <c r="AN290" s="404" t="str">
        <f>IF(CALCULADORA!$M$2="VERANO",IF('H. VER.'!AL115="","",'H. VER.'!AL115),IF('H. INV.'!AL115="","",'H. INV.'!AL115))</f>
        <v/>
      </c>
      <c r="AO290" s="19"/>
      <c r="AP290" s="19"/>
      <c r="AQ290" s="19"/>
      <c r="AR290" s="19"/>
      <c r="AS290" s="19"/>
      <c r="AT290" s="19"/>
      <c r="AU290" s="19"/>
      <c r="AV290" s="19"/>
      <c r="AW290" s="75" t="str">
        <f t="shared" si="438"/>
        <v/>
      </c>
      <c r="AX290" s="75" t="str">
        <f t="shared" si="439"/>
        <v/>
      </c>
      <c r="AY290" s="75" t="str">
        <f t="shared" si="471"/>
        <v/>
      </c>
      <c r="AZ290" s="19"/>
      <c r="BA290" s="80" t="b">
        <f t="shared" si="440"/>
        <v>0</v>
      </c>
      <c r="BB290" s="80" t="b">
        <f t="shared" si="441"/>
        <v>0</v>
      </c>
      <c r="BC290" s="80" t="b">
        <f t="shared" si="442"/>
        <v>0</v>
      </c>
      <c r="BD290" s="80" t="b">
        <f t="shared" si="443"/>
        <v>0</v>
      </c>
      <c r="BE290" s="80" t="b">
        <f t="shared" si="444"/>
        <v>0</v>
      </c>
      <c r="BF290" s="80" t="b">
        <f t="shared" si="445"/>
        <v>0</v>
      </c>
      <c r="BG290" s="80" t="b">
        <f t="shared" si="446"/>
        <v>0</v>
      </c>
      <c r="BH290" s="80" t="b">
        <f t="shared" si="447"/>
        <v>0</v>
      </c>
      <c r="BI290" s="80" t="b">
        <f t="shared" si="448"/>
        <v>0</v>
      </c>
      <c r="BJ290" s="80" t="b">
        <f t="shared" si="449"/>
        <v>0</v>
      </c>
      <c r="BK290" s="80" t="b">
        <f t="shared" si="450"/>
        <v>0</v>
      </c>
      <c r="BL290" s="80" t="b">
        <f t="shared" si="451"/>
        <v>0</v>
      </c>
      <c r="BM290" s="80" t="b">
        <f t="shared" si="452"/>
        <v>0</v>
      </c>
      <c r="BN290" s="80" t="b">
        <f t="shared" si="453"/>
        <v>0</v>
      </c>
      <c r="BO290" s="80" t="b">
        <f t="shared" si="454"/>
        <v>0</v>
      </c>
      <c r="BP290" s="80" t="b">
        <f t="shared" si="455"/>
        <v>0</v>
      </c>
      <c r="BQ290" s="80" t="b">
        <f t="shared" si="456"/>
        <v>0</v>
      </c>
      <c r="BR290" s="80" t="b">
        <f t="shared" si="457"/>
        <v>0</v>
      </c>
      <c r="BS290" s="80" t="b">
        <f t="shared" si="458"/>
        <v>0</v>
      </c>
      <c r="BT290" s="80" t="b">
        <f t="shared" si="459"/>
        <v>0</v>
      </c>
      <c r="BU290" s="80" t="b">
        <f t="shared" si="460"/>
        <v>0</v>
      </c>
      <c r="BV290" s="80" t="b">
        <f t="shared" si="461"/>
        <v>0</v>
      </c>
      <c r="BW290" s="80" t="b">
        <f t="shared" si="462"/>
        <v>0</v>
      </c>
      <c r="BX290" s="80" t="b">
        <f t="shared" si="463"/>
        <v>0</v>
      </c>
      <c r="BY290" s="80" t="b">
        <f t="shared" si="464"/>
        <v>0</v>
      </c>
      <c r="BZ290" s="80" t="b">
        <f t="shared" si="465"/>
        <v>0</v>
      </c>
      <c r="CA290" s="80" t="b">
        <f t="shared" si="466"/>
        <v>0</v>
      </c>
      <c r="CB290" s="80" t="b">
        <f t="shared" si="467"/>
        <v>0</v>
      </c>
      <c r="CC290" s="80" t="b">
        <f t="shared" si="468"/>
        <v>0</v>
      </c>
      <c r="CD290" s="80" t="b">
        <f t="shared" si="469"/>
        <v>0</v>
      </c>
      <c r="CE290" s="80" t="b">
        <f t="shared" si="470"/>
        <v>0</v>
      </c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417" t="str">
        <f t="shared" si="472"/>
        <v/>
      </c>
      <c r="GW290" s="415"/>
    </row>
    <row r="291" spans="1:205" ht="15">
      <c r="A291" s="364"/>
      <c r="B291" s="364"/>
      <c r="C291" s="75"/>
      <c r="D291" s="19"/>
      <c r="E291" s="19"/>
      <c r="F291" s="234">
        <v>107</v>
      </c>
      <c r="G291" s="81" t="str">
        <f t="shared" si="407"/>
        <v/>
      </c>
      <c r="H291" s="81" t="str">
        <f t="shared" si="408"/>
        <v/>
      </c>
      <c r="I291" s="81" t="str">
        <f t="shared" si="409"/>
        <v/>
      </c>
      <c r="J291" s="81" t="str">
        <f t="shared" si="410"/>
        <v/>
      </c>
      <c r="K291" s="81" t="str">
        <f t="shared" si="411"/>
        <v/>
      </c>
      <c r="L291" s="81" t="str">
        <f t="shared" si="412"/>
        <v/>
      </c>
      <c r="M291" s="81" t="str">
        <f t="shared" si="413"/>
        <v/>
      </c>
      <c r="N291" s="81" t="str">
        <f t="shared" si="414"/>
        <v/>
      </c>
      <c r="O291" s="81" t="str">
        <f t="shared" si="415"/>
        <v/>
      </c>
      <c r="P291" s="81" t="str">
        <f t="shared" si="416"/>
        <v/>
      </c>
      <c r="Q291" s="81" t="str">
        <f t="shared" si="417"/>
        <v/>
      </c>
      <c r="R291" s="81" t="str">
        <f t="shared" si="418"/>
        <v/>
      </c>
      <c r="S291" s="81" t="str">
        <f t="shared" si="419"/>
        <v/>
      </c>
      <c r="T291" s="81" t="str">
        <f t="shared" si="420"/>
        <v/>
      </c>
      <c r="U291" s="81" t="str">
        <f t="shared" si="421"/>
        <v/>
      </c>
      <c r="V291" s="81" t="str">
        <f t="shared" si="422"/>
        <v/>
      </c>
      <c r="W291" s="81" t="str">
        <f t="shared" si="423"/>
        <v/>
      </c>
      <c r="X291" s="81" t="str">
        <f t="shared" si="424"/>
        <v/>
      </c>
      <c r="Y291" s="81" t="str">
        <f t="shared" si="425"/>
        <v/>
      </c>
      <c r="Z291" s="81" t="str">
        <f t="shared" si="426"/>
        <v/>
      </c>
      <c r="AA291" s="81" t="str">
        <f t="shared" si="427"/>
        <v/>
      </c>
      <c r="AB291" s="81" t="str">
        <f t="shared" si="428"/>
        <v/>
      </c>
      <c r="AC291" s="81" t="str">
        <f t="shared" si="429"/>
        <v/>
      </c>
      <c r="AD291" s="81" t="str">
        <f t="shared" si="430"/>
        <v/>
      </c>
      <c r="AE291" s="81" t="str">
        <f t="shared" si="431"/>
        <v/>
      </c>
      <c r="AF291" s="81" t="str">
        <f t="shared" si="432"/>
        <v/>
      </c>
      <c r="AG291" s="81" t="str">
        <f t="shared" si="433"/>
        <v/>
      </c>
      <c r="AH291" s="81" t="str">
        <f t="shared" si="434"/>
        <v/>
      </c>
      <c r="AI291" s="81" t="str">
        <f t="shared" si="435"/>
        <v/>
      </c>
      <c r="AJ291" s="81" t="str">
        <f t="shared" si="436"/>
        <v/>
      </c>
      <c r="AK291" s="81" t="str">
        <f t="shared" si="437"/>
        <v/>
      </c>
      <c r="AL291" s="404" t="str">
        <f>IF(CALCULADORA!$M$2="VERANO",IF('H. VER.'!F116="","",'H. VER.'!F116),IF('H. INV.'!F116="","",'H. INV.'!F116))</f>
        <v/>
      </c>
      <c r="AM291" s="404" t="str">
        <f>IF(CALCULADORA!$M$2="VERANO",IF('H. VER.'!V116="","",'H. VER.'!V116),IF('H. INV.'!V116="","",'H. INV.'!V116))</f>
        <v/>
      </c>
      <c r="AN291" s="404" t="str">
        <f>IF(CALCULADORA!$M$2="VERANO",IF('H. VER.'!AL116="","",'H. VER.'!AL116),IF('H. INV.'!AL116="","",'H. INV.'!AL116))</f>
        <v/>
      </c>
      <c r="AO291" s="19"/>
      <c r="AP291" s="19"/>
      <c r="AQ291" s="19"/>
      <c r="AR291" s="19"/>
      <c r="AS291" s="19"/>
      <c r="AT291" s="19"/>
      <c r="AU291" s="19"/>
      <c r="AV291" s="19"/>
      <c r="AW291" s="75" t="str">
        <f t="shared" si="438"/>
        <v/>
      </c>
      <c r="AX291" s="75" t="str">
        <f t="shared" si="439"/>
        <v/>
      </c>
      <c r="AY291" s="75" t="str">
        <f t="shared" si="471"/>
        <v/>
      </c>
      <c r="AZ291" s="19"/>
      <c r="BA291" s="80" t="b">
        <f t="shared" si="440"/>
        <v>0</v>
      </c>
      <c r="BB291" s="80" t="b">
        <f t="shared" si="441"/>
        <v>0</v>
      </c>
      <c r="BC291" s="80" t="b">
        <f t="shared" si="442"/>
        <v>0</v>
      </c>
      <c r="BD291" s="80" t="b">
        <f t="shared" si="443"/>
        <v>0</v>
      </c>
      <c r="BE291" s="80" t="b">
        <f t="shared" si="444"/>
        <v>0</v>
      </c>
      <c r="BF291" s="80" t="b">
        <f t="shared" si="445"/>
        <v>0</v>
      </c>
      <c r="BG291" s="80" t="b">
        <f t="shared" si="446"/>
        <v>0</v>
      </c>
      <c r="BH291" s="80" t="b">
        <f t="shared" si="447"/>
        <v>0</v>
      </c>
      <c r="BI291" s="80" t="b">
        <f t="shared" si="448"/>
        <v>0</v>
      </c>
      <c r="BJ291" s="80" t="b">
        <f t="shared" si="449"/>
        <v>0</v>
      </c>
      <c r="BK291" s="80" t="b">
        <f t="shared" si="450"/>
        <v>0</v>
      </c>
      <c r="BL291" s="80" t="b">
        <f t="shared" si="451"/>
        <v>0</v>
      </c>
      <c r="BM291" s="80" t="b">
        <f t="shared" si="452"/>
        <v>0</v>
      </c>
      <c r="BN291" s="80" t="b">
        <f t="shared" si="453"/>
        <v>0</v>
      </c>
      <c r="BO291" s="80" t="b">
        <f t="shared" si="454"/>
        <v>0</v>
      </c>
      <c r="BP291" s="80" t="b">
        <f t="shared" si="455"/>
        <v>0</v>
      </c>
      <c r="BQ291" s="80" t="b">
        <f t="shared" si="456"/>
        <v>0</v>
      </c>
      <c r="BR291" s="80" t="b">
        <f t="shared" si="457"/>
        <v>0</v>
      </c>
      <c r="BS291" s="80" t="b">
        <f t="shared" si="458"/>
        <v>0</v>
      </c>
      <c r="BT291" s="80" t="b">
        <f t="shared" si="459"/>
        <v>0</v>
      </c>
      <c r="BU291" s="80" t="b">
        <f t="shared" si="460"/>
        <v>0</v>
      </c>
      <c r="BV291" s="80" t="b">
        <f t="shared" si="461"/>
        <v>0</v>
      </c>
      <c r="BW291" s="80" t="b">
        <f t="shared" si="462"/>
        <v>0</v>
      </c>
      <c r="BX291" s="80" t="b">
        <f t="shared" si="463"/>
        <v>0</v>
      </c>
      <c r="BY291" s="80" t="b">
        <f t="shared" si="464"/>
        <v>0</v>
      </c>
      <c r="BZ291" s="80" t="b">
        <f t="shared" si="465"/>
        <v>0</v>
      </c>
      <c r="CA291" s="80" t="b">
        <f t="shared" si="466"/>
        <v>0</v>
      </c>
      <c r="CB291" s="80" t="b">
        <f t="shared" si="467"/>
        <v>0</v>
      </c>
      <c r="CC291" s="80" t="b">
        <f t="shared" si="468"/>
        <v>0</v>
      </c>
      <c r="CD291" s="80" t="b">
        <f t="shared" si="469"/>
        <v>0</v>
      </c>
      <c r="CE291" s="80" t="b">
        <f t="shared" si="470"/>
        <v>0</v>
      </c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417" t="str">
        <f t="shared" si="472"/>
        <v/>
      </c>
      <c r="GW291" s="415"/>
    </row>
    <row r="292" spans="1:205" ht="15">
      <c r="A292" s="364"/>
      <c r="B292" s="364"/>
      <c r="C292" s="75"/>
      <c r="D292" s="19"/>
      <c r="E292" s="19"/>
      <c r="F292" s="234">
        <v>108</v>
      </c>
      <c r="G292" s="81" t="str">
        <f t="shared" si="407"/>
        <v/>
      </c>
      <c r="H292" s="81" t="str">
        <f t="shared" si="408"/>
        <v/>
      </c>
      <c r="I292" s="81" t="str">
        <f t="shared" si="409"/>
        <v/>
      </c>
      <c r="J292" s="81" t="str">
        <f t="shared" si="410"/>
        <v/>
      </c>
      <c r="K292" s="81" t="str">
        <f t="shared" si="411"/>
        <v/>
      </c>
      <c r="L292" s="81" t="str">
        <f t="shared" si="412"/>
        <v/>
      </c>
      <c r="M292" s="81" t="str">
        <f t="shared" si="413"/>
        <v/>
      </c>
      <c r="N292" s="81" t="str">
        <f t="shared" si="414"/>
        <v/>
      </c>
      <c r="O292" s="81" t="str">
        <f t="shared" si="415"/>
        <v/>
      </c>
      <c r="P292" s="81" t="str">
        <f t="shared" si="416"/>
        <v/>
      </c>
      <c r="Q292" s="81" t="str">
        <f t="shared" si="417"/>
        <v/>
      </c>
      <c r="R292" s="81" t="str">
        <f t="shared" si="418"/>
        <v/>
      </c>
      <c r="S292" s="81" t="str">
        <f t="shared" si="419"/>
        <v/>
      </c>
      <c r="T292" s="81" t="str">
        <f t="shared" si="420"/>
        <v/>
      </c>
      <c r="U292" s="81" t="str">
        <f t="shared" si="421"/>
        <v/>
      </c>
      <c r="V292" s="81" t="str">
        <f t="shared" si="422"/>
        <v/>
      </c>
      <c r="W292" s="81" t="str">
        <f t="shared" si="423"/>
        <v/>
      </c>
      <c r="X292" s="81" t="str">
        <f t="shared" si="424"/>
        <v/>
      </c>
      <c r="Y292" s="81" t="str">
        <f t="shared" si="425"/>
        <v/>
      </c>
      <c r="Z292" s="81" t="str">
        <f t="shared" si="426"/>
        <v/>
      </c>
      <c r="AA292" s="81" t="str">
        <f t="shared" si="427"/>
        <v/>
      </c>
      <c r="AB292" s="81" t="str">
        <f t="shared" si="428"/>
        <v/>
      </c>
      <c r="AC292" s="81" t="str">
        <f t="shared" si="429"/>
        <v/>
      </c>
      <c r="AD292" s="81" t="str">
        <f t="shared" si="430"/>
        <v/>
      </c>
      <c r="AE292" s="81" t="str">
        <f t="shared" si="431"/>
        <v/>
      </c>
      <c r="AF292" s="81" t="str">
        <f t="shared" si="432"/>
        <v/>
      </c>
      <c r="AG292" s="81" t="str">
        <f t="shared" si="433"/>
        <v/>
      </c>
      <c r="AH292" s="81" t="str">
        <f t="shared" si="434"/>
        <v/>
      </c>
      <c r="AI292" s="81" t="str">
        <f t="shared" si="435"/>
        <v/>
      </c>
      <c r="AJ292" s="81" t="str">
        <f t="shared" si="436"/>
        <v/>
      </c>
      <c r="AK292" s="81" t="str">
        <f t="shared" si="437"/>
        <v/>
      </c>
      <c r="AL292" s="404" t="str">
        <f>IF(CALCULADORA!$M$2="VERANO",IF('H. VER.'!F117="","",'H. VER.'!F117),IF('H. INV.'!F117="","",'H. INV.'!F117))</f>
        <v/>
      </c>
      <c r="AM292" s="404" t="str">
        <f>IF(CALCULADORA!$M$2="VERANO",IF('H. VER.'!V117="","",'H. VER.'!V117),IF('H. INV.'!V117="","",'H. INV.'!V117))</f>
        <v/>
      </c>
      <c r="AN292" s="404" t="str">
        <f>IF(CALCULADORA!$M$2="VERANO",IF('H. VER.'!AL117="","",'H. VER.'!AL117),IF('H. INV.'!AL117="","",'H. INV.'!AL117))</f>
        <v/>
      </c>
      <c r="AO292" s="19"/>
      <c r="AP292" s="19"/>
      <c r="AQ292" s="19"/>
      <c r="AR292" s="19"/>
      <c r="AS292" s="19"/>
      <c r="AT292" s="19"/>
      <c r="AU292" s="19"/>
      <c r="AV292" s="19"/>
      <c r="AW292" s="75" t="str">
        <f t="shared" si="438"/>
        <v/>
      </c>
      <c r="AX292" s="75" t="str">
        <f t="shared" si="439"/>
        <v/>
      </c>
      <c r="AY292" s="75" t="str">
        <f t="shared" si="471"/>
        <v/>
      </c>
      <c r="AZ292" s="19"/>
      <c r="BA292" s="80" t="b">
        <f t="shared" si="440"/>
        <v>0</v>
      </c>
      <c r="BB292" s="80" t="b">
        <f t="shared" si="441"/>
        <v>0</v>
      </c>
      <c r="BC292" s="80" t="b">
        <f t="shared" si="442"/>
        <v>0</v>
      </c>
      <c r="BD292" s="80" t="b">
        <f t="shared" si="443"/>
        <v>0</v>
      </c>
      <c r="BE292" s="80" t="b">
        <f t="shared" si="444"/>
        <v>0</v>
      </c>
      <c r="BF292" s="80" t="b">
        <f t="shared" si="445"/>
        <v>0</v>
      </c>
      <c r="BG292" s="80" t="b">
        <f t="shared" si="446"/>
        <v>0</v>
      </c>
      <c r="BH292" s="80" t="b">
        <f t="shared" si="447"/>
        <v>0</v>
      </c>
      <c r="BI292" s="80" t="b">
        <f t="shared" si="448"/>
        <v>0</v>
      </c>
      <c r="BJ292" s="80" t="b">
        <f t="shared" si="449"/>
        <v>0</v>
      </c>
      <c r="BK292" s="80" t="b">
        <f t="shared" si="450"/>
        <v>0</v>
      </c>
      <c r="BL292" s="80" t="b">
        <f t="shared" si="451"/>
        <v>0</v>
      </c>
      <c r="BM292" s="80" t="b">
        <f t="shared" si="452"/>
        <v>0</v>
      </c>
      <c r="BN292" s="80" t="b">
        <f t="shared" si="453"/>
        <v>0</v>
      </c>
      <c r="BO292" s="80" t="b">
        <f t="shared" si="454"/>
        <v>0</v>
      </c>
      <c r="BP292" s="80" t="b">
        <f t="shared" si="455"/>
        <v>0</v>
      </c>
      <c r="BQ292" s="80" t="b">
        <f t="shared" si="456"/>
        <v>0</v>
      </c>
      <c r="BR292" s="80" t="b">
        <f t="shared" si="457"/>
        <v>0</v>
      </c>
      <c r="BS292" s="80" t="b">
        <f t="shared" si="458"/>
        <v>0</v>
      </c>
      <c r="BT292" s="80" t="b">
        <f t="shared" si="459"/>
        <v>0</v>
      </c>
      <c r="BU292" s="80" t="b">
        <f t="shared" si="460"/>
        <v>0</v>
      </c>
      <c r="BV292" s="80" t="b">
        <f t="shared" si="461"/>
        <v>0</v>
      </c>
      <c r="BW292" s="80" t="b">
        <f t="shared" si="462"/>
        <v>0</v>
      </c>
      <c r="BX292" s="80" t="b">
        <f t="shared" si="463"/>
        <v>0</v>
      </c>
      <c r="BY292" s="80" t="b">
        <f t="shared" si="464"/>
        <v>0</v>
      </c>
      <c r="BZ292" s="80" t="b">
        <f t="shared" si="465"/>
        <v>0</v>
      </c>
      <c r="CA292" s="80" t="b">
        <f t="shared" si="466"/>
        <v>0</v>
      </c>
      <c r="CB292" s="80" t="b">
        <f t="shared" si="467"/>
        <v>0</v>
      </c>
      <c r="CC292" s="80" t="b">
        <f t="shared" si="468"/>
        <v>0</v>
      </c>
      <c r="CD292" s="80" t="b">
        <f t="shared" si="469"/>
        <v>0</v>
      </c>
      <c r="CE292" s="80" t="b">
        <f t="shared" si="470"/>
        <v>0</v>
      </c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417" t="str">
        <f t="shared" si="472"/>
        <v/>
      </c>
      <c r="GW292" s="415"/>
    </row>
    <row r="293" spans="1:205" ht="15">
      <c r="A293" s="364"/>
      <c r="B293" s="364"/>
      <c r="C293" s="75"/>
      <c r="D293" s="19"/>
      <c r="E293" s="19"/>
      <c r="F293" s="234">
        <v>109</v>
      </c>
      <c r="G293" s="81" t="str">
        <f t="shared" si="407"/>
        <v/>
      </c>
      <c r="H293" s="81" t="str">
        <f t="shared" si="408"/>
        <v/>
      </c>
      <c r="I293" s="81" t="str">
        <f t="shared" si="409"/>
        <v/>
      </c>
      <c r="J293" s="81" t="str">
        <f t="shared" si="410"/>
        <v/>
      </c>
      <c r="K293" s="81" t="str">
        <f t="shared" si="411"/>
        <v/>
      </c>
      <c r="L293" s="81" t="str">
        <f t="shared" si="412"/>
        <v/>
      </c>
      <c r="M293" s="81" t="str">
        <f t="shared" si="413"/>
        <v/>
      </c>
      <c r="N293" s="81" t="str">
        <f t="shared" si="414"/>
        <v/>
      </c>
      <c r="O293" s="81" t="str">
        <f t="shared" si="415"/>
        <v/>
      </c>
      <c r="P293" s="81" t="str">
        <f t="shared" si="416"/>
        <v/>
      </c>
      <c r="Q293" s="81" t="str">
        <f t="shared" si="417"/>
        <v/>
      </c>
      <c r="R293" s="81" t="str">
        <f t="shared" si="418"/>
        <v/>
      </c>
      <c r="S293" s="81" t="str">
        <f t="shared" si="419"/>
        <v/>
      </c>
      <c r="T293" s="81" t="str">
        <f t="shared" si="420"/>
        <v/>
      </c>
      <c r="U293" s="81" t="str">
        <f t="shared" si="421"/>
        <v/>
      </c>
      <c r="V293" s="81" t="str">
        <f t="shared" si="422"/>
        <v/>
      </c>
      <c r="W293" s="81" t="str">
        <f t="shared" si="423"/>
        <v/>
      </c>
      <c r="X293" s="81" t="str">
        <f t="shared" si="424"/>
        <v/>
      </c>
      <c r="Y293" s="81" t="str">
        <f t="shared" si="425"/>
        <v/>
      </c>
      <c r="Z293" s="81" t="str">
        <f t="shared" si="426"/>
        <v/>
      </c>
      <c r="AA293" s="81" t="str">
        <f t="shared" si="427"/>
        <v/>
      </c>
      <c r="AB293" s="81" t="str">
        <f t="shared" si="428"/>
        <v/>
      </c>
      <c r="AC293" s="81" t="str">
        <f t="shared" si="429"/>
        <v/>
      </c>
      <c r="AD293" s="81" t="str">
        <f t="shared" si="430"/>
        <v/>
      </c>
      <c r="AE293" s="81" t="str">
        <f t="shared" si="431"/>
        <v/>
      </c>
      <c r="AF293" s="81" t="str">
        <f t="shared" si="432"/>
        <v/>
      </c>
      <c r="AG293" s="81" t="str">
        <f t="shared" si="433"/>
        <v/>
      </c>
      <c r="AH293" s="81" t="str">
        <f t="shared" si="434"/>
        <v/>
      </c>
      <c r="AI293" s="81" t="str">
        <f t="shared" si="435"/>
        <v/>
      </c>
      <c r="AJ293" s="81" t="str">
        <f t="shared" si="436"/>
        <v/>
      </c>
      <c r="AK293" s="81" t="str">
        <f t="shared" si="437"/>
        <v/>
      </c>
      <c r="AL293" s="404" t="str">
        <f>IF(CALCULADORA!$M$2="VERANO",IF('H. VER.'!F118="","",'H. VER.'!F118),IF('H. INV.'!F118="","",'H. INV.'!F118))</f>
        <v/>
      </c>
      <c r="AM293" s="404" t="str">
        <f>IF(CALCULADORA!$M$2="VERANO",IF('H. VER.'!V118="","",'H. VER.'!V118),IF('H. INV.'!V118="","",'H. INV.'!V118))</f>
        <v/>
      </c>
      <c r="AN293" s="404" t="str">
        <f>IF(CALCULADORA!$M$2="VERANO",IF('H. VER.'!AL118="","",'H. VER.'!AL118),IF('H. INV.'!AL118="","",'H. INV.'!AL118))</f>
        <v/>
      </c>
      <c r="AO293" s="19"/>
      <c r="AP293" s="19"/>
      <c r="AQ293" s="19"/>
      <c r="AR293" s="19"/>
      <c r="AS293" s="19"/>
      <c r="AT293" s="19"/>
      <c r="AU293" s="19"/>
      <c r="AV293" s="19"/>
      <c r="AW293" s="75" t="str">
        <f t="shared" si="438"/>
        <v/>
      </c>
      <c r="AX293" s="75" t="str">
        <f t="shared" si="439"/>
        <v/>
      </c>
      <c r="AY293" s="75" t="str">
        <f t="shared" si="471"/>
        <v/>
      </c>
      <c r="AZ293" s="19"/>
      <c r="BA293" s="80" t="b">
        <f t="shared" si="440"/>
        <v>0</v>
      </c>
      <c r="BB293" s="80" t="b">
        <f t="shared" si="441"/>
        <v>0</v>
      </c>
      <c r="BC293" s="80" t="b">
        <f t="shared" si="442"/>
        <v>0</v>
      </c>
      <c r="BD293" s="80" t="b">
        <f t="shared" si="443"/>
        <v>0</v>
      </c>
      <c r="BE293" s="80" t="b">
        <f t="shared" si="444"/>
        <v>0</v>
      </c>
      <c r="BF293" s="80" t="b">
        <f t="shared" si="445"/>
        <v>0</v>
      </c>
      <c r="BG293" s="80" t="b">
        <f t="shared" si="446"/>
        <v>0</v>
      </c>
      <c r="BH293" s="80" t="b">
        <f t="shared" si="447"/>
        <v>0</v>
      </c>
      <c r="BI293" s="80" t="b">
        <f t="shared" si="448"/>
        <v>0</v>
      </c>
      <c r="BJ293" s="80" t="b">
        <f t="shared" si="449"/>
        <v>0</v>
      </c>
      <c r="BK293" s="80" t="b">
        <f t="shared" si="450"/>
        <v>0</v>
      </c>
      <c r="BL293" s="80" t="b">
        <f t="shared" si="451"/>
        <v>0</v>
      </c>
      <c r="BM293" s="80" t="b">
        <f t="shared" si="452"/>
        <v>0</v>
      </c>
      <c r="BN293" s="80" t="b">
        <f t="shared" si="453"/>
        <v>0</v>
      </c>
      <c r="BO293" s="80" t="b">
        <f t="shared" si="454"/>
        <v>0</v>
      </c>
      <c r="BP293" s="80" t="b">
        <f t="shared" si="455"/>
        <v>0</v>
      </c>
      <c r="BQ293" s="80" t="b">
        <f t="shared" si="456"/>
        <v>0</v>
      </c>
      <c r="BR293" s="80" t="b">
        <f t="shared" si="457"/>
        <v>0</v>
      </c>
      <c r="BS293" s="80" t="b">
        <f t="shared" si="458"/>
        <v>0</v>
      </c>
      <c r="BT293" s="80" t="b">
        <f t="shared" si="459"/>
        <v>0</v>
      </c>
      <c r="BU293" s="80" t="b">
        <f t="shared" si="460"/>
        <v>0</v>
      </c>
      <c r="BV293" s="80" t="b">
        <f t="shared" si="461"/>
        <v>0</v>
      </c>
      <c r="BW293" s="80" t="b">
        <f t="shared" si="462"/>
        <v>0</v>
      </c>
      <c r="BX293" s="80" t="b">
        <f t="shared" si="463"/>
        <v>0</v>
      </c>
      <c r="BY293" s="80" t="b">
        <f t="shared" si="464"/>
        <v>0</v>
      </c>
      <c r="BZ293" s="80" t="b">
        <f t="shared" si="465"/>
        <v>0</v>
      </c>
      <c r="CA293" s="80" t="b">
        <f t="shared" si="466"/>
        <v>0</v>
      </c>
      <c r="CB293" s="80" t="b">
        <f t="shared" si="467"/>
        <v>0</v>
      </c>
      <c r="CC293" s="80" t="b">
        <f t="shared" si="468"/>
        <v>0</v>
      </c>
      <c r="CD293" s="80" t="b">
        <f t="shared" si="469"/>
        <v>0</v>
      </c>
      <c r="CE293" s="80" t="b">
        <f t="shared" si="470"/>
        <v>0</v>
      </c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417" t="str">
        <f t="shared" si="472"/>
        <v/>
      </c>
      <c r="GW293" s="415"/>
    </row>
    <row r="294" spans="1:205" ht="15">
      <c r="A294" s="364"/>
      <c r="B294" s="364"/>
      <c r="C294" s="75"/>
      <c r="D294" s="19"/>
      <c r="E294" s="19"/>
      <c r="F294" s="234">
        <v>110</v>
      </c>
      <c r="G294" s="81" t="str">
        <f t="shared" si="407"/>
        <v/>
      </c>
      <c r="H294" s="81" t="str">
        <f t="shared" si="408"/>
        <v/>
      </c>
      <c r="I294" s="81" t="str">
        <f t="shared" si="409"/>
        <v/>
      </c>
      <c r="J294" s="81" t="str">
        <f t="shared" si="410"/>
        <v/>
      </c>
      <c r="K294" s="81" t="str">
        <f t="shared" si="411"/>
        <v/>
      </c>
      <c r="L294" s="81" t="str">
        <f t="shared" si="412"/>
        <v/>
      </c>
      <c r="M294" s="81" t="str">
        <f t="shared" si="413"/>
        <v/>
      </c>
      <c r="N294" s="81" t="str">
        <f t="shared" si="414"/>
        <v/>
      </c>
      <c r="O294" s="81" t="str">
        <f t="shared" si="415"/>
        <v/>
      </c>
      <c r="P294" s="81" t="str">
        <f t="shared" si="416"/>
        <v/>
      </c>
      <c r="Q294" s="81" t="str">
        <f t="shared" si="417"/>
        <v/>
      </c>
      <c r="R294" s="81" t="str">
        <f t="shared" si="418"/>
        <v/>
      </c>
      <c r="S294" s="81" t="str">
        <f t="shared" si="419"/>
        <v/>
      </c>
      <c r="T294" s="81" t="str">
        <f t="shared" si="420"/>
        <v/>
      </c>
      <c r="U294" s="81" t="str">
        <f t="shared" si="421"/>
        <v/>
      </c>
      <c r="V294" s="81" t="str">
        <f t="shared" si="422"/>
        <v/>
      </c>
      <c r="W294" s="81" t="str">
        <f t="shared" si="423"/>
        <v/>
      </c>
      <c r="X294" s="81" t="str">
        <f t="shared" si="424"/>
        <v/>
      </c>
      <c r="Y294" s="81" t="str">
        <f t="shared" si="425"/>
        <v/>
      </c>
      <c r="Z294" s="81" t="str">
        <f t="shared" si="426"/>
        <v/>
      </c>
      <c r="AA294" s="81" t="str">
        <f t="shared" si="427"/>
        <v/>
      </c>
      <c r="AB294" s="81" t="str">
        <f t="shared" si="428"/>
        <v/>
      </c>
      <c r="AC294" s="81" t="str">
        <f t="shared" si="429"/>
        <v/>
      </c>
      <c r="AD294" s="81" t="str">
        <f t="shared" si="430"/>
        <v/>
      </c>
      <c r="AE294" s="81" t="str">
        <f t="shared" si="431"/>
        <v/>
      </c>
      <c r="AF294" s="81" t="str">
        <f t="shared" si="432"/>
        <v/>
      </c>
      <c r="AG294" s="81" t="str">
        <f t="shared" si="433"/>
        <v/>
      </c>
      <c r="AH294" s="81" t="str">
        <f t="shared" si="434"/>
        <v/>
      </c>
      <c r="AI294" s="81" t="str">
        <f t="shared" si="435"/>
        <v/>
      </c>
      <c r="AJ294" s="81" t="str">
        <f t="shared" si="436"/>
        <v/>
      </c>
      <c r="AK294" s="81" t="str">
        <f t="shared" si="437"/>
        <v/>
      </c>
      <c r="AL294" s="404" t="str">
        <f>IF(CALCULADORA!$M$2="VERANO",IF('H. VER.'!F119="","",'H. VER.'!F119),IF('H. INV.'!F119="","",'H. INV.'!F119))</f>
        <v/>
      </c>
      <c r="AM294" s="404" t="str">
        <f>IF(CALCULADORA!$M$2="VERANO",IF('H. VER.'!V119="","",'H. VER.'!V119),IF('H. INV.'!V119="","",'H. INV.'!V119))</f>
        <v/>
      </c>
      <c r="AN294" s="404" t="str">
        <f>IF(CALCULADORA!$M$2="VERANO",IF('H. VER.'!AL119="","",'H. VER.'!AL119),IF('H. INV.'!AL119="","",'H. INV.'!AL119))</f>
        <v/>
      </c>
      <c r="AO294" s="19"/>
      <c r="AP294" s="19"/>
      <c r="AQ294" s="19"/>
      <c r="AR294" s="19"/>
      <c r="AS294" s="19"/>
      <c r="AT294" s="19"/>
      <c r="AU294" s="19"/>
      <c r="AV294" s="19"/>
      <c r="AW294" s="75" t="str">
        <f t="shared" si="438"/>
        <v/>
      </c>
      <c r="AX294" s="75" t="str">
        <f t="shared" si="439"/>
        <v/>
      </c>
      <c r="AY294" s="75" t="str">
        <f t="shared" si="471"/>
        <v/>
      </c>
      <c r="AZ294" s="19"/>
      <c r="BA294" s="80" t="b">
        <f t="shared" si="440"/>
        <v>0</v>
      </c>
      <c r="BB294" s="80" t="b">
        <f t="shared" si="441"/>
        <v>0</v>
      </c>
      <c r="BC294" s="80" t="b">
        <f t="shared" si="442"/>
        <v>0</v>
      </c>
      <c r="BD294" s="80" t="b">
        <f t="shared" si="443"/>
        <v>0</v>
      </c>
      <c r="BE294" s="80" t="b">
        <f t="shared" si="444"/>
        <v>0</v>
      </c>
      <c r="BF294" s="80" t="b">
        <f t="shared" si="445"/>
        <v>0</v>
      </c>
      <c r="BG294" s="80" t="b">
        <f t="shared" si="446"/>
        <v>0</v>
      </c>
      <c r="BH294" s="80" t="b">
        <f t="shared" si="447"/>
        <v>0</v>
      </c>
      <c r="BI294" s="80" t="b">
        <f t="shared" si="448"/>
        <v>0</v>
      </c>
      <c r="BJ294" s="80" t="b">
        <f t="shared" si="449"/>
        <v>0</v>
      </c>
      <c r="BK294" s="80" t="b">
        <f t="shared" si="450"/>
        <v>0</v>
      </c>
      <c r="BL294" s="80" t="b">
        <f t="shared" si="451"/>
        <v>0</v>
      </c>
      <c r="BM294" s="80" t="b">
        <f t="shared" si="452"/>
        <v>0</v>
      </c>
      <c r="BN294" s="80" t="b">
        <f t="shared" si="453"/>
        <v>0</v>
      </c>
      <c r="BO294" s="80" t="b">
        <f t="shared" si="454"/>
        <v>0</v>
      </c>
      <c r="BP294" s="80" t="b">
        <f t="shared" si="455"/>
        <v>0</v>
      </c>
      <c r="BQ294" s="80" t="b">
        <f t="shared" si="456"/>
        <v>0</v>
      </c>
      <c r="BR294" s="80" t="b">
        <f t="shared" si="457"/>
        <v>0</v>
      </c>
      <c r="BS294" s="80" t="b">
        <f t="shared" si="458"/>
        <v>0</v>
      </c>
      <c r="BT294" s="80" t="b">
        <f t="shared" si="459"/>
        <v>0</v>
      </c>
      <c r="BU294" s="80" t="b">
        <f t="shared" si="460"/>
        <v>0</v>
      </c>
      <c r="BV294" s="80" t="b">
        <f t="shared" si="461"/>
        <v>0</v>
      </c>
      <c r="BW294" s="80" t="b">
        <f t="shared" si="462"/>
        <v>0</v>
      </c>
      <c r="BX294" s="80" t="b">
        <f t="shared" si="463"/>
        <v>0</v>
      </c>
      <c r="BY294" s="80" t="b">
        <f t="shared" si="464"/>
        <v>0</v>
      </c>
      <c r="BZ294" s="80" t="b">
        <f t="shared" si="465"/>
        <v>0</v>
      </c>
      <c r="CA294" s="80" t="b">
        <f t="shared" si="466"/>
        <v>0</v>
      </c>
      <c r="CB294" s="80" t="b">
        <f t="shared" si="467"/>
        <v>0</v>
      </c>
      <c r="CC294" s="80" t="b">
        <f t="shared" si="468"/>
        <v>0</v>
      </c>
      <c r="CD294" s="80" t="b">
        <f t="shared" si="469"/>
        <v>0</v>
      </c>
      <c r="CE294" s="80" t="b">
        <f t="shared" si="470"/>
        <v>0</v>
      </c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417" t="str">
        <f t="shared" si="472"/>
        <v/>
      </c>
      <c r="GW294" s="415"/>
    </row>
    <row r="295" spans="1:205" ht="15">
      <c r="A295" s="364"/>
      <c r="B295" s="364"/>
      <c r="C295" s="75"/>
      <c r="D295" s="19"/>
      <c r="E295" s="19"/>
      <c r="F295" s="234">
        <v>111</v>
      </c>
      <c r="G295" s="81" t="str">
        <f t="shared" si="407"/>
        <v/>
      </c>
      <c r="H295" s="81" t="str">
        <f t="shared" si="408"/>
        <v/>
      </c>
      <c r="I295" s="81" t="str">
        <f t="shared" si="409"/>
        <v/>
      </c>
      <c r="J295" s="81" t="str">
        <f t="shared" si="410"/>
        <v/>
      </c>
      <c r="K295" s="81" t="str">
        <f t="shared" si="411"/>
        <v/>
      </c>
      <c r="L295" s="81" t="str">
        <f t="shared" si="412"/>
        <v/>
      </c>
      <c r="M295" s="81" t="str">
        <f t="shared" si="413"/>
        <v/>
      </c>
      <c r="N295" s="81" t="str">
        <f t="shared" si="414"/>
        <v/>
      </c>
      <c r="O295" s="81" t="str">
        <f t="shared" si="415"/>
        <v/>
      </c>
      <c r="P295" s="81" t="str">
        <f t="shared" si="416"/>
        <v/>
      </c>
      <c r="Q295" s="81" t="str">
        <f t="shared" si="417"/>
        <v/>
      </c>
      <c r="R295" s="81" t="str">
        <f t="shared" si="418"/>
        <v/>
      </c>
      <c r="S295" s="81" t="str">
        <f t="shared" si="419"/>
        <v/>
      </c>
      <c r="T295" s="81" t="str">
        <f t="shared" si="420"/>
        <v/>
      </c>
      <c r="U295" s="81" t="str">
        <f t="shared" si="421"/>
        <v/>
      </c>
      <c r="V295" s="81" t="str">
        <f t="shared" si="422"/>
        <v/>
      </c>
      <c r="W295" s="81" t="str">
        <f t="shared" si="423"/>
        <v/>
      </c>
      <c r="X295" s="81" t="str">
        <f t="shared" si="424"/>
        <v/>
      </c>
      <c r="Y295" s="81" t="str">
        <f t="shared" si="425"/>
        <v/>
      </c>
      <c r="Z295" s="81" t="str">
        <f t="shared" si="426"/>
        <v/>
      </c>
      <c r="AA295" s="81" t="str">
        <f t="shared" si="427"/>
        <v/>
      </c>
      <c r="AB295" s="81" t="str">
        <f t="shared" si="428"/>
        <v/>
      </c>
      <c r="AC295" s="81" t="str">
        <f t="shared" si="429"/>
        <v/>
      </c>
      <c r="AD295" s="81" t="str">
        <f t="shared" si="430"/>
        <v/>
      </c>
      <c r="AE295" s="81" t="str">
        <f t="shared" si="431"/>
        <v/>
      </c>
      <c r="AF295" s="81" t="str">
        <f t="shared" si="432"/>
        <v/>
      </c>
      <c r="AG295" s="81" t="str">
        <f t="shared" si="433"/>
        <v/>
      </c>
      <c r="AH295" s="81" t="str">
        <f t="shared" si="434"/>
        <v/>
      </c>
      <c r="AI295" s="81" t="str">
        <f t="shared" si="435"/>
        <v/>
      </c>
      <c r="AJ295" s="81" t="str">
        <f t="shared" si="436"/>
        <v/>
      </c>
      <c r="AK295" s="81" t="str">
        <f t="shared" si="437"/>
        <v/>
      </c>
      <c r="AL295" s="404" t="str">
        <f>IF(CALCULADORA!$M$2="VERANO",IF('H. VER.'!F120="","",'H. VER.'!F120),IF('H. INV.'!F120="","",'H. INV.'!F120))</f>
        <v/>
      </c>
      <c r="AM295" s="404" t="str">
        <f>IF(CALCULADORA!$M$2="VERANO",IF('H. VER.'!V120="","",'H. VER.'!V120),IF('H. INV.'!V120="","",'H. INV.'!V120))</f>
        <v/>
      </c>
      <c r="AN295" s="404" t="str">
        <f>IF(CALCULADORA!$M$2="VERANO",IF('H. VER.'!AL120="","",'H. VER.'!AL120),IF('H. INV.'!AL120="","",'H. INV.'!AL120))</f>
        <v/>
      </c>
      <c r="AO295" s="19"/>
      <c r="AP295" s="19"/>
      <c r="AQ295" s="19"/>
      <c r="AR295" s="19"/>
      <c r="AS295" s="19"/>
      <c r="AT295" s="19"/>
      <c r="AU295" s="19"/>
      <c r="AV295" s="19"/>
      <c r="AW295" s="75" t="str">
        <f t="shared" si="438"/>
        <v/>
      </c>
      <c r="AX295" s="75" t="str">
        <f t="shared" si="439"/>
        <v/>
      </c>
      <c r="AY295" s="75" t="str">
        <f t="shared" si="471"/>
        <v/>
      </c>
      <c r="AZ295" s="19"/>
      <c r="BA295" s="80" t="b">
        <f t="shared" si="440"/>
        <v>0</v>
      </c>
      <c r="BB295" s="80" t="b">
        <f t="shared" si="441"/>
        <v>0</v>
      </c>
      <c r="BC295" s="80" t="b">
        <f t="shared" si="442"/>
        <v>0</v>
      </c>
      <c r="BD295" s="80" t="b">
        <f t="shared" si="443"/>
        <v>0</v>
      </c>
      <c r="BE295" s="80" t="b">
        <f t="shared" si="444"/>
        <v>0</v>
      </c>
      <c r="BF295" s="80" t="b">
        <f t="shared" si="445"/>
        <v>0</v>
      </c>
      <c r="BG295" s="80" t="b">
        <f t="shared" si="446"/>
        <v>0</v>
      </c>
      <c r="BH295" s="80" t="b">
        <f t="shared" si="447"/>
        <v>0</v>
      </c>
      <c r="BI295" s="80" t="b">
        <f t="shared" si="448"/>
        <v>0</v>
      </c>
      <c r="BJ295" s="80" t="b">
        <f t="shared" si="449"/>
        <v>0</v>
      </c>
      <c r="BK295" s="80" t="b">
        <f t="shared" si="450"/>
        <v>0</v>
      </c>
      <c r="BL295" s="80" t="b">
        <f t="shared" si="451"/>
        <v>0</v>
      </c>
      <c r="BM295" s="80" t="b">
        <f t="shared" si="452"/>
        <v>0</v>
      </c>
      <c r="BN295" s="80" t="b">
        <f t="shared" si="453"/>
        <v>0</v>
      </c>
      <c r="BO295" s="80" t="b">
        <f t="shared" si="454"/>
        <v>0</v>
      </c>
      <c r="BP295" s="80" t="b">
        <f t="shared" si="455"/>
        <v>0</v>
      </c>
      <c r="BQ295" s="80" t="b">
        <f t="shared" si="456"/>
        <v>0</v>
      </c>
      <c r="BR295" s="80" t="b">
        <f t="shared" si="457"/>
        <v>0</v>
      </c>
      <c r="BS295" s="80" t="b">
        <f t="shared" si="458"/>
        <v>0</v>
      </c>
      <c r="BT295" s="80" t="b">
        <f t="shared" si="459"/>
        <v>0</v>
      </c>
      <c r="BU295" s="80" t="b">
        <f t="shared" si="460"/>
        <v>0</v>
      </c>
      <c r="BV295" s="80" t="b">
        <f t="shared" si="461"/>
        <v>0</v>
      </c>
      <c r="BW295" s="80" t="b">
        <f t="shared" si="462"/>
        <v>0</v>
      </c>
      <c r="BX295" s="80" t="b">
        <f t="shared" si="463"/>
        <v>0</v>
      </c>
      <c r="BY295" s="80" t="b">
        <f t="shared" si="464"/>
        <v>0</v>
      </c>
      <c r="BZ295" s="80" t="b">
        <f t="shared" si="465"/>
        <v>0</v>
      </c>
      <c r="CA295" s="80" t="b">
        <f t="shared" si="466"/>
        <v>0</v>
      </c>
      <c r="CB295" s="80" t="b">
        <f t="shared" si="467"/>
        <v>0</v>
      </c>
      <c r="CC295" s="80" t="b">
        <f t="shared" si="468"/>
        <v>0</v>
      </c>
      <c r="CD295" s="80" t="b">
        <f t="shared" si="469"/>
        <v>0</v>
      </c>
      <c r="CE295" s="80" t="b">
        <f t="shared" si="470"/>
        <v>0</v>
      </c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417" t="str">
        <f t="shared" si="472"/>
        <v/>
      </c>
      <c r="GW295" s="415"/>
    </row>
    <row r="296" spans="1:205" ht="15">
      <c r="A296" s="364"/>
      <c r="B296" s="364"/>
      <c r="C296" s="75"/>
      <c r="D296" s="19"/>
      <c r="E296" s="19"/>
      <c r="F296" s="234">
        <v>112</v>
      </c>
      <c r="G296" s="81" t="str">
        <f t="shared" si="407"/>
        <v/>
      </c>
      <c r="H296" s="81" t="str">
        <f t="shared" si="408"/>
        <v/>
      </c>
      <c r="I296" s="81" t="str">
        <f t="shared" si="409"/>
        <v/>
      </c>
      <c r="J296" s="81" t="str">
        <f t="shared" si="410"/>
        <v/>
      </c>
      <c r="K296" s="81" t="str">
        <f t="shared" si="411"/>
        <v/>
      </c>
      <c r="L296" s="81" t="str">
        <f t="shared" si="412"/>
        <v/>
      </c>
      <c r="M296" s="81" t="str">
        <f t="shared" si="413"/>
        <v/>
      </c>
      <c r="N296" s="81" t="str">
        <f t="shared" si="414"/>
        <v/>
      </c>
      <c r="O296" s="81" t="str">
        <f t="shared" si="415"/>
        <v/>
      </c>
      <c r="P296" s="81" t="str">
        <f t="shared" si="416"/>
        <v/>
      </c>
      <c r="Q296" s="81" t="str">
        <f t="shared" si="417"/>
        <v/>
      </c>
      <c r="R296" s="81" t="str">
        <f t="shared" si="418"/>
        <v/>
      </c>
      <c r="S296" s="81" t="str">
        <f t="shared" si="419"/>
        <v/>
      </c>
      <c r="T296" s="81" t="str">
        <f t="shared" si="420"/>
        <v/>
      </c>
      <c r="U296" s="81" t="str">
        <f t="shared" si="421"/>
        <v/>
      </c>
      <c r="V296" s="81" t="str">
        <f t="shared" si="422"/>
        <v/>
      </c>
      <c r="W296" s="81" t="str">
        <f t="shared" si="423"/>
        <v/>
      </c>
      <c r="X296" s="81" t="str">
        <f t="shared" si="424"/>
        <v/>
      </c>
      <c r="Y296" s="81" t="str">
        <f t="shared" si="425"/>
        <v/>
      </c>
      <c r="Z296" s="81" t="str">
        <f t="shared" si="426"/>
        <v/>
      </c>
      <c r="AA296" s="81" t="str">
        <f t="shared" si="427"/>
        <v/>
      </c>
      <c r="AB296" s="81" t="str">
        <f t="shared" si="428"/>
        <v/>
      </c>
      <c r="AC296" s="81" t="str">
        <f t="shared" si="429"/>
        <v/>
      </c>
      <c r="AD296" s="81" t="str">
        <f t="shared" si="430"/>
        <v/>
      </c>
      <c r="AE296" s="81" t="str">
        <f t="shared" si="431"/>
        <v/>
      </c>
      <c r="AF296" s="81" t="str">
        <f t="shared" si="432"/>
        <v/>
      </c>
      <c r="AG296" s="81" t="str">
        <f t="shared" si="433"/>
        <v/>
      </c>
      <c r="AH296" s="81" t="str">
        <f t="shared" si="434"/>
        <v/>
      </c>
      <c r="AI296" s="81" t="str">
        <f t="shared" si="435"/>
        <v/>
      </c>
      <c r="AJ296" s="81" t="str">
        <f t="shared" si="436"/>
        <v/>
      </c>
      <c r="AK296" s="81" t="str">
        <f t="shared" si="437"/>
        <v/>
      </c>
      <c r="AL296" s="404" t="str">
        <f>IF(CALCULADORA!$M$2="VERANO",IF('H. VER.'!F121="","",'H. VER.'!F121),IF('H. INV.'!F121="","",'H. INV.'!F121))</f>
        <v/>
      </c>
      <c r="AM296" s="404" t="str">
        <f>IF(CALCULADORA!$M$2="VERANO",IF('H. VER.'!V121="","",'H. VER.'!V121),IF('H. INV.'!V121="","",'H. INV.'!V121))</f>
        <v/>
      </c>
      <c r="AN296" s="404" t="str">
        <f>IF(CALCULADORA!$M$2="VERANO",IF('H. VER.'!AL121="","",'H. VER.'!AL121),IF('H. INV.'!AL121="","",'H. INV.'!AL121))</f>
        <v/>
      </c>
      <c r="AO296" s="19"/>
      <c r="AP296" s="19"/>
      <c r="AQ296" s="19"/>
      <c r="AR296" s="19"/>
      <c r="AS296" s="19"/>
      <c r="AT296" s="19"/>
      <c r="AU296" s="19"/>
      <c r="AV296" s="19"/>
      <c r="AW296" s="75" t="str">
        <f t="shared" si="438"/>
        <v/>
      </c>
      <c r="AX296" s="75" t="str">
        <f t="shared" si="439"/>
        <v/>
      </c>
      <c r="AY296" s="75" t="str">
        <f t="shared" si="471"/>
        <v/>
      </c>
      <c r="AZ296" s="19"/>
      <c r="BA296" s="80" t="b">
        <f t="shared" si="440"/>
        <v>0</v>
      </c>
      <c r="BB296" s="80" t="b">
        <f t="shared" si="441"/>
        <v>0</v>
      </c>
      <c r="BC296" s="80" t="b">
        <f t="shared" si="442"/>
        <v>0</v>
      </c>
      <c r="BD296" s="80" t="b">
        <f t="shared" si="443"/>
        <v>0</v>
      </c>
      <c r="BE296" s="80" t="b">
        <f t="shared" si="444"/>
        <v>0</v>
      </c>
      <c r="BF296" s="80" t="b">
        <f t="shared" si="445"/>
        <v>0</v>
      </c>
      <c r="BG296" s="80" t="b">
        <f t="shared" si="446"/>
        <v>0</v>
      </c>
      <c r="BH296" s="80" t="b">
        <f t="shared" si="447"/>
        <v>0</v>
      </c>
      <c r="BI296" s="80" t="b">
        <f t="shared" si="448"/>
        <v>0</v>
      </c>
      <c r="BJ296" s="80" t="b">
        <f t="shared" si="449"/>
        <v>0</v>
      </c>
      <c r="BK296" s="80" t="b">
        <f t="shared" si="450"/>
        <v>0</v>
      </c>
      <c r="BL296" s="80" t="b">
        <f t="shared" si="451"/>
        <v>0</v>
      </c>
      <c r="BM296" s="80" t="b">
        <f t="shared" si="452"/>
        <v>0</v>
      </c>
      <c r="BN296" s="80" t="b">
        <f t="shared" si="453"/>
        <v>0</v>
      </c>
      <c r="BO296" s="80" t="b">
        <f t="shared" si="454"/>
        <v>0</v>
      </c>
      <c r="BP296" s="80" t="b">
        <f t="shared" si="455"/>
        <v>0</v>
      </c>
      <c r="BQ296" s="80" t="b">
        <f t="shared" si="456"/>
        <v>0</v>
      </c>
      <c r="BR296" s="80" t="b">
        <f t="shared" si="457"/>
        <v>0</v>
      </c>
      <c r="BS296" s="80" t="b">
        <f t="shared" si="458"/>
        <v>0</v>
      </c>
      <c r="BT296" s="80" t="b">
        <f t="shared" si="459"/>
        <v>0</v>
      </c>
      <c r="BU296" s="80" t="b">
        <f t="shared" si="460"/>
        <v>0</v>
      </c>
      <c r="BV296" s="80" t="b">
        <f t="shared" si="461"/>
        <v>0</v>
      </c>
      <c r="BW296" s="80" t="b">
        <f t="shared" si="462"/>
        <v>0</v>
      </c>
      <c r="BX296" s="80" t="b">
        <f t="shared" si="463"/>
        <v>0</v>
      </c>
      <c r="BY296" s="80" t="b">
        <f t="shared" si="464"/>
        <v>0</v>
      </c>
      <c r="BZ296" s="80" t="b">
        <f t="shared" si="465"/>
        <v>0</v>
      </c>
      <c r="CA296" s="80" t="b">
        <f t="shared" si="466"/>
        <v>0</v>
      </c>
      <c r="CB296" s="80" t="b">
        <f t="shared" si="467"/>
        <v>0</v>
      </c>
      <c r="CC296" s="80" t="b">
        <f t="shared" si="468"/>
        <v>0</v>
      </c>
      <c r="CD296" s="80" t="b">
        <f t="shared" si="469"/>
        <v>0</v>
      </c>
      <c r="CE296" s="80" t="b">
        <f t="shared" si="470"/>
        <v>0</v>
      </c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417" t="str">
        <f t="shared" si="472"/>
        <v/>
      </c>
      <c r="GW296" s="415"/>
    </row>
    <row r="297" spans="1:205" ht="15">
      <c r="A297" s="364"/>
      <c r="B297" s="364"/>
      <c r="C297" s="75"/>
      <c r="D297" s="19"/>
      <c r="E297" s="19"/>
      <c r="F297" s="234">
        <v>113</v>
      </c>
      <c r="G297" s="81" t="str">
        <f t="shared" si="407"/>
        <v/>
      </c>
      <c r="H297" s="81" t="str">
        <f t="shared" si="408"/>
        <v/>
      </c>
      <c r="I297" s="81" t="str">
        <f t="shared" si="409"/>
        <v/>
      </c>
      <c r="J297" s="81" t="str">
        <f t="shared" si="410"/>
        <v/>
      </c>
      <c r="K297" s="81" t="str">
        <f t="shared" si="411"/>
        <v/>
      </c>
      <c r="L297" s="81" t="str">
        <f t="shared" si="412"/>
        <v/>
      </c>
      <c r="M297" s="81" t="str">
        <f t="shared" si="413"/>
        <v/>
      </c>
      <c r="N297" s="81" t="str">
        <f t="shared" si="414"/>
        <v/>
      </c>
      <c r="O297" s="81" t="str">
        <f t="shared" si="415"/>
        <v/>
      </c>
      <c r="P297" s="81" t="str">
        <f t="shared" si="416"/>
        <v/>
      </c>
      <c r="Q297" s="81" t="str">
        <f t="shared" si="417"/>
        <v/>
      </c>
      <c r="R297" s="81" t="str">
        <f t="shared" si="418"/>
        <v/>
      </c>
      <c r="S297" s="81" t="str">
        <f t="shared" si="419"/>
        <v/>
      </c>
      <c r="T297" s="81" t="str">
        <f t="shared" si="420"/>
        <v/>
      </c>
      <c r="U297" s="81" t="str">
        <f t="shared" si="421"/>
        <v/>
      </c>
      <c r="V297" s="81" t="str">
        <f t="shared" si="422"/>
        <v/>
      </c>
      <c r="W297" s="81" t="str">
        <f t="shared" si="423"/>
        <v/>
      </c>
      <c r="X297" s="81" t="str">
        <f t="shared" si="424"/>
        <v/>
      </c>
      <c r="Y297" s="81" t="str">
        <f t="shared" si="425"/>
        <v/>
      </c>
      <c r="Z297" s="81" t="str">
        <f t="shared" si="426"/>
        <v/>
      </c>
      <c r="AA297" s="81" t="str">
        <f t="shared" si="427"/>
        <v/>
      </c>
      <c r="AB297" s="81" t="str">
        <f t="shared" si="428"/>
        <v/>
      </c>
      <c r="AC297" s="81" t="str">
        <f t="shared" si="429"/>
        <v/>
      </c>
      <c r="AD297" s="81" t="str">
        <f t="shared" si="430"/>
        <v/>
      </c>
      <c r="AE297" s="81" t="str">
        <f t="shared" si="431"/>
        <v/>
      </c>
      <c r="AF297" s="81" t="str">
        <f t="shared" si="432"/>
        <v/>
      </c>
      <c r="AG297" s="81" t="str">
        <f t="shared" si="433"/>
        <v/>
      </c>
      <c r="AH297" s="81" t="str">
        <f t="shared" si="434"/>
        <v/>
      </c>
      <c r="AI297" s="81" t="str">
        <f t="shared" si="435"/>
        <v/>
      </c>
      <c r="AJ297" s="81" t="str">
        <f t="shared" si="436"/>
        <v/>
      </c>
      <c r="AK297" s="81" t="str">
        <f t="shared" si="437"/>
        <v/>
      </c>
      <c r="AL297" s="404" t="str">
        <f>IF(CALCULADORA!$M$2="VERANO",IF('H. VER.'!F122="","",'H. VER.'!F122),IF('H. INV.'!F122="","",'H. INV.'!F122))</f>
        <v/>
      </c>
      <c r="AM297" s="404" t="str">
        <f>IF(CALCULADORA!$M$2="VERANO",IF('H. VER.'!V122="","",'H. VER.'!V122),IF('H. INV.'!V122="","",'H. INV.'!V122))</f>
        <v/>
      </c>
      <c r="AN297" s="404" t="str">
        <f>IF(CALCULADORA!$M$2="VERANO",IF('H. VER.'!AL122="","",'H. VER.'!AL122),IF('H. INV.'!AL122="","",'H. INV.'!AL122))</f>
        <v/>
      </c>
      <c r="AO297" s="19"/>
      <c r="AP297" s="19"/>
      <c r="AQ297" s="19"/>
      <c r="AR297" s="19"/>
      <c r="AS297" s="19"/>
      <c r="AT297" s="19"/>
      <c r="AU297" s="19"/>
      <c r="AV297" s="19"/>
      <c r="AW297" s="75" t="str">
        <f t="shared" si="438"/>
        <v/>
      </c>
      <c r="AX297" s="75" t="str">
        <f t="shared" si="439"/>
        <v/>
      </c>
      <c r="AY297" s="75" t="str">
        <f t="shared" si="471"/>
        <v/>
      </c>
      <c r="AZ297" s="19"/>
      <c r="BA297" s="80" t="b">
        <f t="shared" si="440"/>
        <v>0</v>
      </c>
      <c r="BB297" s="80" t="b">
        <f t="shared" si="441"/>
        <v>0</v>
      </c>
      <c r="BC297" s="80" t="b">
        <f t="shared" si="442"/>
        <v>0</v>
      </c>
      <c r="BD297" s="80" t="b">
        <f t="shared" si="443"/>
        <v>0</v>
      </c>
      <c r="BE297" s="80" t="b">
        <f t="shared" si="444"/>
        <v>0</v>
      </c>
      <c r="BF297" s="80" t="b">
        <f t="shared" si="445"/>
        <v>0</v>
      </c>
      <c r="BG297" s="80" t="b">
        <f t="shared" si="446"/>
        <v>0</v>
      </c>
      <c r="BH297" s="80" t="b">
        <f t="shared" si="447"/>
        <v>0</v>
      </c>
      <c r="BI297" s="80" t="b">
        <f t="shared" si="448"/>
        <v>0</v>
      </c>
      <c r="BJ297" s="80" t="b">
        <f t="shared" si="449"/>
        <v>0</v>
      </c>
      <c r="BK297" s="80" t="b">
        <f t="shared" si="450"/>
        <v>0</v>
      </c>
      <c r="BL297" s="80" t="b">
        <f t="shared" si="451"/>
        <v>0</v>
      </c>
      <c r="BM297" s="80" t="b">
        <f t="shared" si="452"/>
        <v>0</v>
      </c>
      <c r="BN297" s="80" t="b">
        <f t="shared" si="453"/>
        <v>0</v>
      </c>
      <c r="BO297" s="80" t="b">
        <f t="shared" si="454"/>
        <v>0</v>
      </c>
      <c r="BP297" s="80" t="b">
        <f t="shared" si="455"/>
        <v>0</v>
      </c>
      <c r="BQ297" s="80" t="b">
        <f t="shared" si="456"/>
        <v>0</v>
      </c>
      <c r="BR297" s="80" t="b">
        <f t="shared" si="457"/>
        <v>0</v>
      </c>
      <c r="BS297" s="80" t="b">
        <f t="shared" si="458"/>
        <v>0</v>
      </c>
      <c r="BT297" s="80" t="b">
        <f t="shared" si="459"/>
        <v>0</v>
      </c>
      <c r="BU297" s="80" t="b">
        <f t="shared" si="460"/>
        <v>0</v>
      </c>
      <c r="BV297" s="80" t="b">
        <f t="shared" si="461"/>
        <v>0</v>
      </c>
      <c r="BW297" s="80" t="b">
        <f t="shared" si="462"/>
        <v>0</v>
      </c>
      <c r="BX297" s="80" t="b">
        <f t="shared" si="463"/>
        <v>0</v>
      </c>
      <c r="BY297" s="80" t="b">
        <f t="shared" si="464"/>
        <v>0</v>
      </c>
      <c r="BZ297" s="80" t="b">
        <f t="shared" si="465"/>
        <v>0</v>
      </c>
      <c r="CA297" s="80" t="b">
        <f t="shared" si="466"/>
        <v>0</v>
      </c>
      <c r="CB297" s="80" t="b">
        <f t="shared" si="467"/>
        <v>0</v>
      </c>
      <c r="CC297" s="80" t="b">
        <f t="shared" si="468"/>
        <v>0</v>
      </c>
      <c r="CD297" s="80" t="b">
        <f t="shared" si="469"/>
        <v>0</v>
      </c>
      <c r="CE297" s="80" t="b">
        <f t="shared" si="470"/>
        <v>0</v>
      </c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417" t="str">
        <f t="shared" si="472"/>
        <v/>
      </c>
      <c r="GW297" s="415"/>
    </row>
    <row r="298" spans="1:205" ht="15">
      <c r="A298" s="364"/>
      <c r="B298" s="364"/>
      <c r="C298" s="75"/>
      <c r="D298" s="19"/>
      <c r="E298" s="19"/>
      <c r="F298" s="234">
        <v>114</v>
      </c>
      <c r="G298" s="81" t="str">
        <f t="shared" si="407"/>
        <v/>
      </c>
      <c r="H298" s="81" t="str">
        <f t="shared" si="408"/>
        <v/>
      </c>
      <c r="I298" s="81" t="str">
        <f t="shared" si="409"/>
        <v/>
      </c>
      <c r="J298" s="81" t="str">
        <f t="shared" si="410"/>
        <v/>
      </c>
      <c r="K298" s="81" t="str">
        <f t="shared" si="411"/>
        <v/>
      </c>
      <c r="L298" s="81" t="str">
        <f t="shared" si="412"/>
        <v/>
      </c>
      <c r="M298" s="81" t="str">
        <f t="shared" si="413"/>
        <v/>
      </c>
      <c r="N298" s="81" t="str">
        <f t="shared" si="414"/>
        <v/>
      </c>
      <c r="O298" s="81" t="str">
        <f t="shared" si="415"/>
        <v/>
      </c>
      <c r="P298" s="81" t="str">
        <f t="shared" si="416"/>
        <v/>
      </c>
      <c r="Q298" s="81" t="str">
        <f t="shared" si="417"/>
        <v/>
      </c>
      <c r="R298" s="81" t="str">
        <f t="shared" si="418"/>
        <v/>
      </c>
      <c r="S298" s="81" t="str">
        <f t="shared" si="419"/>
        <v/>
      </c>
      <c r="T298" s="81" t="str">
        <f t="shared" si="420"/>
        <v/>
      </c>
      <c r="U298" s="81" t="str">
        <f t="shared" si="421"/>
        <v/>
      </c>
      <c r="V298" s="81" t="str">
        <f t="shared" si="422"/>
        <v/>
      </c>
      <c r="W298" s="81" t="str">
        <f t="shared" si="423"/>
        <v/>
      </c>
      <c r="X298" s="81" t="str">
        <f t="shared" si="424"/>
        <v/>
      </c>
      <c r="Y298" s="81" t="str">
        <f t="shared" si="425"/>
        <v/>
      </c>
      <c r="Z298" s="81" t="str">
        <f t="shared" si="426"/>
        <v/>
      </c>
      <c r="AA298" s="81" t="str">
        <f t="shared" si="427"/>
        <v/>
      </c>
      <c r="AB298" s="81" t="str">
        <f t="shared" si="428"/>
        <v/>
      </c>
      <c r="AC298" s="81" t="str">
        <f t="shared" si="429"/>
        <v/>
      </c>
      <c r="AD298" s="81" t="str">
        <f t="shared" si="430"/>
        <v/>
      </c>
      <c r="AE298" s="81" t="str">
        <f t="shared" si="431"/>
        <v/>
      </c>
      <c r="AF298" s="81" t="str">
        <f t="shared" si="432"/>
        <v/>
      </c>
      <c r="AG298" s="81" t="str">
        <f t="shared" si="433"/>
        <v/>
      </c>
      <c r="AH298" s="81" t="str">
        <f t="shared" si="434"/>
        <v/>
      </c>
      <c r="AI298" s="81" t="str">
        <f t="shared" si="435"/>
        <v/>
      </c>
      <c r="AJ298" s="81" t="str">
        <f t="shared" si="436"/>
        <v/>
      </c>
      <c r="AK298" s="81" t="str">
        <f t="shared" si="437"/>
        <v/>
      </c>
      <c r="AL298" s="404" t="str">
        <f>IF(CALCULADORA!$M$2="VERANO",IF('H. VER.'!F123="","",'H. VER.'!F123),IF('H. INV.'!F123="","",'H. INV.'!F123))</f>
        <v/>
      </c>
      <c r="AM298" s="404" t="str">
        <f>IF(CALCULADORA!$M$2="VERANO",IF('H. VER.'!V123="","",'H. VER.'!V123),IF('H. INV.'!V123="","",'H. INV.'!V123))</f>
        <v/>
      </c>
      <c r="AN298" s="404" t="str">
        <f>IF(CALCULADORA!$M$2="VERANO",IF('H. VER.'!AL123="","",'H. VER.'!AL123),IF('H. INV.'!AL123="","",'H. INV.'!AL123))</f>
        <v/>
      </c>
      <c r="AO298" s="19"/>
      <c r="AP298" s="19"/>
      <c r="AQ298" s="19"/>
      <c r="AR298" s="19"/>
      <c r="AS298" s="19"/>
      <c r="AT298" s="19"/>
      <c r="AU298" s="19"/>
      <c r="AV298" s="19"/>
      <c r="AW298" s="75" t="str">
        <f t="shared" si="438"/>
        <v/>
      </c>
      <c r="AX298" s="75" t="str">
        <f t="shared" si="439"/>
        <v/>
      </c>
      <c r="AY298" s="75" t="str">
        <f t="shared" si="471"/>
        <v/>
      </c>
      <c r="AZ298" s="19"/>
      <c r="BA298" s="80" t="b">
        <f t="shared" si="440"/>
        <v>0</v>
      </c>
      <c r="BB298" s="80" t="b">
        <f t="shared" si="441"/>
        <v>0</v>
      </c>
      <c r="BC298" s="80" t="b">
        <f t="shared" si="442"/>
        <v>0</v>
      </c>
      <c r="BD298" s="80" t="b">
        <f t="shared" si="443"/>
        <v>0</v>
      </c>
      <c r="BE298" s="80" t="b">
        <f t="shared" si="444"/>
        <v>0</v>
      </c>
      <c r="BF298" s="80" t="b">
        <f t="shared" si="445"/>
        <v>0</v>
      </c>
      <c r="BG298" s="80" t="b">
        <f t="shared" si="446"/>
        <v>0</v>
      </c>
      <c r="BH298" s="80" t="b">
        <f t="shared" si="447"/>
        <v>0</v>
      </c>
      <c r="BI298" s="80" t="b">
        <f t="shared" si="448"/>
        <v>0</v>
      </c>
      <c r="BJ298" s="80" t="b">
        <f t="shared" si="449"/>
        <v>0</v>
      </c>
      <c r="BK298" s="80" t="b">
        <f t="shared" si="450"/>
        <v>0</v>
      </c>
      <c r="BL298" s="80" t="b">
        <f t="shared" si="451"/>
        <v>0</v>
      </c>
      <c r="BM298" s="80" t="b">
        <f t="shared" si="452"/>
        <v>0</v>
      </c>
      <c r="BN298" s="80" t="b">
        <f t="shared" si="453"/>
        <v>0</v>
      </c>
      <c r="BO298" s="80" t="b">
        <f t="shared" si="454"/>
        <v>0</v>
      </c>
      <c r="BP298" s="80" t="b">
        <f t="shared" si="455"/>
        <v>0</v>
      </c>
      <c r="BQ298" s="80" t="b">
        <f t="shared" si="456"/>
        <v>0</v>
      </c>
      <c r="BR298" s="80" t="b">
        <f t="shared" si="457"/>
        <v>0</v>
      </c>
      <c r="BS298" s="80" t="b">
        <f t="shared" si="458"/>
        <v>0</v>
      </c>
      <c r="BT298" s="80" t="b">
        <f t="shared" si="459"/>
        <v>0</v>
      </c>
      <c r="BU298" s="80" t="b">
        <f t="shared" si="460"/>
        <v>0</v>
      </c>
      <c r="BV298" s="80" t="b">
        <f t="shared" si="461"/>
        <v>0</v>
      </c>
      <c r="BW298" s="80" t="b">
        <f t="shared" si="462"/>
        <v>0</v>
      </c>
      <c r="BX298" s="80" t="b">
        <f t="shared" si="463"/>
        <v>0</v>
      </c>
      <c r="BY298" s="80" t="b">
        <f t="shared" si="464"/>
        <v>0</v>
      </c>
      <c r="BZ298" s="80" t="b">
        <f t="shared" si="465"/>
        <v>0</v>
      </c>
      <c r="CA298" s="80" t="b">
        <f t="shared" si="466"/>
        <v>0</v>
      </c>
      <c r="CB298" s="80" t="b">
        <f t="shared" si="467"/>
        <v>0</v>
      </c>
      <c r="CC298" s="80" t="b">
        <f t="shared" si="468"/>
        <v>0</v>
      </c>
      <c r="CD298" s="80" t="b">
        <f t="shared" si="469"/>
        <v>0</v>
      </c>
      <c r="CE298" s="80" t="b">
        <f t="shared" si="470"/>
        <v>0</v>
      </c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417" t="str">
        <f t="shared" si="472"/>
        <v/>
      </c>
      <c r="GW298" s="415"/>
    </row>
    <row r="299" spans="1:205" ht="15">
      <c r="A299" s="364"/>
      <c r="B299" s="364"/>
      <c r="C299" s="75"/>
      <c r="D299" s="19"/>
      <c r="E299" s="19"/>
      <c r="F299" s="234">
        <v>115</v>
      </c>
      <c r="G299" s="81" t="str">
        <f t="shared" si="407"/>
        <v/>
      </c>
      <c r="H299" s="81" t="str">
        <f t="shared" si="408"/>
        <v/>
      </c>
      <c r="I299" s="81" t="str">
        <f t="shared" si="409"/>
        <v/>
      </c>
      <c r="J299" s="81" t="str">
        <f t="shared" si="410"/>
        <v/>
      </c>
      <c r="K299" s="81" t="str">
        <f t="shared" si="411"/>
        <v/>
      </c>
      <c r="L299" s="81" t="str">
        <f t="shared" si="412"/>
        <v/>
      </c>
      <c r="M299" s="81" t="str">
        <f t="shared" si="413"/>
        <v/>
      </c>
      <c r="N299" s="81" t="str">
        <f t="shared" si="414"/>
        <v/>
      </c>
      <c r="O299" s="81" t="str">
        <f t="shared" si="415"/>
        <v/>
      </c>
      <c r="P299" s="81" t="str">
        <f t="shared" si="416"/>
        <v/>
      </c>
      <c r="Q299" s="81" t="str">
        <f t="shared" si="417"/>
        <v/>
      </c>
      <c r="R299" s="81" t="str">
        <f t="shared" si="418"/>
        <v/>
      </c>
      <c r="S299" s="81" t="str">
        <f t="shared" si="419"/>
        <v/>
      </c>
      <c r="T299" s="81" t="str">
        <f t="shared" si="420"/>
        <v/>
      </c>
      <c r="U299" s="81" t="str">
        <f t="shared" si="421"/>
        <v/>
      </c>
      <c r="V299" s="81" t="str">
        <f t="shared" si="422"/>
        <v/>
      </c>
      <c r="W299" s="81" t="str">
        <f t="shared" si="423"/>
        <v/>
      </c>
      <c r="X299" s="81" t="str">
        <f t="shared" si="424"/>
        <v/>
      </c>
      <c r="Y299" s="81" t="str">
        <f t="shared" si="425"/>
        <v/>
      </c>
      <c r="Z299" s="81" t="str">
        <f t="shared" si="426"/>
        <v/>
      </c>
      <c r="AA299" s="81" t="str">
        <f t="shared" si="427"/>
        <v/>
      </c>
      <c r="AB299" s="81" t="str">
        <f t="shared" si="428"/>
        <v/>
      </c>
      <c r="AC299" s="81" t="str">
        <f t="shared" si="429"/>
        <v/>
      </c>
      <c r="AD299" s="81" t="str">
        <f t="shared" si="430"/>
        <v/>
      </c>
      <c r="AE299" s="81" t="str">
        <f t="shared" si="431"/>
        <v/>
      </c>
      <c r="AF299" s="81" t="str">
        <f t="shared" si="432"/>
        <v/>
      </c>
      <c r="AG299" s="81" t="str">
        <f t="shared" si="433"/>
        <v/>
      </c>
      <c r="AH299" s="81" t="str">
        <f t="shared" si="434"/>
        <v/>
      </c>
      <c r="AI299" s="81" t="str">
        <f t="shared" si="435"/>
        <v/>
      </c>
      <c r="AJ299" s="81" t="str">
        <f t="shared" si="436"/>
        <v/>
      </c>
      <c r="AK299" s="81" t="str">
        <f t="shared" si="437"/>
        <v/>
      </c>
      <c r="AL299" s="404" t="str">
        <f>IF(CALCULADORA!$M$2="VERANO",IF('H. VER.'!F124="","",'H. VER.'!F124),IF('H. INV.'!F124="","",'H. INV.'!F124))</f>
        <v/>
      </c>
      <c r="AM299" s="404" t="str">
        <f>IF(CALCULADORA!$M$2="VERANO",IF('H. VER.'!V124="","",'H. VER.'!V124),IF('H. INV.'!V124="","",'H. INV.'!V124))</f>
        <v/>
      </c>
      <c r="AN299" s="404" t="str">
        <f>IF(CALCULADORA!$M$2="VERANO",IF('H. VER.'!AL124="","",'H. VER.'!AL124),IF('H. INV.'!AL124="","",'H. INV.'!AL124))</f>
        <v/>
      </c>
      <c r="AO299" s="19"/>
      <c r="AP299" s="19"/>
      <c r="AQ299" s="19"/>
      <c r="AR299" s="19"/>
      <c r="AS299" s="19"/>
      <c r="AT299" s="19"/>
      <c r="AU299" s="19"/>
      <c r="AV299" s="19"/>
      <c r="AW299" s="75" t="str">
        <f t="shared" si="438"/>
        <v/>
      </c>
      <c r="AX299" s="75" t="str">
        <f t="shared" si="439"/>
        <v/>
      </c>
      <c r="AY299" s="75" t="str">
        <f t="shared" si="471"/>
        <v/>
      </c>
      <c r="AZ299" s="19"/>
      <c r="BA299" s="80" t="b">
        <f t="shared" si="440"/>
        <v>0</v>
      </c>
      <c r="BB299" s="80" t="b">
        <f t="shared" si="441"/>
        <v>0</v>
      </c>
      <c r="BC299" s="80" t="b">
        <f t="shared" si="442"/>
        <v>0</v>
      </c>
      <c r="BD299" s="80" t="b">
        <f t="shared" si="443"/>
        <v>0</v>
      </c>
      <c r="BE299" s="80" t="b">
        <f t="shared" si="444"/>
        <v>0</v>
      </c>
      <c r="BF299" s="80" t="b">
        <f t="shared" si="445"/>
        <v>0</v>
      </c>
      <c r="BG299" s="80" t="b">
        <f t="shared" si="446"/>
        <v>0</v>
      </c>
      <c r="BH299" s="80" t="b">
        <f t="shared" si="447"/>
        <v>0</v>
      </c>
      <c r="BI299" s="80" t="b">
        <f t="shared" si="448"/>
        <v>0</v>
      </c>
      <c r="BJ299" s="80" t="b">
        <f t="shared" si="449"/>
        <v>0</v>
      </c>
      <c r="BK299" s="80" t="b">
        <f t="shared" si="450"/>
        <v>0</v>
      </c>
      <c r="BL299" s="80" t="b">
        <f t="shared" si="451"/>
        <v>0</v>
      </c>
      <c r="BM299" s="80" t="b">
        <f t="shared" si="452"/>
        <v>0</v>
      </c>
      <c r="BN299" s="80" t="b">
        <f t="shared" si="453"/>
        <v>0</v>
      </c>
      <c r="BO299" s="80" t="b">
        <f t="shared" si="454"/>
        <v>0</v>
      </c>
      <c r="BP299" s="80" t="b">
        <f t="shared" si="455"/>
        <v>0</v>
      </c>
      <c r="BQ299" s="80" t="b">
        <f t="shared" si="456"/>
        <v>0</v>
      </c>
      <c r="BR299" s="80" t="b">
        <f t="shared" si="457"/>
        <v>0</v>
      </c>
      <c r="BS299" s="80" t="b">
        <f t="shared" si="458"/>
        <v>0</v>
      </c>
      <c r="BT299" s="80" t="b">
        <f t="shared" si="459"/>
        <v>0</v>
      </c>
      <c r="BU299" s="80" t="b">
        <f t="shared" si="460"/>
        <v>0</v>
      </c>
      <c r="BV299" s="80" t="b">
        <f t="shared" si="461"/>
        <v>0</v>
      </c>
      <c r="BW299" s="80" t="b">
        <f t="shared" si="462"/>
        <v>0</v>
      </c>
      <c r="BX299" s="80" t="b">
        <f t="shared" si="463"/>
        <v>0</v>
      </c>
      <c r="BY299" s="80" t="b">
        <f t="shared" si="464"/>
        <v>0</v>
      </c>
      <c r="BZ299" s="80" t="b">
        <f t="shared" si="465"/>
        <v>0</v>
      </c>
      <c r="CA299" s="80" t="b">
        <f t="shared" si="466"/>
        <v>0</v>
      </c>
      <c r="CB299" s="80" t="b">
        <f t="shared" si="467"/>
        <v>0</v>
      </c>
      <c r="CC299" s="80" t="b">
        <f t="shared" si="468"/>
        <v>0</v>
      </c>
      <c r="CD299" s="80" t="b">
        <f t="shared" si="469"/>
        <v>0</v>
      </c>
      <c r="CE299" s="80" t="b">
        <f t="shared" si="470"/>
        <v>0</v>
      </c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417" t="str">
        <f t="shared" si="472"/>
        <v/>
      </c>
      <c r="GW299" s="415"/>
    </row>
    <row r="300" spans="1:205" ht="15">
      <c r="A300" s="364"/>
      <c r="B300" s="364"/>
      <c r="C300" s="75"/>
      <c r="D300" s="19"/>
      <c r="E300" s="19"/>
      <c r="F300" s="234">
        <v>116</v>
      </c>
      <c r="G300" s="81" t="str">
        <f t="shared" si="407"/>
        <v/>
      </c>
      <c r="H300" s="81" t="str">
        <f t="shared" si="408"/>
        <v/>
      </c>
      <c r="I300" s="81" t="str">
        <f t="shared" si="409"/>
        <v/>
      </c>
      <c r="J300" s="81" t="str">
        <f t="shared" si="410"/>
        <v/>
      </c>
      <c r="K300" s="81" t="str">
        <f t="shared" si="411"/>
        <v/>
      </c>
      <c r="L300" s="81" t="str">
        <f t="shared" si="412"/>
        <v/>
      </c>
      <c r="M300" s="81" t="str">
        <f t="shared" si="413"/>
        <v/>
      </c>
      <c r="N300" s="81" t="str">
        <f t="shared" si="414"/>
        <v/>
      </c>
      <c r="O300" s="81" t="str">
        <f t="shared" si="415"/>
        <v/>
      </c>
      <c r="P300" s="81" t="str">
        <f t="shared" si="416"/>
        <v/>
      </c>
      <c r="Q300" s="81" t="str">
        <f t="shared" si="417"/>
        <v/>
      </c>
      <c r="R300" s="81" t="str">
        <f t="shared" si="418"/>
        <v/>
      </c>
      <c r="S300" s="81" t="str">
        <f t="shared" si="419"/>
        <v/>
      </c>
      <c r="T300" s="81" t="str">
        <f t="shared" si="420"/>
        <v/>
      </c>
      <c r="U300" s="81" t="str">
        <f t="shared" si="421"/>
        <v/>
      </c>
      <c r="V300" s="81" t="str">
        <f t="shared" si="422"/>
        <v/>
      </c>
      <c r="W300" s="81" t="str">
        <f t="shared" si="423"/>
        <v/>
      </c>
      <c r="X300" s="81" t="str">
        <f t="shared" si="424"/>
        <v/>
      </c>
      <c r="Y300" s="81" t="str">
        <f t="shared" si="425"/>
        <v/>
      </c>
      <c r="Z300" s="81" t="str">
        <f t="shared" si="426"/>
        <v/>
      </c>
      <c r="AA300" s="81" t="str">
        <f t="shared" si="427"/>
        <v/>
      </c>
      <c r="AB300" s="81" t="str">
        <f t="shared" si="428"/>
        <v/>
      </c>
      <c r="AC300" s="81" t="str">
        <f t="shared" si="429"/>
        <v/>
      </c>
      <c r="AD300" s="81" t="str">
        <f t="shared" si="430"/>
        <v/>
      </c>
      <c r="AE300" s="81" t="str">
        <f t="shared" si="431"/>
        <v/>
      </c>
      <c r="AF300" s="81" t="str">
        <f t="shared" si="432"/>
        <v/>
      </c>
      <c r="AG300" s="81" t="str">
        <f t="shared" si="433"/>
        <v/>
      </c>
      <c r="AH300" s="81" t="str">
        <f t="shared" si="434"/>
        <v/>
      </c>
      <c r="AI300" s="81" t="str">
        <f t="shared" si="435"/>
        <v/>
      </c>
      <c r="AJ300" s="81" t="str">
        <f t="shared" si="436"/>
        <v/>
      </c>
      <c r="AK300" s="81" t="str">
        <f t="shared" si="437"/>
        <v/>
      </c>
      <c r="AL300" s="404" t="str">
        <f>IF(CALCULADORA!$M$2="VERANO",IF('H. VER.'!F125="","",'H. VER.'!F125),IF('H. INV.'!F125="","",'H. INV.'!F125))</f>
        <v/>
      </c>
      <c r="AM300" s="404" t="str">
        <f>IF(CALCULADORA!$M$2="VERANO",IF('H. VER.'!V125="","",'H. VER.'!V125),IF('H. INV.'!V125="","",'H. INV.'!V125))</f>
        <v/>
      </c>
      <c r="AN300" s="404" t="str">
        <f>IF(CALCULADORA!$M$2="VERANO",IF('H. VER.'!AL125="","",'H. VER.'!AL125),IF('H. INV.'!AL125="","",'H. INV.'!AL125))</f>
        <v/>
      </c>
      <c r="AO300" s="19"/>
      <c r="AP300" s="19"/>
      <c r="AQ300" s="19"/>
      <c r="AR300" s="19"/>
      <c r="AS300" s="19"/>
      <c r="AT300" s="19"/>
      <c r="AU300" s="19"/>
      <c r="AV300" s="19"/>
      <c r="AW300" s="75" t="str">
        <f t="shared" si="438"/>
        <v/>
      </c>
      <c r="AX300" s="75" t="str">
        <f t="shared" si="439"/>
        <v/>
      </c>
      <c r="AY300" s="75" t="str">
        <f t="shared" si="471"/>
        <v/>
      </c>
      <c r="AZ300" s="19"/>
      <c r="BA300" s="80" t="b">
        <f t="shared" si="440"/>
        <v>0</v>
      </c>
      <c r="BB300" s="80" t="b">
        <f t="shared" si="441"/>
        <v>0</v>
      </c>
      <c r="BC300" s="80" t="b">
        <f t="shared" si="442"/>
        <v>0</v>
      </c>
      <c r="BD300" s="80" t="b">
        <f t="shared" si="443"/>
        <v>0</v>
      </c>
      <c r="BE300" s="80" t="b">
        <f t="shared" si="444"/>
        <v>0</v>
      </c>
      <c r="BF300" s="80" t="b">
        <f t="shared" si="445"/>
        <v>0</v>
      </c>
      <c r="BG300" s="80" t="b">
        <f t="shared" si="446"/>
        <v>0</v>
      </c>
      <c r="BH300" s="80" t="b">
        <f t="shared" si="447"/>
        <v>0</v>
      </c>
      <c r="BI300" s="80" t="b">
        <f t="shared" si="448"/>
        <v>0</v>
      </c>
      <c r="BJ300" s="80" t="b">
        <f t="shared" si="449"/>
        <v>0</v>
      </c>
      <c r="BK300" s="80" t="b">
        <f t="shared" si="450"/>
        <v>0</v>
      </c>
      <c r="BL300" s="80" t="b">
        <f t="shared" si="451"/>
        <v>0</v>
      </c>
      <c r="BM300" s="80" t="b">
        <f t="shared" si="452"/>
        <v>0</v>
      </c>
      <c r="BN300" s="80" t="b">
        <f t="shared" si="453"/>
        <v>0</v>
      </c>
      <c r="BO300" s="80" t="b">
        <f t="shared" si="454"/>
        <v>0</v>
      </c>
      <c r="BP300" s="80" t="b">
        <f t="shared" si="455"/>
        <v>0</v>
      </c>
      <c r="BQ300" s="80" t="b">
        <f t="shared" si="456"/>
        <v>0</v>
      </c>
      <c r="BR300" s="80" t="b">
        <f t="shared" si="457"/>
        <v>0</v>
      </c>
      <c r="BS300" s="80" t="b">
        <f t="shared" si="458"/>
        <v>0</v>
      </c>
      <c r="BT300" s="80" t="b">
        <f t="shared" si="459"/>
        <v>0</v>
      </c>
      <c r="BU300" s="80" t="b">
        <f t="shared" si="460"/>
        <v>0</v>
      </c>
      <c r="BV300" s="80" t="b">
        <f t="shared" si="461"/>
        <v>0</v>
      </c>
      <c r="BW300" s="80" t="b">
        <f t="shared" si="462"/>
        <v>0</v>
      </c>
      <c r="BX300" s="80" t="b">
        <f t="shared" si="463"/>
        <v>0</v>
      </c>
      <c r="BY300" s="80" t="b">
        <f t="shared" si="464"/>
        <v>0</v>
      </c>
      <c r="BZ300" s="80" t="b">
        <f t="shared" si="465"/>
        <v>0</v>
      </c>
      <c r="CA300" s="80" t="b">
        <f t="shared" si="466"/>
        <v>0</v>
      </c>
      <c r="CB300" s="80" t="b">
        <f t="shared" si="467"/>
        <v>0</v>
      </c>
      <c r="CC300" s="80" t="b">
        <f t="shared" si="468"/>
        <v>0</v>
      </c>
      <c r="CD300" s="80" t="b">
        <f t="shared" si="469"/>
        <v>0</v>
      </c>
      <c r="CE300" s="80" t="b">
        <f t="shared" si="470"/>
        <v>0</v>
      </c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417" t="str">
        <f t="shared" si="472"/>
        <v/>
      </c>
      <c r="GW300" s="415"/>
    </row>
    <row r="301" spans="1:205" ht="15">
      <c r="A301" s="364"/>
      <c r="B301" s="364"/>
      <c r="C301" s="75"/>
      <c r="D301" s="19"/>
      <c r="E301" s="19"/>
      <c r="F301" s="234">
        <v>117</v>
      </c>
      <c r="G301" s="81" t="str">
        <f t="shared" si="407"/>
        <v/>
      </c>
      <c r="H301" s="81" t="str">
        <f t="shared" si="408"/>
        <v/>
      </c>
      <c r="I301" s="81" t="str">
        <f t="shared" si="409"/>
        <v/>
      </c>
      <c r="J301" s="81" t="str">
        <f t="shared" si="410"/>
        <v/>
      </c>
      <c r="K301" s="81" t="str">
        <f t="shared" si="411"/>
        <v/>
      </c>
      <c r="L301" s="81" t="str">
        <f t="shared" si="412"/>
        <v/>
      </c>
      <c r="M301" s="81" t="str">
        <f t="shared" si="413"/>
        <v/>
      </c>
      <c r="N301" s="81" t="str">
        <f t="shared" si="414"/>
        <v/>
      </c>
      <c r="O301" s="81" t="str">
        <f t="shared" si="415"/>
        <v/>
      </c>
      <c r="P301" s="81" t="str">
        <f t="shared" si="416"/>
        <v/>
      </c>
      <c r="Q301" s="81" t="str">
        <f t="shared" si="417"/>
        <v/>
      </c>
      <c r="R301" s="81" t="str">
        <f t="shared" si="418"/>
        <v/>
      </c>
      <c r="S301" s="81" t="str">
        <f t="shared" si="419"/>
        <v/>
      </c>
      <c r="T301" s="81" t="str">
        <f t="shared" si="420"/>
        <v/>
      </c>
      <c r="U301" s="81" t="str">
        <f t="shared" si="421"/>
        <v/>
      </c>
      <c r="V301" s="81" t="str">
        <f t="shared" si="422"/>
        <v/>
      </c>
      <c r="W301" s="81" t="str">
        <f t="shared" si="423"/>
        <v/>
      </c>
      <c r="X301" s="81" t="str">
        <f t="shared" si="424"/>
        <v/>
      </c>
      <c r="Y301" s="81" t="str">
        <f t="shared" si="425"/>
        <v/>
      </c>
      <c r="Z301" s="81" t="str">
        <f t="shared" si="426"/>
        <v/>
      </c>
      <c r="AA301" s="81" t="str">
        <f t="shared" si="427"/>
        <v/>
      </c>
      <c r="AB301" s="81" t="str">
        <f t="shared" si="428"/>
        <v/>
      </c>
      <c r="AC301" s="81" t="str">
        <f t="shared" si="429"/>
        <v/>
      </c>
      <c r="AD301" s="81" t="str">
        <f t="shared" si="430"/>
        <v/>
      </c>
      <c r="AE301" s="81" t="str">
        <f t="shared" si="431"/>
        <v/>
      </c>
      <c r="AF301" s="81" t="str">
        <f t="shared" si="432"/>
        <v/>
      </c>
      <c r="AG301" s="81" t="str">
        <f t="shared" si="433"/>
        <v/>
      </c>
      <c r="AH301" s="81" t="str">
        <f t="shared" si="434"/>
        <v/>
      </c>
      <c r="AI301" s="81" t="str">
        <f t="shared" si="435"/>
        <v/>
      </c>
      <c r="AJ301" s="81" t="str">
        <f t="shared" si="436"/>
        <v/>
      </c>
      <c r="AK301" s="81" t="str">
        <f t="shared" si="437"/>
        <v/>
      </c>
      <c r="AL301" s="404" t="str">
        <f>IF(CALCULADORA!$M$2="VERANO",IF('H. VER.'!F126="","",'H. VER.'!F126),IF('H. INV.'!F126="","",'H. INV.'!F126))</f>
        <v/>
      </c>
      <c r="AM301" s="404" t="str">
        <f>IF(CALCULADORA!$M$2="VERANO",IF('H. VER.'!V126="","",'H. VER.'!V126),IF('H. INV.'!V126="","",'H. INV.'!V126))</f>
        <v/>
      </c>
      <c r="AN301" s="404" t="str">
        <f>IF(CALCULADORA!$M$2="VERANO",IF('H. VER.'!AL126="","",'H. VER.'!AL126),IF('H. INV.'!AL126="","",'H. INV.'!AL126))</f>
        <v/>
      </c>
      <c r="AO301" s="19"/>
      <c r="AP301" s="19"/>
      <c r="AQ301" s="19"/>
      <c r="AR301" s="19"/>
      <c r="AS301" s="19"/>
      <c r="AT301" s="19"/>
      <c r="AU301" s="19"/>
      <c r="AV301" s="19"/>
      <c r="AW301" s="75" t="str">
        <f t="shared" si="438"/>
        <v/>
      </c>
      <c r="AX301" s="75" t="str">
        <f t="shared" si="439"/>
        <v/>
      </c>
      <c r="AY301" s="75" t="str">
        <f t="shared" si="471"/>
        <v/>
      </c>
      <c r="AZ301" s="19"/>
      <c r="BA301" s="80" t="b">
        <f t="shared" si="440"/>
        <v>0</v>
      </c>
      <c r="BB301" s="80" t="b">
        <f t="shared" si="441"/>
        <v>0</v>
      </c>
      <c r="BC301" s="80" t="b">
        <f t="shared" si="442"/>
        <v>0</v>
      </c>
      <c r="BD301" s="80" t="b">
        <f t="shared" si="443"/>
        <v>0</v>
      </c>
      <c r="BE301" s="80" t="b">
        <f t="shared" si="444"/>
        <v>0</v>
      </c>
      <c r="BF301" s="80" t="b">
        <f t="shared" si="445"/>
        <v>0</v>
      </c>
      <c r="BG301" s="80" t="b">
        <f t="shared" si="446"/>
        <v>0</v>
      </c>
      <c r="BH301" s="80" t="b">
        <f t="shared" si="447"/>
        <v>0</v>
      </c>
      <c r="BI301" s="80" t="b">
        <f t="shared" si="448"/>
        <v>0</v>
      </c>
      <c r="BJ301" s="80" t="b">
        <f t="shared" si="449"/>
        <v>0</v>
      </c>
      <c r="BK301" s="80" t="b">
        <f t="shared" si="450"/>
        <v>0</v>
      </c>
      <c r="BL301" s="80" t="b">
        <f t="shared" si="451"/>
        <v>0</v>
      </c>
      <c r="BM301" s="80" t="b">
        <f t="shared" si="452"/>
        <v>0</v>
      </c>
      <c r="BN301" s="80" t="b">
        <f t="shared" si="453"/>
        <v>0</v>
      </c>
      <c r="BO301" s="80" t="b">
        <f t="shared" si="454"/>
        <v>0</v>
      </c>
      <c r="BP301" s="80" t="b">
        <f t="shared" si="455"/>
        <v>0</v>
      </c>
      <c r="BQ301" s="80" t="b">
        <f t="shared" si="456"/>
        <v>0</v>
      </c>
      <c r="BR301" s="80" t="b">
        <f t="shared" si="457"/>
        <v>0</v>
      </c>
      <c r="BS301" s="80" t="b">
        <f t="shared" si="458"/>
        <v>0</v>
      </c>
      <c r="BT301" s="80" t="b">
        <f t="shared" si="459"/>
        <v>0</v>
      </c>
      <c r="BU301" s="80" t="b">
        <f t="shared" si="460"/>
        <v>0</v>
      </c>
      <c r="BV301" s="80" t="b">
        <f t="shared" si="461"/>
        <v>0</v>
      </c>
      <c r="BW301" s="80" t="b">
        <f t="shared" si="462"/>
        <v>0</v>
      </c>
      <c r="BX301" s="80" t="b">
        <f t="shared" si="463"/>
        <v>0</v>
      </c>
      <c r="BY301" s="80" t="b">
        <f t="shared" si="464"/>
        <v>0</v>
      </c>
      <c r="BZ301" s="80" t="b">
        <f t="shared" si="465"/>
        <v>0</v>
      </c>
      <c r="CA301" s="80" t="b">
        <f t="shared" si="466"/>
        <v>0</v>
      </c>
      <c r="CB301" s="80" t="b">
        <f t="shared" si="467"/>
        <v>0</v>
      </c>
      <c r="CC301" s="80" t="b">
        <f t="shared" si="468"/>
        <v>0</v>
      </c>
      <c r="CD301" s="80" t="b">
        <f t="shared" si="469"/>
        <v>0</v>
      </c>
      <c r="CE301" s="80" t="b">
        <f t="shared" si="470"/>
        <v>0</v>
      </c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417" t="str">
        <f t="shared" si="472"/>
        <v/>
      </c>
      <c r="GW301" s="415"/>
    </row>
    <row r="302" spans="1:205" ht="15">
      <c r="A302" s="364"/>
      <c r="B302" s="364"/>
      <c r="C302" s="75"/>
      <c r="D302" s="19"/>
      <c r="E302" s="19"/>
      <c r="F302" s="234">
        <v>118</v>
      </c>
      <c r="G302" s="81" t="str">
        <f t="shared" si="407"/>
        <v/>
      </c>
      <c r="H302" s="81" t="str">
        <f t="shared" si="408"/>
        <v/>
      </c>
      <c r="I302" s="81" t="str">
        <f t="shared" si="409"/>
        <v/>
      </c>
      <c r="J302" s="81" t="str">
        <f t="shared" si="410"/>
        <v/>
      </c>
      <c r="K302" s="81" t="str">
        <f t="shared" si="411"/>
        <v/>
      </c>
      <c r="L302" s="81" t="str">
        <f t="shared" si="412"/>
        <v/>
      </c>
      <c r="M302" s="81" t="str">
        <f t="shared" si="413"/>
        <v/>
      </c>
      <c r="N302" s="81" t="str">
        <f t="shared" si="414"/>
        <v/>
      </c>
      <c r="O302" s="81" t="str">
        <f t="shared" si="415"/>
        <v/>
      </c>
      <c r="P302" s="81" t="str">
        <f t="shared" si="416"/>
        <v/>
      </c>
      <c r="Q302" s="81" t="str">
        <f t="shared" si="417"/>
        <v/>
      </c>
      <c r="R302" s="81" t="str">
        <f t="shared" si="418"/>
        <v/>
      </c>
      <c r="S302" s="81" t="str">
        <f t="shared" si="419"/>
        <v/>
      </c>
      <c r="T302" s="81" t="str">
        <f t="shared" si="420"/>
        <v/>
      </c>
      <c r="U302" s="81" t="str">
        <f t="shared" si="421"/>
        <v/>
      </c>
      <c r="V302" s="81" t="str">
        <f t="shared" si="422"/>
        <v/>
      </c>
      <c r="W302" s="81" t="str">
        <f t="shared" si="423"/>
        <v/>
      </c>
      <c r="X302" s="81" t="str">
        <f t="shared" si="424"/>
        <v/>
      </c>
      <c r="Y302" s="81" t="str">
        <f t="shared" si="425"/>
        <v/>
      </c>
      <c r="Z302" s="81" t="str">
        <f t="shared" si="426"/>
        <v/>
      </c>
      <c r="AA302" s="81" t="str">
        <f t="shared" si="427"/>
        <v/>
      </c>
      <c r="AB302" s="81" t="str">
        <f t="shared" si="428"/>
        <v/>
      </c>
      <c r="AC302" s="81" t="str">
        <f t="shared" si="429"/>
        <v/>
      </c>
      <c r="AD302" s="81" t="str">
        <f t="shared" si="430"/>
        <v/>
      </c>
      <c r="AE302" s="81" t="str">
        <f t="shared" si="431"/>
        <v/>
      </c>
      <c r="AF302" s="81" t="str">
        <f t="shared" si="432"/>
        <v/>
      </c>
      <c r="AG302" s="81" t="str">
        <f t="shared" si="433"/>
        <v/>
      </c>
      <c r="AH302" s="81" t="str">
        <f t="shared" si="434"/>
        <v/>
      </c>
      <c r="AI302" s="81" t="str">
        <f t="shared" si="435"/>
        <v/>
      </c>
      <c r="AJ302" s="81" t="str">
        <f t="shared" si="436"/>
        <v/>
      </c>
      <c r="AK302" s="81" t="str">
        <f t="shared" si="437"/>
        <v/>
      </c>
      <c r="AL302" s="404" t="str">
        <f>IF(CALCULADORA!$M$2="VERANO",IF('H. VER.'!F127="","",'H. VER.'!F127),IF('H. INV.'!F127="","",'H. INV.'!F127))</f>
        <v/>
      </c>
      <c r="AM302" s="404" t="str">
        <f>IF(CALCULADORA!$M$2="VERANO",IF('H. VER.'!V127="","",'H. VER.'!V127),IF('H. INV.'!V127="","",'H. INV.'!V127))</f>
        <v/>
      </c>
      <c r="AN302" s="404" t="str">
        <f>IF(CALCULADORA!$M$2="VERANO",IF('H. VER.'!AL127="","",'H. VER.'!AL127),IF('H. INV.'!AL127="","",'H. INV.'!AL127))</f>
        <v/>
      </c>
      <c r="AO302" s="19"/>
      <c r="AP302" s="19"/>
      <c r="AQ302" s="19"/>
      <c r="AR302" s="19"/>
      <c r="AS302" s="19"/>
      <c r="AT302" s="19"/>
      <c r="AU302" s="19"/>
      <c r="AV302" s="19"/>
      <c r="AW302" s="75" t="str">
        <f t="shared" si="438"/>
        <v/>
      </c>
      <c r="AX302" s="75" t="str">
        <f t="shared" si="439"/>
        <v/>
      </c>
      <c r="AY302" s="75" t="str">
        <f t="shared" si="471"/>
        <v/>
      </c>
      <c r="AZ302" s="19"/>
      <c r="BA302" s="80" t="b">
        <f t="shared" si="440"/>
        <v>0</v>
      </c>
      <c r="BB302" s="80" t="b">
        <f t="shared" si="441"/>
        <v>0</v>
      </c>
      <c r="BC302" s="80" t="b">
        <f t="shared" si="442"/>
        <v>0</v>
      </c>
      <c r="BD302" s="80" t="b">
        <f t="shared" si="443"/>
        <v>0</v>
      </c>
      <c r="BE302" s="80" t="b">
        <f t="shared" si="444"/>
        <v>0</v>
      </c>
      <c r="BF302" s="80" t="b">
        <f t="shared" si="445"/>
        <v>0</v>
      </c>
      <c r="BG302" s="80" t="b">
        <f t="shared" si="446"/>
        <v>0</v>
      </c>
      <c r="BH302" s="80" t="b">
        <f t="shared" si="447"/>
        <v>0</v>
      </c>
      <c r="BI302" s="80" t="b">
        <f t="shared" si="448"/>
        <v>0</v>
      </c>
      <c r="BJ302" s="80" t="b">
        <f t="shared" si="449"/>
        <v>0</v>
      </c>
      <c r="BK302" s="80" t="b">
        <f t="shared" si="450"/>
        <v>0</v>
      </c>
      <c r="BL302" s="80" t="b">
        <f t="shared" si="451"/>
        <v>0</v>
      </c>
      <c r="BM302" s="80" t="b">
        <f t="shared" si="452"/>
        <v>0</v>
      </c>
      <c r="BN302" s="80" t="b">
        <f t="shared" si="453"/>
        <v>0</v>
      </c>
      <c r="BO302" s="80" t="b">
        <f t="shared" si="454"/>
        <v>0</v>
      </c>
      <c r="BP302" s="80" t="b">
        <f t="shared" si="455"/>
        <v>0</v>
      </c>
      <c r="BQ302" s="80" t="b">
        <f t="shared" si="456"/>
        <v>0</v>
      </c>
      <c r="BR302" s="80" t="b">
        <f t="shared" si="457"/>
        <v>0</v>
      </c>
      <c r="BS302" s="80" t="b">
        <f t="shared" si="458"/>
        <v>0</v>
      </c>
      <c r="BT302" s="80" t="b">
        <f t="shared" si="459"/>
        <v>0</v>
      </c>
      <c r="BU302" s="80" t="b">
        <f t="shared" si="460"/>
        <v>0</v>
      </c>
      <c r="BV302" s="80" t="b">
        <f t="shared" si="461"/>
        <v>0</v>
      </c>
      <c r="BW302" s="80" t="b">
        <f t="shared" si="462"/>
        <v>0</v>
      </c>
      <c r="BX302" s="80" t="b">
        <f t="shared" si="463"/>
        <v>0</v>
      </c>
      <c r="BY302" s="80" t="b">
        <f t="shared" si="464"/>
        <v>0</v>
      </c>
      <c r="BZ302" s="80" t="b">
        <f t="shared" si="465"/>
        <v>0</v>
      </c>
      <c r="CA302" s="80" t="b">
        <f t="shared" si="466"/>
        <v>0</v>
      </c>
      <c r="CB302" s="80" t="b">
        <f t="shared" si="467"/>
        <v>0</v>
      </c>
      <c r="CC302" s="80" t="b">
        <f t="shared" si="468"/>
        <v>0</v>
      </c>
      <c r="CD302" s="80" t="b">
        <f t="shared" si="469"/>
        <v>0</v>
      </c>
      <c r="CE302" s="80" t="b">
        <f t="shared" si="470"/>
        <v>0</v>
      </c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417" t="str">
        <f t="shared" si="472"/>
        <v/>
      </c>
      <c r="GW302" s="415"/>
    </row>
    <row r="303" spans="1:205" ht="15">
      <c r="A303" s="364"/>
      <c r="B303" s="364"/>
      <c r="C303" s="75"/>
      <c r="D303" s="19"/>
      <c r="E303" s="19"/>
      <c r="F303" s="234">
        <v>119</v>
      </c>
      <c r="G303" s="81" t="str">
        <f t="shared" si="407"/>
        <v/>
      </c>
      <c r="H303" s="81" t="str">
        <f t="shared" si="408"/>
        <v/>
      </c>
      <c r="I303" s="81" t="str">
        <f t="shared" si="409"/>
        <v/>
      </c>
      <c r="J303" s="81" t="str">
        <f t="shared" si="410"/>
        <v/>
      </c>
      <c r="K303" s="81" t="str">
        <f t="shared" si="411"/>
        <v/>
      </c>
      <c r="L303" s="81" t="str">
        <f t="shared" si="412"/>
        <v/>
      </c>
      <c r="M303" s="81" t="str">
        <f t="shared" si="413"/>
        <v/>
      </c>
      <c r="N303" s="81" t="str">
        <f t="shared" si="414"/>
        <v/>
      </c>
      <c r="O303" s="81" t="str">
        <f t="shared" si="415"/>
        <v/>
      </c>
      <c r="P303" s="81" t="str">
        <f t="shared" si="416"/>
        <v/>
      </c>
      <c r="Q303" s="81" t="str">
        <f t="shared" si="417"/>
        <v/>
      </c>
      <c r="R303" s="81" t="str">
        <f t="shared" si="418"/>
        <v/>
      </c>
      <c r="S303" s="81" t="str">
        <f t="shared" si="419"/>
        <v/>
      </c>
      <c r="T303" s="81" t="str">
        <f t="shared" si="420"/>
        <v/>
      </c>
      <c r="U303" s="81" t="str">
        <f t="shared" si="421"/>
        <v/>
      </c>
      <c r="V303" s="81" t="str">
        <f t="shared" si="422"/>
        <v/>
      </c>
      <c r="W303" s="81" t="str">
        <f t="shared" si="423"/>
        <v/>
      </c>
      <c r="X303" s="81" t="str">
        <f t="shared" si="424"/>
        <v/>
      </c>
      <c r="Y303" s="81" t="str">
        <f t="shared" si="425"/>
        <v/>
      </c>
      <c r="Z303" s="81" t="str">
        <f t="shared" si="426"/>
        <v/>
      </c>
      <c r="AA303" s="81" t="str">
        <f t="shared" si="427"/>
        <v/>
      </c>
      <c r="AB303" s="81" t="str">
        <f t="shared" si="428"/>
        <v/>
      </c>
      <c r="AC303" s="81" t="str">
        <f t="shared" si="429"/>
        <v/>
      </c>
      <c r="AD303" s="81" t="str">
        <f t="shared" si="430"/>
        <v/>
      </c>
      <c r="AE303" s="81" t="str">
        <f t="shared" si="431"/>
        <v/>
      </c>
      <c r="AF303" s="81" t="str">
        <f t="shared" si="432"/>
        <v/>
      </c>
      <c r="AG303" s="81" t="str">
        <f t="shared" si="433"/>
        <v/>
      </c>
      <c r="AH303" s="81" t="str">
        <f t="shared" si="434"/>
        <v/>
      </c>
      <c r="AI303" s="81" t="str">
        <f t="shared" si="435"/>
        <v/>
      </c>
      <c r="AJ303" s="81" t="str">
        <f t="shared" si="436"/>
        <v/>
      </c>
      <c r="AK303" s="81" t="str">
        <f t="shared" si="437"/>
        <v/>
      </c>
      <c r="AL303" s="404" t="str">
        <f>IF(CALCULADORA!$M$2="VERANO",IF('H. VER.'!F128="","",'H. VER.'!F128),IF('H. INV.'!F128="","",'H. INV.'!F128))</f>
        <v/>
      </c>
      <c r="AM303" s="404" t="str">
        <f>IF(CALCULADORA!$M$2="VERANO",IF('H. VER.'!V128="","",'H. VER.'!V128),IF('H. INV.'!V128="","",'H. INV.'!V128))</f>
        <v/>
      </c>
      <c r="AN303" s="404" t="str">
        <f>IF(CALCULADORA!$M$2="VERANO",IF('H. VER.'!AL128="","",'H. VER.'!AL128),IF('H. INV.'!AL128="","",'H. INV.'!AL128))</f>
        <v/>
      </c>
      <c r="AO303" s="19"/>
      <c r="AP303" s="19"/>
      <c r="AQ303" s="19"/>
      <c r="AR303" s="19"/>
      <c r="AS303" s="19"/>
      <c r="AT303" s="19"/>
      <c r="AU303" s="19"/>
      <c r="AV303" s="19"/>
      <c r="AW303" s="75" t="str">
        <f t="shared" si="438"/>
        <v/>
      </c>
      <c r="AX303" s="75" t="str">
        <f t="shared" si="439"/>
        <v/>
      </c>
      <c r="AY303" s="75" t="str">
        <f t="shared" si="471"/>
        <v/>
      </c>
      <c r="AZ303" s="19"/>
      <c r="BA303" s="80" t="b">
        <f t="shared" si="440"/>
        <v>0</v>
      </c>
      <c r="BB303" s="80" t="b">
        <f t="shared" si="441"/>
        <v>0</v>
      </c>
      <c r="BC303" s="80" t="b">
        <f t="shared" si="442"/>
        <v>0</v>
      </c>
      <c r="BD303" s="80" t="b">
        <f t="shared" si="443"/>
        <v>0</v>
      </c>
      <c r="BE303" s="80" t="b">
        <f t="shared" si="444"/>
        <v>0</v>
      </c>
      <c r="BF303" s="80" t="b">
        <f t="shared" si="445"/>
        <v>0</v>
      </c>
      <c r="BG303" s="80" t="b">
        <f t="shared" si="446"/>
        <v>0</v>
      </c>
      <c r="BH303" s="80" t="b">
        <f t="shared" si="447"/>
        <v>0</v>
      </c>
      <c r="BI303" s="80" t="b">
        <f t="shared" si="448"/>
        <v>0</v>
      </c>
      <c r="BJ303" s="80" t="b">
        <f t="shared" si="449"/>
        <v>0</v>
      </c>
      <c r="BK303" s="80" t="b">
        <f t="shared" si="450"/>
        <v>0</v>
      </c>
      <c r="BL303" s="80" t="b">
        <f t="shared" si="451"/>
        <v>0</v>
      </c>
      <c r="BM303" s="80" t="b">
        <f t="shared" si="452"/>
        <v>0</v>
      </c>
      <c r="BN303" s="80" t="b">
        <f t="shared" si="453"/>
        <v>0</v>
      </c>
      <c r="BO303" s="80" t="b">
        <f t="shared" si="454"/>
        <v>0</v>
      </c>
      <c r="BP303" s="80" t="b">
        <f t="shared" si="455"/>
        <v>0</v>
      </c>
      <c r="BQ303" s="80" t="b">
        <f t="shared" si="456"/>
        <v>0</v>
      </c>
      <c r="BR303" s="80" t="b">
        <f t="shared" si="457"/>
        <v>0</v>
      </c>
      <c r="BS303" s="80" t="b">
        <f t="shared" si="458"/>
        <v>0</v>
      </c>
      <c r="BT303" s="80" t="b">
        <f t="shared" si="459"/>
        <v>0</v>
      </c>
      <c r="BU303" s="80" t="b">
        <f t="shared" si="460"/>
        <v>0</v>
      </c>
      <c r="BV303" s="80" t="b">
        <f t="shared" si="461"/>
        <v>0</v>
      </c>
      <c r="BW303" s="80" t="b">
        <f t="shared" si="462"/>
        <v>0</v>
      </c>
      <c r="BX303" s="80" t="b">
        <f t="shared" si="463"/>
        <v>0</v>
      </c>
      <c r="BY303" s="80" t="b">
        <f t="shared" si="464"/>
        <v>0</v>
      </c>
      <c r="BZ303" s="80" t="b">
        <f t="shared" si="465"/>
        <v>0</v>
      </c>
      <c r="CA303" s="80" t="b">
        <f t="shared" si="466"/>
        <v>0</v>
      </c>
      <c r="CB303" s="80" t="b">
        <f t="shared" si="467"/>
        <v>0</v>
      </c>
      <c r="CC303" s="80" t="b">
        <f t="shared" si="468"/>
        <v>0</v>
      </c>
      <c r="CD303" s="80" t="b">
        <f t="shared" si="469"/>
        <v>0</v>
      </c>
      <c r="CE303" s="80" t="b">
        <f t="shared" si="470"/>
        <v>0</v>
      </c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417" t="str">
        <f t="shared" si="472"/>
        <v/>
      </c>
      <c r="GW303" s="415"/>
    </row>
    <row r="304" spans="1:205" ht="15">
      <c r="A304" s="364"/>
      <c r="B304" s="364"/>
      <c r="C304" s="75"/>
      <c r="D304" s="19"/>
      <c r="E304" s="19"/>
      <c r="F304" s="234">
        <v>120</v>
      </c>
      <c r="G304" s="81" t="str">
        <f t="shared" si="407"/>
        <v/>
      </c>
      <c r="H304" s="81" t="str">
        <f t="shared" si="408"/>
        <v/>
      </c>
      <c r="I304" s="81" t="str">
        <f t="shared" si="409"/>
        <v/>
      </c>
      <c r="J304" s="81" t="str">
        <f t="shared" si="410"/>
        <v/>
      </c>
      <c r="K304" s="81" t="str">
        <f t="shared" si="411"/>
        <v/>
      </c>
      <c r="L304" s="81" t="str">
        <f t="shared" si="412"/>
        <v/>
      </c>
      <c r="M304" s="81" t="str">
        <f t="shared" si="413"/>
        <v/>
      </c>
      <c r="N304" s="81" t="str">
        <f t="shared" si="414"/>
        <v/>
      </c>
      <c r="O304" s="81" t="str">
        <f t="shared" si="415"/>
        <v/>
      </c>
      <c r="P304" s="81" t="str">
        <f t="shared" si="416"/>
        <v/>
      </c>
      <c r="Q304" s="81" t="str">
        <f t="shared" si="417"/>
        <v/>
      </c>
      <c r="R304" s="81" t="str">
        <f t="shared" si="418"/>
        <v/>
      </c>
      <c r="S304" s="81" t="str">
        <f t="shared" si="419"/>
        <v/>
      </c>
      <c r="T304" s="81" t="str">
        <f t="shared" si="420"/>
        <v/>
      </c>
      <c r="U304" s="81" t="str">
        <f t="shared" si="421"/>
        <v/>
      </c>
      <c r="V304" s="81" t="str">
        <f t="shared" si="422"/>
        <v/>
      </c>
      <c r="W304" s="81" t="str">
        <f t="shared" si="423"/>
        <v/>
      </c>
      <c r="X304" s="81" t="str">
        <f t="shared" si="424"/>
        <v/>
      </c>
      <c r="Y304" s="81" t="str">
        <f t="shared" si="425"/>
        <v/>
      </c>
      <c r="Z304" s="81" t="str">
        <f t="shared" si="426"/>
        <v/>
      </c>
      <c r="AA304" s="81" t="str">
        <f t="shared" si="427"/>
        <v/>
      </c>
      <c r="AB304" s="81" t="str">
        <f t="shared" si="428"/>
        <v/>
      </c>
      <c r="AC304" s="81" t="str">
        <f t="shared" si="429"/>
        <v/>
      </c>
      <c r="AD304" s="81" t="str">
        <f t="shared" si="430"/>
        <v/>
      </c>
      <c r="AE304" s="81" t="str">
        <f t="shared" si="431"/>
        <v/>
      </c>
      <c r="AF304" s="81" t="str">
        <f t="shared" si="432"/>
        <v/>
      </c>
      <c r="AG304" s="81" t="str">
        <f t="shared" si="433"/>
        <v/>
      </c>
      <c r="AH304" s="81" t="str">
        <f t="shared" si="434"/>
        <v/>
      </c>
      <c r="AI304" s="81" t="str">
        <f t="shared" si="435"/>
        <v/>
      </c>
      <c r="AJ304" s="81" t="str">
        <f t="shared" si="436"/>
        <v/>
      </c>
      <c r="AK304" s="81" t="str">
        <f t="shared" si="437"/>
        <v/>
      </c>
      <c r="AL304" s="404" t="str">
        <f>IF(CALCULADORA!$M$2="VERANO",IF('H. VER.'!F129="","",'H. VER.'!F129),IF('H. INV.'!F129="","",'H. INV.'!F129))</f>
        <v/>
      </c>
      <c r="AM304" s="404" t="str">
        <f>IF(CALCULADORA!$M$2="VERANO",IF('H. VER.'!V129="","",'H. VER.'!V129),IF('H. INV.'!V129="","",'H. INV.'!V129))</f>
        <v/>
      </c>
      <c r="AN304" s="404" t="str">
        <f>IF(CALCULADORA!$M$2="VERANO",IF('H. VER.'!AL129="","",'H. VER.'!AL129),IF('H. INV.'!AL129="","",'H. INV.'!AL129))</f>
        <v/>
      </c>
      <c r="AO304" s="19"/>
      <c r="AP304" s="19"/>
      <c r="AQ304" s="19"/>
      <c r="AR304" s="19"/>
      <c r="AS304" s="19"/>
      <c r="AT304" s="19"/>
      <c r="AU304" s="19"/>
      <c r="AV304" s="19"/>
      <c r="AW304" s="75" t="str">
        <f t="shared" si="438"/>
        <v/>
      </c>
      <c r="AX304" s="75" t="str">
        <f t="shared" si="439"/>
        <v/>
      </c>
      <c r="AY304" s="75" t="str">
        <f t="shared" si="471"/>
        <v/>
      </c>
      <c r="AZ304" s="19"/>
      <c r="BA304" s="80" t="b">
        <f t="shared" si="440"/>
        <v>0</v>
      </c>
      <c r="BB304" s="80" t="b">
        <f t="shared" si="441"/>
        <v>0</v>
      </c>
      <c r="BC304" s="80" t="b">
        <f t="shared" si="442"/>
        <v>0</v>
      </c>
      <c r="BD304" s="80" t="b">
        <f t="shared" si="443"/>
        <v>0</v>
      </c>
      <c r="BE304" s="80" t="b">
        <f t="shared" si="444"/>
        <v>0</v>
      </c>
      <c r="BF304" s="80" t="b">
        <f t="shared" si="445"/>
        <v>0</v>
      </c>
      <c r="BG304" s="80" t="b">
        <f t="shared" si="446"/>
        <v>0</v>
      </c>
      <c r="BH304" s="80" t="b">
        <f t="shared" si="447"/>
        <v>0</v>
      </c>
      <c r="BI304" s="80" t="b">
        <f t="shared" si="448"/>
        <v>0</v>
      </c>
      <c r="BJ304" s="80" t="b">
        <f t="shared" si="449"/>
        <v>0</v>
      </c>
      <c r="BK304" s="80" t="b">
        <f t="shared" si="450"/>
        <v>0</v>
      </c>
      <c r="BL304" s="80" t="b">
        <f t="shared" si="451"/>
        <v>0</v>
      </c>
      <c r="BM304" s="80" t="b">
        <f t="shared" si="452"/>
        <v>0</v>
      </c>
      <c r="BN304" s="80" t="b">
        <f t="shared" si="453"/>
        <v>0</v>
      </c>
      <c r="BO304" s="80" t="b">
        <f t="shared" si="454"/>
        <v>0</v>
      </c>
      <c r="BP304" s="80" t="b">
        <f t="shared" si="455"/>
        <v>0</v>
      </c>
      <c r="BQ304" s="80" t="b">
        <f t="shared" si="456"/>
        <v>0</v>
      </c>
      <c r="BR304" s="80" t="b">
        <f t="shared" si="457"/>
        <v>0</v>
      </c>
      <c r="BS304" s="80" t="b">
        <f t="shared" si="458"/>
        <v>0</v>
      </c>
      <c r="BT304" s="80" t="b">
        <f t="shared" si="459"/>
        <v>0</v>
      </c>
      <c r="BU304" s="80" t="b">
        <f t="shared" si="460"/>
        <v>0</v>
      </c>
      <c r="BV304" s="80" t="b">
        <f t="shared" si="461"/>
        <v>0</v>
      </c>
      <c r="BW304" s="80" t="b">
        <f t="shared" si="462"/>
        <v>0</v>
      </c>
      <c r="BX304" s="80" t="b">
        <f t="shared" si="463"/>
        <v>0</v>
      </c>
      <c r="BY304" s="80" t="b">
        <f t="shared" si="464"/>
        <v>0</v>
      </c>
      <c r="BZ304" s="80" t="b">
        <f t="shared" si="465"/>
        <v>0</v>
      </c>
      <c r="CA304" s="80" t="b">
        <f t="shared" si="466"/>
        <v>0</v>
      </c>
      <c r="CB304" s="80" t="b">
        <f t="shared" si="467"/>
        <v>0</v>
      </c>
      <c r="CC304" s="80" t="b">
        <f t="shared" si="468"/>
        <v>0</v>
      </c>
      <c r="CD304" s="80" t="b">
        <f t="shared" si="469"/>
        <v>0</v>
      </c>
      <c r="CE304" s="80" t="b">
        <f t="shared" si="470"/>
        <v>0</v>
      </c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417" t="str">
        <f t="shared" si="472"/>
        <v/>
      </c>
      <c r="GW304" s="415"/>
    </row>
    <row r="305" spans="1:205" ht="15">
      <c r="A305" s="364"/>
      <c r="B305" s="364"/>
      <c r="C305" s="75"/>
      <c r="D305" s="19"/>
      <c r="E305" s="19"/>
      <c r="F305" s="234">
        <v>121</v>
      </c>
      <c r="G305" s="81" t="str">
        <f t="shared" si="407"/>
        <v/>
      </c>
      <c r="H305" s="81" t="str">
        <f t="shared" si="408"/>
        <v/>
      </c>
      <c r="I305" s="81" t="str">
        <f t="shared" si="409"/>
        <v/>
      </c>
      <c r="J305" s="81" t="str">
        <f t="shared" si="410"/>
        <v/>
      </c>
      <c r="K305" s="81" t="str">
        <f t="shared" si="411"/>
        <v/>
      </c>
      <c r="L305" s="81" t="str">
        <f t="shared" si="412"/>
        <v/>
      </c>
      <c r="M305" s="81" t="str">
        <f t="shared" si="413"/>
        <v/>
      </c>
      <c r="N305" s="81" t="str">
        <f t="shared" si="414"/>
        <v/>
      </c>
      <c r="O305" s="81" t="str">
        <f t="shared" si="415"/>
        <v/>
      </c>
      <c r="P305" s="81" t="str">
        <f t="shared" si="416"/>
        <v/>
      </c>
      <c r="Q305" s="81" t="str">
        <f t="shared" si="417"/>
        <v/>
      </c>
      <c r="R305" s="81" t="str">
        <f t="shared" si="418"/>
        <v/>
      </c>
      <c r="S305" s="81" t="str">
        <f t="shared" si="419"/>
        <v/>
      </c>
      <c r="T305" s="81" t="str">
        <f t="shared" si="420"/>
        <v/>
      </c>
      <c r="U305" s="81" t="str">
        <f t="shared" si="421"/>
        <v/>
      </c>
      <c r="V305" s="81" t="str">
        <f t="shared" si="422"/>
        <v/>
      </c>
      <c r="W305" s="81" t="str">
        <f t="shared" si="423"/>
        <v/>
      </c>
      <c r="X305" s="81" t="str">
        <f t="shared" si="424"/>
        <v/>
      </c>
      <c r="Y305" s="81" t="str">
        <f t="shared" si="425"/>
        <v/>
      </c>
      <c r="Z305" s="81" t="str">
        <f t="shared" si="426"/>
        <v/>
      </c>
      <c r="AA305" s="81" t="str">
        <f t="shared" si="427"/>
        <v/>
      </c>
      <c r="AB305" s="81" t="str">
        <f t="shared" si="428"/>
        <v/>
      </c>
      <c r="AC305" s="81" t="str">
        <f t="shared" si="429"/>
        <v/>
      </c>
      <c r="AD305" s="81" t="str">
        <f t="shared" si="430"/>
        <v/>
      </c>
      <c r="AE305" s="81" t="str">
        <f t="shared" si="431"/>
        <v/>
      </c>
      <c r="AF305" s="81" t="str">
        <f t="shared" si="432"/>
        <v/>
      </c>
      <c r="AG305" s="81" t="str">
        <f t="shared" si="433"/>
        <v/>
      </c>
      <c r="AH305" s="81" t="str">
        <f t="shared" si="434"/>
        <v/>
      </c>
      <c r="AI305" s="81" t="str">
        <f t="shared" si="435"/>
        <v/>
      </c>
      <c r="AJ305" s="81" t="str">
        <f t="shared" si="436"/>
        <v/>
      </c>
      <c r="AK305" s="81" t="str">
        <f t="shared" si="437"/>
        <v/>
      </c>
      <c r="AL305" s="404" t="str">
        <f>IF(CALCULADORA!$M$2="VERANO",IF('H. VER.'!F130="","",'H. VER.'!F130),IF('H. INV.'!F130="","",'H. INV.'!F130))</f>
        <v/>
      </c>
      <c r="AM305" s="404" t="str">
        <f>IF(CALCULADORA!$M$2="VERANO",IF('H. VER.'!V130="","",'H. VER.'!V130),IF('H. INV.'!V130="","",'H. INV.'!V130))</f>
        <v/>
      </c>
      <c r="AN305" s="404" t="str">
        <f>IF(CALCULADORA!$M$2="VERANO",IF('H. VER.'!AL130="","",'H. VER.'!AL130),IF('H. INV.'!AL130="","",'H. INV.'!AL130))</f>
        <v/>
      </c>
      <c r="AO305" s="19"/>
      <c r="AP305" s="19"/>
      <c r="AQ305" s="19"/>
      <c r="AR305" s="19"/>
      <c r="AS305" s="19"/>
      <c r="AT305" s="19"/>
      <c r="AU305" s="19"/>
      <c r="AV305" s="19"/>
      <c r="AW305" s="75" t="str">
        <f t="shared" si="438"/>
        <v/>
      </c>
      <c r="AX305" s="75" t="str">
        <f t="shared" si="439"/>
        <v/>
      </c>
      <c r="AY305" s="75" t="str">
        <f t="shared" si="471"/>
        <v/>
      </c>
      <c r="AZ305" s="19"/>
      <c r="BA305" s="80" t="b">
        <f t="shared" si="440"/>
        <v>0</v>
      </c>
      <c r="BB305" s="80" t="b">
        <f t="shared" si="441"/>
        <v>0</v>
      </c>
      <c r="BC305" s="80" t="b">
        <f t="shared" si="442"/>
        <v>0</v>
      </c>
      <c r="BD305" s="80" t="b">
        <f t="shared" si="443"/>
        <v>0</v>
      </c>
      <c r="BE305" s="80" t="b">
        <f t="shared" si="444"/>
        <v>0</v>
      </c>
      <c r="BF305" s="80" t="b">
        <f t="shared" si="445"/>
        <v>0</v>
      </c>
      <c r="BG305" s="80" t="b">
        <f t="shared" si="446"/>
        <v>0</v>
      </c>
      <c r="BH305" s="80" t="b">
        <f t="shared" si="447"/>
        <v>0</v>
      </c>
      <c r="BI305" s="80" t="b">
        <f t="shared" si="448"/>
        <v>0</v>
      </c>
      <c r="BJ305" s="80" t="b">
        <f t="shared" si="449"/>
        <v>0</v>
      </c>
      <c r="BK305" s="80" t="b">
        <f t="shared" si="450"/>
        <v>0</v>
      </c>
      <c r="BL305" s="80" t="b">
        <f t="shared" si="451"/>
        <v>0</v>
      </c>
      <c r="BM305" s="80" t="b">
        <f t="shared" si="452"/>
        <v>0</v>
      </c>
      <c r="BN305" s="80" t="b">
        <f t="shared" si="453"/>
        <v>0</v>
      </c>
      <c r="BO305" s="80" t="b">
        <f t="shared" si="454"/>
        <v>0</v>
      </c>
      <c r="BP305" s="80" t="b">
        <f t="shared" si="455"/>
        <v>0</v>
      </c>
      <c r="BQ305" s="80" t="b">
        <f t="shared" si="456"/>
        <v>0</v>
      </c>
      <c r="BR305" s="80" t="b">
        <f t="shared" si="457"/>
        <v>0</v>
      </c>
      <c r="BS305" s="80" t="b">
        <f t="shared" si="458"/>
        <v>0</v>
      </c>
      <c r="BT305" s="80" t="b">
        <f t="shared" si="459"/>
        <v>0</v>
      </c>
      <c r="BU305" s="80" t="b">
        <f t="shared" si="460"/>
        <v>0</v>
      </c>
      <c r="BV305" s="80" t="b">
        <f t="shared" si="461"/>
        <v>0</v>
      </c>
      <c r="BW305" s="80" t="b">
        <f t="shared" si="462"/>
        <v>0</v>
      </c>
      <c r="BX305" s="80" t="b">
        <f t="shared" si="463"/>
        <v>0</v>
      </c>
      <c r="BY305" s="80" t="b">
        <f t="shared" si="464"/>
        <v>0</v>
      </c>
      <c r="BZ305" s="80" t="b">
        <f t="shared" si="465"/>
        <v>0</v>
      </c>
      <c r="CA305" s="80" t="b">
        <f t="shared" si="466"/>
        <v>0</v>
      </c>
      <c r="CB305" s="80" t="b">
        <f t="shared" si="467"/>
        <v>0</v>
      </c>
      <c r="CC305" s="80" t="b">
        <f t="shared" si="468"/>
        <v>0</v>
      </c>
      <c r="CD305" s="80" t="b">
        <f t="shared" si="469"/>
        <v>0</v>
      </c>
      <c r="CE305" s="80" t="b">
        <f t="shared" si="470"/>
        <v>0</v>
      </c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417" t="str">
        <f t="shared" si="472"/>
        <v/>
      </c>
      <c r="GW305" s="415"/>
    </row>
    <row r="306" spans="1:205" ht="15">
      <c r="A306" s="364"/>
      <c r="B306" s="364"/>
      <c r="C306" s="75"/>
      <c r="D306" s="19"/>
      <c r="E306" s="19"/>
      <c r="F306" s="234">
        <v>122</v>
      </c>
      <c r="G306" s="81" t="str">
        <f t="shared" si="407"/>
        <v/>
      </c>
      <c r="H306" s="81" t="str">
        <f t="shared" si="408"/>
        <v/>
      </c>
      <c r="I306" s="81" t="str">
        <f t="shared" si="409"/>
        <v/>
      </c>
      <c r="J306" s="81" t="str">
        <f t="shared" si="410"/>
        <v/>
      </c>
      <c r="K306" s="81" t="str">
        <f t="shared" si="411"/>
        <v/>
      </c>
      <c r="L306" s="81" t="str">
        <f t="shared" si="412"/>
        <v/>
      </c>
      <c r="M306" s="81" t="str">
        <f t="shared" si="413"/>
        <v/>
      </c>
      <c r="N306" s="81" t="str">
        <f t="shared" si="414"/>
        <v/>
      </c>
      <c r="O306" s="81" t="str">
        <f t="shared" si="415"/>
        <v/>
      </c>
      <c r="P306" s="81" t="str">
        <f t="shared" si="416"/>
        <v/>
      </c>
      <c r="Q306" s="81" t="str">
        <f t="shared" si="417"/>
        <v/>
      </c>
      <c r="R306" s="81" t="str">
        <f t="shared" si="418"/>
        <v/>
      </c>
      <c r="S306" s="81" t="str">
        <f t="shared" si="419"/>
        <v/>
      </c>
      <c r="T306" s="81" t="str">
        <f t="shared" si="420"/>
        <v/>
      </c>
      <c r="U306" s="81" t="str">
        <f t="shared" si="421"/>
        <v/>
      </c>
      <c r="V306" s="81" t="str">
        <f t="shared" si="422"/>
        <v/>
      </c>
      <c r="W306" s="81" t="str">
        <f t="shared" si="423"/>
        <v/>
      </c>
      <c r="X306" s="81" t="str">
        <f t="shared" si="424"/>
        <v/>
      </c>
      <c r="Y306" s="81" t="str">
        <f t="shared" si="425"/>
        <v/>
      </c>
      <c r="Z306" s="81" t="str">
        <f t="shared" si="426"/>
        <v/>
      </c>
      <c r="AA306" s="81" t="str">
        <f t="shared" si="427"/>
        <v/>
      </c>
      <c r="AB306" s="81" t="str">
        <f t="shared" si="428"/>
        <v/>
      </c>
      <c r="AC306" s="81" t="str">
        <f t="shared" si="429"/>
        <v/>
      </c>
      <c r="AD306" s="81" t="str">
        <f t="shared" si="430"/>
        <v/>
      </c>
      <c r="AE306" s="81" t="str">
        <f t="shared" si="431"/>
        <v/>
      </c>
      <c r="AF306" s="81" t="str">
        <f t="shared" si="432"/>
        <v/>
      </c>
      <c r="AG306" s="81" t="str">
        <f t="shared" si="433"/>
        <v/>
      </c>
      <c r="AH306" s="81" t="str">
        <f t="shared" si="434"/>
        <v/>
      </c>
      <c r="AI306" s="81" t="str">
        <f t="shared" si="435"/>
        <v/>
      </c>
      <c r="AJ306" s="81" t="str">
        <f t="shared" si="436"/>
        <v/>
      </c>
      <c r="AK306" s="81" t="str">
        <f t="shared" si="437"/>
        <v/>
      </c>
      <c r="AL306" s="404" t="str">
        <f>IF(CALCULADORA!$M$2="VERANO",IF('H. VER.'!F131="","",'H. VER.'!F131),IF('H. INV.'!F131="","",'H. INV.'!F131))</f>
        <v/>
      </c>
      <c r="AM306" s="404" t="str">
        <f>IF(CALCULADORA!$M$2="VERANO",IF('H. VER.'!V131="","",'H. VER.'!V131),IF('H. INV.'!V131="","",'H. INV.'!V131))</f>
        <v/>
      </c>
      <c r="AN306" s="404" t="str">
        <f>IF(CALCULADORA!$M$2="VERANO",IF('H. VER.'!AL131="","",'H. VER.'!AL131),IF('H. INV.'!AL131="","",'H. INV.'!AL131))</f>
        <v/>
      </c>
      <c r="AO306" s="19"/>
      <c r="AP306" s="19"/>
      <c r="AQ306" s="19"/>
      <c r="AR306" s="19"/>
      <c r="AS306" s="19"/>
      <c r="AT306" s="19"/>
      <c r="AU306" s="19"/>
      <c r="AV306" s="19"/>
      <c r="AW306" s="75" t="str">
        <f t="shared" si="438"/>
        <v/>
      </c>
      <c r="AX306" s="75" t="str">
        <f t="shared" si="439"/>
        <v/>
      </c>
      <c r="AY306" s="75" t="str">
        <f t="shared" si="471"/>
        <v/>
      </c>
      <c r="AZ306" s="19"/>
      <c r="BA306" s="80" t="b">
        <f t="shared" si="440"/>
        <v>0</v>
      </c>
      <c r="BB306" s="80" t="b">
        <f t="shared" si="441"/>
        <v>0</v>
      </c>
      <c r="BC306" s="80" t="b">
        <f t="shared" si="442"/>
        <v>0</v>
      </c>
      <c r="BD306" s="80" t="b">
        <f t="shared" si="443"/>
        <v>0</v>
      </c>
      <c r="BE306" s="80" t="b">
        <f t="shared" si="444"/>
        <v>0</v>
      </c>
      <c r="BF306" s="80" t="b">
        <f t="shared" si="445"/>
        <v>0</v>
      </c>
      <c r="BG306" s="80" t="b">
        <f t="shared" si="446"/>
        <v>0</v>
      </c>
      <c r="BH306" s="80" t="b">
        <f t="shared" si="447"/>
        <v>0</v>
      </c>
      <c r="BI306" s="80" t="b">
        <f t="shared" si="448"/>
        <v>0</v>
      </c>
      <c r="BJ306" s="80" t="b">
        <f t="shared" si="449"/>
        <v>0</v>
      </c>
      <c r="BK306" s="80" t="b">
        <f t="shared" si="450"/>
        <v>0</v>
      </c>
      <c r="BL306" s="80" t="b">
        <f t="shared" si="451"/>
        <v>0</v>
      </c>
      <c r="BM306" s="80" t="b">
        <f t="shared" si="452"/>
        <v>0</v>
      </c>
      <c r="BN306" s="80" t="b">
        <f t="shared" si="453"/>
        <v>0</v>
      </c>
      <c r="BO306" s="80" t="b">
        <f t="shared" si="454"/>
        <v>0</v>
      </c>
      <c r="BP306" s="80" t="b">
        <f t="shared" si="455"/>
        <v>0</v>
      </c>
      <c r="BQ306" s="80" t="b">
        <f t="shared" si="456"/>
        <v>0</v>
      </c>
      <c r="BR306" s="80" t="b">
        <f t="shared" si="457"/>
        <v>0</v>
      </c>
      <c r="BS306" s="80" t="b">
        <f t="shared" si="458"/>
        <v>0</v>
      </c>
      <c r="BT306" s="80" t="b">
        <f t="shared" si="459"/>
        <v>0</v>
      </c>
      <c r="BU306" s="80" t="b">
        <f t="shared" si="460"/>
        <v>0</v>
      </c>
      <c r="BV306" s="80" t="b">
        <f t="shared" si="461"/>
        <v>0</v>
      </c>
      <c r="BW306" s="80" t="b">
        <f t="shared" si="462"/>
        <v>0</v>
      </c>
      <c r="BX306" s="80" t="b">
        <f t="shared" si="463"/>
        <v>0</v>
      </c>
      <c r="BY306" s="80" t="b">
        <f t="shared" si="464"/>
        <v>0</v>
      </c>
      <c r="BZ306" s="80" t="b">
        <f t="shared" si="465"/>
        <v>0</v>
      </c>
      <c r="CA306" s="80" t="b">
        <f t="shared" si="466"/>
        <v>0</v>
      </c>
      <c r="CB306" s="80" t="b">
        <f t="shared" si="467"/>
        <v>0</v>
      </c>
      <c r="CC306" s="80" t="b">
        <f t="shared" si="468"/>
        <v>0</v>
      </c>
      <c r="CD306" s="80" t="b">
        <f t="shared" si="469"/>
        <v>0</v>
      </c>
      <c r="CE306" s="80" t="b">
        <f t="shared" si="470"/>
        <v>0</v>
      </c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417" t="str">
        <f t="shared" si="472"/>
        <v/>
      </c>
      <c r="GW306" s="415"/>
    </row>
    <row r="307" spans="1:205" ht="15">
      <c r="A307" s="364"/>
      <c r="B307" s="364"/>
      <c r="C307" s="75"/>
      <c r="D307" s="19"/>
      <c r="E307" s="19"/>
      <c r="F307" s="234">
        <v>123</v>
      </c>
      <c r="G307" s="81" t="str">
        <f t="shared" si="407"/>
        <v/>
      </c>
      <c r="H307" s="81" t="str">
        <f t="shared" si="408"/>
        <v/>
      </c>
      <c r="I307" s="81" t="str">
        <f t="shared" si="409"/>
        <v/>
      </c>
      <c r="J307" s="81" t="str">
        <f t="shared" si="410"/>
        <v/>
      </c>
      <c r="K307" s="81" t="str">
        <f t="shared" si="411"/>
        <v/>
      </c>
      <c r="L307" s="81" t="str">
        <f t="shared" si="412"/>
        <v/>
      </c>
      <c r="M307" s="81" t="str">
        <f t="shared" si="413"/>
        <v/>
      </c>
      <c r="N307" s="81" t="str">
        <f t="shared" si="414"/>
        <v/>
      </c>
      <c r="O307" s="81" t="str">
        <f t="shared" si="415"/>
        <v/>
      </c>
      <c r="P307" s="81" t="str">
        <f t="shared" si="416"/>
        <v/>
      </c>
      <c r="Q307" s="81" t="str">
        <f t="shared" si="417"/>
        <v/>
      </c>
      <c r="R307" s="81" t="str">
        <f t="shared" si="418"/>
        <v/>
      </c>
      <c r="S307" s="81" t="str">
        <f t="shared" si="419"/>
        <v/>
      </c>
      <c r="T307" s="81" t="str">
        <f t="shared" si="420"/>
        <v/>
      </c>
      <c r="U307" s="81" t="str">
        <f t="shared" si="421"/>
        <v/>
      </c>
      <c r="V307" s="81" t="str">
        <f t="shared" si="422"/>
        <v/>
      </c>
      <c r="W307" s="81" t="str">
        <f t="shared" si="423"/>
        <v/>
      </c>
      <c r="X307" s="81" t="str">
        <f t="shared" si="424"/>
        <v/>
      </c>
      <c r="Y307" s="81" t="str">
        <f t="shared" si="425"/>
        <v/>
      </c>
      <c r="Z307" s="81" t="str">
        <f t="shared" si="426"/>
        <v/>
      </c>
      <c r="AA307" s="81" t="str">
        <f t="shared" si="427"/>
        <v/>
      </c>
      <c r="AB307" s="81" t="str">
        <f t="shared" si="428"/>
        <v/>
      </c>
      <c r="AC307" s="81" t="str">
        <f t="shared" si="429"/>
        <v/>
      </c>
      <c r="AD307" s="81" t="str">
        <f t="shared" si="430"/>
        <v/>
      </c>
      <c r="AE307" s="81" t="str">
        <f t="shared" si="431"/>
        <v/>
      </c>
      <c r="AF307" s="81" t="str">
        <f t="shared" si="432"/>
        <v/>
      </c>
      <c r="AG307" s="81" t="str">
        <f t="shared" si="433"/>
        <v/>
      </c>
      <c r="AH307" s="81" t="str">
        <f t="shared" si="434"/>
        <v/>
      </c>
      <c r="AI307" s="81" t="str">
        <f t="shared" si="435"/>
        <v/>
      </c>
      <c r="AJ307" s="81" t="str">
        <f t="shared" si="436"/>
        <v/>
      </c>
      <c r="AK307" s="81" t="str">
        <f t="shared" si="437"/>
        <v/>
      </c>
      <c r="AL307" s="404" t="str">
        <f>IF(CALCULADORA!$M$2="VERANO",IF('H. VER.'!F132="","",'H. VER.'!F132),IF('H. INV.'!F132="","",'H. INV.'!F132))</f>
        <v/>
      </c>
      <c r="AM307" s="404" t="str">
        <f>IF(CALCULADORA!$M$2="VERANO",IF('H. VER.'!V132="","",'H. VER.'!V132),IF('H. INV.'!V132="","",'H. INV.'!V132))</f>
        <v/>
      </c>
      <c r="AN307" s="404" t="str">
        <f>IF(CALCULADORA!$M$2="VERANO",IF('H. VER.'!AL132="","",'H. VER.'!AL132),IF('H. INV.'!AL132="","",'H. INV.'!AL132))</f>
        <v/>
      </c>
      <c r="AO307" s="19"/>
      <c r="AP307" s="19"/>
      <c r="AQ307" s="19"/>
      <c r="AR307" s="19"/>
      <c r="AS307" s="19"/>
      <c r="AT307" s="19"/>
      <c r="AU307" s="19"/>
      <c r="AV307" s="19"/>
      <c r="AW307" s="75" t="str">
        <f t="shared" si="438"/>
        <v/>
      </c>
      <c r="AX307" s="75" t="str">
        <f t="shared" si="439"/>
        <v/>
      </c>
      <c r="AY307" s="75" t="str">
        <f t="shared" si="471"/>
        <v/>
      </c>
      <c r="AZ307" s="19"/>
      <c r="BA307" s="80" t="b">
        <f t="shared" si="440"/>
        <v>0</v>
      </c>
      <c r="BB307" s="80" t="b">
        <f t="shared" si="441"/>
        <v>0</v>
      </c>
      <c r="BC307" s="80" t="b">
        <f t="shared" si="442"/>
        <v>0</v>
      </c>
      <c r="BD307" s="80" t="b">
        <f t="shared" si="443"/>
        <v>0</v>
      </c>
      <c r="BE307" s="80" t="b">
        <f t="shared" si="444"/>
        <v>0</v>
      </c>
      <c r="BF307" s="80" t="b">
        <f t="shared" si="445"/>
        <v>0</v>
      </c>
      <c r="BG307" s="80" t="b">
        <f t="shared" si="446"/>
        <v>0</v>
      </c>
      <c r="BH307" s="80" t="b">
        <f t="shared" si="447"/>
        <v>0</v>
      </c>
      <c r="BI307" s="80" t="b">
        <f t="shared" si="448"/>
        <v>0</v>
      </c>
      <c r="BJ307" s="80" t="b">
        <f t="shared" si="449"/>
        <v>0</v>
      </c>
      <c r="BK307" s="80" t="b">
        <f t="shared" si="450"/>
        <v>0</v>
      </c>
      <c r="BL307" s="80" t="b">
        <f t="shared" si="451"/>
        <v>0</v>
      </c>
      <c r="BM307" s="80" t="b">
        <f t="shared" si="452"/>
        <v>0</v>
      </c>
      <c r="BN307" s="80" t="b">
        <f t="shared" si="453"/>
        <v>0</v>
      </c>
      <c r="BO307" s="80" t="b">
        <f t="shared" si="454"/>
        <v>0</v>
      </c>
      <c r="BP307" s="80" t="b">
        <f t="shared" si="455"/>
        <v>0</v>
      </c>
      <c r="BQ307" s="80" t="b">
        <f t="shared" si="456"/>
        <v>0</v>
      </c>
      <c r="BR307" s="80" t="b">
        <f t="shared" si="457"/>
        <v>0</v>
      </c>
      <c r="BS307" s="80" t="b">
        <f t="shared" si="458"/>
        <v>0</v>
      </c>
      <c r="BT307" s="80" t="b">
        <f t="shared" si="459"/>
        <v>0</v>
      </c>
      <c r="BU307" s="80" t="b">
        <f t="shared" si="460"/>
        <v>0</v>
      </c>
      <c r="BV307" s="80" t="b">
        <f t="shared" si="461"/>
        <v>0</v>
      </c>
      <c r="BW307" s="80" t="b">
        <f t="shared" si="462"/>
        <v>0</v>
      </c>
      <c r="BX307" s="80" t="b">
        <f t="shared" si="463"/>
        <v>0</v>
      </c>
      <c r="BY307" s="80" t="b">
        <f t="shared" si="464"/>
        <v>0</v>
      </c>
      <c r="BZ307" s="80" t="b">
        <f t="shared" si="465"/>
        <v>0</v>
      </c>
      <c r="CA307" s="80" t="b">
        <f t="shared" si="466"/>
        <v>0</v>
      </c>
      <c r="CB307" s="80" t="b">
        <f t="shared" si="467"/>
        <v>0</v>
      </c>
      <c r="CC307" s="80" t="b">
        <f t="shared" si="468"/>
        <v>0</v>
      </c>
      <c r="CD307" s="80" t="b">
        <f t="shared" si="469"/>
        <v>0</v>
      </c>
      <c r="CE307" s="80" t="b">
        <f t="shared" si="470"/>
        <v>0</v>
      </c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417" t="str">
        <f t="shared" si="472"/>
        <v/>
      </c>
      <c r="GW307" s="415"/>
    </row>
    <row r="308" spans="1:205" ht="15">
      <c r="A308" s="364"/>
      <c r="B308" s="364"/>
      <c r="C308" s="75"/>
      <c r="D308" s="19"/>
      <c r="E308" s="19"/>
      <c r="F308" s="234">
        <v>124</v>
      </c>
      <c r="G308" s="81" t="str">
        <f t="shared" si="407"/>
        <v/>
      </c>
      <c r="H308" s="81" t="str">
        <f t="shared" si="408"/>
        <v/>
      </c>
      <c r="I308" s="81" t="str">
        <f t="shared" si="409"/>
        <v/>
      </c>
      <c r="J308" s="81" t="str">
        <f t="shared" si="410"/>
        <v/>
      </c>
      <c r="K308" s="81" t="str">
        <f t="shared" si="411"/>
        <v/>
      </c>
      <c r="L308" s="81" t="str">
        <f t="shared" si="412"/>
        <v/>
      </c>
      <c r="M308" s="81" t="str">
        <f t="shared" si="413"/>
        <v/>
      </c>
      <c r="N308" s="81" t="str">
        <f t="shared" si="414"/>
        <v/>
      </c>
      <c r="O308" s="81" t="str">
        <f t="shared" si="415"/>
        <v/>
      </c>
      <c r="P308" s="81" t="str">
        <f t="shared" si="416"/>
        <v/>
      </c>
      <c r="Q308" s="81" t="str">
        <f t="shared" si="417"/>
        <v/>
      </c>
      <c r="R308" s="81" t="str">
        <f t="shared" si="418"/>
        <v/>
      </c>
      <c r="S308" s="81" t="str">
        <f t="shared" si="419"/>
        <v/>
      </c>
      <c r="T308" s="81" t="str">
        <f t="shared" si="420"/>
        <v/>
      </c>
      <c r="U308" s="81" t="str">
        <f t="shared" si="421"/>
        <v/>
      </c>
      <c r="V308" s="81" t="str">
        <f t="shared" si="422"/>
        <v/>
      </c>
      <c r="W308" s="81" t="str">
        <f t="shared" si="423"/>
        <v/>
      </c>
      <c r="X308" s="81" t="str">
        <f t="shared" si="424"/>
        <v/>
      </c>
      <c r="Y308" s="81" t="str">
        <f t="shared" si="425"/>
        <v/>
      </c>
      <c r="Z308" s="81" t="str">
        <f t="shared" si="426"/>
        <v/>
      </c>
      <c r="AA308" s="81" t="str">
        <f t="shared" si="427"/>
        <v/>
      </c>
      <c r="AB308" s="81" t="str">
        <f t="shared" si="428"/>
        <v/>
      </c>
      <c r="AC308" s="81" t="str">
        <f t="shared" si="429"/>
        <v/>
      </c>
      <c r="AD308" s="81" t="str">
        <f t="shared" si="430"/>
        <v/>
      </c>
      <c r="AE308" s="81" t="str">
        <f t="shared" si="431"/>
        <v/>
      </c>
      <c r="AF308" s="81" t="str">
        <f t="shared" si="432"/>
        <v/>
      </c>
      <c r="AG308" s="81" t="str">
        <f t="shared" si="433"/>
        <v/>
      </c>
      <c r="AH308" s="81" t="str">
        <f t="shared" si="434"/>
        <v/>
      </c>
      <c r="AI308" s="81" t="str">
        <f t="shared" si="435"/>
        <v/>
      </c>
      <c r="AJ308" s="81" t="str">
        <f t="shared" si="436"/>
        <v/>
      </c>
      <c r="AK308" s="81" t="str">
        <f t="shared" si="437"/>
        <v/>
      </c>
      <c r="AL308" s="404" t="str">
        <f>IF(CALCULADORA!$M$2="VERANO",IF('H. VER.'!F133="","",'H. VER.'!F133),IF('H. INV.'!F133="","",'H. INV.'!F133))</f>
        <v/>
      </c>
      <c r="AM308" s="404" t="str">
        <f>IF(CALCULADORA!$M$2="VERANO",IF('H. VER.'!V133="","",'H. VER.'!V133),IF('H. INV.'!V133="","",'H. INV.'!V133))</f>
        <v/>
      </c>
      <c r="AN308" s="404" t="str">
        <f>IF(CALCULADORA!$M$2="VERANO",IF('H. VER.'!AL133="","",'H. VER.'!AL133),IF('H. INV.'!AL133="","",'H. INV.'!AL133))</f>
        <v/>
      </c>
      <c r="AO308" s="19"/>
      <c r="AP308" s="19"/>
      <c r="AQ308" s="19"/>
      <c r="AR308" s="19"/>
      <c r="AS308" s="19"/>
      <c r="AT308" s="19"/>
      <c r="AU308" s="19"/>
      <c r="AV308" s="19"/>
      <c r="AW308" s="75" t="str">
        <f t="shared" si="438"/>
        <v/>
      </c>
      <c r="AX308" s="75" t="str">
        <f t="shared" si="439"/>
        <v/>
      </c>
      <c r="AY308" s="75" t="str">
        <f t="shared" si="471"/>
        <v/>
      </c>
      <c r="AZ308" s="19"/>
      <c r="BA308" s="80" t="b">
        <f t="shared" si="440"/>
        <v>0</v>
      </c>
      <c r="BB308" s="80" t="b">
        <f t="shared" si="441"/>
        <v>0</v>
      </c>
      <c r="BC308" s="80" t="b">
        <f t="shared" si="442"/>
        <v>0</v>
      </c>
      <c r="BD308" s="80" t="b">
        <f t="shared" si="443"/>
        <v>0</v>
      </c>
      <c r="BE308" s="80" t="b">
        <f t="shared" si="444"/>
        <v>0</v>
      </c>
      <c r="BF308" s="80" t="b">
        <f t="shared" si="445"/>
        <v>0</v>
      </c>
      <c r="BG308" s="80" t="b">
        <f t="shared" si="446"/>
        <v>0</v>
      </c>
      <c r="BH308" s="80" t="b">
        <f t="shared" si="447"/>
        <v>0</v>
      </c>
      <c r="BI308" s="80" t="b">
        <f t="shared" si="448"/>
        <v>0</v>
      </c>
      <c r="BJ308" s="80" t="b">
        <f t="shared" si="449"/>
        <v>0</v>
      </c>
      <c r="BK308" s="80" t="b">
        <f t="shared" si="450"/>
        <v>0</v>
      </c>
      <c r="BL308" s="80" t="b">
        <f t="shared" si="451"/>
        <v>0</v>
      </c>
      <c r="BM308" s="80" t="b">
        <f t="shared" si="452"/>
        <v>0</v>
      </c>
      <c r="BN308" s="80" t="b">
        <f t="shared" si="453"/>
        <v>0</v>
      </c>
      <c r="BO308" s="80" t="b">
        <f t="shared" si="454"/>
        <v>0</v>
      </c>
      <c r="BP308" s="80" t="b">
        <f t="shared" si="455"/>
        <v>0</v>
      </c>
      <c r="BQ308" s="80" t="b">
        <f t="shared" si="456"/>
        <v>0</v>
      </c>
      <c r="BR308" s="80" t="b">
        <f t="shared" si="457"/>
        <v>0</v>
      </c>
      <c r="BS308" s="80" t="b">
        <f t="shared" si="458"/>
        <v>0</v>
      </c>
      <c r="BT308" s="80" t="b">
        <f t="shared" si="459"/>
        <v>0</v>
      </c>
      <c r="BU308" s="80" t="b">
        <f t="shared" si="460"/>
        <v>0</v>
      </c>
      <c r="BV308" s="80" t="b">
        <f t="shared" si="461"/>
        <v>0</v>
      </c>
      <c r="BW308" s="80" t="b">
        <f t="shared" si="462"/>
        <v>0</v>
      </c>
      <c r="BX308" s="80" t="b">
        <f t="shared" si="463"/>
        <v>0</v>
      </c>
      <c r="BY308" s="80" t="b">
        <f t="shared" si="464"/>
        <v>0</v>
      </c>
      <c r="BZ308" s="80" t="b">
        <f t="shared" si="465"/>
        <v>0</v>
      </c>
      <c r="CA308" s="80" t="b">
        <f t="shared" si="466"/>
        <v>0</v>
      </c>
      <c r="CB308" s="80" t="b">
        <f t="shared" si="467"/>
        <v>0</v>
      </c>
      <c r="CC308" s="80" t="b">
        <f t="shared" si="468"/>
        <v>0</v>
      </c>
      <c r="CD308" s="80" t="b">
        <f t="shared" si="469"/>
        <v>0</v>
      </c>
      <c r="CE308" s="80" t="b">
        <f t="shared" si="470"/>
        <v>0</v>
      </c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417" t="str">
        <f t="shared" si="472"/>
        <v/>
      </c>
      <c r="GW308" s="415"/>
    </row>
    <row r="309" spans="1:205" ht="15">
      <c r="A309" s="364"/>
      <c r="B309" s="364"/>
      <c r="C309" s="75"/>
      <c r="D309" s="19"/>
      <c r="E309" s="19"/>
      <c r="F309" s="234">
        <v>125</v>
      </c>
      <c r="G309" s="81" t="str">
        <f t="shared" si="407"/>
        <v/>
      </c>
      <c r="H309" s="81" t="str">
        <f t="shared" si="408"/>
        <v/>
      </c>
      <c r="I309" s="81" t="str">
        <f t="shared" si="409"/>
        <v/>
      </c>
      <c r="J309" s="81" t="str">
        <f t="shared" si="410"/>
        <v/>
      </c>
      <c r="K309" s="81" t="str">
        <f t="shared" si="411"/>
        <v/>
      </c>
      <c r="L309" s="81" t="str">
        <f t="shared" si="412"/>
        <v/>
      </c>
      <c r="M309" s="81" t="str">
        <f t="shared" si="413"/>
        <v/>
      </c>
      <c r="N309" s="81" t="str">
        <f t="shared" si="414"/>
        <v/>
      </c>
      <c r="O309" s="81" t="str">
        <f t="shared" si="415"/>
        <v/>
      </c>
      <c r="P309" s="81" t="str">
        <f t="shared" si="416"/>
        <v/>
      </c>
      <c r="Q309" s="81" t="str">
        <f t="shared" si="417"/>
        <v/>
      </c>
      <c r="R309" s="81" t="str">
        <f t="shared" si="418"/>
        <v/>
      </c>
      <c r="S309" s="81" t="str">
        <f t="shared" si="419"/>
        <v/>
      </c>
      <c r="T309" s="81" t="str">
        <f t="shared" si="420"/>
        <v/>
      </c>
      <c r="U309" s="81" t="str">
        <f t="shared" si="421"/>
        <v/>
      </c>
      <c r="V309" s="81" t="str">
        <f t="shared" si="422"/>
        <v/>
      </c>
      <c r="W309" s="81" t="str">
        <f t="shared" si="423"/>
        <v/>
      </c>
      <c r="X309" s="81" t="str">
        <f t="shared" si="424"/>
        <v/>
      </c>
      <c r="Y309" s="81" t="str">
        <f t="shared" si="425"/>
        <v/>
      </c>
      <c r="Z309" s="81" t="str">
        <f t="shared" si="426"/>
        <v/>
      </c>
      <c r="AA309" s="81" t="str">
        <f t="shared" si="427"/>
        <v/>
      </c>
      <c r="AB309" s="81" t="str">
        <f t="shared" si="428"/>
        <v/>
      </c>
      <c r="AC309" s="81" t="str">
        <f t="shared" si="429"/>
        <v/>
      </c>
      <c r="AD309" s="81" t="str">
        <f t="shared" si="430"/>
        <v/>
      </c>
      <c r="AE309" s="81" t="str">
        <f t="shared" si="431"/>
        <v/>
      </c>
      <c r="AF309" s="81" t="str">
        <f t="shared" si="432"/>
        <v/>
      </c>
      <c r="AG309" s="81" t="str">
        <f t="shared" si="433"/>
        <v/>
      </c>
      <c r="AH309" s="81" t="str">
        <f t="shared" si="434"/>
        <v/>
      </c>
      <c r="AI309" s="81" t="str">
        <f t="shared" si="435"/>
        <v/>
      </c>
      <c r="AJ309" s="81" t="str">
        <f t="shared" si="436"/>
        <v/>
      </c>
      <c r="AK309" s="81" t="str">
        <f t="shared" si="437"/>
        <v/>
      </c>
      <c r="AL309" s="404" t="str">
        <f>IF(CALCULADORA!$M$2="VERANO",IF('H. VER.'!F134="","",'H. VER.'!F134),IF('H. INV.'!F134="","",'H. INV.'!F134))</f>
        <v/>
      </c>
      <c r="AM309" s="404" t="str">
        <f>IF(CALCULADORA!$M$2="VERANO",IF('H. VER.'!V134="","",'H. VER.'!V134),IF('H. INV.'!V134="","",'H. INV.'!V134))</f>
        <v/>
      </c>
      <c r="AN309" s="404" t="str">
        <f>IF(CALCULADORA!$M$2="VERANO",IF('H. VER.'!AL134="","",'H. VER.'!AL134),IF('H. INV.'!AL134="","",'H. INV.'!AL134))</f>
        <v/>
      </c>
      <c r="AO309" s="19"/>
      <c r="AP309" s="19"/>
      <c r="AQ309" s="19"/>
      <c r="AR309" s="19"/>
      <c r="AS309" s="19"/>
      <c r="AT309" s="19"/>
      <c r="AU309" s="19"/>
      <c r="AV309" s="19"/>
      <c r="AW309" s="75" t="str">
        <f t="shared" si="438"/>
        <v/>
      </c>
      <c r="AX309" s="75" t="str">
        <f t="shared" si="439"/>
        <v/>
      </c>
      <c r="AY309" s="75" t="str">
        <f t="shared" si="471"/>
        <v/>
      </c>
      <c r="AZ309" s="19"/>
      <c r="BA309" s="80" t="b">
        <f t="shared" si="440"/>
        <v>0</v>
      </c>
      <c r="BB309" s="80" t="b">
        <f t="shared" si="441"/>
        <v>0</v>
      </c>
      <c r="BC309" s="80" t="b">
        <f t="shared" si="442"/>
        <v>0</v>
      </c>
      <c r="BD309" s="80" t="b">
        <f t="shared" si="443"/>
        <v>0</v>
      </c>
      <c r="BE309" s="80" t="b">
        <f t="shared" si="444"/>
        <v>0</v>
      </c>
      <c r="BF309" s="80" t="b">
        <f t="shared" si="445"/>
        <v>0</v>
      </c>
      <c r="BG309" s="80" t="b">
        <f t="shared" si="446"/>
        <v>0</v>
      </c>
      <c r="BH309" s="80" t="b">
        <f t="shared" si="447"/>
        <v>0</v>
      </c>
      <c r="BI309" s="80" t="b">
        <f t="shared" si="448"/>
        <v>0</v>
      </c>
      <c r="BJ309" s="80" t="b">
        <f t="shared" si="449"/>
        <v>0</v>
      </c>
      <c r="BK309" s="80" t="b">
        <f t="shared" si="450"/>
        <v>0</v>
      </c>
      <c r="BL309" s="80" t="b">
        <f t="shared" si="451"/>
        <v>0</v>
      </c>
      <c r="BM309" s="80" t="b">
        <f t="shared" si="452"/>
        <v>0</v>
      </c>
      <c r="BN309" s="80" t="b">
        <f t="shared" si="453"/>
        <v>0</v>
      </c>
      <c r="BO309" s="80" t="b">
        <f t="shared" si="454"/>
        <v>0</v>
      </c>
      <c r="BP309" s="80" t="b">
        <f t="shared" si="455"/>
        <v>0</v>
      </c>
      <c r="BQ309" s="80" t="b">
        <f t="shared" si="456"/>
        <v>0</v>
      </c>
      <c r="BR309" s="80" t="b">
        <f t="shared" si="457"/>
        <v>0</v>
      </c>
      <c r="BS309" s="80" t="b">
        <f t="shared" si="458"/>
        <v>0</v>
      </c>
      <c r="BT309" s="80" t="b">
        <f t="shared" si="459"/>
        <v>0</v>
      </c>
      <c r="BU309" s="80" t="b">
        <f t="shared" si="460"/>
        <v>0</v>
      </c>
      <c r="BV309" s="80" t="b">
        <f t="shared" si="461"/>
        <v>0</v>
      </c>
      <c r="BW309" s="80" t="b">
        <f t="shared" si="462"/>
        <v>0</v>
      </c>
      <c r="BX309" s="80" t="b">
        <f t="shared" si="463"/>
        <v>0</v>
      </c>
      <c r="BY309" s="80" t="b">
        <f t="shared" si="464"/>
        <v>0</v>
      </c>
      <c r="BZ309" s="80" t="b">
        <f t="shared" si="465"/>
        <v>0</v>
      </c>
      <c r="CA309" s="80" t="b">
        <f t="shared" si="466"/>
        <v>0</v>
      </c>
      <c r="CB309" s="80" t="b">
        <f t="shared" si="467"/>
        <v>0</v>
      </c>
      <c r="CC309" s="80" t="b">
        <f t="shared" si="468"/>
        <v>0</v>
      </c>
      <c r="CD309" s="80" t="b">
        <f t="shared" si="469"/>
        <v>0</v>
      </c>
      <c r="CE309" s="80" t="b">
        <f t="shared" si="470"/>
        <v>0</v>
      </c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417">
        <f>AM335</f>
        <v>49</v>
      </c>
      <c r="GW309" s="415"/>
    </row>
    <row r="310" spans="1:205" ht="15">
      <c r="A310" s="364"/>
      <c r="B310" s="364"/>
      <c r="C310" s="75"/>
      <c r="D310" s="19"/>
      <c r="E310" s="19"/>
      <c r="F310" s="234">
        <v>126</v>
      </c>
      <c r="G310" s="81" t="str">
        <f t="shared" si="407"/>
        <v/>
      </c>
      <c r="H310" s="81" t="str">
        <f t="shared" si="408"/>
        <v/>
      </c>
      <c r="I310" s="81" t="str">
        <f t="shared" si="409"/>
        <v/>
      </c>
      <c r="J310" s="81" t="str">
        <f t="shared" si="410"/>
        <v/>
      </c>
      <c r="K310" s="81" t="str">
        <f t="shared" si="411"/>
        <v/>
      </c>
      <c r="L310" s="81" t="str">
        <f t="shared" si="412"/>
        <v/>
      </c>
      <c r="M310" s="81" t="str">
        <f t="shared" si="413"/>
        <v/>
      </c>
      <c r="N310" s="81" t="str">
        <f t="shared" si="414"/>
        <v/>
      </c>
      <c r="O310" s="81" t="str">
        <f t="shared" si="415"/>
        <v/>
      </c>
      <c r="P310" s="81" t="str">
        <f t="shared" si="416"/>
        <v/>
      </c>
      <c r="Q310" s="81" t="str">
        <f t="shared" si="417"/>
        <v/>
      </c>
      <c r="R310" s="81" t="str">
        <f t="shared" si="418"/>
        <v/>
      </c>
      <c r="S310" s="81" t="str">
        <f t="shared" si="419"/>
        <v/>
      </c>
      <c r="T310" s="81" t="str">
        <f t="shared" si="420"/>
        <v/>
      </c>
      <c r="U310" s="81" t="str">
        <f t="shared" si="421"/>
        <v/>
      </c>
      <c r="V310" s="81" t="str">
        <f t="shared" si="422"/>
        <v/>
      </c>
      <c r="W310" s="81" t="str">
        <f t="shared" si="423"/>
        <v/>
      </c>
      <c r="X310" s="81" t="str">
        <f t="shared" si="424"/>
        <v/>
      </c>
      <c r="Y310" s="81" t="str">
        <f t="shared" si="425"/>
        <v/>
      </c>
      <c r="Z310" s="81" t="str">
        <f t="shared" si="426"/>
        <v/>
      </c>
      <c r="AA310" s="81" t="str">
        <f t="shared" si="427"/>
        <v/>
      </c>
      <c r="AB310" s="81" t="str">
        <f t="shared" si="428"/>
        <v/>
      </c>
      <c r="AC310" s="81" t="str">
        <f t="shared" si="429"/>
        <v/>
      </c>
      <c r="AD310" s="81" t="str">
        <f t="shared" si="430"/>
        <v/>
      </c>
      <c r="AE310" s="81" t="str">
        <f t="shared" si="431"/>
        <v/>
      </c>
      <c r="AF310" s="81" t="str">
        <f t="shared" si="432"/>
        <v/>
      </c>
      <c r="AG310" s="81" t="str">
        <f t="shared" si="433"/>
        <v/>
      </c>
      <c r="AH310" s="81" t="str">
        <f t="shared" si="434"/>
        <v/>
      </c>
      <c r="AI310" s="81" t="str">
        <f t="shared" si="435"/>
        <v/>
      </c>
      <c r="AJ310" s="81" t="str">
        <f t="shared" si="436"/>
        <v/>
      </c>
      <c r="AK310" s="81" t="str">
        <f t="shared" si="437"/>
        <v/>
      </c>
      <c r="AL310" s="404" t="str">
        <f>IF(CALCULADORA!$M$2="VERANO",IF('H. VER.'!F135="","",'H. VER.'!F135),IF('H. INV.'!F135="","",'H. INV.'!F135))</f>
        <v/>
      </c>
      <c r="AM310" s="404" t="str">
        <f>IF(CALCULADORA!$M$2="VERANO",IF('H. VER.'!V135="","",'H. VER.'!V135),IF('H. INV.'!V135="","",'H. INV.'!V135))</f>
        <v/>
      </c>
      <c r="AN310" s="404" t="str">
        <f>IF(CALCULADORA!$M$2="VERANO",IF('H. VER.'!AL135="","",'H. VER.'!AL135),IF('H. INV.'!AL135="","",'H. INV.'!AL135))</f>
        <v/>
      </c>
      <c r="AO310" s="19"/>
      <c r="AP310" s="19"/>
      <c r="AQ310" s="19"/>
      <c r="AR310" s="19"/>
      <c r="AS310" s="19"/>
      <c r="AT310" s="19"/>
      <c r="AU310" s="19"/>
      <c r="AV310" s="19"/>
      <c r="AW310" s="75" t="str">
        <f t="shared" si="438"/>
        <v/>
      </c>
      <c r="AX310" s="75" t="str">
        <f t="shared" si="439"/>
        <v/>
      </c>
      <c r="AY310" s="75" t="str">
        <f t="shared" si="471"/>
        <v/>
      </c>
      <c r="AZ310" s="19"/>
      <c r="BA310" s="80" t="b">
        <f t="shared" si="440"/>
        <v>0</v>
      </c>
      <c r="BB310" s="80" t="b">
        <f t="shared" si="441"/>
        <v>0</v>
      </c>
      <c r="BC310" s="80" t="b">
        <f t="shared" si="442"/>
        <v>0</v>
      </c>
      <c r="BD310" s="80" t="b">
        <f t="shared" si="443"/>
        <v>0</v>
      </c>
      <c r="BE310" s="80" t="b">
        <f t="shared" si="444"/>
        <v>0</v>
      </c>
      <c r="BF310" s="80" t="b">
        <f t="shared" si="445"/>
        <v>0</v>
      </c>
      <c r="BG310" s="80" t="b">
        <f t="shared" si="446"/>
        <v>0</v>
      </c>
      <c r="BH310" s="80" t="b">
        <f t="shared" si="447"/>
        <v>0</v>
      </c>
      <c r="BI310" s="80" t="b">
        <f t="shared" si="448"/>
        <v>0</v>
      </c>
      <c r="BJ310" s="80" t="b">
        <f t="shared" si="449"/>
        <v>0</v>
      </c>
      <c r="BK310" s="80" t="b">
        <f t="shared" si="450"/>
        <v>0</v>
      </c>
      <c r="BL310" s="80" t="b">
        <f t="shared" si="451"/>
        <v>0</v>
      </c>
      <c r="BM310" s="80" t="b">
        <f t="shared" si="452"/>
        <v>0</v>
      </c>
      <c r="BN310" s="80" t="b">
        <f t="shared" si="453"/>
        <v>0</v>
      </c>
      <c r="BO310" s="80" t="b">
        <f t="shared" si="454"/>
        <v>0</v>
      </c>
      <c r="BP310" s="80" t="b">
        <f t="shared" si="455"/>
        <v>0</v>
      </c>
      <c r="BQ310" s="80" t="b">
        <f t="shared" si="456"/>
        <v>0</v>
      </c>
      <c r="BR310" s="80" t="b">
        <f t="shared" si="457"/>
        <v>0</v>
      </c>
      <c r="BS310" s="80" t="b">
        <f t="shared" si="458"/>
        <v>0</v>
      </c>
      <c r="BT310" s="80" t="b">
        <f t="shared" si="459"/>
        <v>0</v>
      </c>
      <c r="BU310" s="80" t="b">
        <f t="shared" si="460"/>
        <v>0</v>
      </c>
      <c r="BV310" s="80" t="b">
        <f t="shared" si="461"/>
        <v>0</v>
      </c>
      <c r="BW310" s="80" t="b">
        <f t="shared" si="462"/>
        <v>0</v>
      </c>
      <c r="BX310" s="80" t="b">
        <f t="shared" si="463"/>
        <v>0</v>
      </c>
      <c r="BY310" s="80" t="b">
        <f t="shared" si="464"/>
        <v>0</v>
      </c>
      <c r="BZ310" s="80" t="b">
        <f t="shared" si="465"/>
        <v>0</v>
      </c>
      <c r="CA310" s="80" t="b">
        <f t="shared" si="466"/>
        <v>0</v>
      </c>
      <c r="CB310" s="80" t="b">
        <f t="shared" si="467"/>
        <v>0</v>
      </c>
      <c r="CC310" s="80" t="b">
        <f t="shared" si="468"/>
        <v>0</v>
      </c>
      <c r="CD310" s="80" t="b">
        <f t="shared" si="469"/>
        <v>0</v>
      </c>
      <c r="CE310" s="80" t="b">
        <f t="shared" si="470"/>
        <v>0</v>
      </c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417">
        <f>AN185</f>
        <v>1</v>
      </c>
      <c r="GW310" s="415"/>
    </row>
    <row r="311" spans="1:205" ht="15">
      <c r="A311" s="364"/>
      <c r="B311" s="364"/>
      <c r="C311" s="75"/>
      <c r="D311" s="19"/>
      <c r="E311" s="19"/>
      <c r="F311" s="234">
        <v>127</v>
      </c>
      <c r="G311" s="81" t="str">
        <f t="shared" si="407"/>
        <v/>
      </c>
      <c r="H311" s="81" t="str">
        <f t="shared" si="408"/>
        <v/>
      </c>
      <c r="I311" s="81" t="str">
        <f t="shared" si="409"/>
        <v/>
      </c>
      <c r="J311" s="81" t="str">
        <f t="shared" si="410"/>
        <v/>
      </c>
      <c r="K311" s="81" t="str">
        <f t="shared" si="411"/>
        <v/>
      </c>
      <c r="L311" s="81" t="str">
        <f t="shared" si="412"/>
        <v/>
      </c>
      <c r="M311" s="81" t="str">
        <f t="shared" si="413"/>
        <v/>
      </c>
      <c r="N311" s="81" t="str">
        <f t="shared" si="414"/>
        <v/>
      </c>
      <c r="O311" s="81" t="str">
        <f t="shared" si="415"/>
        <v/>
      </c>
      <c r="P311" s="81" t="str">
        <f t="shared" si="416"/>
        <v/>
      </c>
      <c r="Q311" s="81" t="str">
        <f t="shared" si="417"/>
        <v/>
      </c>
      <c r="R311" s="81" t="str">
        <f t="shared" si="418"/>
        <v/>
      </c>
      <c r="S311" s="81" t="str">
        <f t="shared" si="419"/>
        <v/>
      </c>
      <c r="T311" s="81" t="str">
        <f t="shared" si="420"/>
        <v/>
      </c>
      <c r="U311" s="81" t="str">
        <f t="shared" si="421"/>
        <v/>
      </c>
      <c r="V311" s="81" t="str">
        <f t="shared" si="422"/>
        <v/>
      </c>
      <c r="W311" s="81" t="str">
        <f t="shared" si="423"/>
        <v/>
      </c>
      <c r="X311" s="81" t="str">
        <f t="shared" si="424"/>
        <v/>
      </c>
      <c r="Y311" s="81" t="str">
        <f t="shared" si="425"/>
        <v/>
      </c>
      <c r="Z311" s="81" t="str">
        <f t="shared" si="426"/>
        <v/>
      </c>
      <c r="AA311" s="81" t="str">
        <f t="shared" si="427"/>
        <v/>
      </c>
      <c r="AB311" s="81" t="str">
        <f t="shared" si="428"/>
        <v/>
      </c>
      <c r="AC311" s="81" t="str">
        <f t="shared" si="429"/>
        <v/>
      </c>
      <c r="AD311" s="81" t="str">
        <f t="shared" si="430"/>
        <v/>
      </c>
      <c r="AE311" s="81" t="str">
        <f t="shared" si="431"/>
        <v/>
      </c>
      <c r="AF311" s="81" t="str">
        <f t="shared" si="432"/>
        <v/>
      </c>
      <c r="AG311" s="81" t="str">
        <f t="shared" si="433"/>
        <v/>
      </c>
      <c r="AH311" s="81" t="str">
        <f t="shared" si="434"/>
        <v/>
      </c>
      <c r="AI311" s="81" t="str">
        <f t="shared" si="435"/>
        <v/>
      </c>
      <c r="AJ311" s="81" t="str">
        <f t="shared" si="436"/>
        <v/>
      </c>
      <c r="AK311" s="81" t="str">
        <f t="shared" si="437"/>
        <v/>
      </c>
      <c r="AL311" s="404" t="str">
        <f>IF(CALCULADORA!$M$2="VERANO",IF('H. VER.'!F136="","",'H. VER.'!F136),IF('H. INV.'!F136="","",'H. INV.'!F136))</f>
        <v/>
      </c>
      <c r="AM311" s="404" t="str">
        <f>IF(CALCULADORA!$M$2="VERANO",IF('H. VER.'!V136="","",'H. VER.'!V136),IF('H. INV.'!V136="","",'H. INV.'!V136))</f>
        <v/>
      </c>
      <c r="AN311" s="404" t="str">
        <f>IF(CALCULADORA!$M$2="VERANO",IF('H. VER.'!AL136="","",'H. VER.'!AL136),IF('H. INV.'!AL136="","",'H. INV.'!AL136))</f>
        <v/>
      </c>
      <c r="AO311" s="19"/>
      <c r="AP311" s="19"/>
      <c r="AQ311" s="19"/>
      <c r="AR311" s="19"/>
      <c r="AS311" s="19"/>
      <c r="AT311" s="19"/>
      <c r="AU311" s="19"/>
      <c r="AV311" s="19"/>
      <c r="AW311" s="75" t="str">
        <f t="shared" si="438"/>
        <v/>
      </c>
      <c r="AX311" s="75" t="str">
        <f t="shared" si="439"/>
        <v/>
      </c>
      <c r="AY311" s="75" t="str">
        <f t="shared" si="471"/>
        <v/>
      </c>
      <c r="AZ311" s="19"/>
      <c r="BA311" s="80" t="b">
        <f t="shared" si="440"/>
        <v>0</v>
      </c>
      <c r="BB311" s="80" t="b">
        <f t="shared" si="441"/>
        <v>0</v>
      </c>
      <c r="BC311" s="80" t="b">
        <f t="shared" si="442"/>
        <v>0</v>
      </c>
      <c r="BD311" s="80" t="b">
        <f t="shared" si="443"/>
        <v>0</v>
      </c>
      <c r="BE311" s="80" t="b">
        <f t="shared" si="444"/>
        <v>0</v>
      </c>
      <c r="BF311" s="80" t="b">
        <f t="shared" si="445"/>
        <v>0</v>
      </c>
      <c r="BG311" s="80" t="b">
        <f t="shared" si="446"/>
        <v>0</v>
      </c>
      <c r="BH311" s="80" t="b">
        <f t="shared" si="447"/>
        <v>0</v>
      </c>
      <c r="BI311" s="80" t="b">
        <f t="shared" si="448"/>
        <v>0</v>
      </c>
      <c r="BJ311" s="80" t="b">
        <f t="shared" si="449"/>
        <v>0</v>
      </c>
      <c r="BK311" s="80" t="b">
        <f t="shared" si="450"/>
        <v>0</v>
      </c>
      <c r="BL311" s="80" t="b">
        <f t="shared" si="451"/>
        <v>0</v>
      </c>
      <c r="BM311" s="80" t="b">
        <f t="shared" si="452"/>
        <v>0</v>
      </c>
      <c r="BN311" s="80" t="b">
        <f t="shared" si="453"/>
        <v>0</v>
      </c>
      <c r="BO311" s="80" t="b">
        <f t="shared" si="454"/>
        <v>0</v>
      </c>
      <c r="BP311" s="80" t="b">
        <f t="shared" si="455"/>
        <v>0</v>
      </c>
      <c r="BQ311" s="80" t="b">
        <f t="shared" si="456"/>
        <v>0</v>
      </c>
      <c r="BR311" s="80" t="b">
        <f t="shared" si="457"/>
        <v>0</v>
      </c>
      <c r="BS311" s="80" t="b">
        <f t="shared" si="458"/>
        <v>0</v>
      </c>
      <c r="BT311" s="80" t="b">
        <f t="shared" si="459"/>
        <v>0</v>
      </c>
      <c r="BU311" s="80" t="b">
        <f t="shared" si="460"/>
        <v>0</v>
      </c>
      <c r="BV311" s="80" t="b">
        <f t="shared" si="461"/>
        <v>0</v>
      </c>
      <c r="BW311" s="80" t="b">
        <f t="shared" si="462"/>
        <v>0</v>
      </c>
      <c r="BX311" s="80" t="b">
        <f t="shared" si="463"/>
        <v>0</v>
      </c>
      <c r="BY311" s="80" t="b">
        <f t="shared" si="464"/>
        <v>0</v>
      </c>
      <c r="BZ311" s="80" t="b">
        <f t="shared" si="465"/>
        <v>0</v>
      </c>
      <c r="CA311" s="80" t="b">
        <f t="shared" si="466"/>
        <v>0</v>
      </c>
      <c r="CB311" s="80" t="b">
        <f t="shared" si="467"/>
        <v>0</v>
      </c>
      <c r="CC311" s="80" t="b">
        <f t="shared" si="468"/>
        <v>0</v>
      </c>
      <c r="CD311" s="80" t="b">
        <f t="shared" si="469"/>
        <v>0</v>
      </c>
      <c r="CE311" s="80" t="b">
        <f t="shared" si="470"/>
        <v>0</v>
      </c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417">
        <f t="shared" ref="GV311:GV374" si="473">AN186</f>
        <v>2</v>
      </c>
      <c r="GW311" s="415"/>
    </row>
    <row r="312" spans="1:205" ht="15">
      <c r="A312" s="364"/>
      <c r="B312" s="364"/>
      <c r="C312" s="75"/>
      <c r="D312" s="19"/>
      <c r="E312" s="19"/>
      <c r="F312" s="234">
        <v>128</v>
      </c>
      <c r="G312" s="81" t="str">
        <f t="shared" si="407"/>
        <v/>
      </c>
      <c r="H312" s="81" t="str">
        <f t="shared" si="408"/>
        <v/>
      </c>
      <c r="I312" s="81" t="str">
        <f t="shared" si="409"/>
        <v/>
      </c>
      <c r="J312" s="81" t="str">
        <f t="shared" si="410"/>
        <v/>
      </c>
      <c r="K312" s="81" t="str">
        <f t="shared" si="411"/>
        <v/>
      </c>
      <c r="L312" s="81" t="str">
        <f t="shared" si="412"/>
        <v/>
      </c>
      <c r="M312" s="81" t="str">
        <f t="shared" si="413"/>
        <v/>
      </c>
      <c r="N312" s="81" t="str">
        <f t="shared" si="414"/>
        <v/>
      </c>
      <c r="O312" s="81" t="str">
        <f t="shared" si="415"/>
        <v/>
      </c>
      <c r="P312" s="81" t="str">
        <f t="shared" si="416"/>
        <v/>
      </c>
      <c r="Q312" s="81" t="str">
        <f t="shared" si="417"/>
        <v/>
      </c>
      <c r="R312" s="81" t="str">
        <f t="shared" si="418"/>
        <v/>
      </c>
      <c r="S312" s="81" t="str">
        <f t="shared" si="419"/>
        <v/>
      </c>
      <c r="T312" s="81" t="str">
        <f t="shared" si="420"/>
        <v/>
      </c>
      <c r="U312" s="81" t="str">
        <f t="shared" si="421"/>
        <v/>
      </c>
      <c r="V312" s="81" t="str">
        <f t="shared" si="422"/>
        <v/>
      </c>
      <c r="W312" s="81" t="str">
        <f t="shared" si="423"/>
        <v/>
      </c>
      <c r="X312" s="81" t="str">
        <f t="shared" si="424"/>
        <v/>
      </c>
      <c r="Y312" s="81" t="str">
        <f t="shared" si="425"/>
        <v/>
      </c>
      <c r="Z312" s="81" t="str">
        <f t="shared" si="426"/>
        <v/>
      </c>
      <c r="AA312" s="81" t="str">
        <f t="shared" si="427"/>
        <v/>
      </c>
      <c r="AB312" s="81" t="str">
        <f t="shared" si="428"/>
        <v/>
      </c>
      <c r="AC312" s="81" t="str">
        <f t="shared" si="429"/>
        <v/>
      </c>
      <c r="AD312" s="81" t="str">
        <f t="shared" si="430"/>
        <v/>
      </c>
      <c r="AE312" s="81" t="str">
        <f t="shared" si="431"/>
        <v/>
      </c>
      <c r="AF312" s="81" t="str">
        <f t="shared" si="432"/>
        <v/>
      </c>
      <c r="AG312" s="81" t="str">
        <f t="shared" si="433"/>
        <v/>
      </c>
      <c r="AH312" s="81" t="str">
        <f t="shared" si="434"/>
        <v/>
      </c>
      <c r="AI312" s="81" t="str">
        <f t="shared" si="435"/>
        <v/>
      </c>
      <c r="AJ312" s="81" t="str">
        <f t="shared" si="436"/>
        <v/>
      </c>
      <c r="AK312" s="81" t="str">
        <f t="shared" si="437"/>
        <v/>
      </c>
      <c r="AL312" s="404" t="str">
        <f>IF(CALCULADORA!$M$2="VERANO",IF('H. VER.'!F137="","",'H. VER.'!F137),IF('H. INV.'!F137="","",'H. INV.'!F137))</f>
        <v/>
      </c>
      <c r="AM312" s="404" t="str">
        <f>IF(CALCULADORA!$M$2="VERANO",IF('H. VER.'!V137="","",'H. VER.'!V137),IF('H. INV.'!V137="","",'H. INV.'!V137))</f>
        <v/>
      </c>
      <c r="AN312" s="404" t="str">
        <f>IF(CALCULADORA!$M$2="VERANO",IF('H. VER.'!AL137="","",'H. VER.'!AL137),IF('H. INV.'!AL137="","",'H. INV.'!AL137))</f>
        <v/>
      </c>
      <c r="AO312" s="19"/>
      <c r="AP312" s="19"/>
      <c r="AQ312" s="19"/>
      <c r="AR312" s="19"/>
      <c r="AS312" s="19"/>
      <c r="AT312" s="19"/>
      <c r="AU312" s="19"/>
      <c r="AV312" s="19"/>
      <c r="AW312" s="75" t="str">
        <f t="shared" si="438"/>
        <v/>
      </c>
      <c r="AX312" s="75" t="str">
        <f t="shared" si="439"/>
        <v/>
      </c>
      <c r="AY312" s="75" t="str">
        <f t="shared" si="471"/>
        <v/>
      </c>
      <c r="AZ312" s="19"/>
      <c r="BA312" s="80" t="b">
        <f t="shared" si="440"/>
        <v>0</v>
      </c>
      <c r="BB312" s="80" t="b">
        <f t="shared" si="441"/>
        <v>0</v>
      </c>
      <c r="BC312" s="80" t="b">
        <f t="shared" si="442"/>
        <v>0</v>
      </c>
      <c r="BD312" s="80" t="b">
        <f t="shared" si="443"/>
        <v>0</v>
      </c>
      <c r="BE312" s="80" t="b">
        <f t="shared" si="444"/>
        <v>0</v>
      </c>
      <c r="BF312" s="80" t="b">
        <f t="shared" si="445"/>
        <v>0</v>
      </c>
      <c r="BG312" s="80" t="b">
        <f t="shared" si="446"/>
        <v>0</v>
      </c>
      <c r="BH312" s="80" t="b">
        <f t="shared" si="447"/>
        <v>0</v>
      </c>
      <c r="BI312" s="80" t="b">
        <f t="shared" si="448"/>
        <v>0</v>
      </c>
      <c r="BJ312" s="80" t="b">
        <f t="shared" si="449"/>
        <v>0</v>
      </c>
      <c r="BK312" s="80" t="b">
        <f t="shared" si="450"/>
        <v>0</v>
      </c>
      <c r="BL312" s="80" t="b">
        <f t="shared" si="451"/>
        <v>0</v>
      </c>
      <c r="BM312" s="80" t="b">
        <f t="shared" si="452"/>
        <v>0</v>
      </c>
      <c r="BN312" s="80" t="b">
        <f t="shared" si="453"/>
        <v>0</v>
      </c>
      <c r="BO312" s="80" t="b">
        <f t="shared" si="454"/>
        <v>0</v>
      </c>
      <c r="BP312" s="80" t="b">
        <f t="shared" si="455"/>
        <v>0</v>
      </c>
      <c r="BQ312" s="80" t="b">
        <f t="shared" si="456"/>
        <v>0</v>
      </c>
      <c r="BR312" s="80" t="b">
        <f t="shared" si="457"/>
        <v>0</v>
      </c>
      <c r="BS312" s="80" t="b">
        <f t="shared" si="458"/>
        <v>0</v>
      </c>
      <c r="BT312" s="80" t="b">
        <f t="shared" si="459"/>
        <v>0</v>
      </c>
      <c r="BU312" s="80" t="b">
        <f t="shared" si="460"/>
        <v>0</v>
      </c>
      <c r="BV312" s="80" t="b">
        <f t="shared" si="461"/>
        <v>0</v>
      </c>
      <c r="BW312" s="80" t="b">
        <f t="shared" si="462"/>
        <v>0</v>
      </c>
      <c r="BX312" s="80" t="b">
        <f t="shared" si="463"/>
        <v>0</v>
      </c>
      <c r="BY312" s="80" t="b">
        <f t="shared" si="464"/>
        <v>0</v>
      </c>
      <c r="BZ312" s="80" t="b">
        <f t="shared" si="465"/>
        <v>0</v>
      </c>
      <c r="CA312" s="80" t="b">
        <f t="shared" si="466"/>
        <v>0</v>
      </c>
      <c r="CB312" s="80" t="b">
        <f t="shared" si="467"/>
        <v>0</v>
      </c>
      <c r="CC312" s="80" t="b">
        <f t="shared" si="468"/>
        <v>0</v>
      </c>
      <c r="CD312" s="80" t="b">
        <f t="shared" si="469"/>
        <v>0</v>
      </c>
      <c r="CE312" s="80" t="b">
        <f t="shared" si="470"/>
        <v>0</v>
      </c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417">
        <f t="shared" si="473"/>
        <v>3</v>
      </c>
      <c r="GW312" s="415"/>
    </row>
    <row r="313" spans="1:205" ht="15">
      <c r="A313" s="364"/>
      <c r="B313" s="364"/>
      <c r="C313" s="75"/>
      <c r="D313" s="19"/>
      <c r="E313" s="19"/>
      <c r="F313" s="234">
        <v>129</v>
      </c>
      <c r="G313" s="81" t="str">
        <f t="shared" ref="G313:G334" si="474">IF(BA313="NO",IF(G$179=$AL$184,$AL313,IF(G$179=$AM$184,$AM313,IF(G$179=$AN$184,$AN313,""))),"")</f>
        <v/>
      </c>
      <c r="H313" s="81" t="str">
        <f t="shared" ref="H313:H334" si="475">IF(BB313="NO",IF(H$179=$AL$184,$AL313,IF(H$179=$AM$184,$AM313,IF(H$179=$AN$184,$AN313,""))),"")</f>
        <v/>
      </c>
      <c r="I313" s="81" t="str">
        <f t="shared" ref="I313:I334" si="476">IF(BC313="NO",IF(I$179=$AL$184,$AL313,IF(I$179=$AM$184,$AM313,IF(I$179=$AN$184,$AN313,""))),"")</f>
        <v/>
      </c>
      <c r="J313" s="81" t="str">
        <f t="shared" ref="J313:J334" si="477">IF(BD313="NO",IF(J$179=$AL$184,$AL313,IF(J$179=$AM$184,$AM313,IF(J$179=$AN$184,$AN313,""))),"")</f>
        <v/>
      </c>
      <c r="K313" s="81" t="str">
        <f t="shared" ref="K313:K334" si="478">IF(BE313="NO",IF(K$179=$AL$184,$AL313,IF(K$179=$AM$184,$AM313,IF(K$179=$AN$184,$AN313,""))),"")</f>
        <v/>
      </c>
      <c r="L313" s="81" t="str">
        <f t="shared" ref="L313:L334" si="479">IF(BF313="NO",IF(L$179=$AL$184,$AL313,IF(L$179=$AM$184,$AM313,IF(L$179=$AN$184,$AN313,""))),"")</f>
        <v/>
      </c>
      <c r="M313" s="81" t="str">
        <f t="shared" ref="M313:M334" si="480">IF(BG313="NO",IF(M$179=$AL$184,$AL313,IF(M$179=$AM$184,$AM313,IF(M$179=$AN$184,$AN313,""))),"")</f>
        <v/>
      </c>
      <c r="N313" s="81" t="str">
        <f t="shared" ref="N313:N334" si="481">IF(BH313="NO",IF(N$179=$AL$184,$AL313,IF(N$179=$AM$184,$AM313,IF(N$179=$AN$184,$AN313,""))),"")</f>
        <v/>
      </c>
      <c r="O313" s="81" t="str">
        <f t="shared" ref="O313:O334" si="482">IF(BI313="NO",IF(O$179=$AL$184,$AL313,IF(O$179=$AM$184,$AM313,IF(O$179=$AN$184,$AN313,""))),"")</f>
        <v/>
      </c>
      <c r="P313" s="81" t="str">
        <f t="shared" ref="P313:P334" si="483">IF(BJ313="NO",IF(P$179=$AL$184,$AL313,IF(P$179=$AM$184,$AM313,IF(P$179=$AN$184,$AN313,""))),"")</f>
        <v/>
      </c>
      <c r="Q313" s="81" t="str">
        <f t="shared" ref="Q313:Q334" si="484">IF(BK313="NO",IF(Q$179=$AL$184,$AL313,IF(Q$179=$AM$184,$AM313,IF(Q$179=$AN$184,$AN313,""))),"")</f>
        <v/>
      </c>
      <c r="R313" s="81" t="str">
        <f t="shared" ref="R313:R334" si="485">IF(BL313="NO",IF(R$179=$AL$184,$AL313,IF(R$179=$AM$184,$AM313,IF(R$179=$AN$184,$AN313,""))),"")</f>
        <v/>
      </c>
      <c r="S313" s="81" t="str">
        <f t="shared" ref="S313:S334" si="486">IF(BM313="NO",IF(S$179=$AL$184,$AL313,IF(S$179=$AM$184,$AM313,IF(S$179=$AN$184,$AN313,""))),"")</f>
        <v/>
      </c>
      <c r="T313" s="81" t="str">
        <f t="shared" ref="T313:T334" si="487">IF(BN313="NO",IF(T$179=$AL$184,$AL313,IF(T$179=$AM$184,$AM313,IF(T$179=$AN$184,$AN313,""))),"")</f>
        <v/>
      </c>
      <c r="U313" s="81" t="str">
        <f t="shared" ref="U313:U334" si="488">IF(BO313="NO",IF(U$179=$AL$184,$AL313,IF(U$179=$AM$184,$AM313,IF(U$179=$AN$184,$AN313,""))),"")</f>
        <v/>
      </c>
      <c r="V313" s="81" t="str">
        <f t="shared" ref="V313:V334" si="489">IF(BP313="NO",IF(V$179=$AL$184,$AL313,IF(V$179=$AM$184,$AM313,IF(V$179=$AN$184,$AN313,""))),"")</f>
        <v/>
      </c>
      <c r="W313" s="81" t="str">
        <f t="shared" ref="W313:W334" si="490">IF(BQ313="NO",IF(W$179=$AL$184,$AL313,IF(W$179=$AM$184,$AM313,IF(W$179=$AN$184,$AN313,""))),"")</f>
        <v/>
      </c>
      <c r="X313" s="81" t="str">
        <f t="shared" ref="X313:X334" si="491">IF(BR313="NO",IF(X$179=$AL$184,$AL313,IF(X$179=$AM$184,$AM313,IF(X$179=$AN$184,$AN313,""))),"")</f>
        <v/>
      </c>
      <c r="Y313" s="81" t="str">
        <f t="shared" ref="Y313:Y334" si="492">IF(BS313="NO",IF(Y$179=$AL$184,$AL313,IF(Y$179=$AM$184,$AM313,IF(Y$179=$AN$184,$AN313,""))),"")</f>
        <v/>
      </c>
      <c r="Z313" s="81" t="str">
        <f t="shared" ref="Z313:Z334" si="493">IF(BT313="NO",IF(Z$179=$AL$184,$AL313,IF(Z$179=$AM$184,$AM313,IF(Z$179=$AN$184,$AN313,""))),"")</f>
        <v/>
      </c>
      <c r="AA313" s="81" t="str">
        <f t="shared" ref="AA313:AA334" si="494">IF(BU313="NO",IF(AA$179=$AL$184,$AL313,IF(AA$179=$AM$184,$AM313,IF(AA$179=$AN$184,$AN313,""))),"")</f>
        <v/>
      </c>
      <c r="AB313" s="81" t="str">
        <f t="shared" ref="AB313:AB334" si="495">IF(BV313="NO",IF(AB$179=$AL$184,$AL313,IF(AB$179=$AM$184,$AM313,IF(AB$179=$AN$184,$AN313,""))),"")</f>
        <v/>
      </c>
      <c r="AC313" s="81" t="str">
        <f t="shared" ref="AC313:AC334" si="496">IF(BW313="NO",IF(AC$179=$AL$184,$AL313,IF(AC$179=$AM$184,$AM313,IF(AC$179=$AN$184,$AN313,""))),"")</f>
        <v/>
      </c>
      <c r="AD313" s="81" t="str">
        <f t="shared" ref="AD313:AD334" si="497">IF(BX313="NO",IF(AD$179=$AL$184,$AL313,IF(AD$179=$AM$184,$AM313,IF(AD$179=$AN$184,$AN313,""))),"")</f>
        <v/>
      </c>
      <c r="AE313" s="81" t="str">
        <f t="shared" ref="AE313:AE334" si="498">IF(BY313="NO",IF(AE$179=$AL$184,$AL313,IF(AE$179=$AM$184,$AM313,IF(AE$179=$AN$184,$AN313,""))),"")</f>
        <v/>
      </c>
      <c r="AF313" s="81" t="str">
        <f t="shared" ref="AF313:AF334" si="499">IF(BZ313="NO",IF(AF$179=$AL$184,$AL313,IF(AF$179=$AM$184,$AM313,IF(AF$179=$AN$184,$AN313,""))),"")</f>
        <v/>
      </c>
      <c r="AG313" s="81" t="str">
        <f t="shared" ref="AG313:AG334" si="500">IF(CA313="NO",IF(AG$179=$AL$184,$AL313,IF(AG$179=$AM$184,$AM313,IF(AG$179=$AN$184,$AN313,""))),"")</f>
        <v/>
      </c>
      <c r="AH313" s="81" t="str">
        <f t="shared" ref="AH313:AH334" si="501">IF(CB313="NO",IF(AH$179=$AL$184,$AL313,IF(AH$179=$AM$184,$AM313,IF(AH$179=$AN$184,$AN313,""))),"")</f>
        <v/>
      </c>
      <c r="AI313" s="81" t="str">
        <f t="shared" ref="AI313:AI334" si="502">IF(CC313="NO",IF(AI$179=$AL$184,$AL313,IF(AI$179=$AM$184,$AM313,IF(AI$179=$AN$184,$AN313,""))),"")</f>
        <v/>
      </c>
      <c r="AJ313" s="81" t="str">
        <f t="shared" ref="AJ313:AJ334" si="503">IF(CD313="NO",IF(AJ$179=$AL$184,$AL313,IF(AJ$179=$AM$184,$AM313,IF(AJ$179=$AN$184,$AN313,""))),"")</f>
        <v/>
      </c>
      <c r="AK313" s="81" t="str">
        <f t="shared" ref="AK313:AK334" si="504">IF(CE313="NO",IF(AK$179=$AL$184,$AL313,IF(AK$179=$AM$184,$AM313,IF(AK$179=$AN$184,$AN313,""))),"")</f>
        <v/>
      </c>
      <c r="AL313" s="404" t="str">
        <f>IF(CALCULADORA!$M$2="VERANO",IF('H. VER.'!F138="","",'H. VER.'!F138),IF('H. INV.'!F138="","",'H. INV.'!F138))</f>
        <v/>
      </c>
      <c r="AM313" s="404" t="str">
        <f>IF(CALCULADORA!$M$2="VERANO",IF('H. VER.'!V138="","",'H. VER.'!V138),IF('H. INV.'!V138="","",'H. INV.'!V138))</f>
        <v/>
      </c>
      <c r="AN313" s="404" t="str">
        <f>IF(CALCULADORA!$M$2="VERANO",IF('H. VER.'!AL138="","",'H. VER.'!AL138),IF('H. INV.'!AL138="","",'H. INV.'!AL138))</f>
        <v/>
      </c>
      <c r="AO313" s="19"/>
      <c r="AP313" s="19"/>
      <c r="AQ313" s="19"/>
      <c r="AR313" s="19"/>
      <c r="AS313" s="19"/>
      <c r="AT313" s="19"/>
      <c r="AU313" s="19"/>
      <c r="AV313" s="19"/>
      <c r="AW313" s="75" t="str">
        <f t="shared" si="438"/>
        <v/>
      </c>
      <c r="AX313" s="75" t="str">
        <f t="shared" si="439"/>
        <v/>
      </c>
      <c r="AY313" s="75" t="str">
        <f t="shared" si="471"/>
        <v/>
      </c>
      <c r="AZ313" s="19"/>
      <c r="BA313" s="80" t="b">
        <f t="shared" ref="BA313:BA334" si="505">IF(ISNA(IF(G$179=$AL$184,MODE($AL313,G$4:G$153),IF(G$179=$AM$184,MODE($AM313,G$4:G$153),IF(G$179=$AN$184,MODE($AN313,G$4:G$153))))),"NO",IF(G$179=$AL$184,MODE($AL313,G$4:G$153),IF(G$179=$AM$184,MODE($AM313,G$4:G$153),IF(G$179=$AN$184,MODE($AN313,G$4:G$153)))))</f>
        <v>0</v>
      </c>
      <c r="BB313" s="80" t="b">
        <f t="shared" ref="BB313:BB334" si="506">IF(ISNA(IF(H$179=$AL$184,MODE($AL313,H$4:H$153),IF(H$179=$AM$184,MODE($AM313,H$4:H$153),IF(H$179=$AN$184,MODE($AN313,H$4:H$153))))),"NO",IF(H$179=$AL$184,MODE($AL313,H$4:H$153),IF(H$179=$AM$184,MODE($AM313,H$4:H$153),IF(H$179=$AN$184,MODE($AN313,H$4:H$153)))))</f>
        <v>0</v>
      </c>
      <c r="BC313" s="80" t="b">
        <f t="shared" ref="BC313:BC334" si="507">IF(ISNA(IF(I$179=$AL$184,MODE($AL313,I$4:I$153),IF(I$179=$AM$184,MODE($AM313,I$4:I$153),IF(I$179=$AN$184,MODE($AN313,I$4:I$153))))),"NO",IF(I$179=$AL$184,MODE($AL313,I$4:I$153),IF(I$179=$AM$184,MODE($AM313,I$4:I$153),IF(I$179=$AN$184,MODE($AN313,I$4:I$153)))))</f>
        <v>0</v>
      </c>
      <c r="BD313" s="80" t="b">
        <f t="shared" ref="BD313:BD334" si="508">IF(ISNA(IF(J$179=$AL$184,MODE($AL313,J$4:J$153),IF(J$179=$AM$184,MODE($AM313,J$4:J$153),IF(J$179=$AN$184,MODE($AN313,J$4:J$153))))),"NO",IF(J$179=$AL$184,MODE($AL313,J$4:J$153),IF(J$179=$AM$184,MODE($AM313,J$4:J$153),IF(J$179=$AN$184,MODE($AN313,J$4:J$153)))))</f>
        <v>0</v>
      </c>
      <c r="BE313" s="80" t="b">
        <f t="shared" ref="BE313:BE334" si="509">IF(ISNA(IF(K$179=$AL$184,MODE($AL313,K$4:K$153),IF(K$179=$AM$184,MODE($AM313,K$4:K$153),IF(K$179=$AN$184,MODE($AN313,K$4:K$153))))),"NO",IF(K$179=$AL$184,MODE($AL313,K$4:K$153),IF(K$179=$AM$184,MODE($AM313,K$4:K$153),IF(K$179=$AN$184,MODE($AN313,K$4:K$153)))))</f>
        <v>0</v>
      </c>
      <c r="BF313" s="80" t="b">
        <f t="shared" ref="BF313:BF334" si="510">IF(ISNA(IF(L$179=$AL$184,MODE($AL313,L$4:L$153),IF(L$179=$AM$184,MODE($AM313,L$4:L$153),IF(L$179=$AN$184,MODE($AN313,L$4:L$153))))),"NO",IF(L$179=$AL$184,MODE($AL313,L$4:L$153),IF(L$179=$AM$184,MODE($AM313,L$4:L$153),IF(L$179=$AN$184,MODE($AN313,L$4:L$153)))))</f>
        <v>0</v>
      </c>
      <c r="BG313" s="80" t="b">
        <f t="shared" ref="BG313:BG334" si="511">IF(ISNA(IF(M$179=$AL$184,MODE($AL313,M$4:M$153),IF(M$179=$AM$184,MODE($AM313,M$4:M$153),IF(M$179=$AN$184,MODE($AN313,M$4:M$153))))),"NO",IF(M$179=$AL$184,MODE($AL313,M$4:M$153),IF(M$179=$AM$184,MODE($AM313,M$4:M$153),IF(M$179=$AN$184,MODE($AN313,M$4:M$153)))))</f>
        <v>0</v>
      </c>
      <c r="BH313" s="80" t="b">
        <f t="shared" ref="BH313:BH334" si="512">IF(ISNA(IF(N$179=$AL$184,MODE($AL313,N$4:N$153),IF(N$179=$AM$184,MODE($AM313,N$4:N$153),IF(N$179=$AN$184,MODE($AN313,N$4:N$153))))),"NO",IF(N$179=$AL$184,MODE($AL313,N$4:N$153),IF(N$179=$AM$184,MODE($AM313,N$4:N$153),IF(N$179=$AN$184,MODE($AN313,N$4:N$153)))))</f>
        <v>0</v>
      </c>
      <c r="BI313" s="80" t="b">
        <f t="shared" ref="BI313:BI334" si="513">IF(ISNA(IF(O$179=$AL$184,MODE($AL313,O$4:O$153),IF(O$179=$AM$184,MODE($AM313,O$4:O$153),IF(O$179=$AN$184,MODE($AN313,O$4:O$153))))),"NO",IF(O$179=$AL$184,MODE($AL313,O$4:O$153),IF(O$179=$AM$184,MODE($AM313,O$4:O$153),IF(O$179=$AN$184,MODE($AN313,O$4:O$153)))))</f>
        <v>0</v>
      </c>
      <c r="BJ313" s="80" t="b">
        <f t="shared" ref="BJ313:BJ334" si="514">IF(ISNA(IF(P$179=$AL$184,MODE($AL313,P$4:P$153),IF(P$179=$AM$184,MODE($AM313,P$4:P$153),IF(P$179=$AN$184,MODE($AN313,P$4:P$153))))),"NO",IF(P$179=$AL$184,MODE($AL313,P$4:P$153),IF(P$179=$AM$184,MODE($AM313,P$4:P$153),IF(P$179=$AN$184,MODE($AN313,P$4:P$153)))))</f>
        <v>0</v>
      </c>
      <c r="BK313" s="80" t="b">
        <f t="shared" ref="BK313:BK334" si="515">IF(ISNA(IF(Q$179=$AL$184,MODE($AL313,Q$4:Q$153),IF(Q$179=$AM$184,MODE($AM313,Q$4:Q$153),IF(Q$179=$AN$184,MODE($AN313,Q$4:Q$153))))),"NO",IF(Q$179=$AL$184,MODE($AL313,Q$4:Q$153),IF(Q$179=$AM$184,MODE($AM313,Q$4:Q$153),IF(Q$179=$AN$184,MODE($AN313,Q$4:Q$153)))))</f>
        <v>0</v>
      </c>
      <c r="BL313" s="80" t="b">
        <f t="shared" ref="BL313:BL334" si="516">IF(ISNA(IF(R$179=$AL$184,MODE($AL313,R$4:R$153),IF(R$179=$AM$184,MODE($AM313,R$4:R$153),IF(R$179=$AN$184,MODE($AN313,R$4:R$153))))),"NO",IF(R$179=$AL$184,MODE($AL313,R$4:R$153),IF(R$179=$AM$184,MODE($AM313,R$4:R$153),IF(R$179=$AN$184,MODE($AN313,R$4:R$153)))))</f>
        <v>0</v>
      </c>
      <c r="BM313" s="80" t="b">
        <f t="shared" ref="BM313:BM334" si="517">IF(ISNA(IF(S$179=$AL$184,MODE($AL313,S$4:S$153),IF(S$179=$AM$184,MODE($AM313,S$4:S$153),IF(S$179=$AN$184,MODE($AN313,S$4:S$153))))),"NO",IF(S$179=$AL$184,MODE($AL313,S$4:S$153),IF(S$179=$AM$184,MODE($AM313,S$4:S$153),IF(S$179=$AN$184,MODE($AN313,S$4:S$153)))))</f>
        <v>0</v>
      </c>
      <c r="BN313" s="80" t="b">
        <f t="shared" ref="BN313:BN334" si="518">IF(ISNA(IF(T$179=$AL$184,MODE($AL313,T$4:T$153),IF(T$179=$AM$184,MODE($AM313,T$4:T$153),IF(T$179=$AN$184,MODE($AN313,T$4:T$153))))),"NO",IF(T$179=$AL$184,MODE($AL313,T$4:T$153),IF(T$179=$AM$184,MODE($AM313,T$4:T$153),IF(T$179=$AN$184,MODE($AN313,T$4:T$153)))))</f>
        <v>0</v>
      </c>
      <c r="BO313" s="80" t="b">
        <f t="shared" ref="BO313:BO334" si="519">IF(ISNA(IF(U$179=$AL$184,MODE($AL313,U$4:U$153),IF(U$179=$AM$184,MODE($AM313,U$4:U$153),IF(U$179=$AN$184,MODE($AN313,U$4:U$153))))),"NO",IF(U$179=$AL$184,MODE($AL313,U$4:U$153),IF(U$179=$AM$184,MODE($AM313,U$4:U$153),IF(U$179=$AN$184,MODE($AN313,U$4:U$153)))))</f>
        <v>0</v>
      </c>
      <c r="BP313" s="80" t="b">
        <f t="shared" ref="BP313:BP334" si="520">IF(ISNA(IF(V$179=$AL$184,MODE($AL313,V$4:V$153),IF(V$179=$AM$184,MODE($AM313,V$4:V$153),IF(V$179=$AN$184,MODE($AN313,V$4:V$153))))),"NO",IF(V$179=$AL$184,MODE($AL313,V$4:V$153),IF(V$179=$AM$184,MODE($AM313,V$4:V$153),IF(V$179=$AN$184,MODE($AN313,V$4:V$153)))))</f>
        <v>0</v>
      </c>
      <c r="BQ313" s="80" t="b">
        <f t="shared" ref="BQ313:BQ334" si="521">IF(ISNA(IF(W$179=$AL$184,MODE($AL313,W$4:W$153),IF(W$179=$AM$184,MODE($AM313,W$4:W$153),IF(W$179=$AN$184,MODE($AN313,W$4:W$153))))),"NO",IF(W$179=$AL$184,MODE($AL313,W$4:W$153),IF(W$179=$AM$184,MODE($AM313,W$4:W$153),IF(W$179=$AN$184,MODE($AN313,W$4:W$153)))))</f>
        <v>0</v>
      </c>
      <c r="BR313" s="80" t="b">
        <f t="shared" ref="BR313:BR334" si="522">IF(ISNA(IF(X$179=$AL$184,MODE($AL313,X$4:X$153),IF(X$179=$AM$184,MODE($AM313,X$4:X$153),IF(X$179=$AN$184,MODE($AN313,X$4:X$153))))),"NO",IF(X$179=$AL$184,MODE($AL313,X$4:X$153),IF(X$179=$AM$184,MODE($AM313,X$4:X$153),IF(X$179=$AN$184,MODE($AN313,X$4:X$153)))))</f>
        <v>0</v>
      </c>
      <c r="BS313" s="80" t="b">
        <f t="shared" ref="BS313:BS334" si="523">IF(ISNA(IF(Y$179=$AL$184,MODE($AL313,Y$4:Y$153),IF(Y$179=$AM$184,MODE($AM313,Y$4:Y$153),IF(Y$179=$AN$184,MODE($AN313,Y$4:Y$153))))),"NO",IF(Y$179=$AL$184,MODE($AL313,Y$4:Y$153),IF(Y$179=$AM$184,MODE($AM313,Y$4:Y$153),IF(Y$179=$AN$184,MODE($AN313,Y$4:Y$153)))))</f>
        <v>0</v>
      </c>
      <c r="BT313" s="80" t="b">
        <f t="shared" ref="BT313:BT334" si="524">IF(ISNA(IF(Z$179=$AL$184,MODE($AL313,Z$4:Z$153),IF(Z$179=$AM$184,MODE($AM313,Z$4:Z$153),IF(Z$179=$AN$184,MODE($AN313,Z$4:Z$153))))),"NO",IF(Z$179=$AL$184,MODE($AL313,Z$4:Z$153),IF(Z$179=$AM$184,MODE($AM313,Z$4:Z$153),IF(Z$179=$AN$184,MODE($AN313,Z$4:Z$153)))))</f>
        <v>0</v>
      </c>
      <c r="BU313" s="80" t="b">
        <f t="shared" ref="BU313:BU334" si="525">IF(ISNA(IF(AA$179=$AL$184,MODE($AL313,AA$4:AA$153),IF(AA$179=$AM$184,MODE($AM313,AA$4:AA$153),IF(AA$179=$AN$184,MODE($AN313,AA$4:AA$153))))),"NO",IF(AA$179=$AL$184,MODE($AL313,AA$4:AA$153),IF(AA$179=$AM$184,MODE($AM313,AA$4:AA$153),IF(AA$179=$AN$184,MODE($AN313,AA$4:AA$153)))))</f>
        <v>0</v>
      </c>
      <c r="BV313" s="80" t="b">
        <f t="shared" ref="BV313:BV334" si="526">IF(ISNA(IF(AB$179=$AL$184,MODE($AL313,AB$4:AB$153),IF(AB$179=$AM$184,MODE($AM313,AB$4:AB$153),IF(AB$179=$AN$184,MODE($AN313,AB$4:AB$153))))),"NO",IF(AB$179=$AL$184,MODE($AL313,AB$4:AB$153),IF(AB$179=$AM$184,MODE($AM313,AB$4:AB$153),IF(AB$179=$AN$184,MODE($AN313,AB$4:AB$153)))))</f>
        <v>0</v>
      </c>
      <c r="BW313" s="80" t="b">
        <f t="shared" ref="BW313:BW334" si="527">IF(ISNA(IF(AC$179=$AL$184,MODE($AL313,AC$4:AC$153),IF(AC$179=$AM$184,MODE($AM313,AC$4:AC$153),IF(AC$179=$AN$184,MODE($AN313,AC$4:AC$153))))),"NO",IF(AC$179=$AL$184,MODE($AL313,AC$4:AC$153),IF(AC$179=$AM$184,MODE($AM313,AC$4:AC$153),IF(AC$179=$AN$184,MODE($AN313,AC$4:AC$153)))))</f>
        <v>0</v>
      </c>
      <c r="BX313" s="80" t="b">
        <f t="shared" ref="BX313:BX334" si="528">IF(ISNA(IF(AD$179=$AL$184,MODE($AL313,AD$4:AD$153),IF(AD$179=$AM$184,MODE($AM313,AD$4:AD$153),IF(AD$179=$AN$184,MODE($AN313,AD$4:AD$153))))),"NO",IF(AD$179=$AL$184,MODE($AL313,AD$4:AD$153),IF(AD$179=$AM$184,MODE($AM313,AD$4:AD$153),IF(AD$179=$AN$184,MODE($AN313,AD$4:AD$153)))))</f>
        <v>0</v>
      </c>
      <c r="BY313" s="80" t="b">
        <f t="shared" ref="BY313:BY334" si="529">IF(ISNA(IF(AE$179=$AL$184,MODE($AL313,AE$4:AE$153),IF(AE$179=$AM$184,MODE($AM313,AE$4:AE$153),IF(AE$179=$AN$184,MODE($AN313,AE$4:AE$153))))),"NO",IF(AE$179=$AL$184,MODE($AL313,AE$4:AE$153),IF(AE$179=$AM$184,MODE($AM313,AE$4:AE$153),IF(AE$179=$AN$184,MODE($AN313,AE$4:AE$153)))))</f>
        <v>0</v>
      </c>
      <c r="BZ313" s="80" t="b">
        <f t="shared" ref="BZ313:BZ334" si="530">IF(ISNA(IF(AF$179=$AL$184,MODE($AL313,AF$4:AF$153),IF(AF$179=$AM$184,MODE($AM313,AF$4:AF$153),IF(AF$179=$AN$184,MODE($AN313,AF$4:AF$153))))),"NO",IF(AF$179=$AL$184,MODE($AL313,AF$4:AF$153),IF(AF$179=$AM$184,MODE($AM313,AF$4:AF$153),IF(AF$179=$AN$184,MODE($AN313,AF$4:AF$153)))))</f>
        <v>0</v>
      </c>
      <c r="CA313" s="80" t="b">
        <f t="shared" ref="CA313:CA334" si="531">IF(ISNA(IF(AG$179=$AL$184,MODE($AL313,AG$4:AG$153),IF(AG$179=$AM$184,MODE($AM313,AG$4:AG$153),IF(AG$179=$AN$184,MODE($AN313,AG$4:AG$153))))),"NO",IF(AG$179=$AL$184,MODE($AL313,AG$4:AG$153),IF(AG$179=$AM$184,MODE($AM313,AG$4:AG$153),IF(AG$179=$AN$184,MODE($AN313,AG$4:AG$153)))))</f>
        <v>0</v>
      </c>
      <c r="CB313" s="80" t="b">
        <f t="shared" ref="CB313:CB334" si="532">IF(ISNA(IF(AH$179=$AL$184,MODE($AL313,AH$4:AH$153),IF(AH$179=$AM$184,MODE($AM313,AH$4:AH$153),IF(AH$179=$AN$184,MODE($AN313,AH$4:AH$153))))),"NO",IF(AH$179=$AL$184,MODE($AL313,AH$4:AH$153),IF(AH$179=$AM$184,MODE($AM313,AH$4:AH$153),IF(AH$179=$AN$184,MODE($AN313,AH$4:AH$153)))))</f>
        <v>0</v>
      </c>
      <c r="CC313" s="80" t="b">
        <f t="shared" ref="CC313:CC334" si="533">IF(ISNA(IF(AI$179=$AL$184,MODE($AL313,AI$4:AI$153),IF(AI$179=$AM$184,MODE($AM313,AI$4:AI$153),IF(AI$179=$AN$184,MODE($AN313,AI$4:AI$153))))),"NO",IF(AI$179=$AL$184,MODE($AL313,AI$4:AI$153),IF(AI$179=$AM$184,MODE($AM313,AI$4:AI$153),IF(AI$179=$AN$184,MODE($AN313,AI$4:AI$153)))))</f>
        <v>0</v>
      </c>
      <c r="CD313" s="80" t="b">
        <f t="shared" ref="CD313:CD334" si="534">IF(ISNA(IF(AJ$179=$AL$184,MODE($AL313,AJ$4:AJ$153),IF(AJ$179=$AM$184,MODE($AM313,AJ$4:AJ$153),IF(AJ$179=$AN$184,MODE($AN313,AJ$4:AJ$153))))),"NO",IF(AJ$179=$AL$184,MODE($AL313,AJ$4:AJ$153),IF(AJ$179=$AM$184,MODE($AM313,AJ$4:AJ$153),IF(AJ$179=$AN$184,MODE($AN313,AJ$4:AJ$153)))))</f>
        <v>0</v>
      </c>
      <c r="CE313" s="80" t="b">
        <f t="shared" ref="CE313:CE334" si="535">IF(ISNA(IF(AK$179=$AL$184,MODE($AL313,AK$4:AK$153),IF(AK$179=$AM$184,MODE($AM313,AK$4:AK$153),IF(AK$179=$AN$184,MODE($AN313,AK$4:AK$153))))),"NO",IF(AK$179=$AL$184,MODE($AL313,AK$4:AK$153),IF(AK$179=$AM$184,MODE($AM313,AK$4:AK$153),IF(AK$179=$AN$184,MODE($AN313,AK$4:AK$153)))))</f>
        <v>0</v>
      </c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417">
        <f t="shared" si="473"/>
        <v>4</v>
      </c>
      <c r="GW313" s="415"/>
    </row>
    <row r="314" spans="1:205" ht="15">
      <c r="A314" s="364"/>
      <c r="B314" s="364"/>
      <c r="C314" s="75"/>
      <c r="D314" s="19"/>
      <c r="E314" s="19"/>
      <c r="F314" s="234">
        <v>130</v>
      </c>
      <c r="G314" s="81" t="str">
        <f t="shared" si="474"/>
        <v/>
      </c>
      <c r="H314" s="81" t="str">
        <f t="shared" si="475"/>
        <v/>
      </c>
      <c r="I314" s="81" t="str">
        <f t="shared" si="476"/>
        <v/>
      </c>
      <c r="J314" s="81" t="str">
        <f t="shared" si="477"/>
        <v/>
      </c>
      <c r="K314" s="81" t="str">
        <f t="shared" si="478"/>
        <v/>
      </c>
      <c r="L314" s="81" t="str">
        <f t="shared" si="479"/>
        <v/>
      </c>
      <c r="M314" s="81" t="str">
        <f t="shared" si="480"/>
        <v/>
      </c>
      <c r="N314" s="81" t="str">
        <f t="shared" si="481"/>
        <v/>
      </c>
      <c r="O314" s="81" t="str">
        <f t="shared" si="482"/>
        <v/>
      </c>
      <c r="P314" s="81" t="str">
        <f t="shared" si="483"/>
        <v/>
      </c>
      <c r="Q314" s="81" t="str">
        <f t="shared" si="484"/>
        <v/>
      </c>
      <c r="R314" s="81" t="str">
        <f t="shared" si="485"/>
        <v/>
      </c>
      <c r="S314" s="81" t="str">
        <f t="shared" si="486"/>
        <v/>
      </c>
      <c r="T314" s="81" t="str">
        <f t="shared" si="487"/>
        <v/>
      </c>
      <c r="U314" s="81" t="str">
        <f t="shared" si="488"/>
        <v/>
      </c>
      <c r="V314" s="81" t="str">
        <f t="shared" si="489"/>
        <v/>
      </c>
      <c r="W314" s="81" t="str">
        <f t="shared" si="490"/>
        <v/>
      </c>
      <c r="X314" s="81" t="str">
        <f t="shared" si="491"/>
        <v/>
      </c>
      <c r="Y314" s="81" t="str">
        <f t="shared" si="492"/>
        <v/>
      </c>
      <c r="Z314" s="81" t="str">
        <f t="shared" si="493"/>
        <v/>
      </c>
      <c r="AA314" s="81" t="str">
        <f t="shared" si="494"/>
        <v/>
      </c>
      <c r="AB314" s="81" t="str">
        <f t="shared" si="495"/>
        <v/>
      </c>
      <c r="AC314" s="81" t="str">
        <f t="shared" si="496"/>
        <v/>
      </c>
      <c r="AD314" s="81" t="str">
        <f t="shared" si="497"/>
        <v/>
      </c>
      <c r="AE314" s="81" t="str">
        <f t="shared" si="498"/>
        <v/>
      </c>
      <c r="AF314" s="81" t="str">
        <f t="shared" si="499"/>
        <v/>
      </c>
      <c r="AG314" s="81" t="str">
        <f t="shared" si="500"/>
        <v/>
      </c>
      <c r="AH314" s="81" t="str">
        <f t="shared" si="501"/>
        <v/>
      </c>
      <c r="AI314" s="81" t="str">
        <f t="shared" si="502"/>
        <v/>
      </c>
      <c r="AJ314" s="81" t="str">
        <f t="shared" si="503"/>
        <v/>
      </c>
      <c r="AK314" s="81" t="str">
        <f t="shared" si="504"/>
        <v/>
      </c>
      <c r="AL314" s="404" t="str">
        <f>IF(CALCULADORA!$M$2="VERANO",IF('H. VER.'!F139="","",'H. VER.'!F139),IF('H. INV.'!F139="","",'H. INV.'!F139))</f>
        <v/>
      </c>
      <c r="AM314" s="404" t="str">
        <f>IF(CALCULADORA!$M$2="VERANO",IF('H. VER.'!V139="","",'H. VER.'!V139),IF('H. INV.'!V139="","",'H. INV.'!V139))</f>
        <v/>
      </c>
      <c r="AN314" s="404" t="str">
        <f>IF(CALCULADORA!$M$2="VERANO",IF('H. VER.'!AL139="","",'H. VER.'!AL139),IF('H. INV.'!AL139="","",'H. INV.'!AL139))</f>
        <v/>
      </c>
      <c r="AO314" s="19"/>
      <c r="AP314" s="19"/>
      <c r="AQ314" s="19"/>
      <c r="AR314" s="19"/>
      <c r="AS314" s="19"/>
      <c r="AT314" s="19"/>
      <c r="AU314" s="19"/>
      <c r="AV314" s="19"/>
      <c r="AW314" s="75" t="str">
        <f t="shared" si="438"/>
        <v/>
      </c>
      <c r="AX314" s="75" t="str">
        <f t="shared" si="439"/>
        <v/>
      </c>
      <c r="AY314" s="75" t="str">
        <f t="shared" ref="AY314:AY334" si="536">AN314</f>
        <v/>
      </c>
      <c r="AZ314" s="19"/>
      <c r="BA314" s="80" t="b">
        <f t="shared" si="505"/>
        <v>0</v>
      </c>
      <c r="BB314" s="80" t="b">
        <f t="shared" si="506"/>
        <v>0</v>
      </c>
      <c r="BC314" s="80" t="b">
        <f t="shared" si="507"/>
        <v>0</v>
      </c>
      <c r="BD314" s="80" t="b">
        <f t="shared" si="508"/>
        <v>0</v>
      </c>
      <c r="BE314" s="80" t="b">
        <f t="shared" si="509"/>
        <v>0</v>
      </c>
      <c r="BF314" s="80" t="b">
        <f t="shared" si="510"/>
        <v>0</v>
      </c>
      <c r="BG314" s="80" t="b">
        <f t="shared" si="511"/>
        <v>0</v>
      </c>
      <c r="BH314" s="80" t="b">
        <f t="shared" si="512"/>
        <v>0</v>
      </c>
      <c r="BI314" s="80" t="b">
        <f t="shared" si="513"/>
        <v>0</v>
      </c>
      <c r="BJ314" s="80" t="b">
        <f t="shared" si="514"/>
        <v>0</v>
      </c>
      <c r="BK314" s="80" t="b">
        <f t="shared" si="515"/>
        <v>0</v>
      </c>
      <c r="BL314" s="80" t="b">
        <f t="shared" si="516"/>
        <v>0</v>
      </c>
      <c r="BM314" s="80" t="b">
        <f t="shared" si="517"/>
        <v>0</v>
      </c>
      <c r="BN314" s="80" t="b">
        <f t="shared" si="518"/>
        <v>0</v>
      </c>
      <c r="BO314" s="80" t="b">
        <f t="shared" si="519"/>
        <v>0</v>
      </c>
      <c r="BP314" s="80" t="b">
        <f t="shared" si="520"/>
        <v>0</v>
      </c>
      <c r="BQ314" s="80" t="b">
        <f t="shared" si="521"/>
        <v>0</v>
      </c>
      <c r="BR314" s="80" t="b">
        <f t="shared" si="522"/>
        <v>0</v>
      </c>
      <c r="BS314" s="80" t="b">
        <f t="shared" si="523"/>
        <v>0</v>
      </c>
      <c r="BT314" s="80" t="b">
        <f t="shared" si="524"/>
        <v>0</v>
      </c>
      <c r="BU314" s="80" t="b">
        <f t="shared" si="525"/>
        <v>0</v>
      </c>
      <c r="BV314" s="80" t="b">
        <f t="shared" si="526"/>
        <v>0</v>
      </c>
      <c r="BW314" s="80" t="b">
        <f t="shared" si="527"/>
        <v>0</v>
      </c>
      <c r="BX314" s="80" t="b">
        <f t="shared" si="528"/>
        <v>0</v>
      </c>
      <c r="BY314" s="80" t="b">
        <f t="shared" si="529"/>
        <v>0</v>
      </c>
      <c r="BZ314" s="80" t="b">
        <f t="shared" si="530"/>
        <v>0</v>
      </c>
      <c r="CA314" s="80" t="b">
        <f t="shared" si="531"/>
        <v>0</v>
      </c>
      <c r="CB314" s="80" t="b">
        <f t="shared" si="532"/>
        <v>0</v>
      </c>
      <c r="CC314" s="80" t="b">
        <f t="shared" si="533"/>
        <v>0</v>
      </c>
      <c r="CD314" s="80" t="b">
        <f t="shared" si="534"/>
        <v>0</v>
      </c>
      <c r="CE314" s="80" t="b">
        <f t="shared" si="535"/>
        <v>0</v>
      </c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417">
        <f t="shared" si="473"/>
        <v>11</v>
      </c>
      <c r="GW314" s="415"/>
    </row>
    <row r="315" spans="1:205" ht="15">
      <c r="A315" s="364"/>
      <c r="B315" s="364"/>
      <c r="C315" s="75"/>
      <c r="D315" s="19"/>
      <c r="E315" s="19"/>
      <c r="F315" s="234">
        <v>131</v>
      </c>
      <c r="G315" s="81" t="str">
        <f t="shared" si="474"/>
        <v/>
      </c>
      <c r="H315" s="81" t="str">
        <f t="shared" si="475"/>
        <v/>
      </c>
      <c r="I315" s="81" t="str">
        <f t="shared" si="476"/>
        <v/>
      </c>
      <c r="J315" s="81" t="str">
        <f t="shared" si="477"/>
        <v/>
      </c>
      <c r="K315" s="81" t="str">
        <f t="shared" si="478"/>
        <v/>
      </c>
      <c r="L315" s="81" t="str">
        <f t="shared" si="479"/>
        <v/>
      </c>
      <c r="M315" s="81" t="str">
        <f t="shared" si="480"/>
        <v/>
      </c>
      <c r="N315" s="81" t="str">
        <f t="shared" si="481"/>
        <v/>
      </c>
      <c r="O315" s="81" t="str">
        <f t="shared" si="482"/>
        <v/>
      </c>
      <c r="P315" s="81" t="str">
        <f t="shared" si="483"/>
        <v/>
      </c>
      <c r="Q315" s="81" t="str">
        <f t="shared" si="484"/>
        <v/>
      </c>
      <c r="R315" s="81" t="str">
        <f t="shared" si="485"/>
        <v/>
      </c>
      <c r="S315" s="81" t="str">
        <f t="shared" si="486"/>
        <v/>
      </c>
      <c r="T315" s="81" t="str">
        <f t="shared" si="487"/>
        <v/>
      </c>
      <c r="U315" s="81" t="str">
        <f t="shared" si="488"/>
        <v/>
      </c>
      <c r="V315" s="81" t="str">
        <f t="shared" si="489"/>
        <v/>
      </c>
      <c r="W315" s="81" t="str">
        <f t="shared" si="490"/>
        <v/>
      </c>
      <c r="X315" s="81" t="str">
        <f t="shared" si="491"/>
        <v/>
      </c>
      <c r="Y315" s="81" t="str">
        <f t="shared" si="492"/>
        <v/>
      </c>
      <c r="Z315" s="81" t="str">
        <f t="shared" si="493"/>
        <v/>
      </c>
      <c r="AA315" s="81" t="str">
        <f t="shared" si="494"/>
        <v/>
      </c>
      <c r="AB315" s="81" t="str">
        <f t="shared" si="495"/>
        <v/>
      </c>
      <c r="AC315" s="81" t="str">
        <f t="shared" si="496"/>
        <v/>
      </c>
      <c r="AD315" s="81" t="str">
        <f t="shared" si="497"/>
        <v/>
      </c>
      <c r="AE315" s="81" t="str">
        <f t="shared" si="498"/>
        <v/>
      </c>
      <c r="AF315" s="81" t="str">
        <f t="shared" si="499"/>
        <v/>
      </c>
      <c r="AG315" s="81" t="str">
        <f t="shared" si="500"/>
        <v/>
      </c>
      <c r="AH315" s="81" t="str">
        <f t="shared" si="501"/>
        <v/>
      </c>
      <c r="AI315" s="81" t="str">
        <f t="shared" si="502"/>
        <v/>
      </c>
      <c r="AJ315" s="81" t="str">
        <f t="shared" si="503"/>
        <v/>
      </c>
      <c r="AK315" s="81" t="str">
        <f t="shared" si="504"/>
        <v/>
      </c>
      <c r="AL315" s="404" t="str">
        <f>IF(CALCULADORA!$M$2="VERANO",IF('H. VER.'!F140="","",'H. VER.'!F140),IF('H. INV.'!F140="","",'H. INV.'!F140))</f>
        <v/>
      </c>
      <c r="AM315" s="404" t="str">
        <f>IF(CALCULADORA!$M$2="VERANO",IF('H. VER.'!V140="","",'H. VER.'!V140),IF('H. INV.'!V140="","",'H. INV.'!V140))</f>
        <v/>
      </c>
      <c r="AN315" s="404" t="str">
        <f>IF(CALCULADORA!$M$2="VERANO",IF('H. VER.'!AL140="","",'H. VER.'!AL140),IF('H. INV.'!AL140="","",'H. INV.'!AL140))</f>
        <v/>
      </c>
      <c r="AO315" s="19"/>
      <c r="AP315" s="19"/>
      <c r="AQ315" s="19"/>
      <c r="AR315" s="19"/>
      <c r="AS315" s="19"/>
      <c r="AT315" s="19"/>
      <c r="AU315" s="19"/>
      <c r="AV315" s="19"/>
      <c r="AW315" s="75" t="str">
        <f t="shared" si="438"/>
        <v/>
      </c>
      <c r="AX315" s="75" t="str">
        <f t="shared" si="439"/>
        <v/>
      </c>
      <c r="AY315" s="75" t="str">
        <f t="shared" si="536"/>
        <v/>
      </c>
      <c r="AZ315" s="19"/>
      <c r="BA315" s="80" t="b">
        <f t="shared" si="505"/>
        <v>0</v>
      </c>
      <c r="BB315" s="80" t="b">
        <f t="shared" si="506"/>
        <v>0</v>
      </c>
      <c r="BC315" s="80" t="b">
        <f t="shared" si="507"/>
        <v>0</v>
      </c>
      <c r="BD315" s="80" t="b">
        <f t="shared" si="508"/>
        <v>0</v>
      </c>
      <c r="BE315" s="80" t="b">
        <f t="shared" si="509"/>
        <v>0</v>
      </c>
      <c r="BF315" s="80" t="b">
        <f t="shared" si="510"/>
        <v>0</v>
      </c>
      <c r="BG315" s="80" t="b">
        <f t="shared" si="511"/>
        <v>0</v>
      </c>
      <c r="BH315" s="80" t="b">
        <f t="shared" si="512"/>
        <v>0</v>
      </c>
      <c r="BI315" s="80" t="b">
        <f t="shared" si="513"/>
        <v>0</v>
      </c>
      <c r="BJ315" s="80" t="b">
        <f t="shared" si="514"/>
        <v>0</v>
      </c>
      <c r="BK315" s="80" t="b">
        <f t="shared" si="515"/>
        <v>0</v>
      </c>
      <c r="BL315" s="80" t="b">
        <f t="shared" si="516"/>
        <v>0</v>
      </c>
      <c r="BM315" s="80" t="b">
        <f t="shared" si="517"/>
        <v>0</v>
      </c>
      <c r="BN315" s="80" t="b">
        <f t="shared" si="518"/>
        <v>0</v>
      </c>
      <c r="BO315" s="80" t="b">
        <f t="shared" si="519"/>
        <v>0</v>
      </c>
      <c r="BP315" s="80" t="b">
        <f t="shared" si="520"/>
        <v>0</v>
      </c>
      <c r="BQ315" s="80" t="b">
        <f t="shared" si="521"/>
        <v>0</v>
      </c>
      <c r="BR315" s="80" t="b">
        <f t="shared" si="522"/>
        <v>0</v>
      </c>
      <c r="BS315" s="80" t="b">
        <f t="shared" si="523"/>
        <v>0</v>
      </c>
      <c r="BT315" s="80" t="b">
        <f t="shared" si="524"/>
        <v>0</v>
      </c>
      <c r="BU315" s="80" t="b">
        <f t="shared" si="525"/>
        <v>0</v>
      </c>
      <c r="BV315" s="80" t="b">
        <f t="shared" si="526"/>
        <v>0</v>
      </c>
      <c r="BW315" s="80" t="b">
        <f t="shared" si="527"/>
        <v>0</v>
      </c>
      <c r="BX315" s="80" t="b">
        <f t="shared" si="528"/>
        <v>0</v>
      </c>
      <c r="BY315" s="80" t="b">
        <f t="shared" si="529"/>
        <v>0</v>
      </c>
      <c r="BZ315" s="80" t="b">
        <f t="shared" si="530"/>
        <v>0</v>
      </c>
      <c r="CA315" s="80" t="b">
        <f t="shared" si="531"/>
        <v>0</v>
      </c>
      <c r="CB315" s="80" t="b">
        <f t="shared" si="532"/>
        <v>0</v>
      </c>
      <c r="CC315" s="80" t="b">
        <f t="shared" si="533"/>
        <v>0</v>
      </c>
      <c r="CD315" s="80" t="b">
        <f t="shared" si="534"/>
        <v>0</v>
      </c>
      <c r="CE315" s="80" t="b">
        <f t="shared" si="535"/>
        <v>0</v>
      </c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417">
        <f t="shared" si="473"/>
        <v>12</v>
      </c>
      <c r="GW315" s="415"/>
    </row>
    <row r="316" spans="1:205" ht="15">
      <c r="A316" s="364"/>
      <c r="B316" s="364"/>
      <c r="C316" s="75"/>
      <c r="D316" s="19"/>
      <c r="E316" s="19"/>
      <c r="F316" s="234">
        <v>132</v>
      </c>
      <c r="G316" s="81" t="str">
        <f t="shared" si="474"/>
        <v/>
      </c>
      <c r="H316" s="81" t="str">
        <f t="shared" si="475"/>
        <v/>
      </c>
      <c r="I316" s="81" t="str">
        <f t="shared" si="476"/>
        <v/>
      </c>
      <c r="J316" s="81" t="str">
        <f t="shared" si="477"/>
        <v/>
      </c>
      <c r="K316" s="81" t="str">
        <f t="shared" si="478"/>
        <v/>
      </c>
      <c r="L316" s="81" t="str">
        <f t="shared" si="479"/>
        <v/>
      </c>
      <c r="M316" s="81" t="str">
        <f t="shared" si="480"/>
        <v/>
      </c>
      <c r="N316" s="81" t="str">
        <f t="shared" si="481"/>
        <v/>
      </c>
      <c r="O316" s="81" t="str">
        <f t="shared" si="482"/>
        <v/>
      </c>
      <c r="P316" s="81" t="str">
        <f t="shared" si="483"/>
        <v/>
      </c>
      <c r="Q316" s="81" t="str">
        <f t="shared" si="484"/>
        <v/>
      </c>
      <c r="R316" s="81" t="str">
        <f t="shared" si="485"/>
        <v/>
      </c>
      <c r="S316" s="81" t="str">
        <f t="shared" si="486"/>
        <v/>
      </c>
      <c r="T316" s="81" t="str">
        <f t="shared" si="487"/>
        <v/>
      </c>
      <c r="U316" s="81" t="str">
        <f t="shared" si="488"/>
        <v/>
      </c>
      <c r="V316" s="81" t="str">
        <f t="shared" si="489"/>
        <v/>
      </c>
      <c r="W316" s="81" t="str">
        <f t="shared" si="490"/>
        <v/>
      </c>
      <c r="X316" s="81" t="str">
        <f t="shared" si="491"/>
        <v/>
      </c>
      <c r="Y316" s="81" t="str">
        <f t="shared" si="492"/>
        <v/>
      </c>
      <c r="Z316" s="81" t="str">
        <f t="shared" si="493"/>
        <v/>
      </c>
      <c r="AA316" s="81" t="str">
        <f t="shared" si="494"/>
        <v/>
      </c>
      <c r="AB316" s="81" t="str">
        <f t="shared" si="495"/>
        <v/>
      </c>
      <c r="AC316" s="81" t="str">
        <f t="shared" si="496"/>
        <v/>
      </c>
      <c r="AD316" s="81" t="str">
        <f t="shared" si="497"/>
        <v/>
      </c>
      <c r="AE316" s="81" t="str">
        <f t="shared" si="498"/>
        <v/>
      </c>
      <c r="AF316" s="81" t="str">
        <f t="shared" si="499"/>
        <v/>
      </c>
      <c r="AG316" s="81" t="str">
        <f t="shared" si="500"/>
        <v/>
      </c>
      <c r="AH316" s="81" t="str">
        <f t="shared" si="501"/>
        <v/>
      </c>
      <c r="AI316" s="81" t="str">
        <f t="shared" si="502"/>
        <v/>
      </c>
      <c r="AJ316" s="81" t="str">
        <f t="shared" si="503"/>
        <v/>
      </c>
      <c r="AK316" s="81" t="str">
        <f t="shared" si="504"/>
        <v/>
      </c>
      <c r="AL316" s="404" t="str">
        <f>IF(CALCULADORA!$M$2="VERANO",IF('H. VER.'!F141="","",'H. VER.'!F141),IF('H. INV.'!F141="","",'H. INV.'!F141))</f>
        <v/>
      </c>
      <c r="AM316" s="404" t="str">
        <f>IF(CALCULADORA!$M$2="VERANO",IF('H. VER.'!V141="","",'H. VER.'!V141),IF('H. INV.'!V141="","",'H. INV.'!V141))</f>
        <v/>
      </c>
      <c r="AN316" s="404" t="str">
        <f>IF(CALCULADORA!$M$2="VERANO",IF('H. VER.'!AL141="","",'H. VER.'!AL141),IF('H. INV.'!AL141="","",'H. INV.'!AL141))</f>
        <v/>
      </c>
      <c r="AO316" s="19"/>
      <c r="AP316" s="19"/>
      <c r="AQ316" s="19"/>
      <c r="AR316" s="19"/>
      <c r="AS316" s="19"/>
      <c r="AT316" s="19"/>
      <c r="AU316" s="19"/>
      <c r="AV316" s="19"/>
      <c r="AW316" s="75" t="str">
        <f t="shared" si="438"/>
        <v/>
      </c>
      <c r="AX316" s="75" t="str">
        <f t="shared" si="439"/>
        <v/>
      </c>
      <c r="AY316" s="75" t="str">
        <f t="shared" si="536"/>
        <v/>
      </c>
      <c r="AZ316" s="19"/>
      <c r="BA316" s="80" t="b">
        <f t="shared" si="505"/>
        <v>0</v>
      </c>
      <c r="BB316" s="80" t="b">
        <f t="shared" si="506"/>
        <v>0</v>
      </c>
      <c r="BC316" s="80" t="b">
        <f t="shared" si="507"/>
        <v>0</v>
      </c>
      <c r="BD316" s="80" t="b">
        <f t="shared" si="508"/>
        <v>0</v>
      </c>
      <c r="BE316" s="80" t="b">
        <f t="shared" si="509"/>
        <v>0</v>
      </c>
      <c r="BF316" s="80" t="b">
        <f t="shared" si="510"/>
        <v>0</v>
      </c>
      <c r="BG316" s="80" t="b">
        <f t="shared" si="511"/>
        <v>0</v>
      </c>
      <c r="BH316" s="80" t="b">
        <f t="shared" si="512"/>
        <v>0</v>
      </c>
      <c r="BI316" s="80" t="b">
        <f t="shared" si="513"/>
        <v>0</v>
      </c>
      <c r="BJ316" s="80" t="b">
        <f t="shared" si="514"/>
        <v>0</v>
      </c>
      <c r="BK316" s="80" t="b">
        <f t="shared" si="515"/>
        <v>0</v>
      </c>
      <c r="BL316" s="80" t="b">
        <f t="shared" si="516"/>
        <v>0</v>
      </c>
      <c r="BM316" s="80" t="b">
        <f t="shared" si="517"/>
        <v>0</v>
      </c>
      <c r="BN316" s="80" t="b">
        <f t="shared" si="518"/>
        <v>0</v>
      </c>
      <c r="BO316" s="80" t="b">
        <f t="shared" si="519"/>
        <v>0</v>
      </c>
      <c r="BP316" s="80" t="b">
        <f t="shared" si="520"/>
        <v>0</v>
      </c>
      <c r="BQ316" s="80" t="b">
        <f t="shared" si="521"/>
        <v>0</v>
      </c>
      <c r="BR316" s="80" t="b">
        <f t="shared" si="522"/>
        <v>0</v>
      </c>
      <c r="BS316" s="80" t="b">
        <f t="shared" si="523"/>
        <v>0</v>
      </c>
      <c r="BT316" s="80" t="b">
        <f t="shared" si="524"/>
        <v>0</v>
      </c>
      <c r="BU316" s="80" t="b">
        <f t="shared" si="525"/>
        <v>0</v>
      </c>
      <c r="BV316" s="80" t="b">
        <f t="shared" si="526"/>
        <v>0</v>
      </c>
      <c r="BW316" s="80" t="b">
        <f t="shared" si="527"/>
        <v>0</v>
      </c>
      <c r="BX316" s="80" t="b">
        <f t="shared" si="528"/>
        <v>0</v>
      </c>
      <c r="BY316" s="80" t="b">
        <f t="shared" si="529"/>
        <v>0</v>
      </c>
      <c r="BZ316" s="80" t="b">
        <f t="shared" si="530"/>
        <v>0</v>
      </c>
      <c r="CA316" s="80" t="b">
        <f t="shared" si="531"/>
        <v>0</v>
      </c>
      <c r="CB316" s="80" t="b">
        <f t="shared" si="532"/>
        <v>0</v>
      </c>
      <c r="CC316" s="80" t="b">
        <f t="shared" si="533"/>
        <v>0</v>
      </c>
      <c r="CD316" s="80" t="b">
        <f t="shared" si="534"/>
        <v>0</v>
      </c>
      <c r="CE316" s="80" t="b">
        <f t="shared" si="535"/>
        <v>0</v>
      </c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417">
        <f t="shared" si="473"/>
        <v>15</v>
      </c>
      <c r="GW316" s="415"/>
    </row>
    <row r="317" spans="1:205" ht="15">
      <c r="A317" s="364"/>
      <c r="B317" s="364"/>
      <c r="C317" s="75"/>
      <c r="D317" s="19"/>
      <c r="E317" s="19"/>
      <c r="F317" s="234">
        <v>133</v>
      </c>
      <c r="G317" s="81" t="str">
        <f t="shared" si="474"/>
        <v/>
      </c>
      <c r="H317" s="81" t="str">
        <f t="shared" si="475"/>
        <v/>
      </c>
      <c r="I317" s="81" t="str">
        <f t="shared" si="476"/>
        <v/>
      </c>
      <c r="J317" s="81" t="str">
        <f t="shared" si="477"/>
        <v/>
      </c>
      <c r="K317" s="81" t="str">
        <f t="shared" si="478"/>
        <v/>
      </c>
      <c r="L317" s="81" t="str">
        <f t="shared" si="479"/>
        <v/>
      </c>
      <c r="M317" s="81" t="str">
        <f t="shared" si="480"/>
        <v/>
      </c>
      <c r="N317" s="81" t="str">
        <f t="shared" si="481"/>
        <v/>
      </c>
      <c r="O317" s="81" t="str">
        <f t="shared" si="482"/>
        <v/>
      </c>
      <c r="P317" s="81" t="str">
        <f t="shared" si="483"/>
        <v/>
      </c>
      <c r="Q317" s="81" t="str">
        <f t="shared" si="484"/>
        <v/>
      </c>
      <c r="R317" s="81" t="str">
        <f t="shared" si="485"/>
        <v/>
      </c>
      <c r="S317" s="81" t="str">
        <f t="shared" si="486"/>
        <v/>
      </c>
      <c r="T317" s="81" t="str">
        <f t="shared" si="487"/>
        <v/>
      </c>
      <c r="U317" s="81" t="str">
        <f t="shared" si="488"/>
        <v/>
      </c>
      <c r="V317" s="81" t="str">
        <f t="shared" si="489"/>
        <v/>
      </c>
      <c r="W317" s="81" t="str">
        <f t="shared" si="490"/>
        <v/>
      </c>
      <c r="X317" s="81" t="str">
        <f t="shared" si="491"/>
        <v/>
      </c>
      <c r="Y317" s="81" t="str">
        <f t="shared" si="492"/>
        <v/>
      </c>
      <c r="Z317" s="81" t="str">
        <f t="shared" si="493"/>
        <v/>
      </c>
      <c r="AA317" s="81" t="str">
        <f t="shared" si="494"/>
        <v/>
      </c>
      <c r="AB317" s="81" t="str">
        <f t="shared" si="495"/>
        <v/>
      </c>
      <c r="AC317" s="81" t="str">
        <f t="shared" si="496"/>
        <v/>
      </c>
      <c r="AD317" s="81" t="str">
        <f t="shared" si="497"/>
        <v/>
      </c>
      <c r="AE317" s="81" t="str">
        <f t="shared" si="498"/>
        <v/>
      </c>
      <c r="AF317" s="81" t="str">
        <f t="shared" si="499"/>
        <v/>
      </c>
      <c r="AG317" s="81" t="str">
        <f t="shared" si="500"/>
        <v/>
      </c>
      <c r="AH317" s="81" t="str">
        <f t="shared" si="501"/>
        <v/>
      </c>
      <c r="AI317" s="81" t="str">
        <f t="shared" si="502"/>
        <v/>
      </c>
      <c r="AJ317" s="81" t="str">
        <f t="shared" si="503"/>
        <v/>
      </c>
      <c r="AK317" s="81" t="str">
        <f t="shared" si="504"/>
        <v/>
      </c>
      <c r="AL317" s="404" t="str">
        <f>IF(CALCULADORA!$M$2="VERANO",IF('H. VER.'!F142="","",'H. VER.'!F142),IF('H. INV.'!F142="","",'H. INV.'!F142))</f>
        <v/>
      </c>
      <c r="AM317" s="404" t="str">
        <f>IF(CALCULADORA!$M$2="VERANO",IF('H. VER.'!V142="","",'H. VER.'!V142),IF('H. INV.'!V142="","",'H. INV.'!V142))</f>
        <v/>
      </c>
      <c r="AN317" s="404" t="str">
        <f>IF(CALCULADORA!$M$2="VERANO",IF('H. VER.'!AL142="","",'H. VER.'!AL142),IF('H. INV.'!AL142="","",'H. INV.'!AL142))</f>
        <v/>
      </c>
      <c r="AO317" s="19"/>
      <c r="AP317" s="19"/>
      <c r="AQ317" s="19"/>
      <c r="AR317" s="19"/>
      <c r="AS317" s="19"/>
      <c r="AT317" s="19"/>
      <c r="AU317" s="19"/>
      <c r="AV317" s="19"/>
      <c r="AW317" s="75" t="str">
        <f t="shared" si="438"/>
        <v/>
      </c>
      <c r="AX317" s="75" t="str">
        <f t="shared" si="439"/>
        <v/>
      </c>
      <c r="AY317" s="75" t="str">
        <f t="shared" si="536"/>
        <v/>
      </c>
      <c r="AZ317" s="19"/>
      <c r="BA317" s="80" t="b">
        <f t="shared" si="505"/>
        <v>0</v>
      </c>
      <c r="BB317" s="80" t="b">
        <f t="shared" si="506"/>
        <v>0</v>
      </c>
      <c r="BC317" s="80" t="b">
        <f t="shared" si="507"/>
        <v>0</v>
      </c>
      <c r="BD317" s="80" t="b">
        <f t="shared" si="508"/>
        <v>0</v>
      </c>
      <c r="BE317" s="80" t="b">
        <f t="shared" si="509"/>
        <v>0</v>
      </c>
      <c r="BF317" s="80" t="b">
        <f t="shared" si="510"/>
        <v>0</v>
      </c>
      <c r="BG317" s="80" t="b">
        <f t="shared" si="511"/>
        <v>0</v>
      </c>
      <c r="BH317" s="80" t="b">
        <f t="shared" si="512"/>
        <v>0</v>
      </c>
      <c r="BI317" s="80" t="b">
        <f t="shared" si="513"/>
        <v>0</v>
      </c>
      <c r="BJ317" s="80" t="b">
        <f t="shared" si="514"/>
        <v>0</v>
      </c>
      <c r="BK317" s="80" t="b">
        <f t="shared" si="515"/>
        <v>0</v>
      </c>
      <c r="BL317" s="80" t="b">
        <f t="shared" si="516"/>
        <v>0</v>
      </c>
      <c r="BM317" s="80" t="b">
        <f t="shared" si="517"/>
        <v>0</v>
      </c>
      <c r="BN317" s="80" t="b">
        <f t="shared" si="518"/>
        <v>0</v>
      </c>
      <c r="BO317" s="80" t="b">
        <f t="shared" si="519"/>
        <v>0</v>
      </c>
      <c r="BP317" s="80" t="b">
        <f t="shared" si="520"/>
        <v>0</v>
      </c>
      <c r="BQ317" s="80" t="b">
        <f t="shared" si="521"/>
        <v>0</v>
      </c>
      <c r="BR317" s="80" t="b">
        <f t="shared" si="522"/>
        <v>0</v>
      </c>
      <c r="BS317" s="80" t="b">
        <f t="shared" si="523"/>
        <v>0</v>
      </c>
      <c r="BT317" s="80" t="b">
        <f t="shared" si="524"/>
        <v>0</v>
      </c>
      <c r="BU317" s="80" t="b">
        <f t="shared" si="525"/>
        <v>0</v>
      </c>
      <c r="BV317" s="80" t="b">
        <f t="shared" si="526"/>
        <v>0</v>
      </c>
      <c r="BW317" s="80" t="b">
        <f t="shared" si="527"/>
        <v>0</v>
      </c>
      <c r="BX317" s="80" t="b">
        <f t="shared" si="528"/>
        <v>0</v>
      </c>
      <c r="BY317" s="80" t="b">
        <f t="shared" si="529"/>
        <v>0</v>
      </c>
      <c r="BZ317" s="80" t="b">
        <f t="shared" si="530"/>
        <v>0</v>
      </c>
      <c r="CA317" s="80" t="b">
        <f t="shared" si="531"/>
        <v>0</v>
      </c>
      <c r="CB317" s="80" t="b">
        <f t="shared" si="532"/>
        <v>0</v>
      </c>
      <c r="CC317" s="80" t="b">
        <f t="shared" si="533"/>
        <v>0</v>
      </c>
      <c r="CD317" s="80" t="b">
        <f t="shared" si="534"/>
        <v>0</v>
      </c>
      <c r="CE317" s="80" t="b">
        <f t="shared" si="535"/>
        <v>0</v>
      </c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417">
        <f t="shared" si="473"/>
        <v>16</v>
      </c>
      <c r="GW317" s="415"/>
    </row>
    <row r="318" spans="1:205" ht="15">
      <c r="A318" s="364"/>
      <c r="B318" s="364"/>
      <c r="C318" s="75"/>
      <c r="D318" s="19"/>
      <c r="E318" s="19"/>
      <c r="F318" s="234">
        <v>134</v>
      </c>
      <c r="G318" s="81" t="str">
        <f t="shared" si="474"/>
        <v/>
      </c>
      <c r="H318" s="81" t="str">
        <f t="shared" si="475"/>
        <v/>
      </c>
      <c r="I318" s="81" t="str">
        <f t="shared" si="476"/>
        <v/>
      </c>
      <c r="J318" s="81" t="str">
        <f t="shared" si="477"/>
        <v/>
      </c>
      <c r="K318" s="81" t="str">
        <f t="shared" si="478"/>
        <v/>
      </c>
      <c r="L318" s="81" t="str">
        <f t="shared" si="479"/>
        <v/>
      </c>
      <c r="M318" s="81" t="str">
        <f t="shared" si="480"/>
        <v/>
      </c>
      <c r="N318" s="81" t="str">
        <f t="shared" si="481"/>
        <v/>
      </c>
      <c r="O318" s="81" t="str">
        <f t="shared" si="482"/>
        <v/>
      </c>
      <c r="P318" s="81" t="str">
        <f t="shared" si="483"/>
        <v/>
      </c>
      <c r="Q318" s="81" t="str">
        <f t="shared" si="484"/>
        <v/>
      </c>
      <c r="R318" s="81" t="str">
        <f t="shared" si="485"/>
        <v/>
      </c>
      <c r="S318" s="81" t="str">
        <f t="shared" si="486"/>
        <v/>
      </c>
      <c r="T318" s="81" t="str">
        <f t="shared" si="487"/>
        <v/>
      </c>
      <c r="U318" s="81" t="str">
        <f t="shared" si="488"/>
        <v/>
      </c>
      <c r="V318" s="81" t="str">
        <f t="shared" si="489"/>
        <v/>
      </c>
      <c r="W318" s="81" t="str">
        <f t="shared" si="490"/>
        <v/>
      </c>
      <c r="X318" s="81" t="str">
        <f t="shared" si="491"/>
        <v/>
      </c>
      <c r="Y318" s="81" t="str">
        <f t="shared" si="492"/>
        <v/>
      </c>
      <c r="Z318" s="81" t="str">
        <f t="shared" si="493"/>
        <v/>
      </c>
      <c r="AA318" s="81" t="str">
        <f t="shared" si="494"/>
        <v/>
      </c>
      <c r="AB318" s="81" t="str">
        <f t="shared" si="495"/>
        <v/>
      </c>
      <c r="AC318" s="81" t="str">
        <f t="shared" si="496"/>
        <v/>
      </c>
      <c r="AD318" s="81" t="str">
        <f t="shared" si="497"/>
        <v/>
      </c>
      <c r="AE318" s="81" t="str">
        <f t="shared" si="498"/>
        <v/>
      </c>
      <c r="AF318" s="81" t="str">
        <f t="shared" si="499"/>
        <v/>
      </c>
      <c r="AG318" s="81" t="str">
        <f t="shared" si="500"/>
        <v/>
      </c>
      <c r="AH318" s="81" t="str">
        <f t="shared" si="501"/>
        <v/>
      </c>
      <c r="AI318" s="81" t="str">
        <f t="shared" si="502"/>
        <v/>
      </c>
      <c r="AJ318" s="81" t="str">
        <f t="shared" si="503"/>
        <v/>
      </c>
      <c r="AK318" s="81" t="str">
        <f t="shared" si="504"/>
        <v/>
      </c>
      <c r="AL318" s="404" t="str">
        <f>IF(CALCULADORA!$M$2="VERANO",IF('H. VER.'!F143="","",'H. VER.'!F143),IF('H. INV.'!F143="","",'H. INV.'!F143))</f>
        <v/>
      </c>
      <c r="AM318" s="404" t="str">
        <f>IF(CALCULADORA!$M$2="VERANO",IF('H. VER.'!V143="","",'H. VER.'!V143),IF('H. INV.'!V143="","",'H. INV.'!V143))</f>
        <v/>
      </c>
      <c r="AN318" s="404" t="str">
        <f>IF(CALCULADORA!$M$2="VERANO",IF('H. VER.'!AL143="","",'H. VER.'!AL143),IF('H. INV.'!AL143="","",'H. INV.'!AL143))</f>
        <v/>
      </c>
      <c r="AO318" s="19"/>
      <c r="AP318" s="19"/>
      <c r="AQ318" s="19"/>
      <c r="AR318" s="19"/>
      <c r="AS318" s="19"/>
      <c r="AT318" s="19"/>
      <c r="AU318" s="19"/>
      <c r="AV318" s="19"/>
      <c r="AW318" s="75" t="str">
        <f t="shared" si="438"/>
        <v/>
      </c>
      <c r="AX318" s="75" t="str">
        <f t="shared" si="439"/>
        <v/>
      </c>
      <c r="AY318" s="75" t="str">
        <f t="shared" si="536"/>
        <v/>
      </c>
      <c r="AZ318" s="19"/>
      <c r="BA318" s="80" t="b">
        <f t="shared" si="505"/>
        <v>0</v>
      </c>
      <c r="BB318" s="80" t="b">
        <f t="shared" si="506"/>
        <v>0</v>
      </c>
      <c r="BC318" s="80" t="b">
        <f t="shared" si="507"/>
        <v>0</v>
      </c>
      <c r="BD318" s="80" t="b">
        <f t="shared" si="508"/>
        <v>0</v>
      </c>
      <c r="BE318" s="80" t="b">
        <f t="shared" si="509"/>
        <v>0</v>
      </c>
      <c r="BF318" s="80" t="b">
        <f t="shared" si="510"/>
        <v>0</v>
      </c>
      <c r="BG318" s="80" t="b">
        <f t="shared" si="511"/>
        <v>0</v>
      </c>
      <c r="BH318" s="80" t="b">
        <f t="shared" si="512"/>
        <v>0</v>
      </c>
      <c r="BI318" s="80" t="b">
        <f t="shared" si="513"/>
        <v>0</v>
      </c>
      <c r="BJ318" s="80" t="b">
        <f t="shared" si="514"/>
        <v>0</v>
      </c>
      <c r="BK318" s="80" t="b">
        <f t="shared" si="515"/>
        <v>0</v>
      </c>
      <c r="BL318" s="80" t="b">
        <f t="shared" si="516"/>
        <v>0</v>
      </c>
      <c r="BM318" s="80" t="b">
        <f t="shared" si="517"/>
        <v>0</v>
      </c>
      <c r="BN318" s="80" t="b">
        <f t="shared" si="518"/>
        <v>0</v>
      </c>
      <c r="BO318" s="80" t="b">
        <f t="shared" si="519"/>
        <v>0</v>
      </c>
      <c r="BP318" s="80" t="b">
        <f t="shared" si="520"/>
        <v>0</v>
      </c>
      <c r="BQ318" s="80" t="b">
        <f t="shared" si="521"/>
        <v>0</v>
      </c>
      <c r="BR318" s="80" t="b">
        <f t="shared" si="522"/>
        <v>0</v>
      </c>
      <c r="BS318" s="80" t="b">
        <f t="shared" si="523"/>
        <v>0</v>
      </c>
      <c r="BT318" s="80" t="b">
        <f t="shared" si="524"/>
        <v>0</v>
      </c>
      <c r="BU318" s="80" t="b">
        <f t="shared" si="525"/>
        <v>0</v>
      </c>
      <c r="BV318" s="80" t="b">
        <f t="shared" si="526"/>
        <v>0</v>
      </c>
      <c r="BW318" s="80" t="b">
        <f t="shared" si="527"/>
        <v>0</v>
      </c>
      <c r="BX318" s="80" t="b">
        <f t="shared" si="528"/>
        <v>0</v>
      </c>
      <c r="BY318" s="80" t="b">
        <f t="shared" si="529"/>
        <v>0</v>
      </c>
      <c r="BZ318" s="80" t="b">
        <f t="shared" si="530"/>
        <v>0</v>
      </c>
      <c r="CA318" s="80" t="b">
        <f t="shared" si="531"/>
        <v>0</v>
      </c>
      <c r="CB318" s="80" t="b">
        <f t="shared" si="532"/>
        <v>0</v>
      </c>
      <c r="CC318" s="80" t="b">
        <f t="shared" si="533"/>
        <v>0</v>
      </c>
      <c r="CD318" s="80" t="b">
        <f t="shared" si="534"/>
        <v>0</v>
      </c>
      <c r="CE318" s="80" t="b">
        <f t="shared" si="535"/>
        <v>0</v>
      </c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417">
        <f t="shared" si="473"/>
        <v>19</v>
      </c>
      <c r="GW318" s="415"/>
    </row>
    <row r="319" spans="1:205" ht="15">
      <c r="A319" s="364"/>
      <c r="B319" s="364"/>
      <c r="C319" s="75"/>
      <c r="D319" s="19"/>
      <c r="E319" s="19"/>
      <c r="F319" s="234">
        <v>135</v>
      </c>
      <c r="G319" s="81" t="str">
        <f t="shared" si="474"/>
        <v/>
      </c>
      <c r="H319" s="81" t="str">
        <f t="shared" si="475"/>
        <v/>
      </c>
      <c r="I319" s="81" t="str">
        <f t="shared" si="476"/>
        <v/>
      </c>
      <c r="J319" s="81" t="str">
        <f t="shared" si="477"/>
        <v/>
      </c>
      <c r="K319" s="81" t="str">
        <f t="shared" si="478"/>
        <v/>
      </c>
      <c r="L319" s="81" t="str">
        <f t="shared" si="479"/>
        <v/>
      </c>
      <c r="M319" s="81" t="str">
        <f t="shared" si="480"/>
        <v/>
      </c>
      <c r="N319" s="81" t="str">
        <f t="shared" si="481"/>
        <v/>
      </c>
      <c r="O319" s="81" t="str">
        <f t="shared" si="482"/>
        <v/>
      </c>
      <c r="P319" s="81" t="str">
        <f t="shared" si="483"/>
        <v/>
      </c>
      <c r="Q319" s="81" t="str">
        <f t="shared" si="484"/>
        <v/>
      </c>
      <c r="R319" s="81" t="str">
        <f t="shared" si="485"/>
        <v/>
      </c>
      <c r="S319" s="81" t="str">
        <f t="shared" si="486"/>
        <v/>
      </c>
      <c r="T319" s="81" t="str">
        <f t="shared" si="487"/>
        <v/>
      </c>
      <c r="U319" s="81" t="str">
        <f t="shared" si="488"/>
        <v/>
      </c>
      <c r="V319" s="81" t="str">
        <f t="shared" si="489"/>
        <v/>
      </c>
      <c r="W319" s="81" t="str">
        <f t="shared" si="490"/>
        <v/>
      </c>
      <c r="X319" s="81" t="str">
        <f t="shared" si="491"/>
        <v/>
      </c>
      <c r="Y319" s="81" t="str">
        <f t="shared" si="492"/>
        <v/>
      </c>
      <c r="Z319" s="81" t="str">
        <f t="shared" si="493"/>
        <v/>
      </c>
      <c r="AA319" s="81" t="str">
        <f t="shared" si="494"/>
        <v/>
      </c>
      <c r="AB319" s="81" t="str">
        <f t="shared" si="495"/>
        <v/>
      </c>
      <c r="AC319" s="81" t="str">
        <f t="shared" si="496"/>
        <v/>
      </c>
      <c r="AD319" s="81" t="str">
        <f t="shared" si="497"/>
        <v/>
      </c>
      <c r="AE319" s="81" t="str">
        <f t="shared" si="498"/>
        <v/>
      </c>
      <c r="AF319" s="81" t="str">
        <f t="shared" si="499"/>
        <v/>
      </c>
      <c r="AG319" s="81" t="str">
        <f t="shared" si="500"/>
        <v/>
      </c>
      <c r="AH319" s="81" t="str">
        <f t="shared" si="501"/>
        <v/>
      </c>
      <c r="AI319" s="81" t="str">
        <f t="shared" si="502"/>
        <v/>
      </c>
      <c r="AJ319" s="81" t="str">
        <f t="shared" si="503"/>
        <v/>
      </c>
      <c r="AK319" s="81" t="str">
        <f t="shared" si="504"/>
        <v/>
      </c>
      <c r="AL319" s="404" t="str">
        <f>IF(CALCULADORA!$M$2="VERANO",IF('H. VER.'!F144="","",'H. VER.'!F144),IF('H. INV.'!F144="","",'H. INV.'!F144))</f>
        <v/>
      </c>
      <c r="AM319" s="404" t="str">
        <f>IF(CALCULADORA!$M$2="VERANO",IF('H. VER.'!V144="","",'H. VER.'!V144),IF('H. INV.'!V144="","",'H. INV.'!V144))</f>
        <v/>
      </c>
      <c r="AN319" s="404" t="str">
        <f>IF(CALCULADORA!$M$2="VERANO",IF('H. VER.'!AL144="","",'H. VER.'!AL144),IF('H. INV.'!AL144="","",'H. INV.'!AL144))</f>
        <v/>
      </c>
      <c r="AO319" s="19"/>
      <c r="AP319" s="19"/>
      <c r="AQ319" s="19"/>
      <c r="AR319" s="19"/>
      <c r="AS319" s="19"/>
      <c r="AT319" s="19"/>
      <c r="AU319" s="19"/>
      <c r="AV319" s="19"/>
      <c r="AW319" s="75" t="str">
        <f t="shared" si="438"/>
        <v/>
      </c>
      <c r="AX319" s="75" t="str">
        <f t="shared" si="439"/>
        <v/>
      </c>
      <c r="AY319" s="75" t="str">
        <f t="shared" si="536"/>
        <v/>
      </c>
      <c r="AZ319" s="19"/>
      <c r="BA319" s="80" t="b">
        <f t="shared" si="505"/>
        <v>0</v>
      </c>
      <c r="BB319" s="80" t="b">
        <f t="shared" si="506"/>
        <v>0</v>
      </c>
      <c r="BC319" s="80" t="b">
        <f t="shared" si="507"/>
        <v>0</v>
      </c>
      <c r="BD319" s="80" t="b">
        <f t="shared" si="508"/>
        <v>0</v>
      </c>
      <c r="BE319" s="80" t="b">
        <f t="shared" si="509"/>
        <v>0</v>
      </c>
      <c r="BF319" s="80" t="b">
        <f t="shared" si="510"/>
        <v>0</v>
      </c>
      <c r="BG319" s="80" t="b">
        <f t="shared" si="511"/>
        <v>0</v>
      </c>
      <c r="BH319" s="80" t="b">
        <f t="shared" si="512"/>
        <v>0</v>
      </c>
      <c r="BI319" s="80" t="b">
        <f t="shared" si="513"/>
        <v>0</v>
      </c>
      <c r="BJ319" s="80" t="b">
        <f t="shared" si="514"/>
        <v>0</v>
      </c>
      <c r="BK319" s="80" t="b">
        <f t="shared" si="515"/>
        <v>0</v>
      </c>
      <c r="BL319" s="80" t="b">
        <f t="shared" si="516"/>
        <v>0</v>
      </c>
      <c r="BM319" s="80" t="b">
        <f t="shared" si="517"/>
        <v>0</v>
      </c>
      <c r="BN319" s="80" t="b">
        <f t="shared" si="518"/>
        <v>0</v>
      </c>
      <c r="BO319" s="80" t="b">
        <f t="shared" si="519"/>
        <v>0</v>
      </c>
      <c r="BP319" s="80" t="b">
        <f t="shared" si="520"/>
        <v>0</v>
      </c>
      <c r="BQ319" s="80" t="b">
        <f t="shared" si="521"/>
        <v>0</v>
      </c>
      <c r="BR319" s="80" t="b">
        <f t="shared" si="522"/>
        <v>0</v>
      </c>
      <c r="BS319" s="80" t="b">
        <f t="shared" si="523"/>
        <v>0</v>
      </c>
      <c r="BT319" s="80" t="b">
        <f t="shared" si="524"/>
        <v>0</v>
      </c>
      <c r="BU319" s="80" t="b">
        <f t="shared" si="525"/>
        <v>0</v>
      </c>
      <c r="BV319" s="80" t="b">
        <f t="shared" si="526"/>
        <v>0</v>
      </c>
      <c r="BW319" s="80" t="b">
        <f t="shared" si="527"/>
        <v>0</v>
      </c>
      <c r="BX319" s="80" t="b">
        <f t="shared" si="528"/>
        <v>0</v>
      </c>
      <c r="BY319" s="80" t="b">
        <f t="shared" si="529"/>
        <v>0</v>
      </c>
      <c r="BZ319" s="80" t="b">
        <f t="shared" si="530"/>
        <v>0</v>
      </c>
      <c r="CA319" s="80" t="b">
        <f t="shared" si="531"/>
        <v>0</v>
      </c>
      <c r="CB319" s="80" t="b">
        <f t="shared" si="532"/>
        <v>0</v>
      </c>
      <c r="CC319" s="80" t="b">
        <f t="shared" si="533"/>
        <v>0</v>
      </c>
      <c r="CD319" s="80" t="b">
        <f t="shared" si="534"/>
        <v>0</v>
      </c>
      <c r="CE319" s="80" t="b">
        <f t="shared" si="535"/>
        <v>0</v>
      </c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417">
        <f t="shared" si="473"/>
        <v>20</v>
      </c>
      <c r="GW319" s="415"/>
    </row>
    <row r="320" spans="1:205" ht="15">
      <c r="A320" s="364"/>
      <c r="B320" s="364"/>
      <c r="C320" s="75"/>
      <c r="D320" s="19"/>
      <c r="E320" s="19"/>
      <c r="F320" s="234">
        <v>136</v>
      </c>
      <c r="G320" s="81" t="str">
        <f t="shared" si="474"/>
        <v/>
      </c>
      <c r="H320" s="81" t="str">
        <f t="shared" si="475"/>
        <v/>
      </c>
      <c r="I320" s="81" t="str">
        <f t="shared" si="476"/>
        <v/>
      </c>
      <c r="J320" s="81" t="str">
        <f t="shared" si="477"/>
        <v/>
      </c>
      <c r="K320" s="81" t="str">
        <f t="shared" si="478"/>
        <v/>
      </c>
      <c r="L320" s="81" t="str">
        <f t="shared" si="479"/>
        <v/>
      </c>
      <c r="M320" s="81" t="str">
        <f t="shared" si="480"/>
        <v/>
      </c>
      <c r="N320" s="81" t="str">
        <f t="shared" si="481"/>
        <v/>
      </c>
      <c r="O320" s="81" t="str">
        <f t="shared" si="482"/>
        <v/>
      </c>
      <c r="P320" s="81" t="str">
        <f t="shared" si="483"/>
        <v/>
      </c>
      <c r="Q320" s="81" t="str">
        <f t="shared" si="484"/>
        <v/>
      </c>
      <c r="R320" s="81" t="str">
        <f t="shared" si="485"/>
        <v/>
      </c>
      <c r="S320" s="81" t="str">
        <f t="shared" si="486"/>
        <v/>
      </c>
      <c r="T320" s="81" t="str">
        <f t="shared" si="487"/>
        <v/>
      </c>
      <c r="U320" s="81" t="str">
        <f t="shared" si="488"/>
        <v/>
      </c>
      <c r="V320" s="81" t="str">
        <f t="shared" si="489"/>
        <v/>
      </c>
      <c r="W320" s="81" t="str">
        <f t="shared" si="490"/>
        <v/>
      </c>
      <c r="X320" s="81" t="str">
        <f t="shared" si="491"/>
        <v/>
      </c>
      <c r="Y320" s="81" t="str">
        <f t="shared" si="492"/>
        <v/>
      </c>
      <c r="Z320" s="81" t="str">
        <f t="shared" si="493"/>
        <v/>
      </c>
      <c r="AA320" s="81" t="str">
        <f t="shared" si="494"/>
        <v/>
      </c>
      <c r="AB320" s="81" t="str">
        <f t="shared" si="495"/>
        <v/>
      </c>
      <c r="AC320" s="81" t="str">
        <f t="shared" si="496"/>
        <v/>
      </c>
      <c r="AD320" s="81" t="str">
        <f t="shared" si="497"/>
        <v/>
      </c>
      <c r="AE320" s="81" t="str">
        <f t="shared" si="498"/>
        <v/>
      </c>
      <c r="AF320" s="81" t="str">
        <f t="shared" si="499"/>
        <v/>
      </c>
      <c r="AG320" s="81" t="str">
        <f t="shared" si="500"/>
        <v/>
      </c>
      <c r="AH320" s="81" t="str">
        <f t="shared" si="501"/>
        <v/>
      </c>
      <c r="AI320" s="81" t="str">
        <f t="shared" si="502"/>
        <v/>
      </c>
      <c r="AJ320" s="81" t="str">
        <f t="shared" si="503"/>
        <v/>
      </c>
      <c r="AK320" s="81" t="str">
        <f t="shared" si="504"/>
        <v/>
      </c>
      <c r="AL320" s="404" t="str">
        <f>IF(CALCULADORA!$M$2="VERANO",IF('H. VER.'!F145="","",'H. VER.'!F145),IF('H. INV.'!F145="","",'H. INV.'!F145))</f>
        <v/>
      </c>
      <c r="AM320" s="404" t="str">
        <f>IF(CALCULADORA!$M$2="VERANO",IF('H. VER.'!V145="","",'H. VER.'!V145),IF('H. INV.'!V145="","",'H. INV.'!V145))</f>
        <v/>
      </c>
      <c r="AN320" s="404" t="str">
        <f>IF(CALCULADORA!$M$2="VERANO",IF('H. VER.'!AL145="","",'H. VER.'!AL145),IF('H. INV.'!AL145="","",'H. INV.'!AL145))</f>
        <v/>
      </c>
      <c r="AO320" s="19"/>
      <c r="AP320" s="19"/>
      <c r="AQ320" s="19"/>
      <c r="AR320" s="19"/>
      <c r="AS320" s="19"/>
      <c r="AT320" s="19"/>
      <c r="AU320" s="19"/>
      <c r="AV320" s="19"/>
      <c r="AW320" s="75" t="str">
        <f t="shared" si="438"/>
        <v/>
      </c>
      <c r="AX320" s="75" t="str">
        <f t="shared" si="439"/>
        <v/>
      </c>
      <c r="AY320" s="75" t="str">
        <f t="shared" si="536"/>
        <v/>
      </c>
      <c r="AZ320" s="19"/>
      <c r="BA320" s="80" t="b">
        <f t="shared" si="505"/>
        <v>0</v>
      </c>
      <c r="BB320" s="80" t="b">
        <f t="shared" si="506"/>
        <v>0</v>
      </c>
      <c r="BC320" s="80" t="b">
        <f t="shared" si="507"/>
        <v>0</v>
      </c>
      <c r="BD320" s="80" t="b">
        <f t="shared" si="508"/>
        <v>0</v>
      </c>
      <c r="BE320" s="80" t="b">
        <f t="shared" si="509"/>
        <v>0</v>
      </c>
      <c r="BF320" s="80" t="b">
        <f t="shared" si="510"/>
        <v>0</v>
      </c>
      <c r="BG320" s="80" t="b">
        <f t="shared" si="511"/>
        <v>0</v>
      </c>
      <c r="BH320" s="80" t="b">
        <f t="shared" si="512"/>
        <v>0</v>
      </c>
      <c r="BI320" s="80" t="b">
        <f t="shared" si="513"/>
        <v>0</v>
      </c>
      <c r="BJ320" s="80" t="b">
        <f t="shared" si="514"/>
        <v>0</v>
      </c>
      <c r="BK320" s="80" t="b">
        <f t="shared" si="515"/>
        <v>0</v>
      </c>
      <c r="BL320" s="80" t="b">
        <f t="shared" si="516"/>
        <v>0</v>
      </c>
      <c r="BM320" s="80" t="b">
        <f t="shared" si="517"/>
        <v>0</v>
      </c>
      <c r="BN320" s="80" t="b">
        <f t="shared" si="518"/>
        <v>0</v>
      </c>
      <c r="BO320" s="80" t="b">
        <f t="shared" si="519"/>
        <v>0</v>
      </c>
      <c r="BP320" s="80" t="b">
        <f t="shared" si="520"/>
        <v>0</v>
      </c>
      <c r="BQ320" s="80" t="b">
        <f t="shared" si="521"/>
        <v>0</v>
      </c>
      <c r="BR320" s="80" t="b">
        <f t="shared" si="522"/>
        <v>0</v>
      </c>
      <c r="BS320" s="80" t="b">
        <f t="shared" si="523"/>
        <v>0</v>
      </c>
      <c r="BT320" s="80" t="b">
        <f t="shared" si="524"/>
        <v>0</v>
      </c>
      <c r="BU320" s="80" t="b">
        <f t="shared" si="525"/>
        <v>0</v>
      </c>
      <c r="BV320" s="80" t="b">
        <f t="shared" si="526"/>
        <v>0</v>
      </c>
      <c r="BW320" s="80" t="b">
        <f t="shared" si="527"/>
        <v>0</v>
      </c>
      <c r="BX320" s="80" t="b">
        <f t="shared" si="528"/>
        <v>0</v>
      </c>
      <c r="BY320" s="80" t="b">
        <f t="shared" si="529"/>
        <v>0</v>
      </c>
      <c r="BZ320" s="80" t="b">
        <f t="shared" si="530"/>
        <v>0</v>
      </c>
      <c r="CA320" s="80" t="b">
        <f t="shared" si="531"/>
        <v>0</v>
      </c>
      <c r="CB320" s="80" t="b">
        <f t="shared" si="532"/>
        <v>0</v>
      </c>
      <c r="CC320" s="80" t="b">
        <f t="shared" si="533"/>
        <v>0</v>
      </c>
      <c r="CD320" s="80" t="b">
        <f t="shared" si="534"/>
        <v>0</v>
      </c>
      <c r="CE320" s="80" t="b">
        <f t="shared" si="535"/>
        <v>0</v>
      </c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417">
        <f t="shared" si="473"/>
        <v>23</v>
      </c>
      <c r="GW320" s="415"/>
    </row>
    <row r="321" spans="1:205" ht="15">
      <c r="A321" s="364"/>
      <c r="B321" s="364"/>
      <c r="C321" s="75"/>
      <c r="D321" s="19"/>
      <c r="E321" s="19"/>
      <c r="F321" s="234">
        <v>137</v>
      </c>
      <c r="G321" s="81" t="str">
        <f t="shared" si="474"/>
        <v/>
      </c>
      <c r="H321" s="81" t="str">
        <f t="shared" si="475"/>
        <v/>
      </c>
      <c r="I321" s="81" t="str">
        <f t="shared" si="476"/>
        <v/>
      </c>
      <c r="J321" s="81" t="str">
        <f t="shared" si="477"/>
        <v/>
      </c>
      <c r="K321" s="81" t="str">
        <f t="shared" si="478"/>
        <v/>
      </c>
      <c r="L321" s="81" t="str">
        <f t="shared" si="479"/>
        <v/>
      </c>
      <c r="M321" s="81" t="str">
        <f t="shared" si="480"/>
        <v/>
      </c>
      <c r="N321" s="81" t="str">
        <f t="shared" si="481"/>
        <v/>
      </c>
      <c r="O321" s="81" t="str">
        <f t="shared" si="482"/>
        <v/>
      </c>
      <c r="P321" s="81" t="str">
        <f t="shared" si="483"/>
        <v/>
      </c>
      <c r="Q321" s="81" t="str">
        <f t="shared" si="484"/>
        <v/>
      </c>
      <c r="R321" s="81" t="str">
        <f t="shared" si="485"/>
        <v/>
      </c>
      <c r="S321" s="81" t="str">
        <f t="shared" si="486"/>
        <v/>
      </c>
      <c r="T321" s="81" t="str">
        <f t="shared" si="487"/>
        <v/>
      </c>
      <c r="U321" s="81" t="str">
        <f t="shared" si="488"/>
        <v/>
      </c>
      <c r="V321" s="81" t="str">
        <f t="shared" si="489"/>
        <v/>
      </c>
      <c r="W321" s="81" t="str">
        <f t="shared" si="490"/>
        <v/>
      </c>
      <c r="X321" s="81" t="str">
        <f t="shared" si="491"/>
        <v/>
      </c>
      <c r="Y321" s="81" t="str">
        <f t="shared" si="492"/>
        <v/>
      </c>
      <c r="Z321" s="81" t="str">
        <f t="shared" si="493"/>
        <v/>
      </c>
      <c r="AA321" s="81" t="str">
        <f t="shared" si="494"/>
        <v/>
      </c>
      <c r="AB321" s="81" t="str">
        <f t="shared" si="495"/>
        <v/>
      </c>
      <c r="AC321" s="81" t="str">
        <f t="shared" si="496"/>
        <v/>
      </c>
      <c r="AD321" s="81" t="str">
        <f t="shared" si="497"/>
        <v/>
      </c>
      <c r="AE321" s="81" t="str">
        <f t="shared" si="498"/>
        <v/>
      </c>
      <c r="AF321" s="81" t="str">
        <f t="shared" si="499"/>
        <v/>
      </c>
      <c r="AG321" s="81" t="str">
        <f t="shared" si="500"/>
        <v/>
      </c>
      <c r="AH321" s="81" t="str">
        <f t="shared" si="501"/>
        <v/>
      </c>
      <c r="AI321" s="81" t="str">
        <f t="shared" si="502"/>
        <v/>
      </c>
      <c r="AJ321" s="81" t="str">
        <f t="shared" si="503"/>
        <v/>
      </c>
      <c r="AK321" s="81" t="str">
        <f t="shared" si="504"/>
        <v/>
      </c>
      <c r="AL321" s="404" t="str">
        <f>IF(CALCULADORA!$M$2="VERANO",IF('H. VER.'!F146="","",'H. VER.'!F146),IF('H. INV.'!F146="","",'H. INV.'!F146))</f>
        <v/>
      </c>
      <c r="AM321" s="404" t="str">
        <f>IF(CALCULADORA!$M$2="VERANO",IF('H. VER.'!V146="","",'H. VER.'!V146),IF('H. INV.'!V146="","",'H. INV.'!V146))</f>
        <v/>
      </c>
      <c r="AN321" s="404" t="str">
        <f>IF(CALCULADORA!$M$2="VERANO",IF('H. VER.'!AL146="","",'H. VER.'!AL146),IF('H. INV.'!AL146="","",'H. INV.'!AL146))</f>
        <v/>
      </c>
      <c r="AO321" s="19"/>
      <c r="AP321" s="19"/>
      <c r="AQ321" s="19"/>
      <c r="AR321" s="19"/>
      <c r="AS321" s="19"/>
      <c r="AT321" s="19"/>
      <c r="AU321" s="19"/>
      <c r="AV321" s="19"/>
      <c r="AW321" s="75" t="str">
        <f t="shared" si="438"/>
        <v/>
      </c>
      <c r="AX321" s="75" t="str">
        <f t="shared" si="439"/>
        <v/>
      </c>
      <c r="AY321" s="75" t="str">
        <f t="shared" si="536"/>
        <v/>
      </c>
      <c r="AZ321" s="19"/>
      <c r="BA321" s="80" t="b">
        <f t="shared" si="505"/>
        <v>0</v>
      </c>
      <c r="BB321" s="80" t="b">
        <f t="shared" si="506"/>
        <v>0</v>
      </c>
      <c r="BC321" s="80" t="b">
        <f t="shared" si="507"/>
        <v>0</v>
      </c>
      <c r="BD321" s="80" t="b">
        <f t="shared" si="508"/>
        <v>0</v>
      </c>
      <c r="BE321" s="80" t="b">
        <f t="shared" si="509"/>
        <v>0</v>
      </c>
      <c r="BF321" s="80" t="b">
        <f t="shared" si="510"/>
        <v>0</v>
      </c>
      <c r="BG321" s="80" t="b">
        <f t="shared" si="511"/>
        <v>0</v>
      </c>
      <c r="BH321" s="80" t="b">
        <f t="shared" si="512"/>
        <v>0</v>
      </c>
      <c r="BI321" s="80" t="b">
        <f t="shared" si="513"/>
        <v>0</v>
      </c>
      <c r="BJ321" s="80" t="b">
        <f t="shared" si="514"/>
        <v>0</v>
      </c>
      <c r="BK321" s="80" t="b">
        <f t="shared" si="515"/>
        <v>0</v>
      </c>
      <c r="BL321" s="80" t="b">
        <f t="shared" si="516"/>
        <v>0</v>
      </c>
      <c r="BM321" s="80" t="b">
        <f t="shared" si="517"/>
        <v>0</v>
      </c>
      <c r="BN321" s="80" t="b">
        <f t="shared" si="518"/>
        <v>0</v>
      </c>
      <c r="BO321" s="80" t="b">
        <f t="shared" si="519"/>
        <v>0</v>
      </c>
      <c r="BP321" s="80" t="b">
        <f t="shared" si="520"/>
        <v>0</v>
      </c>
      <c r="BQ321" s="80" t="b">
        <f t="shared" si="521"/>
        <v>0</v>
      </c>
      <c r="BR321" s="80" t="b">
        <f t="shared" si="522"/>
        <v>0</v>
      </c>
      <c r="BS321" s="80" t="b">
        <f t="shared" si="523"/>
        <v>0</v>
      </c>
      <c r="BT321" s="80" t="b">
        <f t="shared" si="524"/>
        <v>0</v>
      </c>
      <c r="BU321" s="80" t="b">
        <f t="shared" si="525"/>
        <v>0</v>
      </c>
      <c r="BV321" s="80" t="b">
        <f t="shared" si="526"/>
        <v>0</v>
      </c>
      <c r="BW321" s="80" t="b">
        <f t="shared" si="527"/>
        <v>0</v>
      </c>
      <c r="BX321" s="80" t="b">
        <f t="shared" si="528"/>
        <v>0</v>
      </c>
      <c r="BY321" s="80" t="b">
        <f t="shared" si="529"/>
        <v>0</v>
      </c>
      <c r="BZ321" s="80" t="b">
        <f t="shared" si="530"/>
        <v>0</v>
      </c>
      <c r="CA321" s="80" t="b">
        <f t="shared" si="531"/>
        <v>0</v>
      </c>
      <c r="CB321" s="80" t="b">
        <f t="shared" si="532"/>
        <v>0</v>
      </c>
      <c r="CC321" s="80" t="b">
        <f t="shared" si="533"/>
        <v>0</v>
      </c>
      <c r="CD321" s="80" t="b">
        <f t="shared" si="534"/>
        <v>0</v>
      </c>
      <c r="CE321" s="80" t="b">
        <f t="shared" si="535"/>
        <v>0</v>
      </c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417">
        <f t="shared" si="473"/>
        <v>24</v>
      </c>
      <c r="GW321" s="415"/>
    </row>
    <row r="322" spans="1:205" ht="15">
      <c r="A322" s="364"/>
      <c r="B322" s="364"/>
      <c r="C322" s="75"/>
      <c r="D322" s="19"/>
      <c r="E322" s="19"/>
      <c r="F322" s="234">
        <v>138</v>
      </c>
      <c r="G322" s="81" t="str">
        <f t="shared" si="474"/>
        <v/>
      </c>
      <c r="H322" s="81" t="str">
        <f t="shared" si="475"/>
        <v/>
      </c>
      <c r="I322" s="81" t="str">
        <f t="shared" si="476"/>
        <v/>
      </c>
      <c r="J322" s="81" t="str">
        <f t="shared" si="477"/>
        <v/>
      </c>
      <c r="K322" s="81" t="str">
        <f t="shared" si="478"/>
        <v/>
      </c>
      <c r="L322" s="81" t="str">
        <f t="shared" si="479"/>
        <v/>
      </c>
      <c r="M322" s="81" t="str">
        <f t="shared" si="480"/>
        <v/>
      </c>
      <c r="N322" s="81" t="str">
        <f t="shared" si="481"/>
        <v/>
      </c>
      <c r="O322" s="81" t="str">
        <f t="shared" si="482"/>
        <v/>
      </c>
      <c r="P322" s="81" t="str">
        <f t="shared" si="483"/>
        <v/>
      </c>
      <c r="Q322" s="81" t="str">
        <f t="shared" si="484"/>
        <v/>
      </c>
      <c r="R322" s="81" t="str">
        <f t="shared" si="485"/>
        <v/>
      </c>
      <c r="S322" s="81" t="str">
        <f t="shared" si="486"/>
        <v/>
      </c>
      <c r="T322" s="81" t="str">
        <f t="shared" si="487"/>
        <v/>
      </c>
      <c r="U322" s="81" t="str">
        <f t="shared" si="488"/>
        <v/>
      </c>
      <c r="V322" s="81" t="str">
        <f t="shared" si="489"/>
        <v/>
      </c>
      <c r="W322" s="81" t="str">
        <f t="shared" si="490"/>
        <v/>
      </c>
      <c r="X322" s="81" t="str">
        <f t="shared" si="491"/>
        <v/>
      </c>
      <c r="Y322" s="81" t="str">
        <f t="shared" si="492"/>
        <v/>
      </c>
      <c r="Z322" s="81" t="str">
        <f t="shared" si="493"/>
        <v/>
      </c>
      <c r="AA322" s="81" t="str">
        <f t="shared" si="494"/>
        <v/>
      </c>
      <c r="AB322" s="81" t="str">
        <f t="shared" si="495"/>
        <v/>
      </c>
      <c r="AC322" s="81" t="str">
        <f t="shared" si="496"/>
        <v/>
      </c>
      <c r="AD322" s="81" t="str">
        <f t="shared" si="497"/>
        <v/>
      </c>
      <c r="AE322" s="81" t="str">
        <f t="shared" si="498"/>
        <v/>
      </c>
      <c r="AF322" s="81" t="str">
        <f t="shared" si="499"/>
        <v/>
      </c>
      <c r="AG322" s="81" t="str">
        <f t="shared" si="500"/>
        <v/>
      </c>
      <c r="AH322" s="81" t="str">
        <f t="shared" si="501"/>
        <v/>
      </c>
      <c r="AI322" s="81" t="str">
        <f t="shared" si="502"/>
        <v/>
      </c>
      <c r="AJ322" s="81" t="str">
        <f t="shared" si="503"/>
        <v/>
      </c>
      <c r="AK322" s="81" t="str">
        <f t="shared" si="504"/>
        <v/>
      </c>
      <c r="AL322" s="404" t="str">
        <f>IF(CALCULADORA!$M$2="VERANO",IF('H. VER.'!F147="","",'H. VER.'!F147),IF('H. INV.'!F147="","",'H. INV.'!F147))</f>
        <v/>
      </c>
      <c r="AM322" s="404" t="str">
        <f>IF(CALCULADORA!$M$2="VERANO",IF('H. VER.'!V147="","",'H. VER.'!V147),IF('H. INV.'!V147="","",'H. INV.'!V147))</f>
        <v/>
      </c>
      <c r="AN322" s="404" t="str">
        <f>IF(CALCULADORA!$M$2="VERANO",IF('H. VER.'!AL147="","",'H. VER.'!AL147),IF('H. INV.'!AL147="","",'H. INV.'!AL147))</f>
        <v/>
      </c>
      <c r="AO322" s="19"/>
      <c r="AP322" s="19"/>
      <c r="AQ322" s="19"/>
      <c r="AR322" s="19"/>
      <c r="AS322" s="19"/>
      <c r="AT322" s="19"/>
      <c r="AU322" s="19"/>
      <c r="AV322" s="19"/>
      <c r="AW322" s="75" t="str">
        <f t="shared" si="438"/>
        <v/>
      </c>
      <c r="AX322" s="75" t="str">
        <f t="shared" si="439"/>
        <v/>
      </c>
      <c r="AY322" s="75" t="str">
        <f t="shared" si="536"/>
        <v/>
      </c>
      <c r="AZ322" s="19"/>
      <c r="BA322" s="80" t="b">
        <f t="shared" si="505"/>
        <v>0</v>
      </c>
      <c r="BB322" s="80" t="b">
        <f t="shared" si="506"/>
        <v>0</v>
      </c>
      <c r="BC322" s="80" t="b">
        <f t="shared" si="507"/>
        <v>0</v>
      </c>
      <c r="BD322" s="80" t="b">
        <f t="shared" si="508"/>
        <v>0</v>
      </c>
      <c r="BE322" s="80" t="b">
        <f t="shared" si="509"/>
        <v>0</v>
      </c>
      <c r="BF322" s="80" t="b">
        <f t="shared" si="510"/>
        <v>0</v>
      </c>
      <c r="BG322" s="80" t="b">
        <f t="shared" si="511"/>
        <v>0</v>
      </c>
      <c r="BH322" s="80" t="b">
        <f t="shared" si="512"/>
        <v>0</v>
      </c>
      <c r="BI322" s="80" t="b">
        <f t="shared" si="513"/>
        <v>0</v>
      </c>
      <c r="BJ322" s="80" t="b">
        <f t="shared" si="514"/>
        <v>0</v>
      </c>
      <c r="BK322" s="80" t="b">
        <f t="shared" si="515"/>
        <v>0</v>
      </c>
      <c r="BL322" s="80" t="b">
        <f t="shared" si="516"/>
        <v>0</v>
      </c>
      <c r="BM322" s="80" t="b">
        <f t="shared" si="517"/>
        <v>0</v>
      </c>
      <c r="BN322" s="80" t="b">
        <f t="shared" si="518"/>
        <v>0</v>
      </c>
      <c r="BO322" s="80" t="b">
        <f t="shared" si="519"/>
        <v>0</v>
      </c>
      <c r="BP322" s="80" t="b">
        <f t="shared" si="520"/>
        <v>0</v>
      </c>
      <c r="BQ322" s="80" t="b">
        <f t="shared" si="521"/>
        <v>0</v>
      </c>
      <c r="BR322" s="80" t="b">
        <f t="shared" si="522"/>
        <v>0</v>
      </c>
      <c r="BS322" s="80" t="b">
        <f t="shared" si="523"/>
        <v>0</v>
      </c>
      <c r="BT322" s="80" t="b">
        <f t="shared" si="524"/>
        <v>0</v>
      </c>
      <c r="BU322" s="80" t="b">
        <f t="shared" si="525"/>
        <v>0</v>
      </c>
      <c r="BV322" s="80" t="b">
        <f t="shared" si="526"/>
        <v>0</v>
      </c>
      <c r="BW322" s="80" t="b">
        <f t="shared" si="527"/>
        <v>0</v>
      </c>
      <c r="BX322" s="80" t="b">
        <f t="shared" si="528"/>
        <v>0</v>
      </c>
      <c r="BY322" s="80" t="b">
        <f t="shared" si="529"/>
        <v>0</v>
      </c>
      <c r="BZ322" s="80" t="b">
        <f t="shared" si="530"/>
        <v>0</v>
      </c>
      <c r="CA322" s="80" t="b">
        <f t="shared" si="531"/>
        <v>0</v>
      </c>
      <c r="CB322" s="80" t="b">
        <f t="shared" si="532"/>
        <v>0</v>
      </c>
      <c r="CC322" s="80" t="b">
        <f t="shared" si="533"/>
        <v>0</v>
      </c>
      <c r="CD322" s="80" t="b">
        <f t="shared" si="534"/>
        <v>0</v>
      </c>
      <c r="CE322" s="80" t="b">
        <f t="shared" si="535"/>
        <v>0</v>
      </c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417">
        <f t="shared" si="473"/>
        <v>29</v>
      </c>
      <c r="GW322" s="415"/>
    </row>
    <row r="323" spans="1:205" ht="15">
      <c r="A323" s="364"/>
      <c r="B323" s="364"/>
      <c r="C323" s="75"/>
      <c r="D323" s="19"/>
      <c r="E323" s="19"/>
      <c r="F323" s="234">
        <v>139</v>
      </c>
      <c r="G323" s="81" t="str">
        <f t="shared" si="474"/>
        <v/>
      </c>
      <c r="H323" s="81" t="str">
        <f t="shared" si="475"/>
        <v/>
      </c>
      <c r="I323" s="81" t="str">
        <f t="shared" si="476"/>
        <v/>
      </c>
      <c r="J323" s="81" t="str">
        <f t="shared" si="477"/>
        <v/>
      </c>
      <c r="K323" s="81" t="str">
        <f t="shared" si="478"/>
        <v/>
      </c>
      <c r="L323" s="81" t="str">
        <f t="shared" si="479"/>
        <v/>
      </c>
      <c r="M323" s="81" t="str">
        <f t="shared" si="480"/>
        <v/>
      </c>
      <c r="N323" s="81" t="str">
        <f t="shared" si="481"/>
        <v/>
      </c>
      <c r="O323" s="81" t="str">
        <f t="shared" si="482"/>
        <v/>
      </c>
      <c r="P323" s="81" t="str">
        <f t="shared" si="483"/>
        <v/>
      </c>
      <c r="Q323" s="81" t="str">
        <f t="shared" si="484"/>
        <v/>
      </c>
      <c r="R323" s="81" t="str">
        <f t="shared" si="485"/>
        <v/>
      </c>
      <c r="S323" s="81" t="str">
        <f t="shared" si="486"/>
        <v/>
      </c>
      <c r="T323" s="81" t="str">
        <f t="shared" si="487"/>
        <v/>
      </c>
      <c r="U323" s="81" t="str">
        <f t="shared" si="488"/>
        <v/>
      </c>
      <c r="V323" s="81" t="str">
        <f t="shared" si="489"/>
        <v/>
      </c>
      <c r="W323" s="81" t="str">
        <f t="shared" si="490"/>
        <v/>
      </c>
      <c r="X323" s="81" t="str">
        <f t="shared" si="491"/>
        <v/>
      </c>
      <c r="Y323" s="81" t="str">
        <f t="shared" si="492"/>
        <v/>
      </c>
      <c r="Z323" s="81" t="str">
        <f t="shared" si="493"/>
        <v/>
      </c>
      <c r="AA323" s="81" t="str">
        <f t="shared" si="494"/>
        <v/>
      </c>
      <c r="AB323" s="81" t="str">
        <f t="shared" si="495"/>
        <v/>
      </c>
      <c r="AC323" s="81" t="str">
        <f t="shared" si="496"/>
        <v/>
      </c>
      <c r="AD323" s="81" t="str">
        <f t="shared" si="497"/>
        <v/>
      </c>
      <c r="AE323" s="81" t="str">
        <f t="shared" si="498"/>
        <v/>
      </c>
      <c r="AF323" s="81" t="str">
        <f t="shared" si="499"/>
        <v/>
      </c>
      <c r="AG323" s="81" t="str">
        <f t="shared" si="500"/>
        <v/>
      </c>
      <c r="AH323" s="81" t="str">
        <f t="shared" si="501"/>
        <v/>
      </c>
      <c r="AI323" s="81" t="str">
        <f t="shared" si="502"/>
        <v/>
      </c>
      <c r="AJ323" s="81" t="str">
        <f t="shared" si="503"/>
        <v/>
      </c>
      <c r="AK323" s="81" t="str">
        <f t="shared" si="504"/>
        <v/>
      </c>
      <c r="AL323" s="404" t="str">
        <f>IF(CALCULADORA!$M$2="VERANO",IF('H. VER.'!F148="","",'H. VER.'!F148),IF('H. INV.'!F148="","",'H. INV.'!F148))</f>
        <v/>
      </c>
      <c r="AM323" s="404" t="str">
        <f>IF(CALCULADORA!$M$2="VERANO",IF('H. VER.'!V148="","",'H. VER.'!V148),IF('H. INV.'!V148="","",'H. INV.'!V148))</f>
        <v/>
      </c>
      <c r="AN323" s="404" t="str">
        <f>IF(CALCULADORA!$M$2="VERANO",IF('H. VER.'!AL148="","",'H. VER.'!AL148),IF('H. INV.'!AL148="","",'H. INV.'!AL148))</f>
        <v/>
      </c>
      <c r="AO323" s="19"/>
      <c r="AP323" s="19"/>
      <c r="AQ323" s="19"/>
      <c r="AR323" s="19"/>
      <c r="AS323" s="19"/>
      <c r="AT323" s="19"/>
      <c r="AU323" s="19"/>
      <c r="AV323" s="19"/>
      <c r="AW323" s="75" t="str">
        <f t="shared" si="438"/>
        <v/>
      </c>
      <c r="AX323" s="75" t="str">
        <f t="shared" si="439"/>
        <v/>
      </c>
      <c r="AY323" s="75" t="str">
        <f t="shared" si="536"/>
        <v/>
      </c>
      <c r="AZ323" s="19"/>
      <c r="BA323" s="80" t="b">
        <f t="shared" si="505"/>
        <v>0</v>
      </c>
      <c r="BB323" s="80" t="b">
        <f t="shared" si="506"/>
        <v>0</v>
      </c>
      <c r="BC323" s="80" t="b">
        <f t="shared" si="507"/>
        <v>0</v>
      </c>
      <c r="BD323" s="80" t="b">
        <f t="shared" si="508"/>
        <v>0</v>
      </c>
      <c r="BE323" s="80" t="b">
        <f t="shared" si="509"/>
        <v>0</v>
      </c>
      <c r="BF323" s="80" t="b">
        <f t="shared" si="510"/>
        <v>0</v>
      </c>
      <c r="BG323" s="80" t="b">
        <f t="shared" si="511"/>
        <v>0</v>
      </c>
      <c r="BH323" s="80" t="b">
        <f t="shared" si="512"/>
        <v>0</v>
      </c>
      <c r="BI323" s="80" t="b">
        <f t="shared" si="513"/>
        <v>0</v>
      </c>
      <c r="BJ323" s="80" t="b">
        <f t="shared" si="514"/>
        <v>0</v>
      </c>
      <c r="BK323" s="80" t="b">
        <f t="shared" si="515"/>
        <v>0</v>
      </c>
      <c r="BL323" s="80" t="b">
        <f t="shared" si="516"/>
        <v>0</v>
      </c>
      <c r="BM323" s="80" t="b">
        <f t="shared" si="517"/>
        <v>0</v>
      </c>
      <c r="BN323" s="80" t="b">
        <f t="shared" si="518"/>
        <v>0</v>
      </c>
      <c r="BO323" s="80" t="b">
        <f t="shared" si="519"/>
        <v>0</v>
      </c>
      <c r="BP323" s="80" t="b">
        <f t="shared" si="520"/>
        <v>0</v>
      </c>
      <c r="BQ323" s="80" t="b">
        <f t="shared" si="521"/>
        <v>0</v>
      </c>
      <c r="BR323" s="80" t="b">
        <f t="shared" si="522"/>
        <v>0</v>
      </c>
      <c r="BS323" s="80" t="b">
        <f t="shared" si="523"/>
        <v>0</v>
      </c>
      <c r="BT323" s="80" t="b">
        <f t="shared" si="524"/>
        <v>0</v>
      </c>
      <c r="BU323" s="80" t="b">
        <f t="shared" si="525"/>
        <v>0</v>
      </c>
      <c r="BV323" s="80" t="b">
        <f t="shared" si="526"/>
        <v>0</v>
      </c>
      <c r="BW323" s="80" t="b">
        <f t="shared" si="527"/>
        <v>0</v>
      </c>
      <c r="BX323" s="80" t="b">
        <f t="shared" si="528"/>
        <v>0</v>
      </c>
      <c r="BY323" s="80" t="b">
        <f t="shared" si="529"/>
        <v>0</v>
      </c>
      <c r="BZ323" s="80" t="b">
        <f t="shared" si="530"/>
        <v>0</v>
      </c>
      <c r="CA323" s="80" t="b">
        <f t="shared" si="531"/>
        <v>0</v>
      </c>
      <c r="CB323" s="80" t="b">
        <f t="shared" si="532"/>
        <v>0</v>
      </c>
      <c r="CC323" s="80" t="b">
        <f t="shared" si="533"/>
        <v>0</v>
      </c>
      <c r="CD323" s="80" t="b">
        <f t="shared" si="534"/>
        <v>0</v>
      </c>
      <c r="CE323" s="80" t="b">
        <f t="shared" si="535"/>
        <v>0</v>
      </c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417">
        <f t="shared" si="473"/>
        <v>30</v>
      </c>
      <c r="GW323" s="415"/>
    </row>
    <row r="324" spans="1:205" ht="15">
      <c r="A324" s="364"/>
      <c r="B324" s="364"/>
      <c r="C324" s="75"/>
      <c r="D324" s="19"/>
      <c r="E324" s="19"/>
      <c r="F324" s="234">
        <v>140</v>
      </c>
      <c r="G324" s="81" t="str">
        <f t="shared" si="474"/>
        <v/>
      </c>
      <c r="H324" s="81" t="str">
        <f t="shared" si="475"/>
        <v/>
      </c>
      <c r="I324" s="81" t="str">
        <f t="shared" si="476"/>
        <v/>
      </c>
      <c r="J324" s="81" t="str">
        <f t="shared" si="477"/>
        <v/>
      </c>
      <c r="K324" s="81" t="str">
        <f t="shared" si="478"/>
        <v/>
      </c>
      <c r="L324" s="81" t="str">
        <f t="shared" si="479"/>
        <v/>
      </c>
      <c r="M324" s="81" t="str">
        <f t="shared" si="480"/>
        <v/>
      </c>
      <c r="N324" s="81" t="str">
        <f t="shared" si="481"/>
        <v/>
      </c>
      <c r="O324" s="81" t="str">
        <f t="shared" si="482"/>
        <v/>
      </c>
      <c r="P324" s="81" t="str">
        <f t="shared" si="483"/>
        <v/>
      </c>
      <c r="Q324" s="81" t="str">
        <f t="shared" si="484"/>
        <v/>
      </c>
      <c r="R324" s="81" t="str">
        <f t="shared" si="485"/>
        <v/>
      </c>
      <c r="S324" s="81" t="str">
        <f t="shared" si="486"/>
        <v/>
      </c>
      <c r="T324" s="81" t="str">
        <f t="shared" si="487"/>
        <v/>
      </c>
      <c r="U324" s="81" t="str">
        <f t="shared" si="488"/>
        <v/>
      </c>
      <c r="V324" s="81" t="str">
        <f t="shared" si="489"/>
        <v/>
      </c>
      <c r="W324" s="81" t="str">
        <f t="shared" si="490"/>
        <v/>
      </c>
      <c r="X324" s="81" t="str">
        <f t="shared" si="491"/>
        <v/>
      </c>
      <c r="Y324" s="81" t="str">
        <f t="shared" si="492"/>
        <v/>
      </c>
      <c r="Z324" s="81" t="str">
        <f t="shared" si="493"/>
        <v/>
      </c>
      <c r="AA324" s="81" t="str">
        <f t="shared" si="494"/>
        <v/>
      </c>
      <c r="AB324" s="81" t="str">
        <f t="shared" si="495"/>
        <v/>
      </c>
      <c r="AC324" s="81" t="str">
        <f t="shared" si="496"/>
        <v/>
      </c>
      <c r="AD324" s="81" t="str">
        <f t="shared" si="497"/>
        <v/>
      </c>
      <c r="AE324" s="81" t="str">
        <f t="shared" si="498"/>
        <v/>
      </c>
      <c r="AF324" s="81" t="str">
        <f t="shared" si="499"/>
        <v/>
      </c>
      <c r="AG324" s="81" t="str">
        <f t="shared" si="500"/>
        <v/>
      </c>
      <c r="AH324" s="81" t="str">
        <f t="shared" si="501"/>
        <v/>
      </c>
      <c r="AI324" s="81" t="str">
        <f t="shared" si="502"/>
        <v/>
      </c>
      <c r="AJ324" s="81" t="str">
        <f t="shared" si="503"/>
        <v/>
      </c>
      <c r="AK324" s="81" t="str">
        <f t="shared" si="504"/>
        <v/>
      </c>
      <c r="AL324" s="404" t="str">
        <f>IF(CALCULADORA!$M$2="VERANO",IF('H. VER.'!F149="","",'H. VER.'!F149),IF('H. INV.'!F149="","",'H. INV.'!F149))</f>
        <v/>
      </c>
      <c r="AM324" s="404" t="str">
        <f>IF(CALCULADORA!$M$2="VERANO",IF('H. VER.'!V149="","",'H. VER.'!V149),IF('H. INV.'!V149="","",'H. INV.'!V149))</f>
        <v/>
      </c>
      <c r="AN324" s="404" t="str">
        <f>IF(CALCULADORA!$M$2="VERANO",IF('H. VER.'!AL149="","",'H. VER.'!AL149),IF('H. INV.'!AL149="","",'H. INV.'!AL149))</f>
        <v/>
      </c>
      <c r="AO324" s="19"/>
      <c r="AP324" s="19"/>
      <c r="AQ324" s="19"/>
      <c r="AR324" s="19"/>
      <c r="AS324" s="19"/>
      <c r="AT324" s="19"/>
      <c r="AU324" s="19"/>
      <c r="AV324" s="19"/>
      <c r="AW324" s="75" t="str">
        <f t="shared" si="438"/>
        <v/>
      </c>
      <c r="AX324" s="75" t="str">
        <f t="shared" si="439"/>
        <v/>
      </c>
      <c r="AY324" s="75" t="str">
        <f t="shared" si="536"/>
        <v/>
      </c>
      <c r="AZ324" s="19"/>
      <c r="BA324" s="80" t="b">
        <f t="shared" si="505"/>
        <v>0</v>
      </c>
      <c r="BB324" s="80" t="b">
        <f t="shared" si="506"/>
        <v>0</v>
      </c>
      <c r="BC324" s="80" t="b">
        <f t="shared" si="507"/>
        <v>0</v>
      </c>
      <c r="BD324" s="80" t="b">
        <f t="shared" si="508"/>
        <v>0</v>
      </c>
      <c r="BE324" s="80" t="b">
        <f t="shared" si="509"/>
        <v>0</v>
      </c>
      <c r="BF324" s="80" t="b">
        <f t="shared" si="510"/>
        <v>0</v>
      </c>
      <c r="BG324" s="80" t="b">
        <f t="shared" si="511"/>
        <v>0</v>
      </c>
      <c r="BH324" s="80" t="b">
        <f t="shared" si="512"/>
        <v>0</v>
      </c>
      <c r="BI324" s="80" t="b">
        <f t="shared" si="513"/>
        <v>0</v>
      </c>
      <c r="BJ324" s="80" t="b">
        <f t="shared" si="514"/>
        <v>0</v>
      </c>
      <c r="BK324" s="80" t="b">
        <f t="shared" si="515"/>
        <v>0</v>
      </c>
      <c r="BL324" s="80" t="b">
        <f t="shared" si="516"/>
        <v>0</v>
      </c>
      <c r="BM324" s="80" t="b">
        <f t="shared" si="517"/>
        <v>0</v>
      </c>
      <c r="BN324" s="80" t="b">
        <f t="shared" si="518"/>
        <v>0</v>
      </c>
      <c r="BO324" s="80" t="b">
        <f t="shared" si="519"/>
        <v>0</v>
      </c>
      <c r="BP324" s="80" t="b">
        <f t="shared" si="520"/>
        <v>0</v>
      </c>
      <c r="BQ324" s="80" t="b">
        <f t="shared" si="521"/>
        <v>0</v>
      </c>
      <c r="BR324" s="80" t="b">
        <f t="shared" si="522"/>
        <v>0</v>
      </c>
      <c r="BS324" s="80" t="b">
        <f t="shared" si="523"/>
        <v>0</v>
      </c>
      <c r="BT324" s="80" t="b">
        <f t="shared" si="524"/>
        <v>0</v>
      </c>
      <c r="BU324" s="80" t="b">
        <f t="shared" si="525"/>
        <v>0</v>
      </c>
      <c r="BV324" s="80" t="b">
        <f t="shared" si="526"/>
        <v>0</v>
      </c>
      <c r="BW324" s="80" t="b">
        <f t="shared" si="527"/>
        <v>0</v>
      </c>
      <c r="BX324" s="80" t="b">
        <f t="shared" si="528"/>
        <v>0</v>
      </c>
      <c r="BY324" s="80" t="b">
        <f t="shared" si="529"/>
        <v>0</v>
      </c>
      <c r="BZ324" s="80" t="b">
        <f t="shared" si="530"/>
        <v>0</v>
      </c>
      <c r="CA324" s="80" t="b">
        <f t="shared" si="531"/>
        <v>0</v>
      </c>
      <c r="CB324" s="80" t="b">
        <f t="shared" si="532"/>
        <v>0</v>
      </c>
      <c r="CC324" s="80" t="b">
        <f t="shared" si="533"/>
        <v>0</v>
      </c>
      <c r="CD324" s="80" t="b">
        <f t="shared" si="534"/>
        <v>0</v>
      </c>
      <c r="CE324" s="80" t="b">
        <f t="shared" si="535"/>
        <v>0</v>
      </c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417">
        <f t="shared" si="473"/>
        <v>32</v>
      </c>
      <c r="GW324" s="415"/>
    </row>
    <row r="325" spans="1:205" ht="15">
      <c r="A325" s="364"/>
      <c r="B325" s="364"/>
      <c r="C325" s="75"/>
      <c r="D325" s="19"/>
      <c r="E325" s="19"/>
      <c r="F325" s="234">
        <v>141</v>
      </c>
      <c r="G325" s="81" t="str">
        <f t="shared" si="474"/>
        <v/>
      </c>
      <c r="H325" s="81" t="str">
        <f t="shared" si="475"/>
        <v/>
      </c>
      <c r="I325" s="81" t="str">
        <f t="shared" si="476"/>
        <v/>
      </c>
      <c r="J325" s="81" t="str">
        <f t="shared" si="477"/>
        <v/>
      </c>
      <c r="K325" s="81" t="str">
        <f t="shared" si="478"/>
        <v/>
      </c>
      <c r="L325" s="81" t="str">
        <f t="shared" si="479"/>
        <v/>
      </c>
      <c r="M325" s="81" t="str">
        <f t="shared" si="480"/>
        <v/>
      </c>
      <c r="N325" s="81" t="str">
        <f t="shared" si="481"/>
        <v/>
      </c>
      <c r="O325" s="81" t="str">
        <f t="shared" si="482"/>
        <v/>
      </c>
      <c r="P325" s="81" t="str">
        <f t="shared" si="483"/>
        <v/>
      </c>
      <c r="Q325" s="81" t="str">
        <f t="shared" si="484"/>
        <v/>
      </c>
      <c r="R325" s="81" t="str">
        <f t="shared" si="485"/>
        <v/>
      </c>
      <c r="S325" s="81" t="str">
        <f t="shared" si="486"/>
        <v/>
      </c>
      <c r="T325" s="81" t="str">
        <f t="shared" si="487"/>
        <v/>
      </c>
      <c r="U325" s="81" t="str">
        <f t="shared" si="488"/>
        <v/>
      </c>
      <c r="V325" s="81" t="str">
        <f t="shared" si="489"/>
        <v/>
      </c>
      <c r="W325" s="81" t="str">
        <f t="shared" si="490"/>
        <v/>
      </c>
      <c r="X325" s="81" t="str">
        <f t="shared" si="491"/>
        <v/>
      </c>
      <c r="Y325" s="81" t="str">
        <f t="shared" si="492"/>
        <v/>
      </c>
      <c r="Z325" s="81" t="str">
        <f t="shared" si="493"/>
        <v/>
      </c>
      <c r="AA325" s="81" t="str">
        <f t="shared" si="494"/>
        <v/>
      </c>
      <c r="AB325" s="81" t="str">
        <f t="shared" si="495"/>
        <v/>
      </c>
      <c r="AC325" s="81" t="str">
        <f t="shared" si="496"/>
        <v/>
      </c>
      <c r="AD325" s="81" t="str">
        <f t="shared" si="497"/>
        <v/>
      </c>
      <c r="AE325" s="81" t="str">
        <f t="shared" si="498"/>
        <v/>
      </c>
      <c r="AF325" s="81" t="str">
        <f t="shared" si="499"/>
        <v/>
      </c>
      <c r="AG325" s="81" t="str">
        <f t="shared" si="500"/>
        <v/>
      </c>
      <c r="AH325" s="81" t="str">
        <f t="shared" si="501"/>
        <v/>
      </c>
      <c r="AI325" s="81" t="str">
        <f t="shared" si="502"/>
        <v/>
      </c>
      <c r="AJ325" s="81" t="str">
        <f t="shared" si="503"/>
        <v/>
      </c>
      <c r="AK325" s="81" t="str">
        <f t="shared" si="504"/>
        <v/>
      </c>
      <c r="AL325" s="404" t="str">
        <f>IF(CALCULADORA!$M$2="VERANO",IF('H. VER.'!F150="","",'H. VER.'!F150),IF('H. INV.'!F150="","",'H. INV.'!F150))</f>
        <v/>
      </c>
      <c r="AM325" s="404" t="str">
        <f>IF(CALCULADORA!$M$2="VERANO",IF('H. VER.'!V150="","",'H. VER.'!V150),IF('H. INV.'!V150="","",'H. INV.'!V150))</f>
        <v/>
      </c>
      <c r="AN325" s="404" t="str">
        <f>IF(CALCULADORA!$M$2="VERANO",IF('H. VER.'!AL150="","",'H. VER.'!AL150),IF('H. INV.'!AL150="","",'H. INV.'!AL150))</f>
        <v/>
      </c>
      <c r="AO325" s="19"/>
      <c r="AP325" s="19"/>
      <c r="AQ325" s="19"/>
      <c r="AR325" s="19"/>
      <c r="AS325" s="19"/>
      <c r="AT325" s="19"/>
      <c r="AU325" s="19"/>
      <c r="AV325" s="19"/>
      <c r="AW325" s="75" t="str">
        <f t="shared" si="438"/>
        <v/>
      </c>
      <c r="AX325" s="75" t="str">
        <f t="shared" si="439"/>
        <v/>
      </c>
      <c r="AY325" s="75" t="str">
        <f t="shared" si="536"/>
        <v/>
      </c>
      <c r="AZ325" s="19"/>
      <c r="BA325" s="80" t="b">
        <f t="shared" si="505"/>
        <v>0</v>
      </c>
      <c r="BB325" s="80" t="b">
        <f t="shared" si="506"/>
        <v>0</v>
      </c>
      <c r="BC325" s="80" t="b">
        <f t="shared" si="507"/>
        <v>0</v>
      </c>
      <c r="BD325" s="80" t="b">
        <f t="shared" si="508"/>
        <v>0</v>
      </c>
      <c r="BE325" s="80" t="b">
        <f t="shared" si="509"/>
        <v>0</v>
      </c>
      <c r="BF325" s="80" t="b">
        <f t="shared" si="510"/>
        <v>0</v>
      </c>
      <c r="BG325" s="80" t="b">
        <f t="shared" si="511"/>
        <v>0</v>
      </c>
      <c r="BH325" s="80" t="b">
        <f t="shared" si="512"/>
        <v>0</v>
      </c>
      <c r="BI325" s="80" t="b">
        <f t="shared" si="513"/>
        <v>0</v>
      </c>
      <c r="BJ325" s="80" t="b">
        <f t="shared" si="514"/>
        <v>0</v>
      </c>
      <c r="BK325" s="80" t="b">
        <f t="shared" si="515"/>
        <v>0</v>
      </c>
      <c r="BL325" s="80" t="b">
        <f t="shared" si="516"/>
        <v>0</v>
      </c>
      <c r="BM325" s="80" t="b">
        <f t="shared" si="517"/>
        <v>0</v>
      </c>
      <c r="BN325" s="80" t="b">
        <f t="shared" si="518"/>
        <v>0</v>
      </c>
      <c r="BO325" s="80" t="b">
        <f t="shared" si="519"/>
        <v>0</v>
      </c>
      <c r="BP325" s="80" t="b">
        <f t="shared" si="520"/>
        <v>0</v>
      </c>
      <c r="BQ325" s="80" t="b">
        <f t="shared" si="521"/>
        <v>0</v>
      </c>
      <c r="BR325" s="80" t="b">
        <f t="shared" si="522"/>
        <v>0</v>
      </c>
      <c r="BS325" s="80" t="b">
        <f t="shared" si="523"/>
        <v>0</v>
      </c>
      <c r="BT325" s="80" t="b">
        <f t="shared" si="524"/>
        <v>0</v>
      </c>
      <c r="BU325" s="80" t="b">
        <f t="shared" si="525"/>
        <v>0</v>
      </c>
      <c r="BV325" s="80" t="b">
        <f t="shared" si="526"/>
        <v>0</v>
      </c>
      <c r="BW325" s="80" t="b">
        <f t="shared" si="527"/>
        <v>0</v>
      </c>
      <c r="BX325" s="80" t="b">
        <f t="shared" si="528"/>
        <v>0</v>
      </c>
      <c r="BY325" s="80" t="b">
        <f t="shared" si="529"/>
        <v>0</v>
      </c>
      <c r="BZ325" s="80" t="b">
        <f t="shared" si="530"/>
        <v>0</v>
      </c>
      <c r="CA325" s="80" t="b">
        <f t="shared" si="531"/>
        <v>0</v>
      </c>
      <c r="CB325" s="80" t="b">
        <f t="shared" si="532"/>
        <v>0</v>
      </c>
      <c r="CC325" s="80" t="b">
        <f t="shared" si="533"/>
        <v>0</v>
      </c>
      <c r="CD325" s="80" t="b">
        <f t="shared" si="534"/>
        <v>0</v>
      </c>
      <c r="CE325" s="80" t="b">
        <f t="shared" si="535"/>
        <v>0</v>
      </c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417">
        <f t="shared" si="473"/>
        <v>45</v>
      </c>
      <c r="GW325" s="415"/>
    </row>
    <row r="326" spans="1:205" ht="15">
      <c r="A326" s="364"/>
      <c r="B326" s="364"/>
      <c r="C326" s="75"/>
      <c r="D326" s="19"/>
      <c r="E326" s="19"/>
      <c r="F326" s="234">
        <v>142</v>
      </c>
      <c r="G326" s="81" t="str">
        <f t="shared" si="474"/>
        <v/>
      </c>
      <c r="H326" s="81" t="str">
        <f t="shared" si="475"/>
        <v/>
      </c>
      <c r="I326" s="81" t="str">
        <f t="shared" si="476"/>
        <v/>
      </c>
      <c r="J326" s="81" t="str">
        <f t="shared" si="477"/>
        <v/>
      </c>
      <c r="K326" s="81" t="str">
        <f t="shared" si="478"/>
        <v/>
      </c>
      <c r="L326" s="81" t="str">
        <f t="shared" si="479"/>
        <v/>
      </c>
      <c r="M326" s="81" t="str">
        <f t="shared" si="480"/>
        <v/>
      </c>
      <c r="N326" s="81" t="str">
        <f t="shared" si="481"/>
        <v/>
      </c>
      <c r="O326" s="81" t="str">
        <f t="shared" si="482"/>
        <v/>
      </c>
      <c r="P326" s="81" t="str">
        <f t="shared" si="483"/>
        <v/>
      </c>
      <c r="Q326" s="81" t="str">
        <f t="shared" si="484"/>
        <v/>
      </c>
      <c r="R326" s="81" t="str">
        <f t="shared" si="485"/>
        <v/>
      </c>
      <c r="S326" s="81" t="str">
        <f t="shared" si="486"/>
        <v/>
      </c>
      <c r="T326" s="81" t="str">
        <f t="shared" si="487"/>
        <v/>
      </c>
      <c r="U326" s="81" t="str">
        <f t="shared" si="488"/>
        <v/>
      </c>
      <c r="V326" s="81" t="str">
        <f t="shared" si="489"/>
        <v/>
      </c>
      <c r="W326" s="81" t="str">
        <f t="shared" si="490"/>
        <v/>
      </c>
      <c r="X326" s="81" t="str">
        <f t="shared" si="491"/>
        <v/>
      </c>
      <c r="Y326" s="81" t="str">
        <f t="shared" si="492"/>
        <v/>
      </c>
      <c r="Z326" s="81" t="str">
        <f t="shared" si="493"/>
        <v/>
      </c>
      <c r="AA326" s="81" t="str">
        <f t="shared" si="494"/>
        <v/>
      </c>
      <c r="AB326" s="81" t="str">
        <f t="shared" si="495"/>
        <v/>
      </c>
      <c r="AC326" s="81" t="str">
        <f t="shared" si="496"/>
        <v/>
      </c>
      <c r="AD326" s="81" t="str">
        <f t="shared" si="497"/>
        <v/>
      </c>
      <c r="AE326" s="81" t="str">
        <f t="shared" si="498"/>
        <v/>
      </c>
      <c r="AF326" s="81" t="str">
        <f t="shared" si="499"/>
        <v/>
      </c>
      <c r="AG326" s="81" t="str">
        <f t="shared" si="500"/>
        <v/>
      </c>
      <c r="AH326" s="81" t="str">
        <f t="shared" si="501"/>
        <v/>
      </c>
      <c r="AI326" s="81" t="str">
        <f t="shared" si="502"/>
        <v/>
      </c>
      <c r="AJ326" s="81" t="str">
        <f t="shared" si="503"/>
        <v/>
      </c>
      <c r="AK326" s="81" t="str">
        <f t="shared" si="504"/>
        <v/>
      </c>
      <c r="AL326" s="404" t="str">
        <f>IF(CALCULADORA!$M$2="VERANO",IF('H. VER.'!F151="","",'H. VER.'!F151),IF('H. INV.'!F151="","",'H. INV.'!F151))</f>
        <v/>
      </c>
      <c r="AM326" s="404" t="str">
        <f>IF(CALCULADORA!$M$2="VERANO",IF('H. VER.'!V151="","",'H. VER.'!V151),IF('H. INV.'!V151="","",'H. INV.'!V151))</f>
        <v/>
      </c>
      <c r="AN326" s="404" t="str">
        <f>IF(CALCULADORA!$M$2="VERANO",IF('H. VER.'!AL151="","",'H. VER.'!AL151),IF('H. INV.'!AL151="","",'H. INV.'!AL151))</f>
        <v/>
      </c>
      <c r="AO326" s="19"/>
      <c r="AP326" s="19"/>
      <c r="AQ326" s="19"/>
      <c r="AR326" s="19"/>
      <c r="AS326" s="19"/>
      <c r="AT326" s="19"/>
      <c r="AU326" s="19"/>
      <c r="AV326" s="19"/>
      <c r="AW326" s="75" t="str">
        <f t="shared" si="438"/>
        <v/>
      </c>
      <c r="AX326" s="75" t="str">
        <f t="shared" si="439"/>
        <v/>
      </c>
      <c r="AY326" s="75" t="str">
        <f t="shared" si="536"/>
        <v/>
      </c>
      <c r="AZ326" s="19"/>
      <c r="BA326" s="80" t="b">
        <f t="shared" si="505"/>
        <v>0</v>
      </c>
      <c r="BB326" s="80" t="b">
        <f t="shared" si="506"/>
        <v>0</v>
      </c>
      <c r="BC326" s="80" t="b">
        <f t="shared" si="507"/>
        <v>0</v>
      </c>
      <c r="BD326" s="80" t="b">
        <f t="shared" si="508"/>
        <v>0</v>
      </c>
      <c r="BE326" s="80" t="b">
        <f t="shared" si="509"/>
        <v>0</v>
      </c>
      <c r="BF326" s="80" t="b">
        <f t="shared" si="510"/>
        <v>0</v>
      </c>
      <c r="BG326" s="80" t="b">
        <f t="shared" si="511"/>
        <v>0</v>
      </c>
      <c r="BH326" s="80" t="b">
        <f t="shared" si="512"/>
        <v>0</v>
      </c>
      <c r="BI326" s="80" t="b">
        <f t="shared" si="513"/>
        <v>0</v>
      </c>
      <c r="BJ326" s="80" t="b">
        <f t="shared" si="514"/>
        <v>0</v>
      </c>
      <c r="BK326" s="80" t="b">
        <f t="shared" si="515"/>
        <v>0</v>
      </c>
      <c r="BL326" s="80" t="b">
        <f t="shared" si="516"/>
        <v>0</v>
      </c>
      <c r="BM326" s="80" t="b">
        <f t="shared" si="517"/>
        <v>0</v>
      </c>
      <c r="BN326" s="80" t="b">
        <f t="shared" si="518"/>
        <v>0</v>
      </c>
      <c r="BO326" s="80" t="b">
        <f t="shared" si="519"/>
        <v>0</v>
      </c>
      <c r="BP326" s="80" t="b">
        <f t="shared" si="520"/>
        <v>0</v>
      </c>
      <c r="BQ326" s="80" t="b">
        <f t="shared" si="521"/>
        <v>0</v>
      </c>
      <c r="BR326" s="80" t="b">
        <f t="shared" si="522"/>
        <v>0</v>
      </c>
      <c r="BS326" s="80" t="b">
        <f t="shared" si="523"/>
        <v>0</v>
      </c>
      <c r="BT326" s="80" t="b">
        <f t="shared" si="524"/>
        <v>0</v>
      </c>
      <c r="BU326" s="80" t="b">
        <f t="shared" si="525"/>
        <v>0</v>
      </c>
      <c r="BV326" s="80" t="b">
        <f t="shared" si="526"/>
        <v>0</v>
      </c>
      <c r="BW326" s="80" t="b">
        <f t="shared" si="527"/>
        <v>0</v>
      </c>
      <c r="BX326" s="80" t="b">
        <f t="shared" si="528"/>
        <v>0</v>
      </c>
      <c r="BY326" s="80" t="b">
        <f t="shared" si="529"/>
        <v>0</v>
      </c>
      <c r="BZ326" s="80" t="b">
        <f t="shared" si="530"/>
        <v>0</v>
      </c>
      <c r="CA326" s="80" t="b">
        <f t="shared" si="531"/>
        <v>0</v>
      </c>
      <c r="CB326" s="80" t="b">
        <f t="shared" si="532"/>
        <v>0</v>
      </c>
      <c r="CC326" s="80" t="b">
        <f t="shared" si="533"/>
        <v>0</v>
      </c>
      <c r="CD326" s="80" t="b">
        <f t="shared" si="534"/>
        <v>0</v>
      </c>
      <c r="CE326" s="80" t="b">
        <f t="shared" si="535"/>
        <v>0</v>
      </c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417">
        <f t="shared" si="473"/>
        <v>46</v>
      </c>
      <c r="GW326" s="415"/>
    </row>
    <row r="327" spans="1:205" ht="15">
      <c r="A327" s="364"/>
      <c r="B327" s="364"/>
      <c r="C327" s="75"/>
      <c r="D327" s="19"/>
      <c r="E327" s="19"/>
      <c r="F327" s="234">
        <v>143</v>
      </c>
      <c r="G327" s="81" t="str">
        <f t="shared" si="474"/>
        <v/>
      </c>
      <c r="H327" s="81" t="str">
        <f t="shared" si="475"/>
        <v/>
      </c>
      <c r="I327" s="81" t="str">
        <f t="shared" si="476"/>
        <v/>
      </c>
      <c r="J327" s="81" t="str">
        <f t="shared" si="477"/>
        <v/>
      </c>
      <c r="K327" s="81" t="str">
        <f t="shared" si="478"/>
        <v/>
      </c>
      <c r="L327" s="81" t="str">
        <f t="shared" si="479"/>
        <v/>
      </c>
      <c r="M327" s="81" t="str">
        <f t="shared" si="480"/>
        <v/>
      </c>
      <c r="N327" s="81" t="str">
        <f t="shared" si="481"/>
        <v/>
      </c>
      <c r="O327" s="81" t="str">
        <f t="shared" si="482"/>
        <v/>
      </c>
      <c r="P327" s="81" t="str">
        <f t="shared" si="483"/>
        <v/>
      </c>
      <c r="Q327" s="81" t="str">
        <f t="shared" si="484"/>
        <v/>
      </c>
      <c r="R327" s="81" t="str">
        <f t="shared" si="485"/>
        <v/>
      </c>
      <c r="S327" s="81" t="str">
        <f t="shared" si="486"/>
        <v/>
      </c>
      <c r="T327" s="81" t="str">
        <f t="shared" si="487"/>
        <v/>
      </c>
      <c r="U327" s="81" t="str">
        <f t="shared" si="488"/>
        <v/>
      </c>
      <c r="V327" s="81" t="str">
        <f t="shared" si="489"/>
        <v/>
      </c>
      <c r="W327" s="81" t="str">
        <f t="shared" si="490"/>
        <v/>
      </c>
      <c r="X327" s="81" t="str">
        <f t="shared" si="491"/>
        <v/>
      </c>
      <c r="Y327" s="81" t="str">
        <f t="shared" si="492"/>
        <v/>
      </c>
      <c r="Z327" s="81" t="str">
        <f t="shared" si="493"/>
        <v/>
      </c>
      <c r="AA327" s="81" t="str">
        <f t="shared" si="494"/>
        <v/>
      </c>
      <c r="AB327" s="81" t="str">
        <f t="shared" si="495"/>
        <v/>
      </c>
      <c r="AC327" s="81" t="str">
        <f t="shared" si="496"/>
        <v/>
      </c>
      <c r="AD327" s="81" t="str">
        <f t="shared" si="497"/>
        <v/>
      </c>
      <c r="AE327" s="81" t="str">
        <f t="shared" si="498"/>
        <v/>
      </c>
      <c r="AF327" s="81" t="str">
        <f t="shared" si="499"/>
        <v/>
      </c>
      <c r="AG327" s="81" t="str">
        <f t="shared" si="500"/>
        <v/>
      </c>
      <c r="AH327" s="81" t="str">
        <f t="shared" si="501"/>
        <v/>
      </c>
      <c r="AI327" s="81" t="str">
        <f t="shared" si="502"/>
        <v/>
      </c>
      <c r="AJ327" s="81" t="str">
        <f t="shared" si="503"/>
        <v/>
      </c>
      <c r="AK327" s="81" t="str">
        <f t="shared" si="504"/>
        <v/>
      </c>
      <c r="AL327" s="404" t="str">
        <f>IF(CALCULADORA!$M$2="VERANO",IF('H. VER.'!F152="","",'H. VER.'!F152),IF('H. INV.'!F152="","",'H. INV.'!F152))</f>
        <v/>
      </c>
      <c r="AM327" s="404" t="str">
        <f>IF(CALCULADORA!$M$2="VERANO",IF('H. VER.'!V152="","",'H. VER.'!V152),IF('H. INV.'!V152="","",'H. INV.'!V152))</f>
        <v/>
      </c>
      <c r="AN327" s="404" t="str">
        <f>IF(CALCULADORA!$M$2="VERANO",IF('H. VER.'!AL152="","",'H. VER.'!AL152),IF('H. INV.'!AL152="","",'H. INV.'!AL152))</f>
        <v/>
      </c>
      <c r="AO327" s="19"/>
      <c r="AP327" s="19"/>
      <c r="AQ327" s="19"/>
      <c r="AR327" s="19"/>
      <c r="AS327" s="19"/>
      <c r="AT327" s="19"/>
      <c r="AU327" s="19"/>
      <c r="AV327" s="19"/>
      <c r="AW327" s="75" t="str">
        <f t="shared" si="438"/>
        <v/>
      </c>
      <c r="AX327" s="75" t="str">
        <f t="shared" si="439"/>
        <v/>
      </c>
      <c r="AY327" s="75" t="str">
        <f t="shared" si="536"/>
        <v/>
      </c>
      <c r="AZ327" s="19"/>
      <c r="BA327" s="80" t="b">
        <f t="shared" si="505"/>
        <v>0</v>
      </c>
      <c r="BB327" s="80" t="b">
        <f t="shared" si="506"/>
        <v>0</v>
      </c>
      <c r="BC327" s="80" t="b">
        <f t="shared" si="507"/>
        <v>0</v>
      </c>
      <c r="BD327" s="80" t="b">
        <f t="shared" si="508"/>
        <v>0</v>
      </c>
      <c r="BE327" s="80" t="b">
        <f t="shared" si="509"/>
        <v>0</v>
      </c>
      <c r="BF327" s="80" t="b">
        <f t="shared" si="510"/>
        <v>0</v>
      </c>
      <c r="BG327" s="80" t="b">
        <f t="shared" si="511"/>
        <v>0</v>
      </c>
      <c r="BH327" s="80" t="b">
        <f t="shared" si="512"/>
        <v>0</v>
      </c>
      <c r="BI327" s="80" t="b">
        <f t="shared" si="513"/>
        <v>0</v>
      </c>
      <c r="BJ327" s="80" t="b">
        <f t="shared" si="514"/>
        <v>0</v>
      </c>
      <c r="BK327" s="80" t="b">
        <f t="shared" si="515"/>
        <v>0</v>
      </c>
      <c r="BL327" s="80" t="b">
        <f t="shared" si="516"/>
        <v>0</v>
      </c>
      <c r="BM327" s="80" t="b">
        <f t="shared" si="517"/>
        <v>0</v>
      </c>
      <c r="BN327" s="80" t="b">
        <f t="shared" si="518"/>
        <v>0</v>
      </c>
      <c r="BO327" s="80" t="b">
        <f t="shared" si="519"/>
        <v>0</v>
      </c>
      <c r="BP327" s="80" t="b">
        <f t="shared" si="520"/>
        <v>0</v>
      </c>
      <c r="BQ327" s="80" t="b">
        <f t="shared" si="521"/>
        <v>0</v>
      </c>
      <c r="BR327" s="80" t="b">
        <f t="shared" si="522"/>
        <v>0</v>
      </c>
      <c r="BS327" s="80" t="b">
        <f t="shared" si="523"/>
        <v>0</v>
      </c>
      <c r="BT327" s="80" t="b">
        <f t="shared" si="524"/>
        <v>0</v>
      </c>
      <c r="BU327" s="80" t="b">
        <f t="shared" si="525"/>
        <v>0</v>
      </c>
      <c r="BV327" s="80" t="b">
        <f t="shared" si="526"/>
        <v>0</v>
      </c>
      <c r="BW327" s="80" t="b">
        <f t="shared" si="527"/>
        <v>0</v>
      </c>
      <c r="BX327" s="80" t="b">
        <f t="shared" si="528"/>
        <v>0</v>
      </c>
      <c r="BY327" s="80" t="b">
        <f t="shared" si="529"/>
        <v>0</v>
      </c>
      <c r="BZ327" s="80" t="b">
        <f t="shared" si="530"/>
        <v>0</v>
      </c>
      <c r="CA327" s="80" t="b">
        <f t="shared" si="531"/>
        <v>0</v>
      </c>
      <c r="CB327" s="80" t="b">
        <f t="shared" si="532"/>
        <v>0</v>
      </c>
      <c r="CC327" s="80" t="b">
        <f t="shared" si="533"/>
        <v>0</v>
      </c>
      <c r="CD327" s="80" t="b">
        <f t="shared" si="534"/>
        <v>0</v>
      </c>
      <c r="CE327" s="80" t="b">
        <f t="shared" si="535"/>
        <v>0</v>
      </c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417">
        <f t="shared" si="473"/>
        <v>59</v>
      </c>
      <c r="GW327" s="415"/>
    </row>
    <row r="328" spans="1:205" ht="15">
      <c r="A328" s="364"/>
      <c r="B328" s="364"/>
      <c r="C328" s="75"/>
      <c r="D328" s="19"/>
      <c r="E328" s="19"/>
      <c r="F328" s="234">
        <v>144</v>
      </c>
      <c r="G328" s="81" t="str">
        <f t="shared" si="474"/>
        <v/>
      </c>
      <c r="H328" s="81" t="str">
        <f t="shared" si="475"/>
        <v/>
      </c>
      <c r="I328" s="81" t="str">
        <f t="shared" si="476"/>
        <v/>
      </c>
      <c r="J328" s="81" t="str">
        <f t="shared" si="477"/>
        <v/>
      </c>
      <c r="K328" s="81" t="str">
        <f t="shared" si="478"/>
        <v/>
      </c>
      <c r="L328" s="81" t="str">
        <f t="shared" si="479"/>
        <v/>
      </c>
      <c r="M328" s="81" t="str">
        <f t="shared" si="480"/>
        <v/>
      </c>
      <c r="N328" s="81" t="str">
        <f t="shared" si="481"/>
        <v/>
      </c>
      <c r="O328" s="81" t="str">
        <f t="shared" si="482"/>
        <v/>
      </c>
      <c r="P328" s="81" t="str">
        <f t="shared" si="483"/>
        <v/>
      </c>
      <c r="Q328" s="81" t="str">
        <f t="shared" si="484"/>
        <v/>
      </c>
      <c r="R328" s="81" t="str">
        <f t="shared" si="485"/>
        <v/>
      </c>
      <c r="S328" s="81" t="str">
        <f t="shared" si="486"/>
        <v/>
      </c>
      <c r="T328" s="81" t="str">
        <f t="shared" si="487"/>
        <v/>
      </c>
      <c r="U328" s="81" t="str">
        <f t="shared" si="488"/>
        <v/>
      </c>
      <c r="V328" s="81" t="str">
        <f t="shared" si="489"/>
        <v/>
      </c>
      <c r="W328" s="81" t="str">
        <f t="shared" si="490"/>
        <v/>
      </c>
      <c r="X328" s="81" t="str">
        <f t="shared" si="491"/>
        <v/>
      </c>
      <c r="Y328" s="81" t="str">
        <f t="shared" si="492"/>
        <v/>
      </c>
      <c r="Z328" s="81" t="str">
        <f t="shared" si="493"/>
        <v/>
      </c>
      <c r="AA328" s="81" t="str">
        <f t="shared" si="494"/>
        <v/>
      </c>
      <c r="AB328" s="81" t="str">
        <f t="shared" si="495"/>
        <v/>
      </c>
      <c r="AC328" s="81" t="str">
        <f t="shared" si="496"/>
        <v/>
      </c>
      <c r="AD328" s="81" t="str">
        <f t="shared" si="497"/>
        <v/>
      </c>
      <c r="AE328" s="81" t="str">
        <f t="shared" si="498"/>
        <v/>
      </c>
      <c r="AF328" s="81" t="str">
        <f t="shared" si="499"/>
        <v/>
      </c>
      <c r="AG328" s="81" t="str">
        <f t="shared" si="500"/>
        <v/>
      </c>
      <c r="AH328" s="81" t="str">
        <f t="shared" si="501"/>
        <v/>
      </c>
      <c r="AI328" s="81" t="str">
        <f t="shared" si="502"/>
        <v/>
      </c>
      <c r="AJ328" s="81" t="str">
        <f t="shared" si="503"/>
        <v/>
      </c>
      <c r="AK328" s="81" t="str">
        <f t="shared" si="504"/>
        <v/>
      </c>
      <c r="AL328" s="404" t="str">
        <f>IF(CALCULADORA!$M$2="VERANO",IF('H. VER.'!F153="","",'H. VER.'!F153),IF('H. INV.'!F153="","",'H. INV.'!F153))</f>
        <v/>
      </c>
      <c r="AM328" s="404" t="str">
        <f>IF(CALCULADORA!$M$2="VERANO",IF('H. VER.'!V153="","",'H. VER.'!V153),IF('H. INV.'!V153="","",'H. INV.'!V153))</f>
        <v/>
      </c>
      <c r="AN328" s="404" t="str">
        <f>IF(CALCULADORA!$M$2="VERANO",IF('H. VER.'!AL153="","",'H. VER.'!AL153),IF('H. INV.'!AL153="","",'H. INV.'!AL153))</f>
        <v/>
      </c>
      <c r="AO328" s="19"/>
      <c r="AP328" s="19"/>
      <c r="AQ328" s="19"/>
      <c r="AR328" s="19"/>
      <c r="AS328" s="19"/>
      <c r="AT328" s="19"/>
      <c r="AU328" s="19"/>
      <c r="AV328" s="19"/>
      <c r="AW328" s="75" t="str">
        <f t="shared" si="438"/>
        <v/>
      </c>
      <c r="AX328" s="75" t="str">
        <f t="shared" si="439"/>
        <v/>
      </c>
      <c r="AY328" s="75" t="str">
        <f t="shared" si="536"/>
        <v/>
      </c>
      <c r="AZ328" s="19"/>
      <c r="BA328" s="80" t="b">
        <f t="shared" si="505"/>
        <v>0</v>
      </c>
      <c r="BB328" s="80" t="b">
        <f t="shared" si="506"/>
        <v>0</v>
      </c>
      <c r="BC328" s="80" t="b">
        <f t="shared" si="507"/>
        <v>0</v>
      </c>
      <c r="BD328" s="80" t="b">
        <f t="shared" si="508"/>
        <v>0</v>
      </c>
      <c r="BE328" s="80" t="b">
        <f t="shared" si="509"/>
        <v>0</v>
      </c>
      <c r="BF328" s="80" t="b">
        <f t="shared" si="510"/>
        <v>0</v>
      </c>
      <c r="BG328" s="80" t="b">
        <f t="shared" si="511"/>
        <v>0</v>
      </c>
      <c r="BH328" s="80" t="b">
        <f t="shared" si="512"/>
        <v>0</v>
      </c>
      <c r="BI328" s="80" t="b">
        <f t="shared" si="513"/>
        <v>0</v>
      </c>
      <c r="BJ328" s="80" t="b">
        <f t="shared" si="514"/>
        <v>0</v>
      </c>
      <c r="BK328" s="80" t="b">
        <f t="shared" si="515"/>
        <v>0</v>
      </c>
      <c r="BL328" s="80" t="b">
        <f t="shared" si="516"/>
        <v>0</v>
      </c>
      <c r="BM328" s="80" t="b">
        <f t="shared" si="517"/>
        <v>0</v>
      </c>
      <c r="BN328" s="80" t="b">
        <f t="shared" si="518"/>
        <v>0</v>
      </c>
      <c r="BO328" s="80" t="b">
        <f t="shared" si="519"/>
        <v>0</v>
      </c>
      <c r="BP328" s="80" t="b">
        <f t="shared" si="520"/>
        <v>0</v>
      </c>
      <c r="BQ328" s="80" t="b">
        <f t="shared" si="521"/>
        <v>0</v>
      </c>
      <c r="BR328" s="80" t="b">
        <f t="shared" si="522"/>
        <v>0</v>
      </c>
      <c r="BS328" s="80" t="b">
        <f t="shared" si="523"/>
        <v>0</v>
      </c>
      <c r="BT328" s="80" t="b">
        <f t="shared" si="524"/>
        <v>0</v>
      </c>
      <c r="BU328" s="80" t="b">
        <f t="shared" si="525"/>
        <v>0</v>
      </c>
      <c r="BV328" s="80" t="b">
        <f t="shared" si="526"/>
        <v>0</v>
      </c>
      <c r="BW328" s="80" t="b">
        <f t="shared" si="527"/>
        <v>0</v>
      </c>
      <c r="BX328" s="80" t="b">
        <f t="shared" si="528"/>
        <v>0</v>
      </c>
      <c r="BY328" s="80" t="b">
        <f t="shared" si="529"/>
        <v>0</v>
      </c>
      <c r="BZ328" s="80" t="b">
        <f t="shared" si="530"/>
        <v>0</v>
      </c>
      <c r="CA328" s="80" t="b">
        <f t="shared" si="531"/>
        <v>0</v>
      </c>
      <c r="CB328" s="80" t="b">
        <f t="shared" si="532"/>
        <v>0</v>
      </c>
      <c r="CC328" s="80" t="b">
        <f t="shared" si="533"/>
        <v>0</v>
      </c>
      <c r="CD328" s="80" t="b">
        <f t="shared" si="534"/>
        <v>0</v>
      </c>
      <c r="CE328" s="80" t="b">
        <f t="shared" si="535"/>
        <v>0</v>
      </c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417">
        <f t="shared" si="473"/>
        <v>60</v>
      </c>
      <c r="GW328" s="415"/>
    </row>
    <row r="329" spans="1:205" ht="15">
      <c r="A329" s="364"/>
      <c r="B329" s="364"/>
      <c r="C329" s="75"/>
      <c r="D329" s="19"/>
      <c r="E329" s="19"/>
      <c r="F329" s="234">
        <v>145</v>
      </c>
      <c r="G329" s="81" t="str">
        <f t="shared" si="474"/>
        <v/>
      </c>
      <c r="H329" s="81" t="str">
        <f t="shared" si="475"/>
        <v/>
      </c>
      <c r="I329" s="81" t="str">
        <f t="shared" si="476"/>
        <v/>
      </c>
      <c r="J329" s="81" t="str">
        <f t="shared" si="477"/>
        <v/>
      </c>
      <c r="K329" s="81" t="str">
        <f t="shared" si="478"/>
        <v/>
      </c>
      <c r="L329" s="81" t="str">
        <f t="shared" si="479"/>
        <v/>
      </c>
      <c r="M329" s="81" t="str">
        <f t="shared" si="480"/>
        <v/>
      </c>
      <c r="N329" s="81" t="str">
        <f t="shared" si="481"/>
        <v/>
      </c>
      <c r="O329" s="81" t="str">
        <f t="shared" si="482"/>
        <v/>
      </c>
      <c r="P329" s="81" t="str">
        <f t="shared" si="483"/>
        <v/>
      </c>
      <c r="Q329" s="81" t="str">
        <f t="shared" si="484"/>
        <v/>
      </c>
      <c r="R329" s="81" t="str">
        <f t="shared" si="485"/>
        <v/>
      </c>
      <c r="S329" s="81" t="str">
        <f t="shared" si="486"/>
        <v/>
      </c>
      <c r="T329" s="81" t="str">
        <f t="shared" si="487"/>
        <v/>
      </c>
      <c r="U329" s="81" t="str">
        <f t="shared" si="488"/>
        <v/>
      </c>
      <c r="V329" s="81" t="str">
        <f t="shared" si="489"/>
        <v/>
      </c>
      <c r="W329" s="81" t="str">
        <f t="shared" si="490"/>
        <v/>
      </c>
      <c r="X329" s="81" t="str">
        <f t="shared" si="491"/>
        <v/>
      </c>
      <c r="Y329" s="81" t="str">
        <f t="shared" si="492"/>
        <v/>
      </c>
      <c r="Z329" s="81" t="str">
        <f t="shared" si="493"/>
        <v/>
      </c>
      <c r="AA329" s="81" t="str">
        <f t="shared" si="494"/>
        <v/>
      </c>
      <c r="AB329" s="81" t="str">
        <f t="shared" si="495"/>
        <v/>
      </c>
      <c r="AC329" s="81" t="str">
        <f t="shared" si="496"/>
        <v/>
      </c>
      <c r="AD329" s="81" t="str">
        <f t="shared" si="497"/>
        <v/>
      </c>
      <c r="AE329" s="81" t="str">
        <f t="shared" si="498"/>
        <v/>
      </c>
      <c r="AF329" s="81" t="str">
        <f t="shared" si="499"/>
        <v/>
      </c>
      <c r="AG329" s="81" t="str">
        <f t="shared" si="500"/>
        <v/>
      </c>
      <c r="AH329" s="81" t="str">
        <f t="shared" si="501"/>
        <v/>
      </c>
      <c r="AI329" s="81" t="str">
        <f t="shared" si="502"/>
        <v/>
      </c>
      <c r="AJ329" s="81" t="str">
        <f t="shared" si="503"/>
        <v/>
      </c>
      <c r="AK329" s="81" t="str">
        <f t="shared" si="504"/>
        <v/>
      </c>
      <c r="AL329" s="404" t="str">
        <f>IF(CALCULADORA!$M$2="VERANO",IF('H. VER.'!F154="","",'H. VER.'!F154),IF('H. INV.'!F154="","",'H. INV.'!F154))</f>
        <v/>
      </c>
      <c r="AM329" s="404" t="str">
        <f>IF(CALCULADORA!$M$2="VERANO",IF('H. VER.'!V154="","",'H. VER.'!V154),IF('H. INV.'!V154="","",'H. INV.'!V154))</f>
        <v/>
      </c>
      <c r="AN329" s="404" t="str">
        <f>IF(CALCULADORA!$M$2="VERANO",IF('H. VER.'!AL154="","",'H. VER.'!AL154),IF('H. INV.'!AL154="","",'H. INV.'!AL154))</f>
        <v/>
      </c>
      <c r="AO329" s="19"/>
      <c r="AP329" s="19"/>
      <c r="AQ329" s="19"/>
      <c r="AR329" s="19"/>
      <c r="AS329" s="19"/>
      <c r="AT329" s="19"/>
      <c r="AU329" s="19"/>
      <c r="AV329" s="19"/>
      <c r="AW329" s="75" t="str">
        <f t="shared" si="438"/>
        <v/>
      </c>
      <c r="AX329" s="75" t="str">
        <f t="shared" si="439"/>
        <v/>
      </c>
      <c r="AY329" s="75" t="str">
        <f t="shared" si="536"/>
        <v/>
      </c>
      <c r="AZ329" s="19"/>
      <c r="BA329" s="80" t="b">
        <f t="shared" si="505"/>
        <v>0</v>
      </c>
      <c r="BB329" s="80" t="b">
        <f t="shared" si="506"/>
        <v>0</v>
      </c>
      <c r="BC329" s="80" t="b">
        <f t="shared" si="507"/>
        <v>0</v>
      </c>
      <c r="BD329" s="80" t="b">
        <f t="shared" si="508"/>
        <v>0</v>
      </c>
      <c r="BE329" s="80" t="b">
        <f t="shared" si="509"/>
        <v>0</v>
      </c>
      <c r="BF329" s="80" t="b">
        <f t="shared" si="510"/>
        <v>0</v>
      </c>
      <c r="BG329" s="80" t="b">
        <f t="shared" si="511"/>
        <v>0</v>
      </c>
      <c r="BH329" s="80" t="b">
        <f t="shared" si="512"/>
        <v>0</v>
      </c>
      <c r="BI329" s="80" t="b">
        <f t="shared" si="513"/>
        <v>0</v>
      </c>
      <c r="BJ329" s="80" t="b">
        <f t="shared" si="514"/>
        <v>0</v>
      </c>
      <c r="BK329" s="80" t="b">
        <f t="shared" si="515"/>
        <v>0</v>
      </c>
      <c r="BL329" s="80" t="b">
        <f t="shared" si="516"/>
        <v>0</v>
      </c>
      <c r="BM329" s="80" t="b">
        <f t="shared" si="517"/>
        <v>0</v>
      </c>
      <c r="BN329" s="80" t="b">
        <f t="shared" si="518"/>
        <v>0</v>
      </c>
      <c r="BO329" s="80" t="b">
        <f t="shared" si="519"/>
        <v>0</v>
      </c>
      <c r="BP329" s="80" t="b">
        <f t="shared" si="520"/>
        <v>0</v>
      </c>
      <c r="BQ329" s="80" t="b">
        <f t="shared" si="521"/>
        <v>0</v>
      </c>
      <c r="BR329" s="80" t="b">
        <f t="shared" si="522"/>
        <v>0</v>
      </c>
      <c r="BS329" s="80" t="b">
        <f t="shared" si="523"/>
        <v>0</v>
      </c>
      <c r="BT329" s="80" t="b">
        <f t="shared" si="524"/>
        <v>0</v>
      </c>
      <c r="BU329" s="80" t="b">
        <f t="shared" si="525"/>
        <v>0</v>
      </c>
      <c r="BV329" s="80" t="b">
        <f t="shared" si="526"/>
        <v>0</v>
      </c>
      <c r="BW329" s="80" t="b">
        <f t="shared" si="527"/>
        <v>0</v>
      </c>
      <c r="BX329" s="80" t="b">
        <f t="shared" si="528"/>
        <v>0</v>
      </c>
      <c r="BY329" s="80" t="b">
        <f t="shared" si="529"/>
        <v>0</v>
      </c>
      <c r="BZ329" s="80" t="b">
        <f t="shared" si="530"/>
        <v>0</v>
      </c>
      <c r="CA329" s="80" t="b">
        <f t="shared" si="531"/>
        <v>0</v>
      </c>
      <c r="CB329" s="80" t="b">
        <f t="shared" si="532"/>
        <v>0</v>
      </c>
      <c r="CC329" s="80" t="b">
        <f t="shared" si="533"/>
        <v>0</v>
      </c>
      <c r="CD329" s="80" t="b">
        <f t="shared" si="534"/>
        <v>0</v>
      </c>
      <c r="CE329" s="80" t="b">
        <f t="shared" si="535"/>
        <v>0</v>
      </c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417">
        <f t="shared" si="473"/>
        <v>61</v>
      </c>
      <c r="GW329" s="415"/>
    </row>
    <row r="330" spans="1:205" ht="15">
      <c r="A330" s="364"/>
      <c r="B330" s="364"/>
      <c r="C330" s="75"/>
      <c r="D330" s="19"/>
      <c r="E330" s="19"/>
      <c r="F330" s="234">
        <v>146</v>
      </c>
      <c r="G330" s="81" t="str">
        <f t="shared" si="474"/>
        <v/>
      </c>
      <c r="H330" s="81" t="str">
        <f t="shared" si="475"/>
        <v/>
      </c>
      <c r="I330" s="81" t="str">
        <f t="shared" si="476"/>
        <v/>
      </c>
      <c r="J330" s="81" t="str">
        <f t="shared" si="477"/>
        <v/>
      </c>
      <c r="K330" s="81" t="str">
        <f t="shared" si="478"/>
        <v/>
      </c>
      <c r="L330" s="81" t="str">
        <f t="shared" si="479"/>
        <v/>
      </c>
      <c r="M330" s="81" t="str">
        <f t="shared" si="480"/>
        <v/>
      </c>
      <c r="N330" s="81" t="str">
        <f t="shared" si="481"/>
        <v/>
      </c>
      <c r="O330" s="81" t="str">
        <f t="shared" si="482"/>
        <v/>
      </c>
      <c r="P330" s="81" t="str">
        <f t="shared" si="483"/>
        <v/>
      </c>
      <c r="Q330" s="81" t="str">
        <f t="shared" si="484"/>
        <v/>
      </c>
      <c r="R330" s="81" t="str">
        <f t="shared" si="485"/>
        <v/>
      </c>
      <c r="S330" s="81" t="str">
        <f t="shared" si="486"/>
        <v/>
      </c>
      <c r="T330" s="81" t="str">
        <f t="shared" si="487"/>
        <v/>
      </c>
      <c r="U330" s="81" t="str">
        <f t="shared" si="488"/>
        <v/>
      </c>
      <c r="V330" s="81" t="str">
        <f t="shared" si="489"/>
        <v/>
      </c>
      <c r="W330" s="81" t="str">
        <f t="shared" si="490"/>
        <v/>
      </c>
      <c r="X330" s="81" t="str">
        <f t="shared" si="491"/>
        <v/>
      </c>
      <c r="Y330" s="81" t="str">
        <f t="shared" si="492"/>
        <v/>
      </c>
      <c r="Z330" s="81" t="str">
        <f t="shared" si="493"/>
        <v/>
      </c>
      <c r="AA330" s="81" t="str">
        <f t="shared" si="494"/>
        <v/>
      </c>
      <c r="AB330" s="81" t="str">
        <f t="shared" si="495"/>
        <v/>
      </c>
      <c r="AC330" s="81" t="str">
        <f t="shared" si="496"/>
        <v/>
      </c>
      <c r="AD330" s="81" t="str">
        <f t="shared" si="497"/>
        <v/>
      </c>
      <c r="AE330" s="81" t="str">
        <f t="shared" si="498"/>
        <v/>
      </c>
      <c r="AF330" s="81" t="str">
        <f t="shared" si="499"/>
        <v/>
      </c>
      <c r="AG330" s="81" t="str">
        <f t="shared" si="500"/>
        <v/>
      </c>
      <c r="AH330" s="81" t="str">
        <f t="shared" si="501"/>
        <v/>
      </c>
      <c r="AI330" s="81" t="str">
        <f t="shared" si="502"/>
        <v/>
      </c>
      <c r="AJ330" s="81" t="str">
        <f t="shared" si="503"/>
        <v/>
      </c>
      <c r="AK330" s="81" t="str">
        <f t="shared" si="504"/>
        <v/>
      </c>
      <c r="AL330" s="404" t="str">
        <f>IF(CALCULADORA!$M$2="VERANO",IF('H. VER.'!F155="","",'H. VER.'!F155),IF('H. INV.'!F155="","",'H. INV.'!F155))</f>
        <v/>
      </c>
      <c r="AM330" s="404" t="str">
        <f>IF(CALCULADORA!$M$2="VERANO",IF('H. VER.'!V155="","",'H. VER.'!V155),IF('H. INV.'!V155="","",'H. INV.'!V155))</f>
        <v/>
      </c>
      <c r="AN330" s="404" t="str">
        <f>IF(CALCULADORA!$M$2="VERANO",IF('H. VER.'!AL155="","",'H. VER.'!AL155),IF('H. INV.'!AL155="","",'H. INV.'!AL155))</f>
        <v/>
      </c>
      <c r="AO330" s="19"/>
      <c r="AP330" s="19"/>
      <c r="AQ330" s="19"/>
      <c r="AR330" s="19"/>
      <c r="AS330" s="19"/>
      <c r="AT330" s="19"/>
      <c r="AU330" s="19"/>
      <c r="AV330" s="19"/>
      <c r="AW330" s="75" t="str">
        <f t="shared" si="438"/>
        <v/>
      </c>
      <c r="AX330" s="75" t="str">
        <f t="shared" si="439"/>
        <v/>
      </c>
      <c r="AY330" s="75" t="str">
        <f t="shared" si="536"/>
        <v/>
      </c>
      <c r="AZ330" s="19"/>
      <c r="BA330" s="80" t="b">
        <f t="shared" si="505"/>
        <v>0</v>
      </c>
      <c r="BB330" s="80" t="b">
        <f t="shared" si="506"/>
        <v>0</v>
      </c>
      <c r="BC330" s="80" t="b">
        <f t="shared" si="507"/>
        <v>0</v>
      </c>
      <c r="BD330" s="80" t="b">
        <f t="shared" si="508"/>
        <v>0</v>
      </c>
      <c r="BE330" s="80" t="b">
        <f t="shared" si="509"/>
        <v>0</v>
      </c>
      <c r="BF330" s="80" t="b">
        <f t="shared" si="510"/>
        <v>0</v>
      </c>
      <c r="BG330" s="80" t="b">
        <f t="shared" si="511"/>
        <v>0</v>
      </c>
      <c r="BH330" s="80" t="b">
        <f t="shared" si="512"/>
        <v>0</v>
      </c>
      <c r="BI330" s="80" t="b">
        <f t="shared" si="513"/>
        <v>0</v>
      </c>
      <c r="BJ330" s="80" t="b">
        <f t="shared" si="514"/>
        <v>0</v>
      </c>
      <c r="BK330" s="80" t="b">
        <f t="shared" si="515"/>
        <v>0</v>
      </c>
      <c r="BL330" s="80" t="b">
        <f t="shared" si="516"/>
        <v>0</v>
      </c>
      <c r="BM330" s="80" t="b">
        <f t="shared" si="517"/>
        <v>0</v>
      </c>
      <c r="BN330" s="80" t="b">
        <f t="shared" si="518"/>
        <v>0</v>
      </c>
      <c r="BO330" s="80" t="b">
        <f t="shared" si="519"/>
        <v>0</v>
      </c>
      <c r="BP330" s="80" t="b">
        <f t="shared" si="520"/>
        <v>0</v>
      </c>
      <c r="BQ330" s="80" t="b">
        <f t="shared" si="521"/>
        <v>0</v>
      </c>
      <c r="BR330" s="80" t="b">
        <f t="shared" si="522"/>
        <v>0</v>
      </c>
      <c r="BS330" s="80" t="b">
        <f t="shared" si="523"/>
        <v>0</v>
      </c>
      <c r="BT330" s="80" t="b">
        <f t="shared" si="524"/>
        <v>0</v>
      </c>
      <c r="BU330" s="80" t="b">
        <f t="shared" si="525"/>
        <v>0</v>
      </c>
      <c r="BV330" s="80" t="b">
        <f t="shared" si="526"/>
        <v>0</v>
      </c>
      <c r="BW330" s="80" t="b">
        <f t="shared" si="527"/>
        <v>0</v>
      </c>
      <c r="BX330" s="80" t="b">
        <f t="shared" si="528"/>
        <v>0</v>
      </c>
      <c r="BY330" s="80" t="b">
        <f t="shared" si="529"/>
        <v>0</v>
      </c>
      <c r="BZ330" s="80" t="b">
        <f t="shared" si="530"/>
        <v>0</v>
      </c>
      <c r="CA330" s="80" t="b">
        <f t="shared" si="531"/>
        <v>0</v>
      </c>
      <c r="CB330" s="80" t="b">
        <f t="shared" si="532"/>
        <v>0</v>
      </c>
      <c r="CC330" s="80" t="b">
        <f t="shared" si="533"/>
        <v>0</v>
      </c>
      <c r="CD330" s="80" t="b">
        <f t="shared" si="534"/>
        <v>0</v>
      </c>
      <c r="CE330" s="80" t="b">
        <f t="shared" si="535"/>
        <v>0</v>
      </c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417">
        <f t="shared" si="473"/>
        <v>62</v>
      </c>
      <c r="GW330" s="415"/>
    </row>
    <row r="331" spans="1:205" ht="15">
      <c r="A331" s="364"/>
      <c r="B331" s="364"/>
      <c r="C331" s="75"/>
      <c r="D331" s="19"/>
      <c r="E331" s="19"/>
      <c r="F331" s="234">
        <v>147</v>
      </c>
      <c r="G331" s="81" t="str">
        <f t="shared" si="474"/>
        <v/>
      </c>
      <c r="H331" s="81" t="str">
        <f t="shared" si="475"/>
        <v/>
      </c>
      <c r="I331" s="81" t="str">
        <f t="shared" si="476"/>
        <v/>
      </c>
      <c r="J331" s="81" t="str">
        <f t="shared" si="477"/>
        <v/>
      </c>
      <c r="K331" s="81" t="str">
        <f t="shared" si="478"/>
        <v/>
      </c>
      <c r="L331" s="81" t="str">
        <f t="shared" si="479"/>
        <v/>
      </c>
      <c r="M331" s="81" t="str">
        <f t="shared" si="480"/>
        <v/>
      </c>
      <c r="N331" s="81" t="str">
        <f t="shared" si="481"/>
        <v/>
      </c>
      <c r="O331" s="81" t="str">
        <f t="shared" si="482"/>
        <v/>
      </c>
      <c r="P331" s="81" t="str">
        <f t="shared" si="483"/>
        <v/>
      </c>
      <c r="Q331" s="81" t="str">
        <f t="shared" si="484"/>
        <v/>
      </c>
      <c r="R331" s="81" t="str">
        <f t="shared" si="485"/>
        <v/>
      </c>
      <c r="S331" s="81" t="str">
        <f t="shared" si="486"/>
        <v/>
      </c>
      <c r="T331" s="81" t="str">
        <f t="shared" si="487"/>
        <v/>
      </c>
      <c r="U331" s="81" t="str">
        <f t="shared" si="488"/>
        <v/>
      </c>
      <c r="V331" s="81" t="str">
        <f t="shared" si="489"/>
        <v/>
      </c>
      <c r="W331" s="81" t="str">
        <f t="shared" si="490"/>
        <v/>
      </c>
      <c r="X331" s="81" t="str">
        <f t="shared" si="491"/>
        <v/>
      </c>
      <c r="Y331" s="81" t="str">
        <f t="shared" si="492"/>
        <v/>
      </c>
      <c r="Z331" s="81" t="str">
        <f t="shared" si="493"/>
        <v/>
      </c>
      <c r="AA331" s="81" t="str">
        <f t="shared" si="494"/>
        <v/>
      </c>
      <c r="AB331" s="81" t="str">
        <f t="shared" si="495"/>
        <v/>
      </c>
      <c r="AC331" s="81" t="str">
        <f t="shared" si="496"/>
        <v/>
      </c>
      <c r="AD331" s="81" t="str">
        <f t="shared" si="497"/>
        <v/>
      </c>
      <c r="AE331" s="81" t="str">
        <f t="shared" si="498"/>
        <v/>
      </c>
      <c r="AF331" s="81" t="str">
        <f t="shared" si="499"/>
        <v/>
      </c>
      <c r="AG331" s="81" t="str">
        <f t="shared" si="500"/>
        <v/>
      </c>
      <c r="AH331" s="81" t="str">
        <f t="shared" si="501"/>
        <v/>
      </c>
      <c r="AI331" s="81" t="str">
        <f t="shared" si="502"/>
        <v/>
      </c>
      <c r="AJ331" s="81" t="str">
        <f t="shared" si="503"/>
        <v/>
      </c>
      <c r="AK331" s="81" t="str">
        <f t="shared" si="504"/>
        <v/>
      </c>
      <c r="AL331" s="404" t="str">
        <f>IF(CALCULADORA!$M$2="VERANO",IF('H. VER.'!F156="","",'H. VER.'!F156),IF('H. INV.'!F156="","",'H. INV.'!F156))</f>
        <v/>
      </c>
      <c r="AM331" s="404" t="str">
        <f>IF(CALCULADORA!$M$2="VERANO",IF('H. VER.'!V156="","",'H. VER.'!V156),IF('H. INV.'!V156="","",'H. INV.'!V156))</f>
        <v/>
      </c>
      <c r="AN331" s="404" t="str">
        <f>IF(CALCULADORA!$M$2="VERANO",IF('H. VER.'!AL156="","",'H. VER.'!AL156),IF('H. INV.'!AL156="","",'H. INV.'!AL156))</f>
        <v/>
      </c>
      <c r="AO331" s="19"/>
      <c r="AP331" s="19"/>
      <c r="AQ331" s="19"/>
      <c r="AR331" s="19"/>
      <c r="AS331" s="19"/>
      <c r="AT331" s="19"/>
      <c r="AU331" s="19"/>
      <c r="AV331" s="19"/>
      <c r="AW331" s="75" t="str">
        <f t="shared" si="438"/>
        <v/>
      </c>
      <c r="AX331" s="75" t="str">
        <f t="shared" si="439"/>
        <v/>
      </c>
      <c r="AY331" s="75" t="str">
        <f t="shared" si="536"/>
        <v/>
      </c>
      <c r="AZ331" s="19"/>
      <c r="BA331" s="80" t="b">
        <f t="shared" si="505"/>
        <v>0</v>
      </c>
      <c r="BB331" s="80" t="b">
        <f t="shared" si="506"/>
        <v>0</v>
      </c>
      <c r="BC331" s="80" t="b">
        <f t="shared" si="507"/>
        <v>0</v>
      </c>
      <c r="BD331" s="80" t="b">
        <f t="shared" si="508"/>
        <v>0</v>
      </c>
      <c r="BE331" s="80" t="b">
        <f t="shared" si="509"/>
        <v>0</v>
      </c>
      <c r="BF331" s="80" t="b">
        <f t="shared" si="510"/>
        <v>0</v>
      </c>
      <c r="BG331" s="80" t="b">
        <f t="shared" si="511"/>
        <v>0</v>
      </c>
      <c r="BH331" s="80" t="b">
        <f t="shared" si="512"/>
        <v>0</v>
      </c>
      <c r="BI331" s="80" t="b">
        <f t="shared" si="513"/>
        <v>0</v>
      </c>
      <c r="BJ331" s="80" t="b">
        <f t="shared" si="514"/>
        <v>0</v>
      </c>
      <c r="BK331" s="80" t="b">
        <f t="shared" si="515"/>
        <v>0</v>
      </c>
      <c r="BL331" s="80" t="b">
        <f t="shared" si="516"/>
        <v>0</v>
      </c>
      <c r="BM331" s="80" t="b">
        <f t="shared" si="517"/>
        <v>0</v>
      </c>
      <c r="BN331" s="80" t="b">
        <f t="shared" si="518"/>
        <v>0</v>
      </c>
      <c r="BO331" s="80" t="b">
        <f t="shared" si="519"/>
        <v>0</v>
      </c>
      <c r="BP331" s="80" t="b">
        <f t="shared" si="520"/>
        <v>0</v>
      </c>
      <c r="BQ331" s="80" t="b">
        <f t="shared" si="521"/>
        <v>0</v>
      </c>
      <c r="BR331" s="80" t="b">
        <f t="shared" si="522"/>
        <v>0</v>
      </c>
      <c r="BS331" s="80" t="b">
        <f t="shared" si="523"/>
        <v>0</v>
      </c>
      <c r="BT331" s="80" t="b">
        <f t="shared" si="524"/>
        <v>0</v>
      </c>
      <c r="BU331" s="80" t="b">
        <f t="shared" si="525"/>
        <v>0</v>
      </c>
      <c r="BV331" s="80" t="b">
        <f t="shared" si="526"/>
        <v>0</v>
      </c>
      <c r="BW331" s="80" t="b">
        <f t="shared" si="527"/>
        <v>0</v>
      </c>
      <c r="BX331" s="80" t="b">
        <f t="shared" si="528"/>
        <v>0</v>
      </c>
      <c r="BY331" s="80" t="b">
        <f t="shared" si="529"/>
        <v>0</v>
      </c>
      <c r="BZ331" s="80" t="b">
        <f t="shared" si="530"/>
        <v>0</v>
      </c>
      <c r="CA331" s="80" t="b">
        <f t="shared" si="531"/>
        <v>0</v>
      </c>
      <c r="CB331" s="80" t="b">
        <f t="shared" si="532"/>
        <v>0</v>
      </c>
      <c r="CC331" s="80" t="b">
        <f t="shared" si="533"/>
        <v>0</v>
      </c>
      <c r="CD331" s="80" t="b">
        <f t="shared" si="534"/>
        <v>0</v>
      </c>
      <c r="CE331" s="80" t="b">
        <f t="shared" si="535"/>
        <v>0</v>
      </c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417">
        <f t="shared" si="473"/>
        <v>65</v>
      </c>
      <c r="GW331" s="415"/>
    </row>
    <row r="332" spans="1:205" ht="15">
      <c r="A332" s="364"/>
      <c r="B332" s="364"/>
      <c r="C332" s="75"/>
      <c r="D332" s="19"/>
      <c r="E332" s="19"/>
      <c r="F332" s="234">
        <v>148</v>
      </c>
      <c r="G332" s="81" t="str">
        <f t="shared" si="474"/>
        <v/>
      </c>
      <c r="H332" s="81" t="str">
        <f t="shared" si="475"/>
        <v/>
      </c>
      <c r="I332" s="81" t="str">
        <f t="shared" si="476"/>
        <v/>
      </c>
      <c r="J332" s="81" t="str">
        <f t="shared" si="477"/>
        <v/>
      </c>
      <c r="K332" s="81" t="str">
        <f t="shared" si="478"/>
        <v/>
      </c>
      <c r="L332" s="81" t="str">
        <f t="shared" si="479"/>
        <v/>
      </c>
      <c r="M332" s="81" t="str">
        <f t="shared" si="480"/>
        <v/>
      </c>
      <c r="N332" s="81" t="str">
        <f t="shared" si="481"/>
        <v/>
      </c>
      <c r="O332" s="81" t="str">
        <f t="shared" si="482"/>
        <v/>
      </c>
      <c r="P332" s="81" t="str">
        <f t="shared" si="483"/>
        <v/>
      </c>
      <c r="Q332" s="81" t="str">
        <f t="shared" si="484"/>
        <v/>
      </c>
      <c r="R332" s="81" t="str">
        <f t="shared" si="485"/>
        <v/>
      </c>
      <c r="S332" s="81" t="str">
        <f t="shared" si="486"/>
        <v/>
      </c>
      <c r="T332" s="81" t="str">
        <f t="shared" si="487"/>
        <v/>
      </c>
      <c r="U332" s="81" t="str">
        <f t="shared" si="488"/>
        <v/>
      </c>
      <c r="V332" s="81" t="str">
        <f t="shared" si="489"/>
        <v/>
      </c>
      <c r="W332" s="81" t="str">
        <f t="shared" si="490"/>
        <v/>
      </c>
      <c r="X332" s="81" t="str">
        <f t="shared" si="491"/>
        <v/>
      </c>
      <c r="Y332" s="81" t="str">
        <f t="shared" si="492"/>
        <v/>
      </c>
      <c r="Z332" s="81" t="str">
        <f t="shared" si="493"/>
        <v/>
      </c>
      <c r="AA332" s="81" t="str">
        <f t="shared" si="494"/>
        <v/>
      </c>
      <c r="AB332" s="81" t="str">
        <f t="shared" si="495"/>
        <v/>
      </c>
      <c r="AC332" s="81" t="str">
        <f t="shared" si="496"/>
        <v/>
      </c>
      <c r="AD332" s="81" t="str">
        <f t="shared" si="497"/>
        <v/>
      </c>
      <c r="AE332" s="81" t="str">
        <f t="shared" si="498"/>
        <v/>
      </c>
      <c r="AF332" s="81" t="str">
        <f t="shared" si="499"/>
        <v/>
      </c>
      <c r="AG332" s="81" t="str">
        <f t="shared" si="500"/>
        <v/>
      </c>
      <c r="AH332" s="81" t="str">
        <f t="shared" si="501"/>
        <v/>
      </c>
      <c r="AI332" s="81" t="str">
        <f t="shared" si="502"/>
        <v/>
      </c>
      <c r="AJ332" s="81" t="str">
        <f t="shared" si="503"/>
        <v/>
      </c>
      <c r="AK332" s="81" t="str">
        <f t="shared" si="504"/>
        <v/>
      </c>
      <c r="AL332" s="404" t="str">
        <f>IF(CALCULADORA!$M$2="VERANO",IF('H. VER.'!F157="","",'H. VER.'!F157),IF('H. INV.'!F157="","",'H. INV.'!F157))</f>
        <v/>
      </c>
      <c r="AM332" s="404" t="str">
        <f>IF(CALCULADORA!$M$2="VERANO",IF('H. VER.'!V157="","",'H. VER.'!V157),IF('H. INV.'!V157="","",'H. INV.'!V157))</f>
        <v/>
      </c>
      <c r="AN332" s="404" t="str">
        <f>IF(CALCULADORA!$M$2="VERANO",IF('H. VER.'!AL157="","",'H. VER.'!AL157),IF('H. INV.'!AL157="","",'H. INV.'!AL157))</f>
        <v/>
      </c>
      <c r="AO332" s="19"/>
      <c r="AP332" s="19"/>
      <c r="AQ332" s="19"/>
      <c r="AR332" s="19"/>
      <c r="AS332" s="19"/>
      <c r="AT332" s="19"/>
      <c r="AU332" s="19"/>
      <c r="AV332" s="19"/>
      <c r="AW332" s="75" t="str">
        <f t="shared" si="438"/>
        <v/>
      </c>
      <c r="AX332" s="75" t="str">
        <f t="shared" si="439"/>
        <v/>
      </c>
      <c r="AY332" s="75" t="str">
        <f t="shared" si="536"/>
        <v/>
      </c>
      <c r="AZ332" s="19"/>
      <c r="BA332" s="80" t="b">
        <f t="shared" si="505"/>
        <v>0</v>
      </c>
      <c r="BB332" s="80" t="b">
        <f t="shared" si="506"/>
        <v>0</v>
      </c>
      <c r="BC332" s="80" t="b">
        <f t="shared" si="507"/>
        <v>0</v>
      </c>
      <c r="BD332" s="80" t="b">
        <f t="shared" si="508"/>
        <v>0</v>
      </c>
      <c r="BE332" s="80" t="b">
        <f t="shared" si="509"/>
        <v>0</v>
      </c>
      <c r="BF332" s="80" t="b">
        <f t="shared" si="510"/>
        <v>0</v>
      </c>
      <c r="BG332" s="80" t="b">
        <f t="shared" si="511"/>
        <v>0</v>
      </c>
      <c r="BH332" s="80" t="b">
        <f t="shared" si="512"/>
        <v>0</v>
      </c>
      <c r="BI332" s="80" t="b">
        <f t="shared" si="513"/>
        <v>0</v>
      </c>
      <c r="BJ332" s="80" t="b">
        <f t="shared" si="514"/>
        <v>0</v>
      </c>
      <c r="BK332" s="80" t="b">
        <f t="shared" si="515"/>
        <v>0</v>
      </c>
      <c r="BL332" s="80" t="b">
        <f t="shared" si="516"/>
        <v>0</v>
      </c>
      <c r="BM332" s="80" t="b">
        <f t="shared" si="517"/>
        <v>0</v>
      </c>
      <c r="BN332" s="80" t="b">
        <f t="shared" si="518"/>
        <v>0</v>
      </c>
      <c r="BO332" s="80" t="b">
        <f t="shared" si="519"/>
        <v>0</v>
      </c>
      <c r="BP332" s="80" t="b">
        <f t="shared" si="520"/>
        <v>0</v>
      </c>
      <c r="BQ332" s="80" t="b">
        <f t="shared" si="521"/>
        <v>0</v>
      </c>
      <c r="BR332" s="80" t="b">
        <f t="shared" si="522"/>
        <v>0</v>
      </c>
      <c r="BS332" s="80" t="b">
        <f t="shared" si="523"/>
        <v>0</v>
      </c>
      <c r="BT332" s="80" t="b">
        <f t="shared" si="524"/>
        <v>0</v>
      </c>
      <c r="BU332" s="80" t="b">
        <f t="shared" si="525"/>
        <v>0</v>
      </c>
      <c r="BV332" s="80" t="b">
        <f t="shared" si="526"/>
        <v>0</v>
      </c>
      <c r="BW332" s="80" t="b">
        <f t="shared" si="527"/>
        <v>0</v>
      </c>
      <c r="BX332" s="80" t="b">
        <f t="shared" si="528"/>
        <v>0</v>
      </c>
      <c r="BY332" s="80" t="b">
        <f t="shared" si="529"/>
        <v>0</v>
      </c>
      <c r="BZ332" s="80" t="b">
        <f t="shared" si="530"/>
        <v>0</v>
      </c>
      <c r="CA332" s="80" t="b">
        <f t="shared" si="531"/>
        <v>0</v>
      </c>
      <c r="CB332" s="80" t="b">
        <f t="shared" si="532"/>
        <v>0</v>
      </c>
      <c r="CC332" s="80" t="b">
        <f t="shared" si="533"/>
        <v>0</v>
      </c>
      <c r="CD332" s="80" t="b">
        <f t="shared" si="534"/>
        <v>0</v>
      </c>
      <c r="CE332" s="80" t="b">
        <f t="shared" si="535"/>
        <v>0</v>
      </c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417">
        <f t="shared" si="473"/>
        <v>66</v>
      </c>
      <c r="GW332" s="415"/>
    </row>
    <row r="333" spans="1:205" ht="15">
      <c r="A333" s="364"/>
      <c r="B333" s="364"/>
      <c r="C333" s="75"/>
      <c r="D333" s="19"/>
      <c r="E333" s="19"/>
      <c r="F333" s="234">
        <v>149</v>
      </c>
      <c r="G333" s="81" t="str">
        <f t="shared" si="474"/>
        <v/>
      </c>
      <c r="H333" s="81" t="str">
        <f t="shared" si="475"/>
        <v/>
      </c>
      <c r="I333" s="81" t="str">
        <f t="shared" si="476"/>
        <v/>
      </c>
      <c r="J333" s="81" t="str">
        <f t="shared" si="477"/>
        <v/>
      </c>
      <c r="K333" s="81" t="str">
        <f t="shared" si="478"/>
        <v/>
      </c>
      <c r="L333" s="81" t="str">
        <f t="shared" si="479"/>
        <v/>
      </c>
      <c r="M333" s="81" t="str">
        <f t="shared" si="480"/>
        <v/>
      </c>
      <c r="N333" s="81" t="str">
        <f t="shared" si="481"/>
        <v/>
      </c>
      <c r="O333" s="81" t="str">
        <f t="shared" si="482"/>
        <v/>
      </c>
      <c r="P333" s="81" t="str">
        <f t="shared" si="483"/>
        <v/>
      </c>
      <c r="Q333" s="81" t="str">
        <f t="shared" si="484"/>
        <v/>
      </c>
      <c r="R333" s="81" t="str">
        <f t="shared" si="485"/>
        <v/>
      </c>
      <c r="S333" s="81" t="str">
        <f t="shared" si="486"/>
        <v/>
      </c>
      <c r="T333" s="81" t="str">
        <f t="shared" si="487"/>
        <v/>
      </c>
      <c r="U333" s="81" t="str">
        <f t="shared" si="488"/>
        <v/>
      </c>
      <c r="V333" s="81" t="str">
        <f t="shared" si="489"/>
        <v/>
      </c>
      <c r="W333" s="81" t="str">
        <f t="shared" si="490"/>
        <v/>
      </c>
      <c r="X333" s="81" t="str">
        <f t="shared" si="491"/>
        <v/>
      </c>
      <c r="Y333" s="81" t="str">
        <f t="shared" si="492"/>
        <v/>
      </c>
      <c r="Z333" s="81" t="str">
        <f t="shared" si="493"/>
        <v/>
      </c>
      <c r="AA333" s="81" t="str">
        <f t="shared" si="494"/>
        <v/>
      </c>
      <c r="AB333" s="81" t="str">
        <f t="shared" si="495"/>
        <v/>
      </c>
      <c r="AC333" s="81" t="str">
        <f t="shared" si="496"/>
        <v/>
      </c>
      <c r="AD333" s="81" t="str">
        <f t="shared" si="497"/>
        <v/>
      </c>
      <c r="AE333" s="81" t="str">
        <f t="shared" si="498"/>
        <v/>
      </c>
      <c r="AF333" s="81" t="str">
        <f t="shared" si="499"/>
        <v/>
      </c>
      <c r="AG333" s="81" t="str">
        <f t="shared" si="500"/>
        <v/>
      </c>
      <c r="AH333" s="81" t="str">
        <f t="shared" si="501"/>
        <v/>
      </c>
      <c r="AI333" s="81" t="str">
        <f t="shared" si="502"/>
        <v/>
      </c>
      <c r="AJ333" s="81" t="str">
        <f t="shared" si="503"/>
        <v/>
      </c>
      <c r="AK333" s="81" t="str">
        <f t="shared" si="504"/>
        <v/>
      </c>
      <c r="AL333" s="404" t="str">
        <f>IF(CALCULADORA!$M$2="VERANO",IF('H. VER.'!F158="","",'H. VER.'!F158),IF('H. INV.'!F158="","",'H. INV.'!F158))</f>
        <v/>
      </c>
      <c r="AM333" s="404" t="str">
        <f>IF(CALCULADORA!$M$2="VERANO",IF('H. VER.'!V158="","",'H. VER.'!V158),IF('H. INV.'!V158="","",'H. INV.'!V158))</f>
        <v/>
      </c>
      <c r="AN333" s="404" t="str">
        <f>IF(CALCULADORA!$M$2="VERANO",IF('H. VER.'!AL158="","",'H. VER.'!AL158),IF('H. INV.'!AL158="","",'H. INV.'!AL158))</f>
        <v/>
      </c>
      <c r="AO333" s="19"/>
      <c r="AP333" s="19"/>
      <c r="AQ333" s="19"/>
      <c r="AR333" s="19"/>
      <c r="AS333" s="19"/>
      <c r="AT333" s="19"/>
      <c r="AU333" s="19"/>
      <c r="AV333" s="19"/>
      <c r="AW333" s="75" t="str">
        <f t="shared" si="438"/>
        <v/>
      </c>
      <c r="AX333" s="75" t="str">
        <f t="shared" si="439"/>
        <v/>
      </c>
      <c r="AY333" s="75" t="str">
        <f t="shared" si="536"/>
        <v/>
      </c>
      <c r="AZ333" s="19"/>
      <c r="BA333" s="80" t="b">
        <f t="shared" si="505"/>
        <v>0</v>
      </c>
      <c r="BB333" s="80" t="b">
        <f t="shared" si="506"/>
        <v>0</v>
      </c>
      <c r="BC333" s="80" t="b">
        <f t="shared" si="507"/>
        <v>0</v>
      </c>
      <c r="BD333" s="80" t="b">
        <f t="shared" si="508"/>
        <v>0</v>
      </c>
      <c r="BE333" s="80" t="b">
        <f t="shared" si="509"/>
        <v>0</v>
      </c>
      <c r="BF333" s="80" t="b">
        <f t="shared" si="510"/>
        <v>0</v>
      </c>
      <c r="BG333" s="80" t="b">
        <f t="shared" si="511"/>
        <v>0</v>
      </c>
      <c r="BH333" s="80" t="b">
        <f t="shared" si="512"/>
        <v>0</v>
      </c>
      <c r="BI333" s="80" t="b">
        <f t="shared" si="513"/>
        <v>0</v>
      </c>
      <c r="BJ333" s="80" t="b">
        <f t="shared" si="514"/>
        <v>0</v>
      </c>
      <c r="BK333" s="80" t="b">
        <f t="shared" si="515"/>
        <v>0</v>
      </c>
      <c r="BL333" s="80" t="b">
        <f t="shared" si="516"/>
        <v>0</v>
      </c>
      <c r="BM333" s="80" t="b">
        <f t="shared" si="517"/>
        <v>0</v>
      </c>
      <c r="BN333" s="80" t="b">
        <f t="shared" si="518"/>
        <v>0</v>
      </c>
      <c r="BO333" s="80" t="b">
        <f t="shared" si="519"/>
        <v>0</v>
      </c>
      <c r="BP333" s="80" t="b">
        <f t="shared" si="520"/>
        <v>0</v>
      </c>
      <c r="BQ333" s="80" t="b">
        <f t="shared" si="521"/>
        <v>0</v>
      </c>
      <c r="BR333" s="80" t="b">
        <f t="shared" si="522"/>
        <v>0</v>
      </c>
      <c r="BS333" s="80" t="b">
        <f t="shared" si="523"/>
        <v>0</v>
      </c>
      <c r="BT333" s="80" t="b">
        <f t="shared" si="524"/>
        <v>0</v>
      </c>
      <c r="BU333" s="80" t="b">
        <f t="shared" si="525"/>
        <v>0</v>
      </c>
      <c r="BV333" s="80" t="b">
        <f t="shared" si="526"/>
        <v>0</v>
      </c>
      <c r="BW333" s="80" t="b">
        <f t="shared" si="527"/>
        <v>0</v>
      </c>
      <c r="BX333" s="80" t="b">
        <f t="shared" si="528"/>
        <v>0</v>
      </c>
      <c r="BY333" s="80" t="b">
        <f t="shared" si="529"/>
        <v>0</v>
      </c>
      <c r="BZ333" s="80" t="b">
        <f t="shared" si="530"/>
        <v>0</v>
      </c>
      <c r="CA333" s="80" t="b">
        <f t="shared" si="531"/>
        <v>0</v>
      </c>
      <c r="CB333" s="80" t="b">
        <f t="shared" si="532"/>
        <v>0</v>
      </c>
      <c r="CC333" s="80" t="b">
        <f t="shared" si="533"/>
        <v>0</v>
      </c>
      <c r="CD333" s="80" t="b">
        <f t="shared" si="534"/>
        <v>0</v>
      </c>
      <c r="CE333" s="80" t="b">
        <f t="shared" si="535"/>
        <v>0</v>
      </c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417">
        <f t="shared" si="473"/>
        <v>67</v>
      </c>
      <c r="GW333" s="415"/>
    </row>
    <row r="334" spans="1:205" ht="15">
      <c r="A334" s="364"/>
      <c r="B334" s="364"/>
      <c r="C334" s="75"/>
      <c r="D334" s="19"/>
      <c r="E334" s="19"/>
      <c r="F334" s="234">
        <v>150</v>
      </c>
      <c r="G334" s="81" t="str">
        <f t="shared" si="474"/>
        <v/>
      </c>
      <c r="H334" s="81" t="str">
        <f t="shared" si="475"/>
        <v/>
      </c>
      <c r="I334" s="81" t="str">
        <f t="shared" si="476"/>
        <v/>
      </c>
      <c r="J334" s="81" t="str">
        <f t="shared" si="477"/>
        <v/>
      </c>
      <c r="K334" s="81" t="str">
        <f t="shared" si="478"/>
        <v/>
      </c>
      <c r="L334" s="81" t="str">
        <f t="shared" si="479"/>
        <v/>
      </c>
      <c r="M334" s="81" t="str">
        <f t="shared" si="480"/>
        <v/>
      </c>
      <c r="N334" s="81" t="str">
        <f t="shared" si="481"/>
        <v/>
      </c>
      <c r="O334" s="81" t="str">
        <f t="shared" si="482"/>
        <v/>
      </c>
      <c r="P334" s="81" t="str">
        <f t="shared" si="483"/>
        <v/>
      </c>
      <c r="Q334" s="81" t="str">
        <f t="shared" si="484"/>
        <v/>
      </c>
      <c r="R334" s="81" t="str">
        <f t="shared" si="485"/>
        <v/>
      </c>
      <c r="S334" s="81" t="str">
        <f t="shared" si="486"/>
        <v/>
      </c>
      <c r="T334" s="81" t="str">
        <f t="shared" si="487"/>
        <v/>
      </c>
      <c r="U334" s="81" t="str">
        <f t="shared" si="488"/>
        <v/>
      </c>
      <c r="V334" s="81" t="str">
        <f t="shared" si="489"/>
        <v/>
      </c>
      <c r="W334" s="81" t="str">
        <f t="shared" si="490"/>
        <v/>
      </c>
      <c r="X334" s="81" t="str">
        <f t="shared" si="491"/>
        <v/>
      </c>
      <c r="Y334" s="81" t="str">
        <f t="shared" si="492"/>
        <v/>
      </c>
      <c r="Z334" s="81" t="str">
        <f t="shared" si="493"/>
        <v/>
      </c>
      <c r="AA334" s="81" t="str">
        <f t="shared" si="494"/>
        <v/>
      </c>
      <c r="AB334" s="81" t="str">
        <f t="shared" si="495"/>
        <v/>
      </c>
      <c r="AC334" s="81" t="str">
        <f t="shared" si="496"/>
        <v/>
      </c>
      <c r="AD334" s="81" t="str">
        <f t="shared" si="497"/>
        <v/>
      </c>
      <c r="AE334" s="81" t="str">
        <f t="shared" si="498"/>
        <v/>
      </c>
      <c r="AF334" s="81" t="str">
        <f t="shared" si="499"/>
        <v/>
      </c>
      <c r="AG334" s="81" t="str">
        <f t="shared" si="500"/>
        <v/>
      </c>
      <c r="AH334" s="81" t="str">
        <f t="shared" si="501"/>
        <v/>
      </c>
      <c r="AI334" s="81" t="str">
        <f t="shared" si="502"/>
        <v/>
      </c>
      <c r="AJ334" s="81" t="str">
        <f t="shared" si="503"/>
        <v/>
      </c>
      <c r="AK334" s="81" t="str">
        <f t="shared" si="504"/>
        <v/>
      </c>
      <c r="AL334" s="404" t="str">
        <f>IF(CALCULADORA!$M$2="VERANO",IF('H. VER.'!F159="","",'H. VER.'!F159),IF('H. INV.'!F159="","",'H. INV.'!F159))</f>
        <v/>
      </c>
      <c r="AM334" s="404" t="str">
        <f>IF(CALCULADORA!$M$2="VERANO",IF('H. VER.'!V159="","",'H. VER.'!V159),IF('H. INV.'!V159="","",'H. INV.'!V159))</f>
        <v/>
      </c>
      <c r="AN334" s="404" t="str">
        <f>IF(CALCULADORA!$M$2="VERANO",IF('H. VER.'!AL159="","",'H. VER.'!AL159),IF('H. INV.'!AL159="","",'H. INV.'!AL159))</f>
        <v/>
      </c>
      <c r="AO334" s="19"/>
      <c r="AP334" s="19"/>
      <c r="AQ334" s="19"/>
      <c r="AR334" s="19"/>
      <c r="AS334" s="19"/>
      <c r="AT334" s="19"/>
      <c r="AU334" s="19"/>
      <c r="AV334" s="19"/>
      <c r="AW334" s="75" t="str">
        <f t="shared" si="438"/>
        <v/>
      </c>
      <c r="AX334" s="75" t="str">
        <f t="shared" si="439"/>
        <v/>
      </c>
      <c r="AY334" s="75" t="str">
        <f t="shared" si="536"/>
        <v/>
      </c>
      <c r="AZ334" s="19"/>
      <c r="BA334" s="80" t="b">
        <f t="shared" si="505"/>
        <v>0</v>
      </c>
      <c r="BB334" s="80" t="b">
        <f t="shared" si="506"/>
        <v>0</v>
      </c>
      <c r="BC334" s="80" t="b">
        <f t="shared" si="507"/>
        <v>0</v>
      </c>
      <c r="BD334" s="80" t="b">
        <f t="shared" si="508"/>
        <v>0</v>
      </c>
      <c r="BE334" s="80" t="b">
        <f t="shared" si="509"/>
        <v>0</v>
      </c>
      <c r="BF334" s="80" t="b">
        <f t="shared" si="510"/>
        <v>0</v>
      </c>
      <c r="BG334" s="80" t="b">
        <f t="shared" si="511"/>
        <v>0</v>
      </c>
      <c r="BH334" s="80" t="b">
        <f t="shared" si="512"/>
        <v>0</v>
      </c>
      <c r="BI334" s="80" t="b">
        <f t="shared" si="513"/>
        <v>0</v>
      </c>
      <c r="BJ334" s="80" t="b">
        <f t="shared" si="514"/>
        <v>0</v>
      </c>
      <c r="BK334" s="80" t="b">
        <f t="shared" si="515"/>
        <v>0</v>
      </c>
      <c r="BL334" s="80" t="b">
        <f t="shared" si="516"/>
        <v>0</v>
      </c>
      <c r="BM334" s="80" t="b">
        <f t="shared" si="517"/>
        <v>0</v>
      </c>
      <c r="BN334" s="80" t="b">
        <f t="shared" si="518"/>
        <v>0</v>
      </c>
      <c r="BO334" s="80" t="b">
        <f t="shared" si="519"/>
        <v>0</v>
      </c>
      <c r="BP334" s="80" t="b">
        <f t="shared" si="520"/>
        <v>0</v>
      </c>
      <c r="BQ334" s="80" t="b">
        <f t="shared" si="521"/>
        <v>0</v>
      </c>
      <c r="BR334" s="80" t="b">
        <f t="shared" si="522"/>
        <v>0</v>
      </c>
      <c r="BS334" s="80" t="b">
        <f t="shared" si="523"/>
        <v>0</v>
      </c>
      <c r="BT334" s="80" t="b">
        <f t="shared" si="524"/>
        <v>0</v>
      </c>
      <c r="BU334" s="80" t="b">
        <f t="shared" si="525"/>
        <v>0</v>
      </c>
      <c r="BV334" s="80" t="b">
        <f t="shared" si="526"/>
        <v>0</v>
      </c>
      <c r="BW334" s="80" t="b">
        <f t="shared" si="527"/>
        <v>0</v>
      </c>
      <c r="BX334" s="80" t="b">
        <f t="shared" si="528"/>
        <v>0</v>
      </c>
      <c r="BY334" s="80" t="b">
        <f t="shared" si="529"/>
        <v>0</v>
      </c>
      <c r="BZ334" s="80" t="b">
        <f t="shared" si="530"/>
        <v>0</v>
      </c>
      <c r="CA334" s="80" t="b">
        <f t="shared" si="531"/>
        <v>0</v>
      </c>
      <c r="CB334" s="80" t="b">
        <f t="shared" si="532"/>
        <v>0</v>
      </c>
      <c r="CC334" s="80" t="b">
        <f t="shared" si="533"/>
        <v>0</v>
      </c>
      <c r="CD334" s="80" t="b">
        <f t="shared" si="534"/>
        <v>0</v>
      </c>
      <c r="CE334" s="80" t="b">
        <f t="shared" si="535"/>
        <v>0</v>
      </c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417">
        <f t="shared" si="473"/>
        <v>68</v>
      </c>
      <c r="GW334" s="415"/>
    </row>
    <row r="335" spans="1:205">
      <c r="A335" s="364"/>
      <c r="B335" s="364"/>
      <c r="C335" s="75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75">
        <f>COUNT(AL185:AL334)</f>
        <v>83</v>
      </c>
      <c r="AM335" s="75">
        <f>COUNT(AM185:AM334)</f>
        <v>49</v>
      </c>
      <c r="AN335" s="75">
        <f>COUNT(AN185:AN334)</f>
        <v>29</v>
      </c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417">
        <f t="shared" si="473"/>
        <v>69</v>
      </c>
      <c r="GW335" s="415"/>
    </row>
    <row r="336" spans="1:205">
      <c r="A336" s="418"/>
      <c r="B336" s="418"/>
      <c r="C336" s="454"/>
      <c r="D336" s="415"/>
      <c r="E336" s="415"/>
      <c r="F336" s="415"/>
      <c r="G336" s="415"/>
      <c r="H336" s="415"/>
      <c r="I336" s="415"/>
      <c r="J336" s="415"/>
      <c r="K336" s="415"/>
      <c r="L336" s="415"/>
      <c r="M336" s="415"/>
      <c r="N336" s="415"/>
      <c r="O336" s="415"/>
      <c r="P336" s="415"/>
      <c r="Q336" s="415"/>
      <c r="R336" s="415"/>
      <c r="S336" s="415"/>
      <c r="T336" s="415"/>
      <c r="U336" s="415"/>
      <c r="V336" s="415"/>
      <c r="W336" s="415"/>
      <c r="X336" s="415"/>
      <c r="Y336" s="415"/>
      <c r="Z336" s="415"/>
      <c r="AA336" s="415"/>
      <c r="AB336" s="415"/>
      <c r="AC336" s="415"/>
      <c r="AD336" s="415"/>
      <c r="AE336" s="415"/>
      <c r="AF336" s="415"/>
      <c r="AG336" s="415"/>
      <c r="AH336" s="415"/>
      <c r="AI336" s="415"/>
      <c r="AJ336" s="415"/>
      <c r="AK336" s="415"/>
      <c r="AL336" s="415"/>
      <c r="AM336" s="415"/>
      <c r="AN336" s="415"/>
      <c r="AO336" s="415"/>
      <c r="AP336" s="415"/>
      <c r="AQ336" s="415"/>
      <c r="AR336" s="415"/>
      <c r="AS336" s="415"/>
      <c r="AT336" s="415"/>
      <c r="AU336" s="415"/>
      <c r="AV336" s="415"/>
      <c r="AW336" s="415"/>
      <c r="AX336" s="415"/>
      <c r="AY336" s="415"/>
      <c r="AZ336" s="415"/>
      <c r="BA336" s="415"/>
      <c r="BB336" s="415"/>
      <c r="BC336" s="415"/>
      <c r="BD336" s="415"/>
      <c r="BE336" s="415"/>
      <c r="BF336" s="415"/>
      <c r="BG336" s="415"/>
      <c r="BH336" s="415"/>
      <c r="BI336" s="415"/>
      <c r="BJ336" s="415"/>
      <c r="BK336" s="415"/>
      <c r="BL336" s="415"/>
      <c r="BM336" s="415"/>
      <c r="BN336" s="415"/>
      <c r="BO336" s="415"/>
      <c r="BP336" s="415"/>
      <c r="BQ336" s="415"/>
      <c r="BR336" s="415"/>
      <c r="BS336" s="415"/>
      <c r="BT336" s="415"/>
      <c r="BU336" s="415"/>
      <c r="BV336" s="415"/>
      <c r="BW336" s="415"/>
      <c r="BX336" s="415"/>
      <c r="BY336" s="415"/>
      <c r="BZ336" s="415"/>
      <c r="CA336" s="415"/>
      <c r="CB336" s="415"/>
      <c r="CC336" s="415"/>
      <c r="CD336" s="415"/>
      <c r="CE336" s="415"/>
      <c r="CF336" s="415"/>
      <c r="CG336" s="415"/>
      <c r="CH336" s="415"/>
      <c r="CI336" s="415"/>
      <c r="CJ336" s="415"/>
      <c r="CK336" s="415"/>
      <c r="CL336" s="415"/>
      <c r="CM336" s="415"/>
      <c r="CN336" s="415"/>
      <c r="CO336" s="415"/>
      <c r="CP336" s="415"/>
      <c r="CQ336" s="415"/>
      <c r="CR336" s="415"/>
      <c r="CS336" s="415"/>
      <c r="CT336" s="415"/>
      <c r="CU336" s="415"/>
      <c r="CV336" s="415"/>
      <c r="CW336" s="415"/>
      <c r="CX336" s="415"/>
      <c r="CY336" s="415"/>
      <c r="CZ336" s="415"/>
      <c r="DA336" s="415"/>
      <c r="DB336" s="415"/>
      <c r="DC336" s="415"/>
      <c r="DD336" s="415"/>
      <c r="DE336" s="415"/>
      <c r="DF336" s="415"/>
      <c r="DG336" s="415"/>
      <c r="DH336" s="415"/>
      <c r="DI336" s="415"/>
      <c r="DJ336" s="415"/>
      <c r="DK336" s="415"/>
      <c r="DL336" s="415"/>
      <c r="DM336" s="415"/>
      <c r="DN336" s="415"/>
      <c r="DO336" s="415"/>
      <c r="DP336" s="415"/>
      <c r="DQ336" s="415"/>
      <c r="DR336" s="415"/>
      <c r="DS336" s="415"/>
      <c r="DT336" s="415"/>
      <c r="DU336" s="415"/>
      <c r="DV336" s="415"/>
      <c r="DW336" s="415"/>
      <c r="DX336" s="415"/>
      <c r="DY336" s="415"/>
      <c r="DZ336" s="415"/>
      <c r="EA336" s="415"/>
      <c r="EB336" s="415"/>
      <c r="EC336" s="415"/>
      <c r="ED336" s="415"/>
      <c r="EE336" s="415"/>
      <c r="EF336" s="415"/>
      <c r="EG336" s="415"/>
      <c r="EH336" s="415"/>
      <c r="EI336" s="415"/>
      <c r="EJ336" s="415"/>
      <c r="EK336" s="415"/>
      <c r="EL336" s="415"/>
      <c r="EM336" s="415"/>
      <c r="EN336" s="415"/>
      <c r="EO336" s="415"/>
      <c r="EP336" s="415"/>
      <c r="EQ336" s="415"/>
      <c r="ER336" s="415"/>
      <c r="ES336" s="415"/>
      <c r="ET336" s="415"/>
      <c r="EU336" s="415"/>
      <c r="EV336" s="415"/>
      <c r="EW336" s="415"/>
      <c r="EX336" s="415"/>
      <c r="EY336" s="415"/>
      <c r="EZ336" s="415"/>
      <c r="FA336" s="415"/>
      <c r="FB336" s="415"/>
      <c r="FC336" s="415"/>
      <c r="FD336" s="415"/>
      <c r="FE336" s="415"/>
      <c r="FF336" s="415"/>
      <c r="FG336" s="415"/>
      <c r="FH336" s="415"/>
      <c r="FI336" s="415"/>
      <c r="FJ336" s="415"/>
      <c r="FK336" s="415"/>
      <c r="FL336" s="415"/>
      <c r="FM336" s="415"/>
      <c r="FN336" s="415"/>
      <c r="FO336" s="415"/>
      <c r="FP336" s="415"/>
      <c r="FQ336" s="415"/>
      <c r="FR336" s="415"/>
      <c r="FS336" s="415"/>
      <c r="FT336" s="415"/>
      <c r="FU336" s="415"/>
      <c r="FV336" s="415"/>
      <c r="FW336" s="415"/>
      <c r="FX336" s="415"/>
      <c r="FY336" s="415"/>
      <c r="FZ336" s="415"/>
      <c r="GA336" s="415"/>
      <c r="GB336" s="415"/>
      <c r="GC336" s="415"/>
      <c r="GD336" s="415"/>
      <c r="GE336" s="415"/>
      <c r="GF336" s="415"/>
      <c r="GG336" s="415"/>
      <c r="GH336" s="415"/>
      <c r="GI336" s="415"/>
      <c r="GJ336" s="415"/>
      <c r="GK336" s="415"/>
      <c r="GL336" s="415"/>
      <c r="GM336" s="415"/>
      <c r="GN336" s="415"/>
      <c r="GO336" s="415"/>
      <c r="GP336" s="415"/>
      <c r="GQ336" s="415"/>
      <c r="GR336" s="415"/>
      <c r="GS336" s="415"/>
      <c r="GT336" s="415"/>
      <c r="GU336" s="415"/>
      <c r="GV336" s="417">
        <f t="shared" si="473"/>
        <v>70</v>
      </c>
      <c r="GW336" s="415"/>
    </row>
    <row r="337" spans="1:205">
      <c r="A337" s="418"/>
      <c r="B337" s="418"/>
      <c r="C337" s="454"/>
      <c r="D337" s="415"/>
      <c r="E337" s="415"/>
      <c r="F337" s="415"/>
      <c r="G337" s="415"/>
      <c r="H337" s="415"/>
      <c r="I337" s="415"/>
      <c r="J337" s="415"/>
      <c r="K337" s="415"/>
      <c r="L337" s="415"/>
      <c r="M337" s="415"/>
      <c r="N337" s="415"/>
      <c r="O337" s="415"/>
      <c r="P337" s="415"/>
      <c r="Q337" s="415"/>
      <c r="R337" s="415"/>
      <c r="S337" s="415"/>
      <c r="T337" s="415"/>
      <c r="U337" s="415"/>
      <c r="V337" s="415"/>
      <c r="W337" s="415"/>
      <c r="X337" s="415"/>
      <c r="Y337" s="415"/>
      <c r="Z337" s="415"/>
      <c r="AA337" s="415"/>
      <c r="AB337" s="415"/>
      <c r="AC337" s="415"/>
      <c r="AD337" s="415"/>
      <c r="AE337" s="415"/>
      <c r="AF337" s="415"/>
      <c r="AG337" s="415"/>
      <c r="AH337" s="415"/>
      <c r="AI337" s="415"/>
      <c r="AJ337" s="415"/>
      <c r="AK337" s="415"/>
      <c r="AL337" s="415"/>
      <c r="AM337" s="415"/>
      <c r="AN337" s="415"/>
      <c r="AO337" s="415"/>
      <c r="AP337" s="415"/>
      <c r="AQ337" s="415"/>
      <c r="AR337" s="415"/>
      <c r="AS337" s="415"/>
      <c r="AT337" s="415"/>
      <c r="AU337" s="415"/>
      <c r="AV337" s="415"/>
      <c r="AW337" s="415"/>
      <c r="AX337" s="415"/>
      <c r="AY337" s="415"/>
      <c r="AZ337" s="415"/>
      <c r="BA337" s="415"/>
      <c r="BB337" s="415"/>
      <c r="BC337" s="415"/>
      <c r="BD337" s="415"/>
      <c r="BE337" s="415"/>
      <c r="BF337" s="415"/>
      <c r="BG337" s="415"/>
      <c r="BH337" s="415"/>
      <c r="BI337" s="415"/>
      <c r="BJ337" s="415"/>
      <c r="BK337" s="415"/>
      <c r="BL337" s="415"/>
      <c r="BM337" s="415"/>
      <c r="BN337" s="415"/>
      <c r="BO337" s="415"/>
      <c r="BP337" s="415"/>
      <c r="BQ337" s="415"/>
      <c r="BR337" s="415"/>
      <c r="BS337" s="415"/>
      <c r="BT337" s="415"/>
      <c r="BU337" s="415"/>
      <c r="BV337" s="415"/>
      <c r="BW337" s="415"/>
      <c r="BX337" s="415"/>
      <c r="BY337" s="415"/>
      <c r="BZ337" s="415"/>
      <c r="CA337" s="415"/>
      <c r="CB337" s="415"/>
      <c r="CC337" s="415"/>
      <c r="CD337" s="415"/>
      <c r="CE337" s="415"/>
      <c r="CF337" s="415"/>
      <c r="CG337" s="415"/>
      <c r="CH337" s="415"/>
      <c r="CI337" s="415"/>
      <c r="CJ337" s="415"/>
      <c r="CK337" s="415"/>
      <c r="CL337" s="415"/>
      <c r="CM337" s="415"/>
      <c r="CN337" s="415"/>
      <c r="CO337" s="415"/>
      <c r="CP337" s="415"/>
      <c r="CQ337" s="415"/>
      <c r="CR337" s="415"/>
      <c r="CS337" s="415"/>
      <c r="CT337" s="415"/>
      <c r="CU337" s="415"/>
      <c r="CV337" s="415"/>
      <c r="CW337" s="415"/>
      <c r="CX337" s="415"/>
      <c r="CY337" s="415"/>
      <c r="CZ337" s="415"/>
      <c r="DA337" s="415"/>
      <c r="DB337" s="415"/>
      <c r="DC337" s="415"/>
      <c r="DD337" s="415"/>
      <c r="DE337" s="415"/>
      <c r="DF337" s="415"/>
      <c r="DG337" s="415"/>
      <c r="DH337" s="415"/>
      <c r="DI337" s="415"/>
      <c r="DJ337" s="415"/>
      <c r="DK337" s="415"/>
      <c r="DL337" s="415"/>
      <c r="DM337" s="415"/>
      <c r="DN337" s="415"/>
      <c r="DO337" s="415"/>
      <c r="DP337" s="415"/>
      <c r="DQ337" s="415"/>
      <c r="DR337" s="415"/>
      <c r="DS337" s="415"/>
      <c r="DT337" s="415"/>
      <c r="DU337" s="415"/>
      <c r="DV337" s="415"/>
      <c r="DW337" s="415"/>
      <c r="DX337" s="415"/>
      <c r="DY337" s="415"/>
      <c r="DZ337" s="415"/>
      <c r="EA337" s="415"/>
      <c r="EB337" s="415"/>
      <c r="EC337" s="415"/>
      <c r="ED337" s="415"/>
      <c r="EE337" s="415"/>
      <c r="EF337" s="415"/>
      <c r="EG337" s="415"/>
      <c r="EH337" s="415"/>
      <c r="EI337" s="415"/>
      <c r="EJ337" s="415"/>
      <c r="EK337" s="415"/>
      <c r="EL337" s="415"/>
      <c r="EM337" s="415"/>
      <c r="EN337" s="415"/>
      <c r="EO337" s="415"/>
      <c r="EP337" s="415"/>
      <c r="EQ337" s="415"/>
      <c r="ER337" s="415"/>
      <c r="ES337" s="415"/>
      <c r="ET337" s="415"/>
      <c r="EU337" s="415"/>
      <c r="EV337" s="415"/>
      <c r="EW337" s="415"/>
      <c r="EX337" s="415"/>
      <c r="EY337" s="415"/>
      <c r="EZ337" s="415"/>
      <c r="FA337" s="415"/>
      <c r="FB337" s="415"/>
      <c r="FC337" s="415"/>
      <c r="FD337" s="415"/>
      <c r="FE337" s="415"/>
      <c r="FF337" s="415"/>
      <c r="FG337" s="415"/>
      <c r="FH337" s="415"/>
      <c r="FI337" s="415"/>
      <c r="FJ337" s="415"/>
      <c r="FK337" s="415"/>
      <c r="FL337" s="415"/>
      <c r="FM337" s="415"/>
      <c r="FN337" s="415"/>
      <c r="FO337" s="415"/>
      <c r="FP337" s="415"/>
      <c r="FQ337" s="415"/>
      <c r="FR337" s="415"/>
      <c r="FS337" s="415"/>
      <c r="FT337" s="415"/>
      <c r="FU337" s="415"/>
      <c r="FV337" s="415"/>
      <c r="FW337" s="415"/>
      <c r="FX337" s="415"/>
      <c r="FY337" s="415"/>
      <c r="FZ337" s="415"/>
      <c r="GA337" s="415"/>
      <c r="GB337" s="415"/>
      <c r="GC337" s="415"/>
      <c r="GD337" s="415"/>
      <c r="GE337" s="415"/>
      <c r="GF337" s="415"/>
      <c r="GG337" s="415"/>
      <c r="GH337" s="415"/>
      <c r="GI337" s="415"/>
      <c r="GJ337" s="415"/>
      <c r="GK337" s="415"/>
      <c r="GL337" s="415"/>
      <c r="GM337" s="415"/>
      <c r="GN337" s="415"/>
      <c r="GO337" s="415"/>
      <c r="GP337" s="415"/>
      <c r="GQ337" s="415"/>
      <c r="GR337" s="415"/>
      <c r="GS337" s="415"/>
      <c r="GT337" s="415"/>
      <c r="GU337" s="415"/>
      <c r="GV337" s="417">
        <f t="shared" si="473"/>
        <v>71</v>
      </c>
      <c r="GW337" s="415"/>
    </row>
    <row r="338" spans="1:205">
      <c r="A338" s="418"/>
      <c r="B338" s="418"/>
      <c r="C338" s="454"/>
      <c r="D338" s="415"/>
      <c r="E338" s="415"/>
      <c r="F338" s="415"/>
      <c r="G338" s="415"/>
      <c r="H338" s="415"/>
      <c r="I338" s="415"/>
      <c r="J338" s="415"/>
      <c r="K338" s="415"/>
      <c r="L338" s="415"/>
      <c r="M338" s="415"/>
      <c r="N338" s="415"/>
      <c r="O338" s="415"/>
      <c r="P338" s="415"/>
      <c r="Q338" s="415"/>
      <c r="R338" s="415"/>
      <c r="S338" s="415"/>
      <c r="T338" s="415"/>
      <c r="U338" s="415"/>
      <c r="V338" s="415"/>
      <c r="W338" s="415"/>
      <c r="X338" s="415"/>
      <c r="Y338" s="415"/>
      <c r="Z338" s="415"/>
      <c r="AA338" s="415"/>
      <c r="AB338" s="415"/>
      <c r="AC338" s="415"/>
      <c r="AD338" s="415"/>
      <c r="AE338" s="415"/>
      <c r="AF338" s="415"/>
      <c r="AG338" s="415"/>
      <c r="AH338" s="415"/>
      <c r="AI338" s="415"/>
      <c r="AJ338" s="415"/>
      <c r="AK338" s="415"/>
      <c r="AL338" s="415"/>
      <c r="AM338" s="415"/>
      <c r="AN338" s="415"/>
      <c r="AO338" s="415"/>
      <c r="AP338" s="415"/>
      <c r="AQ338" s="415"/>
      <c r="AR338" s="415"/>
      <c r="AS338" s="415"/>
      <c r="AT338" s="415"/>
      <c r="AU338" s="415"/>
      <c r="AV338" s="415"/>
      <c r="AW338" s="415"/>
      <c r="AX338" s="415"/>
      <c r="AY338" s="415"/>
      <c r="AZ338" s="415"/>
      <c r="BA338" s="415"/>
      <c r="BB338" s="415"/>
      <c r="BC338" s="415"/>
      <c r="BD338" s="415"/>
      <c r="BE338" s="415"/>
      <c r="BF338" s="415"/>
      <c r="BG338" s="415"/>
      <c r="BH338" s="415"/>
      <c r="BI338" s="415"/>
      <c r="BJ338" s="415"/>
      <c r="BK338" s="415"/>
      <c r="BL338" s="415"/>
      <c r="BM338" s="415"/>
      <c r="BN338" s="415"/>
      <c r="BO338" s="415"/>
      <c r="BP338" s="415"/>
      <c r="BQ338" s="415"/>
      <c r="BR338" s="415"/>
      <c r="BS338" s="415"/>
      <c r="BT338" s="415"/>
      <c r="BU338" s="415"/>
      <c r="BV338" s="415"/>
      <c r="BW338" s="415"/>
      <c r="BX338" s="415"/>
      <c r="BY338" s="415"/>
      <c r="BZ338" s="415"/>
      <c r="CA338" s="415"/>
      <c r="CB338" s="415"/>
      <c r="CC338" s="415"/>
      <c r="CD338" s="415"/>
      <c r="CE338" s="415"/>
      <c r="CF338" s="415"/>
      <c r="CG338" s="415"/>
      <c r="CH338" s="415"/>
      <c r="CI338" s="415"/>
      <c r="CJ338" s="415"/>
      <c r="CK338" s="415"/>
      <c r="CL338" s="415"/>
      <c r="CM338" s="415"/>
      <c r="CN338" s="415"/>
      <c r="CO338" s="415"/>
      <c r="CP338" s="415"/>
      <c r="CQ338" s="415"/>
      <c r="CR338" s="415"/>
      <c r="CS338" s="415"/>
      <c r="CT338" s="415"/>
      <c r="CU338" s="415"/>
      <c r="CV338" s="415"/>
      <c r="CW338" s="415"/>
      <c r="CX338" s="415"/>
      <c r="CY338" s="415"/>
      <c r="CZ338" s="415"/>
      <c r="DA338" s="415"/>
      <c r="DB338" s="415"/>
      <c r="DC338" s="415"/>
      <c r="DD338" s="415"/>
      <c r="DE338" s="415"/>
      <c r="DF338" s="415"/>
      <c r="DG338" s="415"/>
      <c r="DH338" s="415"/>
      <c r="DI338" s="415"/>
      <c r="DJ338" s="415"/>
      <c r="DK338" s="415"/>
      <c r="DL338" s="415"/>
      <c r="DM338" s="415"/>
      <c r="DN338" s="415"/>
      <c r="DO338" s="415"/>
      <c r="DP338" s="415"/>
      <c r="DQ338" s="415"/>
      <c r="DR338" s="415"/>
      <c r="DS338" s="415"/>
      <c r="DT338" s="415"/>
      <c r="DU338" s="415"/>
      <c r="DV338" s="415"/>
      <c r="DW338" s="415"/>
      <c r="DX338" s="415"/>
      <c r="DY338" s="415"/>
      <c r="DZ338" s="415"/>
      <c r="EA338" s="415"/>
      <c r="EB338" s="415"/>
      <c r="EC338" s="415"/>
      <c r="ED338" s="415"/>
      <c r="EE338" s="415"/>
      <c r="EF338" s="415"/>
      <c r="EG338" s="415"/>
      <c r="EH338" s="415"/>
      <c r="EI338" s="415"/>
      <c r="EJ338" s="415"/>
      <c r="EK338" s="415"/>
      <c r="EL338" s="415"/>
      <c r="EM338" s="415"/>
      <c r="EN338" s="415"/>
      <c r="EO338" s="415"/>
      <c r="EP338" s="415"/>
      <c r="EQ338" s="415"/>
      <c r="ER338" s="415"/>
      <c r="ES338" s="415"/>
      <c r="ET338" s="415"/>
      <c r="EU338" s="415"/>
      <c r="EV338" s="415"/>
      <c r="EW338" s="415"/>
      <c r="EX338" s="415"/>
      <c r="EY338" s="415"/>
      <c r="EZ338" s="415"/>
      <c r="FA338" s="415"/>
      <c r="FB338" s="415"/>
      <c r="FC338" s="415"/>
      <c r="FD338" s="415"/>
      <c r="FE338" s="415"/>
      <c r="FF338" s="415"/>
      <c r="FG338" s="415"/>
      <c r="FH338" s="415"/>
      <c r="FI338" s="415"/>
      <c r="FJ338" s="415"/>
      <c r="FK338" s="415"/>
      <c r="FL338" s="415"/>
      <c r="FM338" s="415"/>
      <c r="FN338" s="415"/>
      <c r="FO338" s="415"/>
      <c r="FP338" s="415"/>
      <c r="FQ338" s="415"/>
      <c r="FR338" s="415"/>
      <c r="FS338" s="415"/>
      <c r="FT338" s="415"/>
      <c r="FU338" s="415"/>
      <c r="FV338" s="415"/>
      <c r="FW338" s="415"/>
      <c r="FX338" s="415"/>
      <c r="FY338" s="415"/>
      <c r="FZ338" s="415"/>
      <c r="GA338" s="415"/>
      <c r="GB338" s="415"/>
      <c r="GC338" s="415"/>
      <c r="GD338" s="415"/>
      <c r="GE338" s="415"/>
      <c r="GF338" s="415"/>
      <c r="GG338" s="415"/>
      <c r="GH338" s="415"/>
      <c r="GI338" s="415"/>
      <c r="GJ338" s="415"/>
      <c r="GK338" s="415"/>
      <c r="GL338" s="415"/>
      <c r="GM338" s="415"/>
      <c r="GN338" s="415"/>
      <c r="GO338" s="415"/>
      <c r="GP338" s="415"/>
      <c r="GQ338" s="415"/>
      <c r="GR338" s="415"/>
      <c r="GS338" s="415"/>
      <c r="GT338" s="415"/>
      <c r="GU338" s="415"/>
      <c r="GV338" s="417">
        <f t="shared" si="473"/>
        <v>72</v>
      </c>
      <c r="GW338" s="415"/>
    </row>
    <row r="339" spans="1:205">
      <c r="A339" s="418"/>
      <c r="B339" s="418"/>
      <c r="C339" s="454"/>
      <c r="D339" s="415"/>
      <c r="E339" s="415"/>
      <c r="F339" s="415"/>
      <c r="G339" s="415"/>
      <c r="H339" s="415"/>
      <c r="I339" s="415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5"/>
      <c r="BJ339" s="415"/>
      <c r="BK339" s="415"/>
      <c r="BL339" s="415"/>
      <c r="BM339" s="415"/>
      <c r="BN339" s="415"/>
      <c r="BO339" s="415"/>
      <c r="BP339" s="415"/>
      <c r="BQ339" s="415"/>
      <c r="BR339" s="415"/>
      <c r="BS339" s="415"/>
      <c r="BT339" s="415"/>
      <c r="BU339" s="415"/>
      <c r="BV339" s="415"/>
      <c r="BW339" s="415"/>
      <c r="BX339" s="415"/>
      <c r="BY339" s="415"/>
      <c r="BZ339" s="415"/>
      <c r="CA339" s="415"/>
      <c r="CB339" s="415"/>
      <c r="CC339" s="415"/>
      <c r="CD339" s="415"/>
      <c r="CE339" s="415"/>
      <c r="CF339" s="415"/>
      <c r="CG339" s="415"/>
      <c r="CH339" s="415"/>
      <c r="CI339" s="415"/>
      <c r="CJ339" s="415"/>
      <c r="CK339" s="415"/>
      <c r="CL339" s="415"/>
      <c r="CM339" s="415"/>
      <c r="CN339" s="415"/>
      <c r="CO339" s="415"/>
      <c r="CP339" s="415"/>
      <c r="CQ339" s="415"/>
      <c r="CR339" s="415"/>
      <c r="CS339" s="415"/>
      <c r="CT339" s="415"/>
      <c r="CU339" s="415"/>
      <c r="CV339" s="415"/>
      <c r="CW339" s="415"/>
      <c r="CX339" s="415"/>
      <c r="CY339" s="415"/>
      <c r="CZ339" s="415"/>
      <c r="DA339" s="415"/>
      <c r="DB339" s="415"/>
      <c r="DC339" s="415"/>
      <c r="DD339" s="415"/>
      <c r="DE339" s="415"/>
      <c r="DF339" s="415"/>
      <c r="DG339" s="415"/>
      <c r="DH339" s="415"/>
      <c r="DI339" s="415"/>
      <c r="DJ339" s="415"/>
      <c r="DK339" s="415"/>
      <c r="DL339" s="415"/>
      <c r="DM339" s="415"/>
      <c r="DN339" s="415"/>
      <c r="DO339" s="415"/>
      <c r="DP339" s="415"/>
      <c r="DQ339" s="415"/>
      <c r="DR339" s="415"/>
      <c r="DS339" s="415"/>
      <c r="DT339" s="415"/>
      <c r="DU339" s="415"/>
      <c r="DV339" s="415"/>
      <c r="DW339" s="415"/>
      <c r="DX339" s="415"/>
      <c r="DY339" s="415"/>
      <c r="DZ339" s="415"/>
      <c r="EA339" s="415"/>
      <c r="EB339" s="415"/>
      <c r="EC339" s="415"/>
      <c r="ED339" s="415"/>
      <c r="EE339" s="415"/>
      <c r="EF339" s="415"/>
      <c r="EG339" s="415"/>
      <c r="EH339" s="415"/>
      <c r="EI339" s="415"/>
      <c r="EJ339" s="415"/>
      <c r="EK339" s="415"/>
      <c r="EL339" s="415"/>
      <c r="EM339" s="415"/>
      <c r="EN339" s="415"/>
      <c r="EO339" s="415"/>
      <c r="EP339" s="415"/>
      <c r="EQ339" s="415"/>
      <c r="ER339" s="415"/>
      <c r="ES339" s="415"/>
      <c r="ET339" s="415"/>
      <c r="EU339" s="415"/>
      <c r="EV339" s="415"/>
      <c r="EW339" s="415"/>
      <c r="EX339" s="415"/>
      <c r="EY339" s="415"/>
      <c r="EZ339" s="415"/>
      <c r="FA339" s="415"/>
      <c r="FB339" s="415"/>
      <c r="FC339" s="415"/>
      <c r="FD339" s="415"/>
      <c r="FE339" s="415"/>
      <c r="FF339" s="415"/>
      <c r="FG339" s="415"/>
      <c r="FH339" s="415"/>
      <c r="FI339" s="415"/>
      <c r="FJ339" s="415"/>
      <c r="FK339" s="415"/>
      <c r="FL339" s="415"/>
      <c r="FM339" s="415"/>
      <c r="FN339" s="415"/>
      <c r="FO339" s="415"/>
      <c r="FP339" s="415"/>
      <c r="FQ339" s="415"/>
      <c r="FR339" s="415"/>
      <c r="FS339" s="415"/>
      <c r="FT339" s="415"/>
      <c r="FU339" s="415"/>
      <c r="FV339" s="415"/>
      <c r="FW339" s="415"/>
      <c r="FX339" s="415"/>
      <c r="FY339" s="415"/>
      <c r="FZ339" s="415"/>
      <c r="GA339" s="415"/>
      <c r="GB339" s="415"/>
      <c r="GC339" s="415"/>
      <c r="GD339" s="415"/>
      <c r="GE339" s="415"/>
      <c r="GF339" s="415"/>
      <c r="GG339" s="415"/>
      <c r="GH339" s="415"/>
      <c r="GI339" s="415"/>
      <c r="GJ339" s="415"/>
      <c r="GK339" s="415"/>
      <c r="GL339" s="415"/>
      <c r="GM339" s="415"/>
      <c r="GN339" s="415"/>
      <c r="GO339" s="415"/>
      <c r="GP339" s="415"/>
      <c r="GQ339" s="415"/>
      <c r="GR339" s="415"/>
      <c r="GS339" s="415"/>
      <c r="GT339" s="415"/>
      <c r="GU339" s="415"/>
      <c r="GV339" s="417" t="str">
        <f t="shared" si="473"/>
        <v/>
      </c>
      <c r="GW339" s="415"/>
    </row>
    <row r="340" spans="1:205">
      <c r="A340" s="418"/>
      <c r="B340" s="418"/>
      <c r="C340" s="454"/>
      <c r="D340" s="415"/>
      <c r="E340" s="415"/>
      <c r="F340" s="415"/>
      <c r="G340" s="415"/>
      <c r="H340" s="415"/>
      <c r="I340" s="415"/>
      <c r="J340" s="415"/>
      <c r="K340" s="415"/>
      <c r="L340" s="415"/>
      <c r="M340" s="415"/>
      <c r="N340" s="415"/>
      <c r="O340" s="415"/>
      <c r="P340" s="415"/>
      <c r="Q340" s="415"/>
      <c r="R340" s="415"/>
      <c r="S340" s="415"/>
      <c r="T340" s="415"/>
      <c r="U340" s="415"/>
      <c r="V340" s="415"/>
      <c r="W340" s="415"/>
      <c r="X340" s="415"/>
      <c r="Y340" s="415"/>
      <c r="Z340" s="415"/>
      <c r="AA340" s="415"/>
      <c r="AB340" s="415"/>
      <c r="AC340" s="415"/>
      <c r="AD340" s="415"/>
      <c r="AE340" s="415"/>
      <c r="AF340" s="415"/>
      <c r="AG340" s="415"/>
      <c r="AH340" s="415"/>
      <c r="AI340" s="415"/>
      <c r="AJ340" s="415"/>
      <c r="AK340" s="415"/>
      <c r="AL340" s="415"/>
      <c r="AM340" s="415"/>
      <c r="AN340" s="415"/>
      <c r="AO340" s="415"/>
      <c r="AP340" s="415"/>
      <c r="AQ340" s="415"/>
      <c r="AR340" s="415"/>
      <c r="AS340" s="415"/>
      <c r="AT340" s="415"/>
      <c r="AU340" s="415"/>
      <c r="AV340" s="415"/>
      <c r="AW340" s="415"/>
      <c r="AX340" s="415"/>
      <c r="AY340" s="415"/>
      <c r="AZ340" s="415"/>
      <c r="BA340" s="415"/>
      <c r="BB340" s="415"/>
      <c r="BC340" s="415"/>
      <c r="BD340" s="415"/>
      <c r="BE340" s="415"/>
      <c r="BF340" s="415"/>
      <c r="BG340" s="415"/>
      <c r="BH340" s="415"/>
      <c r="BI340" s="415"/>
      <c r="BJ340" s="415"/>
      <c r="BK340" s="415"/>
      <c r="BL340" s="415"/>
      <c r="BM340" s="415"/>
      <c r="BN340" s="415"/>
      <c r="BO340" s="415"/>
      <c r="BP340" s="415"/>
      <c r="BQ340" s="415"/>
      <c r="BR340" s="415"/>
      <c r="BS340" s="415"/>
      <c r="BT340" s="415"/>
      <c r="BU340" s="415"/>
      <c r="BV340" s="415"/>
      <c r="BW340" s="415"/>
      <c r="BX340" s="415"/>
      <c r="BY340" s="415"/>
      <c r="BZ340" s="415"/>
      <c r="CA340" s="415"/>
      <c r="CB340" s="415"/>
      <c r="CC340" s="415"/>
      <c r="CD340" s="415"/>
      <c r="CE340" s="415"/>
      <c r="CF340" s="415"/>
      <c r="CG340" s="415"/>
      <c r="CH340" s="415"/>
      <c r="CI340" s="415"/>
      <c r="CJ340" s="415"/>
      <c r="CK340" s="415"/>
      <c r="CL340" s="415"/>
      <c r="CM340" s="415"/>
      <c r="CN340" s="415"/>
      <c r="CO340" s="415"/>
      <c r="CP340" s="415"/>
      <c r="CQ340" s="415"/>
      <c r="CR340" s="415"/>
      <c r="CS340" s="415"/>
      <c r="CT340" s="415"/>
      <c r="CU340" s="415"/>
      <c r="CV340" s="415"/>
      <c r="CW340" s="415"/>
      <c r="CX340" s="415"/>
      <c r="CY340" s="415"/>
      <c r="CZ340" s="415"/>
      <c r="DA340" s="415"/>
      <c r="DB340" s="415"/>
      <c r="DC340" s="415"/>
      <c r="DD340" s="415"/>
      <c r="DE340" s="415"/>
      <c r="DF340" s="415"/>
      <c r="DG340" s="415"/>
      <c r="DH340" s="415"/>
      <c r="DI340" s="415"/>
      <c r="DJ340" s="415"/>
      <c r="DK340" s="415"/>
      <c r="DL340" s="415"/>
      <c r="DM340" s="415"/>
      <c r="DN340" s="415"/>
      <c r="DO340" s="415"/>
      <c r="DP340" s="415"/>
      <c r="DQ340" s="415"/>
      <c r="DR340" s="415"/>
      <c r="DS340" s="415"/>
      <c r="DT340" s="415"/>
      <c r="DU340" s="415"/>
      <c r="DV340" s="415"/>
      <c r="DW340" s="415"/>
      <c r="DX340" s="415"/>
      <c r="DY340" s="415"/>
      <c r="DZ340" s="415"/>
      <c r="EA340" s="415"/>
      <c r="EB340" s="415"/>
      <c r="EC340" s="415"/>
      <c r="ED340" s="415"/>
      <c r="EE340" s="415"/>
      <c r="EF340" s="415"/>
      <c r="EG340" s="415"/>
      <c r="EH340" s="415"/>
      <c r="EI340" s="415"/>
      <c r="EJ340" s="415"/>
      <c r="EK340" s="415"/>
      <c r="EL340" s="415"/>
      <c r="EM340" s="415"/>
      <c r="EN340" s="415"/>
      <c r="EO340" s="415"/>
      <c r="EP340" s="415"/>
      <c r="EQ340" s="415"/>
      <c r="ER340" s="415"/>
      <c r="ES340" s="415"/>
      <c r="ET340" s="415"/>
      <c r="EU340" s="415"/>
      <c r="EV340" s="415"/>
      <c r="EW340" s="415"/>
      <c r="EX340" s="415"/>
      <c r="EY340" s="415"/>
      <c r="EZ340" s="415"/>
      <c r="FA340" s="415"/>
      <c r="FB340" s="415"/>
      <c r="FC340" s="415"/>
      <c r="FD340" s="415"/>
      <c r="FE340" s="415"/>
      <c r="FF340" s="415"/>
      <c r="FG340" s="415"/>
      <c r="FH340" s="415"/>
      <c r="FI340" s="415"/>
      <c r="FJ340" s="415"/>
      <c r="FK340" s="415"/>
      <c r="FL340" s="415"/>
      <c r="FM340" s="415"/>
      <c r="FN340" s="415"/>
      <c r="FO340" s="415"/>
      <c r="FP340" s="415"/>
      <c r="FQ340" s="415"/>
      <c r="FR340" s="415"/>
      <c r="FS340" s="415"/>
      <c r="FT340" s="415"/>
      <c r="FU340" s="415"/>
      <c r="FV340" s="415"/>
      <c r="FW340" s="415"/>
      <c r="FX340" s="415"/>
      <c r="FY340" s="415"/>
      <c r="FZ340" s="415"/>
      <c r="GA340" s="415"/>
      <c r="GB340" s="415"/>
      <c r="GC340" s="415"/>
      <c r="GD340" s="415"/>
      <c r="GE340" s="415"/>
      <c r="GF340" s="415"/>
      <c r="GG340" s="415"/>
      <c r="GH340" s="415"/>
      <c r="GI340" s="415"/>
      <c r="GJ340" s="415"/>
      <c r="GK340" s="415"/>
      <c r="GL340" s="415"/>
      <c r="GM340" s="415"/>
      <c r="GN340" s="415"/>
      <c r="GO340" s="415"/>
      <c r="GP340" s="415"/>
      <c r="GQ340" s="415"/>
      <c r="GR340" s="415"/>
      <c r="GS340" s="415"/>
      <c r="GT340" s="415"/>
      <c r="GU340" s="415"/>
      <c r="GV340" s="417" t="str">
        <f t="shared" si="473"/>
        <v/>
      </c>
      <c r="GW340" s="415"/>
    </row>
    <row r="341" spans="1:205">
      <c r="A341" s="418"/>
      <c r="B341" s="418"/>
      <c r="C341" s="454"/>
      <c r="D341" s="415"/>
      <c r="E341" s="415"/>
      <c r="F341" s="415"/>
      <c r="G341" s="415"/>
      <c r="H341" s="415"/>
      <c r="I341" s="415"/>
      <c r="J341" s="415"/>
      <c r="K341" s="415"/>
      <c r="L341" s="415"/>
      <c r="M341" s="415"/>
      <c r="N341" s="415"/>
      <c r="O341" s="415"/>
      <c r="P341" s="415"/>
      <c r="Q341" s="415"/>
      <c r="R341" s="415"/>
      <c r="S341" s="415"/>
      <c r="T341" s="415"/>
      <c r="U341" s="415"/>
      <c r="V341" s="415"/>
      <c r="W341" s="415"/>
      <c r="X341" s="415"/>
      <c r="Y341" s="415"/>
      <c r="Z341" s="415"/>
      <c r="AA341" s="415"/>
      <c r="AB341" s="415"/>
      <c r="AC341" s="415"/>
      <c r="AD341" s="415"/>
      <c r="AE341" s="415"/>
      <c r="AF341" s="415"/>
      <c r="AG341" s="415"/>
      <c r="AH341" s="415"/>
      <c r="AI341" s="415"/>
      <c r="AJ341" s="415"/>
      <c r="AK341" s="415"/>
      <c r="AL341" s="415"/>
      <c r="AM341" s="415"/>
      <c r="AN341" s="415"/>
      <c r="AO341" s="415"/>
      <c r="AP341" s="415"/>
      <c r="AQ341" s="415"/>
      <c r="AR341" s="415"/>
      <c r="AS341" s="415"/>
      <c r="AT341" s="415"/>
      <c r="AU341" s="415"/>
      <c r="AV341" s="415"/>
      <c r="AW341" s="415"/>
      <c r="AX341" s="415"/>
      <c r="AY341" s="415"/>
      <c r="AZ341" s="415"/>
      <c r="BA341" s="415"/>
      <c r="BB341" s="415"/>
      <c r="BC341" s="415"/>
      <c r="BD341" s="415"/>
      <c r="BE341" s="415"/>
      <c r="BF341" s="415"/>
      <c r="BG341" s="415"/>
      <c r="BH341" s="415"/>
      <c r="BI341" s="415"/>
      <c r="BJ341" s="415"/>
      <c r="BK341" s="415"/>
      <c r="BL341" s="415"/>
      <c r="BM341" s="415"/>
      <c r="BN341" s="415"/>
      <c r="BO341" s="415"/>
      <c r="BP341" s="415"/>
      <c r="BQ341" s="415"/>
      <c r="BR341" s="415"/>
      <c r="BS341" s="415"/>
      <c r="BT341" s="415"/>
      <c r="BU341" s="415"/>
      <c r="BV341" s="415"/>
      <c r="BW341" s="415"/>
      <c r="BX341" s="415"/>
      <c r="BY341" s="415"/>
      <c r="BZ341" s="415"/>
      <c r="CA341" s="415"/>
      <c r="CB341" s="415"/>
      <c r="CC341" s="415"/>
      <c r="CD341" s="415"/>
      <c r="CE341" s="415"/>
      <c r="CF341" s="415"/>
      <c r="CG341" s="415"/>
      <c r="CH341" s="415"/>
      <c r="CI341" s="415"/>
      <c r="CJ341" s="415"/>
      <c r="CK341" s="415"/>
      <c r="CL341" s="415"/>
      <c r="CM341" s="415"/>
      <c r="CN341" s="415"/>
      <c r="CO341" s="415"/>
      <c r="CP341" s="415"/>
      <c r="CQ341" s="415"/>
      <c r="CR341" s="415"/>
      <c r="CS341" s="415"/>
      <c r="CT341" s="415"/>
      <c r="CU341" s="415"/>
      <c r="CV341" s="415"/>
      <c r="CW341" s="415"/>
      <c r="CX341" s="415"/>
      <c r="CY341" s="415"/>
      <c r="CZ341" s="415"/>
      <c r="DA341" s="415"/>
      <c r="DB341" s="415"/>
      <c r="DC341" s="415"/>
      <c r="DD341" s="415"/>
      <c r="DE341" s="415"/>
      <c r="DF341" s="415"/>
      <c r="DG341" s="415"/>
      <c r="DH341" s="415"/>
      <c r="DI341" s="415"/>
      <c r="DJ341" s="415"/>
      <c r="DK341" s="415"/>
      <c r="DL341" s="415"/>
      <c r="DM341" s="415"/>
      <c r="DN341" s="415"/>
      <c r="DO341" s="415"/>
      <c r="DP341" s="415"/>
      <c r="DQ341" s="415"/>
      <c r="DR341" s="415"/>
      <c r="DS341" s="415"/>
      <c r="DT341" s="415"/>
      <c r="DU341" s="415"/>
      <c r="DV341" s="415"/>
      <c r="DW341" s="415"/>
      <c r="DX341" s="415"/>
      <c r="DY341" s="415"/>
      <c r="DZ341" s="415"/>
      <c r="EA341" s="415"/>
      <c r="EB341" s="415"/>
      <c r="EC341" s="415"/>
      <c r="ED341" s="415"/>
      <c r="EE341" s="415"/>
      <c r="EF341" s="415"/>
      <c r="EG341" s="415"/>
      <c r="EH341" s="415"/>
      <c r="EI341" s="415"/>
      <c r="EJ341" s="415"/>
      <c r="EK341" s="415"/>
      <c r="EL341" s="415"/>
      <c r="EM341" s="415"/>
      <c r="EN341" s="415"/>
      <c r="EO341" s="415"/>
      <c r="EP341" s="415"/>
      <c r="EQ341" s="415"/>
      <c r="ER341" s="415"/>
      <c r="ES341" s="415"/>
      <c r="ET341" s="415"/>
      <c r="EU341" s="415"/>
      <c r="EV341" s="415"/>
      <c r="EW341" s="415"/>
      <c r="EX341" s="415"/>
      <c r="EY341" s="415"/>
      <c r="EZ341" s="415"/>
      <c r="FA341" s="415"/>
      <c r="FB341" s="415"/>
      <c r="FC341" s="415"/>
      <c r="FD341" s="415"/>
      <c r="FE341" s="415"/>
      <c r="FF341" s="415"/>
      <c r="FG341" s="415"/>
      <c r="FH341" s="415"/>
      <c r="FI341" s="415"/>
      <c r="FJ341" s="415"/>
      <c r="FK341" s="415"/>
      <c r="FL341" s="415"/>
      <c r="FM341" s="415"/>
      <c r="FN341" s="415"/>
      <c r="FO341" s="415"/>
      <c r="FP341" s="415"/>
      <c r="FQ341" s="415"/>
      <c r="FR341" s="415"/>
      <c r="FS341" s="415"/>
      <c r="FT341" s="415"/>
      <c r="FU341" s="415"/>
      <c r="FV341" s="415"/>
      <c r="FW341" s="415"/>
      <c r="FX341" s="415"/>
      <c r="FY341" s="415"/>
      <c r="FZ341" s="415"/>
      <c r="GA341" s="415"/>
      <c r="GB341" s="415"/>
      <c r="GC341" s="415"/>
      <c r="GD341" s="415"/>
      <c r="GE341" s="415"/>
      <c r="GF341" s="415"/>
      <c r="GG341" s="415"/>
      <c r="GH341" s="415"/>
      <c r="GI341" s="415"/>
      <c r="GJ341" s="415"/>
      <c r="GK341" s="415"/>
      <c r="GL341" s="415"/>
      <c r="GM341" s="415"/>
      <c r="GN341" s="415"/>
      <c r="GO341" s="415"/>
      <c r="GP341" s="415"/>
      <c r="GQ341" s="415"/>
      <c r="GR341" s="415"/>
      <c r="GS341" s="415"/>
      <c r="GT341" s="415"/>
      <c r="GU341" s="415"/>
      <c r="GV341" s="417" t="str">
        <f t="shared" si="473"/>
        <v/>
      </c>
      <c r="GW341" s="415"/>
    </row>
    <row r="342" spans="1:205">
      <c r="A342" s="418"/>
      <c r="B342" s="418"/>
      <c r="C342" s="454"/>
      <c r="D342" s="415"/>
      <c r="E342" s="415"/>
      <c r="F342" s="415"/>
      <c r="G342" s="415"/>
      <c r="H342" s="415"/>
      <c r="I342" s="415"/>
      <c r="J342" s="415"/>
      <c r="K342" s="415"/>
      <c r="L342" s="415"/>
      <c r="M342" s="415"/>
      <c r="N342" s="415"/>
      <c r="O342" s="415"/>
      <c r="P342" s="415"/>
      <c r="Q342" s="415"/>
      <c r="R342" s="415"/>
      <c r="S342" s="415"/>
      <c r="T342" s="415"/>
      <c r="U342" s="415"/>
      <c r="V342" s="415"/>
      <c r="W342" s="415"/>
      <c r="X342" s="415"/>
      <c r="Y342" s="415"/>
      <c r="Z342" s="415"/>
      <c r="AA342" s="415"/>
      <c r="AB342" s="415"/>
      <c r="AC342" s="415"/>
      <c r="AD342" s="415"/>
      <c r="AE342" s="415"/>
      <c r="AF342" s="415"/>
      <c r="AG342" s="415"/>
      <c r="AH342" s="415"/>
      <c r="AI342" s="415"/>
      <c r="AJ342" s="415"/>
      <c r="AK342" s="415"/>
      <c r="AL342" s="415"/>
      <c r="AM342" s="415"/>
      <c r="AN342" s="415"/>
      <c r="AO342" s="415"/>
      <c r="AP342" s="415"/>
      <c r="AQ342" s="415"/>
      <c r="AR342" s="415"/>
      <c r="AS342" s="415"/>
      <c r="AT342" s="415"/>
      <c r="AU342" s="415"/>
      <c r="AV342" s="415"/>
      <c r="AW342" s="415"/>
      <c r="AX342" s="415"/>
      <c r="AY342" s="415"/>
      <c r="AZ342" s="415"/>
      <c r="BA342" s="415"/>
      <c r="BB342" s="415"/>
      <c r="BC342" s="415"/>
      <c r="BD342" s="415"/>
      <c r="BE342" s="415"/>
      <c r="BF342" s="415"/>
      <c r="BG342" s="415"/>
      <c r="BH342" s="415"/>
      <c r="BI342" s="415"/>
      <c r="BJ342" s="415"/>
      <c r="BK342" s="415"/>
      <c r="BL342" s="415"/>
      <c r="BM342" s="415"/>
      <c r="BN342" s="415"/>
      <c r="BO342" s="415"/>
      <c r="BP342" s="415"/>
      <c r="BQ342" s="415"/>
      <c r="BR342" s="415"/>
      <c r="BS342" s="415"/>
      <c r="BT342" s="415"/>
      <c r="BU342" s="415"/>
      <c r="BV342" s="415"/>
      <c r="BW342" s="415"/>
      <c r="BX342" s="415"/>
      <c r="BY342" s="415"/>
      <c r="BZ342" s="415"/>
      <c r="CA342" s="415"/>
      <c r="CB342" s="415"/>
      <c r="CC342" s="415"/>
      <c r="CD342" s="415"/>
      <c r="CE342" s="415"/>
      <c r="CF342" s="415"/>
      <c r="CG342" s="415"/>
      <c r="CH342" s="415"/>
      <c r="CI342" s="415"/>
      <c r="CJ342" s="415"/>
      <c r="CK342" s="415"/>
      <c r="CL342" s="415"/>
      <c r="CM342" s="415"/>
      <c r="CN342" s="415"/>
      <c r="CO342" s="415"/>
      <c r="CP342" s="415"/>
      <c r="CQ342" s="415"/>
      <c r="CR342" s="415"/>
      <c r="CS342" s="415"/>
      <c r="CT342" s="415"/>
      <c r="CU342" s="415"/>
      <c r="CV342" s="415"/>
      <c r="CW342" s="415"/>
      <c r="CX342" s="415"/>
      <c r="CY342" s="415"/>
      <c r="CZ342" s="415"/>
      <c r="DA342" s="415"/>
      <c r="DB342" s="415"/>
      <c r="DC342" s="415"/>
      <c r="DD342" s="415"/>
      <c r="DE342" s="415"/>
      <c r="DF342" s="415"/>
      <c r="DG342" s="415"/>
      <c r="DH342" s="415"/>
      <c r="DI342" s="415"/>
      <c r="DJ342" s="415"/>
      <c r="DK342" s="415"/>
      <c r="DL342" s="415"/>
      <c r="DM342" s="415"/>
      <c r="DN342" s="415"/>
      <c r="DO342" s="415"/>
      <c r="DP342" s="415"/>
      <c r="DQ342" s="415"/>
      <c r="DR342" s="415"/>
      <c r="DS342" s="415"/>
      <c r="DT342" s="415"/>
      <c r="DU342" s="415"/>
      <c r="DV342" s="415"/>
      <c r="DW342" s="415"/>
      <c r="DX342" s="415"/>
      <c r="DY342" s="415"/>
      <c r="DZ342" s="415"/>
      <c r="EA342" s="415"/>
      <c r="EB342" s="415"/>
      <c r="EC342" s="415"/>
      <c r="ED342" s="415"/>
      <c r="EE342" s="415"/>
      <c r="EF342" s="415"/>
      <c r="EG342" s="415"/>
      <c r="EH342" s="415"/>
      <c r="EI342" s="415"/>
      <c r="EJ342" s="415"/>
      <c r="EK342" s="415"/>
      <c r="EL342" s="415"/>
      <c r="EM342" s="415"/>
      <c r="EN342" s="415"/>
      <c r="EO342" s="415"/>
      <c r="EP342" s="415"/>
      <c r="EQ342" s="415"/>
      <c r="ER342" s="415"/>
      <c r="ES342" s="415"/>
      <c r="ET342" s="415"/>
      <c r="EU342" s="415"/>
      <c r="EV342" s="415"/>
      <c r="EW342" s="415"/>
      <c r="EX342" s="415"/>
      <c r="EY342" s="415"/>
      <c r="EZ342" s="415"/>
      <c r="FA342" s="415"/>
      <c r="FB342" s="415"/>
      <c r="FC342" s="415"/>
      <c r="FD342" s="415"/>
      <c r="FE342" s="415"/>
      <c r="FF342" s="415"/>
      <c r="FG342" s="415"/>
      <c r="FH342" s="415"/>
      <c r="FI342" s="415"/>
      <c r="FJ342" s="415"/>
      <c r="FK342" s="415"/>
      <c r="FL342" s="415"/>
      <c r="FM342" s="415"/>
      <c r="FN342" s="415"/>
      <c r="FO342" s="415"/>
      <c r="FP342" s="415"/>
      <c r="FQ342" s="415"/>
      <c r="FR342" s="415"/>
      <c r="FS342" s="415"/>
      <c r="FT342" s="415"/>
      <c r="FU342" s="415"/>
      <c r="FV342" s="415"/>
      <c r="FW342" s="415"/>
      <c r="FX342" s="415"/>
      <c r="FY342" s="415"/>
      <c r="FZ342" s="415"/>
      <c r="GA342" s="415"/>
      <c r="GB342" s="415"/>
      <c r="GC342" s="415"/>
      <c r="GD342" s="415"/>
      <c r="GE342" s="415"/>
      <c r="GF342" s="415"/>
      <c r="GG342" s="415"/>
      <c r="GH342" s="415"/>
      <c r="GI342" s="415"/>
      <c r="GJ342" s="415"/>
      <c r="GK342" s="415"/>
      <c r="GL342" s="415"/>
      <c r="GM342" s="415"/>
      <c r="GN342" s="415"/>
      <c r="GO342" s="415"/>
      <c r="GP342" s="415"/>
      <c r="GQ342" s="415"/>
      <c r="GR342" s="415"/>
      <c r="GS342" s="415"/>
      <c r="GT342" s="415"/>
      <c r="GU342" s="415"/>
      <c r="GV342" s="417" t="str">
        <f t="shared" si="473"/>
        <v/>
      </c>
      <c r="GW342" s="415"/>
    </row>
    <row r="343" spans="1:205">
      <c r="A343" s="418"/>
      <c r="B343" s="418"/>
      <c r="C343" s="454"/>
      <c r="D343" s="415"/>
      <c r="E343" s="415"/>
      <c r="F343" s="415"/>
      <c r="G343" s="415"/>
      <c r="H343" s="415"/>
      <c r="I343" s="415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5"/>
      <c r="BJ343" s="415"/>
      <c r="BK343" s="415"/>
      <c r="BL343" s="415"/>
      <c r="BM343" s="415"/>
      <c r="BN343" s="415"/>
      <c r="BO343" s="415"/>
      <c r="BP343" s="415"/>
      <c r="BQ343" s="415"/>
      <c r="BR343" s="415"/>
      <c r="BS343" s="415"/>
      <c r="BT343" s="415"/>
      <c r="BU343" s="415"/>
      <c r="BV343" s="415"/>
      <c r="BW343" s="415"/>
      <c r="BX343" s="415"/>
      <c r="BY343" s="415"/>
      <c r="BZ343" s="415"/>
      <c r="CA343" s="415"/>
      <c r="CB343" s="415"/>
      <c r="CC343" s="415"/>
      <c r="CD343" s="415"/>
      <c r="CE343" s="415"/>
      <c r="CF343" s="415"/>
      <c r="CG343" s="415"/>
      <c r="CH343" s="415"/>
      <c r="CI343" s="415"/>
      <c r="CJ343" s="415"/>
      <c r="CK343" s="415"/>
      <c r="CL343" s="415"/>
      <c r="CM343" s="415"/>
      <c r="CN343" s="415"/>
      <c r="CO343" s="415"/>
      <c r="CP343" s="415"/>
      <c r="CQ343" s="415"/>
      <c r="CR343" s="415"/>
      <c r="CS343" s="415"/>
      <c r="CT343" s="415"/>
      <c r="CU343" s="415"/>
      <c r="CV343" s="415"/>
      <c r="CW343" s="415"/>
      <c r="CX343" s="415"/>
      <c r="CY343" s="415"/>
      <c r="CZ343" s="415"/>
      <c r="DA343" s="415"/>
      <c r="DB343" s="415"/>
      <c r="DC343" s="415"/>
      <c r="DD343" s="415"/>
      <c r="DE343" s="415"/>
      <c r="DF343" s="415"/>
      <c r="DG343" s="415"/>
      <c r="DH343" s="415"/>
      <c r="DI343" s="415"/>
      <c r="DJ343" s="415"/>
      <c r="DK343" s="415"/>
      <c r="DL343" s="415"/>
      <c r="DM343" s="415"/>
      <c r="DN343" s="415"/>
      <c r="DO343" s="415"/>
      <c r="DP343" s="415"/>
      <c r="DQ343" s="415"/>
      <c r="DR343" s="415"/>
      <c r="DS343" s="415"/>
      <c r="DT343" s="415"/>
      <c r="DU343" s="415"/>
      <c r="DV343" s="415"/>
      <c r="DW343" s="415"/>
      <c r="DX343" s="415"/>
      <c r="DY343" s="415"/>
      <c r="DZ343" s="415"/>
      <c r="EA343" s="415"/>
      <c r="EB343" s="415"/>
      <c r="EC343" s="415"/>
      <c r="ED343" s="415"/>
      <c r="EE343" s="415"/>
      <c r="EF343" s="415"/>
      <c r="EG343" s="415"/>
      <c r="EH343" s="415"/>
      <c r="EI343" s="415"/>
      <c r="EJ343" s="415"/>
      <c r="EK343" s="415"/>
      <c r="EL343" s="415"/>
      <c r="EM343" s="415"/>
      <c r="EN343" s="415"/>
      <c r="EO343" s="415"/>
      <c r="EP343" s="415"/>
      <c r="EQ343" s="415"/>
      <c r="ER343" s="415"/>
      <c r="ES343" s="415"/>
      <c r="ET343" s="415"/>
      <c r="EU343" s="415"/>
      <c r="EV343" s="415"/>
      <c r="EW343" s="415"/>
      <c r="EX343" s="415"/>
      <c r="EY343" s="415"/>
      <c r="EZ343" s="415"/>
      <c r="FA343" s="415"/>
      <c r="FB343" s="415"/>
      <c r="FC343" s="415"/>
      <c r="FD343" s="415"/>
      <c r="FE343" s="415"/>
      <c r="FF343" s="415"/>
      <c r="FG343" s="415"/>
      <c r="FH343" s="415"/>
      <c r="FI343" s="415"/>
      <c r="FJ343" s="415"/>
      <c r="FK343" s="415"/>
      <c r="FL343" s="415"/>
      <c r="FM343" s="415"/>
      <c r="FN343" s="415"/>
      <c r="FO343" s="415"/>
      <c r="FP343" s="415"/>
      <c r="FQ343" s="415"/>
      <c r="FR343" s="415"/>
      <c r="FS343" s="415"/>
      <c r="FT343" s="415"/>
      <c r="FU343" s="415"/>
      <c r="FV343" s="415"/>
      <c r="FW343" s="415"/>
      <c r="FX343" s="415"/>
      <c r="FY343" s="415"/>
      <c r="FZ343" s="415"/>
      <c r="GA343" s="415"/>
      <c r="GB343" s="415"/>
      <c r="GC343" s="415"/>
      <c r="GD343" s="415"/>
      <c r="GE343" s="415"/>
      <c r="GF343" s="415"/>
      <c r="GG343" s="415"/>
      <c r="GH343" s="415"/>
      <c r="GI343" s="415"/>
      <c r="GJ343" s="415"/>
      <c r="GK343" s="415"/>
      <c r="GL343" s="415"/>
      <c r="GM343" s="415"/>
      <c r="GN343" s="415"/>
      <c r="GO343" s="415"/>
      <c r="GP343" s="415"/>
      <c r="GQ343" s="415"/>
      <c r="GR343" s="415"/>
      <c r="GS343" s="415"/>
      <c r="GT343" s="415"/>
      <c r="GU343" s="415"/>
      <c r="GV343" s="417" t="str">
        <f t="shared" si="473"/>
        <v/>
      </c>
      <c r="GW343" s="415"/>
    </row>
    <row r="344" spans="1:205">
      <c r="A344" s="418"/>
      <c r="B344" s="418"/>
      <c r="C344" s="454"/>
      <c r="D344" s="415"/>
      <c r="E344" s="415"/>
      <c r="F344" s="415"/>
      <c r="G344" s="415"/>
      <c r="H344" s="415"/>
      <c r="I344" s="415"/>
      <c r="J344" s="415"/>
      <c r="K344" s="415"/>
      <c r="L344" s="415"/>
      <c r="M344" s="415"/>
      <c r="N344" s="415"/>
      <c r="O344" s="415"/>
      <c r="P344" s="415"/>
      <c r="Q344" s="415"/>
      <c r="R344" s="415"/>
      <c r="S344" s="415"/>
      <c r="T344" s="415"/>
      <c r="U344" s="415"/>
      <c r="V344" s="415"/>
      <c r="W344" s="415"/>
      <c r="X344" s="415"/>
      <c r="Y344" s="415"/>
      <c r="Z344" s="415"/>
      <c r="AA344" s="415"/>
      <c r="AB344" s="415"/>
      <c r="AC344" s="415"/>
      <c r="AD344" s="415"/>
      <c r="AE344" s="415"/>
      <c r="AF344" s="415"/>
      <c r="AG344" s="415"/>
      <c r="AH344" s="415"/>
      <c r="AI344" s="415"/>
      <c r="AJ344" s="415"/>
      <c r="AK344" s="415"/>
      <c r="AL344" s="415"/>
      <c r="AM344" s="415"/>
      <c r="AN344" s="415"/>
      <c r="AO344" s="415"/>
      <c r="AP344" s="415"/>
      <c r="AQ344" s="415"/>
      <c r="AR344" s="415"/>
      <c r="AS344" s="415"/>
      <c r="AT344" s="415"/>
      <c r="AU344" s="415"/>
      <c r="AV344" s="415"/>
      <c r="AW344" s="415"/>
      <c r="AX344" s="415"/>
      <c r="AY344" s="415"/>
      <c r="AZ344" s="415"/>
      <c r="BA344" s="415"/>
      <c r="BB344" s="415"/>
      <c r="BC344" s="415"/>
      <c r="BD344" s="415"/>
      <c r="BE344" s="415"/>
      <c r="BF344" s="415"/>
      <c r="BG344" s="415"/>
      <c r="BH344" s="415"/>
      <c r="BI344" s="415"/>
      <c r="BJ344" s="415"/>
      <c r="BK344" s="415"/>
      <c r="BL344" s="415"/>
      <c r="BM344" s="415"/>
      <c r="BN344" s="415"/>
      <c r="BO344" s="415"/>
      <c r="BP344" s="415"/>
      <c r="BQ344" s="415"/>
      <c r="BR344" s="415"/>
      <c r="BS344" s="415"/>
      <c r="BT344" s="415"/>
      <c r="BU344" s="415"/>
      <c r="BV344" s="415"/>
      <c r="BW344" s="415"/>
      <c r="BX344" s="415"/>
      <c r="BY344" s="415"/>
      <c r="BZ344" s="415"/>
      <c r="CA344" s="415"/>
      <c r="CB344" s="415"/>
      <c r="CC344" s="415"/>
      <c r="CD344" s="415"/>
      <c r="CE344" s="415"/>
      <c r="CF344" s="415"/>
      <c r="CG344" s="415"/>
      <c r="CH344" s="415"/>
      <c r="CI344" s="415"/>
      <c r="CJ344" s="415"/>
      <c r="CK344" s="415"/>
      <c r="CL344" s="415"/>
      <c r="CM344" s="415"/>
      <c r="CN344" s="415"/>
      <c r="CO344" s="415"/>
      <c r="CP344" s="415"/>
      <c r="CQ344" s="415"/>
      <c r="CR344" s="415"/>
      <c r="CS344" s="415"/>
      <c r="CT344" s="415"/>
      <c r="CU344" s="415"/>
      <c r="CV344" s="415"/>
      <c r="CW344" s="415"/>
      <c r="CX344" s="415"/>
      <c r="CY344" s="415"/>
      <c r="CZ344" s="415"/>
      <c r="DA344" s="415"/>
      <c r="DB344" s="415"/>
      <c r="DC344" s="415"/>
      <c r="DD344" s="415"/>
      <c r="DE344" s="415"/>
      <c r="DF344" s="415"/>
      <c r="DG344" s="415"/>
      <c r="DH344" s="415"/>
      <c r="DI344" s="415"/>
      <c r="DJ344" s="415"/>
      <c r="DK344" s="415"/>
      <c r="DL344" s="415"/>
      <c r="DM344" s="415"/>
      <c r="DN344" s="415"/>
      <c r="DO344" s="415"/>
      <c r="DP344" s="415"/>
      <c r="DQ344" s="415"/>
      <c r="DR344" s="415"/>
      <c r="DS344" s="415"/>
      <c r="DT344" s="415"/>
      <c r="DU344" s="415"/>
      <c r="DV344" s="415"/>
      <c r="DW344" s="415"/>
      <c r="DX344" s="415"/>
      <c r="DY344" s="415"/>
      <c r="DZ344" s="415"/>
      <c r="EA344" s="415"/>
      <c r="EB344" s="415"/>
      <c r="EC344" s="415"/>
      <c r="ED344" s="415"/>
      <c r="EE344" s="415"/>
      <c r="EF344" s="415"/>
      <c r="EG344" s="415"/>
      <c r="EH344" s="415"/>
      <c r="EI344" s="415"/>
      <c r="EJ344" s="415"/>
      <c r="EK344" s="415"/>
      <c r="EL344" s="415"/>
      <c r="EM344" s="415"/>
      <c r="EN344" s="415"/>
      <c r="EO344" s="415"/>
      <c r="EP344" s="415"/>
      <c r="EQ344" s="415"/>
      <c r="ER344" s="415"/>
      <c r="ES344" s="415"/>
      <c r="ET344" s="415"/>
      <c r="EU344" s="415"/>
      <c r="EV344" s="415"/>
      <c r="EW344" s="415"/>
      <c r="EX344" s="415"/>
      <c r="EY344" s="415"/>
      <c r="EZ344" s="415"/>
      <c r="FA344" s="415"/>
      <c r="FB344" s="415"/>
      <c r="FC344" s="415"/>
      <c r="FD344" s="415"/>
      <c r="FE344" s="415"/>
      <c r="FF344" s="415"/>
      <c r="FG344" s="415"/>
      <c r="FH344" s="415"/>
      <c r="FI344" s="415"/>
      <c r="FJ344" s="415"/>
      <c r="FK344" s="415"/>
      <c r="FL344" s="415"/>
      <c r="FM344" s="415"/>
      <c r="FN344" s="415"/>
      <c r="FO344" s="415"/>
      <c r="FP344" s="415"/>
      <c r="FQ344" s="415"/>
      <c r="FR344" s="415"/>
      <c r="FS344" s="415"/>
      <c r="FT344" s="415"/>
      <c r="FU344" s="415"/>
      <c r="FV344" s="415"/>
      <c r="FW344" s="415"/>
      <c r="FX344" s="415"/>
      <c r="FY344" s="415"/>
      <c r="FZ344" s="415"/>
      <c r="GA344" s="415"/>
      <c r="GB344" s="415"/>
      <c r="GC344" s="415"/>
      <c r="GD344" s="415"/>
      <c r="GE344" s="415"/>
      <c r="GF344" s="415"/>
      <c r="GG344" s="415"/>
      <c r="GH344" s="415"/>
      <c r="GI344" s="415"/>
      <c r="GJ344" s="415"/>
      <c r="GK344" s="415"/>
      <c r="GL344" s="415"/>
      <c r="GM344" s="415"/>
      <c r="GN344" s="415"/>
      <c r="GO344" s="415"/>
      <c r="GP344" s="415"/>
      <c r="GQ344" s="415"/>
      <c r="GR344" s="415"/>
      <c r="GS344" s="415"/>
      <c r="GT344" s="415"/>
      <c r="GU344" s="415"/>
      <c r="GV344" s="417" t="str">
        <f t="shared" si="473"/>
        <v/>
      </c>
      <c r="GW344" s="415"/>
    </row>
    <row r="345" spans="1:205">
      <c r="A345" s="418"/>
      <c r="B345" s="418"/>
      <c r="C345" s="454"/>
      <c r="D345" s="415"/>
      <c r="E345" s="415"/>
      <c r="F345" s="415"/>
      <c r="G345" s="415"/>
      <c r="H345" s="415"/>
      <c r="I345" s="415"/>
      <c r="J345" s="415"/>
      <c r="K345" s="415"/>
      <c r="L345" s="415"/>
      <c r="M345" s="415"/>
      <c r="N345" s="415"/>
      <c r="O345" s="415"/>
      <c r="P345" s="415"/>
      <c r="Q345" s="415"/>
      <c r="R345" s="415"/>
      <c r="S345" s="415"/>
      <c r="T345" s="415"/>
      <c r="U345" s="415"/>
      <c r="V345" s="415"/>
      <c r="W345" s="415"/>
      <c r="X345" s="415"/>
      <c r="Y345" s="415"/>
      <c r="Z345" s="415"/>
      <c r="AA345" s="415"/>
      <c r="AB345" s="415"/>
      <c r="AC345" s="415"/>
      <c r="AD345" s="415"/>
      <c r="AE345" s="415"/>
      <c r="AF345" s="415"/>
      <c r="AG345" s="415"/>
      <c r="AH345" s="415"/>
      <c r="AI345" s="415"/>
      <c r="AJ345" s="415"/>
      <c r="AK345" s="415"/>
      <c r="AL345" s="415"/>
      <c r="AM345" s="415"/>
      <c r="AN345" s="415"/>
      <c r="AO345" s="415"/>
      <c r="AP345" s="415"/>
      <c r="AQ345" s="415"/>
      <c r="AR345" s="415"/>
      <c r="AS345" s="415"/>
      <c r="AT345" s="415"/>
      <c r="AU345" s="415"/>
      <c r="AV345" s="415"/>
      <c r="AW345" s="415"/>
      <c r="AX345" s="415"/>
      <c r="AY345" s="415"/>
      <c r="AZ345" s="415"/>
      <c r="BA345" s="415"/>
      <c r="BB345" s="415"/>
      <c r="BC345" s="415"/>
      <c r="BD345" s="415"/>
      <c r="BE345" s="415"/>
      <c r="BF345" s="415"/>
      <c r="BG345" s="415"/>
      <c r="BH345" s="415"/>
      <c r="BI345" s="415"/>
      <c r="BJ345" s="415"/>
      <c r="BK345" s="415"/>
      <c r="BL345" s="415"/>
      <c r="BM345" s="415"/>
      <c r="BN345" s="415"/>
      <c r="BO345" s="415"/>
      <c r="BP345" s="415"/>
      <c r="BQ345" s="415"/>
      <c r="BR345" s="415"/>
      <c r="BS345" s="415"/>
      <c r="BT345" s="415"/>
      <c r="BU345" s="415"/>
      <c r="BV345" s="415"/>
      <c r="BW345" s="415"/>
      <c r="BX345" s="415"/>
      <c r="BY345" s="415"/>
      <c r="BZ345" s="415"/>
      <c r="CA345" s="415"/>
      <c r="CB345" s="415"/>
      <c r="CC345" s="415"/>
      <c r="CD345" s="415"/>
      <c r="CE345" s="415"/>
      <c r="CF345" s="415"/>
      <c r="CG345" s="415"/>
      <c r="CH345" s="415"/>
      <c r="CI345" s="415"/>
      <c r="CJ345" s="415"/>
      <c r="CK345" s="415"/>
      <c r="CL345" s="415"/>
      <c r="CM345" s="415"/>
      <c r="CN345" s="415"/>
      <c r="CO345" s="415"/>
      <c r="CP345" s="415"/>
      <c r="CQ345" s="415"/>
      <c r="CR345" s="415"/>
      <c r="CS345" s="415"/>
      <c r="CT345" s="415"/>
      <c r="CU345" s="415"/>
      <c r="CV345" s="415"/>
      <c r="CW345" s="415"/>
      <c r="CX345" s="415"/>
      <c r="CY345" s="415"/>
      <c r="CZ345" s="415"/>
      <c r="DA345" s="415"/>
      <c r="DB345" s="415"/>
      <c r="DC345" s="415"/>
      <c r="DD345" s="415"/>
      <c r="DE345" s="415"/>
      <c r="DF345" s="415"/>
      <c r="DG345" s="415"/>
      <c r="DH345" s="415"/>
      <c r="DI345" s="415"/>
      <c r="DJ345" s="415"/>
      <c r="DK345" s="415"/>
      <c r="DL345" s="415"/>
      <c r="DM345" s="415"/>
      <c r="DN345" s="415"/>
      <c r="DO345" s="415"/>
      <c r="DP345" s="415"/>
      <c r="DQ345" s="415"/>
      <c r="DR345" s="415"/>
      <c r="DS345" s="415"/>
      <c r="DT345" s="415"/>
      <c r="DU345" s="415"/>
      <c r="DV345" s="415"/>
      <c r="DW345" s="415"/>
      <c r="DX345" s="415"/>
      <c r="DY345" s="415"/>
      <c r="DZ345" s="415"/>
      <c r="EA345" s="415"/>
      <c r="EB345" s="415"/>
      <c r="EC345" s="415"/>
      <c r="ED345" s="415"/>
      <c r="EE345" s="415"/>
      <c r="EF345" s="415"/>
      <c r="EG345" s="415"/>
      <c r="EH345" s="415"/>
      <c r="EI345" s="415"/>
      <c r="EJ345" s="415"/>
      <c r="EK345" s="415"/>
      <c r="EL345" s="415"/>
      <c r="EM345" s="415"/>
      <c r="EN345" s="415"/>
      <c r="EO345" s="415"/>
      <c r="EP345" s="415"/>
      <c r="EQ345" s="415"/>
      <c r="ER345" s="415"/>
      <c r="ES345" s="415"/>
      <c r="ET345" s="415"/>
      <c r="EU345" s="415"/>
      <c r="EV345" s="415"/>
      <c r="EW345" s="415"/>
      <c r="EX345" s="415"/>
      <c r="EY345" s="415"/>
      <c r="EZ345" s="415"/>
      <c r="FA345" s="415"/>
      <c r="FB345" s="415"/>
      <c r="FC345" s="415"/>
      <c r="FD345" s="415"/>
      <c r="FE345" s="415"/>
      <c r="FF345" s="415"/>
      <c r="FG345" s="415"/>
      <c r="FH345" s="415"/>
      <c r="FI345" s="415"/>
      <c r="FJ345" s="415"/>
      <c r="FK345" s="415"/>
      <c r="FL345" s="415"/>
      <c r="FM345" s="415"/>
      <c r="FN345" s="415"/>
      <c r="FO345" s="415"/>
      <c r="FP345" s="415"/>
      <c r="FQ345" s="415"/>
      <c r="FR345" s="415"/>
      <c r="FS345" s="415"/>
      <c r="FT345" s="415"/>
      <c r="FU345" s="415"/>
      <c r="FV345" s="415"/>
      <c r="FW345" s="415"/>
      <c r="FX345" s="415"/>
      <c r="FY345" s="415"/>
      <c r="FZ345" s="415"/>
      <c r="GA345" s="415"/>
      <c r="GB345" s="415"/>
      <c r="GC345" s="415"/>
      <c r="GD345" s="415"/>
      <c r="GE345" s="415"/>
      <c r="GF345" s="415"/>
      <c r="GG345" s="415"/>
      <c r="GH345" s="415"/>
      <c r="GI345" s="415"/>
      <c r="GJ345" s="415"/>
      <c r="GK345" s="415"/>
      <c r="GL345" s="415"/>
      <c r="GM345" s="415"/>
      <c r="GN345" s="415"/>
      <c r="GO345" s="415"/>
      <c r="GP345" s="415"/>
      <c r="GQ345" s="415"/>
      <c r="GR345" s="415"/>
      <c r="GS345" s="415"/>
      <c r="GT345" s="415"/>
      <c r="GU345" s="415"/>
      <c r="GV345" s="417" t="str">
        <f t="shared" si="473"/>
        <v/>
      </c>
      <c r="GW345" s="415"/>
    </row>
    <row r="346" spans="1:205">
      <c r="A346" s="418"/>
      <c r="B346" s="418"/>
      <c r="C346" s="454"/>
      <c r="D346" s="415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  <c r="AD346" s="415"/>
      <c r="AE346" s="415"/>
      <c r="AF346" s="415"/>
      <c r="AG346" s="415"/>
      <c r="AH346" s="415"/>
      <c r="AI346" s="415"/>
      <c r="AJ346" s="415"/>
      <c r="AK346" s="415"/>
      <c r="AL346" s="415"/>
      <c r="AM346" s="415"/>
      <c r="AN346" s="415"/>
      <c r="AO346" s="415"/>
      <c r="AP346" s="415"/>
      <c r="AQ346" s="415"/>
      <c r="AR346" s="415"/>
      <c r="AS346" s="415"/>
      <c r="AT346" s="415"/>
      <c r="AU346" s="415"/>
      <c r="AV346" s="415"/>
      <c r="AW346" s="415"/>
      <c r="AX346" s="415"/>
      <c r="AY346" s="415"/>
      <c r="AZ346" s="415"/>
      <c r="BA346" s="415"/>
      <c r="BB346" s="415"/>
      <c r="BC346" s="415"/>
      <c r="BD346" s="415"/>
      <c r="BE346" s="415"/>
      <c r="BF346" s="415"/>
      <c r="BG346" s="415"/>
      <c r="BH346" s="415"/>
      <c r="BI346" s="415"/>
      <c r="BJ346" s="415"/>
      <c r="BK346" s="415"/>
      <c r="BL346" s="415"/>
      <c r="BM346" s="415"/>
      <c r="BN346" s="415"/>
      <c r="BO346" s="415"/>
      <c r="BP346" s="415"/>
      <c r="BQ346" s="415"/>
      <c r="BR346" s="415"/>
      <c r="BS346" s="415"/>
      <c r="BT346" s="415"/>
      <c r="BU346" s="415"/>
      <c r="BV346" s="415"/>
      <c r="BW346" s="415"/>
      <c r="BX346" s="415"/>
      <c r="BY346" s="415"/>
      <c r="BZ346" s="415"/>
      <c r="CA346" s="415"/>
      <c r="CB346" s="415"/>
      <c r="CC346" s="415"/>
      <c r="CD346" s="415"/>
      <c r="CE346" s="415"/>
      <c r="CF346" s="415"/>
      <c r="CG346" s="415"/>
      <c r="CH346" s="415"/>
      <c r="CI346" s="415"/>
      <c r="CJ346" s="415"/>
      <c r="CK346" s="415"/>
      <c r="CL346" s="415"/>
      <c r="CM346" s="415"/>
      <c r="CN346" s="415"/>
      <c r="CO346" s="415"/>
      <c r="CP346" s="415"/>
      <c r="CQ346" s="415"/>
      <c r="CR346" s="415"/>
      <c r="CS346" s="415"/>
      <c r="CT346" s="415"/>
      <c r="CU346" s="415"/>
      <c r="CV346" s="415"/>
      <c r="CW346" s="415"/>
      <c r="CX346" s="415"/>
      <c r="CY346" s="415"/>
      <c r="CZ346" s="415"/>
      <c r="DA346" s="415"/>
      <c r="DB346" s="415"/>
      <c r="DC346" s="415"/>
      <c r="DD346" s="415"/>
      <c r="DE346" s="415"/>
      <c r="DF346" s="415"/>
      <c r="DG346" s="415"/>
      <c r="DH346" s="415"/>
      <c r="DI346" s="415"/>
      <c r="DJ346" s="415"/>
      <c r="DK346" s="415"/>
      <c r="DL346" s="415"/>
      <c r="DM346" s="415"/>
      <c r="DN346" s="415"/>
      <c r="DO346" s="415"/>
      <c r="DP346" s="415"/>
      <c r="DQ346" s="415"/>
      <c r="DR346" s="415"/>
      <c r="DS346" s="415"/>
      <c r="DT346" s="415"/>
      <c r="DU346" s="415"/>
      <c r="DV346" s="415"/>
      <c r="DW346" s="415"/>
      <c r="DX346" s="415"/>
      <c r="DY346" s="415"/>
      <c r="DZ346" s="415"/>
      <c r="EA346" s="415"/>
      <c r="EB346" s="415"/>
      <c r="EC346" s="415"/>
      <c r="ED346" s="415"/>
      <c r="EE346" s="415"/>
      <c r="EF346" s="415"/>
      <c r="EG346" s="415"/>
      <c r="EH346" s="415"/>
      <c r="EI346" s="415"/>
      <c r="EJ346" s="415"/>
      <c r="EK346" s="415"/>
      <c r="EL346" s="415"/>
      <c r="EM346" s="415"/>
      <c r="EN346" s="415"/>
      <c r="EO346" s="415"/>
      <c r="EP346" s="415"/>
      <c r="EQ346" s="415"/>
      <c r="ER346" s="415"/>
      <c r="ES346" s="415"/>
      <c r="ET346" s="415"/>
      <c r="EU346" s="415"/>
      <c r="EV346" s="415"/>
      <c r="EW346" s="415"/>
      <c r="EX346" s="415"/>
      <c r="EY346" s="415"/>
      <c r="EZ346" s="415"/>
      <c r="FA346" s="415"/>
      <c r="FB346" s="415"/>
      <c r="FC346" s="415"/>
      <c r="FD346" s="415"/>
      <c r="FE346" s="415"/>
      <c r="FF346" s="415"/>
      <c r="FG346" s="415"/>
      <c r="FH346" s="415"/>
      <c r="FI346" s="415"/>
      <c r="FJ346" s="415"/>
      <c r="FK346" s="415"/>
      <c r="FL346" s="415"/>
      <c r="FM346" s="415"/>
      <c r="FN346" s="415"/>
      <c r="FO346" s="415"/>
      <c r="FP346" s="415"/>
      <c r="FQ346" s="415"/>
      <c r="FR346" s="415"/>
      <c r="FS346" s="415"/>
      <c r="FT346" s="415"/>
      <c r="FU346" s="415"/>
      <c r="FV346" s="415"/>
      <c r="FW346" s="415"/>
      <c r="FX346" s="415"/>
      <c r="FY346" s="415"/>
      <c r="FZ346" s="415"/>
      <c r="GA346" s="415"/>
      <c r="GB346" s="415"/>
      <c r="GC346" s="415"/>
      <c r="GD346" s="415"/>
      <c r="GE346" s="415"/>
      <c r="GF346" s="415"/>
      <c r="GG346" s="415"/>
      <c r="GH346" s="415"/>
      <c r="GI346" s="415"/>
      <c r="GJ346" s="415"/>
      <c r="GK346" s="415"/>
      <c r="GL346" s="415"/>
      <c r="GM346" s="415"/>
      <c r="GN346" s="415"/>
      <c r="GO346" s="415"/>
      <c r="GP346" s="415"/>
      <c r="GQ346" s="415"/>
      <c r="GR346" s="415"/>
      <c r="GS346" s="415"/>
      <c r="GT346" s="415"/>
      <c r="GU346" s="415"/>
      <c r="GV346" s="417" t="str">
        <f t="shared" si="473"/>
        <v/>
      </c>
      <c r="GW346" s="415"/>
    </row>
    <row r="347" spans="1:205">
      <c r="A347" s="418"/>
      <c r="B347" s="418"/>
      <c r="C347" s="454"/>
      <c r="D347" s="415"/>
      <c r="E347" s="415"/>
      <c r="F347" s="415"/>
      <c r="G347" s="415"/>
      <c r="H347" s="415"/>
      <c r="I347" s="415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5"/>
      <c r="BJ347" s="415"/>
      <c r="BK347" s="415"/>
      <c r="BL347" s="415"/>
      <c r="BM347" s="415"/>
      <c r="BN347" s="415"/>
      <c r="BO347" s="415"/>
      <c r="BP347" s="415"/>
      <c r="BQ347" s="415"/>
      <c r="BR347" s="415"/>
      <c r="BS347" s="415"/>
      <c r="BT347" s="415"/>
      <c r="BU347" s="415"/>
      <c r="BV347" s="415"/>
      <c r="BW347" s="415"/>
      <c r="BX347" s="415"/>
      <c r="BY347" s="415"/>
      <c r="BZ347" s="415"/>
      <c r="CA347" s="415"/>
      <c r="CB347" s="415"/>
      <c r="CC347" s="415"/>
      <c r="CD347" s="415"/>
      <c r="CE347" s="415"/>
      <c r="CF347" s="415"/>
      <c r="CG347" s="415"/>
      <c r="CH347" s="415"/>
      <c r="CI347" s="415"/>
      <c r="CJ347" s="415"/>
      <c r="CK347" s="415"/>
      <c r="CL347" s="415"/>
      <c r="CM347" s="415"/>
      <c r="CN347" s="415"/>
      <c r="CO347" s="415"/>
      <c r="CP347" s="415"/>
      <c r="CQ347" s="415"/>
      <c r="CR347" s="415"/>
      <c r="CS347" s="415"/>
      <c r="CT347" s="415"/>
      <c r="CU347" s="415"/>
      <c r="CV347" s="415"/>
      <c r="CW347" s="415"/>
      <c r="CX347" s="415"/>
      <c r="CY347" s="415"/>
      <c r="CZ347" s="415"/>
      <c r="DA347" s="415"/>
      <c r="DB347" s="415"/>
      <c r="DC347" s="415"/>
      <c r="DD347" s="415"/>
      <c r="DE347" s="415"/>
      <c r="DF347" s="415"/>
      <c r="DG347" s="415"/>
      <c r="DH347" s="415"/>
      <c r="DI347" s="415"/>
      <c r="DJ347" s="415"/>
      <c r="DK347" s="415"/>
      <c r="DL347" s="415"/>
      <c r="DM347" s="415"/>
      <c r="DN347" s="415"/>
      <c r="DO347" s="415"/>
      <c r="DP347" s="415"/>
      <c r="DQ347" s="415"/>
      <c r="DR347" s="415"/>
      <c r="DS347" s="415"/>
      <c r="DT347" s="415"/>
      <c r="DU347" s="415"/>
      <c r="DV347" s="415"/>
      <c r="DW347" s="415"/>
      <c r="DX347" s="415"/>
      <c r="DY347" s="415"/>
      <c r="DZ347" s="415"/>
      <c r="EA347" s="415"/>
      <c r="EB347" s="415"/>
      <c r="EC347" s="415"/>
      <c r="ED347" s="415"/>
      <c r="EE347" s="415"/>
      <c r="EF347" s="415"/>
      <c r="EG347" s="415"/>
      <c r="EH347" s="415"/>
      <c r="EI347" s="415"/>
      <c r="EJ347" s="415"/>
      <c r="EK347" s="415"/>
      <c r="EL347" s="415"/>
      <c r="EM347" s="415"/>
      <c r="EN347" s="415"/>
      <c r="EO347" s="415"/>
      <c r="EP347" s="415"/>
      <c r="EQ347" s="415"/>
      <c r="ER347" s="415"/>
      <c r="ES347" s="415"/>
      <c r="ET347" s="415"/>
      <c r="EU347" s="415"/>
      <c r="EV347" s="415"/>
      <c r="EW347" s="415"/>
      <c r="EX347" s="415"/>
      <c r="EY347" s="415"/>
      <c r="EZ347" s="415"/>
      <c r="FA347" s="415"/>
      <c r="FB347" s="415"/>
      <c r="FC347" s="415"/>
      <c r="FD347" s="415"/>
      <c r="FE347" s="415"/>
      <c r="FF347" s="415"/>
      <c r="FG347" s="415"/>
      <c r="FH347" s="415"/>
      <c r="FI347" s="415"/>
      <c r="FJ347" s="415"/>
      <c r="FK347" s="415"/>
      <c r="FL347" s="415"/>
      <c r="FM347" s="415"/>
      <c r="FN347" s="415"/>
      <c r="FO347" s="415"/>
      <c r="FP347" s="415"/>
      <c r="FQ347" s="415"/>
      <c r="FR347" s="415"/>
      <c r="FS347" s="415"/>
      <c r="FT347" s="415"/>
      <c r="FU347" s="415"/>
      <c r="FV347" s="415"/>
      <c r="FW347" s="415"/>
      <c r="FX347" s="415"/>
      <c r="FY347" s="415"/>
      <c r="FZ347" s="415"/>
      <c r="GA347" s="415"/>
      <c r="GB347" s="415"/>
      <c r="GC347" s="415"/>
      <c r="GD347" s="415"/>
      <c r="GE347" s="415"/>
      <c r="GF347" s="415"/>
      <c r="GG347" s="415"/>
      <c r="GH347" s="415"/>
      <c r="GI347" s="415"/>
      <c r="GJ347" s="415"/>
      <c r="GK347" s="415"/>
      <c r="GL347" s="415"/>
      <c r="GM347" s="415"/>
      <c r="GN347" s="415"/>
      <c r="GO347" s="415"/>
      <c r="GP347" s="415"/>
      <c r="GQ347" s="415"/>
      <c r="GR347" s="415"/>
      <c r="GS347" s="415"/>
      <c r="GT347" s="415"/>
      <c r="GU347" s="415"/>
      <c r="GV347" s="417" t="str">
        <f t="shared" si="473"/>
        <v/>
      </c>
      <c r="GW347" s="415"/>
    </row>
    <row r="348" spans="1:205">
      <c r="A348" s="418"/>
      <c r="B348" s="418"/>
      <c r="C348" s="454"/>
      <c r="D348" s="415"/>
      <c r="E348" s="415"/>
      <c r="F348" s="415"/>
      <c r="G348" s="415"/>
      <c r="H348" s="415"/>
      <c r="I348" s="415"/>
      <c r="J348" s="415"/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15"/>
      <c r="W348" s="415"/>
      <c r="X348" s="415"/>
      <c r="Y348" s="415"/>
      <c r="Z348" s="415"/>
      <c r="AA348" s="415"/>
      <c r="AB348" s="415"/>
      <c r="AC348" s="415"/>
      <c r="AD348" s="415"/>
      <c r="AE348" s="415"/>
      <c r="AF348" s="415"/>
      <c r="AG348" s="415"/>
      <c r="AH348" s="415"/>
      <c r="AI348" s="415"/>
      <c r="AJ348" s="415"/>
      <c r="AK348" s="415"/>
      <c r="AL348" s="415"/>
      <c r="AM348" s="415"/>
      <c r="AN348" s="415"/>
      <c r="AO348" s="415"/>
      <c r="AP348" s="415"/>
      <c r="AQ348" s="415"/>
      <c r="AR348" s="415"/>
      <c r="AS348" s="415"/>
      <c r="AT348" s="415"/>
      <c r="AU348" s="415"/>
      <c r="AV348" s="415"/>
      <c r="AW348" s="415"/>
      <c r="AX348" s="415"/>
      <c r="AY348" s="415"/>
      <c r="AZ348" s="415"/>
      <c r="BA348" s="415"/>
      <c r="BB348" s="415"/>
      <c r="BC348" s="415"/>
      <c r="BD348" s="415"/>
      <c r="BE348" s="415"/>
      <c r="BF348" s="415"/>
      <c r="BG348" s="415"/>
      <c r="BH348" s="415"/>
      <c r="BI348" s="415"/>
      <c r="BJ348" s="415"/>
      <c r="BK348" s="415"/>
      <c r="BL348" s="415"/>
      <c r="BM348" s="415"/>
      <c r="BN348" s="415"/>
      <c r="BO348" s="415"/>
      <c r="BP348" s="415"/>
      <c r="BQ348" s="415"/>
      <c r="BR348" s="415"/>
      <c r="BS348" s="415"/>
      <c r="BT348" s="415"/>
      <c r="BU348" s="415"/>
      <c r="BV348" s="415"/>
      <c r="BW348" s="415"/>
      <c r="BX348" s="415"/>
      <c r="BY348" s="415"/>
      <c r="BZ348" s="415"/>
      <c r="CA348" s="415"/>
      <c r="CB348" s="415"/>
      <c r="CC348" s="415"/>
      <c r="CD348" s="415"/>
      <c r="CE348" s="415"/>
      <c r="CF348" s="415"/>
      <c r="CG348" s="415"/>
      <c r="CH348" s="415"/>
      <c r="CI348" s="415"/>
      <c r="CJ348" s="415"/>
      <c r="CK348" s="415"/>
      <c r="CL348" s="415"/>
      <c r="CM348" s="415"/>
      <c r="CN348" s="415"/>
      <c r="CO348" s="415"/>
      <c r="CP348" s="415"/>
      <c r="CQ348" s="415"/>
      <c r="CR348" s="415"/>
      <c r="CS348" s="415"/>
      <c r="CT348" s="415"/>
      <c r="CU348" s="415"/>
      <c r="CV348" s="415"/>
      <c r="CW348" s="415"/>
      <c r="CX348" s="415"/>
      <c r="CY348" s="415"/>
      <c r="CZ348" s="415"/>
      <c r="DA348" s="415"/>
      <c r="DB348" s="415"/>
      <c r="DC348" s="415"/>
      <c r="DD348" s="415"/>
      <c r="DE348" s="415"/>
      <c r="DF348" s="415"/>
      <c r="DG348" s="415"/>
      <c r="DH348" s="415"/>
      <c r="DI348" s="415"/>
      <c r="DJ348" s="415"/>
      <c r="DK348" s="415"/>
      <c r="DL348" s="415"/>
      <c r="DM348" s="415"/>
      <c r="DN348" s="415"/>
      <c r="DO348" s="415"/>
      <c r="DP348" s="415"/>
      <c r="DQ348" s="415"/>
      <c r="DR348" s="415"/>
      <c r="DS348" s="415"/>
      <c r="DT348" s="415"/>
      <c r="DU348" s="415"/>
      <c r="DV348" s="415"/>
      <c r="DW348" s="415"/>
      <c r="DX348" s="415"/>
      <c r="DY348" s="415"/>
      <c r="DZ348" s="415"/>
      <c r="EA348" s="415"/>
      <c r="EB348" s="415"/>
      <c r="EC348" s="415"/>
      <c r="ED348" s="415"/>
      <c r="EE348" s="415"/>
      <c r="EF348" s="415"/>
      <c r="EG348" s="415"/>
      <c r="EH348" s="415"/>
      <c r="EI348" s="415"/>
      <c r="EJ348" s="415"/>
      <c r="EK348" s="415"/>
      <c r="EL348" s="415"/>
      <c r="EM348" s="415"/>
      <c r="EN348" s="415"/>
      <c r="EO348" s="415"/>
      <c r="EP348" s="415"/>
      <c r="EQ348" s="415"/>
      <c r="ER348" s="415"/>
      <c r="ES348" s="415"/>
      <c r="ET348" s="415"/>
      <c r="EU348" s="415"/>
      <c r="EV348" s="415"/>
      <c r="EW348" s="415"/>
      <c r="EX348" s="415"/>
      <c r="EY348" s="415"/>
      <c r="EZ348" s="415"/>
      <c r="FA348" s="415"/>
      <c r="FB348" s="415"/>
      <c r="FC348" s="415"/>
      <c r="FD348" s="415"/>
      <c r="FE348" s="415"/>
      <c r="FF348" s="415"/>
      <c r="FG348" s="415"/>
      <c r="FH348" s="415"/>
      <c r="FI348" s="415"/>
      <c r="FJ348" s="415"/>
      <c r="FK348" s="415"/>
      <c r="FL348" s="415"/>
      <c r="FM348" s="415"/>
      <c r="FN348" s="415"/>
      <c r="FO348" s="415"/>
      <c r="FP348" s="415"/>
      <c r="FQ348" s="415"/>
      <c r="FR348" s="415"/>
      <c r="FS348" s="415"/>
      <c r="FT348" s="415"/>
      <c r="FU348" s="415"/>
      <c r="FV348" s="415"/>
      <c r="FW348" s="415"/>
      <c r="FX348" s="415"/>
      <c r="FY348" s="415"/>
      <c r="FZ348" s="415"/>
      <c r="GA348" s="415"/>
      <c r="GB348" s="415"/>
      <c r="GC348" s="415"/>
      <c r="GD348" s="415"/>
      <c r="GE348" s="415"/>
      <c r="GF348" s="415"/>
      <c r="GG348" s="415"/>
      <c r="GH348" s="415"/>
      <c r="GI348" s="415"/>
      <c r="GJ348" s="415"/>
      <c r="GK348" s="415"/>
      <c r="GL348" s="415"/>
      <c r="GM348" s="415"/>
      <c r="GN348" s="415"/>
      <c r="GO348" s="415"/>
      <c r="GP348" s="415"/>
      <c r="GQ348" s="415"/>
      <c r="GR348" s="415"/>
      <c r="GS348" s="415"/>
      <c r="GT348" s="415"/>
      <c r="GU348" s="415"/>
      <c r="GV348" s="417" t="str">
        <f t="shared" si="473"/>
        <v/>
      </c>
      <c r="GW348" s="415"/>
    </row>
    <row r="349" spans="1:205">
      <c r="A349" s="418"/>
      <c r="B349" s="418"/>
      <c r="C349" s="454"/>
      <c r="D349" s="415"/>
      <c r="E349" s="415"/>
      <c r="F349" s="415"/>
      <c r="G349" s="415"/>
      <c r="H349" s="415"/>
      <c r="I349" s="415"/>
      <c r="J349" s="415"/>
      <c r="K349" s="415"/>
      <c r="L349" s="415"/>
      <c r="M349" s="415"/>
      <c r="N349" s="415"/>
      <c r="O349" s="415"/>
      <c r="P349" s="415"/>
      <c r="Q349" s="415"/>
      <c r="R349" s="415"/>
      <c r="S349" s="415"/>
      <c r="T349" s="415"/>
      <c r="U349" s="415"/>
      <c r="V349" s="415"/>
      <c r="W349" s="415"/>
      <c r="X349" s="415"/>
      <c r="Y349" s="415"/>
      <c r="Z349" s="415"/>
      <c r="AA349" s="415"/>
      <c r="AB349" s="415"/>
      <c r="AC349" s="415"/>
      <c r="AD349" s="415"/>
      <c r="AE349" s="415"/>
      <c r="AF349" s="415"/>
      <c r="AG349" s="415"/>
      <c r="AH349" s="415"/>
      <c r="AI349" s="415"/>
      <c r="AJ349" s="415"/>
      <c r="AK349" s="415"/>
      <c r="AL349" s="415"/>
      <c r="AM349" s="415"/>
      <c r="AN349" s="415"/>
      <c r="AO349" s="415"/>
      <c r="AP349" s="415"/>
      <c r="AQ349" s="415"/>
      <c r="AR349" s="415"/>
      <c r="AS349" s="415"/>
      <c r="AT349" s="415"/>
      <c r="AU349" s="415"/>
      <c r="AV349" s="415"/>
      <c r="AW349" s="415"/>
      <c r="AX349" s="415"/>
      <c r="AY349" s="415"/>
      <c r="AZ349" s="415"/>
      <c r="BA349" s="415"/>
      <c r="BB349" s="415"/>
      <c r="BC349" s="415"/>
      <c r="BD349" s="415"/>
      <c r="BE349" s="415"/>
      <c r="BF349" s="415"/>
      <c r="BG349" s="415"/>
      <c r="BH349" s="415"/>
      <c r="BI349" s="415"/>
      <c r="BJ349" s="415"/>
      <c r="BK349" s="415"/>
      <c r="BL349" s="415"/>
      <c r="BM349" s="415"/>
      <c r="BN349" s="415"/>
      <c r="BO349" s="415"/>
      <c r="BP349" s="415"/>
      <c r="BQ349" s="415"/>
      <c r="BR349" s="415"/>
      <c r="BS349" s="415"/>
      <c r="BT349" s="415"/>
      <c r="BU349" s="415"/>
      <c r="BV349" s="415"/>
      <c r="BW349" s="415"/>
      <c r="BX349" s="415"/>
      <c r="BY349" s="415"/>
      <c r="BZ349" s="415"/>
      <c r="CA349" s="415"/>
      <c r="CB349" s="415"/>
      <c r="CC349" s="415"/>
      <c r="CD349" s="415"/>
      <c r="CE349" s="415"/>
      <c r="CF349" s="415"/>
      <c r="CG349" s="415"/>
      <c r="CH349" s="415"/>
      <c r="CI349" s="415"/>
      <c r="CJ349" s="415"/>
      <c r="CK349" s="415"/>
      <c r="CL349" s="415"/>
      <c r="CM349" s="415"/>
      <c r="CN349" s="415"/>
      <c r="CO349" s="415"/>
      <c r="CP349" s="415"/>
      <c r="CQ349" s="415"/>
      <c r="CR349" s="415"/>
      <c r="CS349" s="415"/>
      <c r="CT349" s="415"/>
      <c r="CU349" s="415"/>
      <c r="CV349" s="415"/>
      <c r="CW349" s="415"/>
      <c r="CX349" s="415"/>
      <c r="CY349" s="415"/>
      <c r="CZ349" s="415"/>
      <c r="DA349" s="415"/>
      <c r="DB349" s="415"/>
      <c r="DC349" s="415"/>
      <c r="DD349" s="415"/>
      <c r="DE349" s="415"/>
      <c r="DF349" s="415"/>
      <c r="DG349" s="415"/>
      <c r="DH349" s="415"/>
      <c r="DI349" s="415"/>
      <c r="DJ349" s="415"/>
      <c r="DK349" s="415"/>
      <c r="DL349" s="415"/>
      <c r="DM349" s="415"/>
      <c r="DN349" s="415"/>
      <c r="DO349" s="415"/>
      <c r="DP349" s="415"/>
      <c r="DQ349" s="415"/>
      <c r="DR349" s="415"/>
      <c r="DS349" s="415"/>
      <c r="DT349" s="415"/>
      <c r="DU349" s="415"/>
      <c r="DV349" s="415"/>
      <c r="DW349" s="415"/>
      <c r="DX349" s="415"/>
      <c r="DY349" s="415"/>
      <c r="DZ349" s="415"/>
      <c r="EA349" s="415"/>
      <c r="EB349" s="415"/>
      <c r="EC349" s="415"/>
      <c r="ED349" s="415"/>
      <c r="EE349" s="415"/>
      <c r="EF349" s="415"/>
      <c r="EG349" s="415"/>
      <c r="EH349" s="415"/>
      <c r="EI349" s="415"/>
      <c r="EJ349" s="415"/>
      <c r="EK349" s="415"/>
      <c r="EL349" s="415"/>
      <c r="EM349" s="415"/>
      <c r="EN349" s="415"/>
      <c r="EO349" s="415"/>
      <c r="EP349" s="415"/>
      <c r="EQ349" s="415"/>
      <c r="ER349" s="415"/>
      <c r="ES349" s="415"/>
      <c r="ET349" s="415"/>
      <c r="EU349" s="415"/>
      <c r="EV349" s="415"/>
      <c r="EW349" s="415"/>
      <c r="EX349" s="415"/>
      <c r="EY349" s="415"/>
      <c r="EZ349" s="415"/>
      <c r="FA349" s="415"/>
      <c r="FB349" s="415"/>
      <c r="FC349" s="415"/>
      <c r="FD349" s="415"/>
      <c r="FE349" s="415"/>
      <c r="FF349" s="415"/>
      <c r="FG349" s="415"/>
      <c r="FH349" s="415"/>
      <c r="FI349" s="415"/>
      <c r="FJ349" s="415"/>
      <c r="FK349" s="415"/>
      <c r="FL349" s="415"/>
      <c r="FM349" s="415"/>
      <c r="FN349" s="415"/>
      <c r="FO349" s="415"/>
      <c r="FP349" s="415"/>
      <c r="FQ349" s="415"/>
      <c r="FR349" s="415"/>
      <c r="FS349" s="415"/>
      <c r="FT349" s="415"/>
      <c r="FU349" s="415"/>
      <c r="FV349" s="415"/>
      <c r="FW349" s="415"/>
      <c r="FX349" s="415"/>
      <c r="FY349" s="415"/>
      <c r="FZ349" s="415"/>
      <c r="GA349" s="415"/>
      <c r="GB349" s="415"/>
      <c r="GC349" s="415"/>
      <c r="GD349" s="415"/>
      <c r="GE349" s="415"/>
      <c r="GF349" s="415"/>
      <c r="GG349" s="415"/>
      <c r="GH349" s="415"/>
      <c r="GI349" s="415"/>
      <c r="GJ349" s="415"/>
      <c r="GK349" s="415"/>
      <c r="GL349" s="415"/>
      <c r="GM349" s="415"/>
      <c r="GN349" s="415"/>
      <c r="GO349" s="415"/>
      <c r="GP349" s="415"/>
      <c r="GQ349" s="415"/>
      <c r="GR349" s="415"/>
      <c r="GS349" s="415"/>
      <c r="GT349" s="415"/>
      <c r="GU349" s="415"/>
      <c r="GV349" s="417" t="str">
        <f t="shared" si="473"/>
        <v/>
      </c>
      <c r="GW349" s="415"/>
    </row>
    <row r="350" spans="1:205">
      <c r="A350" s="418"/>
      <c r="B350" s="418"/>
      <c r="C350" s="454"/>
      <c r="D350" s="415"/>
      <c r="E350" s="415"/>
      <c r="F350" s="415"/>
      <c r="G350" s="415"/>
      <c r="H350" s="415"/>
      <c r="I350" s="415"/>
      <c r="J350" s="415"/>
      <c r="K350" s="415"/>
      <c r="L350" s="415"/>
      <c r="M350" s="415"/>
      <c r="N350" s="415"/>
      <c r="O350" s="415"/>
      <c r="P350" s="415"/>
      <c r="Q350" s="415"/>
      <c r="R350" s="415"/>
      <c r="S350" s="415"/>
      <c r="T350" s="415"/>
      <c r="U350" s="415"/>
      <c r="V350" s="415"/>
      <c r="W350" s="415"/>
      <c r="X350" s="415"/>
      <c r="Y350" s="415"/>
      <c r="Z350" s="415"/>
      <c r="AA350" s="415"/>
      <c r="AB350" s="415"/>
      <c r="AC350" s="415"/>
      <c r="AD350" s="415"/>
      <c r="AE350" s="415"/>
      <c r="AF350" s="415"/>
      <c r="AG350" s="415"/>
      <c r="AH350" s="415"/>
      <c r="AI350" s="415"/>
      <c r="AJ350" s="415"/>
      <c r="AK350" s="415"/>
      <c r="AL350" s="415"/>
      <c r="AM350" s="415"/>
      <c r="AN350" s="415"/>
      <c r="AO350" s="415"/>
      <c r="AP350" s="415"/>
      <c r="AQ350" s="415"/>
      <c r="AR350" s="415"/>
      <c r="AS350" s="415"/>
      <c r="AT350" s="415"/>
      <c r="AU350" s="415"/>
      <c r="AV350" s="415"/>
      <c r="AW350" s="415"/>
      <c r="AX350" s="415"/>
      <c r="AY350" s="415"/>
      <c r="AZ350" s="415"/>
      <c r="BA350" s="415"/>
      <c r="BB350" s="415"/>
      <c r="BC350" s="415"/>
      <c r="BD350" s="415"/>
      <c r="BE350" s="415"/>
      <c r="BF350" s="415"/>
      <c r="BG350" s="415"/>
      <c r="BH350" s="415"/>
      <c r="BI350" s="415"/>
      <c r="BJ350" s="415"/>
      <c r="BK350" s="415"/>
      <c r="BL350" s="415"/>
      <c r="BM350" s="415"/>
      <c r="BN350" s="415"/>
      <c r="BO350" s="415"/>
      <c r="BP350" s="415"/>
      <c r="BQ350" s="415"/>
      <c r="BR350" s="415"/>
      <c r="BS350" s="415"/>
      <c r="BT350" s="415"/>
      <c r="BU350" s="415"/>
      <c r="BV350" s="415"/>
      <c r="BW350" s="415"/>
      <c r="BX350" s="415"/>
      <c r="BY350" s="415"/>
      <c r="BZ350" s="415"/>
      <c r="CA350" s="415"/>
      <c r="CB350" s="415"/>
      <c r="CC350" s="415"/>
      <c r="CD350" s="415"/>
      <c r="CE350" s="415"/>
      <c r="CF350" s="415"/>
      <c r="CG350" s="415"/>
      <c r="CH350" s="415"/>
      <c r="CI350" s="415"/>
      <c r="CJ350" s="415"/>
      <c r="CK350" s="415"/>
      <c r="CL350" s="415"/>
      <c r="CM350" s="415"/>
      <c r="CN350" s="415"/>
      <c r="CO350" s="415"/>
      <c r="CP350" s="415"/>
      <c r="CQ350" s="415"/>
      <c r="CR350" s="415"/>
      <c r="CS350" s="415"/>
      <c r="CT350" s="415"/>
      <c r="CU350" s="415"/>
      <c r="CV350" s="415"/>
      <c r="CW350" s="415"/>
      <c r="CX350" s="415"/>
      <c r="CY350" s="415"/>
      <c r="CZ350" s="415"/>
      <c r="DA350" s="415"/>
      <c r="DB350" s="415"/>
      <c r="DC350" s="415"/>
      <c r="DD350" s="415"/>
      <c r="DE350" s="415"/>
      <c r="DF350" s="415"/>
      <c r="DG350" s="415"/>
      <c r="DH350" s="415"/>
      <c r="DI350" s="415"/>
      <c r="DJ350" s="415"/>
      <c r="DK350" s="415"/>
      <c r="DL350" s="415"/>
      <c r="DM350" s="415"/>
      <c r="DN350" s="415"/>
      <c r="DO350" s="415"/>
      <c r="DP350" s="415"/>
      <c r="DQ350" s="415"/>
      <c r="DR350" s="415"/>
      <c r="DS350" s="415"/>
      <c r="DT350" s="415"/>
      <c r="DU350" s="415"/>
      <c r="DV350" s="415"/>
      <c r="DW350" s="415"/>
      <c r="DX350" s="415"/>
      <c r="DY350" s="415"/>
      <c r="DZ350" s="415"/>
      <c r="EA350" s="415"/>
      <c r="EB350" s="415"/>
      <c r="EC350" s="415"/>
      <c r="ED350" s="415"/>
      <c r="EE350" s="415"/>
      <c r="EF350" s="415"/>
      <c r="EG350" s="415"/>
      <c r="EH350" s="415"/>
      <c r="EI350" s="415"/>
      <c r="EJ350" s="415"/>
      <c r="EK350" s="415"/>
      <c r="EL350" s="415"/>
      <c r="EM350" s="415"/>
      <c r="EN350" s="415"/>
      <c r="EO350" s="415"/>
      <c r="EP350" s="415"/>
      <c r="EQ350" s="415"/>
      <c r="ER350" s="415"/>
      <c r="ES350" s="415"/>
      <c r="ET350" s="415"/>
      <c r="EU350" s="415"/>
      <c r="EV350" s="415"/>
      <c r="EW350" s="415"/>
      <c r="EX350" s="415"/>
      <c r="EY350" s="415"/>
      <c r="EZ350" s="415"/>
      <c r="FA350" s="415"/>
      <c r="FB350" s="415"/>
      <c r="FC350" s="415"/>
      <c r="FD350" s="415"/>
      <c r="FE350" s="415"/>
      <c r="FF350" s="415"/>
      <c r="FG350" s="415"/>
      <c r="FH350" s="415"/>
      <c r="FI350" s="415"/>
      <c r="FJ350" s="415"/>
      <c r="FK350" s="415"/>
      <c r="FL350" s="415"/>
      <c r="FM350" s="415"/>
      <c r="FN350" s="415"/>
      <c r="FO350" s="415"/>
      <c r="FP350" s="415"/>
      <c r="FQ350" s="415"/>
      <c r="FR350" s="415"/>
      <c r="FS350" s="415"/>
      <c r="FT350" s="415"/>
      <c r="FU350" s="415"/>
      <c r="FV350" s="415"/>
      <c r="FW350" s="415"/>
      <c r="FX350" s="415"/>
      <c r="FY350" s="415"/>
      <c r="FZ350" s="415"/>
      <c r="GA350" s="415"/>
      <c r="GB350" s="415"/>
      <c r="GC350" s="415"/>
      <c r="GD350" s="415"/>
      <c r="GE350" s="415"/>
      <c r="GF350" s="415"/>
      <c r="GG350" s="415"/>
      <c r="GH350" s="415"/>
      <c r="GI350" s="415"/>
      <c r="GJ350" s="415"/>
      <c r="GK350" s="415"/>
      <c r="GL350" s="415"/>
      <c r="GM350" s="415"/>
      <c r="GN350" s="415"/>
      <c r="GO350" s="415"/>
      <c r="GP350" s="415"/>
      <c r="GQ350" s="415"/>
      <c r="GR350" s="415"/>
      <c r="GS350" s="415"/>
      <c r="GT350" s="415"/>
      <c r="GU350" s="415"/>
      <c r="GV350" s="417" t="str">
        <f t="shared" si="473"/>
        <v/>
      </c>
      <c r="GW350" s="415"/>
    </row>
    <row r="351" spans="1:205">
      <c r="A351" s="418"/>
      <c r="B351" s="418"/>
      <c r="C351" s="454"/>
      <c r="D351" s="415"/>
      <c r="E351" s="415"/>
      <c r="F351" s="415"/>
      <c r="G351" s="415"/>
      <c r="H351" s="415"/>
      <c r="I351" s="415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5"/>
      <c r="BJ351" s="415"/>
      <c r="BK351" s="415"/>
      <c r="BL351" s="415"/>
      <c r="BM351" s="415"/>
      <c r="BN351" s="415"/>
      <c r="BO351" s="415"/>
      <c r="BP351" s="415"/>
      <c r="BQ351" s="415"/>
      <c r="BR351" s="415"/>
      <c r="BS351" s="415"/>
      <c r="BT351" s="415"/>
      <c r="BU351" s="415"/>
      <c r="BV351" s="415"/>
      <c r="BW351" s="415"/>
      <c r="BX351" s="415"/>
      <c r="BY351" s="415"/>
      <c r="BZ351" s="415"/>
      <c r="CA351" s="415"/>
      <c r="CB351" s="415"/>
      <c r="CC351" s="415"/>
      <c r="CD351" s="415"/>
      <c r="CE351" s="415"/>
      <c r="CF351" s="415"/>
      <c r="CG351" s="415"/>
      <c r="CH351" s="415"/>
      <c r="CI351" s="415"/>
      <c r="CJ351" s="415"/>
      <c r="CK351" s="415"/>
      <c r="CL351" s="415"/>
      <c r="CM351" s="415"/>
      <c r="CN351" s="415"/>
      <c r="CO351" s="415"/>
      <c r="CP351" s="415"/>
      <c r="CQ351" s="415"/>
      <c r="CR351" s="415"/>
      <c r="CS351" s="415"/>
      <c r="CT351" s="415"/>
      <c r="CU351" s="415"/>
      <c r="CV351" s="415"/>
      <c r="CW351" s="415"/>
      <c r="CX351" s="415"/>
      <c r="CY351" s="415"/>
      <c r="CZ351" s="415"/>
      <c r="DA351" s="415"/>
      <c r="DB351" s="415"/>
      <c r="DC351" s="415"/>
      <c r="DD351" s="415"/>
      <c r="DE351" s="415"/>
      <c r="DF351" s="415"/>
      <c r="DG351" s="415"/>
      <c r="DH351" s="415"/>
      <c r="DI351" s="415"/>
      <c r="DJ351" s="415"/>
      <c r="DK351" s="415"/>
      <c r="DL351" s="415"/>
      <c r="DM351" s="415"/>
      <c r="DN351" s="415"/>
      <c r="DO351" s="415"/>
      <c r="DP351" s="415"/>
      <c r="DQ351" s="415"/>
      <c r="DR351" s="415"/>
      <c r="DS351" s="415"/>
      <c r="DT351" s="415"/>
      <c r="DU351" s="415"/>
      <c r="DV351" s="415"/>
      <c r="DW351" s="415"/>
      <c r="DX351" s="415"/>
      <c r="DY351" s="415"/>
      <c r="DZ351" s="415"/>
      <c r="EA351" s="415"/>
      <c r="EB351" s="415"/>
      <c r="EC351" s="415"/>
      <c r="ED351" s="415"/>
      <c r="EE351" s="415"/>
      <c r="EF351" s="415"/>
      <c r="EG351" s="415"/>
      <c r="EH351" s="415"/>
      <c r="EI351" s="415"/>
      <c r="EJ351" s="415"/>
      <c r="EK351" s="415"/>
      <c r="EL351" s="415"/>
      <c r="EM351" s="415"/>
      <c r="EN351" s="415"/>
      <c r="EO351" s="415"/>
      <c r="EP351" s="415"/>
      <c r="EQ351" s="415"/>
      <c r="ER351" s="415"/>
      <c r="ES351" s="415"/>
      <c r="ET351" s="415"/>
      <c r="EU351" s="415"/>
      <c r="EV351" s="415"/>
      <c r="EW351" s="415"/>
      <c r="EX351" s="415"/>
      <c r="EY351" s="415"/>
      <c r="EZ351" s="415"/>
      <c r="FA351" s="415"/>
      <c r="FB351" s="415"/>
      <c r="FC351" s="415"/>
      <c r="FD351" s="415"/>
      <c r="FE351" s="415"/>
      <c r="FF351" s="415"/>
      <c r="FG351" s="415"/>
      <c r="FH351" s="415"/>
      <c r="FI351" s="415"/>
      <c r="FJ351" s="415"/>
      <c r="FK351" s="415"/>
      <c r="FL351" s="415"/>
      <c r="FM351" s="415"/>
      <c r="FN351" s="415"/>
      <c r="FO351" s="415"/>
      <c r="FP351" s="415"/>
      <c r="FQ351" s="415"/>
      <c r="FR351" s="415"/>
      <c r="FS351" s="415"/>
      <c r="FT351" s="415"/>
      <c r="FU351" s="415"/>
      <c r="FV351" s="415"/>
      <c r="FW351" s="415"/>
      <c r="FX351" s="415"/>
      <c r="FY351" s="415"/>
      <c r="FZ351" s="415"/>
      <c r="GA351" s="415"/>
      <c r="GB351" s="415"/>
      <c r="GC351" s="415"/>
      <c r="GD351" s="415"/>
      <c r="GE351" s="415"/>
      <c r="GF351" s="415"/>
      <c r="GG351" s="415"/>
      <c r="GH351" s="415"/>
      <c r="GI351" s="415"/>
      <c r="GJ351" s="415"/>
      <c r="GK351" s="415"/>
      <c r="GL351" s="415"/>
      <c r="GM351" s="415"/>
      <c r="GN351" s="415"/>
      <c r="GO351" s="415"/>
      <c r="GP351" s="415"/>
      <c r="GQ351" s="415"/>
      <c r="GR351" s="415"/>
      <c r="GS351" s="415"/>
      <c r="GT351" s="415"/>
      <c r="GU351" s="415"/>
      <c r="GV351" s="417" t="str">
        <f t="shared" si="473"/>
        <v/>
      </c>
      <c r="GW351" s="415"/>
    </row>
    <row r="352" spans="1:205">
      <c r="A352" s="418"/>
      <c r="B352" s="418"/>
      <c r="C352" s="454"/>
      <c r="D352" s="415"/>
      <c r="E352" s="415"/>
      <c r="F352" s="415"/>
      <c r="G352" s="415"/>
      <c r="H352" s="415"/>
      <c r="I352" s="415"/>
      <c r="J352" s="415"/>
      <c r="K352" s="415"/>
      <c r="L352" s="415"/>
      <c r="M352" s="415"/>
      <c r="N352" s="415"/>
      <c r="O352" s="415"/>
      <c r="P352" s="415"/>
      <c r="Q352" s="415"/>
      <c r="R352" s="415"/>
      <c r="S352" s="415"/>
      <c r="T352" s="415"/>
      <c r="U352" s="415"/>
      <c r="V352" s="415"/>
      <c r="W352" s="415"/>
      <c r="X352" s="415"/>
      <c r="Y352" s="415"/>
      <c r="Z352" s="415"/>
      <c r="AA352" s="415"/>
      <c r="AB352" s="415"/>
      <c r="AC352" s="415"/>
      <c r="AD352" s="415"/>
      <c r="AE352" s="415"/>
      <c r="AF352" s="415"/>
      <c r="AG352" s="415"/>
      <c r="AH352" s="415"/>
      <c r="AI352" s="415"/>
      <c r="AJ352" s="415"/>
      <c r="AK352" s="415"/>
      <c r="AL352" s="415"/>
      <c r="AM352" s="415"/>
      <c r="AN352" s="415"/>
      <c r="AO352" s="415"/>
      <c r="AP352" s="415"/>
      <c r="AQ352" s="415"/>
      <c r="AR352" s="415"/>
      <c r="AS352" s="415"/>
      <c r="AT352" s="415"/>
      <c r="AU352" s="415"/>
      <c r="AV352" s="415"/>
      <c r="AW352" s="415"/>
      <c r="AX352" s="415"/>
      <c r="AY352" s="415"/>
      <c r="AZ352" s="415"/>
      <c r="BA352" s="415"/>
      <c r="BB352" s="415"/>
      <c r="BC352" s="415"/>
      <c r="BD352" s="415"/>
      <c r="BE352" s="415"/>
      <c r="BF352" s="415"/>
      <c r="BG352" s="415"/>
      <c r="BH352" s="415"/>
      <c r="BI352" s="415"/>
      <c r="BJ352" s="415"/>
      <c r="BK352" s="415"/>
      <c r="BL352" s="415"/>
      <c r="BM352" s="415"/>
      <c r="BN352" s="415"/>
      <c r="BO352" s="415"/>
      <c r="BP352" s="415"/>
      <c r="BQ352" s="415"/>
      <c r="BR352" s="415"/>
      <c r="BS352" s="415"/>
      <c r="BT352" s="415"/>
      <c r="BU352" s="415"/>
      <c r="BV352" s="415"/>
      <c r="BW352" s="415"/>
      <c r="BX352" s="415"/>
      <c r="BY352" s="415"/>
      <c r="BZ352" s="415"/>
      <c r="CA352" s="415"/>
      <c r="CB352" s="415"/>
      <c r="CC352" s="415"/>
      <c r="CD352" s="415"/>
      <c r="CE352" s="415"/>
      <c r="CF352" s="415"/>
      <c r="CG352" s="415"/>
      <c r="CH352" s="415"/>
      <c r="CI352" s="415"/>
      <c r="CJ352" s="415"/>
      <c r="CK352" s="415"/>
      <c r="CL352" s="415"/>
      <c r="CM352" s="415"/>
      <c r="CN352" s="415"/>
      <c r="CO352" s="415"/>
      <c r="CP352" s="415"/>
      <c r="CQ352" s="415"/>
      <c r="CR352" s="415"/>
      <c r="CS352" s="415"/>
      <c r="CT352" s="415"/>
      <c r="CU352" s="415"/>
      <c r="CV352" s="415"/>
      <c r="CW352" s="415"/>
      <c r="CX352" s="415"/>
      <c r="CY352" s="415"/>
      <c r="CZ352" s="415"/>
      <c r="DA352" s="415"/>
      <c r="DB352" s="415"/>
      <c r="DC352" s="415"/>
      <c r="DD352" s="415"/>
      <c r="DE352" s="415"/>
      <c r="DF352" s="415"/>
      <c r="DG352" s="415"/>
      <c r="DH352" s="415"/>
      <c r="DI352" s="415"/>
      <c r="DJ352" s="415"/>
      <c r="DK352" s="415"/>
      <c r="DL352" s="415"/>
      <c r="DM352" s="415"/>
      <c r="DN352" s="415"/>
      <c r="DO352" s="415"/>
      <c r="DP352" s="415"/>
      <c r="DQ352" s="415"/>
      <c r="DR352" s="415"/>
      <c r="DS352" s="415"/>
      <c r="DT352" s="415"/>
      <c r="DU352" s="415"/>
      <c r="DV352" s="415"/>
      <c r="DW352" s="415"/>
      <c r="DX352" s="415"/>
      <c r="DY352" s="415"/>
      <c r="DZ352" s="415"/>
      <c r="EA352" s="415"/>
      <c r="EB352" s="415"/>
      <c r="EC352" s="415"/>
      <c r="ED352" s="415"/>
      <c r="EE352" s="415"/>
      <c r="EF352" s="415"/>
      <c r="EG352" s="415"/>
      <c r="EH352" s="415"/>
      <c r="EI352" s="415"/>
      <c r="EJ352" s="415"/>
      <c r="EK352" s="415"/>
      <c r="EL352" s="415"/>
      <c r="EM352" s="415"/>
      <c r="EN352" s="415"/>
      <c r="EO352" s="415"/>
      <c r="EP352" s="415"/>
      <c r="EQ352" s="415"/>
      <c r="ER352" s="415"/>
      <c r="ES352" s="415"/>
      <c r="ET352" s="415"/>
      <c r="EU352" s="415"/>
      <c r="EV352" s="415"/>
      <c r="EW352" s="415"/>
      <c r="EX352" s="415"/>
      <c r="EY352" s="415"/>
      <c r="EZ352" s="415"/>
      <c r="FA352" s="415"/>
      <c r="FB352" s="415"/>
      <c r="FC352" s="415"/>
      <c r="FD352" s="415"/>
      <c r="FE352" s="415"/>
      <c r="FF352" s="415"/>
      <c r="FG352" s="415"/>
      <c r="FH352" s="415"/>
      <c r="FI352" s="415"/>
      <c r="FJ352" s="415"/>
      <c r="FK352" s="415"/>
      <c r="FL352" s="415"/>
      <c r="FM352" s="415"/>
      <c r="FN352" s="415"/>
      <c r="FO352" s="415"/>
      <c r="FP352" s="415"/>
      <c r="FQ352" s="415"/>
      <c r="FR352" s="415"/>
      <c r="FS352" s="415"/>
      <c r="FT352" s="415"/>
      <c r="FU352" s="415"/>
      <c r="FV352" s="415"/>
      <c r="FW352" s="415"/>
      <c r="FX352" s="415"/>
      <c r="FY352" s="415"/>
      <c r="FZ352" s="415"/>
      <c r="GA352" s="415"/>
      <c r="GB352" s="415"/>
      <c r="GC352" s="415"/>
      <c r="GD352" s="415"/>
      <c r="GE352" s="415"/>
      <c r="GF352" s="415"/>
      <c r="GG352" s="415"/>
      <c r="GH352" s="415"/>
      <c r="GI352" s="415"/>
      <c r="GJ352" s="415"/>
      <c r="GK352" s="415"/>
      <c r="GL352" s="415"/>
      <c r="GM352" s="415"/>
      <c r="GN352" s="415"/>
      <c r="GO352" s="415"/>
      <c r="GP352" s="415"/>
      <c r="GQ352" s="415"/>
      <c r="GR352" s="415"/>
      <c r="GS352" s="415"/>
      <c r="GT352" s="415"/>
      <c r="GU352" s="415"/>
      <c r="GV352" s="417" t="str">
        <f t="shared" si="473"/>
        <v/>
      </c>
      <c r="GW352" s="415"/>
    </row>
    <row r="353" spans="1:205">
      <c r="A353" s="418"/>
      <c r="B353" s="418"/>
      <c r="C353" s="454"/>
      <c r="D353" s="415"/>
      <c r="E353" s="415"/>
      <c r="F353" s="415"/>
      <c r="G353" s="415"/>
      <c r="H353" s="415"/>
      <c r="I353" s="415"/>
      <c r="J353" s="415"/>
      <c r="K353" s="415"/>
      <c r="L353" s="415"/>
      <c r="M353" s="415"/>
      <c r="N353" s="415"/>
      <c r="O353" s="415"/>
      <c r="P353" s="415"/>
      <c r="Q353" s="415"/>
      <c r="R353" s="415"/>
      <c r="S353" s="415"/>
      <c r="T353" s="415"/>
      <c r="U353" s="415"/>
      <c r="V353" s="415"/>
      <c r="W353" s="415"/>
      <c r="X353" s="415"/>
      <c r="Y353" s="415"/>
      <c r="Z353" s="415"/>
      <c r="AA353" s="415"/>
      <c r="AB353" s="415"/>
      <c r="AC353" s="415"/>
      <c r="AD353" s="415"/>
      <c r="AE353" s="415"/>
      <c r="AF353" s="415"/>
      <c r="AG353" s="415"/>
      <c r="AH353" s="415"/>
      <c r="AI353" s="415"/>
      <c r="AJ353" s="415"/>
      <c r="AK353" s="415"/>
      <c r="AL353" s="415"/>
      <c r="AM353" s="415"/>
      <c r="AN353" s="415"/>
      <c r="AO353" s="415"/>
      <c r="AP353" s="415"/>
      <c r="AQ353" s="415"/>
      <c r="AR353" s="415"/>
      <c r="AS353" s="415"/>
      <c r="AT353" s="415"/>
      <c r="AU353" s="415"/>
      <c r="AV353" s="415"/>
      <c r="AW353" s="415"/>
      <c r="AX353" s="415"/>
      <c r="AY353" s="415"/>
      <c r="AZ353" s="415"/>
      <c r="BA353" s="415"/>
      <c r="BB353" s="415"/>
      <c r="BC353" s="415"/>
      <c r="BD353" s="415"/>
      <c r="BE353" s="415"/>
      <c r="BF353" s="415"/>
      <c r="BG353" s="415"/>
      <c r="BH353" s="415"/>
      <c r="BI353" s="415"/>
      <c r="BJ353" s="415"/>
      <c r="BK353" s="415"/>
      <c r="BL353" s="415"/>
      <c r="BM353" s="415"/>
      <c r="BN353" s="415"/>
      <c r="BO353" s="415"/>
      <c r="BP353" s="415"/>
      <c r="BQ353" s="415"/>
      <c r="BR353" s="415"/>
      <c r="BS353" s="415"/>
      <c r="BT353" s="415"/>
      <c r="BU353" s="415"/>
      <c r="BV353" s="415"/>
      <c r="BW353" s="415"/>
      <c r="BX353" s="415"/>
      <c r="BY353" s="415"/>
      <c r="BZ353" s="415"/>
      <c r="CA353" s="415"/>
      <c r="CB353" s="415"/>
      <c r="CC353" s="415"/>
      <c r="CD353" s="415"/>
      <c r="CE353" s="415"/>
      <c r="CF353" s="415"/>
      <c r="CG353" s="415"/>
      <c r="CH353" s="415"/>
      <c r="CI353" s="415"/>
      <c r="CJ353" s="415"/>
      <c r="CK353" s="415"/>
      <c r="CL353" s="415"/>
      <c r="CM353" s="415"/>
      <c r="CN353" s="415"/>
      <c r="CO353" s="415"/>
      <c r="CP353" s="415"/>
      <c r="CQ353" s="415"/>
      <c r="CR353" s="415"/>
      <c r="CS353" s="415"/>
      <c r="CT353" s="415"/>
      <c r="CU353" s="415"/>
      <c r="CV353" s="415"/>
      <c r="CW353" s="415"/>
      <c r="CX353" s="415"/>
      <c r="CY353" s="415"/>
      <c r="CZ353" s="415"/>
      <c r="DA353" s="415"/>
      <c r="DB353" s="415"/>
      <c r="DC353" s="415"/>
      <c r="DD353" s="415"/>
      <c r="DE353" s="415"/>
      <c r="DF353" s="415"/>
      <c r="DG353" s="415"/>
      <c r="DH353" s="415"/>
      <c r="DI353" s="415"/>
      <c r="DJ353" s="415"/>
      <c r="DK353" s="415"/>
      <c r="DL353" s="415"/>
      <c r="DM353" s="415"/>
      <c r="DN353" s="415"/>
      <c r="DO353" s="415"/>
      <c r="DP353" s="415"/>
      <c r="DQ353" s="415"/>
      <c r="DR353" s="415"/>
      <c r="DS353" s="415"/>
      <c r="DT353" s="415"/>
      <c r="DU353" s="415"/>
      <c r="DV353" s="415"/>
      <c r="DW353" s="415"/>
      <c r="DX353" s="415"/>
      <c r="DY353" s="415"/>
      <c r="DZ353" s="415"/>
      <c r="EA353" s="415"/>
      <c r="EB353" s="415"/>
      <c r="EC353" s="415"/>
      <c r="ED353" s="415"/>
      <c r="EE353" s="415"/>
      <c r="EF353" s="415"/>
      <c r="EG353" s="415"/>
      <c r="EH353" s="415"/>
      <c r="EI353" s="415"/>
      <c r="EJ353" s="415"/>
      <c r="EK353" s="415"/>
      <c r="EL353" s="415"/>
      <c r="EM353" s="415"/>
      <c r="EN353" s="415"/>
      <c r="EO353" s="415"/>
      <c r="EP353" s="415"/>
      <c r="EQ353" s="415"/>
      <c r="ER353" s="415"/>
      <c r="ES353" s="415"/>
      <c r="ET353" s="415"/>
      <c r="EU353" s="415"/>
      <c r="EV353" s="415"/>
      <c r="EW353" s="415"/>
      <c r="EX353" s="415"/>
      <c r="EY353" s="415"/>
      <c r="EZ353" s="415"/>
      <c r="FA353" s="415"/>
      <c r="FB353" s="415"/>
      <c r="FC353" s="415"/>
      <c r="FD353" s="415"/>
      <c r="FE353" s="415"/>
      <c r="FF353" s="415"/>
      <c r="FG353" s="415"/>
      <c r="FH353" s="415"/>
      <c r="FI353" s="415"/>
      <c r="FJ353" s="415"/>
      <c r="FK353" s="415"/>
      <c r="FL353" s="415"/>
      <c r="FM353" s="415"/>
      <c r="FN353" s="415"/>
      <c r="FO353" s="415"/>
      <c r="FP353" s="415"/>
      <c r="FQ353" s="415"/>
      <c r="FR353" s="415"/>
      <c r="FS353" s="415"/>
      <c r="FT353" s="415"/>
      <c r="FU353" s="415"/>
      <c r="FV353" s="415"/>
      <c r="FW353" s="415"/>
      <c r="FX353" s="415"/>
      <c r="FY353" s="415"/>
      <c r="FZ353" s="415"/>
      <c r="GA353" s="415"/>
      <c r="GB353" s="415"/>
      <c r="GC353" s="415"/>
      <c r="GD353" s="415"/>
      <c r="GE353" s="415"/>
      <c r="GF353" s="415"/>
      <c r="GG353" s="415"/>
      <c r="GH353" s="415"/>
      <c r="GI353" s="415"/>
      <c r="GJ353" s="415"/>
      <c r="GK353" s="415"/>
      <c r="GL353" s="415"/>
      <c r="GM353" s="415"/>
      <c r="GN353" s="415"/>
      <c r="GO353" s="415"/>
      <c r="GP353" s="415"/>
      <c r="GQ353" s="415"/>
      <c r="GR353" s="415"/>
      <c r="GS353" s="415"/>
      <c r="GT353" s="415"/>
      <c r="GU353" s="415"/>
      <c r="GV353" s="417" t="str">
        <f t="shared" si="473"/>
        <v/>
      </c>
      <c r="GW353" s="415"/>
    </row>
    <row r="354" spans="1:205">
      <c r="A354" s="418"/>
      <c r="B354" s="418"/>
      <c r="C354" s="454"/>
      <c r="D354" s="415"/>
      <c r="E354" s="415"/>
      <c r="F354" s="415"/>
      <c r="G354" s="415"/>
      <c r="H354" s="415"/>
      <c r="I354" s="415"/>
      <c r="J354" s="415"/>
      <c r="K354" s="415"/>
      <c r="L354" s="415"/>
      <c r="M354" s="415"/>
      <c r="N354" s="415"/>
      <c r="O354" s="415"/>
      <c r="P354" s="415"/>
      <c r="Q354" s="415"/>
      <c r="R354" s="415"/>
      <c r="S354" s="415"/>
      <c r="T354" s="415"/>
      <c r="U354" s="415"/>
      <c r="V354" s="415"/>
      <c r="W354" s="415"/>
      <c r="X354" s="415"/>
      <c r="Y354" s="415"/>
      <c r="Z354" s="415"/>
      <c r="AA354" s="415"/>
      <c r="AB354" s="415"/>
      <c r="AC354" s="415"/>
      <c r="AD354" s="415"/>
      <c r="AE354" s="415"/>
      <c r="AF354" s="415"/>
      <c r="AG354" s="415"/>
      <c r="AH354" s="415"/>
      <c r="AI354" s="415"/>
      <c r="AJ354" s="415"/>
      <c r="AK354" s="415"/>
      <c r="AL354" s="415"/>
      <c r="AM354" s="415"/>
      <c r="AN354" s="415"/>
      <c r="AO354" s="415"/>
      <c r="AP354" s="415"/>
      <c r="AQ354" s="415"/>
      <c r="AR354" s="415"/>
      <c r="AS354" s="415"/>
      <c r="AT354" s="415"/>
      <c r="AU354" s="415"/>
      <c r="AV354" s="415"/>
      <c r="AW354" s="415"/>
      <c r="AX354" s="415"/>
      <c r="AY354" s="415"/>
      <c r="AZ354" s="415"/>
      <c r="BA354" s="415"/>
      <c r="BB354" s="415"/>
      <c r="BC354" s="415"/>
      <c r="BD354" s="415"/>
      <c r="BE354" s="415"/>
      <c r="BF354" s="415"/>
      <c r="BG354" s="415"/>
      <c r="BH354" s="415"/>
      <c r="BI354" s="415"/>
      <c r="BJ354" s="415"/>
      <c r="BK354" s="415"/>
      <c r="BL354" s="415"/>
      <c r="BM354" s="415"/>
      <c r="BN354" s="415"/>
      <c r="BO354" s="415"/>
      <c r="BP354" s="415"/>
      <c r="BQ354" s="415"/>
      <c r="BR354" s="415"/>
      <c r="BS354" s="415"/>
      <c r="BT354" s="415"/>
      <c r="BU354" s="415"/>
      <c r="BV354" s="415"/>
      <c r="BW354" s="415"/>
      <c r="BX354" s="415"/>
      <c r="BY354" s="415"/>
      <c r="BZ354" s="415"/>
      <c r="CA354" s="415"/>
      <c r="CB354" s="415"/>
      <c r="CC354" s="415"/>
      <c r="CD354" s="415"/>
      <c r="CE354" s="415"/>
      <c r="CF354" s="415"/>
      <c r="CG354" s="415"/>
      <c r="CH354" s="415"/>
      <c r="CI354" s="415"/>
      <c r="CJ354" s="415"/>
      <c r="CK354" s="415"/>
      <c r="CL354" s="415"/>
      <c r="CM354" s="415"/>
      <c r="CN354" s="415"/>
      <c r="CO354" s="415"/>
      <c r="CP354" s="415"/>
      <c r="CQ354" s="415"/>
      <c r="CR354" s="415"/>
      <c r="CS354" s="415"/>
      <c r="CT354" s="415"/>
      <c r="CU354" s="415"/>
      <c r="CV354" s="415"/>
      <c r="CW354" s="415"/>
      <c r="CX354" s="415"/>
      <c r="CY354" s="415"/>
      <c r="CZ354" s="415"/>
      <c r="DA354" s="415"/>
      <c r="DB354" s="415"/>
      <c r="DC354" s="415"/>
      <c r="DD354" s="415"/>
      <c r="DE354" s="415"/>
      <c r="DF354" s="415"/>
      <c r="DG354" s="415"/>
      <c r="DH354" s="415"/>
      <c r="DI354" s="415"/>
      <c r="DJ354" s="415"/>
      <c r="DK354" s="415"/>
      <c r="DL354" s="415"/>
      <c r="DM354" s="415"/>
      <c r="DN354" s="415"/>
      <c r="DO354" s="415"/>
      <c r="DP354" s="415"/>
      <c r="DQ354" s="415"/>
      <c r="DR354" s="415"/>
      <c r="DS354" s="415"/>
      <c r="DT354" s="415"/>
      <c r="DU354" s="415"/>
      <c r="DV354" s="415"/>
      <c r="DW354" s="415"/>
      <c r="DX354" s="415"/>
      <c r="DY354" s="415"/>
      <c r="DZ354" s="415"/>
      <c r="EA354" s="415"/>
      <c r="EB354" s="415"/>
      <c r="EC354" s="415"/>
      <c r="ED354" s="415"/>
      <c r="EE354" s="415"/>
      <c r="EF354" s="415"/>
      <c r="EG354" s="415"/>
      <c r="EH354" s="415"/>
      <c r="EI354" s="415"/>
      <c r="EJ354" s="415"/>
      <c r="EK354" s="415"/>
      <c r="EL354" s="415"/>
      <c r="EM354" s="415"/>
      <c r="EN354" s="415"/>
      <c r="EO354" s="415"/>
      <c r="EP354" s="415"/>
      <c r="EQ354" s="415"/>
      <c r="ER354" s="415"/>
      <c r="ES354" s="415"/>
      <c r="ET354" s="415"/>
      <c r="EU354" s="415"/>
      <c r="EV354" s="415"/>
      <c r="EW354" s="415"/>
      <c r="EX354" s="415"/>
      <c r="EY354" s="415"/>
      <c r="EZ354" s="415"/>
      <c r="FA354" s="415"/>
      <c r="FB354" s="415"/>
      <c r="FC354" s="415"/>
      <c r="FD354" s="415"/>
      <c r="FE354" s="415"/>
      <c r="FF354" s="415"/>
      <c r="FG354" s="415"/>
      <c r="FH354" s="415"/>
      <c r="FI354" s="415"/>
      <c r="FJ354" s="415"/>
      <c r="FK354" s="415"/>
      <c r="FL354" s="415"/>
      <c r="FM354" s="415"/>
      <c r="FN354" s="415"/>
      <c r="FO354" s="415"/>
      <c r="FP354" s="415"/>
      <c r="FQ354" s="415"/>
      <c r="FR354" s="415"/>
      <c r="FS354" s="415"/>
      <c r="FT354" s="415"/>
      <c r="FU354" s="415"/>
      <c r="FV354" s="415"/>
      <c r="FW354" s="415"/>
      <c r="FX354" s="415"/>
      <c r="FY354" s="415"/>
      <c r="FZ354" s="415"/>
      <c r="GA354" s="415"/>
      <c r="GB354" s="415"/>
      <c r="GC354" s="415"/>
      <c r="GD354" s="415"/>
      <c r="GE354" s="415"/>
      <c r="GF354" s="415"/>
      <c r="GG354" s="415"/>
      <c r="GH354" s="415"/>
      <c r="GI354" s="415"/>
      <c r="GJ354" s="415"/>
      <c r="GK354" s="415"/>
      <c r="GL354" s="415"/>
      <c r="GM354" s="415"/>
      <c r="GN354" s="415"/>
      <c r="GO354" s="415"/>
      <c r="GP354" s="415"/>
      <c r="GQ354" s="415"/>
      <c r="GR354" s="415"/>
      <c r="GS354" s="415"/>
      <c r="GT354" s="415"/>
      <c r="GU354" s="415"/>
      <c r="GV354" s="417" t="str">
        <f t="shared" si="473"/>
        <v/>
      </c>
      <c r="GW354" s="415"/>
    </row>
    <row r="355" spans="1:205">
      <c r="A355" s="418"/>
      <c r="B355" s="418"/>
      <c r="C355" s="454"/>
      <c r="D355" s="415"/>
      <c r="E355" s="415"/>
      <c r="F355" s="415"/>
      <c r="G355" s="415"/>
      <c r="H355" s="415"/>
      <c r="I355" s="415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5"/>
      <c r="BJ355" s="415"/>
      <c r="BK355" s="415"/>
      <c r="BL355" s="415"/>
      <c r="BM355" s="415"/>
      <c r="BN355" s="415"/>
      <c r="BO355" s="415"/>
      <c r="BP355" s="415"/>
      <c r="BQ355" s="415"/>
      <c r="BR355" s="415"/>
      <c r="BS355" s="415"/>
      <c r="BT355" s="415"/>
      <c r="BU355" s="415"/>
      <c r="BV355" s="415"/>
      <c r="BW355" s="415"/>
      <c r="BX355" s="415"/>
      <c r="BY355" s="415"/>
      <c r="BZ355" s="415"/>
      <c r="CA355" s="415"/>
      <c r="CB355" s="415"/>
      <c r="CC355" s="415"/>
      <c r="CD355" s="415"/>
      <c r="CE355" s="415"/>
      <c r="CF355" s="415"/>
      <c r="CG355" s="415"/>
      <c r="CH355" s="415"/>
      <c r="CI355" s="415"/>
      <c r="CJ355" s="415"/>
      <c r="CK355" s="415"/>
      <c r="CL355" s="415"/>
      <c r="CM355" s="415"/>
      <c r="CN355" s="415"/>
      <c r="CO355" s="415"/>
      <c r="CP355" s="415"/>
      <c r="CQ355" s="415"/>
      <c r="CR355" s="415"/>
      <c r="CS355" s="415"/>
      <c r="CT355" s="415"/>
      <c r="CU355" s="415"/>
      <c r="CV355" s="415"/>
      <c r="CW355" s="415"/>
      <c r="CX355" s="415"/>
      <c r="CY355" s="415"/>
      <c r="CZ355" s="415"/>
      <c r="DA355" s="415"/>
      <c r="DB355" s="415"/>
      <c r="DC355" s="415"/>
      <c r="DD355" s="415"/>
      <c r="DE355" s="415"/>
      <c r="DF355" s="415"/>
      <c r="DG355" s="415"/>
      <c r="DH355" s="415"/>
      <c r="DI355" s="415"/>
      <c r="DJ355" s="415"/>
      <c r="DK355" s="415"/>
      <c r="DL355" s="415"/>
      <c r="DM355" s="415"/>
      <c r="DN355" s="415"/>
      <c r="DO355" s="415"/>
      <c r="DP355" s="415"/>
      <c r="DQ355" s="415"/>
      <c r="DR355" s="415"/>
      <c r="DS355" s="415"/>
      <c r="DT355" s="415"/>
      <c r="DU355" s="415"/>
      <c r="DV355" s="415"/>
      <c r="DW355" s="415"/>
      <c r="DX355" s="415"/>
      <c r="DY355" s="415"/>
      <c r="DZ355" s="415"/>
      <c r="EA355" s="415"/>
      <c r="EB355" s="415"/>
      <c r="EC355" s="415"/>
      <c r="ED355" s="415"/>
      <c r="EE355" s="415"/>
      <c r="EF355" s="415"/>
      <c r="EG355" s="415"/>
      <c r="EH355" s="415"/>
      <c r="EI355" s="415"/>
      <c r="EJ355" s="415"/>
      <c r="EK355" s="415"/>
      <c r="EL355" s="415"/>
      <c r="EM355" s="415"/>
      <c r="EN355" s="415"/>
      <c r="EO355" s="415"/>
      <c r="EP355" s="415"/>
      <c r="EQ355" s="415"/>
      <c r="ER355" s="415"/>
      <c r="ES355" s="415"/>
      <c r="ET355" s="415"/>
      <c r="EU355" s="415"/>
      <c r="EV355" s="415"/>
      <c r="EW355" s="415"/>
      <c r="EX355" s="415"/>
      <c r="EY355" s="415"/>
      <c r="EZ355" s="415"/>
      <c r="FA355" s="415"/>
      <c r="FB355" s="415"/>
      <c r="FC355" s="415"/>
      <c r="FD355" s="415"/>
      <c r="FE355" s="415"/>
      <c r="FF355" s="415"/>
      <c r="FG355" s="415"/>
      <c r="FH355" s="415"/>
      <c r="FI355" s="415"/>
      <c r="FJ355" s="415"/>
      <c r="FK355" s="415"/>
      <c r="FL355" s="415"/>
      <c r="FM355" s="415"/>
      <c r="FN355" s="415"/>
      <c r="FO355" s="415"/>
      <c r="FP355" s="415"/>
      <c r="FQ355" s="415"/>
      <c r="FR355" s="415"/>
      <c r="FS355" s="415"/>
      <c r="FT355" s="415"/>
      <c r="FU355" s="415"/>
      <c r="FV355" s="415"/>
      <c r="FW355" s="415"/>
      <c r="FX355" s="415"/>
      <c r="FY355" s="415"/>
      <c r="FZ355" s="415"/>
      <c r="GA355" s="415"/>
      <c r="GB355" s="415"/>
      <c r="GC355" s="415"/>
      <c r="GD355" s="415"/>
      <c r="GE355" s="415"/>
      <c r="GF355" s="415"/>
      <c r="GG355" s="415"/>
      <c r="GH355" s="415"/>
      <c r="GI355" s="415"/>
      <c r="GJ355" s="415"/>
      <c r="GK355" s="415"/>
      <c r="GL355" s="415"/>
      <c r="GM355" s="415"/>
      <c r="GN355" s="415"/>
      <c r="GO355" s="415"/>
      <c r="GP355" s="415"/>
      <c r="GQ355" s="415"/>
      <c r="GR355" s="415"/>
      <c r="GS355" s="415"/>
      <c r="GT355" s="415"/>
      <c r="GU355" s="415"/>
      <c r="GV355" s="417" t="str">
        <f t="shared" si="473"/>
        <v/>
      </c>
      <c r="GW355" s="415"/>
    </row>
    <row r="356" spans="1:205">
      <c r="A356" s="418"/>
      <c r="B356" s="418"/>
      <c r="C356" s="454"/>
      <c r="D356" s="415"/>
      <c r="E356" s="415"/>
      <c r="F356" s="415"/>
      <c r="G356" s="415"/>
      <c r="H356" s="415"/>
      <c r="I356" s="415"/>
      <c r="J356" s="415"/>
      <c r="K356" s="415"/>
      <c r="L356" s="415"/>
      <c r="M356" s="415"/>
      <c r="N356" s="415"/>
      <c r="O356" s="415"/>
      <c r="P356" s="415"/>
      <c r="Q356" s="415"/>
      <c r="R356" s="415"/>
      <c r="S356" s="415"/>
      <c r="T356" s="415"/>
      <c r="U356" s="415"/>
      <c r="V356" s="415"/>
      <c r="W356" s="415"/>
      <c r="X356" s="415"/>
      <c r="Y356" s="415"/>
      <c r="Z356" s="415"/>
      <c r="AA356" s="415"/>
      <c r="AB356" s="415"/>
      <c r="AC356" s="415"/>
      <c r="AD356" s="415"/>
      <c r="AE356" s="415"/>
      <c r="AF356" s="415"/>
      <c r="AG356" s="415"/>
      <c r="AH356" s="415"/>
      <c r="AI356" s="415"/>
      <c r="AJ356" s="415"/>
      <c r="AK356" s="415"/>
      <c r="AL356" s="415"/>
      <c r="AM356" s="415"/>
      <c r="AN356" s="415"/>
      <c r="AO356" s="415"/>
      <c r="AP356" s="415"/>
      <c r="AQ356" s="415"/>
      <c r="AR356" s="415"/>
      <c r="AS356" s="415"/>
      <c r="AT356" s="415"/>
      <c r="AU356" s="415"/>
      <c r="AV356" s="415"/>
      <c r="AW356" s="415"/>
      <c r="AX356" s="415"/>
      <c r="AY356" s="415"/>
      <c r="AZ356" s="415"/>
      <c r="BA356" s="415"/>
      <c r="BB356" s="415"/>
      <c r="BC356" s="415"/>
      <c r="BD356" s="415"/>
      <c r="BE356" s="415"/>
      <c r="BF356" s="415"/>
      <c r="BG356" s="415"/>
      <c r="BH356" s="415"/>
      <c r="BI356" s="415"/>
      <c r="BJ356" s="415"/>
      <c r="BK356" s="415"/>
      <c r="BL356" s="415"/>
      <c r="BM356" s="415"/>
      <c r="BN356" s="415"/>
      <c r="BO356" s="415"/>
      <c r="BP356" s="415"/>
      <c r="BQ356" s="415"/>
      <c r="BR356" s="415"/>
      <c r="BS356" s="415"/>
      <c r="BT356" s="415"/>
      <c r="BU356" s="415"/>
      <c r="BV356" s="415"/>
      <c r="BW356" s="415"/>
      <c r="BX356" s="415"/>
      <c r="BY356" s="415"/>
      <c r="BZ356" s="415"/>
      <c r="CA356" s="415"/>
      <c r="CB356" s="415"/>
      <c r="CC356" s="415"/>
      <c r="CD356" s="415"/>
      <c r="CE356" s="415"/>
      <c r="CF356" s="415"/>
      <c r="CG356" s="415"/>
      <c r="CH356" s="415"/>
      <c r="CI356" s="415"/>
      <c r="CJ356" s="415"/>
      <c r="CK356" s="415"/>
      <c r="CL356" s="415"/>
      <c r="CM356" s="415"/>
      <c r="CN356" s="415"/>
      <c r="CO356" s="415"/>
      <c r="CP356" s="415"/>
      <c r="CQ356" s="415"/>
      <c r="CR356" s="415"/>
      <c r="CS356" s="415"/>
      <c r="CT356" s="415"/>
      <c r="CU356" s="415"/>
      <c r="CV356" s="415"/>
      <c r="CW356" s="415"/>
      <c r="CX356" s="415"/>
      <c r="CY356" s="415"/>
      <c r="CZ356" s="415"/>
      <c r="DA356" s="415"/>
      <c r="DB356" s="415"/>
      <c r="DC356" s="415"/>
      <c r="DD356" s="415"/>
      <c r="DE356" s="415"/>
      <c r="DF356" s="415"/>
      <c r="DG356" s="415"/>
      <c r="DH356" s="415"/>
      <c r="DI356" s="415"/>
      <c r="DJ356" s="415"/>
      <c r="DK356" s="415"/>
      <c r="DL356" s="415"/>
      <c r="DM356" s="415"/>
      <c r="DN356" s="415"/>
      <c r="DO356" s="415"/>
      <c r="DP356" s="415"/>
      <c r="DQ356" s="415"/>
      <c r="DR356" s="415"/>
      <c r="DS356" s="415"/>
      <c r="DT356" s="415"/>
      <c r="DU356" s="415"/>
      <c r="DV356" s="415"/>
      <c r="DW356" s="415"/>
      <c r="DX356" s="415"/>
      <c r="DY356" s="415"/>
      <c r="DZ356" s="415"/>
      <c r="EA356" s="415"/>
      <c r="EB356" s="415"/>
      <c r="EC356" s="415"/>
      <c r="ED356" s="415"/>
      <c r="EE356" s="415"/>
      <c r="EF356" s="415"/>
      <c r="EG356" s="415"/>
      <c r="EH356" s="415"/>
      <c r="EI356" s="415"/>
      <c r="EJ356" s="415"/>
      <c r="EK356" s="415"/>
      <c r="EL356" s="415"/>
      <c r="EM356" s="415"/>
      <c r="EN356" s="415"/>
      <c r="EO356" s="415"/>
      <c r="EP356" s="415"/>
      <c r="EQ356" s="415"/>
      <c r="ER356" s="415"/>
      <c r="ES356" s="415"/>
      <c r="ET356" s="415"/>
      <c r="EU356" s="415"/>
      <c r="EV356" s="415"/>
      <c r="EW356" s="415"/>
      <c r="EX356" s="415"/>
      <c r="EY356" s="415"/>
      <c r="EZ356" s="415"/>
      <c r="FA356" s="415"/>
      <c r="FB356" s="415"/>
      <c r="FC356" s="415"/>
      <c r="FD356" s="415"/>
      <c r="FE356" s="415"/>
      <c r="FF356" s="415"/>
      <c r="FG356" s="415"/>
      <c r="FH356" s="415"/>
      <c r="FI356" s="415"/>
      <c r="FJ356" s="415"/>
      <c r="FK356" s="415"/>
      <c r="FL356" s="415"/>
      <c r="FM356" s="415"/>
      <c r="FN356" s="415"/>
      <c r="FO356" s="415"/>
      <c r="FP356" s="415"/>
      <c r="FQ356" s="415"/>
      <c r="FR356" s="415"/>
      <c r="FS356" s="415"/>
      <c r="FT356" s="415"/>
      <c r="FU356" s="415"/>
      <c r="FV356" s="415"/>
      <c r="FW356" s="415"/>
      <c r="FX356" s="415"/>
      <c r="FY356" s="415"/>
      <c r="FZ356" s="415"/>
      <c r="GA356" s="415"/>
      <c r="GB356" s="415"/>
      <c r="GC356" s="415"/>
      <c r="GD356" s="415"/>
      <c r="GE356" s="415"/>
      <c r="GF356" s="415"/>
      <c r="GG356" s="415"/>
      <c r="GH356" s="415"/>
      <c r="GI356" s="415"/>
      <c r="GJ356" s="415"/>
      <c r="GK356" s="415"/>
      <c r="GL356" s="415"/>
      <c r="GM356" s="415"/>
      <c r="GN356" s="415"/>
      <c r="GO356" s="415"/>
      <c r="GP356" s="415"/>
      <c r="GQ356" s="415"/>
      <c r="GR356" s="415"/>
      <c r="GS356" s="415"/>
      <c r="GT356" s="415"/>
      <c r="GU356" s="415"/>
      <c r="GV356" s="417" t="str">
        <f t="shared" si="473"/>
        <v/>
      </c>
      <c r="GW356" s="415"/>
    </row>
    <row r="357" spans="1:205">
      <c r="A357" s="418"/>
      <c r="B357" s="418"/>
      <c r="C357" s="454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15"/>
      <c r="W357" s="415"/>
      <c r="X357" s="415"/>
      <c r="Y357" s="415"/>
      <c r="Z357" s="415"/>
      <c r="AA357" s="415"/>
      <c r="AB357" s="415"/>
      <c r="AC357" s="415"/>
      <c r="AD357" s="415"/>
      <c r="AE357" s="415"/>
      <c r="AF357" s="415"/>
      <c r="AG357" s="415"/>
      <c r="AH357" s="415"/>
      <c r="AI357" s="415"/>
      <c r="AJ357" s="415"/>
      <c r="AK357" s="415"/>
      <c r="AL357" s="415"/>
      <c r="AM357" s="415"/>
      <c r="AN357" s="415"/>
      <c r="AO357" s="415"/>
      <c r="AP357" s="415"/>
      <c r="AQ357" s="415"/>
      <c r="AR357" s="415"/>
      <c r="AS357" s="415"/>
      <c r="AT357" s="415"/>
      <c r="AU357" s="415"/>
      <c r="AV357" s="415"/>
      <c r="AW357" s="415"/>
      <c r="AX357" s="415"/>
      <c r="AY357" s="415"/>
      <c r="AZ357" s="415"/>
      <c r="BA357" s="415"/>
      <c r="BB357" s="415"/>
      <c r="BC357" s="415"/>
      <c r="BD357" s="415"/>
      <c r="BE357" s="415"/>
      <c r="BF357" s="415"/>
      <c r="BG357" s="415"/>
      <c r="BH357" s="415"/>
      <c r="BI357" s="415"/>
      <c r="BJ357" s="415"/>
      <c r="BK357" s="415"/>
      <c r="BL357" s="415"/>
      <c r="BM357" s="415"/>
      <c r="BN357" s="415"/>
      <c r="BO357" s="415"/>
      <c r="BP357" s="415"/>
      <c r="BQ357" s="415"/>
      <c r="BR357" s="415"/>
      <c r="BS357" s="415"/>
      <c r="BT357" s="415"/>
      <c r="BU357" s="415"/>
      <c r="BV357" s="415"/>
      <c r="BW357" s="415"/>
      <c r="BX357" s="415"/>
      <c r="BY357" s="415"/>
      <c r="BZ357" s="415"/>
      <c r="CA357" s="415"/>
      <c r="CB357" s="415"/>
      <c r="CC357" s="415"/>
      <c r="CD357" s="415"/>
      <c r="CE357" s="415"/>
      <c r="CF357" s="415"/>
      <c r="CG357" s="415"/>
      <c r="CH357" s="415"/>
      <c r="CI357" s="415"/>
      <c r="CJ357" s="415"/>
      <c r="CK357" s="415"/>
      <c r="CL357" s="415"/>
      <c r="CM357" s="415"/>
      <c r="CN357" s="415"/>
      <c r="CO357" s="415"/>
      <c r="CP357" s="415"/>
      <c r="CQ357" s="415"/>
      <c r="CR357" s="415"/>
      <c r="CS357" s="415"/>
      <c r="CT357" s="415"/>
      <c r="CU357" s="415"/>
      <c r="CV357" s="415"/>
      <c r="CW357" s="415"/>
      <c r="CX357" s="415"/>
      <c r="CY357" s="415"/>
      <c r="CZ357" s="415"/>
      <c r="DA357" s="415"/>
      <c r="DB357" s="415"/>
      <c r="DC357" s="415"/>
      <c r="DD357" s="415"/>
      <c r="DE357" s="415"/>
      <c r="DF357" s="415"/>
      <c r="DG357" s="415"/>
      <c r="DH357" s="415"/>
      <c r="DI357" s="415"/>
      <c r="DJ357" s="415"/>
      <c r="DK357" s="415"/>
      <c r="DL357" s="415"/>
      <c r="DM357" s="415"/>
      <c r="DN357" s="415"/>
      <c r="DO357" s="415"/>
      <c r="DP357" s="415"/>
      <c r="DQ357" s="415"/>
      <c r="DR357" s="415"/>
      <c r="DS357" s="415"/>
      <c r="DT357" s="415"/>
      <c r="DU357" s="415"/>
      <c r="DV357" s="415"/>
      <c r="DW357" s="415"/>
      <c r="DX357" s="415"/>
      <c r="DY357" s="415"/>
      <c r="DZ357" s="415"/>
      <c r="EA357" s="415"/>
      <c r="EB357" s="415"/>
      <c r="EC357" s="415"/>
      <c r="ED357" s="415"/>
      <c r="EE357" s="415"/>
      <c r="EF357" s="415"/>
      <c r="EG357" s="415"/>
      <c r="EH357" s="415"/>
      <c r="EI357" s="415"/>
      <c r="EJ357" s="415"/>
      <c r="EK357" s="415"/>
      <c r="EL357" s="415"/>
      <c r="EM357" s="415"/>
      <c r="EN357" s="415"/>
      <c r="EO357" s="415"/>
      <c r="EP357" s="415"/>
      <c r="EQ357" s="415"/>
      <c r="ER357" s="415"/>
      <c r="ES357" s="415"/>
      <c r="ET357" s="415"/>
      <c r="EU357" s="415"/>
      <c r="EV357" s="415"/>
      <c r="EW357" s="415"/>
      <c r="EX357" s="415"/>
      <c r="EY357" s="415"/>
      <c r="EZ357" s="415"/>
      <c r="FA357" s="415"/>
      <c r="FB357" s="415"/>
      <c r="FC357" s="415"/>
      <c r="FD357" s="415"/>
      <c r="FE357" s="415"/>
      <c r="FF357" s="415"/>
      <c r="FG357" s="415"/>
      <c r="FH357" s="415"/>
      <c r="FI357" s="415"/>
      <c r="FJ357" s="415"/>
      <c r="FK357" s="415"/>
      <c r="FL357" s="415"/>
      <c r="FM357" s="415"/>
      <c r="FN357" s="415"/>
      <c r="FO357" s="415"/>
      <c r="FP357" s="415"/>
      <c r="FQ357" s="415"/>
      <c r="FR357" s="415"/>
      <c r="FS357" s="415"/>
      <c r="FT357" s="415"/>
      <c r="FU357" s="415"/>
      <c r="FV357" s="415"/>
      <c r="FW357" s="415"/>
      <c r="FX357" s="415"/>
      <c r="FY357" s="415"/>
      <c r="FZ357" s="415"/>
      <c r="GA357" s="415"/>
      <c r="GB357" s="415"/>
      <c r="GC357" s="415"/>
      <c r="GD357" s="415"/>
      <c r="GE357" s="415"/>
      <c r="GF357" s="415"/>
      <c r="GG357" s="415"/>
      <c r="GH357" s="415"/>
      <c r="GI357" s="415"/>
      <c r="GJ357" s="415"/>
      <c r="GK357" s="415"/>
      <c r="GL357" s="415"/>
      <c r="GM357" s="415"/>
      <c r="GN357" s="415"/>
      <c r="GO357" s="415"/>
      <c r="GP357" s="415"/>
      <c r="GQ357" s="415"/>
      <c r="GR357" s="415"/>
      <c r="GS357" s="415"/>
      <c r="GT357" s="415"/>
      <c r="GU357" s="415"/>
      <c r="GV357" s="417" t="str">
        <f t="shared" si="473"/>
        <v/>
      </c>
      <c r="GW357" s="415"/>
    </row>
    <row r="358" spans="1:205">
      <c r="A358" s="418"/>
      <c r="B358" s="418"/>
      <c r="C358" s="454"/>
      <c r="D358" s="415"/>
      <c r="E358" s="415"/>
      <c r="F358" s="415"/>
      <c r="G358" s="415"/>
      <c r="H358" s="415"/>
      <c r="I358" s="415"/>
      <c r="J358" s="415"/>
      <c r="K358" s="415"/>
      <c r="L358" s="415"/>
      <c r="M358" s="415"/>
      <c r="N358" s="415"/>
      <c r="O358" s="415"/>
      <c r="P358" s="415"/>
      <c r="Q358" s="415"/>
      <c r="R358" s="415"/>
      <c r="S358" s="415"/>
      <c r="T358" s="415"/>
      <c r="U358" s="415"/>
      <c r="V358" s="415"/>
      <c r="W358" s="415"/>
      <c r="X358" s="415"/>
      <c r="Y358" s="415"/>
      <c r="Z358" s="415"/>
      <c r="AA358" s="415"/>
      <c r="AB358" s="415"/>
      <c r="AC358" s="415"/>
      <c r="AD358" s="415"/>
      <c r="AE358" s="415"/>
      <c r="AF358" s="415"/>
      <c r="AG358" s="415"/>
      <c r="AH358" s="415"/>
      <c r="AI358" s="415"/>
      <c r="AJ358" s="415"/>
      <c r="AK358" s="415"/>
      <c r="AL358" s="415"/>
      <c r="AM358" s="415"/>
      <c r="AN358" s="415"/>
      <c r="AO358" s="415"/>
      <c r="AP358" s="415"/>
      <c r="AQ358" s="415"/>
      <c r="AR358" s="415"/>
      <c r="AS358" s="415"/>
      <c r="AT358" s="415"/>
      <c r="AU358" s="415"/>
      <c r="AV358" s="415"/>
      <c r="AW358" s="415"/>
      <c r="AX358" s="415"/>
      <c r="AY358" s="415"/>
      <c r="AZ358" s="415"/>
      <c r="BA358" s="415"/>
      <c r="BB358" s="415"/>
      <c r="BC358" s="415"/>
      <c r="BD358" s="415"/>
      <c r="BE358" s="415"/>
      <c r="BF358" s="415"/>
      <c r="BG358" s="415"/>
      <c r="BH358" s="415"/>
      <c r="BI358" s="415"/>
      <c r="BJ358" s="415"/>
      <c r="BK358" s="415"/>
      <c r="BL358" s="415"/>
      <c r="BM358" s="415"/>
      <c r="BN358" s="415"/>
      <c r="BO358" s="415"/>
      <c r="BP358" s="415"/>
      <c r="BQ358" s="415"/>
      <c r="BR358" s="415"/>
      <c r="BS358" s="415"/>
      <c r="BT358" s="415"/>
      <c r="BU358" s="415"/>
      <c r="BV358" s="415"/>
      <c r="BW358" s="415"/>
      <c r="BX358" s="415"/>
      <c r="BY358" s="415"/>
      <c r="BZ358" s="415"/>
      <c r="CA358" s="415"/>
      <c r="CB358" s="415"/>
      <c r="CC358" s="415"/>
      <c r="CD358" s="415"/>
      <c r="CE358" s="415"/>
      <c r="CF358" s="415"/>
      <c r="CG358" s="415"/>
      <c r="CH358" s="415"/>
      <c r="CI358" s="415"/>
      <c r="CJ358" s="415"/>
      <c r="CK358" s="415"/>
      <c r="CL358" s="415"/>
      <c r="CM358" s="415"/>
      <c r="CN358" s="415"/>
      <c r="CO358" s="415"/>
      <c r="CP358" s="415"/>
      <c r="CQ358" s="415"/>
      <c r="CR358" s="415"/>
      <c r="CS358" s="415"/>
      <c r="CT358" s="415"/>
      <c r="CU358" s="415"/>
      <c r="CV358" s="415"/>
      <c r="CW358" s="415"/>
      <c r="CX358" s="415"/>
      <c r="CY358" s="415"/>
      <c r="CZ358" s="415"/>
      <c r="DA358" s="415"/>
      <c r="DB358" s="415"/>
      <c r="DC358" s="415"/>
      <c r="DD358" s="415"/>
      <c r="DE358" s="415"/>
      <c r="DF358" s="415"/>
      <c r="DG358" s="415"/>
      <c r="DH358" s="415"/>
      <c r="DI358" s="415"/>
      <c r="DJ358" s="415"/>
      <c r="DK358" s="415"/>
      <c r="DL358" s="415"/>
      <c r="DM358" s="415"/>
      <c r="DN358" s="415"/>
      <c r="DO358" s="415"/>
      <c r="DP358" s="415"/>
      <c r="DQ358" s="415"/>
      <c r="DR358" s="415"/>
      <c r="DS358" s="415"/>
      <c r="DT358" s="415"/>
      <c r="DU358" s="415"/>
      <c r="DV358" s="415"/>
      <c r="DW358" s="415"/>
      <c r="DX358" s="415"/>
      <c r="DY358" s="415"/>
      <c r="DZ358" s="415"/>
      <c r="EA358" s="415"/>
      <c r="EB358" s="415"/>
      <c r="EC358" s="415"/>
      <c r="ED358" s="415"/>
      <c r="EE358" s="415"/>
      <c r="EF358" s="415"/>
      <c r="EG358" s="415"/>
      <c r="EH358" s="415"/>
      <c r="EI358" s="415"/>
      <c r="EJ358" s="415"/>
      <c r="EK358" s="415"/>
      <c r="EL358" s="415"/>
      <c r="EM358" s="415"/>
      <c r="EN358" s="415"/>
      <c r="EO358" s="415"/>
      <c r="EP358" s="415"/>
      <c r="EQ358" s="415"/>
      <c r="ER358" s="415"/>
      <c r="ES358" s="415"/>
      <c r="ET358" s="415"/>
      <c r="EU358" s="415"/>
      <c r="EV358" s="415"/>
      <c r="EW358" s="415"/>
      <c r="EX358" s="415"/>
      <c r="EY358" s="415"/>
      <c r="EZ358" s="415"/>
      <c r="FA358" s="415"/>
      <c r="FB358" s="415"/>
      <c r="FC358" s="415"/>
      <c r="FD358" s="415"/>
      <c r="FE358" s="415"/>
      <c r="FF358" s="415"/>
      <c r="FG358" s="415"/>
      <c r="FH358" s="415"/>
      <c r="FI358" s="415"/>
      <c r="FJ358" s="415"/>
      <c r="FK358" s="415"/>
      <c r="FL358" s="415"/>
      <c r="FM358" s="415"/>
      <c r="FN358" s="415"/>
      <c r="FO358" s="415"/>
      <c r="FP358" s="415"/>
      <c r="FQ358" s="415"/>
      <c r="FR358" s="415"/>
      <c r="FS358" s="415"/>
      <c r="FT358" s="415"/>
      <c r="FU358" s="415"/>
      <c r="FV358" s="415"/>
      <c r="FW358" s="415"/>
      <c r="FX358" s="415"/>
      <c r="FY358" s="415"/>
      <c r="FZ358" s="415"/>
      <c r="GA358" s="415"/>
      <c r="GB358" s="415"/>
      <c r="GC358" s="415"/>
      <c r="GD358" s="415"/>
      <c r="GE358" s="415"/>
      <c r="GF358" s="415"/>
      <c r="GG358" s="415"/>
      <c r="GH358" s="415"/>
      <c r="GI358" s="415"/>
      <c r="GJ358" s="415"/>
      <c r="GK358" s="415"/>
      <c r="GL358" s="415"/>
      <c r="GM358" s="415"/>
      <c r="GN358" s="415"/>
      <c r="GO358" s="415"/>
      <c r="GP358" s="415"/>
      <c r="GQ358" s="415"/>
      <c r="GR358" s="415"/>
      <c r="GS358" s="415"/>
      <c r="GT358" s="415"/>
      <c r="GU358" s="415"/>
      <c r="GV358" s="417" t="str">
        <f t="shared" si="473"/>
        <v/>
      </c>
      <c r="GW358" s="415"/>
    </row>
    <row r="359" spans="1:205">
      <c r="A359" s="418"/>
      <c r="B359" s="418"/>
      <c r="C359" s="454"/>
      <c r="D359" s="415"/>
      <c r="E359" s="415"/>
      <c r="F359" s="415"/>
      <c r="G359" s="415"/>
      <c r="H359" s="415"/>
      <c r="I359" s="415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5"/>
      <c r="BJ359" s="415"/>
      <c r="BK359" s="415"/>
      <c r="BL359" s="415"/>
      <c r="BM359" s="415"/>
      <c r="BN359" s="415"/>
      <c r="BO359" s="415"/>
      <c r="BP359" s="415"/>
      <c r="BQ359" s="415"/>
      <c r="BR359" s="415"/>
      <c r="BS359" s="415"/>
      <c r="BT359" s="415"/>
      <c r="BU359" s="415"/>
      <c r="BV359" s="415"/>
      <c r="BW359" s="415"/>
      <c r="BX359" s="415"/>
      <c r="BY359" s="415"/>
      <c r="BZ359" s="415"/>
      <c r="CA359" s="415"/>
      <c r="CB359" s="415"/>
      <c r="CC359" s="415"/>
      <c r="CD359" s="415"/>
      <c r="CE359" s="415"/>
      <c r="CF359" s="415"/>
      <c r="CG359" s="415"/>
      <c r="CH359" s="415"/>
      <c r="CI359" s="415"/>
      <c r="CJ359" s="415"/>
      <c r="CK359" s="415"/>
      <c r="CL359" s="415"/>
      <c r="CM359" s="415"/>
      <c r="CN359" s="415"/>
      <c r="CO359" s="415"/>
      <c r="CP359" s="415"/>
      <c r="CQ359" s="415"/>
      <c r="CR359" s="415"/>
      <c r="CS359" s="415"/>
      <c r="CT359" s="415"/>
      <c r="CU359" s="415"/>
      <c r="CV359" s="415"/>
      <c r="CW359" s="415"/>
      <c r="CX359" s="415"/>
      <c r="CY359" s="415"/>
      <c r="CZ359" s="415"/>
      <c r="DA359" s="415"/>
      <c r="DB359" s="415"/>
      <c r="DC359" s="415"/>
      <c r="DD359" s="415"/>
      <c r="DE359" s="415"/>
      <c r="DF359" s="415"/>
      <c r="DG359" s="415"/>
      <c r="DH359" s="415"/>
      <c r="DI359" s="415"/>
      <c r="DJ359" s="415"/>
      <c r="DK359" s="415"/>
      <c r="DL359" s="415"/>
      <c r="DM359" s="415"/>
      <c r="DN359" s="415"/>
      <c r="DO359" s="415"/>
      <c r="DP359" s="415"/>
      <c r="DQ359" s="415"/>
      <c r="DR359" s="415"/>
      <c r="DS359" s="415"/>
      <c r="DT359" s="415"/>
      <c r="DU359" s="415"/>
      <c r="DV359" s="415"/>
      <c r="DW359" s="415"/>
      <c r="DX359" s="415"/>
      <c r="DY359" s="415"/>
      <c r="DZ359" s="415"/>
      <c r="EA359" s="415"/>
      <c r="EB359" s="415"/>
      <c r="EC359" s="415"/>
      <c r="ED359" s="415"/>
      <c r="EE359" s="415"/>
      <c r="EF359" s="415"/>
      <c r="EG359" s="415"/>
      <c r="EH359" s="415"/>
      <c r="EI359" s="415"/>
      <c r="EJ359" s="415"/>
      <c r="EK359" s="415"/>
      <c r="EL359" s="415"/>
      <c r="EM359" s="415"/>
      <c r="EN359" s="415"/>
      <c r="EO359" s="415"/>
      <c r="EP359" s="415"/>
      <c r="EQ359" s="415"/>
      <c r="ER359" s="415"/>
      <c r="ES359" s="415"/>
      <c r="ET359" s="415"/>
      <c r="EU359" s="415"/>
      <c r="EV359" s="415"/>
      <c r="EW359" s="415"/>
      <c r="EX359" s="415"/>
      <c r="EY359" s="415"/>
      <c r="EZ359" s="415"/>
      <c r="FA359" s="415"/>
      <c r="FB359" s="415"/>
      <c r="FC359" s="415"/>
      <c r="FD359" s="415"/>
      <c r="FE359" s="415"/>
      <c r="FF359" s="415"/>
      <c r="FG359" s="415"/>
      <c r="FH359" s="415"/>
      <c r="FI359" s="415"/>
      <c r="FJ359" s="415"/>
      <c r="FK359" s="415"/>
      <c r="FL359" s="415"/>
      <c r="FM359" s="415"/>
      <c r="FN359" s="415"/>
      <c r="FO359" s="415"/>
      <c r="FP359" s="415"/>
      <c r="FQ359" s="415"/>
      <c r="FR359" s="415"/>
      <c r="FS359" s="415"/>
      <c r="FT359" s="415"/>
      <c r="FU359" s="415"/>
      <c r="FV359" s="415"/>
      <c r="FW359" s="415"/>
      <c r="FX359" s="415"/>
      <c r="FY359" s="415"/>
      <c r="FZ359" s="415"/>
      <c r="GA359" s="415"/>
      <c r="GB359" s="415"/>
      <c r="GC359" s="415"/>
      <c r="GD359" s="415"/>
      <c r="GE359" s="415"/>
      <c r="GF359" s="415"/>
      <c r="GG359" s="415"/>
      <c r="GH359" s="415"/>
      <c r="GI359" s="415"/>
      <c r="GJ359" s="415"/>
      <c r="GK359" s="415"/>
      <c r="GL359" s="415"/>
      <c r="GM359" s="415"/>
      <c r="GN359" s="415"/>
      <c r="GO359" s="415"/>
      <c r="GP359" s="415"/>
      <c r="GQ359" s="415"/>
      <c r="GR359" s="415"/>
      <c r="GS359" s="415"/>
      <c r="GT359" s="415"/>
      <c r="GU359" s="415"/>
      <c r="GV359" s="417" t="str">
        <f t="shared" si="473"/>
        <v/>
      </c>
      <c r="GW359" s="415"/>
    </row>
    <row r="360" spans="1:205">
      <c r="A360" s="418"/>
      <c r="B360" s="418"/>
      <c r="C360" s="454"/>
      <c r="D360" s="415"/>
      <c r="E360" s="415"/>
      <c r="F360" s="415"/>
      <c r="G360" s="415"/>
      <c r="H360" s="415"/>
      <c r="I360" s="415"/>
      <c r="J360" s="415"/>
      <c r="K360" s="415"/>
      <c r="L360" s="415"/>
      <c r="M360" s="415"/>
      <c r="N360" s="415"/>
      <c r="O360" s="415"/>
      <c r="P360" s="415"/>
      <c r="Q360" s="415"/>
      <c r="R360" s="415"/>
      <c r="S360" s="415"/>
      <c r="T360" s="415"/>
      <c r="U360" s="415"/>
      <c r="V360" s="415"/>
      <c r="W360" s="415"/>
      <c r="X360" s="415"/>
      <c r="Y360" s="415"/>
      <c r="Z360" s="415"/>
      <c r="AA360" s="415"/>
      <c r="AB360" s="415"/>
      <c r="AC360" s="415"/>
      <c r="AD360" s="415"/>
      <c r="AE360" s="415"/>
      <c r="AF360" s="415"/>
      <c r="AG360" s="415"/>
      <c r="AH360" s="415"/>
      <c r="AI360" s="415"/>
      <c r="AJ360" s="415"/>
      <c r="AK360" s="415"/>
      <c r="AL360" s="415"/>
      <c r="AM360" s="415"/>
      <c r="AN360" s="415"/>
      <c r="AO360" s="415"/>
      <c r="AP360" s="415"/>
      <c r="AQ360" s="415"/>
      <c r="AR360" s="415"/>
      <c r="AS360" s="415"/>
      <c r="AT360" s="415"/>
      <c r="AU360" s="415"/>
      <c r="AV360" s="415"/>
      <c r="AW360" s="415"/>
      <c r="AX360" s="415"/>
      <c r="AY360" s="415"/>
      <c r="AZ360" s="415"/>
      <c r="BA360" s="415"/>
      <c r="BB360" s="415"/>
      <c r="BC360" s="415"/>
      <c r="BD360" s="415"/>
      <c r="BE360" s="415"/>
      <c r="BF360" s="415"/>
      <c r="BG360" s="415"/>
      <c r="BH360" s="415"/>
      <c r="BI360" s="415"/>
      <c r="BJ360" s="415"/>
      <c r="BK360" s="415"/>
      <c r="BL360" s="415"/>
      <c r="BM360" s="415"/>
      <c r="BN360" s="415"/>
      <c r="BO360" s="415"/>
      <c r="BP360" s="415"/>
      <c r="BQ360" s="415"/>
      <c r="BR360" s="415"/>
      <c r="BS360" s="415"/>
      <c r="BT360" s="415"/>
      <c r="BU360" s="415"/>
      <c r="BV360" s="415"/>
      <c r="BW360" s="415"/>
      <c r="BX360" s="415"/>
      <c r="BY360" s="415"/>
      <c r="BZ360" s="415"/>
      <c r="CA360" s="415"/>
      <c r="CB360" s="415"/>
      <c r="CC360" s="415"/>
      <c r="CD360" s="415"/>
      <c r="CE360" s="415"/>
      <c r="CF360" s="415"/>
      <c r="CG360" s="415"/>
      <c r="CH360" s="415"/>
      <c r="CI360" s="415"/>
      <c r="CJ360" s="415"/>
      <c r="CK360" s="415"/>
      <c r="CL360" s="415"/>
      <c r="CM360" s="415"/>
      <c r="CN360" s="415"/>
      <c r="CO360" s="415"/>
      <c r="CP360" s="415"/>
      <c r="CQ360" s="415"/>
      <c r="CR360" s="415"/>
      <c r="CS360" s="415"/>
      <c r="CT360" s="415"/>
      <c r="CU360" s="415"/>
      <c r="CV360" s="415"/>
      <c r="CW360" s="415"/>
      <c r="CX360" s="415"/>
      <c r="CY360" s="415"/>
      <c r="CZ360" s="415"/>
      <c r="DA360" s="415"/>
      <c r="DB360" s="415"/>
      <c r="DC360" s="415"/>
      <c r="DD360" s="415"/>
      <c r="DE360" s="415"/>
      <c r="DF360" s="415"/>
      <c r="DG360" s="415"/>
      <c r="DH360" s="415"/>
      <c r="DI360" s="415"/>
      <c r="DJ360" s="415"/>
      <c r="DK360" s="415"/>
      <c r="DL360" s="415"/>
      <c r="DM360" s="415"/>
      <c r="DN360" s="415"/>
      <c r="DO360" s="415"/>
      <c r="DP360" s="415"/>
      <c r="DQ360" s="415"/>
      <c r="DR360" s="415"/>
      <c r="DS360" s="415"/>
      <c r="DT360" s="415"/>
      <c r="DU360" s="415"/>
      <c r="DV360" s="415"/>
      <c r="DW360" s="415"/>
      <c r="DX360" s="415"/>
      <c r="DY360" s="415"/>
      <c r="DZ360" s="415"/>
      <c r="EA360" s="415"/>
      <c r="EB360" s="415"/>
      <c r="EC360" s="415"/>
      <c r="ED360" s="415"/>
      <c r="EE360" s="415"/>
      <c r="EF360" s="415"/>
      <c r="EG360" s="415"/>
      <c r="EH360" s="415"/>
      <c r="EI360" s="415"/>
      <c r="EJ360" s="415"/>
      <c r="EK360" s="415"/>
      <c r="EL360" s="415"/>
      <c r="EM360" s="415"/>
      <c r="EN360" s="415"/>
      <c r="EO360" s="415"/>
      <c r="EP360" s="415"/>
      <c r="EQ360" s="415"/>
      <c r="ER360" s="415"/>
      <c r="ES360" s="415"/>
      <c r="ET360" s="415"/>
      <c r="EU360" s="415"/>
      <c r="EV360" s="415"/>
      <c r="EW360" s="415"/>
      <c r="EX360" s="415"/>
      <c r="EY360" s="415"/>
      <c r="EZ360" s="415"/>
      <c r="FA360" s="415"/>
      <c r="FB360" s="415"/>
      <c r="FC360" s="415"/>
      <c r="FD360" s="415"/>
      <c r="FE360" s="415"/>
      <c r="FF360" s="415"/>
      <c r="FG360" s="415"/>
      <c r="FH360" s="415"/>
      <c r="FI360" s="415"/>
      <c r="FJ360" s="415"/>
      <c r="FK360" s="415"/>
      <c r="FL360" s="415"/>
      <c r="FM360" s="415"/>
      <c r="FN360" s="415"/>
      <c r="FO360" s="415"/>
      <c r="FP360" s="415"/>
      <c r="FQ360" s="415"/>
      <c r="FR360" s="415"/>
      <c r="FS360" s="415"/>
      <c r="FT360" s="415"/>
      <c r="FU360" s="415"/>
      <c r="FV360" s="415"/>
      <c r="FW360" s="415"/>
      <c r="FX360" s="415"/>
      <c r="FY360" s="415"/>
      <c r="FZ360" s="415"/>
      <c r="GA360" s="415"/>
      <c r="GB360" s="415"/>
      <c r="GC360" s="415"/>
      <c r="GD360" s="415"/>
      <c r="GE360" s="415"/>
      <c r="GF360" s="415"/>
      <c r="GG360" s="415"/>
      <c r="GH360" s="415"/>
      <c r="GI360" s="415"/>
      <c r="GJ360" s="415"/>
      <c r="GK360" s="415"/>
      <c r="GL360" s="415"/>
      <c r="GM360" s="415"/>
      <c r="GN360" s="415"/>
      <c r="GO360" s="415"/>
      <c r="GP360" s="415"/>
      <c r="GQ360" s="415"/>
      <c r="GR360" s="415"/>
      <c r="GS360" s="415"/>
      <c r="GT360" s="415"/>
      <c r="GU360" s="415"/>
      <c r="GV360" s="417" t="str">
        <f t="shared" si="473"/>
        <v/>
      </c>
      <c r="GW360" s="415"/>
    </row>
    <row r="361" spans="1:205">
      <c r="A361" s="418"/>
      <c r="B361" s="418"/>
      <c r="C361" s="454"/>
      <c r="D361" s="415"/>
      <c r="E361" s="415"/>
      <c r="F361" s="415"/>
      <c r="G361" s="415"/>
      <c r="H361" s="415"/>
      <c r="I361" s="415"/>
      <c r="J361" s="415"/>
      <c r="K361" s="415"/>
      <c r="L361" s="415"/>
      <c r="M361" s="415"/>
      <c r="N361" s="415"/>
      <c r="O361" s="415"/>
      <c r="P361" s="415"/>
      <c r="Q361" s="415"/>
      <c r="R361" s="415"/>
      <c r="S361" s="415"/>
      <c r="T361" s="415"/>
      <c r="U361" s="415"/>
      <c r="V361" s="415"/>
      <c r="W361" s="415"/>
      <c r="X361" s="415"/>
      <c r="Y361" s="415"/>
      <c r="Z361" s="415"/>
      <c r="AA361" s="415"/>
      <c r="AB361" s="415"/>
      <c r="AC361" s="415"/>
      <c r="AD361" s="415"/>
      <c r="AE361" s="415"/>
      <c r="AF361" s="415"/>
      <c r="AG361" s="415"/>
      <c r="AH361" s="415"/>
      <c r="AI361" s="415"/>
      <c r="AJ361" s="415"/>
      <c r="AK361" s="415"/>
      <c r="AL361" s="415"/>
      <c r="AM361" s="415"/>
      <c r="AN361" s="415"/>
      <c r="AO361" s="415"/>
      <c r="AP361" s="415"/>
      <c r="AQ361" s="415"/>
      <c r="AR361" s="415"/>
      <c r="AS361" s="415"/>
      <c r="AT361" s="415"/>
      <c r="AU361" s="415"/>
      <c r="AV361" s="415"/>
      <c r="AW361" s="415"/>
      <c r="AX361" s="415"/>
      <c r="AY361" s="415"/>
      <c r="AZ361" s="415"/>
      <c r="BA361" s="415"/>
      <c r="BB361" s="415"/>
      <c r="BC361" s="415"/>
      <c r="BD361" s="415"/>
      <c r="BE361" s="415"/>
      <c r="BF361" s="415"/>
      <c r="BG361" s="415"/>
      <c r="BH361" s="415"/>
      <c r="BI361" s="415"/>
      <c r="BJ361" s="415"/>
      <c r="BK361" s="415"/>
      <c r="BL361" s="415"/>
      <c r="BM361" s="415"/>
      <c r="BN361" s="415"/>
      <c r="BO361" s="415"/>
      <c r="BP361" s="415"/>
      <c r="BQ361" s="415"/>
      <c r="BR361" s="415"/>
      <c r="BS361" s="415"/>
      <c r="BT361" s="415"/>
      <c r="BU361" s="415"/>
      <c r="BV361" s="415"/>
      <c r="BW361" s="415"/>
      <c r="BX361" s="415"/>
      <c r="BY361" s="415"/>
      <c r="BZ361" s="415"/>
      <c r="CA361" s="415"/>
      <c r="CB361" s="415"/>
      <c r="CC361" s="415"/>
      <c r="CD361" s="415"/>
      <c r="CE361" s="415"/>
      <c r="CF361" s="415"/>
      <c r="CG361" s="415"/>
      <c r="CH361" s="415"/>
      <c r="CI361" s="415"/>
      <c r="CJ361" s="415"/>
      <c r="CK361" s="415"/>
      <c r="CL361" s="415"/>
      <c r="CM361" s="415"/>
      <c r="CN361" s="415"/>
      <c r="CO361" s="415"/>
      <c r="CP361" s="415"/>
      <c r="CQ361" s="415"/>
      <c r="CR361" s="415"/>
      <c r="CS361" s="415"/>
      <c r="CT361" s="415"/>
      <c r="CU361" s="415"/>
      <c r="CV361" s="415"/>
      <c r="CW361" s="415"/>
      <c r="CX361" s="415"/>
      <c r="CY361" s="415"/>
      <c r="CZ361" s="415"/>
      <c r="DA361" s="415"/>
      <c r="DB361" s="415"/>
      <c r="DC361" s="415"/>
      <c r="DD361" s="415"/>
      <c r="DE361" s="415"/>
      <c r="DF361" s="415"/>
      <c r="DG361" s="415"/>
      <c r="DH361" s="415"/>
      <c r="DI361" s="415"/>
      <c r="DJ361" s="415"/>
      <c r="DK361" s="415"/>
      <c r="DL361" s="415"/>
      <c r="DM361" s="415"/>
      <c r="DN361" s="415"/>
      <c r="DO361" s="415"/>
      <c r="DP361" s="415"/>
      <c r="DQ361" s="415"/>
      <c r="DR361" s="415"/>
      <c r="DS361" s="415"/>
      <c r="DT361" s="415"/>
      <c r="DU361" s="415"/>
      <c r="DV361" s="415"/>
      <c r="DW361" s="415"/>
      <c r="DX361" s="415"/>
      <c r="DY361" s="415"/>
      <c r="DZ361" s="415"/>
      <c r="EA361" s="415"/>
      <c r="EB361" s="415"/>
      <c r="EC361" s="415"/>
      <c r="ED361" s="415"/>
      <c r="EE361" s="415"/>
      <c r="EF361" s="415"/>
      <c r="EG361" s="415"/>
      <c r="EH361" s="415"/>
      <c r="EI361" s="415"/>
      <c r="EJ361" s="415"/>
      <c r="EK361" s="415"/>
      <c r="EL361" s="415"/>
      <c r="EM361" s="415"/>
      <c r="EN361" s="415"/>
      <c r="EO361" s="415"/>
      <c r="EP361" s="415"/>
      <c r="EQ361" s="415"/>
      <c r="ER361" s="415"/>
      <c r="ES361" s="415"/>
      <c r="ET361" s="415"/>
      <c r="EU361" s="415"/>
      <c r="EV361" s="415"/>
      <c r="EW361" s="415"/>
      <c r="EX361" s="415"/>
      <c r="EY361" s="415"/>
      <c r="EZ361" s="415"/>
      <c r="FA361" s="415"/>
      <c r="FB361" s="415"/>
      <c r="FC361" s="415"/>
      <c r="FD361" s="415"/>
      <c r="FE361" s="415"/>
      <c r="FF361" s="415"/>
      <c r="FG361" s="415"/>
      <c r="FH361" s="415"/>
      <c r="FI361" s="415"/>
      <c r="FJ361" s="415"/>
      <c r="FK361" s="415"/>
      <c r="FL361" s="415"/>
      <c r="FM361" s="415"/>
      <c r="FN361" s="415"/>
      <c r="FO361" s="415"/>
      <c r="FP361" s="415"/>
      <c r="FQ361" s="415"/>
      <c r="FR361" s="415"/>
      <c r="FS361" s="415"/>
      <c r="FT361" s="415"/>
      <c r="FU361" s="415"/>
      <c r="FV361" s="415"/>
      <c r="FW361" s="415"/>
      <c r="FX361" s="415"/>
      <c r="FY361" s="415"/>
      <c r="FZ361" s="415"/>
      <c r="GA361" s="415"/>
      <c r="GB361" s="415"/>
      <c r="GC361" s="415"/>
      <c r="GD361" s="415"/>
      <c r="GE361" s="415"/>
      <c r="GF361" s="415"/>
      <c r="GG361" s="415"/>
      <c r="GH361" s="415"/>
      <c r="GI361" s="415"/>
      <c r="GJ361" s="415"/>
      <c r="GK361" s="415"/>
      <c r="GL361" s="415"/>
      <c r="GM361" s="415"/>
      <c r="GN361" s="415"/>
      <c r="GO361" s="415"/>
      <c r="GP361" s="415"/>
      <c r="GQ361" s="415"/>
      <c r="GR361" s="415"/>
      <c r="GS361" s="415"/>
      <c r="GT361" s="415"/>
      <c r="GU361" s="415"/>
      <c r="GV361" s="417" t="str">
        <f t="shared" si="473"/>
        <v/>
      </c>
      <c r="GW361" s="415"/>
    </row>
    <row r="362" spans="1:205">
      <c r="A362" s="418"/>
      <c r="B362" s="418"/>
      <c r="C362" s="454"/>
      <c r="D362" s="415"/>
      <c r="E362" s="415"/>
      <c r="F362" s="415"/>
      <c r="G362" s="415"/>
      <c r="H362" s="415"/>
      <c r="I362" s="415"/>
      <c r="J362" s="415"/>
      <c r="K362" s="415"/>
      <c r="L362" s="415"/>
      <c r="M362" s="415"/>
      <c r="N362" s="415"/>
      <c r="O362" s="415"/>
      <c r="P362" s="415"/>
      <c r="Q362" s="415"/>
      <c r="R362" s="415"/>
      <c r="S362" s="415"/>
      <c r="T362" s="415"/>
      <c r="U362" s="415"/>
      <c r="V362" s="415"/>
      <c r="W362" s="415"/>
      <c r="X362" s="415"/>
      <c r="Y362" s="415"/>
      <c r="Z362" s="415"/>
      <c r="AA362" s="415"/>
      <c r="AB362" s="415"/>
      <c r="AC362" s="415"/>
      <c r="AD362" s="415"/>
      <c r="AE362" s="415"/>
      <c r="AF362" s="415"/>
      <c r="AG362" s="415"/>
      <c r="AH362" s="415"/>
      <c r="AI362" s="415"/>
      <c r="AJ362" s="415"/>
      <c r="AK362" s="415"/>
      <c r="AL362" s="415"/>
      <c r="AM362" s="415"/>
      <c r="AN362" s="415"/>
      <c r="AO362" s="415"/>
      <c r="AP362" s="415"/>
      <c r="AQ362" s="415"/>
      <c r="AR362" s="415"/>
      <c r="AS362" s="415"/>
      <c r="AT362" s="415"/>
      <c r="AU362" s="415"/>
      <c r="AV362" s="415"/>
      <c r="AW362" s="415"/>
      <c r="AX362" s="415"/>
      <c r="AY362" s="415"/>
      <c r="AZ362" s="415"/>
      <c r="BA362" s="415"/>
      <c r="BB362" s="415"/>
      <c r="BC362" s="415"/>
      <c r="BD362" s="415"/>
      <c r="BE362" s="415"/>
      <c r="BF362" s="415"/>
      <c r="BG362" s="415"/>
      <c r="BH362" s="415"/>
      <c r="BI362" s="415"/>
      <c r="BJ362" s="415"/>
      <c r="BK362" s="415"/>
      <c r="BL362" s="415"/>
      <c r="BM362" s="415"/>
      <c r="BN362" s="415"/>
      <c r="BO362" s="415"/>
      <c r="BP362" s="415"/>
      <c r="BQ362" s="415"/>
      <c r="BR362" s="415"/>
      <c r="BS362" s="415"/>
      <c r="BT362" s="415"/>
      <c r="BU362" s="415"/>
      <c r="BV362" s="415"/>
      <c r="BW362" s="415"/>
      <c r="BX362" s="415"/>
      <c r="BY362" s="415"/>
      <c r="BZ362" s="415"/>
      <c r="CA362" s="415"/>
      <c r="CB362" s="415"/>
      <c r="CC362" s="415"/>
      <c r="CD362" s="415"/>
      <c r="CE362" s="415"/>
      <c r="CF362" s="415"/>
      <c r="CG362" s="415"/>
      <c r="CH362" s="415"/>
      <c r="CI362" s="415"/>
      <c r="CJ362" s="415"/>
      <c r="CK362" s="415"/>
      <c r="CL362" s="415"/>
      <c r="CM362" s="415"/>
      <c r="CN362" s="415"/>
      <c r="CO362" s="415"/>
      <c r="CP362" s="415"/>
      <c r="CQ362" s="415"/>
      <c r="CR362" s="415"/>
      <c r="CS362" s="415"/>
      <c r="CT362" s="415"/>
      <c r="CU362" s="415"/>
      <c r="CV362" s="415"/>
      <c r="CW362" s="415"/>
      <c r="CX362" s="415"/>
      <c r="CY362" s="415"/>
      <c r="CZ362" s="415"/>
      <c r="DA362" s="415"/>
      <c r="DB362" s="415"/>
      <c r="DC362" s="415"/>
      <c r="DD362" s="415"/>
      <c r="DE362" s="415"/>
      <c r="DF362" s="415"/>
      <c r="DG362" s="415"/>
      <c r="DH362" s="415"/>
      <c r="DI362" s="415"/>
      <c r="DJ362" s="415"/>
      <c r="DK362" s="415"/>
      <c r="DL362" s="415"/>
      <c r="DM362" s="415"/>
      <c r="DN362" s="415"/>
      <c r="DO362" s="415"/>
      <c r="DP362" s="415"/>
      <c r="DQ362" s="415"/>
      <c r="DR362" s="415"/>
      <c r="DS362" s="415"/>
      <c r="DT362" s="415"/>
      <c r="DU362" s="415"/>
      <c r="DV362" s="415"/>
      <c r="DW362" s="415"/>
      <c r="DX362" s="415"/>
      <c r="DY362" s="415"/>
      <c r="DZ362" s="415"/>
      <c r="EA362" s="415"/>
      <c r="EB362" s="415"/>
      <c r="EC362" s="415"/>
      <c r="ED362" s="415"/>
      <c r="EE362" s="415"/>
      <c r="EF362" s="415"/>
      <c r="EG362" s="415"/>
      <c r="EH362" s="415"/>
      <c r="EI362" s="415"/>
      <c r="EJ362" s="415"/>
      <c r="EK362" s="415"/>
      <c r="EL362" s="415"/>
      <c r="EM362" s="415"/>
      <c r="EN362" s="415"/>
      <c r="EO362" s="415"/>
      <c r="EP362" s="415"/>
      <c r="EQ362" s="415"/>
      <c r="ER362" s="415"/>
      <c r="ES362" s="415"/>
      <c r="ET362" s="415"/>
      <c r="EU362" s="415"/>
      <c r="EV362" s="415"/>
      <c r="EW362" s="415"/>
      <c r="EX362" s="415"/>
      <c r="EY362" s="415"/>
      <c r="EZ362" s="415"/>
      <c r="FA362" s="415"/>
      <c r="FB362" s="415"/>
      <c r="FC362" s="415"/>
      <c r="FD362" s="415"/>
      <c r="FE362" s="415"/>
      <c r="FF362" s="415"/>
      <c r="FG362" s="415"/>
      <c r="FH362" s="415"/>
      <c r="FI362" s="415"/>
      <c r="FJ362" s="415"/>
      <c r="FK362" s="415"/>
      <c r="FL362" s="415"/>
      <c r="FM362" s="415"/>
      <c r="FN362" s="415"/>
      <c r="FO362" s="415"/>
      <c r="FP362" s="415"/>
      <c r="FQ362" s="415"/>
      <c r="FR362" s="415"/>
      <c r="FS362" s="415"/>
      <c r="FT362" s="415"/>
      <c r="FU362" s="415"/>
      <c r="FV362" s="415"/>
      <c r="FW362" s="415"/>
      <c r="FX362" s="415"/>
      <c r="FY362" s="415"/>
      <c r="FZ362" s="415"/>
      <c r="GA362" s="415"/>
      <c r="GB362" s="415"/>
      <c r="GC362" s="415"/>
      <c r="GD362" s="415"/>
      <c r="GE362" s="415"/>
      <c r="GF362" s="415"/>
      <c r="GG362" s="415"/>
      <c r="GH362" s="415"/>
      <c r="GI362" s="415"/>
      <c r="GJ362" s="415"/>
      <c r="GK362" s="415"/>
      <c r="GL362" s="415"/>
      <c r="GM362" s="415"/>
      <c r="GN362" s="415"/>
      <c r="GO362" s="415"/>
      <c r="GP362" s="415"/>
      <c r="GQ362" s="415"/>
      <c r="GR362" s="415"/>
      <c r="GS362" s="415"/>
      <c r="GT362" s="415"/>
      <c r="GU362" s="415"/>
      <c r="GV362" s="417" t="str">
        <f t="shared" si="473"/>
        <v/>
      </c>
      <c r="GW362" s="415"/>
    </row>
    <row r="363" spans="1:205">
      <c r="A363" s="418"/>
      <c r="B363" s="418"/>
      <c r="C363" s="454"/>
      <c r="D363" s="415"/>
      <c r="E363" s="415"/>
      <c r="F363" s="415"/>
      <c r="G363" s="415"/>
      <c r="H363" s="415"/>
      <c r="I363" s="415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5"/>
      <c r="BJ363" s="415"/>
      <c r="BK363" s="415"/>
      <c r="BL363" s="415"/>
      <c r="BM363" s="415"/>
      <c r="BN363" s="415"/>
      <c r="BO363" s="415"/>
      <c r="BP363" s="415"/>
      <c r="BQ363" s="415"/>
      <c r="BR363" s="415"/>
      <c r="BS363" s="415"/>
      <c r="BT363" s="415"/>
      <c r="BU363" s="415"/>
      <c r="BV363" s="415"/>
      <c r="BW363" s="415"/>
      <c r="BX363" s="415"/>
      <c r="BY363" s="415"/>
      <c r="BZ363" s="415"/>
      <c r="CA363" s="415"/>
      <c r="CB363" s="415"/>
      <c r="CC363" s="415"/>
      <c r="CD363" s="415"/>
      <c r="CE363" s="415"/>
      <c r="CF363" s="415"/>
      <c r="CG363" s="415"/>
      <c r="CH363" s="415"/>
      <c r="CI363" s="415"/>
      <c r="CJ363" s="415"/>
      <c r="CK363" s="415"/>
      <c r="CL363" s="415"/>
      <c r="CM363" s="415"/>
      <c r="CN363" s="415"/>
      <c r="CO363" s="415"/>
      <c r="CP363" s="415"/>
      <c r="CQ363" s="415"/>
      <c r="CR363" s="415"/>
      <c r="CS363" s="415"/>
      <c r="CT363" s="415"/>
      <c r="CU363" s="415"/>
      <c r="CV363" s="415"/>
      <c r="CW363" s="415"/>
      <c r="CX363" s="415"/>
      <c r="CY363" s="415"/>
      <c r="CZ363" s="415"/>
      <c r="DA363" s="415"/>
      <c r="DB363" s="415"/>
      <c r="DC363" s="415"/>
      <c r="DD363" s="415"/>
      <c r="DE363" s="415"/>
      <c r="DF363" s="415"/>
      <c r="DG363" s="415"/>
      <c r="DH363" s="415"/>
      <c r="DI363" s="415"/>
      <c r="DJ363" s="415"/>
      <c r="DK363" s="415"/>
      <c r="DL363" s="415"/>
      <c r="DM363" s="415"/>
      <c r="DN363" s="415"/>
      <c r="DO363" s="415"/>
      <c r="DP363" s="415"/>
      <c r="DQ363" s="415"/>
      <c r="DR363" s="415"/>
      <c r="DS363" s="415"/>
      <c r="DT363" s="415"/>
      <c r="DU363" s="415"/>
      <c r="DV363" s="415"/>
      <c r="DW363" s="415"/>
      <c r="DX363" s="415"/>
      <c r="DY363" s="415"/>
      <c r="DZ363" s="415"/>
      <c r="EA363" s="415"/>
      <c r="EB363" s="415"/>
      <c r="EC363" s="415"/>
      <c r="ED363" s="415"/>
      <c r="EE363" s="415"/>
      <c r="EF363" s="415"/>
      <c r="EG363" s="415"/>
      <c r="EH363" s="415"/>
      <c r="EI363" s="415"/>
      <c r="EJ363" s="415"/>
      <c r="EK363" s="415"/>
      <c r="EL363" s="415"/>
      <c r="EM363" s="415"/>
      <c r="EN363" s="415"/>
      <c r="EO363" s="415"/>
      <c r="EP363" s="415"/>
      <c r="EQ363" s="415"/>
      <c r="ER363" s="415"/>
      <c r="ES363" s="415"/>
      <c r="ET363" s="415"/>
      <c r="EU363" s="415"/>
      <c r="EV363" s="415"/>
      <c r="EW363" s="415"/>
      <c r="EX363" s="415"/>
      <c r="EY363" s="415"/>
      <c r="EZ363" s="415"/>
      <c r="FA363" s="415"/>
      <c r="FB363" s="415"/>
      <c r="FC363" s="415"/>
      <c r="FD363" s="415"/>
      <c r="FE363" s="415"/>
      <c r="FF363" s="415"/>
      <c r="FG363" s="415"/>
      <c r="FH363" s="415"/>
      <c r="FI363" s="415"/>
      <c r="FJ363" s="415"/>
      <c r="FK363" s="415"/>
      <c r="FL363" s="415"/>
      <c r="FM363" s="415"/>
      <c r="FN363" s="415"/>
      <c r="FO363" s="415"/>
      <c r="FP363" s="415"/>
      <c r="FQ363" s="415"/>
      <c r="FR363" s="415"/>
      <c r="FS363" s="415"/>
      <c r="FT363" s="415"/>
      <c r="FU363" s="415"/>
      <c r="FV363" s="415"/>
      <c r="FW363" s="415"/>
      <c r="FX363" s="415"/>
      <c r="FY363" s="415"/>
      <c r="FZ363" s="415"/>
      <c r="GA363" s="415"/>
      <c r="GB363" s="415"/>
      <c r="GC363" s="415"/>
      <c r="GD363" s="415"/>
      <c r="GE363" s="415"/>
      <c r="GF363" s="415"/>
      <c r="GG363" s="415"/>
      <c r="GH363" s="415"/>
      <c r="GI363" s="415"/>
      <c r="GJ363" s="415"/>
      <c r="GK363" s="415"/>
      <c r="GL363" s="415"/>
      <c r="GM363" s="415"/>
      <c r="GN363" s="415"/>
      <c r="GO363" s="415"/>
      <c r="GP363" s="415"/>
      <c r="GQ363" s="415"/>
      <c r="GR363" s="415"/>
      <c r="GS363" s="415"/>
      <c r="GT363" s="415"/>
      <c r="GU363" s="415"/>
      <c r="GV363" s="417" t="str">
        <f t="shared" si="473"/>
        <v/>
      </c>
      <c r="GW363" s="415"/>
    </row>
    <row r="364" spans="1:205">
      <c r="A364" s="418"/>
      <c r="B364" s="418"/>
      <c r="C364" s="454"/>
      <c r="D364" s="415"/>
      <c r="E364" s="415"/>
      <c r="F364" s="415"/>
      <c r="G364" s="415"/>
      <c r="H364" s="415"/>
      <c r="I364" s="415"/>
      <c r="J364" s="415"/>
      <c r="K364" s="415"/>
      <c r="L364" s="415"/>
      <c r="M364" s="415"/>
      <c r="N364" s="415"/>
      <c r="O364" s="415"/>
      <c r="P364" s="415"/>
      <c r="Q364" s="415"/>
      <c r="R364" s="415"/>
      <c r="S364" s="415"/>
      <c r="T364" s="415"/>
      <c r="U364" s="415"/>
      <c r="V364" s="415"/>
      <c r="W364" s="415"/>
      <c r="X364" s="415"/>
      <c r="Y364" s="415"/>
      <c r="Z364" s="415"/>
      <c r="AA364" s="415"/>
      <c r="AB364" s="415"/>
      <c r="AC364" s="415"/>
      <c r="AD364" s="415"/>
      <c r="AE364" s="415"/>
      <c r="AF364" s="415"/>
      <c r="AG364" s="415"/>
      <c r="AH364" s="415"/>
      <c r="AI364" s="415"/>
      <c r="AJ364" s="415"/>
      <c r="AK364" s="415"/>
      <c r="AL364" s="415"/>
      <c r="AM364" s="415"/>
      <c r="AN364" s="415"/>
      <c r="AO364" s="415"/>
      <c r="AP364" s="415"/>
      <c r="AQ364" s="415"/>
      <c r="AR364" s="415"/>
      <c r="AS364" s="415"/>
      <c r="AT364" s="415"/>
      <c r="AU364" s="415"/>
      <c r="AV364" s="415"/>
      <c r="AW364" s="415"/>
      <c r="AX364" s="415"/>
      <c r="AY364" s="415"/>
      <c r="AZ364" s="415"/>
      <c r="BA364" s="415"/>
      <c r="BB364" s="415"/>
      <c r="BC364" s="415"/>
      <c r="BD364" s="415"/>
      <c r="BE364" s="415"/>
      <c r="BF364" s="415"/>
      <c r="BG364" s="415"/>
      <c r="BH364" s="415"/>
      <c r="BI364" s="415"/>
      <c r="BJ364" s="415"/>
      <c r="BK364" s="415"/>
      <c r="BL364" s="415"/>
      <c r="BM364" s="415"/>
      <c r="BN364" s="415"/>
      <c r="BO364" s="415"/>
      <c r="BP364" s="415"/>
      <c r="BQ364" s="415"/>
      <c r="BR364" s="415"/>
      <c r="BS364" s="415"/>
      <c r="BT364" s="415"/>
      <c r="BU364" s="415"/>
      <c r="BV364" s="415"/>
      <c r="BW364" s="415"/>
      <c r="BX364" s="415"/>
      <c r="BY364" s="415"/>
      <c r="BZ364" s="415"/>
      <c r="CA364" s="415"/>
      <c r="CB364" s="415"/>
      <c r="CC364" s="415"/>
      <c r="CD364" s="415"/>
      <c r="CE364" s="415"/>
      <c r="CF364" s="415"/>
      <c r="CG364" s="415"/>
      <c r="CH364" s="415"/>
      <c r="CI364" s="415"/>
      <c r="CJ364" s="415"/>
      <c r="CK364" s="415"/>
      <c r="CL364" s="415"/>
      <c r="CM364" s="415"/>
      <c r="CN364" s="415"/>
      <c r="CO364" s="415"/>
      <c r="CP364" s="415"/>
      <c r="CQ364" s="415"/>
      <c r="CR364" s="415"/>
      <c r="CS364" s="415"/>
      <c r="CT364" s="415"/>
      <c r="CU364" s="415"/>
      <c r="CV364" s="415"/>
      <c r="CW364" s="415"/>
      <c r="CX364" s="415"/>
      <c r="CY364" s="415"/>
      <c r="CZ364" s="415"/>
      <c r="DA364" s="415"/>
      <c r="DB364" s="415"/>
      <c r="DC364" s="415"/>
      <c r="DD364" s="415"/>
      <c r="DE364" s="415"/>
      <c r="DF364" s="415"/>
      <c r="DG364" s="415"/>
      <c r="DH364" s="415"/>
      <c r="DI364" s="415"/>
      <c r="DJ364" s="415"/>
      <c r="DK364" s="415"/>
      <c r="DL364" s="415"/>
      <c r="DM364" s="415"/>
      <c r="DN364" s="415"/>
      <c r="DO364" s="415"/>
      <c r="DP364" s="415"/>
      <c r="DQ364" s="415"/>
      <c r="DR364" s="415"/>
      <c r="DS364" s="415"/>
      <c r="DT364" s="415"/>
      <c r="DU364" s="415"/>
      <c r="DV364" s="415"/>
      <c r="DW364" s="415"/>
      <c r="DX364" s="415"/>
      <c r="DY364" s="415"/>
      <c r="DZ364" s="415"/>
      <c r="EA364" s="415"/>
      <c r="EB364" s="415"/>
      <c r="EC364" s="415"/>
      <c r="ED364" s="415"/>
      <c r="EE364" s="415"/>
      <c r="EF364" s="415"/>
      <c r="EG364" s="415"/>
      <c r="EH364" s="415"/>
      <c r="EI364" s="415"/>
      <c r="EJ364" s="415"/>
      <c r="EK364" s="415"/>
      <c r="EL364" s="415"/>
      <c r="EM364" s="415"/>
      <c r="EN364" s="415"/>
      <c r="EO364" s="415"/>
      <c r="EP364" s="415"/>
      <c r="EQ364" s="415"/>
      <c r="ER364" s="415"/>
      <c r="ES364" s="415"/>
      <c r="ET364" s="415"/>
      <c r="EU364" s="415"/>
      <c r="EV364" s="415"/>
      <c r="EW364" s="415"/>
      <c r="EX364" s="415"/>
      <c r="EY364" s="415"/>
      <c r="EZ364" s="415"/>
      <c r="FA364" s="415"/>
      <c r="FB364" s="415"/>
      <c r="FC364" s="415"/>
      <c r="FD364" s="415"/>
      <c r="FE364" s="415"/>
      <c r="FF364" s="415"/>
      <c r="FG364" s="415"/>
      <c r="FH364" s="415"/>
      <c r="FI364" s="415"/>
      <c r="FJ364" s="415"/>
      <c r="FK364" s="415"/>
      <c r="FL364" s="415"/>
      <c r="FM364" s="415"/>
      <c r="FN364" s="415"/>
      <c r="FO364" s="415"/>
      <c r="FP364" s="415"/>
      <c r="FQ364" s="415"/>
      <c r="FR364" s="415"/>
      <c r="FS364" s="415"/>
      <c r="FT364" s="415"/>
      <c r="FU364" s="415"/>
      <c r="FV364" s="415"/>
      <c r="FW364" s="415"/>
      <c r="FX364" s="415"/>
      <c r="FY364" s="415"/>
      <c r="FZ364" s="415"/>
      <c r="GA364" s="415"/>
      <c r="GB364" s="415"/>
      <c r="GC364" s="415"/>
      <c r="GD364" s="415"/>
      <c r="GE364" s="415"/>
      <c r="GF364" s="415"/>
      <c r="GG364" s="415"/>
      <c r="GH364" s="415"/>
      <c r="GI364" s="415"/>
      <c r="GJ364" s="415"/>
      <c r="GK364" s="415"/>
      <c r="GL364" s="415"/>
      <c r="GM364" s="415"/>
      <c r="GN364" s="415"/>
      <c r="GO364" s="415"/>
      <c r="GP364" s="415"/>
      <c r="GQ364" s="415"/>
      <c r="GR364" s="415"/>
      <c r="GS364" s="415"/>
      <c r="GT364" s="415"/>
      <c r="GU364" s="415"/>
      <c r="GV364" s="417" t="str">
        <f t="shared" si="473"/>
        <v/>
      </c>
      <c r="GW364" s="415"/>
    </row>
    <row r="365" spans="1:205">
      <c r="A365" s="418"/>
      <c r="B365" s="418"/>
      <c r="C365" s="454"/>
      <c r="D365" s="415"/>
      <c r="E365" s="415"/>
      <c r="F365" s="415"/>
      <c r="G365" s="415"/>
      <c r="H365" s="415"/>
      <c r="I365" s="415"/>
      <c r="J365" s="415"/>
      <c r="K365" s="415"/>
      <c r="L365" s="415"/>
      <c r="M365" s="415"/>
      <c r="N365" s="415"/>
      <c r="O365" s="415"/>
      <c r="P365" s="415"/>
      <c r="Q365" s="415"/>
      <c r="R365" s="415"/>
      <c r="S365" s="415"/>
      <c r="T365" s="415"/>
      <c r="U365" s="415"/>
      <c r="V365" s="415"/>
      <c r="W365" s="415"/>
      <c r="X365" s="415"/>
      <c r="Y365" s="415"/>
      <c r="Z365" s="415"/>
      <c r="AA365" s="415"/>
      <c r="AB365" s="415"/>
      <c r="AC365" s="415"/>
      <c r="AD365" s="415"/>
      <c r="AE365" s="415"/>
      <c r="AF365" s="415"/>
      <c r="AG365" s="415"/>
      <c r="AH365" s="415"/>
      <c r="AI365" s="415"/>
      <c r="AJ365" s="415"/>
      <c r="AK365" s="415"/>
      <c r="AL365" s="415"/>
      <c r="AM365" s="415"/>
      <c r="AN365" s="415"/>
      <c r="AO365" s="415"/>
      <c r="AP365" s="415"/>
      <c r="AQ365" s="415"/>
      <c r="AR365" s="415"/>
      <c r="AS365" s="415"/>
      <c r="AT365" s="415"/>
      <c r="AU365" s="415"/>
      <c r="AV365" s="415"/>
      <c r="AW365" s="415"/>
      <c r="AX365" s="415"/>
      <c r="AY365" s="415"/>
      <c r="AZ365" s="415"/>
      <c r="BA365" s="415"/>
      <c r="BB365" s="415"/>
      <c r="BC365" s="415"/>
      <c r="BD365" s="415"/>
      <c r="BE365" s="415"/>
      <c r="BF365" s="415"/>
      <c r="BG365" s="415"/>
      <c r="BH365" s="415"/>
      <c r="BI365" s="415"/>
      <c r="BJ365" s="415"/>
      <c r="BK365" s="415"/>
      <c r="BL365" s="415"/>
      <c r="BM365" s="415"/>
      <c r="BN365" s="415"/>
      <c r="BO365" s="415"/>
      <c r="BP365" s="415"/>
      <c r="BQ365" s="415"/>
      <c r="BR365" s="415"/>
      <c r="BS365" s="415"/>
      <c r="BT365" s="415"/>
      <c r="BU365" s="415"/>
      <c r="BV365" s="415"/>
      <c r="BW365" s="415"/>
      <c r="BX365" s="415"/>
      <c r="BY365" s="415"/>
      <c r="BZ365" s="415"/>
      <c r="CA365" s="415"/>
      <c r="CB365" s="415"/>
      <c r="CC365" s="415"/>
      <c r="CD365" s="415"/>
      <c r="CE365" s="415"/>
      <c r="CF365" s="415"/>
      <c r="CG365" s="415"/>
      <c r="CH365" s="415"/>
      <c r="CI365" s="415"/>
      <c r="CJ365" s="415"/>
      <c r="CK365" s="415"/>
      <c r="CL365" s="415"/>
      <c r="CM365" s="415"/>
      <c r="CN365" s="415"/>
      <c r="CO365" s="415"/>
      <c r="CP365" s="415"/>
      <c r="CQ365" s="415"/>
      <c r="CR365" s="415"/>
      <c r="CS365" s="415"/>
      <c r="CT365" s="415"/>
      <c r="CU365" s="415"/>
      <c r="CV365" s="415"/>
      <c r="CW365" s="415"/>
      <c r="CX365" s="415"/>
      <c r="CY365" s="415"/>
      <c r="CZ365" s="415"/>
      <c r="DA365" s="415"/>
      <c r="DB365" s="415"/>
      <c r="DC365" s="415"/>
      <c r="DD365" s="415"/>
      <c r="DE365" s="415"/>
      <c r="DF365" s="415"/>
      <c r="DG365" s="415"/>
      <c r="DH365" s="415"/>
      <c r="DI365" s="415"/>
      <c r="DJ365" s="415"/>
      <c r="DK365" s="415"/>
      <c r="DL365" s="415"/>
      <c r="DM365" s="415"/>
      <c r="DN365" s="415"/>
      <c r="DO365" s="415"/>
      <c r="DP365" s="415"/>
      <c r="DQ365" s="415"/>
      <c r="DR365" s="415"/>
      <c r="DS365" s="415"/>
      <c r="DT365" s="415"/>
      <c r="DU365" s="415"/>
      <c r="DV365" s="415"/>
      <c r="DW365" s="415"/>
      <c r="DX365" s="415"/>
      <c r="DY365" s="415"/>
      <c r="DZ365" s="415"/>
      <c r="EA365" s="415"/>
      <c r="EB365" s="415"/>
      <c r="EC365" s="415"/>
      <c r="ED365" s="415"/>
      <c r="EE365" s="415"/>
      <c r="EF365" s="415"/>
      <c r="EG365" s="415"/>
      <c r="EH365" s="415"/>
      <c r="EI365" s="415"/>
      <c r="EJ365" s="415"/>
      <c r="EK365" s="415"/>
      <c r="EL365" s="415"/>
      <c r="EM365" s="415"/>
      <c r="EN365" s="415"/>
      <c r="EO365" s="415"/>
      <c r="EP365" s="415"/>
      <c r="EQ365" s="415"/>
      <c r="ER365" s="415"/>
      <c r="ES365" s="415"/>
      <c r="ET365" s="415"/>
      <c r="EU365" s="415"/>
      <c r="EV365" s="415"/>
      <c r="EW365" s="415"/>
      <c r="EX365" s="415"/>
      <c r="EY365" s="415"/>
      <c r="EZ365" s="415"/>
      <c r="FA365" s="415"/>
      <c r="FB365" s="415"/>
      <c r="FC365" s="415"/>
      <c r="FD365" s="415"/>
      <c r="FE365" s="415"/>
      <c r="FF365" s="415"/>
      <c r="FG365" s="415"/>
      <c r="FH365" s="415"/>
      <c r="FI365" s="415"/>
      <c r="FJ365" s="415"/>
      <c r="FK365" s="415"/>
      <c r="FL365" s="415"/>
      <c r="FM365" s="415"/>
      <c r="FN365" s="415"/>
      <c r="FO365" s="415"/>
      <c r="FP365" s="415"/>
      <c r="FQ365" s="415"/>
      <c r="FR365" s="415"/>
      <c r="FS365" s="415"/>
      <c r="FT365" s="415"/>
      <c r="FU365" s="415"/>
      <c r="FV365" s="415"/>
      <c r="FW365" s="415"/>
      <c r="FX365" s="415"/>
      <c r="FY365" s="415"/>
      <c r="FZ365" s="415"/>
      <c r="GA365" s="415"/>
      <c r="GB365" s="415"/>
      <c r="GC365" s="415"/>
      <c r="GD365" s="415"/>
      <c r="GE365" s="415"/>
      <c r="GF365" s="415"/>
      <c r="GG365" s="415"/>
      <c r="GH365" s="415"/>
      <c r="GI365" s="415"/>
      <c r="GJ365" s="415"/>
      <c r="GK365" s="415"/>
      <c r="GL365" s="415"/>
      <c r="GM365" s="415"/>
      <c r="GN365" s="415"/>
      <c r="GO365" s="415"/>
      <c r="GP365" s="415"/>
      <c r="GQ365" s="415"/>
      <c r="GR365" s="415"/>
      <c r="GS365" s="415"/>
      <c r="GT365" s="415"/>
      <c r="GU365" s="415"/>
      <c r="GV365" s="417" t="str">
        <f t="shared" si="473"/>
        <v/>
      </c>
      <c r="GW365" s="415"/>
    </row>
    <row r="366" spans="1:205">
      <c r="A366" s="418"/>
      <c r="B366" s="418"/>
      <c r="C366" s="454"/>
      <c r="D366" s="415"/>
      <c r="E366" s="415"/>
      <c r="F366" s="415"/>
      <c r="G366" s="415"/>
      <c r="H366" s="415"/>
      <c r="I366" s="415"/>
      <c r="J366" s="415"/>
      <c r="K366" s="415"/>
      <c r="L366" s="415"/>
      <c r="M366" s="415"/>
      <c r="N366" s="415"/>
      <c r="O366" s="415"/>
      <c r="P366" s="415"/>
      <c r="Q366" s="415"/>
      <c r="R366" s="415"/>
      <c r="S366" s="415"/>
      <c r="T366" s="415"/>
      <c r="U366" s="415"/>
      <c r="V366" s="415"/>
      <c r="W366" s="415"/>
      <c r="X366" s="415"/>
      <c r="Y366" s="415"/>
      <c r="Z366" s="415"/>
      <c r="AA366" s="415"/>
      <c r="AB366" s="415"/>
      <c r="AC366" s="415"/>
      <c r="AD366" s="415"/>
      <c r="AE366" s="415"/>
      <c r="AF366" s="415"/>
      <c r="AG366" s="415"/>
      <c r="AH366" s="415"/>
      <c r="AI366" s="415"/>
      <c r="AJ366" s="415"/>
      <c r="AK366" s="415"/>
      <c r="AL366" s="415"/>
      <c r="AM366" s="415"/>
      <c r="AN366" s="415"/>
      <c r="AO366" s="415"/>
      <c r="AP366" s="415"/>
      <c r="AQ366" s="415"/>
      <c r="AR366" s="415"/>
      <c r="AS366" s="415"/>
      <c r="AT366" s="415"/>
      <c r="AU366" s="415"/>
      <c r="AV366" s="415"/>
      <c r="AW366" s="415"/>
      <c r="AX366" s="415"/>
      <c r="AY366" s="415"/>
      <c r="AZ366" s="415"/>
      <c r="BA366" s="415"/>
      <c r="BB366" s="415"/>
      <c r="BC366" s="415"/>
      <c r="BD366" s="415"/>
      <c r="BE366" s="415"/>
      <c r="BF366" s="415"/>
      <c r="BG366" s="415"/>
      <c r="BH366" s="415"/>
      <c r="BI366" s="415"/>
      <c r="BJ366" s="415"/>
      <c r="BK366" s="415"/>
      <c r="BL366" s="415"/>
      <c r="BM366" s="415"/>
      <c r="BN366" s="415"/>
      <c r="BO366" s="415"/>
      <c r="BP366" s="415"/>
      <c r="BQ366" s="415"/>
      <c r="BR366" s="415"/>
      <c r="BS366" s="415"/>
      <c r="BT366" s="415"/>
      <c r="BU366" s="415"/>
      <c r="BV366" s="415"/>
      <c r="BW366" s="415"/>
      <c r="BX366" s="415"/>
      <c r="BY366" s="415"/>
      <c r="BZ366" s="415"/>
      <c r="CA366" s="415"/>
      <c r="CB366" s="415"/>
      <c r="CC366" s="415"/>
      <c r="CD366" s="415"/>
      <c r="CE366" s="415"/>
      <c r="CF366" s="415"/>
      <c r="CG366" s="415"/>
      <c r="CH366" s="415"/>
      <c r="CI366" s="415"/>
      <c r="CJ366" s="415"/>
      <c r="CK366" s="415"/>
      <c r="CL366" s="415"/>
      <c r="CM366" s="415"/>
      <c r="CN366" s="415"/>
      <c r="CO366" s="415"/>
      <c r="CP366" s="415"/>
      <c r="CQ366" s="415"/>
      <c r="CR366" s="415"/>
      <c r="CS366" s="415"/>
      <c r="CT366" s="415"/>
      <c r="CU366" s="415"/>
      <c r="CV366" s="415"/>
      <c r="CW366" s="415"/>
      <c r="CX366" s="415"/>
      <c r="CY366" s="415"/>
      <c r="CZ366" s="415"/>
      <c r="DA366" s="415"/>
      <c r="DB366" s="415"/>
      <c r="DC366" s="415"/>
      <c r="DD366" s="415"/>
      <c r="DE366" s="415"/>
      <c r="DF366" s="415"/>
      <c r="DG366" s="415"/>
      <c r="DH366" s="415"/>
      <c r="DI366" s="415"/>
      <c r="DJ366" s="415"/>
      <c r="DK366" s="415"/>
      <c r="DL366" s="415"/>
      <c r="DM366" s="415"/>
      <c r="DN366" s="415"/>
      <c r="DO366" s="415"/>
      <c r="DP366" s="415"/>
      <c r="DQ366" s="415"/>
      <c r="DR366" s="415"/>
      <c r="DS366" s="415"/>
      <c r="DT366" s="415"/>
      <c r="DU366" s="415"/>
      <c r="DV366" s="415"/>
      <c r="DW366" s="415"/>
      <c r="DX366" s="415"/>
      <c r="DY366" s="415"/>
      <c r="DZ366" s="415"/>
      <c r="EA366" s="415"/>
      <c r="EB366" s="415"/>
      <c r="EC366" s="415"/>
      <c r="ED366" s="415"/>
      <c r="EE366" s="415"/>
      <c r="EF366" s="415"/>
      <c r="EG366" s="415"/>
      <c r="EH366" s="415"/>
      <c r="EI366" s="415"/>
      <c r="EJ366" s="415"/>
      <c r="EK366" s="415"/>
      <c r="EL366" s="415"/>
      <c r="EM366" s="415"/>
      <c r="EN366" s="415"/>
      <c r="EO366" s="415"/>
      <c r="EP366" s="415"/>
      <c r="EQ366" s="415"/>
      <c r="ER366" s="415"/>
      <c r="ES366" s="415"/>
      <c r="ET366" s="415"/>
      <c r="EU366" s="415"/>
      <c r="EV366" s="415"/>
      <c r="EW366" s="415"/>
      <c r="EX366" s="415"/>
      <c r="EY366" s="415"/>
      <c r="EZ366" s="415"/>
      <c r="FA366" s="415"/>
      <c r="FB366" s="415"/>
      <c r="FC366" s="415"/>
      <c r="FD366" s="415"/>
      <c r="FE366" s="415"/>
      <c r="FF366" s="415"/>
      <c r="FG366" s="415"/>
      <c r="FH366" s="415"/>
      <c r="FI366" s="415"/>
      <c r="FJ366" s="415"/>
      <c r="FK366" s="415"/>
      <c r="FL366" s="415"/>
      <c r="FM366" s="415"/>
      <c r="FN366" s="415"/>
      <c r="FO366" s="415"/>
      <c r="FP366" s="415"/>
      <c r="FQ366" s="415"/>
      <c r="FR366" s="415"/>
      <c r="FS366" s="415"/>
      <c r="FT366" s="415"/>
      <c r="FU366" s="415"/>
      <c r="FV366" s="415"/>
      <c r="FW366" s="415"/>
      <c r="FX366" s="415"/>
      <c r="FY366" s="415"/>
      <c r="FZ366" s="415"/>
      <c r="GA366" s="415"/>
      <c r="GB366" s="415"/>
      <c r="GC366" s="415"/>
      <c r="GD366" s="415"/>
      <c r="GE366" s="415"/>
      <c r="GF366" s="415"/>
      <c r="GG366" s="415"/>
      <c r="GH366" s="415"/>
      <c r="GI366" s="415"/>
      <c r="GJ366" s="415"/>
      <c r="GK366" s="415"/>
      <c r="GL366" s="415"/>
      <c r="GM366" s="415"/>
      <c r="GN366" s="415"/>
      <c r="GO366" s="415"/>
      <c r="GP366" s="415"/>
      <c r="GQ366" s="415"/>
      <c r="GR366" s="415"/>
      <c r="GS366" s="415"/>
      <c r="GT366" s="415"/>
      <c r="GU366" s="415"/>
      <c r="GV366" s="417" t="str">
        <f t="shared" si="473"/>
        <v/>
      </c>
      <c r="GW366" s="415"/>
    </row>
    <row r="367" spans="1:205">
      <c r="A367" s="418"/>
      <c r="B367" s="418"/>
      <c r="C367" s="454"/>
      <c r="D367" s="415"/>
      <c r="E367" s="415"/>
      <c r="F367" s="415"/>
      <c r="G367" s="415"/>
      <c r="H367" s="415"/>
      <c r="I367" s="415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5"/>
      <c r="BJ367" s="415"/>
      <c r="BK367" s="415"/>
      <c r="BL367" s="415"/>
      <c r="BM367" s="415"/>
      <c r="BN367" s="415"/>
      <c r="BO367" s="415"/>
      <c r="BP367" s="415"/>
      <c r="BQ367" s="415"/>
      <c r="BR367" s="415"/>
      <c r="BS367" s="415"/>
      <c r="BT367" s="415"/>
      <c r="BU367" s="415"/>
      <c r="BV367" s="415"/>
      <c r="BW367" s="415"/>
      <c r="BX367" s="415"/>
      <c r="BY367" s="415"/>
      <c r="BZ367" s="415"/>
      <c r="CA367" s="415"/>
      <c r="CB367" s="415"/>
      <c r="CC367" s="415"/>
      <c r="CD367" s="415"/>
      <c r="CE367" s="415"/>
      <c r="CF367" s="415"/>
      <c r="CG367" s="415"/>
      <c r="CH367" s="415"/>
      <c r="CI367" s="415"/>
      <c r="CJ367" s="415"/>
      <c r="CK367" s="415"/>
      <c r="CL367" s="415"/>
      <c r="CM367" s="415"/>
      <c r="CN367" s="415"/>
      <c r="CO367" s="415"/>
      <c r="CP367" s="415"/>
      <c r="CQ367" s="415"/>
      <c r="CR367" s="415"/>
      <c r="CS367" s="415"/>
      <c r="CT367" s="415"/>
      <c r="CU367" s="415"/>
      <c r="CV367" s="415"/>
      <c r="CW367" s="415"/>
      <c r="CX367" s="415"/>
      <c r="CY367" s="415"/>
      <c r="CZ367" s="415"/>
      <c r="DA367" s="415"/>
      <c r="DB367" s="415"/>
      <c r="DC367" s="415"/>
      <c r="DD367" s="415"/>
      <c r="DE367" s="415"/>
      <c r="DF367" s="415"/>
      <c r="DG367" s="415"/>
      <c r="DH367" s="415"/>
      <c r="DI367" s="415"/>
      <c r="DJ367" s="415"/>
      <c r="DK367" s="415"/>
      <c r="DL367" s="415"/>
      <c r="DM367" s="415"/>
      <c r="DN367" s="415"/>
      <c r="DO367" s="415"/>
      <c r="DP367" s="415"/>
      <c r="DQ367" s="415"/>
      <c r="DR367" s="415"/>
      <c r="DS367" s="415"/>
      <c r="DT367" s="415"/>
      <c r="DU367" s="415"/>
      <c r="DV367" s="415"/>
      <c r="DW367" s="415"/>
      <c r="DX367" s="415"/>
      <c r="DY367" s="415"/>
      <c r="DZ367" s="415"/>
      <c r="EA367" s="415"/>
      <c r="EB367" s="415"/>
      <c r="EC367" s="415"/>
      <c r="ED367" s="415"/>
      <c r="EE367" s="415"/>
      <c r="EF367" s="415"/>
      <c r="EG367" s="415"/>
      <c r="EH367" s="415"/>
      <c r="EI367" s="415"/>
      <c r="EJ367" s="415"/>
      <c r="EK367" s="415"/>
      <c r="EL367" s="415"/>
      <c r="EM367" s="415"/>
      <c r="EN367" s="415"/>
      <c r="EO367" s="415"/>
      <c r="EP367" s="415"/>
      <c r="EQ367" s="415"/>
      <c r="ER367" s="415"/>
      <c r="ES367" s="415"/>
      <c r="ET367" s="415"/>
      <c r="EU367" s="415"/>
      <c r="EV367" s="415"/>
      <c r="EW367" s="415"/>
      <c r="EX367" s="415"/>
      <c r="EY367" s="415"/>
      <c r="EZ367" s="415"/>
      <c r="FA367" s="415"/>
      <c r="FB367" s="415"/>
      <c r="FC367" s="415"/>
      <c r="FD367" s="415"/>
      <c r="FE367" s="415"/>
      <c r="FF367" s="415"/>
      <c r="FG367" s="415"/>
      <c r="FH367" s="415"/>
      <c r="FI367" s="415"/>
      <c r="FJ367" s="415"/>
      <c r="FK367" s="415"/>
      <c r="FL367" s="415"/>
      <c r="FM367" s="415"/>
      <c r="FN367" s="415"/>
      <c r="FO367" s="415"/>
      <c r="FP367" s="415"/>
      <c r="FQ367" s="415"/>
      <c r="FR367" s="415"/>
      <c r="FS367" s="415"/>
      <c r="FT367" s="415"/>
      <c r="FU367" s="415"/>
      <c r="FV367" s="415"/>
      <c r="FW367" s="415"/>
      <c r="FX367" s="415"/>
      <c r="FY367" s="415"/>
      <c r="FZ367" s="415"/>
      <c r="GA367" s="415"/>
      <c r="GB367" s="415"/>
      <c r="GC367" s="415"/>
      <c r="GD367" s="415"/>
      <c r="GE367" s="415"/>
      <c r="GF367" s="415"/>
      <c r="GG367" s="415"/>
      <c r="GH367" s="415"/>
      <c r="GI367" s="415"/>
      <c r="GJ367" s="415"/>
      <c r="GK367" s="415"/>
      <c r="GL367" s="415"/>
      <c r="GM367" s="415"/>
      <c r="GN367" s="415"/>
      <c r="GO367" s="415"/>
      <c r="GP367" s="415"/>
      <c r="GQ367" s="415"/>
      <c r="GR367" s="415"/>
      <c r="GS367" s="415"/>
      <c r="GT367" s="415"/>
      <c r="GU367" s="415"/>
      <c r="GV367" s="417" t="str">
        <f t="shared" si="473"/>
        <v/>
      </c>
      <c r="GW367" s="415"/>
    </row>
    <row r="368" spans="1:205">
      <c r="A368" s="418"/>
      <c r="B368" s="418"/>
      <c r="C368" s="454"/>
      <c r="D368" s="415"/>
      <c r="E368" s="415"/>
      <c r="F368" s="415"/>
      <c r="G368" s="415"/>
      <c r="H368" s="415"/>
      <c r="I368" s="415"/>
      <c r="J368" s="415"/>
      <c r="K368" s="415"/>
      <c r="L368" s="415"/>
      <c r="M368" s="415"/>
      <c r="N368" s="415"/>
      <c r="O368" s="415"/>
      <c r="P368" s="415"/>
      <c r="Q368" s="415"/>
      <c r="R368" s="415"/>
      <c r="S368" s="415"/>
      <c r="T368" s="415"/>
      <c r="U368" s="415"/>
      <c r="V368" s="415"/>
      <c r="W368" s="415"/>
      <c r="X368" s="415"/>
      <c r="Y368" s="415"/>
      <c r="Z368" s="415"/>
      <c r="AA368" s="415"/>
      <c r="AB368" s="415"/>
      <c r="AC368" s="415"/>
      <c r="AD368" s="415"/>
      <c r="AE368" s="415"/>
      <c r="AF368" s="415"/>
      <c r="AG368" s="415"/>
      <c r="AH368" s="415"/>
      <c r="AI368" s="415"/>
      <c r="AJ368" s="415"/>
      <c r="AK368" s="415"/>
      <c r="AL368" s="415"/>
      <c r="AM368" s="415"/>
      <c r="AN368" s="415"/>
      <c r="AO368" s="415"/>
      <c r="AP368" s="415"/>
      <c r="AQ368" s="415"/>
      <c r="AR368" s="415"/>
      <c r="AS368" s="415"/>
      <c r="AT368" s="415"/>
      <c r="AU368" s="415"/>
      <c r="AV368" s="415"/>
      <c r="AW368" s="415"/>
      <c r="AX368" s="415"/>
      <c r="AY368" s="415"/>
      <c r="AZ368" s="415"/>
      <c r="BA368" s="415"/>
      <c r="BB368" s="415"/>
      <c r="BC368" s="415"/>
      <c r="BD368" s="415"/>
      <c r="BE368" s="415"/>
      <c r="BF368" s="415"/>
      <c r="BG368" s="415"/>
      <c r="BH368" s="415"/>
      <c r="BI368" s="415"/>
      <c r="BJ368" s="415"/>
      <c r="BK368" s="415"/>
      <c r="BL368" s="415"/>
      <c r="BM368" s="415"/>
      <c r="BN368" s="415"/>
      <c r="BO368" s="415"/>
      <c r="BP368" s="415"/>
      <c r="BQ368" s="415"/>
      <c r="BR368" s="415"/>
      <c r="BS368" s="415"/>
      <c r="BT368" s="415"/>
      <c r="BU368" s="415"/>
      <c r="BV368" s="415"/>
      <c r="BW368" s="415"/>
      <c r="BX368" s="415"/>
      <c r="BY368" s="415"/>
      <c r="BZ368" s="415"/>
      <c r="CA368" s="415"/>
      <c r="CB368" s="415"/>
      <c r="CC368" s="415"/>
      <c r="CD368" s="415"/>
      <c r="CE368" s="415"/>
      <c r="CF368" s="415"/>
      <c r="CG368" s="415"/>
      <c r="CH368" s="415"/>
      <c r="CI368" s="415"/>
      <c r="CJ368" s="415"/>
      <c r="CK368" s="415"/>
      <c r="CL368" s="415"/>
      <c r="CM368" s="415"/>
      <c r="CN368" s="415"/>
      <c r="CO368" s="415"/>
      <c r="CP368" s="415"/>
      <c r="CQ368" s="415"/>
      <c r="CR368" s="415"/>
      <c r="CS368" s="415"/>
      <c r="CT368" s="415"/>
      <c r="CU368" s="415"/>
      <c r="CV368" s="415"/>
      <c r="CW368" s="415"/>
      <c r="CX368" s="415"/>
      <c r="CY368" s="415"/>
      <c r="CZ368" s="415"/>
      <c r="DA368" s="415"/>
      <c r="DB368" s="415"/>
      <c r="DC368" s="415"/>
      <c r="DD368" s="415"/>
      <c r="DE368" s="415"/>
      <c r="DF368" s="415"/>
      <c r="DG368" s="415"/>
      <c r="DH368" s="415"/>
      <c r="DI368" s="415"/>
      <c r="DJ368" s="415"/>
      <c r="DK368" s="415"/>
      <c r="DL368" s="415"/>
      <c r="DM368" s="415"/>
      <c r="DN368" s="415"/>
      <c r="DO368" s="415"/>
      <c r="DP368" s="415"/>
      <c r="DQ368" s="415"/>
      <c r="DR368" s="415"/>
      <c r="DS368" s="415"/>
      <c r="DT368" s="415"/>
      <c r="DU368" s="415"/>
      <c r="DV368" s="415"/>
      <c r="DW368" s="415"/>
      <c r="DX368" s="415"/>
      <c r="DY368" s="415"/>
      <c r="DZ368" s="415"/>
      <c r="EA368" s="415"/>
      <c r="EB368" s="415"/>
      <c r="EC368" s="415"/>
      <c r="ED368" s="415"/>
      <c r="EE368" s="415"/>
      <c r="EF368" s="415"/>
      <c r="EG368" s="415"/>
      <c r="EH368" s="415"/>
      <c r="EI368" s="415"/>
      <c r="EJ368" s="415"/>
      <c r="EK368" s="415"/>
      <c r="EL368" s="415"/>
      <c r="EM368" s="415"/>
      <c r="EN368" s="415"/>
      <c r="EO368" s="415"/>
      <c r="EP368" s="415"/>
      <c r="EQ368" s="415"/>
      <c r="ER368" s="415"/>
      <c r="ES368" s="415"/>
      <c r="ET368" s="415"/>
      <c r="EU368" s="415"/>
      <c r="EV368" s="415"/>
      <c r="EW368" s="415"/>
      <c r="EX368" s="415"/>
      <c r="EY368" s="415"/>
      <c r="EZ368" s="415"/>
      <c r="FA368" s="415"/>
      <c r="FB368" s="415"/>
      <c r="FC368" s="415"/>
      <c r="FD368" s="415"/>
      <c r="FE368" s="415"/>
      <c r="FF368" s="415"/>
      <c r="FG368" s="415"/>
      <c r="FH368" s="415"/>
      <c r="FI368" s="415"/>
      <c r="FJ368" s="415"/>
      <c r="FK368" s="415"/>
      <c r="FL368" s="415"/>
      <c r="FM368" s="415"/>
      <c r="FN368" s="415"/>
      <c r="FO368" s="415"/>
      <c r="FP368" s="415"/>
      <c r="FQ368" s="415"/>
      <c r="FR368" s="415"/>
      <c r="FS368" s="415"/>
      <c r="FT368" s="415"/>
      <c r="FU368" s="415"/>
      <c r="FV368" s="415"/>
      <c r="FW368" s="415"/>
      <c r="FX368" s="415"/>
      <c r="FY368" s="415"/>
      <c r="FZ368" s="415"/>
      <c r="GA368" s="415"/>
      <c r="GB368" s="415"/>
      <c r="GC368" s="415"/>
      <c r="GD368" s="415"/>
      <c r="GE368" s="415"/>
      <c r="GF368" s="415"/>
      <c r="GG368" s="415"/>
      <c r="GH368" s="415"/>
      <c r="GI368" s="415"/>
      <c r="GJ368" s="415"/>
      <c r="GK368" s="415"/>
      <c r="GL368" s="415"/>
      <c r="GM368" s="415"/>
      <c r="GN368" s="415"/>
      <c r="GO368" s="415"/>
      <c r="GP368" s="415"/>
      <c r="GQ368" s="415"/>
      <c r="GR368" s="415"/>
      <c r="GS368" s="415"/>
      <c r="GT368" s="415"/>
      <c r="GU368" s="415"/>
      <c r="GV368" s="417" t="str">
        <f t="shared" si="473"/>
        <v/>
      </c>
      <c r="GW368" s="415"/>
    </row>
    <row r="369" spans="1:205">
      <c r="A369" s="418"/>
      <c r="B369" s="418"/>
      <c r="C369" s="454"/>
      <c r="D369" s="415"/>
      <c r="E369" s="415"/>
      <c r="F369" s="415"/>
      <c r="G369" s="415"/>
      <c r="H369" s="415"/>
      <c r="I369" s="415"/>
      <c r="J369" s="415"/>
      <c r="K369" s="415"/>
      <c r="L369" s="415"/>
      <c r="M369" s="415"/>
      <c r="N369" s="415"/>
      <c r="O369" s="415"/>
      <c r="P369" s="415"/>
      <c r="Q369" s="415"/>
      <c r="R369" s="415"/>
      <c r="S369" s="415"/>
      <c r="T369" s="415"/>
      <c r="U369" s="415"/>
      <c r="V369" s="415"/>
      <c r="W369" s="415"/>
      <c r="X369" s="415"/>
      <c r="Y369" s="415"/>
      <c r="Z369" s="415"/>
      <c r="AA369" s="415"/>
      <c r="AB369" s="415"/>
      <c r="AC369" s="415"/>
      <c r="AD369" s="415"/>
      <c r="AE369" s="415"/>
      <c r="AF369" s="415"/>
      <c r="AG369" s="415"/>
      <c r="AH369" s="415"/>
      <c r="AI369" s="415"/>
      <c r="AJ369" s="415"/>
      <c r="AK369" s="415"/>
      <c r="AL369" s="415"/>
      <c r="AM369" s="415"/>
      <c r="AN369" s="415"/>
      <c r="AO369" s="415"/>
      <c r="AP369" s="415"/>
      <c r="AQ369" s="415"/>
      <c r="AR369" s="415"/>
      <c r="AS369" s="415"/>
      <c r="AT369" s="415"/>
      <c r="AU369" s="415"/>
      <c r="AV369" s="415"/>
      <c r="AW369" s="415"/>
      <c r="AX369" s="415"/>
      <c r="AY369" s="415"/>
      <c r="AZ369" s="415"/>
      <c r="BA369" s="415"/>
      <c r="BB369" s="415"/>
      <c r="BC369" s="415"/>
      <c r="BD369" s="415"/>
      <c r="BE369" s="415"/>
      <c r="BF369" s="415"/>
      <c r="BG369" s="415"/>
      <c r="BH369" s="415"/>
      <c r="BI369" s="415"/>
      <c r="BJ369" s="415"/>
      <c r="BK369" s="415"/>
      <c r="BL369" s="415"/>
      <c r="BM369" s="415"/>
      <c r="BN369" s="415"/>
      <c r="BO369" s="415"/>
      <c r="BP369" s="415"/>
      <c r="BQ369" s="415"/>
      <c r="BR369" s="415"/>
      <c r="BS369" s="415"/>
      <c r="BT369" s="415"/>
      <c r="BU369" s="415"/>
      <c r="BV369" s="415"/>
      <c r="BW369" s="415"/>
      <c r="BX369" s="415"/>
      <c r="BY369" s="415"/>
      <c r="BZ369" s="415"/>
      <c r="CA369" s="415"/>
      <c r="CB369" s="415"/>
      <c r="CC369" s="415"/>
      <c r="CD369" s="415"/>
      <c r="CE369" s="415"/>
      <c r="CF369" s="415"/>
      <c r="CG369" s="415"/>
      <c r="CH369" s="415"/>
      <c r="CI369" s="415"/>
      <c r="CJ369" s="415"/>
      <c r="CK369" s="415"/>
      <c r="CL369" s="415"/>
      <c r="CM369" s="415"/>
      <c r="CN369" s="415"/>
      <c r="CO369" s="415"/>
      <c r="CP369" s="415"/>
      <c r="CQ369" s="415"/>
      <c r="CR369" s="415"/>
      <c r="CS369" s="415"/>
      <c r="CT369" s="415"/>
      <c r="CU369" s="415"/>
      <c r="CV369" s="415"/>
      <c r="CW369" s="415"/>
      <c r="CX369" s="415"/>
      <c r="CY369" s="415"/>
      <c r="CZ369" s="415"/>
      <c r="DA369" s="415"/>
      <c r="DB369" s="415"/>
      <c r="DC369" s="415"/>
      <c r="DD369" s="415"/>
      <c r="DE369" s="415"/>
      <c r="DF369" s="415"/>
      <c r="DG369" s="415"/>
      <c r="DH369" s="415"/>
      <c r="DI369" s="415"/>
      <c r="DJ369" s="415"/>
      <c r="DK369" s="415"/>
      <c r="DL369" s="415"/>
      <c r="DM369" s="415"/>
      <c r="DN369" s="415"/>
      <c r="DO369" s="415"/>
      <c r="DP369" s="415"/>
      <c r="DQ369" s="415"/>
      <c r="DR369" s="415"/>
      <c r="DS369" s="415"/>
      <c r="DT369" s="415"/>
      <c r="DU369" s="415"/>
      <c r="DV369" s="415"/>
      <c r="DW369" s="415"/>
      <c r="DX369" s="415"/>
      <c r="DY369" s="415"/>
      <c r="DZ369" s="415"/>
      <c r="EA369" s="415"/>
      <c r="EB369" s="415"/>
      <c r="EC369" s="415"/>
      <c r="ED369" s="415"/>
      <c r="EE369" s="415"/>
      <c r="EF369" s="415"/>
      <c r="EG369" s="415"/>
      <c r="EH369" s="415"/>
      <c r="EI369" s="415"/>
      <c r="EJ369" s="415"/>
      <c r="EK369" s="415"/>
      <c r="EL369" s="415"/>
      <c r="EM369" s="415"/>
      <c r="EN369" s="415"/>
      <c r="EO369" s="415"/>
      <c r="EP369" s="415"/>
      <c r="EQ369" s="415"/>
      <c r="ER369" s="415"/>
      <c r="ES369" s="415"/>
      <c r="ET369" s="415"/>
      <c r="EU369" s="415"/>
      <c r="EV369" s="415"/>
      <c r="EW369" s="415"/>
      <c r="EX369" s="415"/>
      <c r="EY369" s="415"/>
      <c r="EZ369" s="415"/>
      <c r="FA369" s="415"/>
      <c r="FB369" s="415"/>
      <c r="FC369" s="415"/>
      <c r="FD369" s="415"/>
      <c r="FE369" s="415"/>
      <c r="FF369" s="415"/>
      <c r="FG369" s="415"/>
      <c r="FH369" s="415"/>
      <c r="FI369" s="415"/>
      <c r="FJ369" s="415"/>
      <c r="FK369" s="415"/>
      <c r="FL369" s="415"/>
      <c r="FM369" s="415"/>
      <c r="FN369" s="415"/>
      <c r="FO369" s="415"/>
      <c r="FP369" s="415"/>
      <c r="FQ369" s="415"/>
      <c r="FR369" s="415"/>
      <c r="FS369" s="415"/>
      <c r="FT369" s="415"/>
      <c r="FU369" s="415"/>
      <c r="FV369" s="415"/>
      <c r="FW369" s="415"/>
      <c r="FX369" s="415"/>
      <c r="FY369" s="415"/>
      <c r="FZ369" s="415"/>
      <c r="GA369" s="415"/>
      <c r="GB369" s="415"/>
      <c r="GC369" s="415"/>
      <c r="GD369" s="415"/>
      <c r="GE369" s="415"/>
      <c r="GF369" s="415"/>
      <c r="GG369" s="415"/>
      <c r="GH369" s="415"/>
      <c r="GI369" s="415"/>
      <c r="GJ369" s="415"/>
      <c r="GK369" s="415"/>
      <c r="GL369" s="415"/>
      <c r="GM369" s="415"/>
      <c r="GN369" s="415"/>
      <c r="GO369" s="415"/>
      <c r="GP369" s="415"/>
      <c r="GQ369" s="415"/>
      <c r="GR369" s="415"/>
      <c r="GS369" s="415"/>
      <c r="GT369" s="415"/>
      <c r="GU369" s="415"/>
      <c r="GV369" s="417" t="str">
        <f t="shared" si="473"/>
        <v/>
      </c>
      <c r="GW369" s="415"/>
    </row>
    <row r="370" spans="1:205">
      <c r="A370" s="418"/>
      <c r="B370" s="418"/>
      <c r="C370" s="454"/>
      <c r="D370" s="415"/>
      <c r="E370" s="415"/>
      <c r="F370" s="415"/>
      <c r="G370" s="415"/>
      <c r="H370" s="415"/>
      <c r="I370" s="415"/>
      <c r="J370" s="415"/>
      <c r="K370" s="415"/>
      <c r="L370" s="415"/>
      <c r="M370" s="415"/>
      <c r="N370" s="415"/>
      <c r="O370" s="415"/>
      <c r="P370" s="415"/>
      <c r="Q370" s="415"/>
      <c r="R370" s="415"/>
      <c r="S370" s="415"/>
      <c r="T370" s="415"/>
      <c r="U370" s="415"/>
      <c r="V370" s="415"/>
      <c r="W370" s="415"/>
      <c r="X370" s="415"/>
      <c r="Y370" s="415"/>
      <c r="Z370" s="415"/>
      <c r="AA370" s="415"/>
      <c r="AB370" s="415"/>
      <c r="AC370" s="415"/>
      <c r="AD370" s="415"/>
      <c r="AE370" s="415"/>
      <c r="AF370" s="415"/>
      <c r="AG370" s="415"/>
      <c r="AH370" s="415"/>
      <c r="AI370" s="415"/>
      <c r="AJ370" s="415"/>
      <c r="AK370" s="415"/>
      <c r="AL370" s="415"/>
      <c r="AM370" s="415"/>
      <c r="AN370" s="415"/>
      <c r="AO370" s="415"/>
      <c r="AP370" s="415"/>
      <c r="AQ370" s="415"/>
      <c r="AR370" s="415"/>
      <c r="AS370" s="415"/>
      <c r="AT370" s="415"/>
      <c r="AU370" s="415"/>
      <c r="AV370" s="415"/>
      <c r="AW370" s="415"/>
      <c r="AX370" s="415"/>
      <c r="AY370" s="415"/>
      <c r="AZ370" s="415"/>
      <c r="BA370" s="415"/>
      <c r="BB370" s="415"/>
      <c r="BC370" s="415"/>
      <c r="BD370" s="415"/>
      <c r="BE370" s="415"/>
      <c r="BF370" s="415"/>
      <c r="BG370" s="415"/>
      <c r="BH370" s="415"/>
      <c r="BI370" s="415"/>
      <c r="BJ370" s="415"/>
      <c r="BK370" s="415"/>
      <c r="BL370" s="415"/>
      <c r="BM370" s="415"/>
      <c r="BN370" s="415"/>
      <c r="BO370" s="415"/>
      <c r="BP370" s="415"/>
      <c r="BQ370" s="415"/>
      <c r="BR370" s="415"/>
      <c r="BS370" s="415"/>
      <c r="BT370" s="415"/>
      <c r="BU370" s="415"/>
      <c r="BV370" s="415"/>
      <c r="BW370" s="415"/>
      <c r="BX370" s="415"/>
      <c r="BY370" s="415"/>
      <c r="BZ370" s="415"/>
      <c r="CA370" s="415"/>
      <c r="CB370" s="415"/>
      <c r="CC370" s="415"/>
      <c r="CD370" s="415"/>
      <c r="CE370" s="415"/>
      <c r="CF370" s="415"/>
      <c r="CG370" s="415"/>
      <c r="CH370" s="415"/>
      <c r="CI370" s="415"/>
      <c r="CJ370" s="415"/>
      <c r="CK370" s="415"/>
      <c r="CL370" s="415"/>
      <c r="CM370" s="415"/>
      <c r="CN370" s="415"/>
      <c r="CO370" s="415"/>
      <c r="CP370" s="415"/>
      <c r="CQ370" s="415"/>
      <c r="CR370" s="415"/>
      <c r="CS370" s="415"/>
      <c r="CT370" s="415"/>
      <c r="CU370" s="415"/>
      <c r="CV370" s="415"/>
      <c r="CW370" s="415"/>
      <c r="CX370" s="415"/>
      <c r="CY370" s="415"/>
      <c r="CZ370" s="415"/>
      <c r="DA370" s="415"/>
      <c r="DB370" s="415"/>
      <c r="DC370" s="415"/>
      <c r="DD370" s="415"/>
      <c r="DE370" s="415"/>
      <c r="DF370" s="415"/>
      <c r="DG370" s="415"/>
      <c r="DH370" s="415"/>
      <c r="DI370" s="415"/>
      <c r="DJ370" s="415"/>
      <c r="DK370" s="415"/>
      <c r="DL370" s="415"/>
      <c r="DM370" s="415"/>
      <c r="DN370" s="415"/>
      <c r="DO370" s="415"/>
      <c r="DP370" s="415"/>
      <c r="DQ370" s="415"/>
      <c r="DR370" s="415"/>
      <c r="DS370" s="415"/>
      <c r="DT370" s="415"/>
      <c r="DU370" s="415"/>
      <c r="DV370" s="415"/>
      <c r="DW370" s="415"/>
      <c r="DX370" s="415"/>
      <c r="DY370" s="415"/>
      <c r="DZ370" s="415"/>
      <c r="EA370" s="415"/>
      <c r="EB370" s="415"/>
      <c r="EC370" s="415"/>
      <c r="ED370" s="415"/>
      <c r="EE370" s="415"/>
      <c r="EF370" s="415"/>
      <c r="EG370" s="415"/>
      <c r="EH370" s="415"/>
      <c r="EI370" s="415"/>
      <c r="EJ370" s="415"/>
      <c r="EK370" s="415"/>
      <c r="EL370" s="415"/>
      <c r="EM370" s="415"/>
      <c r="EN370" s="415"/>
      <c r="EO370" s="415"/>
      <c r="EP370" s="415"/>
      <c r="EQ370" s="415"/>
      <c r="ER370" s="415"/>
      <c r="ES370" s="415"/>
      <c r="ET370" s="415"/>
      <c r="EU370" s="415"/>
      <c r="EV370" s="415"/>
      <c r="EW370" s="415"/>
      <c r="EX370" s="415"/>
      <c r="EY370" s="415"/>
      <c r="EZ370" s="415"/>
      <c r="FA370" s="415"/>
      <c r="FB370" s="415"/>
      <c r="FC370" s="415"/>
      <c r="FD370" s="415"/>
      <c r="FE370" s="415"/>
      <c r="FF370" s="415"/>
      <c r="FG370" s="415"/>
      <c r="FH370" s="415"/>
      <c r="FI370" s="415"/>
      <c r="FJ370" s="415"/>
      <c r="FK370" s="415"/>
      <c r="FL370" s="415"/>
      <c r="FM370" s="415"/>
      <c r="FN370" s="415"/>
      <c r="FO370" s="415"/>
      <c r="FP370" s="415"/>
      <c r="FQ370" s="415"/>
      <c r="FR370" s="415"/>
      <c r="FS370" s="415"/>
      <c r="FT370" s="415"/>
      <c r="FU370" s="415"/>
      <c r="FV370" s="415"/>
      <c r="FW370" s="415"/>
      <c r="FX370" s="415"/>
      <c r="FY370" s="415"/>
      <c r="FZ370" s="415"/>
      <c r="GA370" s="415"/>
      <c r="GB370" s="415"/>
      <c r="GC370" s="415"/>
      <c r="GD370" s="415"/>
      <c r="GE370" s="415"/>
      <c r="GF370" s="415"/>
      <c r="GG370" s="415"/>
      <c r="GH370" s="415"/>
      <c r="GI370" s="415"/>
      <c r="GJ370" s="415"/>
      <c r="GK370" s="415"/>
      <c r="GL370" s="415"/>
      <c r="GM370" s="415"/>
      <c r="GN370" s="415"/>
      <c r="GO370" s="415"/>
      <c r="GP370" s="415"/>
      <c r="GQ370" s="415"/>
      <c r="GR370" s="415"/>
      <c r="GS370" s="415"/>
      <c r="GT370" s="415"/>
      <c r="GU370" s="415"/>
      <c r="GV370" s="417" t="str">
        <f t="shared" si="473"/>
        <v/>
      </c>
      <c r="GW370" s="415"/>
    </row>
    <row r="371" spans="1:205">
      <c r="A371" s="418"/>
      <c r="B371" s="418"/>
      <c r="C371" s="454"/>
      <c r="D371" s="415"/>
      <c r="E371" s="415"/>
      <c r="F371" s="415"/>
      <c r="G371" s="415"/>
      <c r="H371" s="415"/>
      <c r="I371" s="415"/>
      <c r="J371" s="415"/>
      <c r="K371" s="415"/>
      <c r="L371" s="415"/>
      <c r="M371" s="415"/>
      <c r="N371" s="415"/>
      <c r="O371" s="415"/>
      <c r="P371" s="415"/>
      <c r="Q371" s="415"/>
      <c r="R371" s="415"/>
      <c r="S371" s="415"/>
      <c r="T371" s="415"/>
      <c r="U371" s="415"/>
      <c r="V371" s="415"/>
      <c r="W371" s="415"/>
      <c r="X371" s="415"/>
      <c r="Y371" s="415"/>
      <c r="Z371" s="415"/>
      <c r="AA371" s="415"/>
      <c r="AB371" s="415"/>
      <c r="AC371" s="415"/>
      <c r="AD371" s="415"/>
      <c r="AE371" s="415"/>
      <c r="AF371" s="415"/>
      <c r="AG371" s="415"/>
      <c r="AH371" s="415"/>
      <c r="AI371" s="415"/>
      <c r="AJ371" s="415"/>
      <c r="AK371" s="415"/>
      <c r="AL371" s="415"/>
      <c r="AM371" s="415"/>
      <c r="AN371" s="415"/>
      <c r="AO371" s="415"/>
      <c r="AP371" s="415"/>
      <c r="AQ371" s="415"/>
      <c r="AR371" s="415"/>
      <c r="AS371" s="415"/>
      <c r="AT371" s="415"/>
      <c r="AU371" s="415"/>
      <c r="AV371" s="415"/>
      <c r="AW371" s="415"/>
      <c r="AX371" s="415"/>
      <c r="AY371" s="415"/>
      <c r="AZ371" s="415"/>
      <c r="BA371" s="415"/>
      <c r="BB371" s="415"/>
      <c r="BC371" s="415"/>
      <c r="BD371" s="415"/>
      <c r="BE371" s="415"/>
      <c r="BF371" s="415"/>
      <c r="BG371" s="415"/>
      <c r="BH371" s="415"/>
      <c r="BI371" s="415"/>
      <c r="BJ371" s="415"/>
      <c r="BK371" s="415"/>
      <c r="BL371" s="415"/>
      <c r="BM371" s="415"/>
      <c r="BN371" s="415"/>
      <c r="BO371" s="415"/>
      <c r="BP371" s="415"/>
      <c r="BQ371" s="415"/>
      <c r="BR371" s="415"/>
      <c r="BS371" s="415"/>
      <c r="BT371" s="415"/>
      <c r="BU371" s="415"/>
      <c r="BV371" s="415"/>
      <c r="BW371" s="415"/>
      <c r="BX371" s="415"/>
      <c r="BY371" s="415"/>
      <c r="BZ371" s="415"/>
      <c r="CA371" s="415"/>
      <c r="CB371" s="415"/>
      <c r="CC371" s="415"/>
      <c r="CD371" s="415"/>
      <c r="CE371" s="415"/>
      <c r="CF371" s="415"/>
      <c r="CG371" s="415"/>
      <c r="CH371" s="415"/>
      <c r="CI371" s="415"/>
      <c r="CJ371" s="415"/>
      <c r="CK371" s="415"/>
      <c r="CL371" s="415"/>
      <c r="CM371" s="415"/>
      <c r="CN371" s="415"/>
      <c r="CO371" s="415"/>
      <c r="CP371" s="415"/>
      <c r="CQ371" s="415"/>
      <c r="CR371" s="415"/>
      <c r="CS371" s="415"/>
      <c r="CT371" s="415"/>
      <c r="CU371" s="415"/>
      <c r="CV371" s="415"/>
      <c r="CW371" s="415"/>
      <c r="CX371" s="415"/>
      <c r="CY371" s="415"/>
      <c r="CZ371" s="415"/>
      <c r="DA371" s="415"/>
      <c r="DB371" s="415"/>
      <c r="DC371" s="415"/>
      <c r="DD371" s="415"/>
      <c r="DE371" s="415"/>
      <c r="DF371" s="415"/>
      <c r="DG371" s="415"/>
      <c r="DH371" s="415"/>
      <c r="DI371" s="415"/>
      <c r="DJ371" s="415"/>
      <c r="DK371" s="415"/>
      <c r="DL371" s="415"/>
      <c r="DM371" s="415"/>
      <c r="DN371" s="415"/>
      <c r="DO371" s="415"/>
      <c r="DP371" s="415"/>
      <c r="DQ371" s="415"/>
      <c r="DR371" s="415"/>
      <c r="DS371" s="415"/>
      <c r="DT371" s="415"/>
      <c r="DU371" s="415"/>
      <c r="DV371" s="415"/>
      <c r="DW371" s="415"/>
      <c r="DX371" s="415"/>
      <c r="DY371" s="415"/>
      <c r="DZ371" s="415"/>
      <c r="EA371" s="415"/>
      <c r="EB371" s="415"/>
      <c r="EC371" s="415"/>
      <c r="ED371" s="415"/>
      <c r="EE371" s="415"/>
      <c r="EF371" s="415"/>
      <c r="EG371" s="415"/>
      <c r="EH371" s="415"/>
      <c r="EI371" s="415"/>
      <c r="EJ371" s="415"/>
      <c r="EK371" s="415"/>
      <c r="EL371" s="415"/>
      <c r="EM371" s="415"/>
      <c r="EN371" s="415"/>
      <c r="EO371" s="415"/>
      <c r="EP371" s="415"/>
      <c r="EQ371" s="415"/>
      <c r="ER371" s="415"/>
      <c r="ES371" s="415"/>
      <c r="ET371" s="415"/>
      <c r="EU371" s="415"/>
      <c r="EV371" s="415"/>
      <c r="EW371" s="415"/>
      <c r="EX371" s="415"/>
      <c r="EY371" s="415"/>
      <c r="EZ371" s="415"/>
      <c r="FA371" s="415"/>
      <c r="FB371" s="415"/>
      <c r="FC371" s="415"/>
      <c r="FD371" s="415"/>
      <c r="FE371" s="415"/>
      <c r="FF371" s="415"/>
      <c r="FG371" s="415"/>
      <c r="FH371" s="415"/>
      <c r="FI371" s="415"/>
      <c r="FJ371" s="415"/>
      <c r="FK371" s="415"/>
      <c r="FL371" s="415"/>
      <c r="FM371" s="415"/>
      <c r="FN371" s="415"/>
      <c r="FO371" s="415"/>
      <c r="FP371" s="415"/>
      <c r="FQ371" s="415"/>
      <c r="FR371" s="415"/>
      <c r="FS371" s="415"/>
      <c r="FT371" s="415"/>
      <c r="FU371" s="415"/>
      <c r="FV371" s="415"/>
      <c r="FW371" s="415"/>
      <c r="FX371" s="415"/>
      <c r="FY371" s="415"/>
      <c r="FZ371" s="415"/>
      <c r="GA371" s="415"/>
      <c r="GB371" s="415"/>
      <c r="GC371" s="415"/>
      <c r="GD371" s="415"/>
      <c r="GE371" s="415"/>
      <c r="GF371" s="415"/>
      <c r="GG371" s="415"/>
      <c r="GH371" s="415"/>
      <c r="GI371" s="415"/>
      <c r="GJ371" s="415"/>
      <c r="GK371" s="415"/>
      <c r="GL371" s="415"/>
      <c r="GM371" s="415"/>
      <c r="GN371" s="415"/>
      <c r="GO371" s="415"/>
      <c r="GP371" s="415"/>
      <c r="GQ371" s="415"/>
      <c r="GR371" s="415"/>
      <c r="GS371" s="415"/>
      <c r="GT371" s="415"/>
      <c r="GU371" s="415"/>
      <c r="GV371" s="417" t="str">
        <f t="shared" si="473"/>
        <v/>
      </c>
      <c r="GW371" s="415"/>
    </row>
    <row r="372" spans="1:205">
      <c r="A372" s="418"/>
      <c r="B372" s="418"/>
      <c r="C372" s="454"/>
      <c r="D372" s="415"/>
      <c r="E372" s="415"/>
      <c r="F372" s="415"/>
      <c r="G372" s="415"/>
      <c r="H372" s="415"/>
      <c r="I372" s="415"/>
      <c r="J372" s="415"/>
      <c r="K372" s="415"/>
      <c r="L372" s="415"/>
      <c r="M372" s="415"/>
      <c r="N372" s="415"/>
      <c r="O372" s="415"/>
      <c r="P372" s="415"/>
      <c r="Q372" s="415"/>
      <c r="R372" s="415"/>
      <c r="S372" s="415"/>
      <c r="T372" s="415"/>
      <c r="U372" s="415"/>
      <c r="V372" s="415"/>
      <c r="W372" s="415"/>
      <c r="X372" s="415"/>
      <c r="Y372" s="415"/>
      <c r="Z372" s="415"/>
      <c r="AA372" s="415"/>
      <c r="AB372" s="415"/>
      <c r="AC372" s="415"/>
      <c r="AD372" s="415"/>
      <c r="AE372" s="415"/>
      <c r="AF372" s="415"/>
      <c r="AG372" s="415"/>
      <c r="AH372" s="415"/>
      <c r="AI372" s="415"/>
      <c r="AJ372" s="415"/>
      <c r="AK372" s="415"/>
      <c r="AL372" s="415"/>
      <c r="AM372" s="415"/>
      <c r="AN372" s="415"/>
      <c r="AO372" s="415"/>
      <c r="AP372" s="415"/>
      <c r="AQ372" s="415"/>
      <c r="AR372" s="415"/>
      <c r="AS372" s="415"/>
      <c r="AT372" s="415"/>
      <c r="AU372" s="415"/>
      <c r="AV372" s="415"/>
      <c r="AW372" s="415"/>
      <c r="AX372" s="415"/>
      <c r="AY372" s="415"/>
      <c r="AZ372" s="415"/>
      <c r="BA372" s="415"/>
      <c r="BB372" s="415"/>
      <c r="BC372" s="415"/>
      <c r="BD372" s="415"/>
      <c r="BE372" s="415"/>
      <c r="BF372" s="415"/>
      <c r="BG372" s="415"/>
      <c r="BH372" s="415"/>
      <c r="BI372" s="415"/>
      <c r="BJ372" s="415"/>
      <c r="BK372" s="415"/>
      <c r="BL372" s="415"/>
      <c r="BM372" s="415"/>
      <c r="BN372" s="415"/>
      <c r="BO372" s="415"/>
      <c r="BP372" s="415"/>
      <c r="BQ372" s="415"/>
      <c r="BR372" s="415"/>
      <c r="BS372" s="415"/>
      <c r="BT372" s="415"/>
      <c r="BU372" s="415"/>
      <c r="BV372" s="415"/>
      <c r="BW372" s="415"/>
      <c r="BX372" s="415"/>
      <c r="BY372" s="415"/>
      <c r="BZ372" s="415"/>
      <c r="CA372" s="415"/>
      <c r="CB372" s="415"/>
      <c r="CC372" s="415"/>
      <c r="CD372" s="415"/>
      <c r="CE372" s="415"/>
      <c r="CF372" s="415"/>
      <c r="CG372" s="415"/>
      <c r="CH372" s="415"/>
      <c r="CI372" s="415"/>
      <c r="CJ372" s="415"/>
      <c r="CK372" s="415"/>
      <c r="CL372" s="415"/>
      <c r="CM372" s="415"/>
      <c r="CN372" s="415"/>
      <c r="CO372" s="415"/>
      <c r="CP372" s="415"/>
      <c r="CQ372" s="415"/>
      <c r="CR372" s="415"/>
      <c r="CS372" s="415"/>
      <c r="CT372" s="415"/>
      <c r="CU372" s="415"/>
      <c r="CV372" s="415"/>
      <c r="CW372" s="415"/>
      <c r="CX372" s="415"/>
      <c r="CY372" s="415"/>
      <c r="CZ372" s="415"/>
      <c r="DA372" s="415"/>
      <c r="DB372" s="415"/>
      <c r="DC372" s="415"/>
      <c r="DD372" s="415"/>
      <c r="DE372" s="415"/>
      <c r="DF372" s="415"/>
      <c r="DG372" s="415"/>
      <c r="DH372" s="415"/>
      <c r="DI372" s="415"/>
      <c r="DJ372" s="415"/>
      <c r="DK372" s="415"/>
      <c r="DL372" s="415"/>
      <c r="DM372" s="415"/>
      <c r="DN372" s="415"/>
      <c r="DO372" s="415"/>
      <c r="DP372" s="415"/>
      <c r="DQ372" s="415"/>
      <c r="DR372" s="415"/>
      <c r="DS372" s="415"/>
      <c r="DT372" s="415"/>
      <c r="DU372" s="415"/>
      <c r="DV372" s="415"/>
      <c r="DW372" s="415"/>
      <c r="DX372" s="415"/>
      <c r="DY372" s="415"/>
      <c r="DZ372" s="415"/>
      <c r="EA372" s="415"/>
      <c r="EB372" s="415"/>
      <c r="EC372" s="415"/>
      <c r="ED372" s="415"/>
      <c r="EE372" s="415"/>
      <c r="EF372" s="415"/>
      <c r="EG372" s="415"/>
      <c r="EH372" s="415"/>
      <c r="EI372" s="415"/>
      <c r="EJ372" s="415"/>
      <c r="EK372" s="415"/>
      <c r="EL372" s="415"/>
      <c r="EM372" s="415"/>
      <c r="EN372" s="415"/>
      <c r="EO372" s="415"/>
      <c r="EP372" s="415"/>
      <c r="EQ372" s="415"/>
      <c r="ER372" s="415"/>
      <c r="ES372" s="415"/>
      <c r="ET372" s="415"/>
      <c r="EU372" s="415"/>
      <c r="EV372" s="415"/>
      <c r="EW372" s="415"/>
      <c r="EX372" s="415"/>
      <c r="EY372" s="415"/>
      <c r="EZ372" s="415"/>
      <c r="FA372" s="415"/>
      <c r="FB372" s="415"/>
      <c r="FC372" s="415"/>
      <c r="FD372" s="415"/>
      <c r="FE372" s="415"/>
      <c r="FF372" s="415"/>
      <c r="FG372" s="415"/>
      <c r="FH372" s="415"/>
      <c r="FI372" s="415"/>
      <c r="FJ372" s="415"/>
      <c r="FK372" s="415"/>
      <c r="FL372" s="415"/>
      <c r="FM372" s="415"/>
      <c r="FN372" s="415"/>
      <c r="FO372" s="415"/>
      <c r="FP372" s="415"/>
      <c r="FQ372" s="415"/>
      <c r="FR372" s="415"/>
      <c r="FS372" s="415"/>
      <c r="FT372" s="415"/>
      <c r="FU372" s="415"/>
      <c r="FV372" s="415"/>
      <c r="FW372" s="415"/>
      <c r="FX372" s="415"/>
      <c r="FY372" s="415"/>
      <c r="FZ372" s="415"/>
      <c r="GA372" s="415"/>
      <c r="GB372" s="415"/>
      <c r="GC372" s="415"/>
      <c r="GD372" s="415"/>
      <c r="GE372" s="415"/>
      <c r="GF372" s="415"/>
      <c r="GG372" s="415"/>
      <c r="GH372" s="415"/>
      <c r="GI372" s="415"/>
      <c r="GJ372" s="415"/>
      <c r="GK372" s="415"/>
      <c r="GL372" s="415"/>
      <c r="GM372" s="415"/>
      <c r="GN372" s="415"/>
      <c r="GO372" s="415"/>
      <c r="GP372" s="415"/>
      <c r="GQ372" s="415"/>
      <c r="GR372" s="415"/>
      <c r="GS372" s="415"/>
      <c r="GT372" s="415"/>
      <c r="GU372" s="415"/>
      <c r="GV372" s="417" t="str">
        <f t="shared" si="473"/>
        <v/>
      </c>
      <c r="GW372" s="415"/>
    </row>
    <row r="373" spans="1:205">
      <c r="A373" s="418"/>
      <c r="B373" s="418"/>
      <c r="C373" s="454"/>
      <c r="D373" s="415"/>
      <c r="E373" s="415"/>
      <c r="F373" s="415"/>
      <c r="G373" s="415"/>
      <c r="H373" s="415"/>
      <c r="I373" s="415"/>
      <c r="J373" s="415"/>
      <c r="K373" s="415"/>
      <c r="L373" s="415"/>
      <c r="M373" s="415"/>
      <c r="N373" s="415"/>
      <c r="O373" s="415"/>
      <c r="P373" s="415"/>
      <c r="Q373" s="415"/>
      <c r="R373" s="415"/>
      <c r="S373" s="415"/>
      <c r="T373" s="415"/>
      <c r="U373" s="415"/>
      <c r="V373" s="415"/>
      <c r="W373" s="415"/>
      <c r="X373" s="415"/>
      <c r="Y373" s="415"/>
      <c r="Z373" s="415"/>
      <c r="AA373" s="415"/>
      <c r="AB373" s="415"/>
      <c r="AC373" s="415"/>
      <c r="AD373" s="415"/>
      <c r="AE373" s="415"/>
      <c r="AF373" s="415"/>
      <c r="AG373" s="415"/>
      <c r="AH373" s="415"/>
      <c r="AI373" s="415"/>
      <c r="AJ373" s="415"/>
      <c r="AK373" s="415"/>
      <c r="AL373" s="415"/>
      <c r="AM373" s="415"/>
      <c r="AN373" s="415"/>
      <c r="AO373" s="415"/>
      <c r="AP373" s="415"/>
      <c r="AQ373" s="415"/>
      <c r="AR373" s="415"/>
      <c r="AS373" s="415"/>
      <c r="AT373" s="415"/>
      <c r="AU373" s="415"/>
      <c r="AV373" s="415"/>
      <c r="AW373" s="415"/>
      <c r="AX373" s="415"/>
      <c r="AY373" s="415"/>
      <c r="AZ373" s="415"/>
      <c r="BA373" s="415"/>
      <c r="BB373" s="415"/>
      <c r="BC373" s="415"/>
      <c r="BD373" s="415"/>
      <c r="BE373" s="415"/>
      <c r="BF373" s="415"/>
      <c r="BG373" s="415"/>
      <c r="BH373" s="415"/>
      <c r="BI373" s="415"/>
      <c r="BJ373" s="415"/>
      <c r="BK373" s="415"/>
      <c r="BL373" s="415"/>
      <c r="BM373" s="415"/>
      <c r="BN373" s="415"/>
      <c r="BO373" s="415"/>
      <c r="BP373" s="415"/>
      <c r="BQ373" s="415"/>
      <c r="BR373" s="415"/>
      <c r="BS373" s="415"/>
      <c r="BT373" s="415"/>
      <c r="BU373" s="415"/>
      <c r="BV373" s="415"/>
      <c r="BW373" s="415"/>
      <c r="BX373" s="415"/>
      <c r="BY373" s="415"/>
      <c r="BZ373" s="415"/>
      <c r="CA373" s="415"/>
      <c r="CB373" s="415"/>
      <c r="CC373" s="415"/>
      <c r="CD373" s="415"/>
      <c r="CE373" s="415"/>
      <c r="CF373" s="415"/>
      <c r="CG373" s="415"/>
      <c r="CH373" s="415"/>
      <c r="CI373" s="415"/>
      <c r="CJ373" s="415"/>
      <c r="CK373" s="415"/>
      <c r="CL373" s="415"/>
      <c r="CM373" s="415"/>
      <c r="CN373" s="415"/>
      <c r="CO373" s="415"/>
      <c r="CP373" s="415"/>
      <c r="CQ373" s="415"/>
      <c r="CR373" s="415"/>
      <c r="CS373" s="415"/>
      <c r="CT373" s="415"/>
      <c r="CU373" s="415"/>
      <c r="CV373" s="415"/>
      <c r="CW373" s="415"/>
      <c r="CX373" s="415"/>
      <c r="CY373" s="415"/>
      <c r="CZ373" s="415"/>
      <c r="DA373" s="415"/>
      <c r="DB373" s="415"/>
      <c r="DC373" s="415"/>
      <c r="DD373" s="415"/>
      <c r="DE373" s="415"/>
      <c r="DF373" s="415"/>
      <c r="DG373" s="415"/>
      <c r="DH373" s="415"/>
      <c r="DI373" s="415"/>
      <c r="DJ373" s="415"/>
      <c r="DK373" s="415"/>
      <c r="DL373" s="415"/>
      <c r="DM373" s="415"/>
      <c r="DN373" s="415"/>
      <c r="DO373" s="415"/>
      <c r="DP373" s="415"/>
      <c r="DQ373" s="415"/>
      <c r="DR373" s="415"/>
      <c r="DS373" s="415"/>
      <c r="DT373" s="415"/>
      <c r="DU373" s="415"/>
      <c r="DV373" s="415"/>
      <c r="DW373" s="415"/>
      <c r="DX373" s="415"/>
      <c r="DY373" s="415"/>
      <c r="DZ373" s="415"/>
      <c r="EA373" s="415"/>
      <c r="EB373" s="415"/>
      <c r="EC373" s="415"/>
      <c r="ED373" s="415"/>
      <c r="EE373" s="415"/>
      <c r="EF373" s="415"/>
      <c r="EG373" s="415"/>
      <c r="EH373" s="415"/>
      <c r="EI373" s="415"/>
      <c r="EJ373" s="415"/>
      <c r="EK373" s="415"/>
      <c r="EL373" s="415"/>
      <c r="EM373" s="415"/>
      <c r="EN373" s="415"/>
      <c r="EO373" s="415"/>
      <c r="EP373" s="415"/>
      <c r="EQ373" s="415"/>
      <c r="ER373" s="415"/>
      <c r="ES373" s="415"/>
      <c r="ET373" s="415"/>
      <c r="EU373" s="415"/>
      <c r="EV373" s="415"/>
      <c r="EW373" s="415"/>
      <c r="EX373" s="415"/>
      <c r="EY373" s="415"/>
      <c r="EZ373" s="415"/>
      <c r="FA373" s="415"/>
      <c r="FB373" s="415"/>
      <c r="FC373" s="415"/>
      <c r="FD373" s="415"/>
      <c r="FE373" s="415"/>
      <c r="FF373" s="415"/>
      <c r="FG373" s="415"/>
      <c r="FH373" s="415"/>
      <c r="FI373" s="415"/>
      <c r="FJ373" s="415"/>
      <c r="FK373" s="415"/>
      <c r="FL373" s="415"/>
      <c r="FM373" s="415"/>
      <c r="FN373" s="415"/>
      <c r="FO373" s="415"/>
      <c r="FP373" s="415"/>
      <c r="FQ373" s="415"/>
      <c r="FR373" s="415"/>
      <c r="FS373" s="415"/>
      <c r="FT373" s="415"/>
      <c r="FU373" s="415"/>
      <c r="FV373" s="415"/>
      <c r="FW373" s="415"/>
      <c r="FX373" s="415"/>
      <c r="FY373" s="415"/>
      <c r="FZ373" s="415"/>
      <c r="GA373" s="415"/>
      <c r="GB373" s="415"/>
      <c r="GC373" s="415"/>
      <c r="GD373" s="415"/>
      <c r="GE373" s="415"/>
      <c r="GF373" s="415"/>
      <c r="GG373" s="415"/>
      <c r="GH373" s="415"/>
      <c r="GI373" s="415"/>
      <c r="GJ373" s="415"/>
      <c r="GK373" s="415"/>
      <c r="GL373" s="415"/>
      <c r="GM373" s="415"/>
      <c r="GN373" s="415"/>
      <c r="GO373" s="415"/>
      <c r="GP373" s="415"/>
      <c r="GQ373" s="415"/>
      <c r="GR373" s="415"/>
      <c r="GS373" s="415"/>
      <c r="GT373" s="415"/>
      <c r="GU373" s="415"/>
      <c r="GV373" s="417" t="str">
        <f t="shared" si="473"/>
        <v/>
      </c>
      <c r="GW373" s="415"/>
    </row>
    <row r="374" spans="1:205">
      <c r="A374" s="418"/>
      <c r="B374" s="418"/>
      <c r="C374" s="454"/>
      <c r="D374" s="415"/>
      <c r="E374" s="415"/>
      <c r="F374" s="415"/>
      <c r="G374" s="415"/>
      <c r="H374" s="415"/>
      <c r="I374" s="415"/>
      <c r="J374" s="415"/>
      <c r="K374" s="415"/>
      <c r="L374" s="415"/>
      <c r="M374" s="415"/>
      <c r="N374" s="415"/>
      <c r="O374" s="415"/>
      <c r="P374" s="415"/>
      <c r="Q374" s="415"/>
      <c r="R374" s="415"/>
      <c r="S374" s="415"/>
      <c r="T374" s="415"/>
      <c r="U374" s="415"/>
      <c r="V374" s="415"/>
      <c r="W374" s="415"/>
      <c r="X374" s="415"/>
      <c r="Y374" s="415"/>
      <c r="Z374" s="415"/>
      <c r="AA374" s="415"/>
      <c r="AB374" s="415"/>
      <c r="AC374" s="415"/>
      <c r="AD374" s="415"/>
      <c r="AE374" s="415"/>
      <c r="AF374" s="415"/>
      <c r="AG374" s="415"/>
      <c r="AH374" s="415"/>
      <c r="AI374" s="415"/>
      <c r="AJ374" s="415"/>
      <c r="AK374" s="415"/>
      <c r="AL374" s="415"/>
      <c r="AM374" s="415"/>
      <c r="AN374" s="415"/>
      <c r="AO374" s="415"/>
      <c r="AP374" s="415"/>
      <c r="AQ374" s="415"/>
      <c r="AR374" s="415"/>
      <c r="AS374" s="415"/>
      <c r="AT374" s="415"/>
      <c r="AU374" s="415"/>
      <c r="AV374" s="415"/>
      <c r="AW374" s="415"/>
      <c r="AX374" s="415"/>
      <c r="AY374" s="415"/>
      <c r="AZ374" s="415"/>
      <c r="BA374" s="415"/>
      <c r="BB374" s="415"/>
      <c r="BC374" s="415"/>
      <c r="BD374" s="415"/>
      <c r="BE374" s="415"/>
      <c r="BF374" s="415"/>
      <c r="BG374" s="415"/>
      <c r="BH374" s="415"/>
      <c r="BI374" s="415"/>
      <c r="BJ374" s="415"/>
      <c r="BK374" s="415"/>
      <c r="BL374" s="415"/>
      <c r="BM374" s="415"/>
      <c r="BN374" s="415"/>
      <c r="BO374" s="415"/>
      <c r="BP374" s="415"/>
      <c r="BQ374" s="415"/>
      <c r="BR374" s="415"/>
      <c r="BS374" s="415"/>
      <c r="BT374" s="415"/>
      <c r="BU374" s="415"/>
      <c r="BV374" s="415"/>
      <c r="BW374" s="415"/>
      <c r="BX374" s="415"/>
      <c r="BY374" s="415"/>
      <c r="BZ374" s="415"/>
      <c r="CA374" s="415"/>
      <c r="CB374" s="415"/>
      <c r="CC374" s="415"/>
      <c r="CD374" s="415"/>
      <c r="CE374" s="415"/>
      <c r="CF374" s="415"/>
      <c r="CG374" s="415"/>
      <c r="CH374" s="415"/>
      <c r="CI374" s="415"/>
      <c r="CJ374" s="415"/>
      <c r="CK374" s="415"/>
      <c r="CL374" s="415"/>
      <c r="CM374" s="415"/>
      <c r="CN374" s="415"/>
      <c r="CO374" s="415"/>
      <c r="CP374" s="415"/>
      <c r="CQ374" s="415"/>
      <c r="CR374" s="415"/>
      <c r="CS374" s="415"/>
      <c r="CT374" s="415"/>
      <c r="CU374" s="415"/>
      <c r="CV374" s="415"/>
      <c r="CW374" s="415"/>
      <c r="CX374" s="415"/>
      <c r="CY374" s="415"/>
      <c r="CZ374" s="415"/>
      <c r="DA374" s="415"/>
      <c r="DB374" s="415"/>
      <c r="DC374" s="415"/>
      <c r="DD374" s="415"/>
      <c r="DE374" s="415"/>
      <c r="DF374" s="415"/>
      <c r="DG374" s="415"/>
      <c r="DH374" s="415"/>
      <c r="DI374" s="415"/>
      <c r="DJ374" s="415"/>
      <c r="DK374" s="415"/>
      <c r="DL374" s="415"/>
      <c r="DM374" s="415"/>
      <c r="DN374" s="415"/>
      <c r="DO374" s="415"/>
      <c r="DP374" s="415"/>
      <c r="DQ374" s="415"/>
      <c r="DR374" s="415"/>
      <c r="DS374" s="415"/>
      <c r="DT374" s="415"/>
      <c r="DU374" s="415"/>
      <c r="DV374" s="415"/>
      <c r="DW374" s="415"/>
      <c r="DX374" s="415"/>
      <c r="DY374" s="415"/>
      <c r="DZ374" s="415"/>
      <c r="EA374" s="415"/>
      <c r="EB374" s="415"/>
      <c r="EC374" s="415"/>
      <c r="ED374" s="415"/>
      <c r="EE374" s="415"/>
      <c r="EF374" s="415"/>
      <c r="EG374" s="415"/>
      <c r="EH374" s="415"/>
      <c r="EI374" s="415"/>
      <c r="EJ374" s="415"/>
      <c r="EK374" s="415"/>
      <c r="EL374" s="415"/>
      <c r="EM374" s="415"/>
      <c r="EN374" s="415"/>
      <c r="EO374" s="415"/>
      <c r="EP374" s="415"/>
      <c r="EQ374" s="415"/>
      <c r="ER374" s="415"/>
      <c r="ES374" s="415"/>
      <c r="ET374" s="415"/>
      <c r="EU374" s="415"/>
      <c r="EV374" s="415"/>
      <c r="EW374" s="415"/>
      <c r="EX374" s="415"/>
      <c r="EY374" s="415"/>
      <c r="EZ374" s="415"/>
      <c r="FA374" s="415"/>
      <c r="FB374" s="415"/>
      <c r="FC374" s="415"/>
      <c r="FD374" s="415"/>
      <c r="FE374" s="415"/>
      <c r="FF374" s="415"/>
      <c r="FG374" s="415"/>
      <c r="FH374" s="415"/>
      <c r="FI374" s="415"/>
      <c r="FJ374" s="415"/>
      <c r="FK374" s="415"/>
      <c r="FL374" s="415"/>
      <c r="FM374" s="415"/>
      <c r="FN374" s="415"/>
      <c r="FO374" s="415"/>
      <c r="FP374" s="415"/>
      <c r="FQ374" s="415"/>
      <c r="FR374" s="415"/>
      <c r="FS374" s="415"/>
      <c r="FT374" s="415"/>
      <c r="FU374" s="415"/>
      <c r="FV374" s="415"/>
      <c r="FW374" s="415"/>
      <c r="FX374" s="415"/>
      <c r="FY374" s="415"/>
      <c r="FZ374" s="415"/>
      <c r="GA374" s="415"/>
      <c r="GB374" s="415"/>
      <c r="GC374" s="415"/>
      <c r="GD374" s="415"/>
      <c r="GE374" s="415"/>
      <c r="GF374" s="415"/>
      <c r="GG374" s="415"/>
      <c r="GH374" s="415"/>
      <c r="GI374" s="415"/>
      <c r="GJ374" s="415"/>
      <c r="GK374" s="415"/>
      <c r="GL374" s="415"/>
      <c r="GM374" s="415"/>
      <c r="GN374" s="415"/>
      <c r="GO374" s="415"/>
      <c r="GP374" s="415"/>
      <c r="GQ374" s="415"/>
      <c r="GR374" s="415"/>
      <c r="GS374" s="415"/>
      <c r="GT374" s="415"/>
      <c r="GU374" s="415"/>
      <c r="GV374" s="417" t="str">
        <f t="shared" si="473"/>
        <v/>
      </c>
      <c r="GW374" s="415"/>
    </row>
    <row r="375" spans="1:205">
      <c r="A375" s="418"/>
      <c r="B375" s="418"/>
      <c r="C375" s="454"/>
      <c r="D375" s="415"/>
      <c r="E375" s="415"/>
      <c r="F375" s="415"/>
      <c r="G375" s="415"/>
      <c r="H375" s="415"/>
      <c r="I375" s="415"/>
      <c r="J375" s="415"/>
      <c r="K375" s="415"/>
      <c r="L375" s="415"/>
      <c r="M375" s="415"/>
      <c r="N375" s="415"/>
      <c r="O375" s="415"/>
      <c r="P375" s="415"/>
      <c r="Q375" s="415"/>
      <c r="R375" s="415"/>
      <c r="S375" s="415"/>
      <c r="T375" s="415"/>
      <c r="U375" s="415"/>
      <c r="V375" s="415"/>
      <c r="W375" s="415"/>
      <c r="X375" s="415"/>
      <c r="Y375" s="415"/>
      <c r="Z375" s="415"/>
      <c r="AA375" s="415"/>
      <c r="AB375" s="415"/>
      <c r="AC375" s="415"/>
      <c r="AD375" s="415"/>
      <c r="AE375" s="415"/>
      <c r="AF375" s="415"/>
      <c r="AG375" s="415"/>
      <c r="AH375" s="415"/>
      <c r="AI375" s="415"/>
      <c r="AJ375" s="415"/>
      <c r="AK375" s="415"/>
      <c r="AL375" s="415"/>
      <c r="AM375" s="415"/>
      <c r="AN375" s="415"/>
      <c r="AO375" s="415"/>
      <c r="AP375" s="415"/>
      <c r="AQ375" s="415"/>
      <c r="AR375" s="415"/>
      <c r="AS375" s="415"/>
      <c r="AT375" s="415"/>
      <c r="AU375" s="415"/>
      <c r="AV375" s="415"/>
      <c r="AW375" s="415"/>
      <c r="AX375" s="415"/>
      <c r="AY375" s="415"/>
      <c r="AZ375" s="415"/>
      <c r="BA375" s="415"/>
      <c r="BB375" s="415"/>
      <c r="BC375" s="415"/>
      <c r="BD375" s="415"/>
      <c r="BE375" s="415"/>
      <c r="BF375" s="415"/>
      <c r="BG375" s="415"/>
      <c r="BH375" s="415"/>
      <c r="BI375" s="415"/>
      <c r="BJ375" s="415"/>
      <c r="BK375" s="415"/>
      <c r="BL375" s="415"/>
      <c r="BM375" s="415"/>
      <c r="BN375" s="415"/>
      <c r="BO375" s="415"/>
      <c r="BP375" s="415"/>
      <c r="BQ375" s="415"/>
      <c r="BR375" s="415"/>
      <c r="BS375" s="415"/>
      <c r="BT375" s="415"/>
      <c r="BU375" s="415"/>
      <c r="BV375" s="415"/>
      <c r="BW375" s="415"/>
      <c r="BX375" s="415"/>
      <c r="BY375" s="415"/>
      <c r="BZ375" s="415"/>
      <c r="CA375" s="415"/>
      <c r="CB375" s="415"/>
      <c r="CC375" s="415"/>
      <c r="CD375" s="415"/>
      <c r="CE375" s="415"/>
      <c r="CF375" s="415"/>
      <c r="CG375" s="415"/>
      <c r="CH375" s="415"/>
      <c r="CI375" s="415"/>
      <c r="CJ375" s="415"/>
      <c r="CK375" s="415"/>
      <c r="CL375" s="415"/>
      <c r="CM375" s="415"/>
      <c r="CN375" s="415"/>
      <c r="CO375" s="415"/>
      <c r="CP375" s="415"/>
      <c r="CQ375" s="415"/>
      <c r="CR375" s="415"/>
      <c r="CS375" s="415"/>
      <c r="CT375" s="415"/>
      <c r="CU375" s="415"/>
      <c r="CV375" s="415"/>
      <c r="CW375" s="415"/>
      <c r="CX375" s="415"/>
      <c r="CY375" s="415"/>
      <c r="CZ375" s="415"/>
      <c r="DA375" s="415"/>
      <c r="DB375" s="415"/>
      <c r="DC375" s="415"/>
      <c r="DD375" s="415"/>
      <c r="DE375" s="415"/>
      <c r="DF375" s="415"/>
      <c r="DG375" s="415"/>
      <c r="DH375" s="415"/>
      <c r="DI375" s="415"/>
      <c r="DJ375" s="415"/>
      <c r="DK375" s="415"/>
      <c r="DL375" s="415"/>
      <c r="DM375" s="415"/>
      <c r="DN375" s="415"/>
      <c r="DO375" s="415"/>
      <c r="DP375" s="415"/>
      <c r="DQ375" s="415"/>
      <c r="DR375" s="415"/>
      <c r="DS375" s="415"/>
      <c r="DT375" s="415"/>
      <c r="DU375" s="415"/>
      <c r="DV375" s="415"/>
      <c r="DW375" s="415"/>
      <c r="DX375" s="415"/>
      <c r="DY375" s="415"/>
      <c r="DZ375" s="415"/>
      <c r="EA375" s="415"/>
      <c r="EB375" s="415"/>
      <c r="EC375" s="415"/>
      <c r="ED375" s="415"/>
      <c r="EE375" s="415"/>
      <c r="EF375" s="415"/>
      <c r="EG375" s="415"/>
      <c r="EH375" s="415"/>
      <c r="EI375" s="415"/>
      <c r="EJ375" s="415"/>
      <c r="EK375" s="415"/>
      <c r="EL375" s="415"/>
      <c r="EM375" s="415"/>
      <c r="EN375" s="415"/>
      <c r="EO375" s="415"/>
      <c r="EP375" s="415"/>
      <c r="EQ375" s="415"/>
      <c r="ER375" s="415"/>
      <c r="ES375" s="415"/>
      <c r="ET375" s="415"/>
      <c r="EU375" s="415"/>
      <c r="EV375" s="415"/>
      <c r="EW375" s="415"/>
      <c r="EX375" s="415"/>
      <c r="EY375" s="415"/>
      <c r="EZ375" s="415"/>
      <c r="FA375" s="415"/>
      <c r="FB375" s="415"/>
      <c r="FC375" s="415"/>
      <c r="FD375" s="415"/>
      <c r="FE375" s="415"/>
      <c r="FF375" s="415"/>
      <c r="FG375" s="415"/>
      <c r="FH375" s="415"/>
      <c r="FI375" s="415"/>
      <c r="FJ375" s="415"/>
      <c r="FK375" s="415"/>
      <c r="FL375" s="415"/>
      <c r="FM375" s="415"/>
      <c r="FN375" s="415"/>
      <c r="FO375" s="415"/>
      <c r="FP375" s="415"/>
      <c r="FQ375" s="415"/>
      <c r="FR375" s="415"/>
      <c r="FS375" s="415"/>
      <c r="FT375" s="415"/>
      <c r="FU375" s="415"/>
      <c r="FV375" s="415"/>
      <c r="FW375" s="415"/>
      <c r="FX375" s="415"/>
      <c r="FY375" s="415"/>
      <c r="FZ375" s="415"/>
      <c r="GA375" s="415"/>
      <c r="GB375" s="415"/>
      <c r="GC375" s="415"/>
      <c r="GD375" s="415"/>
      <c r="GE375" s="415"/>
      <c r="GF375" s="415"/>
      <c r="GG375" s="415"/>
      <c r="GH375" s="415"/>
      <c r="GI375" s="415"/>
      <c r="GJ375" s="415"/>
      <c r="GK375" s="415"/>
      <c r="GL375" s="415"/>
      <c r="GM375" s="415"/>
      <c r="GN375" s="415"/>
      <c r="GO375" s="415"/>
      <c r="GP375" s="415"/>
      <c r="GQ375" s="415"/>
      <c r="GR375" s="415"/>
      <c r="GS375" s="415"/>
      <c r="GT375" s="415"/>
      <c r="GU375" s="415"/>
      <c r="GV375" s="417" t="str">
        <f t="shared" ref="GV375:GV438" si="537">AN250</f>
        <v/>
      </c>
      <c r="GW375" s="415"/>
    </row>
    <row r="376" spans="1:205">
      <c r="A376" s="418"/>
      <c r="B376" s="418"/>
      <c r="C376" s="454"/>
      <c r="D376" s="415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  <c r="AD376" s="415"/>
      <c r="AE376" s="415"/>
      <c r="AF376" s="415"/>
      <c r="AG376" s="415"/>
      <c r="AH376" s="415"/>
      <c r="AI376" s="415"/>
      <c r="AJ376" s="415"/>
      <c r="AK376" s="415"/>
      <c r="AL376" s="415"/>
      <c r="AM376" s="415"/>
      <c r="AN376" s="415"/>
      <c r="AO376" s="415"/>
      <c r="AP376" s="415"/>
      <c r="AQ376" s="415"/>
      <c r="AR376" s="415"/>
      <c r="AS376" s="415"/>
      <c r="AT376" s="415"/>
      <c r="AU376" s="415"/>
      <c r="AV376" s="415"/>
      <c r="AW376" s="415"/>
      <c r="AX376" s="415"/>
      <c r="AY376" s="415"/>
      <c r="AZ376" s="415"/>
      <c r="BA376" s="415"/>
      <c r="BB376" s="415"/>
      <c r="BC376" s="415"/>
      <c r="BD376" s="415"/>
      <c r="BE376" s="415"/>
      <c r="BF376" s="415"/>
      <c r="BG376" s="415"/>
      <c r="BH376" s="415"/>
      <c r="BI376" s="415"/>
      <c r="BJ376" s="415"/>
      <c r="BK376" s="415"/>
      <c r="BL376" s="415"/>
      <c r="BM376" s="415"/>
      <c r="BN376" s="415"/>
      <c r="BO376" s="415"/>
      <c r="BP376" s="415"/>
      <c r="BQ376" s="415"/>
      <c r="BR376" s="415"/>
      <c r="BS376" s="415"/>
      <c r="BT376" s="415"/>
      <c r="BU376" s="415"/>
      <c r="BV376" s="415"/>
      <c r="BW376" s="415"/>
      <c r="BX376" s="415"/>
      <c r="BY376" s="415"/>
      <c r="BZ376" s="415"/>
      <c r="CA376" s="415"/>
      <c r="CB376" s="415"/>
      <c r="CC376" s="415"/>
      <c r="CD376" s="415"/>
      <c r="CE376" s="415"/>
      <c r="CF376" s="415"/>
      <c r="CG376" s="415"/>
      <c r="CH376" s="415"/>
      <c r="CI376" s="415"/>
      <c r="CJ376" s="415"/>
      <c r="CK376" s="415"/>
      <c r="CL376" s="415"/>
      <c r="CM376" s="415"/>
      <c r="CN376" s="415"/>
      <c r="CO376" s="415"/>
      <c r="CP376" s="415"/>
      <c r="CQ376" s="415"/>
      <c r="CR376" s="415"/>
      <c r="CS376" s="415"/>
      <c r="CT376" s="415"/>
      <c r="CU376" s="415"/>
      <c r="CV376" s="415"/>
      <c r="CW376" s="415"/>
      <c r="CX376" s="415"/>
      <c r="CY376" s="415"/>
      <c r="CZ376" s="415"/>
      <c r="DA376" s="415"/>
      <c r="DB376" s="415"/>
      <c r="DC376" s="415"/>
      <c r="DD376" s="415"/>
      <c r="DE376" s="415"/>
      <c r="DF376" s="415"/>
      <c r="DG376" s="415"/>
      <c r="DH376" s="415"/>
      <c r="DI376" s="415"/>
      <c r="DJ376" s="415"/>
      <c r="DK376" s="415"/>
      <c r="DL376" s="415"/>
      <c r="DM376" s="415"/>
      <c r="DN376" s="415"/>
      <c r="DO376" s="415"/>
      <c r="DP376" s="415"/>
      <c r="DQ376" s="415"/>
      <c r="DR376" s="415"/>
      <c r="DS376" s="415"/>
      <c r="DT376" s="415"/>
      <c r="DU376" s="415"/>
      <c r="DV376" s="415"/>
      <c r="DW376" s="415"/>
      <c r="DX376" s="415"/>
      <c r="DY376" s="415"/>
      <c r="DZ376" s="415"/>
      <c r="EA376" s="415"/>
      <c r="EB376" s="415"/>
      <c r="EC376" s="415"/>
      <c r="ED376" s="415"/>
      <c r="EE376" s="415"/>
      <c r="EF376" s="415"/>
      <c r="EG376" s="415"/>
      <c r="EH376" s="415"/>
      <c r="EI376" s="415"/>
      <c r="EJ376" s="415"/>
      <c r="EK376" s="415"/>
      <c r="EL376" s="415"/>
      <c r="EM376" s="415"/>
      <c r="EN376" s="415"/>
      <c r="EO376" s="415"/>
      <c r="EP376" s="415"/>
      <c r="EQ376" s="415"/>
      <c r="ER376" s="415"/>
      <c r="ES376" s="415"/>
      <c r="ET376" s="415"/>
      <c r="EU376" s="415"/>
      <c r="EV376" s="415"/>
      <c r="EW376" s="415"/>
      <c r="EX376" s="415"/>
      <c r="EY376" s="415"/>
      <c r="EZ376" s="415"/>
      <c r="FA376" s="415"/>
      <c r="FB376" s="415"/>
      <c r="FC376" s="415"/>
      <c r="FD376" s="415"/>
      <c r="FE376" s="415"/>
      <c r="FF376" s="415"/>
      <c r="FG376" s="415"/>
      <c r="FH376" s="415"/>
      <c r="FI376" s="415"/>
      <c r="FJ376" s="415"/>
      <c r="FK376" s="415"/>
      <c r="FL376" s="415"/>
      <c r="FM376" s="415"/>
      <c r="FN376" s="415"/>
      <c r="FO376" s="415"/>
      <c r="FP376" s="415"/>
      <c r="FQ376" s="415"/>
      <c r="FR376" s="415"/>
      <c r="FS376" s="415"/>
      <c r="FT376" s="415"/>
      <c r="FU376" s="415"/>
      <c r="FV376" s="415"/>
      <c r="FW376" s="415"/>
      <c r="FX376" s="415"/>
      <c r="FY376" s="415"/>
      <c r="FZ376" s="415"/>
      <c r="GA376" s="415"/>
      <c r="GB376" s="415"/>
      <c r="GC376" s="415"/>
      <c r="GD376" s="415"/>
      <c r="GE376" s="415"/>
      <c r="GF376" s="415"/>
      <c r="GG376" s="415"/>
      <c r="GH376" s="415"/>
      <c r="GI376" s="415"/>
      <c r="GJ376" s="415"/>
      <c r="GK376" s="415"/>
      <c r="GL376" s="415"/>
      <c r="GM376" s="415"/>
      <c r="GN376" s="415"/>
      <c r="GO376" s="415"/>
      <c r="GP376" s="415"/>
      <c r="GQ376" s="415"/>
      <c r="GR376" s="415"/>
      <c r="GS376" s="415"/>
      <c r="GT376" s="415"/>
      <c r="GU376" s="415"/>
      <c r="GV376" s="417" t="str">
        <f t="shared" si="537"/>
        <v/>
      </c>
      <c r="GW376" s="415"/>
    </row>
    <row r="377" spans="1:205">
      <c r="A377" s="418"/>
      <c r="B377" s="418"/>
      <c r="C377" s="454"/>
      <c r="D377" s="415"/>
      <c r="E377" s="415"/>
      <c r="F377" s="415"/>
      <c r="G377" s="415"/>
      <c r="H377" s="415"/>
      <c r="I377" s="415"/>
      <c r="J377" s="415"/>
      <c r="K377" s="415"/>
      <c r="L377" s="415"/>
      <c r="M377" s="415"/>
      <c r="N377" s="415"/>
      <c r="O377" s="415"/>
      <c r="P377" s="415"/>
      <c r="Q377" s="415"/>
      <c r="R377" s="415"/>
      <c r="S377" s="415"/>
      <c r="T377" s="415"/>
      <c r="U377" s="415"/>
      <c r="V377" s="415"/>
      <c r="W377" s="415"/>
      <c r="X377" s="415"/>
      <c r="Y377" s="415"/>
      <c r="Z377" s="415"/>
      <c r="AA377" s="415"/>
      <c r="AB377" s="415"/>
      <c r="AC377" s="415"/>
      <c r="AD377" s="415"/>
      <c r="AE377" s="415"/>
      <c r="AF377" s="415"/>
      <c r="AG377" s="415"/>
      <c r="AH377" s="415"/>
      <c r="AI377" s="415"/>
      <c r="AJ377" s="415"/>
      <c r="AK377" s="415"/>
      <c r="AL377" s="415"/>
      <c r="AM377" s="415"/>
      <c r="AN377" s="415"/>
      <c r="AO377" s="415"/>
      <c r="AP377" s="415"/>
      <c r="AQ377" s="415"/>
      <c r="AR377" s="415"/>
      <c r="AS377" s="415"/>
      <c r="AT377" s="415"/>
      <c r="AU377" s="415"/>
      <c r="AV377" s="415"/>
      <c r="AW377" s="415"/>
      <c r="AX377" s="415"/>
      <c r="AY377" s="415"/>
      <c r="AZ377" s="415"/>
      <c r="BA377" s="415"/>
      <c r="BB377" s="415"/>
      <c r="BC377" s="415"/>
      <c r="BD377" s="415"/>
      <c r="BE377" s="415"/>
      <c r="BF377" s="415"/>
      <c r="BG377" s="415"/>
      <c r="BH377" s="415"/>
      <c r="BI377" s="415"/>
      <c r="BJ377" s="415"/>
      <c r="BK377" s="415"/>
      <c r="BL377" s="415"/>
      <c r="BM377" s="415"/>
      <c r="BN377" s="415"/>
      <c r="BO377" s="415"/>
      <c r="BP377" s="415"/>
      <c r="BQ377" s="415"/>
      <c r="BR377" s="415"/>
      <c r="BS377" s="415"/>
      <c r="BT377" s="415"/>
      <c r="BU377" s="415"/>
      <c r="BV377" s="415"/>
      <c r="BW377" s="415"/>
      <c r="BX377" s="415"/>
      <c r="BY377" s="415"/>
      <c r="BZ377" s="415"/>
      <c r="CA377" s="415"/>
      <c r="CB377" s="415"/>
      <c r="CC377" s="415"/>
      <c r="CD377" s="415"/>
      <c r="CE377" s="415"/>
      <c r="CF377" s="415"/>
      <c r="CG377" s="415"/>
      <c r="CH377" s="415"/>
      <c r="CI377" s="415"/>
      <c r="CJ377" s="415"/>
      <c r="CK377" s="415"/>
      <c r="CL377" s="415"/>
      <c r="CM377" s="415"/>
      <c r="CN377" s="415"/>
      <c r="CO377" s="415"/>
      <c r="CP377" s="415"/>
      <c r="CQ377" s="415"/>
      <c r="CR377" s="415"/>
      <c r="CS377" s="415"/>
      <c r="CT377" s="415"/>
      <c r="CU377" s="415"/>
      <c r="CV377" s="415"/>
      <c r="CW377" s="415"/>
      <c r="CX377" s="415"/>
      <c r="CY377" s="415"/>
      <c r="CZ377" s="415"/>
      <c r="DA377" s="415"/>
      <c r="DB377" s="415"/>
      <c r="DC377" s="415"/>
      <c r="DD377" s="415"/>
      <c r="DE377" s="415"/>
      <c r="DF377" s="415"/>
      <c r="DG377" s="415"/>
      <c r="DH377" s="415"/>
      <c r="DI377" s="415"/>
      <c r="DJ377" s="415"/>
      <c r="DK377" s="415"/>
      <c r="DL377" s="415"/>
      <c r="DM377" s="415"/>
      <c r="DN377" s="415"/>
      <c r="DO377" s="415"/>
      <c r="DP377" s="415"/>
      <c r="DQ377" s="415"/>
      <c r="DR377" s="415"/>
      <c r="DS377" s="415"/>
      <c r="DT377" s="415"/>
      <c r="DU377" s="415"/>
      <c r="DV377" s="415"/>
      <c r="DW377" s="415"/>
      <c r="DX377" s="415"/>
      <c r="DY377" s="415"/>
      <c r="DZ377" s="415"/>
      <c r="EA377" s="415"/>
      <c r="EB377" s="415"/>
      <c r="EC377" s="415"/>
      <c r="ED377" s="415"/>
      <c r="EE377" s="415"/>
      <c r="EF377" s="415"/>
      <c r="EG377" s="415"/>
      <c r="EH377" s="415"/>
      <c r="EI377" s="415"/>
      <c r="EJ377" s="415"/>
      <c r="EK377" s="415"/>
      <c r="EL377" s="415"/>
      <c r="EM377" s="415"/>
      <c r="EN377" s="415"/>
      <c r="EO377" s="415"/>
      <c r="EP377" s="415"/>
      <c r="EQ377" s="415"/>
      <c r="ER377" s="415"/>
      <c r="ES377" s="415"/>
      <c r="ET377" s="415"/>
      <c r="EU377" s="415"/>
      <c r="EV377" s="415"/>
      <c r="EW377" s="415"/>
      <c r="EX377" s="415"/>
      <c r="EY377" s="415"/>
      <c r="EZ377" s="415"/>
      <c r="FA377" s="415"/>
      <c r="FB377" s="415"/>
      <c r="FC377" s="415"/>
      <c r="FD377" s="415"/>
      <c r="FE377" s="415"/>
      <c r="FF377" s="415"/>
      <c r="FG377" s="415"/>
      <c r="FH377" s="415"/>
      <c r="FI377" s="415"/>
      <c r="FJ377" s="415"/>
      <c r="FK377" s="415"/>
      <c r="FL377" s="415"/>
      <c r="FM377" s="415"/>
      <c r="FN377" s="415"/>
      <c r="FO377" s="415"/>
      <c r="FP377" s="415"/>
      <c r="FQ377" s="415"/>
      <c r="FR377" s="415"/>
      <c r="FS377" s="415"/>
      <c r="FT377" s="415"/>
      <c r="FU377" s="415"/>
      <c r="FV377" s="415"/>
      <c r="FW377" s="415"/>
      <c r="FX377" s="415"/>
      <c r="FY377" s="415"/>
      <c r="FZ377" s="415"/>
      <c r="GA377" s="415"/>
      <c r="GB377" s="415"/>
      <c r="GC377" s="415"/>
      <c r="GD377" s="415"/>
      <c r="GE377" s="415"/>
      <c r="GF377" s="415"/>
      <c r="GG377" s="415"/>
      <c r="GH377" s="415"/>
      <c r="GI377" s="415"/>
      <c r="GJ377" s="415"/>
      <c r="GK377" s="415"/>
      <c r="GL377" s="415"/>
      <c r="GM377" s="415"/>
      <c r="GN377" s="415"/>
      <c r="GO377" s="415"/>
      <c r="GP377" s="415"/>
      <c r="GQ377" s="415"/>
      <c r="GR377" s="415"/>
      <c r="GS377" s="415"/>
      <c r="GT377" s="415"/>
      <c r="GU377" s="415"/>
      <c r="GV377" s="417" t="str">
        <f t="shared" si="537"/>
        <v/>
      </c>
      <c r="GW377" s="415"/>
    </row>
    <row r="378" spans="1:205">
      <c r="A378" s="418"/>
      <c r="B378" s="418"/>
      <c r="C378" s="454"/>
      <c r="D378" s="415"/>
      <c r="E378" s="415"/>
      <c r="F378" s="415"/>
      <c r="G378" s="415"/>
      <c r="H378" s="415"/>
      <c r="I378" s="415"/>
      <c r="J378" s="415"/>
      <c r="K378" s="415"/>
      <c r="L378" s="415"/>
      <c r="M378" s="415"/>
      <c r="N378" s="415"/>
      <c r="O378" s="415"/>
      <c r="P378" s="415"/>
      <c r="Q378" s="415"/>
      <c r="R378" s="415"/>
      <c r="S378" s="415"/>
      <c r="T378" s="415"/>
      <c r="U378" s="415"/>
      <c r="V378" s="415"/>
      <c r="W378" s="415"/>
      <c r="X378" s="415"/>
      <c r="Y378" s="415"/>
      <c r="Z378" s="415"/>
      <c r="AA378" s="415"/>
      <c r="AB378" s="415"/>
      <c r="AC378" s="415"/>
      <c r="AD378" s="415"/>
      <c r="AE378" s="415"/>
      <c r="AF378" s="415"/>
      <c r="AG378" s="415"/>
      <c r="AH378" s="415"/>
      <c r="AI378" s="415"/>
      <c r="AJ378" s="415"/>
      <c r="AK378" s="415"/>
      <c r="AL378" s="415"/>
      <c r="AM378" s="415"/>
      <c r="AN378" s="415"/>
      <c r="AO378" s="415"/>
      <c r="AP378" s="415"/>
      <c r="AQ378" s="415"/>
      <c r="AR378" s="415"/>
      <c r="AS378" s="415"/>
      <c r="AT378" s="415"/>
      <c r="AU378" s="415"/>
      <c r="AV378" s="415"/>
      <c r="AW378" s="415"/>
      <c r="AX378" s="415"/>
      <c r="AY378" s="415"/>
      <c r="AZ378" s="415"/>
      <c r="BA378" s="415"/>
      <c r="BB378" s="415"/>
      <c r="BC378" s="415"/>
      <c r="BD378" s="415"/>
      <c r="BE378" s="415"/>
      <c r="BF378" s="415"/>
      <c r="BG378" s="415"/>
      <c r="BH378" s="415"/>
      <c r="BI378" s="415"/>
      <c r="BJ378" s="415"/>
      <c r="BK378" s="415"/>
      <c r="BL378" s="415"/>
      <c r="BM378" s="415"/>
      <c r="BN378" s="415"/>
      <c r="BO378" s="415"/>
      <c r="BP378" s="415"/>
      <c r="BQ378" s="415"/>
      <c r="BR378" s="415"/>
      <c r="BS378" s="415"/>
      <c r="BT378" s="415"/>
      <c r="BU378" s="415"/>
      <c r="BV378" s="415"/>
      <c r="BW378" s="415"/>
      <c r="BX378" s="415"/>
      <c r="BY378" s="415"/>
      <c r="BZ378" s="415"/>
      <c r="CA378" s="415"/>
      <c r="CB378" s="415"/>
      <c r="CC378" s="415"/>
      <c r="CD378" s="415"/>
      <c r="CE378" s="415"/>
      <c r="CF378" s="415"/>
      <c r="CG378" s="415"/>
      <c r="CH378" s="415"/>
      <c r="CI378" s="415"/>
      <c r="CJ378" s="415"/>
      <c r="CK378" s="415"/>
      <c r="CL378" s="415"/>
      <c r="CM378" s="415"/>
      <c r="CN378" s="415"/>
      <c r="CO378" s="415"/>
      <c r="CP378" s="415"/>
      <c r="CQ378" s="415"/>
      <c r="CR378" s="415"/>
      <c r="CS378" s="415"/>
      <c r="CT378" s="415"/>
      <c r="CU378" s="415"/>
      <c r="CV378" s="415"/>
      <c r="CW378" s="415"/>
      <c r="CX378" s="415"/>
      <c r="CY378" s="415"/>
      <c r="CZ378" s="415"/>
      <c r="DA378" s="415"/>
      <c r="DB378" s="415"/>
      <c r="DC378" s="415"/>
      <c r="DD378" s="415"/>
      <c r="DE378" s="415"/>
      <c r="DF378" s="415"/>
      <c r="DG378" s="415"/>
      <c r="DH378" s="415"/>
      <c r="DI378" s="415"/>
      <c r="DJ378" s="415"/>
      <c r="DK378" s="415"/>
      <c r="DL378" s="415"/>
      <c r="DM378" s="415"/>
      <c r="DN378" s="415"/>
      <c r="DO378" s="415"/>
      <c r="DP378" s="415"/>
      <c r="DQ378" s="415"/>
      <c r="DR378" s="415"/>
      <c r="DS378" s="415"/>
      <c r="DT378" s="415"/>
      <c r="DU378" s="415"/>
      <c r="DV378" s="415"/>
      <c r="DW378" s="415"/>
      <c r="DX378" s="415"/>
      <c r="DY378" s="415"/>
      <c r="DZ378" s="415"/>
      <c r="EA378" s="415"/>
      <c r="EB378" s="415"/>
      <c r="EC378" s="415"/>
      <c r="ED378" s="415"/>
      <c r="EE378" s="415"/>
      <c r="EF378" s="415"/>
      <c r="EG378" s="415"/>
      <c r="EH378" s="415"/>
      <c r="EI378" s="415"/>
      <c r="EJ378" s="415"/>
      <c r="EK378" s="415"/>
      <c r="EL378" s="415"/>
      <c r="EM378" s="415"/>
      <c r="EN378" s="415"/>
      <c r="EO378" s="415"/>
      <c r="EP378" s="415"/>
      <c r="EQ378" s="415"/>
      <c r="ER378" s="415"/>
      <c r="ES378" s="415"/>
      <c r="ET378" s="415"/>
      <c r="EU378" s="415"/>
      <c r="EV378" s="415"/>
      <c r="EW378" s="415"/>
      <c r="EX378" s="415"/>
      <c r="EY378" s="415"/>
      <c r="EZ378" s="415"/>
      <c r="FA378" s="415"/>
      <c r="FB378" s="415"/>
      <c r="FC378" s="415"/>
      <c r="FD378" s="415"/>
      <c r="FE378" s="415"/>
      <c r="FF378" s="415"/>
      <c r="FG378" s="415"/>
      <c r="FH378" s="415"/>
      <c r="FI378" s="415"/>
      <c r="FJ378" s="415"/>
      <c r="FK378" s="415"/>
      <c r="FL378" s="415"/>
      <c r="FM378" s="415"/>
      <c r="FN378" s="415"/>
      <c r="FO378" s="415"/>
      <c r="FP378" s="415"/>
      <c r="FQ378" s="415"/>
      <c r="FR378" s="415"/>
      <c r="FS378" s="415"/>
      <c r="FT378" s="415"/>
      <c r="FU378" s="415"/>
      <c r="FV378" s="415"/>
      <c r="FW378" s="415"/>
      <c r="FX378" s="415"/>
      <c r="FY378" s="415"/>
      <c r="FZ378" s="415"/>
      <c r="GA378" s="415"/>
      <c r="GB378" s="415"/>
      <c r="GC378" s="415"/>
      <c r="GD378" s="415"/>
      <c r="GE378" s="415"/>
      <c r="GF378" s="415"/>
      <c r="GG378" s="415"/>
      <c r="GH378" s="415"/>
      <c r="GI378" s="415"/>
      <c r="GJ378" s="415"/>
      <c r="GK378" s="415"/>
      <c r="GL378" s="415"/>
      <c r="GM378" s="415"/>
      <c r="GN378" s="415"/>
      <c r="GO378" s="415"/>
      <c r="GP378" s="415"/>
      <c r="GQ378" s="415"/>
      <c r="GR378" s="415"/>
      <c r="GS378" s="415"/>
      <c r="GT378" s="415"/>
      <c r="GU378" s="415"/>
      <c r="GV378" s="417" t="str">
        <f t="shared" si="537"/>
        <v/>
      </c>
      <c r="GW378" s="415"/>
    </row>
    <row r="379" spans="1:205">
      <c r="A379" s="418"/>
      <c r="B379" s="418"/>
      <c r="C379" s="454"/>
      <c r="D379" s="415"/>
      <c r="E379" s="415"/>
      <c r="F379" s="415"/>
      <c r="G379" s="415"/>
      <c r="H379" s="415"/>
      <c r="I379" s="415"/>
      <c r="J379" s="415"/>
      <c r="K379" s="415"/>
      <c r="L379" s="415"/>
      <c r="M379" s="415"/>
      <c r="N379" s="415"/>
      <c r="O379" s="415"/>
      <c r="P379" s="415"/>
      <c r="Q379" s="415"/>
      <c r="R379" s="415"/>
      <c r="S379" s="415"/>
      <c r="T379" s="415"/>
      <c r="U379" s="415"/>
      <c r="V379" s="415"/>
      <c r="W379" s="415"/>
      <c r="X379" s="415"/>
      <c r="Y379" s="415"/>
      <c r="Z379" s="415"/>
      <c r="AA379" s="415"/>
      <c r="AB379" s="415"/>
      <c r="AC379" s="415"/>
      <c r="AD379" s="415"/>
      <c r="AE379" s="415"/>
      <c r="AF379" s="415"/>
      <c r="AG379" s="415"/>
      <c r="AH379" s="415"/>
      <c r="AI379" s="415"/>
      <c r="AJ379" s="415"/>
      <c r="AK379" s="415"/>
      <c r="AL379" s="415"/>
      <c r="AM379" s="415"/>
      <c r="AN379" s="415"/>
      <c r="AO379" s="415"/>
      <c r="AP379" s="415"/>
      <c r="AQ379" s="415"/>
      <c r="AR379" s="415"/>
      <c r="AS379" s="415"/>
      <c r="AT379" s="415"/>
      <c r="AU379" s="415"/>
      <c r="AV379" s="415"/>
      <c r="AW379" s="415"/>
      <c r="AX379" s="415"/>
      <c r="AY379" s="415"/>
      <c r="AZ379" s="415"/>
      <c r="BA379" s="415"/>
      <c r="BB379" s="415"/>
      <c r="BC379" s="415"/>
      <c r="BD379" s="415"/>
      <c r="BE379" s="415"/>
      <c r="BF379" s="415"/>
      <c r="BG379" s="415"/>
      <c r="BH379" s="415"/>
      <c r="BI379" s="415"/>
      <c r="BJ379" s="415"/>
      <c r="BK379" s="415"/>
      <c r="BL379" s="415"/>
      <c r="BM379" s="415"/>
      <c r="BN379" s="415"/>
      <c r="BO379" s="415"/>
      <c r="BP379" s="415"/>
      <c r="BQ379" s="415"/>
      <c r="BR379" s="415"/>
      <c r="BS379" s="415"/>
      <c r="BT379" s="415"/>
      <c r="BU379" s="415"/>
      <c r="BV379" s="415"/>
      <c r="BW379" s="415"/>
      <c r="BX379" s="415"/>
      <c r="BY379" s="415"/>
      <c r="BZ379" s="415"/>
      <c r="CA379" s="415"/>
      <c r="CB379" s="415"/>
      <c r="CC379" s="415"/>
      <c r="CD379" s="415"/>
      <c r="CE379" s="415"/>
      <c r="CF379" s="415"/>
      <c r="CG379" s="415"/>
      <c r="CH379" s="415"/>
      <c r="CI379" s="415"/>
      <c r="CJ379" s="415"/>
      <c r="CK379" s="415"/>
      <c r="CL379" s="415"/>
      <c r="CM379" s="415"/>
      <c r="CN379" s="415"/>
      <c r="CO379" s="415"/>
      <c r="CP379" s="415"/>
      <c r="CQ379" s="415"/>
      <c r="CR379" s="415"/>
      <c r="CS379" s="415"/>
      <c r="CT379" s="415"/>
      <c r="CU379" s="415"/>
      <c r="CV379" s="415"/>
      <c r="CW379" s="415"/>
      <c r="CX379" s="415"/>
      <c r="CY379" s="415"/>
      <c r="CZ379" s="415"/>
      <c r="DA379" s="415"/>
      <c r="DB379" s="415"/>
      <c r="DC379" s="415"/>
      <c r="DD379" s="415"/>
      <c r="DE379" s="415"/>
      <c r="DF379" s="415"/>
      <c r="DG379" s="415"/>
      <c r="DH379" s="415"/>
      <c r="DI379" s="415"/>
      <c r="DJ379" s="415"/>
      <c r="DK379" s="415"/>
      <c r="DL379" s="415"/>
      <c r="DM379" s="415"/>
      <c r="DN379" s="415"/>
      <c r="DO379" s="415"/>
      <c r="DP379" s="415"/>
      <c r="DQ379" s="415"/>
      <c r="DR379" s="415"/>
      <c r="DS379" s="415"/>
      <c r="DT379" s="415"/>
      <c r="DU379" s="415"/>
      <c r="DV379" s="415"/>
      <c r="DW379" s="415"/>
      <c r="DX379" s="415"/>
      <c r="DY379" s="415"/>
      <c r="DZ379" s="415"/>
      <c r="EA379" s="415"/>
      <c r="EB379" s="415"/>
      <c r="EC379" s="415"/>
      <c r="ED379" s="415"/>
      <c r="EE379" s="415"/>
      <c r="EF379" s="415"/>
      <c r="EG379" s="415"/>
      <c r="EH379" s="415"/>
      <c r="EI379" s="415"/>
      <c r="EJ379" s="415"/>
      <c r="EK379" s="415"/>
      <c r="EL379" s="415"/>
      <c r="EM379" s="415"/>
      <c r="EN379" s="415"/>
      <c r="EO379" s="415"/>
      <c r="EP379" s="415"/>
      <c r="EQ379" s="415"/>
      <c r="ER379" s="415"/>
      <c r="ES379" s="415"/>
      <c r="ET379" s="415"/>
      <c r="EU379" s="415"/>
      <c r="EV379" s="415"/>
      <c r="EW379" s="415"/>
      <c r="EX379" s="415"/>
      <c r="EY379" s="415"/>
      <c r="EZ379" s="415"/>
      <c r="FA379" s="415"/>
      <c r="FB379" s="415"/>
      <c r="FC379" s="415"/>
      <c r="FD379" s="415"/>
      <c r="FE379" s="415"/>
      <c r="FF379" s="415"/>
      <c r="FG379" s="415"/>
      <c r="FH379" s="415"/>
      <c r="FI379" s="415"/>
      <c r="FJ379" s="415"/>
      <c r="FK379" s="415"/>
      <c r="FL379" s="415"/>
      <c r="FM379" s="415"/>
      <c r="FN379" s="415"/>
      <c r="FO379" s="415"/>
      <c r="FP379" s="415"/>
      <c r="FQ379" s="415"/>
      <c r="FR379" s="415"/>
      <c r="FS379" s="415"/>
      <c r="FT379" s="415"/>
      <c r="FU379" s="415"/>
      <c r="FV379" s="415"/>
      <c r="FW379" s="415"/>
      <c r="FX379" s="415"/>
      <c r="FY379" s="415"/>
      <c r="FZ379" s="415"/>
      <c r="GA379" s="415"/>
      <c r="GB379" s="415"/>
      <c r="GC379" s="415"/>
      <c r="GD379" s="415"/>
      <c r="GE379" s="415"/>
      <c r="GF379" s="415"/>
      <c r="GG379" s="415"/>
      <c r="GH379" s="415"/>
      <c r="GI379" s="415"/>
      <c r="GJ379" s="415"/>
      <c r="GK379" s="415"/>
      <c r="GL379" s="415"/>
      <c r="GM379" s="415"/>
      <c r="GN379" s="415"/>
      <c r="GO379" s="415"/>
      <c r="GP379" s="415"/>
      <c r="GQ379" s="415"/>
      <c r="GR379" s="415"/>
      <c r="GS379" s="415"/>
      <c r="GT379" s="415"/>
      <c r="GU379" s="415"/>
      <c r="GV379" s="417" t="str">
        <f t="shared" si="537"/>
        <v/>
      </c>
      <c r="GW379" s="415"/>
    </row>
    <row r="380" spans="1:205">
      <c r="A380" s="418"/>
      <c r="B380" s="418"/>
      <c r="C380" s="454"/>
      <c r="D380" s="415"/>
      <c r="E380" s="415"/>
      <c r="F380" s="415"/>
      <c r="G380" s="415"/>
      <c r="H380" s="415"/>
      <c r="I380" s="415"/>
      <c r="J380" s="415"/>
      <c r="K380" s="415"/>
      <c r="L380" s="415"/>
      <c r="M380" s="415"/>
      <c r="N380" s="415"/>
      <c r="O380" s="415"/>
      <c r="P380" s="415"/>
      <c r="Q380" s="415"/>
      <c r="R380" s="415"/>
      <c r="S380" s="415"/>
      <c r="T380" s="415"/>
      <c r="U380" s="415"/>
      <c r="V380" s="415"/>
      <c r="W380" s="415"/>
      <c r="X380" s="415"/>
      <c r="Y380" s="415"/>
      <c r="Z380" s="415"/>
      <c r="AA380" s="415"/>
      <c r="AB380" s="415"/>
      <c r="AC380" s="415"/>
      <c r="AD380" s="415"/>
      <c r="AE380" s="415"/>
      <c r="AF380" s="415"/>
      <c r="AG380" s="415"/>
      <c r="AH380" s="415"/>
      <c r="AI380" s="415"/>
      <c r="AJ380" s="415"/>
      <c r="AK380" s="415"/>
      <c r="AL380" s="415"/>
      <c r="AM380" s="415"/>
      <c r="AN380" s="415"/>
      <c r="AO380" s="415"/>
      <c r="AP380" s="415"/>
      <c r="AQ380" s="415"/>
      <c r="AR380" s="415"/>
      <c r="AS380" s="415"/>
      <c r="AT380" s="415"/>
      <c r="AU380" s="415"/>
      <c r="AV380" s="415"/>
      <c r="AW380" s="415"/>
      <c r="AX380" s="415"/>
      <c r="AY380" s="415"/>
      <c r="AZ380" s="415"/>
      <c r="BA380" s="415"/>
      <c r="BB380" s="415"/>
      <c r="BC380" s="415"/>
      <c r="BD380" s="415"/>
      <c r="BE380" s="415"/>
      <c r="BF380" s="415"/>
      <c r="BG380" s="415"/>
      <c r="BH380" s="415"/>
      <c r="BI380" s="415"/>
      <c r="BJ380" s="415"/>
      <c r="BK380" s="415"/>
      <c r="BL380" s="415"/>
      <c r="BM380" s="415"/>
      <c r="BN380" s="415"/>
      <c r="BO380" s="415"/>
      <c r="BP380" s="415"/>
      <c r="BQ380" s="415"/>
      <c r="BR380" s="415"/>
      <c r="BS380" s="415"/>
      <c r="BT380" s="415"/>
      <c r="BU380" s="415"/>
      <c r="BV380" s="415"/>
      <c r="BW380" s="415"/>
      <c r="BX380" s="415"/>
      <c r="BY380" s="415"/>
      <c r="BZ380" s="415"/>
      <c r="CA380" s="415"/>
      <c r="CB380" s="415"/>
      <c r="CC380" s="415"/>
      <c r="CD380" s="415"/>
      <c r="CE380" s="415"/>
      <c r="CF380" s="415"/>
      <c r="CG380" s="415"/>
      <c r="CH380" s="415"/>
      <c r="CI380" s="415"/>
      <c r="CJ380" s="415"/>
      <c r="CK380" s="415"/>
      <c r="CL380" s="415"/>
      <c r="CM380" s="415"/>
      <c r="CN380" s="415"/>
      <c r="CO380" s="415"/>
      <c r="CP380" s="415"/>
      <c r="CQ380" s="415"/>
      <c r="CR380" s="415"/>
      <c r="CS380" s="415"/>
      <c r="CT380" s="415"/>
      <c r="CU380" s="415"/>
      <c r="CV380" s="415"/>
      <c r="CW380" s="415"/>
      <c r="CX380" s="415"/>
      <c r="CY380" s="415"/>
      <c r="CZ380" s="415"/>
      <c r="DA380" s="415"/>
      <c r="DB380" s="415"/>
      <c r="DC380" s="415"/>
      <c r="DD380" s="415"/>
      <c r="DE380" s="415"/>
      <c r="DF380" s="415"/>
      <c r="DG380" s="415"/>
      <c r="DH380" s="415"/>
      <c r="DI380" s="415"/>
      <c r="DJ380" s="415"/>
      <c r="DK380" s="415"/>
      <c r="DL380" s="415"/>
      <c r="DM380" s="415"/>
      <c r="DN380" s="415"/>
      <c r="DO380" s="415"/>
      <c r="DP380" s="415"/>
      <c r="DQ380" s="415"/>
      <c r="DR380" s="415"/>
      <c r="DS380" s="415"/>
      <c r="DT380" s="415"/>
      <c r="DU380" s="415"/>
      <c r="DV380" s="415"/>
      <c r="DW380" s="415"/>
      <c r="DX380" s="415"/>
      <c r="DY380" s="415"/>
      <c r="DZ380" s="415"/>
      <c r="EA380" s="415"/>
      <c r="EB380" s="415"/>
      <c r="EC380" s="415"/>
      <c r="ED380" s="415"/>
      <c r="EE380" s="415"/>
      <c r="EF380" s="415"/>
      <c r="EG380" s="415"/>
      <c r="EH380" s="415"/>
      <c r="EI380" s="415"/>
      <c r="EJ380" s="415"/>
      <c r="EK380" s="415"/>
      <c r="EL380" s="415"/>
      <c r="EM380" s="415"/>
      <c r="EN380" s="415"/>
      <c r="EO380" s="415"/>
      <c r="EP380" s="415"/>
      <c r="EQ380" s="415"/>
      <c r="ER380" s="415"/>
      <c r="ES380" s="415"/>
      <c r="ET380" s="415"/>
      <c r="EU380" s="415"/>
      <c r="EV380" s="415"/>
      <c r="EW380" s="415"/>
      <c r="EX380" s="415"/>
      <c r="EY380" s="415"/>
      <c r="EZ380" s="415"/>
      <c r="FA380" s="415"/>
      <c r="FB380" s="415"/>
      <c r="FC380" s="415"/>
      <c r="FD380" s="415"/>
      <c r="FE380" s="415"/>
      <c r="FF380" s="415"/>
      <c r="FG380" s="415"/>
      <c r="FH380" s="415"/>
      <c r="FI380" s="415"/>
      <c r="FJ380" s="415"/>
      <c r="FK380" s="415"/>
      <c r="FL380" s="415"/>
      <c r="FM380" s="415"/>
      <c r="FN380" s="415"/>
      <c r="FO380" s="415"/>
      <c r="FP380" s="415"/>
      <c r="FQ380" s="415"/>
      <c r="FR380" s="415"/>
      <c r="FS380" s="415"/>
      <c r="FT380" s="415"/>
      <c r="FU380" s="415"/>
      <c r="FV380" s="415"/>
      <c r="FW380" s="415"/>
      <c r="FX380" s="415"/>
      <c r="FY380" s="415"/>
      <c r="FZ380" s="415"/>
      <c r="GA380" s="415"/>
      <c r="GB380" s="415"/>
      <c r="GC380" s="415"/>
      <c r="GD380" s="415"/>
      <c r="GE380" s="415"/>
      <c r="GF380" s="415"/>
      <c r="GG380" s="415"/>
      <c r="GH380" s="415"/>
      <c r="GI380" s="415"/>
      <c r="GJ380" s="415"/>
      <c r="GK380" s="415"/>
      <c r="GL380" s="415"/>
      <c r="GM380" s="415"/>
      <c r="GN380" s="415"/>
      <c r="GO380" s="415"/>
      <c r="GP380" s="415"/>
      <c r="GQ380" s="415"/>
      <c r="GR380" s="415"/>
      <c r="GS380" s="415"/>
      <c r="GT380" s="415"/>
      <c r="GU380" s="415"/>
      <c r="GV380" s="417" t="str">
        <f t="shared" si="537"/>
        <v/>
      </c>
      <c r="GW380" s="415"/>
    </row>
    <row r="381" spans="1:205">
      <c r="A381" s="418"/>
      <c r="B381" s="418"/>
      <c r="C381" s="454"/>
      <c r="D381" s="415"/>
      <c r="E381" s="415"/>
      <c r="F381" s="415"/>
      <c r="G381" s="415"/>
      <c r="H381" s="415"/>
      <c r="I381" s="415"/>
      <c r="J381" s="415"/>
      <c r="K381" s="415"/>
      <c r="L381" s="415"/>
      <c r="M381" s="415"/>
      <c r="N381" s="415"/>
      <c r="O381" s="415"/>
      <c r="P381" s="415"/>
      <c r="Q381" s="415"/>
      <c r="R381" s="415"/>
      <c r="S381" s="415"/>
      <c r="T381" s="415"/>
      <c r="U381" s="415"/>
      <c r="V381" s="415"/>
      <c r="W381" s="415"/>
      <c r="X381" s="415"/>
      <c r="Y381" s="415"/>
      <c r="Z381" s="415"/>
      <c r="AA381" s="415"/>
      <c r="AB381" s="415"/>
      <c r="AC381" s="415"/>
      <c r="AD381" s="415"/>
      <c r="AE381" s="415"/>
      <c r="AF381" s="415"/>
      <c r="AG381" s="415"/>
      <c r="AH381" s="415"/>
      <c r="AI381" s="415"/>
      <c r="AJ381" s="415"/>
      <c r="AK381" s="415"/>
      <c r="AL381" s="415"/>
      <c r="AM381" s="415"/>
      <c r="AN381" s="415"/>
      <c r="AO381" s="415"/>
      <c r="AP381" s="415"/>
      <c r="AQ381" s="415"/>
      <c r="AR381" s="415"/>
      <c r="AS381" s="415"/>
      <c r="AT381" s="415"/>
      <c r="AU381" s="415"/>
      <c r="AV381" s="415"/>
      <c r="AW381" s="415"/>
      <c r="AX381" s="415"/>
      <c r="AY381" s="415"/>
      <c r="AZ381" s="415"/>
      <c r="BA381" s="415"/>
      <c r="BB381" s="415"/>
      <c r="BC381" s="415"/>
      <c r="BD381" s="415"/>
      <c r="BE381" s="415"/>
      <c r="BF381" s="415"/>
      <c r="BG381" s="415"/>
      <c r="BH381" s="415"/>
      <c r="BI381" s="415"/>
      <c r="BJ381" s="415"/>
      <c r="BK381" s="415"/>
      <c r="BL381" s="415"/>
      <c r="BM381" s="415"/>
      <c r="BN381" s="415"/>
      <c r="BO381" s="415"/>
      <c r="BP381" s="415"/>
      <c r="BQ381" s="415"/>
      <c r="BR381" s="415"/>
      <c r="BS381" s="415"/>
      <c r="BT381" s="415"/>
      <c r="BU381" s="415"/>
      <c r="BV381" s="415"/>
      <c r="BW381" s="415"/>
      <c r="BX381" s="415"/>
      <c r="BY381" s="415"/>
      <c r="BZ381" s="415"/>
      <c r="CA381" s="415"/>
      <c r="CB381" s="415"/>
      <c r="CC381" s="415"/>
      <c r="CD381" s="415"/>
      <c r="CE381" s="415"/>
      <c r="CF381" s="415"/>
      <c r="CG381" s="415"/>
      <c r="CH381" s="415"/>
      <c r="CI381" s="415"/>
      <c r="CJ381" s="415"/>
      <c r="CK381" s="415"/>
      <c r="CL381" s="415"/>
      <c r="CM381" s="415"/>
      <c r="CN381" s="415"/>
      <c r="CO381" s="415"/>
      <c r="CP381" s="415"/>
      <c r="CQ381" s="415"/>
      <c r="CR381" s="415"/>
      <c r="CS381" s="415"/>
      <c r="CT381" s="415"/>
      <c r="CU381" s="415"/>
      <c r="CV381" s="415"/>
      <c r="CW381" s="415"/>
      <c r="CX381" s="415"/>
      <c r="CY381" s="415"/>
      <c r="CZ381" s="415"/>
      <c r="DA381" s="415"/>
      <c r="DB381" s="415"/>
      <c r="DC381" s="415"/>
      <c r="DD381" s="415"/>
      <c r="DE381" s="415"/>
      <c r="DF381" s="415"/>
      <c r="DG381" s="415"/>
      <c r="DH381" s="415"/>
      <c r="DI381" s="415"/>
      <c r="DJ381" s="415"/>
      <c r="DK381" s="415"/>
      <c r="DL381" s="415"/>
      <c r="DM381" s="415"/>
      <c r="DN381" s="415"/>
      <c r="DO381" s="415"/>
      <c r="DP381" s="415"/>
      <c r="DQ381" s="415"/>
      <c r="DR381" s="415"/>
      <c r="DS381" s="415"/>
      <c r="DT381" s="415"/>
      <c r="DU381" s="415"/>
      <c r="DV381" s="415"/>
      <c r="DW381" s="415"/>
      <c r="DX381" s="415"/>
      <c r="DY381" s="415"/>
      <c r="DZ381" s="415"/>
      <c r="EA381" s="415"/>
      <c r="EB381" s="415"/>
      <c r="EC381" s="415"/>
      <c r="ED381" s="415"/>
      <c r="EE381" s="415"/>
      <c r="EF381" s="415"/>
      <c r="EG381" s="415"/>
      <c r="EH381" s="415"/>
      <c r="EI381" s="415"/>
      <c r="EJ381" s="415"/>
      <c r="EK381" s="415"/>
      <c r="EL381" s="415"/>
      <c r="EM381" s="415"/>
      <c r="EN381" s="415"/>
      <c r="EO381" s="415"/>
      <c r="EP381" s="415"/>
      <c r="EQ381" s="415"/>
      <c r="ER381" s="415"/>
      <c r="ES381" s="415"/>
      <c r="ET381" s="415"/>
      <c r="EU381" s="415"/>
      <c r="EV381" s="415"/>
      <c r="EW381" s="415"/>
      <c r="EX381" s="415"/>
      <c r="EY381" s="415"/>
      <c r="EZ381" s="415"/>
      <c r="FA381" s="415"/>
      <c r="FB381" s="415"/>
      <c r="FC381" s="415"/>
      <c r="FD381" s="415"/>
      <c r="FE381" s="415"/>
      <c r="FF381" s="415"/>
      <c r="FG381" s="415"/>
      <c r="FH381" s="415"/>
      <c r="FI381" s="415"/>
      <c r="FJ381" s="415"/>
      <c r="FK381" s="415"/>
      <c r="FL381" s="415"/>
      <c r="FM381" s="415"/>
      <c r="FN381" s="415"/>
      <c r="FO381" s="415"/>
      <c r="FP381" s="415"/>
      <c r="FQ381" s="415"/>
      <c r="FR381" s="415"/>
      <c r="FS381" s="415"/>
      <c r="FT381" s="415"/>
      <c r="FU381" s="415"/>
      <c r="FV381" s="415"/>
      <c r="FW381" s="415"/>
      <c r="FX381" s="415"/>
      <c r="FY381" s="415"/>
      <c r="FZ381" s="415"/>
      <c r="GA381" s="415"/>
      <c r="GB381" s="415"/>
      <c r="GC381" s="415"/>
      <c r="GD381" s="415"/>
      <c r="GE381" s="415"/>
      <c r="GF381" s="415"/>
      <c r="GG381" s="415"/>
      <c r="GH381" s="415"/>
      <c r="GI381" s="415"/>
      <c r="GJ381" s="415"/>
      <c r="GK381" s="415"/>
      <c r="GL381" s="415"/>
      <c r="GM381" s="415"/>
      <c r="GN381" s="415"/>
      <c r="GO381" s="415"/>
      <c r="GP381" s="415"/>
      <c r="GQ381" s="415"/>
      <c r="GR381" s="415"/>
      <c r="GS381" s="415"/>
      <c r="GT381" s="415"/>
      <c r="GU381" s="415"/>
      <c r="GV381" s="417" t="str">
        <f t="shared" si="537"/>
        <v/>
      </c>
      <c r="GW381" s="415"/>
    </row>
    <row r="382" spans="1:205">
      <c r="A382" s="418"/>
      <c r="B382" s="418"/>
      <c r="C382" s="454"/>
      <c r="D382" s="415"/>
      <c r="E382" s="415"/>
      <c r="F382" s="415"/>
      <c r="G382" s="415"/>
      <c r="H382" s="415"/>
      <c r="I382" s="415"/>
      <c r="J382" s="415"/>
      <c r="K382" s="415"/>
      <c r="L382" s="415"/>
      <c r="M382" s="415"/>
      <c r="N382" s="415"/>
      <c r="O382" s="415"/>
      <c r="P382" s="415"/>
      <c r="Q382" s="415"/>
      <c r="R382" s="415"/>
      <c r="S382" s="415"/>
      <c r="T382" s="415"/>
      <c r="U382" s="415"/>
      <c r="V382" s="415"/>
      <c r="W382" s="415"/>
      <c r="X382" s="415"/>
      <c r="Y382" s="415"/>
      <c r="Z382" s="415"/>
      <c r="AA382" s="415"/>
      <c r="AB382" s="415"/>
      <c r="AC382" s="415"/>
      <c r="AD382" s="415"/>
      <c r="AE382" s="415"/>
      <c r="AF382" s="415"/>
      <c r="AG382" s="415"/>
      <c r="AH382" s="415"/>
      <c r="AI382" s="415"/>
      <c r="AJ382" s="415"/>
      <c r="AK382" s="415"/>
      <c r="AL382" s="415"/>
      <c r="AM382" s="415"/>
      <c r="AN382" s="415"/>
      <c r="AO382" s="415"/>
      <c r="AP382" s="415"/>
      <c r="AQ382" s="415"/>
      <c r="AR382" s="415"/>
      <c r="AS382" s="415"/>
      <c r="AT382" s="415"/>
      <c r="AU382" s="415"/>
      <c r="AV382" s="415"/>
      <c r="AW382" s="415"/>
      <c r="AX382" s="415"/>
      <c r="AY382" s="415"/>
      <c r="AZ382" s="415"/>
      <c r="BA382" s="415"/>
      <c r="BB382" s="415"/>
      <c r="BC382" s="415"/>
      <c r="BD382" s="415"/>
      <c r="BE382" s="415"/>
      <c r="BF382" s="415"/>
      <c r="BG382" s="415"/>
      <c r="BH382" s="415"/>
      <c r="BI382" s="415"/>
      <c r="BJ382" s="415"/>
      <c r="BK382" s="415"/>
      <c r="BL382" s="415"/>
      <c r="BM382" s="415"/>
      <c r="BN382" s="415"/>
      <c r="BO382" s="415"/>
      <c r="BP382" s="415"/>
      <c r="BQ382" s="415"/>
      <c r="BR382" s="415"/>
      <c r="BS382" s="415"/>
      <c r="BT382" s="415"/>
      <c r="BU382" s="415"/>
      <c r="BV382" s="415"/>
      <c r="BW382" s="415"/>
      <c r="BX382" s="415"/>
      <c r="BY382" s="415"/>
      <c r="BZ382" s="415"/>
      <c r="CA382" s="415"/>
      <c r="CB382" s="415"/>
      <c r="CC382" s="415"/>
      <c r="CD382" s="415"/>
      <c r="CE382" s="415"/>
      <c r="CF382" s="415"/>
      <c r="CG382" s="415"/>
      <c r="CH382" s="415"/>
      <c r="CI382" s="415"/>
      <c r="CJ382" s="415"/>
      <c r="CK382" s="415"/>
      <c r="CL382" s="415"/>
      <c r="CM382" s="415"/>
      <c r="CN382" s="415"/>
      <c r="CO382" s="415"/>
      <c r="CP382" s="415"/>
      <c r="CQ382" s="415"/>
      <c r="CR382" s="415"/>
      <c r="CS382" s="415"/>
      <c r="CT382" s="415"/>
      <c r="CU382" s="415"/>
      <c r="CV382" s="415"/>
      <c r="CW382" s="415"/>
      <c r="CX382" s="415"/>
      <c r="CY382" s="415"/>
      <c r="CZ382" s="415"/>
      <c r="DA382" s="415"/>
      <c r="DB382" s="415"/>
      <c r="DC382" s="415"/>
      <c r="DD382" s="415"/>
      <c r="DE382" s="415"/>
      <c r="DF382" s="415"/>
      <c r="DG382" s="415"/>
      <c r="DH382" s="415"/>
      <c r="DI382" s="415"/>
      <c r="DJ382" s="415"/>
      <c r="DK382" s="415"/>
      <c r="DL382" s="415"/>
      <c r="DM382" s="415"/>
      <c r="DN382" s="415"/>
      <c r="DO382" s="415"/>
      <c r="DP382" s="415"/>
      <c r="DQ382" s="415"/>
      <c r="DR382" s="415"/>
      <c r="DS382" s="415"/>
      <c r="DT382" s="415"/>
      <c r="DU382" s="415"/>
      <c r="DV382" s="415"/>
      <c r="DW382" s="415"/>
      <c r="DX382" s="415"/>
      <c r="DY382" s="415"/>
      <c r="DZ382" s="415"/>
      <c r="EA382" s="415"/>
      <c r="EB382" s="415"/>
      <c r="EC382" s="415"/>
      <c r="ED382" s="415"/>
      <c r="EE382" s="415"/>
      <c r="EF382" s="415"/>
      <c r="EG382" s="415"/>
      <c r="EH382" s="415"/>
      <c r="EI382" s="415"/>
      <c r="EJ382" s="415"/>
      <c r="EK382" s="415"/>
      <c r="EL382" s="415"/>
      <c r="EM382" s="415"/>
      <c r="EN382" s="415"/>
      <c r="EO382" s="415"/>
      <c r="EP382" s="415"/>
      <c r="EQ382" s="415"/>
      <c r="ER382" s="415"/>
      <c r="ES382" s="415"/>
      <c r="ET382" s="415"/>
      <c r="EU382" s="415"/>
      <c r="EV382" s="415"/>
      <c r="EW382" s="415"/>
      <c r="EX382" s="415"/>
      <c r="EY382" s="415"/>
      <c r="EZ382" s="415"/>
      <c r="FA382" s="415"/>
      <c r="FB382" s="415"/>
      <c r="FC382" s="415"/>
      <c r="FD382" s="415"/>
      <c r="FE382" s="415"/>
      <c r="FF382" s="415"/>
      <c r="FG382" s="415"/>
      <c r="FH382" s="415"/>
      <c r="FI382" s="415"/>
      <c r="FJ382" s="415"/>
      <c r="FK382" s="415"/>
      <c r="FL382" s="415"/>
      <c r="FM382" s="415"/>
      <c r="FN382" s="415"/>
      <c r="FO382" s="415"/>
      <c r="FP382" s="415"/>
      <c r="FQ382" s="415"/>
      <c r="FR382" s="415"/>
      <c r="FS382" s="415"/>
      <c r="FT382" s="415"/>
      <c r="FU382" s="415"/>
      <c r="FV382" s="415"/>
      <c r="FW382" s="415"/>
      <c r="FX382" s="415"/>
      <c r="FY382" s="415"/>
      <c r="FZ382" s="415"/>
      <c r="GA382" s="415"/>
      <c r="GB382" s="415"/>
      <c r="GC382" s="415"/>
      <c r="GD382" s="415"/>
      <c r="GE382" s="415"/>
      <c r="GF382" s="415"/>
      <c r="GG382" s="415"/>
      <c r="GH382" s="415"/>
      <c r="GI382" s="415"/>
      <c r="GJ382" s="415"/>
      <c r="GK382" s="415"/>
      <c r="GL382" s="415"/>
      <c r="GM382" s="415"/>
      <c r="GN382" s="415"/>
      <c r="GO382" s="415"/>
      <c r="GP382" s="415"/>
      <c r="GQ382" s="415"/>
      <c r="GR382" s="415"/>
      <c r="GS382" s="415"/>
      <c r="GT382" s="415"/>
      <c r="GU382" s="415"/>
      <c r="GV382" s="417" t="str">
        <f t="shared" si="537"/>
        <v/>
      </c>
      <c r="GW382" s="415"/>
    </row>
    <row r="383" spans="1:205">
      <c r="A383" s="418"/>
      <c r="B383" s="418"/>
      <c r="C383" s="454"/>
      <c r="D383" s="415"/>
      <c r="E383" s="415"/>
      <c r="F383" s="415"/>
      <c r="G383" s="415"/>
      <c r="H383" s="415"/>
      <c r="I383" s="415"/>
      <c r="J383" s="415"/>
      <c r="K383" s="415"/>
      <c r="L383" s="415"/>
      <c r="M383" s="415"/>
      <c r="N383" s="415"/>
      <c r="O383" s="415"/>
      <c r="P383" s="415"/>
      <c r="Q383" s="415"/>
      <c r="R383" s="415"/>
      <c r="S383" s="415"/>
      <c r="T383" s="415"/>
      <c r="U383" s="415"/>
      <c r="V383" s="415"/>
      <c r="W383" s="415"/>
      <c r="X383" s="415"/>
      <c r="Y383" s="415"/>
      <c r="Z383" s="415"/>
      <c r="AA383" s="415"/>
      <c r="AB383" s="415"/>
      <c r="AC383" s="415"/>
      <c r="AD383" s="415"/>
      <c r="AE383" s="415"/>
      <c r="AF383" s="415"/>
      <c r="AG383" s="415"/>
      <c r="AH383" s="415"/>
      <c r="AI383" s="415"/>
      <c r="AJ383" s="415"/>
      <c r="AK383" s="415"/>
      <c r="AL383" s="415"/>
      <c r="AM383" s="415"/>
      <c r="AN383" s="415"/>
      <c r="AO383" s="415"/>
      <c r="AP383" s="415"/>
      <c r="AQ383" s="415"/>
      <c r="AR383" s="415"/>
      <c r="AS383" s="415"/>
      <c r="AT383" s="415"/>
      <c r="AU383" s="415"/>
      <c r="AV383" s="415"/>
      <c r="AW383" s="415"/>
      <c r="AX383" s="415"/>
      <c r="AY383" s="415"/>
      <c r="AZ383" s="415"/>
      <c r="BA383" s="415"/>
      <c r="BB383" s="415"/>
      <c r="BC383" s="415"/>
      <c r="BD383" s="415"/>
      <c r="BE383" s="415"/>
      <c r="BF383" s="415"/>
      <c r="BG383" s="415"/>
      <c r="BH383" s="415"/>
      <c r="BI383" s="415"/>
      <c r="BJ383" s="415"/>
      <c r="BK383" s="415"/>
      <c r="BL383" s="415"/>
      <c r="BM383" s="415"/>
      <c r="BN383" s="415"/>
      <c r="BO383" s="415"/>
      <c r="BP383" s="415"/>
      <c r="BQ383" s="415"/>
      <c r="BR383" s="415"/>
      <c r="BS383" s="415"/>
      <c r="BT383" s="415"/>
      <c r="BU383" s="415"/>
      <c r="BV383" s="415"/>
      <c r="BW383" s="415"/>
      <c r="BX383" s="415"/>
      <c r="BY383" s="415"/>
      <c r="BZ383" s="415"/>
      <c r="CA383" s="415"/>
      <c r="CB383" s="415"/>
      <c r="CC383" s="415"/>
      <c r="CD383" s="415"/>
      <c r="CE383" s="415"/>
      <c r="CF383" s="415"/>
      <c r="CG383" s="415"/>
      <c r="CH383" s="415"/>
      <c r="CI383" s="415"/>
      <c r="CJ383" s="415"/>
      <c r="CK383" s="415"/>
      <c r="CL383" s="415"/>
      <c r="CM383" s="415"/>
      <c r="CN383" s="415"/>
      <c r="CO383" s="415"/>
      <c r="CP383" s="415"/>
      <c r="CQ383" s="415"/>
      <c r="CR383" s="415"/>
      <c r="CS383" s="415"/>
      <c r="CT383" s="415"/>
      <c r="CU383" s="415"/>
      <c r="CV383" s="415"/>
      <c r="CW383" s="415"/>
      <c r="CX383" s="415"/>
      <c r="CY383" s="415"/>
      <c r="CZ383" s="415"/>
      <c r="DA383" s="415"/>
      <c r="DB383" s="415"/>
      <c r="DC383" s="415"/>
      <c r="DD383" s="415"/>
      <c r="DE383" s="415"/>
      <c r="DF383" s="415"/>
      <c r="DG383" s="415"/>
      <c r="DH383" s="415"/>
      <c r="DI383" s="415"/>
      <c r="DJ383" s="415"/>
      <c r="DK383" s="415"/>
      <c r="DL383" s="415"/>
      <c r="DM383" s="415"/>
      <c r="DN383" s="415"/>
      <c r="DO383" s="415"/>
      <c r="DP383" s="415"/>
      <c r="DQ383" s="415"/>
      <c r="DR383" s="415"/>
      <c r="DS383" s="415"/>
      <c r="DT383" s="415"/>
      <c r="DU383" s="415"/>
      <c r="DV383" s="415"/>
      <c r="DW383" s="415"/>
      <c r="DX383" s="415"/>
      <c r="DY383" s="415"/>
      <c r="DZ383" s="415"/>
      <c r="EA383" s="415"/>
      <c r="EB383" s="415"/>
      <c r="EC383" s="415"/>
      <c r="ED383" s="415"/>
      <c r="EE383" s="415"/>
      <c r="EF383" s="415"/>
      <c r="EG383" s="415"/>
      <c r="EH383" s="415"/>
      <c r="EI383" s="415"/>
      <c r="EJ383" s="415"/>
      <c r="EK383" s="415"/>
      <c r="EL383" s="415"/>
      <c r="EM383" s="415"/>
      <c r="EN383" s="415"/>
      <c r="EO383" s="415"/>
      <c r="EP383" s="415"/>
      <c r="EQ383" s="415"/>
      <c r="ER383" s="415"/>
      <c r="ES383" s="415"/>
      <c r="ET383" s="415"/>
      <c r="EU383" s="415"/>
      <c r="EV383" s="415"/>
      <c r="EW383" s="415"/>
      <c r="EX383" s="415"/>
      <c r="EY383" s="415"/>
      <c r="EZ383" s="415"/>
      <c r="FA383" s="415"/>
      <c r="FB383" s="415"/>
      <c r="FC383" s="415"/>
      <c r="FD383" s="415"/>
      <c r="FE383" s="415"/>
      <c r="FF383" s="415"/>
      <c r="FG383" s="415"/>
      <c r="FH383" s="415"/>
      <c r="FI383" s="415"/>
      <c r="FJ383" s="415"/>
      <c r="FK383" s="415"/>
      <c r="FL383" s="415"/>
      <c r="FM383" s="415"/>
      <c r="FN383" s="415"/>
      <c r="FO383" s="415"/>
      <c r="FP383" s="415"/>
      <c r="FQ383" s="415"/>
      <c r="FR383" s="415"/>
      <c r="FS383" s="415"/>
      <c r="FT383" s="415"/>
      <c r="FU383" s="415"/>
      <c r="FV383" s="415"/>
      <c r="FW383" s="415"/>
      <c r="FX383" s="415"/>
      <c r="FY383" s="415"/>
      <c r="FZ383" s="415"/>
      <c r="GA383" s="415"/>
      <c r="GB383" s="415"/>
      <c r="GC383" s="415"/>
      <c r="GD383" s="415"/>
      <c r="GE383" s="415"/>
      <c r="GF383" s="415"/>
      <c r="GG383" s="415"/>
      <c r="GH383" s="415"/>
      <c r="GI383" s="415"/>
      <c r="GJ383" s="415"/>
      <c r="GK383" s="415"/>
      <c r="GL383" s="415"/>
      <c r="GM383" s="415"/>
      <c r="GN383" s="415"/>
      <c r="GO383" s="415"/>
      <c r="GP383" s="415"/>
      <c r="GQ383" s="415"/>
      <c r="GR383" s="415"/>
      <c r="GS383" s="415"/>
      <c r="GT383" s="415"/>
      <c r="GU383" s="415"/>
      <c r="GV383" s="417" t="str">
        <f t="shared" si="537"/>
        <v/>
      </c>
      <c r="GW383" s="415"/>
    </row>
    <row r="384" spans="1:205">
      <c r="A384" s="418"/>
      <c r="B384" s="418"/>
      <c r="C384" s="454"/>
      <c r="D384" s="415"/>
      <c r="E384" s="415"/>
      <c r="F384" s="415"/>
      <c r="G384" s="415"/>
      <c r="H384" s="415"/>
      <c r="I384" s="415"/>
      <c r="J384" s="415"/>
      <c r="K384" s="415"/>
      <c r="L384" s="415"/>
      <c r="M384" s="415"/>
      <c r="N384" s="415"/>
      <c r="O384" s="415"/>
      <c r="P384" s="415"/>
      <c r="Q384" s="415"/>
      <c r="R384" s="415"/>
      <c r="S384" s="415"/>
      <c r="T384" s="415"/>
      <c r="U384" s="415"/>
      <c r="V384" s="415"/>
      <c r="W384" s="415"/>
      <c r="X384" s="415"/>
      <c r="Y384" s="415"/>
      <c r="Z384" s="415"/>
      <c r="AA384" s="415"/>
      <c r="AB384" s="415"/>
      <c r="AC384" s="415"/>
      <c r="AD384" s="415"/>
      <c r="AE384" s="415"/>
      <c r="AF384" s="415"/>
      <c r="AG384" s="415"/>
      <c r="AH384" s="415"/>
      <c r="AI384" s="415"/>
      <c r="AJ384" s="415"/>
      <c r="AK384" s="415"/>
      <c r="AL384" s="415"/>
      <c r="AM384" s="415"/>
      <c r="AN384" s="415"/>
      <c r="AO384" s="415"/>
      <c r="AP384" s="415"/>
      <c r="AQ384" s="415"/>
      <c r="AR384" s="415"/>
      <c r="AS384" s="415"/>
      <c r="AT384" s="415"/>
      <c r="AU384" s="415"/>
      <c r="AV384" s="415"/>
      <c r="AW384" s="415"/>
      <c r="AX384" s="415"/>
      <c r="AY384" s="415"/>
      <c r="AZ384" s="415"/>
      <c r="BA384" s="415"/>
      <c r="BB384" s="415"/>
      <c r="BC384" s="415"/>
      <c r="BD384" s="415"/>
      <c r="BE384" s="415"/>
      <c r="BF384" s="415"/>
      <c r="BG384" s="415"/>
      <c r="BH384" s="415"/>
      <c r="BI384" s="415"/>
      <c r="BJ384" s="415"/>
      <c r="BK384" s="415"/>
      <c r="BL384" s="415"/>
      <c r="BM384" s="415"/>
      <c r="BN384" s="415"/>
      <c r="BO384" s="415"/>
      <c r="BP384" s="415"/>
      <c r="BQ384" s="415"/>
      <c r="BR384" s="415"/>
      <c r="BS384" s="415"/>
      <c r="BT384" s="415"/>
      <c r="BU384" s="415"/>
      <c r="BV384" s="415"/>
      <c r="BW384" s="415"/>
      <c r="BX384" s="415"/>
      <c r="BY384" s="415"/>
      <c r="BZ384" s="415"/>
      <c r="CA384" s="415"/>
      <c r="CB384" s="415"/>
      <c r="CC384" s="415"/>
      <c r="CD384" s="415"/>
      <c r="CE384" s="415"/>
      <c r="CF384" s="415"/>
      <c r="CG384" s="415"/>
      <c r="CH384" s="415"/>
      <c r="CI384" s="415"/>
      <c r="CJ384" s="415"/>
      <c r="CK384" s="415"/>
      <c r="CL384" s="415"/>
      <c r="CM384" s="415"/>
      <c r="CN384" s="415"/>
      <c r="CO384" s="415"/>
      <c r="CP384" s="415"/>
      <c r="CQ384" s="415"/>
      <c r="CR384" s="415"/>
      <c r="CS384" s="415"/>
      <c r="CT384" s="415"/>
      <c r="CU384" s="415"/>
      <c r="CV384" s="415"/>
      <c r="CW384" s="415"/>
      <c r="CX384" s="415"/>
      <c r="CY384" s="415"/>
      <c r="CZ384" s="415"/>
      <c r="DA384" s="415"/>
      <c r="DB384" s="415"/>
      <c r="DC384" s="415"/>
      <c r="DD384" s="415"/>
      <c r="DE384" s="415"/>
      <c r="DF384" s="415"/>
      <c r="DG384" s="415"/>
      <c r="DH384" s="415"/>
      <c r="DI384" s="415"/>
      <c r="DJ384" s="415"/>
      <c r="DK384" s="415"/>
      <c r="DL384" s="415"/>
      <c r="DM384" s="415"/>
      <c r="DN384" s="415"/>
      <c r="DO384" s="415"/>
      <c r="DP384" s="415"/>
      <c r="DQ384" s="415"/>
      <c r="DR384" s="415"/>
      <c r="DS384" s="415"/>
      <c r="DT384" s="415"/>
      <c r="DU384" s="415"/>
      <c r="DV384" s="415"/>
      <c r="DW384" s="415"/>
      <c r="DX384" s="415"/>
      <c r="DY384" s="415"/>
      <c r="DZ384" s="415"/>
      <c r="EA384" s="415"/>
      <c r="EB384" s="415"/>
      <c r="EC384" s="415"/>
      <c r="ED384" s="415"/>
      <c r="EE384" s="415"/>
      <c r="EF384" s="415"/>
      <c r="EG384" s="415"/>
      <c r="EH384" s="415"/>
      <c r="EI384" s="415"/>
      <c r="EJ384" s="415"/>
      <c r="EK384" s="415"/>
      <c r="EL384" s="415"/>
      <c r="EM384" s="415"/>
      <c r="EN384" s="415"/>
      <c r="EO384" s="415"/>
      <c r="EP384" s="415"/>
      <c r="EQ384" s="415"/>
      <c r="ER384" s="415"/>
      <c r="ES384" s="415"/>
      <c r="ET384" s="415"/>
      <c r="EU384" s="415"/>
      <c r="EV384" s="415"/>
      <c r="EW384" s="415"/>
      <c r="EX384" s="415"/>
      <c r="EY384" s="415"/>
      <c r="EZ384" s="415"/>
      <c r="FA384" s="415"/>
      <c r="FB384" s="415"/>
      <c r="FC384" s="415"/>
      <c r="FD384" s="415"/>
      <c r="FE384" s="415"/>
      <c r="FF384" s="415"/>
      <c r="FG384" s="415"/>
      <c r="FH384" s="415"/>
      <c r="FI384" s="415"/>
      <c r="FJ384" s="415"/>
      <c r="FK384" s="415"/>
      <c r="FL384" s="415"/>
      <c r="FM384" s="415"/>
      <c r="FN384" s="415"/>
      <c r="FO384" s="415"/>
      <c r="FP384" s="415"/>
      <c r="FQ384" s="415"/>
      <c r="FR384" s="415"/>
      <c r="FS384" s="415"/>
      <c r="FT384" s="415"/>
      <c r="FU384" s="415"/>
      <c r="FV384" s="415"/>
      <c r="FW384" s="415"/>
      <c r="FX384" s="415"/>
      <c r="FY384" s="415"/>
      <c r="FZ384" s="415"/>
      <c r="GA384" s="415"/>
      <c r="GB384" s="415"/>
      <c r="GC384" s="415"/>
      <c r="GD384" s="415"/>
      <c r="GE384" s="415"/>
      <c r="GF384" s="415"/>
      <c r="GG384" s="415"/>
      <c r="GH384" s="415"/>
      <c r="GI384" s="415"/>
      <c r="GJ384" s="415"/>
      <c r="GK384" s="415"/>
      <c r="GL384" s="415"/>
      <c r="GM384" s="415"/>
      <c r="GN384" s="415"/>
      <c r="GO384" s="415"/>
      <c r="GP384" s="415"/>
      <c r="GQ384" s="415"/>
      <c r="GR384" s="415"/>
      <c r="GS384" s="415"/>
      <c r="GT384" s="415"/>
      <c r="GU384" s="415"/>
      <c r="GV384" s="417" t="str">
        <f t="shared" si="537"/>
        <v/>
      </c>
      <c r="GW384" s="415"/>
    </row>
    <row r="385" spans="1:205">
      <c r="A385" s="418"/>
      <c r="B385" s="418"/>
      <c r="C385" s="454"/>
      <c r="D385" s="415"/>
      <c r="E385" s="415"/>
      <c r="F385" s="415"/>
      <c r="G385" s="415"/>
      <c r="H385" s="415"/>
      <c r="I385" s="415"/>
      <c r="J385" s="415"/>
      <c r="K385" s="415"/>
      <c r="L385" s="415"/>
      <c r="M385" s="415"/>
      <c r="N385" s="415"/>
      <c r="O385" s="415"/>
      <c r="P385" s="415"/>
      <c r="Q385" s="415"/>
      <c r="R385" s="415"/>
      <c r="S385" s="415"/>
      <c r="T385" s="415"/>
      <c r="U385" s="415"/>
      <c r="V385" s="415"/>
      <c r="W385" s="415"/>
      <c r="X385" s="415"/>
      <c r="Y385" s="415"/>
      <c r="Z385" s="415"/>
      <c r="AA385" s="415"/>
      <c r="AB385" s="415"/>
      <c r="AC385" s="415"/>
      <c r="AD385" s="415"/>
      <c r="AE385" s="415"/>
      <c r="AF385" s="415"/>
      <c r="AG385" s="415"/>
      <c r="AH385" s="415"/>
      <c r="AI385" s="415"/>
      <c r="AJ385" s="415"/>
      <c r="AK385" s="415"/>
      <c r="AL385" s="415"/>
      <c r="AM385" s="415"/>
      <c r="AN385" s="415"/>
      <c r="AO385" s="415"/>
      <c r="AP385" s="415"/>
      <c r="AQ385" s="415"/>
      <c r="AR385" s="415"/>
      <c r="AS385" s="415"/>
      <c r="AT385" s="415"/>
      <c r="AU385" s="415"/>
      <c r="AV385" s="415"/>
      <c r="AW385" s="415"/>
      <c r="AX385" s="415"/>
      <c r="AY385" s="415"/>
      <c r="AZ385" s="415"/>
      <c r="BA385" s="415"/>
      <c r="BB385" s="415"/>
      <c r="BC385" s="415"/>
      <c r="BD385" s="415"/>
      <c r="BE385" s="415"/>
      <c r="BF385" s="415"/>
      <c r="BG385" s="415"/>
      <c r="BH385" s="415"/>
      <c r="BI385" s="415"/>
      <c r="BJ385" s="415"/>
      <c r="BK385" s="415"/>
      <c r="BL385" s="415"/>
      <c r="BM385" s="415"/>
      <c r="BN385" s="415"/>
      <c r="BO385" s="415"/>
      <c r="BP385" s="415"/>
      <c r="BQ385" s="415"/>
      <c r="BR385" s="415"/>
      <c r="BS385" s="415"/>
      <c r="BT385" s="415"/>
      <c r="BU385" s="415"/>
      <c r="BV385" s="415"/>
      <c r="BW385" s="415"/>
      <c r="BX385" s="415"/>
      <c r="BY385" s="415"/>
      <c r="BZ385" s="415"/>
      <c r="CA385" s="415"/>
      <c r="CB385" s="415"/>
      <c r="CC385" s="415"/>
      <c r="CD385" s="415"/>
      <c r="CE385" s="415"/>
      <c r="CF385" s="415"/>
      <c r="CG385" s="415"/>
      <c r="CH385" s="415"/>
      <c r="CI385" s="415"/>
      <c r="CJ385" s="415"/>
      <c r="CK385" s="415"/>
      <c r="CL385" s="415"/>
      <c r="CM385" s="415"/>
      <c r="CN385" s="415"/>
      <c r="CO385" s="415"/>
      <c r="CP385" s="415"/>
      <c r="CQ385" s="415"/>
      <c r="CR385" s="415"/>
      <c r="CS385" s="415"/>
      <c r="CT385" s="415"/>
      <c r="CU385" s="415"/>
      <c r="CV385" s="415"/>
      <c r="CW385" s="415"/>
      <c r="CX385" s="415"/>
      <c r="CY385" s="415"/>
      <c r="CZ385" s="415"/>
      <c r="DA385" s="415"/>
      <c r="DB385" s="415"/>
      <c r="DC385" s="415"/>
      <c r="DD385" s="415"/>
      <c r="DE385" s="415"/>
      <c r="DF385" s="415"/>
      <c r="DG385" s="415"/>
      <c r="DH385" s="415"/>
      <c r="DI385" s="415"/>
      <c r="DJ385" s="415"/>
      <c r="DK385" s="415"/>
      <c r="DL385" s="415"/>
      <c r="DM385" s="415"/>
      <c r="DN385" s="415"/>
      <c r="DO385" s="415"/>
      <c r="DP385" s="415"/>
      <c r="DQ385" s="415"/>
      <c r="DR385" s="415"/>
      <c r="DS385" s="415"/>
      <c r="DT385" s="415"/>
      <c r="DU385" s="415"/>
      <c r="DV385" s="415"/>
      <c r="DW385" s="415"/>
      <c r="DX385" s="415"/>
      <c r="DY385" s="415"/>
      <c r="DZ385" s="415"/>
      <c r="EA385" s="415"/>
      <c r="EB385" s="415"/>
      <c r="EC385" s="415"/>
      <c r="ED385" s="415"/>
      <c r="EE385" s="415"/>
      <c r="EF385" s="415"/>
      <c r="EG385" s="415"/>
      <c r="EH385" s="415"/>
      <c r="EI385" s="415"/>
      <c r="EJ385" s="415"/>
      <c r="EK385" s="415"/>
      <c r="EL385" s="415"/>
      <c r="EM385" s="415"/>
      <c r="EN385" s="415"/>
      <c r="EO385" s="415"/>
      <c r="EP385" s="415"/>
      <c r="EQ385" s="415"/>
      <c r="ER385" s="415"/>
      <c r="ES385" s="415"/>
      <c r="ET385" s="415"/>
      <c r="EU385" s="415"/>
      <c r="EV385" s="415"/>
      <c r="EW385" s="415"/>
      <c r="EX385" s="415"/>
      <c r="EY385" s="415"/>
      <c r="EZ385" s="415"/>
      <c r="FA385" s="415"/>
      <c r="FB385" s="415"/>
      <c r="FC385" s="415"/>
      <c r="FD385" s="415"/>
      <c r="FE385" s="415"/>
      <c r="FF385" s="415"/>
      <c r="FG385" s="415"/>
      <c r="FH385" s="415"/>
      <c r="FI385" s="415"/>
      <c r="FJ385" s="415"/>
      <c r="FK385" s="415"/>
      <c r="FL385" s="415"/>
      <c r="FM385" s="415"/>
      <c r="FN385" s="415"/>
      <c r="FO385" s="415"/>
      <c r="FP385" s="415"/>
      <c r="FQ385" s="415"/>
      <c r="FR385" s="415"/>
      <c r="FS385" s="415"/>
      <c r="FT385" s="415"/>
      <c r="FU385" s="415"/>
      <c r="FV385" s="415"/>
      <c r="FW385" s="415"/>
      <c r="FX385" s="415"/>
      <c r="FY385" s="415"/>
      <c r="FZ385" s="415"/>
      <c r="GA385" s="415"/>
      <c r="GB385" s="415"/>
      <c r="GC385" s="415"/>
      <c r="GD385" s="415"/>
      <c r="GE385" s="415"/>
      <c r="GF385" s="415"/>
      <c r="GG385" s="415"/>
      <c r="GH385" s="415"/>
      <c r="GI385" s="415"/>
      <c r="GJ385" s="415"/>
      <c r="GK385" s="415"/>
      <c r="GL385" s="415"/>
      <c r="GM385" s="415"/>
      <c r="GN385" s="415"/>
      <c r="GO385" s="415"/>
      <c r="GP385" s="415"/>
      <c r="GQ385" s="415"/>
      <c r="GR385" s="415"/>
      <c r="GS385" s="415"/>
      <c r="GT385" s="415"/>
      <c r="GU385" s="415"/>
      <c r="GV385" s="417" t="str">
        <f t="shared" si="537"/>
        <v/>
      </c>
      <c r="GW385" s="415"/>
    </row>
    <row r="386" spans="1:205">
      <c r="A386" s="418"/>
      <c r="B386" s="418"/>
      <c r="C386" s="454"/>
      <c r="D386" s="415"/>
      <c r="E386" s="415"/>
      <c r="F386" s="415"/>
      <c r="G386" s="415"/>
      <c r="H386" s="415"/>
      <c r="I386" s="415"/>
      <c r="J386" s="415"/>
      <c r="K386" s="415"/>
      <c r="L386" s="415"/>
      <c r="M386" s="415"/>
      <c r="N386" s="415"/>
      <c r="O386" s="415"/>
      <c r="P386" s="415"/>
      <c r="Q386" s="415"/>
      <c r="R386" s="415"/>
      <c r="S386" s="415"/>
      <c r="T386" s="415"/>
      <c r="U386" s="415"/>
      <c r="V386" s="415"/>
      <c r="W386" s="415"/>
      <c r="X386" s="415"/>
      <c r="Y386" s="415"/>
      <c r="Z386" s="415"/>
      <c r="AA386" s="415"/>
      <c r="AB386" s="415"/>
      <c r="AC386" s="415"/>
      <c r="AD386" s="415"/>
      <c r="AE386" s="415"/>
      <c r="AF386" s="415"/>
      <c r="AG386" s="415"/>
      <c r="AH386" s="415"/>
      <c r="AI386" s="415"/>
      <c r="AJ386" s="415"/>
      <c r="AK386" s="415"/>
      <c r="AL386" s="415"/>
      <c r="AM386" s="415"/>
      <c r="AN386" s="415"/>
      <c r="AO386" s="415"/>
      <c r="AP386" s="415"/>
      <c r="AQ386" s="415"/>
      <c r="AR386" s="415"/>
      <c r="AS386" s="415"/>
      <c r="AT386" s="415"/>
      <c r="AU386" s="415"/>
      <c r="AV386" s="415"/>
      <c r="AW386" s="415"/>
      <c r="AX386" s="415"/>
      <c r="AY386" s="415"/>
      <c r="AZ386" s="415"/>
      <c r="BA386" s="415"/>
      <c r="BB386" s="415"/>
      <c r="BC386" s="415"/>
      <c r="BD386" s="415"/>
      <c r="BE386" s="415"/>
      <c r="BF386" s="415"/>
      <c r="BG386" s="415"/>
      <c r="BH386" s="415"/>
      <c r="BI386" s="415"/>
      <c r="BJ386" s="415"/>
      <c r="BK386" s="415"/>
      <c r="BL386" s="415"/>
      <c r="BM386" s="415"/>
      <c r="BN386" s="415"/>
      <c r="BO386" s="415"/>
      <c r="BP386" s="415"/>
      <c r="BQ386" s="415"/>
      <c r="BR386" s="415"/>
      <c r="BS386" s="415"/>
      <c r="BT386" s="415"/>
      <c r="BU386" s="415"/>
      <c r="BV386" s="415"/>
      <c r="BW386" s="415"/>
      <c r="BX386" s="415"/>
      <c r="BY386" s="415"/>
      <c r="BZ386" s="415"/>
      <c r="CA386" s="415"/>
      <c r="CB386" s="415"/>
      <c r="CC386" s="415"/>
      <c r="CD386" s="415"/>
      <c r="CE386" s="415"/>
      <c r="CF386" s="415"/>
      <c r="CG386" s="415"/>
      <c r="CH386" s="415"/>
      <c r="CI386" s="415"/>
      <c r="CJ386" s="415"/>
      <c r="CK386" s="415"/>
      <c r="CL386" s="415"/>
      <c r="CM386" s="415"/>
      <c r="CN386" s="415"/>
      <c r="CO386" s="415"/>
      <c r="CP386" s="415"/>
      <c r="CQ386" s="415"/>
      <c r="CR386" s="415"/>
      <c r="CS386" s="415"/>
      <c r="CT386" s="415"/>
      <c r="CU386" s="415"/>
      <c r="CV386" s="415"/>
      <c r="CW386" s="415"/>
      <c r="CX386" s="415"/>
      <c r="CY386" s="415"/>
      <c r="CZ386" s="415"/>
      <c r="DA386" s="415"/>
      <c r="DB386" s="415"/>
      <c r="DC386" s="415"/>
      <c r="DD386" s="415"/>
      <c r="DE386" s="415"/>
      <c r="DF386" s="415"/>
      <c r="DG386" s="415"/>
      <c r="DH386" s="415"/>
      <c r="DI386" s="415"/>
      <c r="DJ386" s="415"/>
      <c r="DK386" s="415"/>
      <c r="DL386" s="415"/>
      <c r="DM386" s="415"/>
      <c r="DN386" s="415"/>
      <c r="DO386" s="415"/>
      <c r="DP386" s="415"/>
      <c r="DQ386" s="415"/>
      <c r="DR386" s="415"/>
      <c r="DS386" s="415"/>
      <c r="DT386" s="415"/>
      <c r="DU386" s="415"/>
      <c r="DV386" s="415"/>
      <c r="DW386" s="415"/>
      <c r="DX386" s="415"/>
      <c r="DY386" s="415"/>
      <c r="DZ386" s="415"/>
      <c r="EA386" s="415"/>
      <c r="EB386" s="415"/>
      <c r="EC386" s="415"/>
      <c r="ED386" s="415"/>
      <c r="EE386" s="415"/>
      <c r="EF386" s="415"/>
      <c r="EG386" s="415"/>
      <c r="EH386" s="415"/>
      <c r="EI386" s="415"/>
      <c r="EJ386" s="415"/>
      <c r="EK386" s="415"/>
      <c r="EL386" s="415"/>
      <c r="EM386" s="415"/>
      <c r="EN386" s="415"/>
      <c r="EO386" s="415"/>
      <c r="EP386" s="415"/>
      <c r="EQ386" s="415"/>
      <c r="ER386" s="415"/>
      <c r="ES386" s="415"/>
      <c r="ET386" s="415"/>
      <c r="EU386" s="415"/>
      <c r="EV386" s="415"/>
      <c r="EW386" s="415"/>
      <c r="EX386" s="415"/>
      <c r="EY386" s="415"/>
      <c r="EZ386" s="415"/>
      <c r="FA386" s="415"/>
      <c r="FB386" s="415"/>
      <c r="FC386" s="415"/>
      <c r="FD386" s="415"/>
      <c r="FE386" s="415"/>
      <c r="FF386" s="415"/>
      <c r="FG386" s="415"/>
      <c r="FH386" s="415"/>
      <c r="FI386" s="415"/>
      <c r="FJ386" s="415"/>
      <c r="FK386" s="415"/>
      <c r="FL386" s="415"/>
      <c r="FM386" s="415"/>
      <c r="FN386" s="415"/>
      <c r="FO386" s="415"/>
      <c r="FP386" s="415"/>
      <c r="FQ386" s="415"/>
      <c r="FR386" s="415"/>
      <c r="FS386" s="415"/>
      <c r="FT386" s="415"/>
      <c r="FU386" s="415"/>
      <c r="FV386" s="415"/>
      <c r="FW386" s="415"/>
      <c r="FX386" s="415"/>
      <c r="FY386" s="415"/>
      <c r="FZ386" s="415"/>
      <c r="GA386" s="415"/>
      <c r="GB386" s="415"/>
      <c r="GC386" s="415"/>
      <c r="GD386" s="415"/>
      <c r="GE386" s="415"/>
      <c r="GF386" s="415"/>
      <c r="GG386" s="415"/>
      <c r="GH386" s="415"/>
      <c r="GI386" s="415"/>
      <c r="GJ386" s="415"/>
      <c r="GK386" s="415"/>
      <c r="GL386" s="415"/>
      <c r="GM386" s="415"/>
      <c r="GN386" s="415"/>
      <c r="GO386" s="415"/>
      <c r="GP386" s="415"/>
      <c r="GQ386" s="415"/>
      <c r="GR386" s="415"/>
      <c r="GS386" s="415"/>
      <c r="GT386" s="415"/>
      <c r="GU386" s="415"/>
      <c r="GV386" s="417" t="str">
        <f t="shared" si="537"/>
        <v/>
      </c>
      <c r="GW386" s="415"/>
    </row>
    <row r="387" spans="1:205">
      <c r="A387" s="418"/>
      <c r="B387" s="418"/>
      <c r="C387" s="454"/>
      <c r="D387" s="415"/>
      <c r="E387" s="415"/>
      <c r="F387" s="415"/>
      <c r="G387" s="415"/>
      <c r="H387" s="415"/>
      <c r="I387" s="415"/>
      <c r="J387" s="415"/>
      <c r="K387" s="415"/>
      <c r="L387" s="415"/>
      <c r="M387" s="415"/>
      <c r="N387" s="415"/>
      <c r="O387" s="415"/>
      <c r="P387" s="415"/>
      <c r="Q387" s="415"/>
      <c r="R387" s="415"/>
      <c r="S387" s="415"/>
      <c r="T387" s="415"/>
      <c r="U387" s="415"/>
      <c r="V387" s="415"/>
      <c r="W387" s="415"/>
      <c r="X387" s="415"/>
      <c r="Y387" s="415"/>
      <c r="Z387" s="415"/>
      <c r="AA387" s="415"/>
      <c r="AB387" s="415"/>
      <c r="AC387" s="415"/>
      <c r="AD387" s="415"/>
      <c r="AE387" s="415"/>
      <c r="AF387" s="415"/>
      <c r="AG387" s="415"/>
      <c r="AH387" s="415"/>
      <c r="AI387" s="415"/>
      <c r="AJ387" s="415"/>
      <c r="AK387" s="415"/>
      <c r="AL387" s="415"/>
      <c r="AM387" s="415"/>
      <c r="AN387" s="415"/>
      <c r="AO387" s="415"/>
      <c r="AP387" s="415"/>
      <c r="AQ387" s="415"/>
      <c r="AR387" s="415"/>
      <c r="AS387" s="415"/>
      <c r="AT387" s="415"/>
      <c r="AU387" s="415"/>
      <c r="AV387" s="415"/>
      <c r="AW387" s="415"/>
      <c r="AX387" s="415"/>
      <c r="AY387" s="415"/>
      <c r="AZ387" s="415"/>
      <c r="BA387" s="415"/>
      <c r="BB387" s="415"/>
      <c r="BC387" s="415"/>
      <c r="BD387" s="415"/>
      <c r="BE387" s="415"/>
      <c r="BF387" s="415"/>
      <c r="BG387" s="415"/>
      <c r="BH387" s="415"/>
      <c r="BI387" s="415"/>
      <c r="BJ387" s="415"/>
      <c r="BK387" s="415"/>
      <c r="BL387" s="415"/>
      <c r="BM387" s="415"/>
      <c r="BN387" s="415"/>
      <c r="BO387" s="415"/>
      <c r="BP387" s="415"/>
      <c r="BQ387" s="415"/>
      <c r="BR387" s="415"/>
      <c r="BS387" s="415"/>
      <c r="BT387" s="415"/>
      <c r="BU387" s="415"/>
      <c r="BV387" s="415"/>
      <c r="BW387" s="415"/>
      <c r="BX387" s="415"/>
      <c r="BY387" s="415"/>
      <c r="BZ387" s="415"/>
      <c r="CA387" s="415"/>
      <c r="CB387" s="415"/>
      <c r="CC387" s="415"/>
      <c r="CD387" s="415"/>
      <c r="CE387" s="415"/>
      <c r="CF387" s="415"/>
      <c r="CG387" s="415"/>
      <c r="CH387" s="415"/>
      <c r="CI387" s="415"/>
      <c r="CJ387" s="415"/>
      <c r="CK387" s="415"/>
      <c r="CL387" s="415"/>
      <c r="CM387" s="415"/>
      <c r="CN387" s="415"/>
      <c r="CO387" s="415"/>
      <c r="CP387" s="415"/>
      <c r="CQ387" s="415"/>
      <c r="CR387" s="415"/>
      <c r="CS387" s="415"/>
      <c r="CT387" s="415"/>
      <c r="CU387" s="415"/>
      <c r="CV387" s="415"/>
      <c r="CW387" s="415"/>
      <c r="CX387" s="415"/>
      <c r="CY387" s="415"/>
      <c r="CZ387" s="415"/>
      <c r="DA387" s="415"/>
      <c r="DB387" s="415"/>
      <c r="DC387" s="415"/>
      <c r="DD387" s="415"/>
      <c r="DE387" s="415"/>
      <c r="DF387" s="415"/>
      <c r="DG387" s="415"/>
      <c r="DH387" s="415"/>
      <c r="DI387" s="415"/>
      <c r="DJ387" s="415"/>
      <c r="DK387" s="415"/>
      <c r="DL387" s="415"/>
      <c r="DM387" s="415"/>
      <c r="DN387" s="415"/>
      <c r="DO387" s="415"/>
      <c r="DP387" s="415"/>
      <c r="DQ387" s="415"/>
      <c r="DR387" s="415"/>
      <c r="DS387" s="415"/>
      <c r="DT387" s="415"/>
      <c r="DU387" s="415"/>
      <c r="DV387" s="415"/>
      <c r="DW387" s="415"/>
      <c r="DX387" s="415"/>
      <c r="DY387" s="415"/>
      <c r="DZ387" s="415"/>
      <c r="EA387" s="415"/>
      <c r="EB387" s="415"/>
      <c r="EC387" s="415"/>
      <c r="ED387" s="415"/>
      <c r="EE387" s="415"/>
      <c r="EF387" s="415"/>
      <c r="EG387" s="415"/>
      <c r="EH387" s="415"/>
      <c r="EI387" s="415"/>
      <c r="EJ387" s="415"/>
      <c r="EK387" s="415"/>
      <c r="EL387" s="415"/>
      <c r="EM387" s="415"/>
      <c r="EN387" s="415"/>
      <c r="EO387" s="415"/>
      <c r="EP387" s="415"/>
      <c r="EQ387" s="415"/>
      <c r="ER387" s="415"/>
      <c r="ES387" s="415"/>
      <c r="ET387" s="415"/>
      <c r="EU387" s="415"/>
      <c r="EV387" s="415"/>
      <c r="EW387" s="415"/>
      <c r="EX387" s="415"/>
      <c r="EY387" s="415"/>
      <c r="EZ387" s="415"/>
      <c r="FA387" s="415"/>
      <c r="FB387" s="415"/>
      <c r="FC387" s="415"/>
      <c r="FD387" s="415"/>
      <c r="FE387" s="415"/>
      <c r="FF387" s="415"/>
      <c r="FG387" s="415"/>
      <c r="FH387" s="415"/>
      <c r="FI387" s="415"/>
      <c r="FJ387" s="415"/>
      <c r="FK387" s="415"/>
      <c r="FL387" s="415"/>
      <c r="FM387" s="415"/>
      <c r="FN387" s="415"/>
      <c r="FO387" s="415"/>
      <c r="FP387" s="415"/>
      <c r="FQ387" s="415"/>
      <c r="FR387" s="415"/>
      <c r="FS387" s="415"/>
      <c r="FT387" s="415"/>
      <c r="FU387" s="415"/>
      <c r="FV387" s="415"/>
      <c r="FW387" s="415"/>
      <c r="FX387" s="415"/>
      <c r="FY387" s="415"/>
      <c r="FZ387" s="415"/>
      <c r="GA387" s="415"/>
      <c r="GB387" s="415"/>
      <c r="GC387" s="415"/>
      <c r="GD387" s="415"/>
      <c r="GE387" s="415"/>
      <c r="GF387" s="415"/>
      <c r="GG387" s="415"/>
      <c r="GH387" s="415"/>
      <c r="GI387" s="415"/>
      <c r="GJ387" s="415"/>
      <c r="GK387" s="415"/>
      <c r="GL387" s="415"/>
      <c r="GM387" s="415"/>
      <c r="GN387" s="415"/>
      <c r="GO387" s="415"/>
      <c r="GP387" s="415"/>
      <c r="GQ387" s="415"/>
      <c r="GR387" s="415"/>
      <c r="GS387" s="415"/>
      <c r="GT387" s="415"/>
      <c r="GU387" s="415"/>
      <c r="GV387" s="417" t="str">
        <f t="shared" si="537"/>
        <v/>
      </c>
      <c r="GW387" s="415"/>
    </row>
    <row r="388" spans="1:205">
      <c r="A388" s="418"/>
      <c r="B388" s="418"/>
      <c r="C388" s="454"/>
      <c r="D388" s="415"/>
      <c r="E388" s="415"/>
      <c r="F388" s="415"/>
      <c r="G388" s="415"/>
      <c r="H388" s="415"/>
      <c r="I388" s="415"/>
      <c r="J388" s="415"/>
      <c r="K388" s="415"/>
      <c r="L388" s="415"/>
      <c r="M388" s="415"/>
      <c r="N388" s="415"/>
      <c r="O388" s="415"/>
      <c r="P388" s="415"/>
      <c r="Q388" s="415"/>
      <c r="R388" s="415"/>
      <c r="S388" s="415"/>
      <c r="T388" s="415"/>
      <c r="U388" s="415"/>
      <c r="V388" s="415"/>
      <c r="W388" s="415"/>
      <c r="X388" s="415"/>
      <c r="Y388" s="415"/>
      <c r="Z388" s="415"/>
      <c r="AA388" s="415"/>
      <c r="AB388" s="415"/>
      <c r="AC388" s="415"/>
      <c r="AD388" s="415"/>
      <c r="AE388" s="415"/>
      <c r="AF388" s="415"/>
      <c r="AG388" s="415"/>
      <c r="AH388" s="415"/>
      <c r="AI388" s="415"/>
      <c r="AJ388" s="415"/>
      <c r="AK388" s="415"/>
      <c r="AL388" s="415"/>
      <c r="AM388" s="415"/>
      <c r="AN388" s="415"/>
      <c r="AO388" s="415"/>
      <c r="AP388" s="415"/>
      <c r="AQ388" s="415"/>
      <c r="AR388" s="415"/>
      <c r="AS388" s="415"/>
      <c r="AT388" s="415"/>
      <c r="AU388" s="415"/>
      <c r="AV388" s="415"/>
      <c r="AW388" s="415"/>
      <c r="AX388" s="415"/>
      <c r="AY388" s="415"/>
      <c r="AZ388" s="415"/>
      <c r="BA388" s="415"/>
      <c r="BB388" s="415"/>
      <c r="BC388" s="415"/>
      <c r="BD388" s="415"/>
      <c r="BE388" s="415"/>
      <c r="BF388" s="415"/>
      <c r="BG388" s="415"/>
      <c r="BH388" s="415"/>
      <c r="BI388" s="415"/>
      <c r="BJ388" s="415"/>
      <c r="BK388" s="415"/>
      <c r="BL388" s="415"/>
      <c r="BM388" s="415"/>
      <c r="BN388" s="415"/>
      <c r="BO388" s="415"/>
      <c r="BP388" s="415"/>
      <c r="BQ388" s="415"/>
      <c r="BR388" s="415"/>
      <c r="BS388" s="415"/>
      <c r="BT388" s="415"/>
      <c r="BU388" s="415"/>
      <c r="BV388" s="415"/>
      <c r="BW388" s="415"/>
      <c r="BX388" s="415"/>
      <c r="BY388" s="415"/>
      <c r="BZ388" s="415"/>
      <c r="CA388" s="415"/>
      <c r="CB388" s="415"/>
      <c r="CC388" s="415"/>
      <c r="CD388" s="415"/>
      <c r="CE388" s="415"/>
      <c r="CF388" s="415"/>
      <c r="CG388" s="415"/>
      <c r="CH388" s="415"/>
      <c r="CI388" s="415"/>
      <c r="CJ388" s="415"/>
      <c r="CK388" s="415"/>
      <c r="CL388" s="415"/>
      <c r="CM388" s="415"/>
      <c r="CN388" s="415"/>
      <c r="CO388" s="415"/>
      <c r="CP388" s="415"/>
      <c r="CQ388" s="415"/>
      <c r="CR388" s="415"/>
      <c r="CS388" s="415"/>
      <c r="CT388" s="415"/>
      <c r="CU388" s="415"/>
      <c r="CV388" s="415"/>
      <c r="CW388" s="415"/>
      <c r="CX388" s="415"/>
      <c r="CY388" s="415"/>
      <c r="CZ388" s="415"/>
      <c r="DA388" s="415"/>
      <c r="DB388" s="415"/>
      <c r="DC388" s="415"/>
      <c r="DD388" s="415"/>
      <c r="DE388" s="415"/>
      <c r="DF388" s="415"/>
      <c r="DG388" s="415"/>
      <c r="DH388" s="415"/>
      <c r="DI388" s="415"/>
      <c r="DJ388" s="415"/>
      <c r="DK388" s="415"/>
      <c r="DL388" s="415"/>
      <c r="DM388" s="415"/>
      <c r="DN388" s="415"/>
      <c r="DO388" s="415"/>
      <c r="DP388" s="415"/>
      <c r="DQ388" s="415"/>
      <c r="DR388" s="415"/>
      <c r="DS388" s="415"/>
      <c r="DT388" s="415"/>
      <c r="DU388" s="415"/>
      <c r="DV388" s="415"/>
      <c r="DW388" s="415"/>
      <c r="DX388" s="415"/>
      <c r="DY388" s="415"/>
      <c r="DZ388" s="415"/>
      <c r="EA388" s="415"/>
      <c r="EB388" s="415"/>
      <c r="EC388" s="415"/>
      <c r="ED388" s="415"/>
      <c r="EE388" s="415"/>
      <c r="EF388" s="415"/>
      <c r="EG388" s="415"/>
      <c r="EH388" s="415"/>
      <c r="EI388" s="415"/>
      <c r="EJ388" s="415"/>
      <c r="EK388" s="415"/>
      <c r="EL388" s="415"/>
      <c r="EM388" s="415"/>
      <c r="EN388" s="415"/>
      <c r="EO388" s="415"/>
      <c r="EP388" s="415"/>
      <c r="EQ388" s="415"/>
      <c r="ER388" s="415"/>
      <c r="ES388" s="415"/>
      <c r="ET388" s="415"/>
      <c r="EU388" s="415"/>
      <c r="EV388" s="415"/>
      <c r="EW388" s="415"/>
      <c r="EX388" s="415"/>
      <c r="EY388" s="415"/>
      <c r="EZ388" s="415"/>
      <c r="FA388" s="415"/>
      <c r="FB388" s="415"/>
      <c r="FC388" s="415"/>
      <c r="FD388" s="415"/>
      <c r="FE388" s="415"/>
      <c r="FF388" s="415"/>
      <c r="FG388" s="415"/>
      <c r="FH388" s="415"/>
      <c r="FI388" s="415"/>
      <c r="FJ388" s="415"/>
      <c r="FK388" s="415"/>
      <c r="FL388" s="415"/>
      <c r="FM388" s="415"/>
      <c r="FN388" s="415"/>
      <c r="FO388" s="415"/>
      <c r="FP388" s="415"/>
      <c r="FQ388" s="415"/>
      <c r="FR388" s="415"/>
      <c r="FS388" s="415"/>
      <c r="FT388" s="415"/>
      <c r="FU388" s="415"/>
      <c r="FV388" s="415"/>
      <c r="FW388" s="415"/>
      <c r="FX388" s="415"/>
      <c r="FY388" s="415"/>
      <c r="FZ388" s="415"/>
      <c r="GA388" s="415"/>
      <c r="GB388" s="415"/>
      <c r="GC388" s="415"/>
      <c r="GD388" s="415"/>
      <c r="GE388" s="415"/>
      <c r="GF388" s="415"/>
      <c r="GG388" s="415"/>
      <c r="GH388" s="415"/>
      <c r="GI388" s="415"/>
      <c r="GJ388" s="415"/>
      <c r="GK388" s="415"/>
      <c r="GL388" s="415"/>
      <c r="GM388" s="415"/>
      <c r="GN388" s="415"/>
      <c r="GO388" s="415"/>
      <c r="GP388" s="415"/>
      <c r="GQ388" s="415"/>
      <c r="GR388" s="415"/>
      <c r="GS388" s="415"/>
      <c r="GT388" s="415"/>
      <c r="GU388" s="415"/>
      <c r="GV388" s="417" t="str">
        <f t="shared" si="537"/>
        <v/>
      </c>
      <c r="GW388" s="415"/>
    </row>
    <row r="389" spans="1:205">
      <c r="A389" s="418"/>
      <c r="B389" s="418"/>
      <c r="C389" s="454"/>
      <c r="D389" s="415"/>
      <c r="E389" s="415"/>
      <c r="F389" s="415"/>
      <c r="G389" s="415"/>
      <c r="H389" s="415"/>
      <c r="I389" s="415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5"/>
      <c r="BJ389" s="415"/>
      <c r="BK389" s="415"/>
      <c r="BL389" s="415"/>
      <c r="BM389" s="415"/>
      <c r="BN389" s="415"/>
      <c r="BO389" s="415"/>
      <c r="BP389" s="415"/>
      <c r="BQ389" s="415"/>
      <c r="BR389" s="415"/>
      <c r="BS389" s="415"/>
      <c r="BT389" s="415"/>
      <c r="BU389" s="415"/>
      <c r="BV389" s="415"/>
      <c r="BW389" s="415"/>
      <c r="BX389" s="415"/>
      <c r="BY389" s="415"/>
      <c r="BZ389" s="415"/>
      <c r="CA389" s="415"/>
      <c r="CB389" s="415"/>
      <c r="CC389" s="415"/>
      <c r="CD389" s="415"/>
      <c r="CE389" s="415"/>
      <c r="CF389" s="415"/>
      <c r="CG389" s="415"/>
      <c r="CH389" s="415"/>
      <c r="CI389" s="415"/>
      <c r="CJ389" s="415"/>
      <c r="CK389" s="415"/>
      <c r="CL389" s="415"/>
      <c r="CM389" s="415"/>
      <c r="CN389" s="415"/>
      <c r="CO389" s="415"/>
      <c r="CP389" s="415"/>
      <c r="CQ389" s="415"/>
      <c r="CR389" s="415"/>
      <c r="CS389" s="415"/>
      <c r="CT389" s="415"/>
      <c r="CU389" s="415"/>
      <c r="CV389" s="415"/>
      <c r="CW389" s="415"/>
      <c r="CX389" s="415"/>
      <c r="CY389" s="415"/>
      <c r="CZ389" s="415"/>
      <c r="DA389" s="415"/>
      <c r="DB389" s="415"/>
      <c r="DC389" s="415"/>
      <c r="DD389" s="415"/>
      <c r="DE389" s="415"/>
      <c r="DF389" s="415"/>
      <c r="DG389" s="415"/>
      <c r="DH389" s="415"/>
      <c r="DI389" s="415"/>
      <c r="DJ389" s="415"/>
      <c r="DK389" s="415"/>
      <c r="DL389" s="415"/>
      <c r="DM389" s="415"/>
      <c r="DN389" s="415"/>
      <c r="DO389" s="415"/>
      <c r="DP389" s="415"/>
      <c r="DQ389" s="415"/>
      <c r="DR389" s="415"/>
      <c r="DS389" s="415"/>
      <c r="DT389" s="415"/>
      <c r="DU389" s="415"/>
      <c r="DV389" s="415"/>
      <c r="DW389" s="415"/>
      <c r="DX389" s="415"/>
      <c r="DY389" s="415"/>
      <c r="DZ389" s="415"/>
      <c r="EA389" s="415"/>
      <c r="EB389" s="415"/>
      <c r="EC389" s="415"/>
      <c r="ED389" s="415"/>
      <c r="EE389" s="415"/>
      <c r="EF389" s="415"/>
      <c r="EG389" s="415"/>
      <c r="EH389" s="415"/>
      <c r="EI389" s="415"/>
      <c r="EJ389" s="415"/>
      <c r="EK389" s="415"/>
      <c r="EL389" s="415"/>
      <c r="EM389" s="415"/>
      <c r="EN389" s="415"/>
      <c r="EO389" s="415"/>
      <c r="EP389" s="415"/>
      <c r="EQ389" s="415"/>
      <c r="ER389" s="415"/>
      <c r="ES389" s="415"/>
      <c r="ET389" s="415"/>
      <c r="EU389" s="415"/>
      <c r="EV389" s="415"/>
      <c r="EW389" s="415"/>
      <c r="EX389" s="415"/>
      <c r="EY389" s="415"/>
      <c r="EZ389" s="415"/>
      <c r="FA389" s="415"/>
      <c r="FB389" s="415"/>
      <c r="FC389" s="415"/>
      <c r="FD389" s="415"/>
      <c r="FE389" s="415"/>
      <c r="FF389" s="415"/>
      <c r="FG389" s="415"/>
      <c r="FH389" s="415"/>
      <c r="FI389" s="415"/>
      <c r="FJ389" s="415"/>
      <c r="FK389" s="415"/>
      <c r="FL389" s="415"/>
      <c r="FM389" s="415"/>
      <c r="FN389" s="415"/>
      <c r="FO389" s="415"/>
      <c r="FP389" s="415"/>
      <c r="FQ389" s="415"/>
      <c r="FR389" s="415"/>
      <c r="FS389" s="415"/>
      <c r="FT389" s="415"/>
      <c r="FU389" s="415"/>
      <c r="FV389" s="415"/>
      <c r="FW389" s="415"/>
      <c r="FX389" s="415"/>
      <c r="FY389" s="415"/>
      <c r="FZ389" s="415"/>
      <c r="GA389" s="415"/>
      <c r="GB389" s="415"/>
      <c r="GC389" s="415"/>
      <c r="GD389" s="415"/>
      <c r="GE389" s="415"/>
      <c r="GF389" s="415"/>
      <c r="GG389" s="415"/>
      <c r="GH389" s="415"/>
      <c r="GI389" s="415"/>
      <c r="GJ389" s="415"/>
      <c r="GK389" s="415"/>
      <c r="GL389" s="415"/>
      <c r="GM389" s="415"/>
      <c r="GN389" s="415"/>
      <c r="GO389" s="415"/>
      <c r="GP389" s="415"/>
      <c r="GQ389" s="415"/>
      <c r="GR389" s="415"/>
      <c r="GS389" s="415"/>
      <c r="GT389" s="415"/>
      <c r="GU389" s="415"/>
      <c r="GV389" s="417" t="str">
        <f t="shared" si="537"/>
        <v/>
      </c>
      <c r="GW389" s="415"/>
    </row>
    <row r="390" spans="1:205">
      <c r="A390" s="418"/>
      <c r="B390" s="418"/>
      <c r="C390" s="454"/>
      <c r="D390" s="415"/>
      <c r="E390" s="415"/>
      <c r="F390" s="415"/>
      <c r="G390" s="415"/>
      <c r="H390" s="415"/>
      <c r="I390" s="415"/>
      <c r="J390" s="415"/>
      <c r="K390" s="415"/>
      <c r="L390" s="415"/>
      <c r="M390" s="415"/>
      <c r="N390" s="415"/>
      <c r="O390" s="415"/>
      <c r="P390" s="415"/>
      <c r="Q390" s="415"/>
      <c r="R390" s="415"/>
      <c r="S390" s="415"/>
      <c r="T390" s="415"/>
      <c r="U390" s="415"/>
      <c r="V390" s="415"/>
      <c r="W390" s="415"/>
      <c r="X390" s="415"/>
      <c r="Y390" s="415"/>
      <c r="Z390" s="415"/>
      <c r="AA390" s="415"/>
      <c r="AB390" s="415"/>
      <c r="AC390" s="415"/>
      <c r="AD390" s="415"/>
      <c r="AE390" s="415"/>
      <c r="AF390" s="415"/>
      <c r="AG390" s="415"/>
      <c r="AH390" s="415"/>
      <c r="AI390" s="415"/>
      <c r="AJ390" s="415"/>
      <c r="AK390" s="415"/>
      <c r="AL390" s="415"/>
      <c r="AM390" s="415"/>
      <c r="AN390" s="415"/>
      <c r="AO390" s="415"/>
      <c r="AP390" s="415"/>
      <c r="AQ390" s="415"/>
      <c r="AR390" s="415"/>
      <c r="AS390" s="415"/>
      <c r="AT390" s="415"/>
      <c r="AU390" s="415"/>
      <c r="AV390" s="415"/>
      <c r="AW390" s="415"/>
      <c r="AX390" s="415"/>
      <c r="AY390" s="415"/>
      <c r="AZ390" s="415"/>
      <c r="BA390" s="415"/>
      <c r="BB390" s="415"/>
      <c r="BC390" s="415"/>
      <c r="BD390" s="415"/>
      <c r="BE390" s="415"/>
      <c r="BF390" s="415"/>
      <c r="BG390" s="415"/>
      <c r="BH390" s="415"/>
      <c r="BI390" s="415"/>
      <c r="BJ390" s="415"/>
      <c r="BK390" s="415"/>
      <c r="BL390" s="415"/>
      <c r="BM390" s="415"/>
      <c r="BN390" s="415"/>
      <c r="BO390" s="415"/>
      <c r="BP390" s="415"/>
      <c r="BQ390" s="415"/>
      <c r="BR390" s="415"/>
      <c r="BS390" s="415"/>
      <c r="BT390" s="415"/>
      <c r="BU390" s="415"/>
      <c r="BV390" s="415"/>
      <c r="BW390" s="415"/>
      <c r="BX390" s="415"/>
      <c r="BY390" s="415"/>
      <c r="BZ390" s="415"/>
      <c r="CA390" s="415"/>
      <c r="CB390" s="415"/>
      <c r="CC390" s="415"/>
      <c r="CD390" s="415"/>
      <c r="CE390" s="415"/>
      <c r="CF390" s="415"/>
      <c r="CG390" s="415"/>
      <c r="CH390" s="415"/>
      <c r="CI390" s="415"/>
      <c r="CJ390" s="415"/>
      <c r="CK390" s="415"/>
      <c r="CL390" s="415"/>
      <c r="CM390" s="415"/>
      <c r="CN390" s="415"/>
      <c r="CO390" s="415"/>
      <c r="CP390" s="415"/>
      <c r="CQ390" s="415"/>
      <c r="CR390" s="415"/>
      <c r="CS390" s="415"/>
      <c r="CT390" s="415"/>
      <c r="CU390" s="415"/>
      <c r="CV390" s="415"/>
      <c r="CW390" s="415"/>
      <c r="CX390" s="415"/>
      <c r="CY390" s="415"/>
      <c r="CZ390" s="415"/>
      <c r="DA390" s="415"/>
      <c r="DB390" s="415"/>
      <c r="DC390" s="415"/>
      <c r="DD390" s="415"/>
      <c r="DE390" s="415"/>
      <c r="DF390" s="415"/>
      <c r="DG390" s="415"/>
      <c r="DH390" s="415"/>
      <c r="DI390" s="415"/>
      <c r="DJ390" s="415"/>
      <c r="DK390" s="415"/>
      <c r="DL390" s="415"/>
      <c r="DM390" s="415"/>
      <c r="DN390" s="415"/>
      <c r="DO390" s="415"/>
      <c r="DP390" s="415"/>
      <c r="DQ390" s="415"/>
      <c r="DR390" s="415"/>
      <c r="DS390" s="415"/>
      <c r="DT390" s="415"/>
      <c r="DU390" s="415"/>
      <c r="DV390" s="415"/>
      <c r="DW390" s="415"/>
      <c r="DX390" s="415"/>
      <c r="DY390" s="415"/>
      <c r="DZ390" s="415"/>
      <c r="EA390" s="415"/>
      <c r="EB390" s="415"/>
      <c r="EC390" s="415"/>
      <c r="ED390" s="415"/>
      <c r="EE390" s="415"/>
      <c r="EF390" s="415"/>
      <c r="EG390" s="415"/>
      <c r="EH390" s="415"/>
      <c r="EI390" s="415"/>
      <c r="EJ390" s="415"/>
      <c r="EK390" s="415"/>
      <c r="EL390" s="415"/>
      <c r="EM390" s="415"/>
      <c r="EN390" s="415"/>
      <c r="EO390" s="415"/>
      <c r="EP390" s="415"/>
      <c r="EQ390" s="415"/>
      <c r="ER390" s="415"/>
      <c r="ES390" s="415"/>
      <c r="ET390" s="415"/>
      <c r="EU390" s="415"/>
      <c r="EV390" s="415"/>
      <c r="EW390" s="415"/>
      <c r="EX390" s="415"/>
      <c r="EY390" s="415"/>
      <c r="EZ390" s="415"/>
      <c r="FA390" s="415"/>
      <c r="FB390" s="415"/>
      <c r="FC390" s="415"/>
      <c r="FD390" s="415"/>
      <c r="FE390" s="415"/>
      <c r="FF390" s="415"/>
      <c r="FG390" s="415"/>
      <c r="FH390" s="415"/>
      <c r="FI390" s="415"/>
      <c r="FJ390" s="415"/>
      <c r="FK390" s="415"/>
      <c r="FL390" s="415"/>
      <c r="FM390" s="415"/>
      <c r="FN390" s="415"/>
      <c r="FO390" s="415"/>
      <c r="FP390" s="415"/>
      <c r="FQ390" s="415"/>
      <c r="FR390" s="415"/>
      <c r="FS390" s="415"/>
      <c r="FT390" s="415"/>
      <c r="FU390" s="415"/>
      <c r="FV390" s="415"/>
      <c r="FW390" s="415"/>
      <c r="FX390" s="415"/>
      <c r="FY390" s="415"/>
      <c r="FZ390" s="415"/>
      <c r="GA390" s="415"/>
      <c r="GB390" s="415"/>
      <c r="GC390" s="415"/>
      <c r="GD390" s="415"/>
      <c r="GE390" s="415"/>
      <c r="GF390" s="415"/>
      <c r="GG390" s="415"/>
      <c r="GH390" s="415"/>
      <c r="GI390" s="415"/>
      <c r="GJ390" s="415"/>
      <c r="GK390" s="415"/>
      <c r="GL390" s="415"/>
      <c r="GM390" s="415"/>
      <c r="GN390" s="415"/>
      <c r="GO390" s="415"/>
      <c r="GP390" s="415"/>
      <c r="GQ390" s="415"/>
      <c r="GR390" s="415"/>
      <c r="GS390" s="415"/>
      <c r="GT390" s="415"/>
      <c r="GU390" s="415"/>
      <c r="GV390" s="417" t="str">
        <f t="shared" si="537"/>
        <v/>
      </c>
      <c r="GW390" s="415"/>
    </row>
    <row r="391" spans="1:205">
      <c r="A391" s="418"/>
      <c r="B391" s="418"/>
      <c r="C391" s="454"/>
      <c r="D391" s="415"/>
      <c r="E391" s="415"/>
      <c r="F391" s="415"/>
      <c r="G391" s="415"/>
      <c r="H391" s="415"/>
      <c r="I391" s="415"/>
      <c r="J391" s="415"/>
      <c r="K391" s="415"/>
      <c r="L391" s="415"/>
      <c r="M391" s="415"/>
      <c r="N391" s="415"/>
      <c r="O391" s="415"/>
      <c r="P391" s="415"/>
      <c r="Q391" s="415"/>
      <c r="R391" s="415"/>
      <c r="S391" s="415"/>
      <c r="T391" s="415"/>
      <c r="U391" s="415"/>
      <c r="V391" s="415"/>
      <c r="W391" s="415"/>
      <c r="X391" s="415"/>
      <c r="Y391" s="415"/>
      <c r="Z391" s="415"/>
      <c r="AA391" s="415"/>
      <c r="AB391" s="415"/>
      <c r="AC391" s="415"/>
      <c r="AD391" s="415"/>
      <c r="AE391" s="415"/>
      <c r="AF391" s="415"/>
      <c r="AG391" s="415"/>
      <c r="AH391" s="415"/>
      <c r="AI391" s="415"/>
      <c r="AJ391" s="415"/>
      <c r="AK391" s="415"/>
      <c r="AL391" s="415"/>
      <c r="AM391" s="415"/>
      <c r="AN391" s="415"/>
      <c r="AO391" s="415"/>
      <c r="AP391" s="415"/>
      <c r="AQ391" s="415"/>
      <c r="AR391" s="415"/>
      <c r="AS391" s="415"/>
      <c r="AT391" s="415"/>
      <c r="AU391" s="415"/>
      <c r="AV391" s="415"/>
      <c r="AW391" s="415"/>
      <c r="AX391" s="415"/>
      <c r="AY391" s="415"/>
      <c r="AZ391" s="415"/>
      <c r="BA391" s="415"/>
      <c r="BB391" s="415"/>
      <c r="BC391" s="415"/>
      <c r="BD391" s="415"/>
      <c r="BE391" s="415"/>
      <c r="BF391" s="415"/>
      <c r="BG391" s="415"/>
      <c r="BH391" s="415"/>
      <c r="BI391" s="415"/>
      <c r="BJ391" s="415"/>
      <c r="BK391" s="415"/>
      <c r="BL391" s="415"/>
      <c r="BM391" s="415"/>
      <c r="BN391" s="415"/>
      <c r="BO391" s="415"/>
      <c r="BP391" s="415"/>
      <c r="BQ391" s="415"/>
      <c r="BR391" s="415"/>
      <c r="BS391" s="415"/>
      <c r="BT391" s="415"/>
      <c r="BU391" s="415"/>
      <c r="BV391" s="415"/>
      <c r="BW391" s="415"/>
      <c r="BX391" s="415"/>
      <c r="BY391" s="415"/>
      <c r="BZ391" s="415"/>
      <c r="CA391" s="415"/>
      <c r="CB391" s="415"/>
      <c r="CC391" s="415"/>
      <c r="CD391" s="415"/>
      <c r="CE391" s="415"/>
      <c r="CF391" s="415"/>
      <c r="CG391" s="415"/>
      <c r="CH391" s="415"/>
      <c r="CI391" s="415"/>
      <c r="CJ391" s="415"/>
      <c r="CK391" s="415"/>
      <c r="CL391" s="415"/>
      <c r="CM391" s="415"/>
      <c r="CN391" s="415"/>
      <c r="CO391" s="415"/>
      <c r="CP391" s="415"/>
      <c r="CQ391" s="415"/>
      <c r="CR391" s="415"/>
      <c r="CS391" s="415"/>
      <c r="CT391" s="415"/>
      <c r="CU391" s="415"/>
      <c r="CV391" s="415"/>
      <c r="CW391" s="415"/>
      <c r="CX391" s="415"/>
      <c r="CY391" s="415"/>
      <c r="CZ391" s="415"/>
      <c r="DA391" s="415"/>
      <c r="DB391" s="415"/>
      <c r="DC391" s="415"/>
      <c r="DD391" s="415"/>
      <c r="DE391" s="415"/>
      <c r="DF391" s="415"/>
      <c r="DG391" s="415"/>
      <c r="DH391" s="415"/>
      <c r="DI391" s="415"/>
      <c r="DJ391" s="415"/>
      <c r="DK391" s="415"/>
      <c r="DL391" s="415"/>
      <c r="DM391" s="415"/>
      <c r="DN391" s="415"/>
      <c r="DO391" s="415"/>
      <c r="DP391" s="415"/>
      <c r="DQ391" s="415"/>
      <c r="DR391" s="415"/>
      <c r="DS391" s="415"/>
      <c r="DT391" s="415"/>
      <c r="DU391" s="415"/>
      <c r="DV391" s="415"/>
      <c r="DW391" s="415"/>
      <c r="DX391" s="415"/>
      <c r="DY391" s="415"/>
      <c r="DZ391" s="415"/>
      <c r="EA391" s="415"/>
      <c r="EB391" s="415"/>
      <c r="EC391" s="415"/>
      <c r="ED391" s="415"/>
      <c r="EE391" s="415"/>
      <c r="EF391" s="415"/>
      <c r="EG391" s="415"/>
      <c r="EH391" s="415"/>
      <c r="EI391" s="415"/>
      <c r="EJ391" s="415"/>
      <c r="EK391" s="415"/>
      <c r="EL391" s="415"/>
      <c r="EM391" s="415"/>
      <c r="EN391" s="415"/>
      <c r="EO391" s="415"/>
      <c r="EP391" s="415"/>
      <c r="EQ391" s="415"/>
      <c r="ER391" s="415"/>
      <c r="ES391" s="415"/>
      <c r="ET391" s="415"/>
      <c r="EU391" s="415"/>
      <c r="EV391" s="415"/>
      <c r="EW391" s="415"/>
      <c r="EX391" s="415"/>
      <c r="EY391" s="415"/>
      <c r="EZ391" s="415"/>
      <c r="FA391" s="415"/>
      <c r="FB391" s="415"/>
      <c r="FC391" s="415"/>
      <c r="FD391" s="415"/>
      <c r="FE391" s="415"/>
      <c r="FF391" s="415"/>
      <c r="FG391" s="415"/>
      <c r="FH391" s="415"/>
      <c r="FI391" s="415"/>
      <c r="FJ391" s="415"/>
      <c r="FK391" s="415"/>
      <c r="FL391" s="415"/>
      <c r="FM391" s="415"/>
      <c r="FN391" s="415"/>
      <c r="FO391" s="415"/>
      <c r="FP391" s="415"/>
      <c r="FQ391" s="415"/>
      <c r="FR391" s="415"/>
      <c r="FS391" s="415"/>
      <c r="FT391" s="415"/>
      <c r="FU391" s="415"/>
      <c r="FV391" s="415"/>
      <c r="FW391" s="415"/>
      <c r="FX391" s="415"/>
      <c r="FY391" s="415"/>
      <c r="FZ391" s="415"/>
      <c r="GA391" s="415"/>
      <c r="GB391" s="415"/>
      <c r="GC391" s="415"/>
      <c r="GD391" s="415"/>
      <c r="GE391" s="415"/>
      <c r="GF391" s="415"/>
      <c r="GG391" s="415"/>
      <c r="GH391" s="415"/>
      <c r="GI391" s="415"/>
      <c r="GJ391" s="415"/>
      <c r="GK391" s="415"/>
      <c r="GL391" s="415"/>
      <c r="GM391" s="415"/>
      <c r="GN391" s="415"/>
      <c r="GO391" s="415"/>
      <c r="GP391" s="415"/>
      <c r="GQ391" s="415"/>
      <c r="GR391" s="415"/>
      <c r="GS391" s="415"/>
      <c r="GT391" s="415"/>
      <c r="GU391" s="415"/>
      <c r="GV391" s="417" t="str">
        <f t="shared" si="537"/>
        <v/>
      </c>
      <c r="GW391" s="415"/>
    </row>
    <row r="392" spans="1:205">
      <c r="A392" s="418"/>
      <c r="B392" s="418"/>
      <c r="C392" s="454"/>
      <c r="D392" s="415"/>
      <c r="E392" s="415"/>
      <c r="F392" s="415"/>
      <c r="G392" s="415"/>
      <c r="H392" s="415"/>
      <c r="I392" s="415"/>
      <c r="J392" s="415"/>
      <c r="K392" s="415"/>
      <c r="L392" s="415"/>
      <c r="M392" s="415"/>
      <c r="N392" s="415"/>
      <c r="O392" s="415"/>
      <c r="P392" s="415"/>
      <c r="Q392" s="415"/>
      <c r="R392" s="415"/>
      <c r="S392" s="415"/>
      <c r="T392" s="415"/>
      <c r="U392" s="415"/>
      <c r="V392" s="415"/>
      <c r="W392" s="415"/>
      <c r="X392" s="415"/>
      <c r="Y392" s="415"/>
      <c r="Z392" s="415"/>
      <c r="AA392" s="415"/>
      <c r="AB392" s="415"/>
      <c r="AC392" s="415"/>
      <c r="AD392" s="415"/>
      <c r="AE392" s="415"/>
      <c r="AF392" s="415"/>
      <c r="AG392" s="415"/>
      <c r="AH392" s="415"/>
      <c r="AI392" s="415"/>
      <c r="AJ392" s="415"/>
      <c r="AK392" s="415"/>
      <c r="AL392" s="415"/>
      <c r="AM392" s="415"/>
      <c r="AN392" s="415"/>
      <c r="AO392" s="415"/>
      <c r="AP392" s="415"/>
      <c r="AQ392" s="415"/>
      <c r="AR392" s="415"/>
      <c r="AS392" s="415"/>
      <c r="AT392" s="415"/>
      <c r="AU392" s="415"/>
      <c r="AV392" s="415"/>
      <c r="AW392" s="415"/>
      <c r="AX392" s="415"/>
      <c r="AY392" s="415"/>
      <c r="AZ392" s="415"/>
      <c r="BA392" s="415"/>
      <c r="BB392" s="415"/>
      <c r="BC392" s="415"/>
      <c r="BD392" s="415"/>
      <c r="BE392" s="415"/>
      <c r="BF392" s="415"/>
      <c r="BG392" s="415"/>
      <c r="BH392" s="415"/>
      <c r="BI392" s="415"/>
      <c r="BJ392" s="415"/>
      <c r="BK392" s="415"/>
      <c r="BL392" s="415"/>
      <c r="BM392" s="415"/>
      <c r="BN392" s="415"/>
      <c r="BO392" s="415"/>
      <c r="BP392" s="415"/>
      <c r="BQ392" s="415"/>
      <c r="BR392" s="415"/>
      <c r="BS392" s="415"/>
      <c r="BT392" s="415"/>
      <c r="BU392" s="415"/>
      <c r="BV392" s="415"/>
      <c r="BW392" s="415"/>
      <c r="BX392" s="415"/>
      <c r="BY392" s="415"/>
      <c r="BZ392" s="415"/>
      <c r="CA392" s="415"/>
      <c r="CB392" s="415"/>
      <c r="CC392" s="415"/>
      <c r="CD392" s="415"/>
      <c r="CE392" s="415"/>
      <c r="CF392" s="415"/>
      <c r="CG392" s="415"/>
      <c r="CH392" s="415"/>
      <c r="CI392" s="415"/>
      <c r="CJ392" s="415"/>
      <c r="CK392" s="415"/>
      <c r="CL392" s="415"/>
      <c r="CM392" s="415"/>
      <c r="CN392" s="415"/>
      <c r="CO392" s="415"/>
      <c r="CP392" s="415"/>
      <c r="CQ392" s="415"/>
      <c r="CR392" s="415"/>
      <c r="CS392" s="415"/>
      <c r="CT392" s="415"/>
      <c r="CU392" s="415"/>
      <c r="CV392" s="415"/>
      <c r="CW392" s="415"/>
      <c r="CX392" s="415"/>
      <c r="CY392" s="415"/>
      <c r="CZ392" s="415"/>
      <c r="DA392" s="415"/>
      <c r="DB392" s="415"/>
      <c r="DC392" s="415"/>
      <c r="DD392" s="415"/>
      <c r="DE392" s="415"/>
      <c r="DF392" s="415"/>
      <c r="DG392" s="415"/>
      <c r="DH392" s="415"/>
      <c r="DI392" s="415"/>
      <c r="DJ392" s="415"/>
      <c r="DK392" s="415"/>
      <c r="DL392" s="415"/>
      <c r="DM392" s="415"/>
      <c r="DN392" s="415"/>
      <c r="DO392" s="415"/>
      <c r="DP392" s="415"/>
      <c r="DQ392" s="415"/>
      <c r="DR392" s="415"/>
      <c r="DS392" s="415"/>
      <c r="DT392" s="415"/>
      <c r="DU392" s="415"/>
      <c r="DV392" s="415"/>
      <c r="DW392" s="415"/>
      <c r="DX392" s="415"/>
      <c r="DY392" s="415"/>
      <c r="DZ392" s="415"/>
      <c r="EA392" s="415"/>
      <c r="EB392" s="415"/>
      <c r="EC392" s="415"/>
      <c r="ED392" s="415"/>
      <c r="EE392" s="415"/>
      <c r="EF392" s="415"/>
      <c r="EG392" s="415"/>
      <c r="EH392" s="415"/>
      <c r="EI392" s="415"/>
      <c r="EJ392" s="415"/>
      <c r="EK392" s="415"/>
      <c r="EL392" s="415"/>
      <c r="EM392" s="415"/>
      <c r="EN392" s="415"/>
      <c r="EO392" s="415"/>
      <c r="EP392" s="415"/>
      <c r="EQ392" s="415"/>
      <c r="ER392" s="415"/>
      <c r="ES392" s="415"/>
      <c r="ET392" s="415"/>
      <c r="EU392" s="415"/>
      <c r="EV392" s="415"/>
      <c r="EW392" s="415"/>
      <c r="EX392" s="415"/>
      <c r="EY392" s="415"/>
      <c r="EZ392" s="415"/>
      <c r="FA392" s="415"/>
      <c r="FB392" s="415"/>
      <c r="FC392" s="415"/>
      <c r="FD392" s="415"/>
      <c r="FE392" s="415"/>
      <c r="FF392" s="415"/>
      <c r="FG392" s="415"/>
      <c r="FH392" s="415"/>
      <c r="FI392" s="415"/>
      <c r="FJ392" s="415"/>
      <c r="FK392" s="415"/>
      <c r="FL392" s="415"/>
      <c r="FM392" s="415"/>
      <c r="FN392" s="415"/>
      <c r="FO392" s="415"/>
      <c r="FP392" s="415"/>
      <c r="FQ392" s="415"/>
      <c r="FR392" s="415"/>
      <c r="FS392" s="415"/>
      <c r="FT392" s="415"/>
      <c r="FU392" s="415"/>
      <c r="FV392" s="415"/>
      <c r="FW392" s="415"/>
      <c r="FX392" s="415"/>
      <c r="FY392" s="415"/>
      <c r="FZ392" s="415"/>
      <c r="GA392" s="415"/>
      <c r="GB392" s="415"/>
      <c r="GC392" s="415"/>
      <c r="GD392" s="415"/>
      <c r="GE392" s="415"/>
      <c r="GF392" s="415"/>
      <c r="GG392" s="415"/>
      <c r="GH392" s="415"/>
      <c r="GI392" s="415"/>
      <c r="GJ392" s="415"/>
      <c r="GK392" s="415"/>
      <c r="GL392" s="415"/>
      <c r="GM392" s="415"/>
      <c r="GN392" s="415"/>
      <c r="GO392" s="415"/>
      <c r="GP392" s="415"/>
      <c r="GQ392" s="415"/>
      <c r="GR392" s="415"/>
      <c r="GS392" s="415"/>
      <c r="GT392" s="415"/>
      <c r="GU392" s="415"/>
      <c r="GV392" s="417" t="str">
        <f t="shared" si="537"/>
        <v/>
      </c>
      <c r="GW392" s="415"/>
    </row>
    <row r="393" spans="1:205">
      <c r="A393" s="418"/>
      <c r="B393" s="418"/>
      <c r="C393" s="454"/>
      <c r="D393" s="415"/>
      <c r="E393" s="415"/>
      <c r="F393" s="415"/>
      <c r="G393" s="415"/>
      <c r="H393" s="415"/>
      <c r="I393" s="415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5"/>
      <c r="BJ393" s="415"/>
      <c r="BK393" s="415"/>
      <c r="BL393" s="415"/>
      <c r="BM393" s="415"/>
      <c r="BN393" s="415"/>
      <c r="BO393" s="415"/>
      <c r="BP393" s="415"/>
      <c r="BQ393" s="415"/>
      <c r="BR393" s="415"/>
      <c r="BS393" s="415"/>
      <c r="BT393" s="415"/>
      <c r="BU393" s="415"/>
      <c r="BV393" s="415"/>
      <c r="BW393" s="415"/>
      <c r="BX393" s="415"/>
      <c r="BY393" s="415"/>
      <c r="BZ393" s="415"/>
      <c r="CA393" s="415"/>
      <c r="CB393" s="415"/>
      <c r="CC393" s="415"/>
      <c r="CD393" s="415"/>
      <c r="CE393" s="415"/>
      <c r="CF393" s="415"/>
      <c r="CG393" s="415"/>
      <c r="CH393" s="415"/>
      <c r="CI393" s="415"/>
      <c r="CJ393" s="415"/>
      <c r="CK393" s="415"/>
      <c r="CL393" s="415"/>
      <c r="CM393" s="415"/>
      <c r="CN393" s="415"/>
      <c r="CO393" s="415"/>
      <c r="CP393" s="415"/>
      <c r="CQ393" s="415"/>
      <c r="CR393" s="415"/>
      <c r="CS393" s="415"/>
      <c r="CT393" s="415"/>
      <c r="CU393" s="415"/>
      <c r="CV393" s="415"/>
      <c r="CW393" s="415"/>
      <c r="CX393" s="415"/>
      <c r="CY393" s="415"/>
      <c r="CZ393" s="415"/>
      <c r="DA393" s="415"/>
      <c r="DB393" s="415"/>
      <c r="DC393" s="415"/>
      <c r="DD393" s="415"/>
      <c r="DE393" s="415"/>
      <c r="DF393" s="415"/>
      <c r="DG393" s="415"/>
      <c r="DH393" s="415"/>
      <c r="DI393" s="415"/>
      <c r="DJ393" s="415"/>
      <c r="DK393" s="415"/>
      <c r="DL393" s="415"/>
      <c r="DM393" s="415"/>
      <c r="DN393" s="415"/>
      <c r="DO393" s="415"/>
      <c r="DP393" s="415"/>
      <c r="DQ393" s="415"/>
      <c r="DR393" s="415"/>
      <c r="DS393" s="415"/>
      <c r="DT393" s="415"/>
      <c r="DU393" s="415"/>
      <c r="DV393" s="415"/>
      <c r="DW393" s="415"/>
      <c r="DX393" s="415"/>
      <c r="DY393" s="415"/>
      <c r="DZ393" s="415"/>
      <c r="EA393" s="415"/>
      <c r="EB393" s="415"/>
      <c r="EC393" s="415"/>
      <c r="ED393" s="415"/>
      <c r="EE393" s="415"/>
      <c r="EF393" s="415"/>
      <c r="EG393" s="415"/>
      <c r="EH393" s="415"/>
      <c r="EI393" s="415"/>
      <c r="EJ393" s="415"/>
      <c r="EK393" s="415"/>
      <c r="EL393" s="415"/>
      <c r="EM393" s="415"/>
      <c r="EN393" s="415"/>
      <c r="EO393" s="415"/>
      <c r="EP393" s="415"/>
      <c r="EQ393" s="415"/>
      <c r="ER393" s="415"/>
      <c r="ES393" s="415"/>
      <c r="ET393" s="415"/>
      <c r="EU393" s="415"/>
      <c r="EV393" s="415"/>
      <c r="EW393" s="415"/>
      <c r="EX393" s="415"/>
      <c r="EY393" s="415"/>
      <c r="EZ393" s="415"/>
      <c r="FA393" s="415"/>
      <c r="FB393" s="415"/>
      <c r="FC393" s="415"/>
      <c r="FD393" s="415"/>
      <c r="FE393" s="415"/>
      <c r="FF393" s="415"/>
      <c r="FG393" s="415"/>
      <c r="FH393" s="415"/>
      <c r="FI393" s="415"/>
      <c r="FJ393" s="415"/>
      <c r="FK393" s="415"/>
      <c r="FL393" s="415"/>
      <c r="FM393" s="415"/>
      <c r="FN393" s="415"/>
      <c r="FO393" s="415"/>
      <c r="FP393" s="415"/>
      <c r="FQ393" s="415"/>
      <c r="FR393" s="415"/>
      <c r="FS393" s="415"/>
      <c r="FT393" s="415"/>
      <c r="FU393" s="415"/>
      <c r="FV393" s="415"/>
      <c r="FW393" s="415"/>
      <c r="FX393" s="415"/>
      <c r="FY393" s="415"/>
      <c r="FZ393" s="415"/>
      <c r="GA393" s="415"/>
      <c r="GB393" s="415"/>
      <c r="GC393" s="415"/>
      <c r="GD393" s="415"/>
      <c r="GE393" s="415"/>
      <c r="GF393" s="415"/>
      <c r="GG393" s="415"/>
      <c r="GH393" s="415"/>
      <c r="GI393" s="415"/>
      <c r="GJ393" s="415"/>
      <c r="GK393" s="415"/>
      <c r="GL393" s="415"/>
      <c r="GM393" s="415"/>
      <c r="GN393" s="415"/>
      <c r="GO393" s="415"/>
      <c r="GP393" s="415"/>
      <c r="GQ393" s="415"/>
      <c r="GR393" s="415"/>
      <c r="GS393" s="415"/>
      <c r="GT393" s="415"/>
      <c r="GU393" s="415"/>
      <c r="GV393" s="417" t="str">
        <f t="shared" si="537"/>
        <v/>
      </c>
      <c r="GW393" s="415"/>
    </row>
    <row r="394" spans="1:205">
      <c r="A394" s="418"/>
      <c r="B394" s="418"/>
      <c r="C394" s="454"/>
      <c r="D394" s="415"/>
      <c r="E394" s="415"/>
      <c r="F394" s="415"/>
      <c r="G394" s="415"/>
      <c r="H394" s="415"/>
      <c r="I394" s="415"/>
      <c r="J394" s="415"/>
      <c r="K394" s="415"/>
      <c r="L394" s="415"/>
      <c r="M394" s="415"/>
      <c r="N394" s="415"/>
      <c r="O394" s="415"/>
      <c r="P394" s="415"/>
      <c r="Q394" s="415"/>
      <c r="R394" s="415"/>
      <c r="S394" s="415"/>
      <c r="T394" s="415"/>
      <c r="U394" s="415"/>
      <c r="V394" s="415"/>
      <c r="W394" s="415"/>
      <c r="X394" s="415"/>
      <c r="Y394" s="415"/>
      <c r="Z394" s="415"/>
      <c r="AA394" s="415"/>
      <c r="AB394" s="415"/>
      <c r="AC394" s="415"/>
      <c r="AD394" s="415"/>
      <c r="AE394" s="415"/>
      <c r="AF394" s="415"/>
      <c r="AG394" s="415"/>
      <c r="AH394" s="415"/>
      <c r="AI394" s="415"/>
      <c r="AJ394" s="415"/>
      <c r="AK394" s="415"/>
      <c r="AL394" s="415"/>
      <c r="AM394" s="415"/>
      <c r="AN394" s="415"/>
      <c r="AO394" s="415"/>
      <c r="AP394" s="415"/>
      <c r="AQ394" s="415"/>
      <c r="AR394" s="415"/>
      <c r="AS394" s="415"/>
      <c r="AT394" s="415"/>
      <c r="AU394" s="415"/>
      <c r="AV394" s="415"/>
      <c r="AW394" s="415"/>
      <c r="AX394" s="415"/>
      <c r="AY394" s="415"/>
      <c r="AZ394" s="415"/>
      <c r="BA394" s="415"/>
      <c r="BB394" s="415"/>
      <c r="BC394" s="415"/>
      <c r="BD394" s="415"/>
      <c r="BE394" s="415"/>
      <c r="BF394" s="415"/>
      <c r="BG394" s="415"/>
      <c r="BH394" s="415"/>
      <c r="BI394" s="415"/>
      <c r="BJ394" s="415"/>
      <c r="BK394" s="415"/>
      <c r="BL394" s="415"/>
      <c r="BM394" s="415"/>
      <c r="BN394" s="415"/>
      <c r="BO394" s="415"/>
      <c r="BP394" s="415"/>
      <c r="BQ394" s="415"/>
      <c r="BR394" s="415"/>
      <c r="BS394" s="415"/>
      <c r="BT394" s="415"/>
      <c r="BU394" s="415"/>
      <c r="BV394" s="415"/>
      <c r="BW394" s="415"/>
      <c r="BX394" s="415"/>
      <c r="BY394" s="415"/>
      <c r="BZ394" s="415"/>
      <c r="CA394" s="415"/>
      <c r="CB394" s="415"/>
      <c r="CC394" s="415"/>
      <c r="CD394" s="415"/>
      <c r="CE394" s="415"/>
      <c r="CF394" s="415"/>
      <c r="CG394" s="415"/>
      <c r="CH394" s="415"/>
      <c r="CI394" s="415"/>
      <c r="CJ394" s="415"/>
      <c r="CK394" s="415"/>
      <c r="CL394" s="415"/>
      <c r="CM394" s="415"/>
      <c r="CN394" s="415"/>
      <c r="CO394" s="415"/>
      <c r="CP394" s="415"/>
      <c r="CQ394" s="415"/>
      <c r="CR394" s="415"/>
      <c r="CS394" s="415"/>
      <c r="CT394" s="415"/>
      <c r="CU394" s="415"/>
      <c r="CV394" s="415"/>
      <c r="CW394" s="415"/>
      <c r="CX394" s="415"/>
      <c r="CY394" s="415"/>
      <c r="CZ394" s="415"/>
      <c r="DA394" s="415"/>
      <c r="DB394" s="415"/>
      <c r="DC394" s="415"/>
      <c r="DD394" s="415"/>
      <c r="DE394" s="415"/>
      <c r="DF394" s="415"/>
      <c r="DG394" s="415"/>
      <c r="DH394" s="415"/>
      <c r="DI394" s="415"/>
      <c r="DJ394" s="415"/>
      <c r="DK394" s="415"/>
      <c r="DL394" s="415"/>
      <c r="DM394" s="415"/>
      <c r="DN394" s="415"/>
      <c r="DO394" s="415"/>
      <c r="DP394" s="415"/>
      <c r="DQ394" s="415"/>
      <c r="DR394" s="415"/>
      <c r="DS394" s="415"/>
      <c r="DT394" s="415"/>
      <c r="DU394" s="415"/>
      <c r="DV394" s="415"/>
      <c r="DW394" s="415"/>
      <c r="DX394" s="415"/>
      <c r="DY394" s="415"/>
      <c r="DZ394" s="415"/>
      <c r="EA394" s="415"/>
      <c r="EB394" s="415"/>
      <c r="EC394" s="415"/>
      <c r="ED394" s="415"/>
      <c r="EE394" s="415"/>
      <c r="EF394" s="415"/>
      <c r="EG394" s="415"/>
      <c r="EH394" s="415"/>
      <c r="EI394" s="415"/>
      <c r="EJ394" s="415"/>
      <c r="EK394" s="415"/>
      <c r="EL394" s="415"/>
      <c r="EM394" s="415"/>
      <c r="EN394" s="415"/>
      <c r="EO394" s="415"/>
      <c r="EP394" s="415"/>
      <c r="EQ394" s="415"/>
      <c r="ER394" s="415"/>
      <c r="ES394" s="415"/>
      <c r="ET394" s="415"/>
      <c r="EU394" s="415"/>
      <c r="EV394" s="415"/>
      <c r="EW394" s="415"/>
      <c r="EX394" s="415"/>
      <c r="EY394" s="415"/>
      <c r="EZ394" s="415"/>
      <c r="FA394" s="415"/>
      <c r="FB394" s="415"/>
      <c r="FC394" s="415"/>
      <c r="FD394" s="415"/>
      <c r="FE394" s="415"/>
      <c r="FF394" s="415"/>
      <c r="FG394" s="415"/>
      <c r="FH394" s="415"/>
      <c r="FI394" s="415"/>
      <c r="FJ394" s="415"/>
      <c r="FK394" s="415"/>
      <c r="FL394" s="415"/>
      <c r="FM394" s="415"/>
      <c r="FN394" s="415"/>
      <c r="FO394" s="415"/>
      <c r="FP394" s="415"/>
      <c r="FQ394" s="415"/>
      <c r="FR394" s="415"/>
      <c r="FS394" s="415"/>
      <c r="FT394" s="415"/>
      <c r="FU394" s="415"/>
      <c r="FV394" s="415"/>
      <c r="FW394" s="415"/>
      <c r="FX394" s="415"/>
      <c r="FY394" s="415"/>
      <c r="FZ394" s="415"/>
      <c r="GA394" s="415"/>
      <c r="GB394" s="415"/>
      <c r="GC394" s="415"/>
      <c r="GD394" s="415"/>
      <c r="GE394" s="415"/>
      <c r="GF394" s="415"/>
      <c r="GG394" s="415"/>
      <c r="GH394" s="415"/>
      <c r="GI394" s="415"/>
      <c r="GJ394" s="415"/>
      <c r="GK394" s="415"/>
      <c r="GL394" s="415"/>
      <c r="GM394" s="415"/>
      <c r="GN394" s="415"/>
      <c r="GO394" s="415"/>
      <c r="GP394" s="415"/>
      <c r="GQ394" s="415"/>
      <c r="GR394" s="415"/>
      <c r="GS394" s="415"/>
      <c r="GT394" s="415"/>
      <c r="GU394" s="415"/>
      <c r="GV394" s="417" t="str">
        <f t="shared" si="537"/>
        <v/>
      </c>
      <c r="GW394" s="415"/>
    </row>
    <row r="395" spans="1:205">
      <c r="A395" s="418"/>
      <c r="B395" s="418"/>
      <c r="C395" s="454"/>
      <c r="D395" s="415"/>
      <c r="E395" s="415"/>
      <c r="F395" s="415"/>
      <c r="G395" s="415"/>
      <c r="H395" s="415"/>
      <c r="I395" s="415"/>
      <c r="J395" s="415"/>
      <c r="K395" s="415"/>
      <c r="L395" s="415"/>
      <c r="M395" s="415"/>
      <c r="N395" s="415"/>
      <c r="O395" s="415"/>
      <c r="P395" s="415"/>
      <c r="Q395" s="415"/>
      <c r="R395" s="415"/>
      <c r="S395" s="415"/>
      <c r="T395" s="415"/>
      <c r="U395" s="415"/>
      <c r="V395" s="415"/>
      <c r="W395" s="415"/>
      <c r="X395" s="415"/>
      <c r="Y395" s="415"/>
      <c r="Z395" s="415"/>
      <c r="AA395" s="415"/>
      <c r="AB395" s="415"/>
      <c r="AC395" s="415"/>
      <c r="AD395" s="415"/>
      <c r="AE395" s="415"/>
      <c r="AF395" s="415"/>
      <c r="AG395" s="415"/>
      <c r="AH395" s="415"/>
      <c r="AI395" s="415"/>
      <c r="AJ395" s="415"/>
      <c r="AK395" s="415"/>
      <c r="AL395" s="415"/>
      <c r="AM395" s="415"/>
      <c r="AN395" s="415"/>
      <c r="AO395" s="415"/>
      <c r="AP395" s="415"/>
      <c r="AQ395" s="415"/>
      <c r="AR395" s="415"/>
      <c r="AS395" s="415"/>
      <c r="AT395" s="415"/>
      <c r="AU395" s="415"/>
      <c r="AV395" s="415"/>
      <c r="AW395" s="415"/>
      <c r="AX395" s="415"/>
      <c r="AY395" s="415"/>
      <c r="AZ395" s="415"/>
      <c r="BA395" s="415"/>
      <c r="BB395" s="415"/>
      <c r="BC395" s="415"/>
      <c r="BD395" s="415"/>
      <c r="BE395" s="415"/>
      <c r="BF395" s="415"/>
      <c r="BG395" s="415"/>
      <c r="BH395" s="415"/>
      <c r="BI395" s="415"/>
      <c r="BJ395" s="415"/>
      <c r="BK395" s="415"/>
      <c r="BL395" s="415"/>
      <c r="BM395" s="415"/>
      <c r="BN395" s="415"/>
      <c r="BO395" s="415"/>
      <c r="BP395" s="415"/>
      <c r="BQ395" s="415"/>
      <c r="BR395" s="415"/>
      <c r="BS395" s="415"/>
      <c r="BT395" s="415"/>
      <c r="BU395" s="415"/>
      <c r="BV395" s="415"/>
      <c r="BW395" s="415"/>
      <c r="BX395" s="415"/>
      <c r="BY395" s="415"/>
      <c r="BZ395" s="415"/>
      <c r="CA395" s="415"/>
      <c r="CB395" s="415"/>
      <c r="CC395" s="415"/>
      <c r="CD395" s="415"/>
      <c r="CE395" s="415"/>
      <c r="CF395" s="415"/>
      <c r="CG395" s="415"/>
      <c r="CH395" s="415"/>
      <c r="CI395" s="415"/>
      <c r="CJ395" s="415"/>
      <c r="CK395" s="415"/>
      <c r="CL395" s="415"/>
      <c r="CM395" s="415"/>
      <c r="CN395" s="415"/>
      <c r="CO395" s="415"/>
      <c r="CP395" s="415"/>
      <c r="CQ395" s="415"/>
      <c r="CR395" s="415"/>
      <c r="CS395" s="415"/>
      <c r="CT395" s="415"/>
      <c r="CU395" s="415"/>
      <c r="CV395" s="415"/>
      <c r="CW395" s="415"/>
      <c r="CX395" s="415"/>
      <c r="CY395" s="415"/>
      <c r="CZ395" s="415"/>
      <c r="DA395" s="415"/>
      <c r="DB395" s="415"/>
      <c r="DC395" s="415"/>
      <c r="DD395" s="415"/>
      <c r="DE395" s="415"/>
      <c r="DF395" s="415"/>
      <c r="DG395" s="415"/>
      <c r="DH395" s="415"/>
      <c r="DI395" s="415"/>
      <c r="DJ395" s="415"/>
      <c r="DK395" s="415"/>
      <c r="DL395" s="415"/>
      <c r="DM395" s="415"/>
      <c r="DN395" s="415"/>
      <c r="DO395" s="415"/>
      <c r="DP395" s="415"/>
      <c r="DQ395" s="415"/>
      <c r="DR395" s="415"/>
      <c r="DS395" s="415"/>
      <c r="DT395" s="415"/>
      <c r="DU395" s="415"/>
      <c r="DV395" s="415"/>
      <c r="DW395" s="415"/>
      <c r="DX395" s="415"/>
      <c r="DY395" s="415"/>
      <c r="DZ395" s="415"/>
      <c r="EA395" s="415"/>
      <c r="EB395" s="415"/>
      <c r="EC395" s="415"/>
      <c r="ED395" s="415"/>
      <c r="EE395" s="415"/>
      <c r="EF395" s="415"/>
      <c r="EG395" s="415"/>
      <c r="EH395" s="415"/>
      <c r="EI395" s="415"/>
      <c r="EJ395" s="415"/>
      <c r="EK395" s="415"/>
      <c r="EL395" s="415"/>
      <c r="EM395" s="415"/>
      <c r="EN395" s="415"/>
      <c r="EO395" s="415"/>
      <c r="EP395" s="415"/>
      <c r="EQ395" s="415"/>
      <c r="ER395" s="415"/>
      <c r="ES395" s="415"/>
      <c r="ET395" s="415"/>
      <c r="EU395" s="415"/>
      <c r="EV395" s="415"/>
      <c r="EW395" s="415"/>
      <c r="EX395" s="415"/>
      <c r="EY395" s="415"/>
      <c r="EZ395" s="415"/>
      <c r="FA395" s="415"/>
      <c r="FB395" s="415"/>
      <c r="FC395" s="415"/>
      <c r="FD395" s="415"/>
      <c r="FE395" s="415"/>
      <c r="FF395" s="415"/>
      <c r="FG395" s="415"/>
      <c r="FH395" s="415"/>
      <c r="FI395" s="415"/>
      <c r="FJ395" s="415"/>
      <c r="FK395" s="415"/>
      <c r="FL395" s="415"/>
      <c r="FM395" s="415"/>
      <c r="FN395" s="415"/>
      <c r="FO395" s="415"/>
      <c r="FP395" s="415"/>
      <c r="FQ395" s="415"/>
      <c r="FR395" s="415"/>
      <c r="FS395" s="415"/>
      <c r="FT395" s="415"/>
      <c r="FU395" s="415"/>
      <c r="FV395" s="415"/>
      <c r="FW395" s="415"/>
      <c r="FX395" s="415"/>
      <c r="FY395" s="415"/>
      <c r="FZ395" s="415"/>
      <c r="GA395" s="415"/>
      <c r="GB395" s="415"/>
      <c r="GC395" s="415"/>
      <c r="GD395" s="415"/>
      <c r="GE395" s="415"/>
      <c r="GF395" s="415"/>
      <c r="GG395" s="415"/>
      <c r="GH395" s="415"/>
      <c r="GI395" s="415"/>
      <c r="GJ395" s="415"/>
      <c r="GK395" s="415"/>
      <c r="GL395" s="415"/>
      <c r="GM395" s="415"/>
      <c r="GN395" s="415"/>
      <c r="GO395" s="415"/>
      <c r="GP395" s="415"/>
      <c r="GQ395" s="415"/>
      <c r="GR395" s="415"/>
      <c r="GS395" s="415"/>
      <c r="GT395" s="415"/>
      <c r="GU395" s="415"/>
      <c r="GV395" s="417" t="str">
        <f t="shared" si="537"/>
        <v/>
      </c>
      <c r="GW395" s="415"/>
    </row>
    <row r="396" spans="1:205">
      <c r="A396" s="418"/>
      <c r="B396" s="418"/>
      <c r="C396" s="454"/>
      <c r="D396" s="415"/>
      <c r="E396" s="415"/>
      <c r="F396" s="415"/>
      <c r="G396" s="415"/>
      <c r="H396" s="415"/>
      <c r="I396" s="415"/>
      <c r="J396" s="415"/>
      <c r="K396" s="415"/>
      <c r="L396" s="415"/>
      <c r="M396" s="415"/>
      <c r="N396" s="415"/>
      <c r="O396" s="415"/>
      <c r="P396" s="415"/>
      <c r="Q396" s="415"/>
      <c r="R396" s="415"/>
      <c r="S396" s="415"/>
      <c r="T396" s="415"/>
      <c r="U396" s="415"/>
      <c r="V396" s="415"/>
      <c r="W396" s="415"/>
      <c r="X396" s="415"/>
      <c r="Y396" s="415"/>
      <c r="Z396" s="415"/>
      <c r="AA396" s="415"/>
      <c r="AB396" s="415"/>
      <c r="AC396" s="415"/>
      <c r="AD396" s="415"/>
      <c r="AE396" s="415"/>
      <c r="AF396" s="415"/>
      <c r="AG396" s="415"/>
      <c r="AH396" s="415"/>
      <c r="AI396" s="415"/>
      <c r="AJ396" s="415"/>
      <c r="AK396" s="415"/>
      <c r="AL396" s="415"/>
      <c r="AM396" s="415"/>
      <c r="AN396" s="415"/>
      <c r="AO396" s="415"/>
      <c r="AP396" s="415"/>
      <c r="AQ396" s="415"/>
      <c r="AR396" s="415"/>
      <c r="AS396" s="415"/>
      <c r="AT396" s="415"/>
      <c r="AU396" s="415"/>
      <c r="AV396" s="415"/>
      <c r="AW396" s="415"/>
      <c r="AX396" s="415"/>
      <c r="AY396" s="415"/>
      <c r="AZ396" s="415"/>
      <c r="BA396" s="415"/>
      <c r="BB396" s="415"/>
      <c r="BC396" s="415"/>
      <c r="BD396" s="415"/>
      <c r="BE396" s="415"/>
      <c r="BF396" s="415"/>
      <c r="BG396" s="415"/>
      <c r="BH396" s="415"/>
      <c r="BI396" s="415"/>
      <c r="BJ396" s="415"/>
      <c r="BK396" s="415"/>
      <c r="BL396" s="415"/>
      <c r="BM396" s="415"/>
      <c r="BN396" s="415"/>
      <c r="BO396" s="415"/>
      <c r="BP396" s="415"/>
      <c r="BQ396" s="415"/>
      <c r="BR396" s="415"/>
      <c r="BS396" s="415"/>
      <c r="BT396" s="415"/>
      <c r="BU396" s="415"/>
      <c r="BV396" s="415"/>
      <c r="BW396" s="415"/>
      <c r="BX396" s="415"/>
      <c r="BY396" s="415"/>
      <c r="BZ396" s="415"/>
      <c r="CA396" s="415"/>
      <c r="CB396" s="415"/>
      <c r="CC396" s="415"/>
      <c r="CD396" s="415"/>
      <c r="CE396" s="415"/>
      <c r="CF396" s="415"/>
      <c r="CG396" s="415"/>
      <c r="CH396" s="415"/>
      <c r="CI396" s="415"/>
      <c r="CJ396" s="415"/>
      <c r="CK396" s="415"/>
      <c r="CL396" s="415"/>
      <c r="CM396" s="415"/>
      <c r="CN396" s="415"/>
      <c r="CO396" s="415"/>
      <c r="CP396" s="415"/>
      <c r="CQ396" s="415"/>
      <c r="CR396" s="415"/>
      <c r="CS396" s="415"/>
      <c r="CT396" s="415"/>
      <c r="CU396" s="415"/>
      <c r="CV396" s="415"/>
      <c r="CW396" s="415"/>
      <c r="CX396" s="415"/>
      <c r="CY396" s="415"/>
      <c r="CZ396" s="415"/>
      <c r="DA396" s="415"/>
      <c r="DB396" s="415"/>
      <c r="DC396" s="415"/>
      <c r="DD396" s="415"/>
      <c r="DE396" s="415"/>
      <c r="DF396" s="415"/>
      <c r="DG396" s="415"/>
      <c r="DH396" s="415"/>
      <c r="DI396" s="415"/>
      <c r="DJ396" s="415"/>
      <c r="DK396" s="415"/>
      <c r="DL396" s="415"/>
      <c r="DM396" s="415"/>
      <c r="DN396" s="415"/>
      <c r="DO396" s="415"/>
      <c r="DP396" s="415"/>
      <c r="DQ396" s="415"/>
      <c r="DR396" s="415"/>
      <c r="DS396" s="415"/>
      <c r="DT396" s="415"/>
      <c r="DU396" s="415"/>
      <c r="DV396" s="415"/>
      <c r="DW396" s="415"/>
      <c r="DX396" s="415"/>
      <c r="DY396" s="415"/>
      <c r="DZ396" s="415"/>
      <c r="EA396" s="415"/>
      <c r="EB396" s="415"/>
      <c r="EC396" s="415"/>
      <c r="ED396" s="415"/>
      <c r="EE396" s="415"/>
      <c r="EF396" s="415"/>
      <c r="EG396" s="415"/>
      <c r="EH396" s="415"/>
      <c r="EI396" s="415"/>
      <c r="EJ396" s="415"/>
      <c r="EK396" s="415"/>
      <c r="EL396" s="415"/>
      <c r="EM396" s="415"/>
      <c r="EN396" s="415"/>
      <c r="EO396" s="415"/>
      <c r="EP396" s="415"/>
      <c r="EQ396" s="415"/>
      <c r="ER396" s="415"/>
      <c r="ES396" s="415"/>
      <c r="ET396" s="415"/>
      <c r="EU396" s="415"/>
      <c r="EV396" s="415"/>
      <c r="EW396" s="415"/>
      <c r="EX396" s="415"/>
      <c r="EY396" s="415"/>
      <c r="EZ396" s="415"/>
      <c r="FA396" s="415"/>
      <c r="FB396" s="415"/>
      <c r="FC396" s="415"/>
      <c r="FD396" s="415"/>
      <c r="FE396" s="415"/>
      <c r="FF396" s="415"/>
      <c r="FG396" s="415"/>
      <c r="FH396" s="415"/>
      <c r="FI396" s="415"/>
      <c r="FJ396" s="415"/>
      <c r="FK396" s="415"/>
      <c r="FL396" s="415"/>
      <c r="FM396" s="415"/>
      <c r="FN396" s="415"/>
      <c r="FO396" s="415"/>
      <c r="FP396" s="415"/>
      <c r="FQ396" s="415"/>
      <c r="FR396" s="415"/>
      <c r="FS396" s="415"/>
      <c r="FT396" s="415"/>
      <c r="FU396" s="415"/>
      <c r="FV396" s="415"/>
      <c r="FW396" s="415"/>
      <c r="FX396" s="415"/>
      <c r="FY396" s="415"/>
      <c r="FZ396" s="415"/>
      <c r="GA396" s="415"/>
      <c r="GB396" s="415"/>
      <c r="GC396" s="415"/>
      <c r="GD396" s="415"/>
      <c r="GE396" s="415"/>
      <c r="GF396" s="415"/>
      <c r="GG396" s="415"/>
      <c r="GH396" s="415"/>
      <c r="GI396" s="415"/>
      <c r="GJ396" s="415"/>
      <c r="GK396" s="415"/>
      <c r="GL396" s="415"/>
      <c r="GM396" s="415"/>
      <c r="GN396" s="415"/>
      <c r="GO396" s="415"/>
      <c r="GP396" s="415"/>
      <c r="GQ396" s="415"/>
      <c r="GR396" s="415"/>
      <c r="GS396" s="415"/>
      <c r="GT396" s="415"/>
      <c r="GU396" s="415"/>
      <c r="GV396" s="417" t="str">
        <f t="shared" si="537"/>
        <v/>
      </c>
      <c r="GW396" s="415"/>
    </row>
    <row r="397" spans="1:205">
      <c r="A397" s="418"/>
      <c r="B397" s="418"/>
      <c r="C397" s="454"/>
      <c r="D397" s="415"/>
      <c r="E397" s="415"/>
      <c r="F397" s="415"/>
      <c r="G397" s="415"/>
      <c r="H397" s="415"/>
      <c r="I397" s="415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5"/>
      <c r="BJ397" s="415"/>
      <c r="BK397" s="415"/>
      <c r="BL397" s="415"/>
      <c r="BM397" s="415"/>
      <c r="BN397" s="415"/>
      <c r="BO397" s="415"/>
      <c r="BP397" s="415"/>
      <c r="BQ397" s="415"/>
      <c r="BR397" s="415"/>
      <c r="BS397" s="415"/>
      <c r="BT397" s="415"/>
      <c r="BU397" s="415"/>
      <c r="BV397" s="415"/>
      <c r="BW397" s="415"/>
      <c r="BX397" s="415"/>
      <c r="BY397" s="415"/>
      <c r="BZ397" s="415"/>
      <c r="CA397" s="415"/>
      <c r="CB397" s="415"/>
      <c r="CC397" s="415"/>
      <c r="CD397" s="415"/>
      <c r="CE397" s="415"/>
      <c r="CF397" s="415"/>
      <c r="CG397" s="415"/>
      <c r="CH397" s="415"/>
      <c r="CI397" s="415"/>
      <c r="CJ397" s="415"/>
      <c r="CK397" s="415"/>
      <c r="CL397" s="415"/>
      <c r="CM397" s="415"/>
      <c r="CN397" s="415"/>
      <c r="CO397" s="415"/>
      <c r="CP397" s="415"/>
      <c r="CQ397" s="415"/>
      <c r="CR397" s="415"/>
      <c r="CS397" s="415"/>
      <c r="CT397" s="415"/>
      <c r="CU397" s="415"/>
      <c r="CV397" s="415"/>
      <c r="CW397" s="415"/>
      <c r="CX397" s="415"/>
      <c r="CY397" s="415"/>
      <c r="CZ397" s="415"/>
      <c r="DA397" s="415"/>
      <c r="DB397" s="415"/>
      <c r="DC397" s="415"/>
      <c r="DD397" s="415"/>
      <c r="DE397" s="415"/>
      <c r="DF397" s="415"/>
      <c r="DG397" s="415"/>
      <c r="DH397" s="415"/>
      <c r="DI397" s="415"/>
      <c r="DJ397" s="415"/>
      <c r="DK397" s="415"/>
      <c r="DL397" s="415"/>
      <c r="DM397" s="415"/>
      <c r="DN397" s="415"/>
      <c r="DO397" s="415"/>
      <c r="DP397" s="415"/>
      <c r="DQ397" s="415"/>
      <c r="DR397" s="415"/>
      <c r="DS397" s="415"/>
      <c r="DT397" s="415"/>
      <c r="DU397" s="415"/>
      <c r="DV397" s="415"/>
      <c r="DW397" s="415"/>
      <c r="DX397" s="415"/>
      <c r="DY397" s="415"/>
      <c r="DZ397" s="415"/>
      <c r="EA397" s="415"/>
      <c r="EB397" s="415"/>
      <c r="EC397" s="415"/>
      <c r="ED397" s="415"/>
      <c r="EE397" s="415"/>
      <c r="EF397" s="415"/>
      <c r="EG397" s="415"/>
      <c r="EH397" s="415"/>
      <c r="EI397" s="415"/>
      <c r="EJ397" s="415"/>
      <c r="EK397" s="415"/>
      <c r="EL397" s="415"/>
      <c r="EM397" s="415"/>
      <c r="EN397" s="415"/>
      <c r="EO397" s="415"/>
      <c r="EP397" s="415"/>
      <c r="EQ397" s="415"/>
      <c r="ER397" s="415"/>
      <c r="ES397" s="415"/>
      <c r="ET397" s="415"/>
      <c r="EU397" s="415"/>
      <c r="EV397" s="415"/>
      <c r="EW397" s="415"/>
      <c r="EX397" s="415"/>
      <c r="EY397" s="415"/>
      <c r="EZ397" s="415"/>
      <c r="FA397" s="415"/>
      <c r="FB397" s="415"/>
      <c r="FC397" s="415"/>
      <c r="FD397" s="415"/>
      <c r="FE397" s="415"/>
      <c r="FF397" s="415"/>
      <c r="FG397" s="415"/>
      <c r="FH397" s="415"/>
      <c r="FI397" s="415"/>
      <c r="FJ397" s="415"/>
      <c r="FK397" s="415"/>
      <c r="FL397" s="415"/>
      <c r="FM397" s="415"/>
      <c r="FN397" s="415"/>
      <c r="FO397" s="415"/>
      <c r="FP397" s="415"/>
      <c r="FQ397" s="415"/>
      <c r="FR397" s="415"/>
      <c r="FS397" s="415"/>
      <c r="FT397" s="415"/>
      <c r="FU397" s="415"/>
      <c r="FV397" s="415"/>
      <c r="FW397" s="415"/>
      <c r="FX397" s="415"/>
      <c r="FY397" s="415"/>
      <c r="FZ397" s="415"/>
      <c r="GA397" s="415"/>
      <c r="GB397" s="415"/>
      <c r="GC397" s="415"/>
      <c r="GD397" s="415"/>
      <c r="GE397" s="415"/>
      <c r="GF397" s="415"/>
      <c r="GG397" s="415"/>
      <c r="GH397" s="415"/>
      <c r="GI397" s="415"/>
      <c r="GJ397" s="415"/>
      <c r="GK397" s="415"/>
      <c r="GL397" s="415"/>
      <c r="GM397" s="415"/>
      <c r="GN397" s="415"/>
      <c r="GO397" s="415"/>
      <c r="GP397" s="415"/>
      <c r="GQ397" s="415"/>
      <c r="GR397" s="415"/>
      <c r="GS397" s="415"/>
      <c r="GT397" s="415"/>
      <c r="GU397" s="415"/>
      <c r="GV397" s="417" t="str">
        <f t="shared" si="537"/>
        <v/>
      </c>
      <c r="GW397" s="415"/>
    </row>
    <row r="398" spans="1:205">
      <c r="A398" s="418"/>
      <c r="B398" s="418"/>
      <c r="C398" s="454"/>
      <c r="D398" s="415"/>
      <c r="E398" s="415"/>
      <c r="F398" s="415"/>
      <c r="G398" s="415"/>
      <c r="H398" s="415"/>
      <c r="I398" s="415"/>
      <c r="J398" s="415"/>
      <c r="K398" s="415"/>
      <c r="L398" s="415"/>
      <c r="M398" s="415"/>
      <c r="N398" s="415"/>
      <c r="O398" s="415"/>
      <c r="P398" s="415"/>
      <c r="Q398" s="415"/>
      <c r="R398" s="415"/>
      <c r="S398" s="415"/>
      <c r="T398" s="415"/>
      <c r="U398" s="415"/>
      <c r="V398" s="415"/>
      <c r="W398" s="415"/>
      <c r="X398" s="415"/>
      <c r="Y398" s="415"/>
      <c r="Z398" s="415"/>
      <c r="AA398" s="415"/>
      <c r="AB398" s="415"/>
      <c r="AC398" s="415"/>
      <c r="AD398" s="415"/>
      <c r="AE398" s="415"/>
      <c r="AF398" s="415"/>
      <c r="AG398" s="415"/>
      <c r="AH398" s="415"/>
      <c r="AI398" s="415"/>
      <c r="AJ398" s="415"/>
      <c r="AK398" s="415"/>
      <c r="AL398" s="415"/>
      <c r="AM398" s="415"/>
      <c r="AN398" s="415"/>
      <c r="AO398" s="415"/>
      <c r="AP398" s="415"/>
      <c r="AQ398" s="415"/>
      <c r="AR398" s="415"/>
      <c r="AS398" s="415"/>
      <c r="AT398" s="415"/>
      <c r="AU398" s="415"/>
      <c r="AV398" s="415"/>
      <c r="AW398" s="415"/>
      <c r="AX398" s="415"/>
      <c r="AY398" s="415"/>
      <c r="AZ398" s="415"/>
      <c r="BA398" s="415"/>
      <c r="BB398" s="415"/>
      <c r="BC398" s="415"/>
      <c r="BD398" s="415"/>
      <c r="BE398" s="415"/>
      <c r="BF398" s="415"/>
      <c r="BG398" s="415"/>
      <c r="BH398" s="415"/>
      <c r="BI398" s="415"/>
      <c r="BJ398" s="415"/>
      <c r="BK398" s="415"/>
      <c r="BL398" s="415"/>
      <c r="BM398" s="415"/>
      <c r="BN398" s="415"/>
      <c r="BO398" s="415"/>
      <c r="BP398" s="415"/>
      <c r="BQ398" s="415"/>
      <c r="BR398" s="415"/>
      <c r="BS398" s="415"/>
      <c r="BT398" s="415"/>
      <c r="BU398" s="415"/>
      <c r="BV398" s="415"/>
      <c r="BW398" s="415"/>
      <c r="BX398" s="415"/>
      <c r="BY398" s="415"/>
      <c r="BZ398" s="415"/>
      <c r="CA398" s="415"/>
      <c r="CB398" s="415"/>
      <c r="CC398" s="415"/>
      <c r="CD398" s="415"/>
      <c r="CE398" s="415"/>
      <c r="CF398" s="415"/>
      <c r="CG398" s="415"/>
      <c r="CH398" s="415"/>
      <c r="CI398" s="415"/>
      <c r="CJ398" s="415"/>
      <c r="CK398" s="415"/>
      <c r="CL398" s="415"/>
      <c r="CM398" s="415"/>
      <c r="CN398" s="415"/>
      <c r="CO398" s="415"/>
      <c r="CP398" s="415"/>
      <c r="CQ398" s="415"/>
      <c r="CR398" s="415"/>
      <c r="CS398" s="415"/>
      <c r="CT398" s="415"/>
      <c r="CU398" s="415"/>
      <c r="CV398" s="415"/>
      <c r="CW398" s="415"/>
      <c r="CX398" s="415"/>
      <c r="CY398" s="415"/>
      <c r="CZ398" s="415"/>
      <c r="DA398" s="415"/>
      <c r="DB398" s="415"/>
      <c r="DC398" s="415"/>
      <c r="DD398" s="415"/>
      <c r="DE398" s="415"/>
      <c r="DF398" s="415"/>
      <c r="DG398" s="415"/>
      <c r="DH398" s="415"/>
      <c r="DI398" s="415"/>
      <c r="DJ398" s="415"/>
      <c r="DK398" s="415"/>
      <c r="DL398" s="415"/>
      <c r="DM398" s="415"/>
      <c r="DN398" s="415"/>
      <c r="DO398" s="415"/>
      <c r="DP398" s="415"/>
      <c r="DQ398" s="415"/>
      <c r="DR398" s="415"/>
      <c r="DS398" s="415"/>
      <c r="DT398" s="415"/>
      <c r="DU398" s="415"/>
      <c r="DV398" s="415"/>
      <c r="DW398" s="415"/>
      <c r="DX398" s="415"/>
      <c r="DY398" s="415"/>
      <c r="DZ398" s="415"/>
      <c r="EA398" s="415"/>
      <c r="EB398" s="415"/>
      <c r="EC398" s="415"/>
      <c r="ED398" s="415"/>
      <c r="EE398" s="415"/>
      <c r="EF398" s="415"/>
      <c r="EG398" s="415"/>
      <c r="EH398" s="415"/>
      <c r="EI398" s="415"/>
      <c r="EJ398" s="415"/>
      <c r="EK398" s="415"/>
      <c r="EL398" s="415"/>
      <c r="EM398" s="415"/>
      <c r="EN398" s="415"/>
      <c r="EO398" s="415"/>
      <c r="EP398" s="415"/>
      <c r="EQ398" s="415"/>
      <c r="ER398" s="415"/>
      <c r="ES398" s="415"/>
      <c r="ET398" s="415"/>
      <c r="EU398" s="415"/>
      <c r="EV398" s="415"/>
      <c r="EW398" s="415"/>
      <c r="EX398" s="415"/>
      <c r="EY398" s="415"/>
      <c r="EZ398" s="415"/>
      <c r="FA398" s="415"/>
      <c r="FB398" s="415"/>
      <c r="FC398" s="415"/>
      <c r="FD398" s="415"/>
      <c r="FE398" s="415"/>
      <c r="FF398" s="415"/>
      <c r="FG398" s="415"/>
      <c r="FH398" s="415"/>
      <c r="FI398" s="415"/>
      <c r="FJ398" s="415"/>
      <c r="FK398" s="415"/>
      <c r="FL398" s="415"/>
      <c r="FM398" s="415"/>
      <c r="FN398" s="415"/>
      <c r="FO398" s="415"/>
      <c r="FP398" s="415"/>
      <c r="FQ398" s="415"/>
      <c r="FR398" s="415"/>
      <c r="FS398" s="415"/>
      <c r="FT398" s="415"/>
      <c r="FU398" s="415"/>
      <c r="FV398" s="415"/>
      <c r="FW398" s="415"/>
      <c r="FX398" s="415"/>
      <c r="FY398" s="415"/>
      <c r="FZ398" s="415"/>
      <c r="GA398" s="415"/>
      <c r="GB398" s="415"/>
      <c r="GC398" s="415"/>
      <c r="GD398" s="415"/>
      <c r="GE398" s="415"/>
      <c r="GF398" s="415"/>
      <c r="GG398" s="415"/>
      <c r="GH398" s="415"/>
      <c r="GI398" s="415"/>
      <c r="GJ398" s="415"/>
      <c r="GK398" s="415"/>
      <c r="GL398" s="415"/>
      <c r="GM398" s="415"/>
      <c r="GN398" s="415"/>
      <c r="GO398" s="415"/>
      <c r="GP398" s="415"/>
      <c r="GQ398" s="415"/>
      <c r="GR398" s="415"/>
      <c r="GS398" s="415"/>
      <c r="GT398" s="415"/>
      <c r="GU398" s="415"/>
      <c r="GV398" s="417" t="str">
        <f t="shared" si="537"/>
        <v/>
      </c>
      <c r="GW398" s="415"/>
    </row>
    <row r="399" spans="1:205">
      <c r="A399" s="418"/>
      <c r="B399" s="418"/>
      <c r="C399" s="454"/>
      <c r="D399" s="415"/>
      <c r="E399" s="415"/>
      <c r="F399" s="415"/>
      <c r="G399" s="415"/>
      <c r="H399" s="415"/>
      <c r="I399" s="415"/>
      <c r="J399" s="415"/>
      <c r="K399" s="415"/>
      <c r="L399" s="415"/>
      <c r="M399" s="415"/>
      <c r="N399" s="415"/>
      <c r="O399" s="415"/>
      <c r="P399" s="415"/>
      <c r="Q399" s="415"/>
      <c r="R399" s="415"/>
      <c r="S399" s="415"/>
      <c r="T399" s="415"/>
      <c r="U399" s="415"/>
      <c r="V399" s="415"/>
      <c r="W399" s="415"/>
      <c r="X399" s="415"/>
      <c r="Y399" s="415"/>
      <c r="Z399" s="415"/>
      <c r="AA399" s="415"/>
      <c r="AB399" s="415"/>
      <c r="AC399" s="415"/>
      <c r="AD399" s="415"/>
      <c r="AE399" s="415"/>
      <c r="AF399" s="415"/>
      <c r="AG399" s="415"/>
      <c r="AH399" s="415"/>
      <c r="AI399" s="415"/>
      <c r="AJ399" s="415"/>
      <c r="AK399" s="415"/>
      <c r="AL399" s="415"/>
      <c r="AM399" s="415"/>
      <c r="AN399" s="415"/>
      <c r="AO399" s="415"/>
      <c r="AP399" s="415"/>
      <c r="AQ399" s="415"/>
      <c r="AR399" s="415"/>
      <c r="AS399" s="415"/>
      <c r="AT399" s="415"/>
      <c r="AU399" s="415"/>
      <c r="AV399" s="415"/>
      <c r="AW399" s="415"/>
      <c r="AX399" s="415"/>
      <c r="AY399" s="415"/>
      <c r="AZ399" s="415"/>
      <c r="BA399" s="415"/>
      <c r="BB399" s="415"/>
      <c r="BC399" s="415"/>
      <c r="BD399" s="415"/>
      <c r="BE399" s="415"/>
      <c r="BF399" s="415"/>
      <c r="BG399" s="415"/>
      <c r="BH399" s="415"/>
      <c r="BI399" s="415"/>
      <c r="BJ399" s="415"/>
      <c r="BK399" s="415"/>
      <c r="BL399" s="415"/>
      <c r="BM399" s="415"/>
      <c r="BN399" s="415"/>
      <c r="BO399" s="415"/>
      <c r="BP399" s="415"/>
      <c r="BQ399" s="415"/>
      <c r="BR399" s="415"/>
      <c r="BS399" s="415"/>
      <c r="BT399" s="415"/>
      <c r="BU399" s="415"/>
      <c r="BV399" s="415"/>
      <c r="BW399" s="415"/>
      <c r="BX399" s="415"/>
      <c r="BY399" s="415"/>
      <c r="BZ399" s="415"/>
      <c r="CA399" s="415"/>
      <c r="CB399" s="415"/>
      <c r="CC399" s="415"/>
      <c r="CD399" s="415"/>
      <c r="CE399" s="415"/>
      <c r="CF399" s="415"/>
      <c r="CG399" s="415"/>
      <c r="CH399" s="415"/>
      <c r="CI399" s="415"/>
      <c r="CJ399" s="415"/>
      <c r="CK399" s="415"/>
      <c r="CL399" s="415"/>
      <c r="CM399" s="415"/>
      <c r="CN399" s="415"/>
      <c r="CO399" s="415"/>
      <c r="CP399" s="415"/>
      <c r="CQ399" s="415"/>
      <c r="CR399" s="415"/>
      <c r="CS399" s="415"/>
      <c r="CT399" s="415"/>
      <c r="CU399" s="415"/>
      <c r="CV399" s="415"/>
      <c r="CW399" s="415"/>
      <c r="CX399" s="415"/>
      <c r="CY399" s="415"/>
      <c r="CZ399" s="415"/>
      <c r="DA399" s="415"/>
      <c r="DB399" s="415"/>
      <c r="DC399" s="415"/>
      <c r="DD399" s="415"/>
      <c r="DE399" s="415"/>
      <c r="DF399" s="415"/>
      <c r="DG399" s="415"/>
      <c r="DH399" s="415"/>
      <c r="DI399" s="415"/>
      <c r="DJ399" s="415"/>
      <c r="DK399" s="415"/>
      <c r="DL399" s="415"/>
      <c r="DM399" s="415"/>
      <c r="DN399" s="415"/>
      <c r="DO399" s="415"/>
      <c r="DP399" s="415"/>
      <c r="DQ399" s="415"/>
      <c r="DR399" s="415"/>
      <c r="DS399" s="415"/>
      <c r="DT399" s="415"/>
      <c r="DU399" s="415"/>
      <c r="DV399" s="415"/>
      <c r="DW399" s="415"/>
      <c r="DX399" s="415"/>
      <c r="DY399" s="415"/>
      <c r="DZ399" s="415"/>
      <c r="EA399" s="415"/>
      <c r="EB399" s="415"/>
      <c r="EC399" s="415"/>
      <c r="ED399" s="415"/>
      <c r="EE399" s="415"/>
      <c r="EF399" s="415"/>
      <c r="EG399" s="415"/>
      <c r="EH399" s="415"/>
      <c r="EI399" s="415"/>
      <c r="EJ399" s="415"/>
      <c r="EK399" s="415"/>
      <c r="EL399" s="415"/>
      <c r="EM399" s="415"/>
      <c r="EN399" s="415"/>
      <c r="EO399" s="415"/>
      <c r="EP399" s="415"/>
      <c r="EQ399" s="415"/>
      <c r="ER399" s="415"/>
      <c r="ES399" s="415"/>
      <c r="ET399" s="415"/>
      <c r="EU399" s="415"/>
      <c r="EV399" s="415"/>
      <c r="EW399" s="415"/>
      <c r="EX399" s="415"/>
      <c r="EY399" s="415"/>
      <c r="EZ399" s="415"/>
      <c r="FA399" s="415"/>
      <c r="FB399" s="415"/>
      <c r="FC399" s="415"/>
      <c r="FD399" s="415"/>
      <c r="FE399" s="415"/>
      <c r="FF399" s="415"/>
      <c r="FG399" s="415"/>
      <c r="FH399" s="415"/>
      <c r="FI399" s="415"/>
      <c r="FJ399" s="415"/>
      <c r="FK399" s="415"/>
      <c r="FL399" s="415"/>
      <c r="FM399" s="415"/>
      <c r="FN399" s="415"/>
      <c r="FO399" s="415"/>
      <c r="FP399" s="415"/>
      <c r="FQ399" s="415"/>
      <c r="FR399" s="415"/>
      <c r="FS399" s="415"/>
      <c r="FT399" s="415"/>
      <c r="FU399" s="415"/>
      <c r="FV399" s="415"/>
      <c r="FW399" s="415"/>
      <c r="FX399" s="415"/>
      <c r="FY399" s="415"/>
      <c r="FZ399" s="415"/>
      <c r="GA399" s="415"/>
      <c r="GB399" s="415"/>
      <c r="GC399" s="415"/>
      <c r="GD399" s="415"/>
      <c r="GE399" s="415"/>
      <c r="GF399" s="415"/>
      <c r="GG399" s="415"/>
      <c r="GH399" s="415"/>
      <c r="GI399" s="415"/>
      <c r="GJ399" s="415"/>
      <c r="GK399" s="415"/>
      <c r="GL399" s="415"/>
      <c r="GM399" s="415"/>
      <c r="GN399" s="415"/>
      <c r="GO399" s="415"/>
      <c r="GP399" s="415"/>
      <c r="GQ399" s="415"/>
      <c r="GR399" s="415"/>
      <c r="GS399" s="415"/>
      <c r="GT399" s="415"/>
      <c r="GU399" s="415"/>
      <c r="GV399" s="417" t="str">
        <f t="shared" si="537"/>
        <v/>
      </c>
      <c r="GW399" s="415"/>
    </row>
    <row r="400" spans="1:205">
      <c r="A400" s="418"/>
      <c r="B400" s="418"/>
      <c r="C400" s="454"/>
      <c r="D400" s="415"/>
      <c r="E400" s="415"/>
      <c r="F400" s="415"/>
      <c r="G400" s="415"/>
      <c r="H400" s="415"/>
      <c r="I400" s="415"/>
      <c r="J400" s="415"/>
      <c r="K400" s="415"/>
      <c r="L400" s="415"/>
      <c r="M400" s="415"/>
      <c r="N400" s="415"/>
      <c r="O400" s="415"/>
      <c r="P400" s="415"/>
      <c r="Q400" s="415"/>
      <c r="R400" s="415"/>
      <c r="S400" s="415"/>
      <c r="T400" s="415"/>
      <c r="U400" s="415"/>
      <c r="V400" s="415"/>
      <c r="W400" s="415"/>
      <c r="X400" s="415"/>
      <c r="Y400" s="415"/>
      <c r="Z400" s="415"/>
      <c r="AA400" s="415"/>
      <c r="AB400" s="415"/>
      <c r="AC400" s="415"/>
      <c r="AD400" s="415"/>
      <c r="AE400" s="415"/>
      <c r="AF400" s="415"/>
      <c r="AG400" s="415"/>
      <c r="AH400" s="415"/>
      <c r="AI400" s="415"/>
      <c r="AJ400" s="415"/>
      <c r="AK400" s="415"/>
      <c r="AL400" s="415"/>
      <c r="AM400" s="415"/>
      <c r="AN400" s="415"/>
      <c r="AO400" s="415"/>
      <c r="AP400" s="415"/>
      <c r="AQ400" s="415"/>
      <c r="AR400" s="415"/>
      <c r="AS400" s="415"/>
      <c r="AT400" s="415"/>
      <c r="AU400" s="415"/>
      <c r="AV400" s="415"/>
      <c r="AW400" s="415"/>
      <c r="AX400" s="415"/>
      <c r="AY400" s="415"/>
      <c r="AZ400" s="415"/>
      <c r="BA400" s="415"/>
      <c r="BB400" s="415"/>
      <c r="BC400" s="415"/>
      <c r="BD400" s="415"/>
      <c r="BE400" s="415"/>
      <c r="BF400" s="415"/>
      <c r="BG400" s="415"/>
      <c r="BH400" s="415"/>
      <c r="BI400" s="415"/>
      <c r="BJ400" s="415"/>
      <c r="BK400" s="415"/>
      <c r="BL400" s="415"/>
      <c r="BM400" s="415"/>
      <c r="BN400" s="415"/>
      <c r="BO400" s="415"/>
      <c r="BP400" s="415"/>
      <c r="BQ400" s="415"/>
      <c r="BR400" s="415"/>
      <c r="BS400" s="415"/>
      <c r="BT400" s="415"/>
      <c r="BU400" s="415"/>
      <c r="BV400" s="415"/>
      <c r="BW400" s="415"/>
      <c r="BX400" s="415"/>
      <c r="BY400" s="415"/>
      <c r="BZ400" s="415"/>
      <c r="CA400" s="415"/>
      <c r="CB400" s="415"/>
      <c r="CC400" s="415"/>
      <c r="CD400" s="415"/>
      <c r="CE400" s="415"/>
      <c r="CF400" s="415"/>
      <c r="CG400" s="415"/>
      <c r="CH400" s="415"/>
      <c r="CI400" s="415"/>
      <c r="CJ400" s="415"/>
      <c r="CK400" s="415"/>
      <c r="CL400" s="415"/>
      <c r="CM400" s="415"/>
      <c r="CN400" s="415"/>
      <c r="CO400" s="415"/>
      <c r="CP400" s="415"/>
      <c r="CQ400" s="415"/>
      <c r="CR400" s="415"/>
      <c r="CS400" s="415"/>
      <c r="CT400" s="415"/>
      <c r="CU400" s="415"/>
      <c r="CV400" s="415"/>
      <c r="CW400" s="415"/>
      <c r="CX400" s="415"/>
      <c r="CY400" s="415"/>
      <c r="CZ400" s="415"/>
      <c r="DA400" s="415"/>
      <c r="DB400" s="415"/>
      <c r="DC400" s="415"/>
      <c r="DD400" s="415"/>
      <c r="DE400" s="415"/>
      <c r="DF400" s="415"/>
      <c r="DG400" s="415"/>
      <c r="DH400" s="415"/>
      <c r="DI400" s="415"/>
      <c r="DJ400" s="415"/>
      <c r="DK400" s="415"/>
      <c r="DL400" s="415"/>
      <c r="DM400" s="415"/>
      <c r="DN400" s="415"/>
      <c r="DO400" s="415"/>
      <c r="DP400" s="415"/>
      <c r="DQ400" s="415"/>
      <c r="DR400" s="415"/>
      <c r="DS400" s="415"/>
      <c r="DT400" s="415"/>
      <c r="DU400" s="415"/>
      <c r="DV400" s="415"/>
      <c r="DW400" s="415"/>
      <c r="DX400" s="415"/>
      <c r="DY400" s="415"/>
      <c r="DZ400" s="415"/>
      <c r="EA400" s="415"/>
      <c r="EB400" s="415"/>
      <c r="EC400" s="415"/>
      <c r="ED400" s="415"/>
      <c r="EE400" s="415"/>
      <c r="EF400" s="415"/>
      <c r="EG400" s="415"/>
      <c r="EH400" s="415"/>
      <c r="EI400" s="415"/>
      <c r="EJ400" s="415"/>
      <c r="EK400" s="415"/>
      <c r="EL400" s="415"/>
      <c r="EM400" s="415"/>
      <c r="EN400" s="415"/>
      <c r="EO400" s="415"/>
      <c r="EP400" s="415"/>
      <c r="EQ400" s="415"/>
      <c r="ER400" s="415"/>
      <c r="ES400" s="415"/>
      <c r="ET400" s="415"/>
      <c r="EU400" s="415"/>
      <c r="EV400" s="415"/>
      <c r="EW400" s="415"/>
      <c r="EX400" s="415"/>
      <c r="EY400" s="415"/>
      <c r="EZ400" s="415"/>
      <c r="FA400" s="415"/>
      <c r="FB400" s="415"/>
      <c r="FC400" s="415"/>
      <c r="FD400" s="415"/>
      <c r="FE400" s="415"/>
      <c r="FF400" s="415"/>
      <c r="FG400" s="415"/>
      <c r="FH400" s="415"/>
      <c r="FI400" s="415"/>
      <c r="FJ400" s="415"/>
      <c r="FK400" s="415"/>
      <c r="FL400" s="415"/>
      <c r="FM400" s="415"/>
      <c r="FN400" s="415"/>
      <c r="FO400" s="415"/>
      <c r="FP400" s="415"/>
      <c r="FQ400" s="415"/>
      <c r="FR400" s="415"/>
      <c r="FS400" s="415"/>
      <c r="FT400" s="415"/>
      <c r="FU400" s="415"/>
      <c r="FV400" s="415"/>
      <c r="FW400" s="415"/>
      <c r="FX400" s="415"/>
      <c r="FY400" s="415"/>
      <c r="FZ400" s="415"/>
      <c r="GA400" s="415"/>
      <c r="GB400" s="415"/>
      <c r="GC400" s="415"/>
      <c r="GD400" s="415"/>
      <c r="GE400" s="415"/>
      <c r="GF400" s="415"/>
      <c r="GG400" s="415"/>
      <c r="GH400" s="415"/>
      <c r="GI400" s="415"/>
      <c r="GJ400" s="415"/>
      <c r="GK400" s="415"/>
      <c r="GL400" s="415"/>
      <c r="GM400" s="415"/>
      <c r="GN400" s="415"/>
      <c r="GO400" s="415"/>
      <c r="GP400" s="415"/>
      <c r="GQ400" s="415"/>
      <c r="GR400" s="415"/>
      <c r="GS400" s="415"/>
      <c r="GT400" s="415"/>
      <c r="GU400" s="415"/>
      <c r="GV400" s="417" t="str">
        <f t="shared" si="537"/>
        <v/>
      </c>
      <c r="GW400" s="415"/>
    </row>
    <row r="401" spans="1:205">
      <c r="A401" s="418"/>
      <c r="B401" s="418"/>
      <c r="C401" s="454"/>
      <c r="D401" s="415"/>
      <c r="E401" s="415"/>
      <c r="F401" s="415"/>
      <c r="G401" s="415"/>
      <c r="H401" s="415"/>
      <c r="I401" s="415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5"/>
      <c r="BJ401" s="415"/>
      <c r="BK401" s="415"/>
      <c r="BL401" s="415"/>
      <c r="BM401" s="415"/>
      <c r="BN401" s="415"/>
      <c r="BO401" s="415"/>
      <c r="BP401" s="415"/>
      <c r="BQ401" s="415"/>
      <c r="BR401" s="415"/>
      <c r="BS401" s="415"/>
      <c r="BT401" s="415"/>
      <c r="BU401" s="415"/>
      <c r="BV401" s="415"/>
      <c r="BW401" s="415"/>
      <c r="BX401" s="415"/>
      <c r="BY401" s="415"/>
      <c r="BZ401" s="415"/>
      <c r="CA401" s="415"/>
      <c r="CB401" s="415"/>
      <c r="CC401" s="415"/>
      <c r="CD401" s="415"/>
      <c r="CE401" s="415"/>
      <c r="CF401" s="415"/>
      <c r="CG401" s="415"/>
      <c r="CH401" s="415"/>
      <c r="CI401" s="415"/>
      <c r="CJ401" s="415"/>
      <c r="CK401" s="415"/>
      <c r="CL401" s="415"/>
      <c r="CM401" s="415"/>
      <c r="CN401" s="415"/>
      <c r="CO401" s="415"/>
      <c r="CP401" s="415"/>
      <c r="CQ401" s="415"/>
      <c r="CR401" s="415"/>
      <c r="CS401" s="415"/>
      <c r="CT401" s="415"/>
      <c r="CU401" s="415"/>
      <c r="CV401" s="415"/>
      <c r="CW401" s="415"/>
      <c r="CX401" s="415"/>
      <c r="CY401" s="415"/>
      <c r="CZ401" s="415"/>
      <c r="DA401" s="415"/>
      <c r="DB401" s="415"/>
      <c r="DC401" s="415"/>
      <c r="DD401" s="415"/>
      <c r="DE401" s="415"/>
      <c r="DF401" s="415"/>
      <c r="DG401" s="415"/>
      <c r="DH401" s="415"/>
      <c r="DI401" s="415"/>
      <c r="DJ401" s="415"/>
      <c r="DK401" s="415"/>
      <c r="DL401" s="415"/>
      <c r="DM401" s="415"/>
      <c r="DN401" s="415"/>
      <c r="DO401" s="415"/>
      <c r="DP401" s="415"/>
      <c r="DQ401" s="415"/>
      <c r="DR401" s="415"/>
      <c r="DS401" s="415"/>
      <c r="DT401" s="415"/>
      <c r="DU401" s="415"/>
      <c r="DV401" s="415"/>
      <c r="DW401" s="415"/>
      <c r="DX401" s="415"/>
      <c r="DY401" s="415"/>
      <c r="DZ401" s="415"/>
      <c r="EA401" s="415"/>
      <c r="EB401" s="415"/>
      <c r="EC401" s="415"/>
      <c r="ED401" s="415"/>
      <c r="EE401" s="415"/>
      <c r="EF401" s="415"/>
      <c r="EG401" s="415"/>
      <c r="EH401" s="415"/>
      <c r="EI401" s="415"/>
      <c r="EJ401" s="415"/>
      <c r="EK401" s="415"/>
      <c r="EL401" s="415"/>
      <c r="EM401" s="415"/>
      <c r="EN401" s="415"/>
      <c r="EO401" s="415"/>
      <c r="EP401" s="415"/>
      <c r="EQ401" s="415"/>
      <c r="ER401" s="415"/>
      <c r="ES401" s="415"/>
      <c r="ET401" s="415"/>
      <c r="EU401" s="415"/>
      <c r="EV401" s="415"/>
      <c r="EW401" s="415"/>
      <c r="EX401" s="415"/>
      <c r="EY401" s="415"/>
      <c r="EZ401" s="415"/>
      <c r="FA401" s="415"/>
      <c r="FB401" s="415"/>
      <c r="FC401" s="415"/>
      <c r="FD401" s="415"/>
      <c r="FE401" s="415"/>
      <c r="FF401" s="415"/>
      <c r="FG401" s="415"/>
      <c r="FH401" s="415"/>
      <c r="FI401" s="415"/>
      <c r="FJ401" s="415"/>
      <c r="FK401" s="415"/>
      <c r="FL401" s="415"/>
      <c r="FM401" s="415"/>
      <c r="FN401" s="415"/>
      <c r="FO401" s="415"/>
      <c r="FP401" s="415"/>
      <c r="FQ401" s="415"/>
      <c r="FR401" s="415"/>
      <c r="FS401" s="415"/>
      <c r="FT401" s="415"/>
      <c r="FU401" s="415"/>
      <c r="FV401" s="415"/>
      <c r="FW401" s="415"/>
      <c r="FX401" s="415"/>
      <c r="FY401" s="415"/>
      <c r="FZ401" s="415"/>
      <c r="GA401" s="415"/>
      <c r="GB401" s="415"/>
      <c r="GC401" s="415"/>
      <c r="GD401" s="415"/>
      <c r="GE401" s="415"/>
      <c r="GF401" s="415"/>
      <c r="GG401" s="415"/>
      <c r="GH401" s="415"/>
      <c r="GI401" s="415"/>
      <c r="GJ401" s="415"/>
      <c r="GK401" s="415"/>
      <c r="GL401" s="415"/>
      <c r="GM401" s="415"/>
      <c r="GN401" s="415"/>
      <c r="GO401" s="415"/>
      <c r="GP401" s="415"/>
      <c r="GQ401" s="415"/>
      <c r="GR401" s="415"/>
      <c r="GS401" s="415"/>
      <c r="GT401" s="415"/>
      <c r="GU401" s="415"/>
      <c r="GV401" s="417" t="str">
        <f t="shared" si="537"/>
        <v/>
      </c>
      <c r="GW401" s="415"/>
    </row>
    <row r="402" spans="1:205">
      <c r="A402" s="418"/>
      <c r="B402" s="418"/>
      <c r="C402" s="454"/>
      <c r="D402" s="415"/>
      <c r="E402" s="415"/>
      <c r="F402" s="415"/>
      <c r="G402" s="415"/>
      <c r="H402" s="415"/>
      <c r="I402" s="415"/>
      <c r="J402" s="415"/>
      <c r="K402" s="415"/>
      <c r="L402" s="415"/>
      <c r="M402" s="415"/>
      <c r="N402" s="415"/>
      <c r="O402" s="415"/>
      <c r="P402" s="415"/>
      <c r="Q402" s="415"/>
      <c r="R402" s="415"/>
      <c r="S402" s="415"/>
      <c r="T402" s="415"/>
      <c r="U402" s="415"/>
      <c r="V402" s="415"/>
      <c r="W402" s="415"/>
      <c r="X402" s="415"/>
      <c r="Y402" s="415"/>
      <c r="Z402" s="415"/>
      <c r="AA402" s="415"/>
      <c r="AB402" s="415"/>
      <c r="AC402" s="415"/>
      <c r="AD402" s="415"/>
      <c r="AE402" s="415"/>
      <c r="AF402" s="415"/>
      <c r="AG402" s="415"/>
      <c r="AH402" s="415"/>
      <c r="AI402" s="415"/>
      <c r="AJ402" s="415"/>
      <c r="AK402" s="415"/>
      <c r="AL402" s="415"/>
      <c r="AM402" s="415"/>
      <c r="AN402" s="415"/>
      <c r="AO402" s="415"/>
      <c r="AP402" s="415"/>
      <c r="AQ402" s="415"/>
      <c r="AR402" s="415"/>
      <c r="AS402" s="415"/>
      <c r="AT402" s="415"/>
      <c r="AU402" s="415"/>
      <c r="AV402" s="415"/>
      <c r="AW402" s="415"/>
      <c r="AX402" s="415"/>
      <c r="AY402" s="415"/>
      <c r="AZ402" s="415"/>
      <c r="BA402" s="415"/>
      <c r="BB402" s="415"/>
      <c r="BC402" s="415"/>
      <c r="BD402" s="415"/>
      <c r="BE402" s="415"/>
      <c r="BF402" s="415"/>
      <c r="BG402" s="415"/>
      <c r="BH402" s="415"/>
      <c r="BI402" s="415"/>
      <c r="BJ402" s="415"/>
      <c r="BK402" s="415"/>
      <c r="BL402" s="415"/>
      <c r="BM402" s="415"/>
      <c r="BN402" s="415"/>
      <c r="BO402" s="415"/>
      <c r="BP402" s="415"/>
      <c r="BQ402" s="415"/>
      <c r="BR402" s="415"/>
      <c r="BS402" s="415"/>
      <c r="BT402" s="415"/>
      <c r="BU402" s="415"/>
      <c r="BV402" s="415"/>
      <c r="BW402" s="415"/>
      <c r="BX402" s="415"/>
      <c r="BY402" s="415"/>
      <c r="BZ402" s="415"/>
      <c r="CA402" s="415"/>
      <c r="CB402" s="415"/>
      <c r="CC402" s="415"/>
      <c r="CD402" s="415"/>
      <c r="CE402" s="415"/>
      <c r="CF402" s="415"/>
      <c r="CG402" s="415"/>
      <c r="CH402" s="415"/>
      <c r="CI402" s="415"/>
      <c r="CJ402" s="415"/>
      <c r="CK402" s="415"/>
      <c r="CL402" s="415"/>
      <c r="CM402" s="415"/>
      <c r="CN402" s="415"/>
      <c r="CO402" s="415"/>
      <c r="CP402" s="415"/>
      <c r="CQ402" s="415"/>
      <c r="CR402" s="415"/>
      <c r="CS402" s="415"/>
      <c r="CT402" s="415"/>
      <c r="CU402" s="415"/>
      <c r="CV402" s="415"/>
      <c r="CW402" s="415"/>
      <c r="CX402" s="415"/>
      <c r="CY402" s="415"/>
      <c r="CZ402" s="415"/>
      <c r="DA402" s="415"/>
      <c r="DB402" s="415"/>
      <c r="DC402" s="415"/>
      <c r="DD402" s="415"/>
      <c r="DE402" s="415"/>
      <c r="DF402" s="415"/>
      <c r="DG402" s="415"/>
      <c r="DH402" s="415"/>
      <c r="DI402" s="415"/>
      <c r="DJ402" s="415"/>
      <c r="DK402" s="415"/>
      <c r="DL402" s="415"/>
      <c r="DM402" s="415"/>
      <c r="DN402" s="415"/>
      <c r="DO402" s="415"/>
      <c r="DP402" s="415"/>
      <c r="DQ402" s="415"/>
      <c r="DR402" s="415"/>
      <c r="DS402" s="415"/>
      <c r="DT402" s="415"/>
      <c r="DU402" s="415"/>
      <c r="DV402" s="415"/>
      <c r="DW402" s="415"/>
      <c r="DX402" s="415"/>
      <c r="DY402" s="415"/>
      <c r="DZ402" s="415"/>
      <c r="EA402" s="415"/>
      <c r="EB402" s="415"/>
      <c r="EC402" s="415"/>
      <c r="ED402" s="415"/>
      <c r="EE402" s="415"/>
      <c r="EF402" s="415"/>
      <c r="EG402" s="415"/>
      <c r="EH402" s="415"/>
      <c r="EI402" s="415"/>
      <c r="EJ402" s="415"/>
      <c r="EK402" s="415"/>
      <c r="EL402" s="415"/>
      <c r="EM402" s="415"/>
      <c r="EN402" s="415"/>
      <c r="EO402" s="415"/>
      <c r="EP402" s="415"/>
      <c r="EQ402" s="415"/>
      <c r="ER402" s="415"/>
      <c r="ES402" s="415"/>
      <c r="ET402" s="415"/>
      <c r="EU402" s="415"/>
      <c r="EV402" s="415"/>
      <c r="EW402" s="415"/>
      <c r="EX402" s="415"/>
      <c r="EY402" s="415"/>
      <c r="EZ402" s="415"/>
      <c r="FA402" s="415"/>
      <c r="FB402" s="415"/>
      <c r="FC402" s="415"/>
      <c r="FD402" s="415"/>
      <c r="FE402" s="415"/>
      <c r="FF402" s="415"/>
      <c r="FG402" s="415"/>
      <c r="FH402" s="415"/>
      <c r="FI402" s="415"/>
      <c r="FJ402" s="415"/>
      <c r="FK402" s="415"/>
      <c r="FL402" s="415"/>
      <c r="FM402" s="415"/>
      <c r="FN402" s="415"/>
      <c r="FO402" s="415"/>
      <c r="FP402" s="415"/>
      <c r="FQ402" s="415"/>
      <c r="FR402" s="415"/>
      <c r="FS402" s="415"/>
      <c r="FT402" s="415"/>
      <c r="FU402" s="415"/>
      <c r="FV402" s="415"/>
      <c r="FW402" s="415"/>
      <c r="FX402" s="415"/>
      <c r="FY402" s="415"/>
      <c r="FZ402" s="415"/>
      <c r="GA402" s="415"/>
      <c r="GB402" s="415"/>
      <c r="GC402" s="415"/>
      <c r="GD402" s="415"/>
      <c r="GE402" s="415"/>
      <c r="GF402" s="415"/>
      <c r="GG402" s="415"/>
      <c r="GH402" s="415"/>
      <c r="GI402" s="415"/>
      <c r="GJ402" s="415"/>
      <c r="GK402" s="415"/>
      <c r="GL402" s="415"/>
      <c r="GM402" s="415"/>
      <c r="GN402" s="415"/>
      <c r="GO402" s="415"/>
      <c r="GP402" s="415"/>
      <c r="GQ402" s="415"/>
      <c r="GR402" s="415"/>
      <c r="GS402" s="415"/>
      <c r="GT402" s="415"/>
      <c r="GU402" s="415"/>
      <c r="GV402" s="417" t="str">
        <f t="shared" si="537"/>
        <v/>
      </c>
      <c r="GW402" s="415"/>
    </row>
    <row r="403" spans="1:205">
      <c r="A403" s="418"/>
      <c r="B403" s="418"/>
      <c r="C403" s="454"/>
      <c r="D403" s="415"/>
      <c r="E403" s="415"/>
      <c r="F403" s="415"/>
      <c r="G403" s="415"/>
      <c r="H403" s="415"/>
      <c r="I403" s="415"/>
      <c r="J403" s="415"/>
      <c r="K403" s="415"/>
      <c r="L403" s="415"/>
      <c r="M403" s="415"/>
      <c r="N403" s="415"/>
      <c r="O403" s="415"/>
      <c r="P403" s="415"/>
      <c r="Q403" s="415"/>
      <c r="R403" s="415"/>
      <c r="S403" s="415"/>
      <c r="T403" s="415"/>
      <c r="U403" s="415"/>
      <c r="V403" s="415"/>
      <c r="W403" s="415"/>
      <c r="X403" s="415"/>
      <c r="Y403" s="415"/>
      <c r="Z403" s="415"/>
      <c r="AA403" s="415"/>
      <c r="AB403" s="415"/>
      <c r="AC403" s="415"/>
      <c r="AD403" s="415"/>
      <c r="AE403" s="415"/>
      <c r="AF403" s="415"/>
      <c r="AG403" s="415"/>
      <c r="AH403" s="415"/>
      <c r="AI403" s="415"/>
      <c r="AJ403" s="415"/>
      <c r="AK403" s="415"/>
      <c r="AL403" s="415"/>
      <c r="AM403" s="415"/>
      <c r="AN403" s="415"/>
      <c r="AO403" s="415"/>
      <c r="AP403" s="415"/>
      <c r="AQ403" s="415"/>
      <c r="AR403" s="415"/>
      <c r="AS403" s="415"/>
      <c r="AT403" s="415"/>
      <c r="AU403" s="415"/>
      <c r="AV403" s="415"/>
      <c r="AW403" s="415"/>
      <c r="AX403" s="415"/>
      <c r="AY403" s="415"/>
      <c r="AZ403" s="415"/>
      <c r="BA403" s="415"/>
      <c r="BB403" s="415"/>
      <c r="BC403" s="415"/>
      <c r="BD403" s="415"/>
      <c r="BE403" s="415"/>
      <c r="BF403" s="415"/>
      <c r="BG403" s="415"/>
      <c r="BH403" s="415"/>
      <c r="BI403" s="415"/>
      <c r="BJ403" s="415"/>
      <c r="BK403" s="415"/>
      <c r="BL403" s="415"/>
      <c r="BM403" s="415"/>
      <c r="BN403" s="415"/>
      <c r="BO403" s="415"/>
      <c r="BP403" s="415"/>
      <c r="BQ403" s="415"/>
      <c r="BR403" s="415"/>
      <c r="BS403" s="415"/>
      <c r="BT403" s="415"/>
      <c r="BU403" s="415"/>
      <c r="BV403" s="415"/>
      <c r="BW403" s="415"/>
      <c r="BX403" s="415"/>
      <c r="BY403" s="415"/>
      <c r="BZ403" s="415"/>
      <c r="CA403" s="415"/>
      <c r="CB403" s="415"/>
      <c r="CC403" s="415"/>
      <c r="CD403" s="415"/>
      <c r="CE403" s="415"/>
      <c r="CF403" s="415"/>
      <c r="CG403" s="415"/>
      <c r="CH403" s="415"/>
      <c r="CI403" s="415"/>
      <c r="CJ403" s="415"/>
      <c r="CK403" s="415"/>
      <c r="CL403" s="415"/>
      <c r="CM403" s="415"/>
      <c r="CN403" s="415"/>
      <c r="CO403" s="415"/>
      <c r="CP403" s="415"/>
      <c r="CQ403" s="415"/>
      <c r="CR403" s="415"/>
      <c r="CS403" s="415"/>
      <c r="CT403" s="415"/>
      <c r="CU403" s="415"/>
      <c r="CV403" s="415"/>
      <c r="CW403" s="415"/>
      <c r="CX403" s="415"/>
      <c r="CY403" s="415"/>
      <c r="CZ403" s="415"/>
      <c r="DA403" s="415"/>
      <c r="DB403" s="415"/>
      <c r="DC403" s="415"/>
      <c r="DD403" s="415"/>
      <c r="DE403" s="415"/>
      <c r="DF403" s="415"/>
      <c r="DG403" s="415"/>
      <c r="DH403" s="415"/>
      <c r="DI403" s="415"/>
      <c r="DJ403" s="415"/>
      <c r="DK403" s="415"/>
      <c r="DL403" s="415"/>
      <c r="DM403" s="415"/>
      <c r="DN403" s="415"/>
      <c r="DO403" s="415"/>
      <c r="DP403" s="415"/>
      <c r="DQ403" s="415"/>
      <c r="DR403" s="415"/>
      <c r="DS403" s="415"/>
      <c r="DT403" s="415"/>
      <c r="DU403" s="415"/>
      <c r="DV403" s="415"/>
      <c r="DW403" s="415"/>
      <c r="DX403" s="415"/>
      <c r="DY403" s="415"/>
      <c r="DZ403" s="415"/>
      <c r="EA403" s="415"/>
      <c r="EB403" s="415"/>
      <c r="EC403" s="415"/>
      <c r="ED403" s="415"/>
      <c r="EE403" s="415"/>
      <c r="EF403" s="415"/>
      <c r="EG403" s="415"/>
      <c r="EH403" s="415"/>
      <c r="EI403" s="415"/>
      <c r="EJ403" s="415"/>
      <c r="EK403" s="415"/>
      <c r="EL403" s="415"/>
      <c r="EM403" s="415"/>
      <c r="EN403" s="415"/>
      <c r="EO403" s="415"/>
      <c r="EP403" s="415"/>
      <c r="EQ403" s="415"/>
      <c r="ER403" s="415"/>
      <c r="ES403" s="415"/>
      <c r="ET403" s="415"/>
      <c r="EU403" s="415"/>
      <c r="EV403" s="415"/>
      <c r="EW403" s="415"/>
      <c r="EX403" s="415"/>
      <c r="EY403" s="415"/>
      <c r="EZ403" s="415"/>
      <c r="FA403" s="415"/>
      <c r="FB403" s="415"/>
      <c r="FC403" s="415"/>
      <c r="FD403" s="415"/>
      <c r="FE403" s="415"/>
      <c r="FF403" s="415"/>
      <c r="FG403" s="415"/>
      <c r="FH403" s="415"/>
      <c r="FI403" s="415"/>
      <c r="FJ403" s="415"/>
      <c r="FK403" s="415"/>
      <c r="FL403" s="415"/>
      <c r="FM403" s="415"/>
      <c r="FN403" s="415"/>
      <c r="FO403" s="415"/>
      <c r="FP403" s="415"/>
      <c r="FQ403" s="415"/>
      <c r="FR403" s="415"/>
      <c r="FS403" s="415"/>
      <c r="FT403" s="415"/>
      <c r="FU403" s="415"/>
      <c r="FV403" s="415"/>
      <c r="FW403" s="415"/>
      <c r="FX403" s="415"/>
      <c r="FY403" s="415"/>
      <c r="FZ403" s="415"/>
      <c r="GA403" s="415"/>
      <c r="GB403" s="415"/>
      <c r="GC403" s="415"/>
      <c r="GD403" s="415"/>
      <c r="GE403" s="415"/>
      <c r="GF403" s="415"/>
      <c r="GG403" s="415"/>
      <c r="GH403" s="415"/>
      <c r="GI403" s="415"/>
      <c r="GJ403" s="415"/>
      <c r="GK403" s="415"/>
      <c r="GL403" s="415"/>
      <c r="GM403" s="415"/>
      <c r="GN403" s="415"/>
      <c r="GO403" s="415"/>
      <c r="GP403" s="415"/>
      <c r="GQ403" s="415"/>
      <c r="GR403" s="415"/>
      <c r="GS403" s="415"/>
      <c r="GT403" s="415"/>
      <c r="GU403" s="415"/>
      <c r="GV403" s="417" t="str">
        <f t="shared" si="537"/>
        <v/>
      </c>
      <c r="GW403" s="415"/>
    </row>
    <row r="404" spans="1:205">
      <c r="A404" s="418"/>
      <c r="B404" s="418"/>
      <c r="C404" s="454"/>
      <c r="D404" s="415"/>
      <c r="E404" s="415"/>
      <c r="F404" s="415"/>
      <c r="G404" s="415"/>
      <c r="H404" s="415"/>
      <c r="I404" s="415"/>
      <c r="J404" s="415"/>
      <c r="K404" s="415"/>
      <c r="L404" s="415"/>
      <c r="M404" s="415"/>
      <c r="N404" s="415"/>
      <c r="O404" s="415"/>
      <c r="P404" s="415"/>
      <c r="Q404" s="415"/>
      <c r="R404" s="415"/>
      <c r="S404" s="415"/>
      <c r="T404" s="415"/>
      <c r="U404" s="415"/>
      <c r="V404" s="415"/>
      <c r="W404" s="415"/>
      <c r="X404" s="415"/>
      <c r="Y404" s="415"/>
      <c r="Z404" s="415"/>
      <c r="AA404" s="415"/>
      <c r="AB404" s="415"/>
      <c r="AC404" s="415"/>
      <c r="AD404" s="415"/>
      <c r="AE404" s="415"/>
      <c r="AF404" s="415"/>
      <c r="AG404" s="415"/>
      <c r="AH404" s="415"/>
      <c r="AI404" s="415"/>
      <c r="AJ404" s="415"/>
      <c r="AK404" s="415"/>
      <c r="AL404" s="415"/>
      <c r="AM404" s="415"/>
      <c r="AN404" s="415"/>
      <c r="AO404" s="415"/>
      <c r="AP404" s="415"/>
      <c r="AQ404" s="415"/>
      <c r="AR404" s="415"/>
      <c r="AS404" s="415"/>
      <c r="AT404" s="415"/>
      <c r="AU404" s="415"/>
      <c r="AV404" s="415"/>
      <c r="AW404" s="415"/>
      <c r="AX404" s="415"/>
      <c r="AY404" s="415"/>
      <c r="AZ404" s="415"/>
      <c r="BA404" s="415"/>
      <c r="BB404" s="415"/>
      <c r="BC404" s="415"/>
      <c r="BD404" s="415"/>
      <c r="BE404" s="415"/>
      <c r="BF404" s="415"/>
      <c r="BG404" s="415"/>
      <c r="BH404" s="415"/>
      <c r="BI404" s="415"/>
      <c r="BJ404" s="415"/>
      <c r="BK404" s="415"/>
      <c r="BL404" s="415"/>
      <c r="BM404" s="415"/>
      <c r="BN404" s="415"/>
      <c r="BO404" s="415"/>
      <c r="BP404" s="415"/>
      <c r="BQ404" s="415"/>
      <c r="BR404" s="415"/>
      <c r="BS404" s="415"/>
      <c r="BT404" s="415"/>
      <c r="BU404" s="415"/>
      <c r="BV404" s="415"/>
      <c r="BW404" s="415"/>
      <c r="BX404" s="415"/>
      <c r="BY404" s="415"/>
      <c r="BZ404" s="415"/>
      <c r="CA404" s="415"/>
      <c r="CB404" s="415"/>
      <c r="CC404" s="415"/>
      <c r="CD404" s="415"/>
      <c r="CE404" s="415"/>
      <c r="CF404" s="415"/>
      <c r="CG404" s="415"/>
      <c r="CH404" s="415"/>
      <c r="CI404" s="415"/>
      <c r="CJ404" s="415"/>
      <c r="CK404" s="415"/>
      <c r="CL404" s="415"/>
      <c r="CM404" s="415"/>
      <c r="CN404" s="415"/>
      <c r="CO404" s="415"/>
      <c r="CP404" s="415"/>
      <c r="CQ404" s="415"/>
      <c r="CR404" s="415"/>
      <c r="CS404" s="415"/>
      <c r="CT404" s="415"/>
      <c r="CU404" s="415"/>
      <c r="CV404" s="415"/>
      <c r="CW404" s="415"/>
      <c r="CX404" s="415"/>
      <c r="CY404" s="415"/>
      <c r="CZ404" s="415"/>
      <c r="DA404" s="415"/>
      <c r="DB404" s="415"/>
      <c r="DC404" s="415"/>
      <c r="DD404" s="415"/>
      <c r="DE404" s="415"/>
      <c r="DF404" s="415"/>
      <c r="DG404" s="415"/>
      <c r="DH404" s="415"/>
      <c r="DI404" s="415"/>
      <c r="DJ404" s="415"/>
      <c r="DK404" s="415"/>
      <c r="DL404" s="415"/>
      <c r="DM404" s="415"/>
      <c r="DN404" s="415"/>
      <c r="DO404" s="415"/>
      <c r="DP404" s="415"/>
      <c r="DQ404" s="415"/>
      <c r="DR404" s="415"/>
      <c r="DS404" s="415"/>
      <c r="DT404" s="415"/>
      <c r="DU404" s="415"/>
      <c r="DV404" s="415"/>
      <c r="DW404" s="415"/>
      <c r="DX404" s="415"/>
      <c r="DY404" s="415"/>
      <c r="DZ404" s="415"/>
      <c r="EA404" s="415"/>
      <c r="EB404" s="415"/>
      <c r="EC404" s="415"/>
      <c r="ED404" s="415"/>
      <c r="EE404" s="415"/>
      <c r="EF404" s="415"/>
      <c r="EG404" s="415"/>
      <c r="EH404" s="415"/>
      <c r="EI404" s="415"/>
      <c r="EJ404" s="415"/>
      <c r="EK404" s="415"/>
      <c r="EL404" s="415"/>
      <c r="EM404" s="415"/>
      <c r="EN404" s="415"/>
      <c r="EO404" s="415"/>
      <c r="EP404" s="415"/>
      <c r="EQ404" s="415"/>
      <c r="ER404" s="415"/>
      <c r="ES404" s="415"/>
      <c r="ET404" s="415"/>
      <c r="EU404" s="415"/>
      <c r="EV404" s="415"/>
      <c r="EW404" s="415"/>
      <c r="EX404" s="415"/>
      <c r="EY404" s="415"/>
      <c r="EZ404" s="415"/>
      <c r="FA404" s="415"/>
      <c r="FB404" s="415"/>
      <c r="FC404" s="415"/>
      <c r="FD404" s="415"/>
      <c r="FE404" s="415"/>
      <c r="FF404" s="415"/>
      <c r="FG404" s="415"/>
      <c r="FH404" s="415"/>
      <c r="FI404" s="415"/>
      <c r="FJ404" s="415"/>
      <c r="FK404" s="415"/>
      <c r="FL404" s="415"/>
      <c r="FM404" s="415"/>
      <c r="FN404" s="415"/>
      <c r="FO404" s="415"/>
      <c r="FP404" s="415"/>
      <c r="FQ404" s="415"/>
      <c r="FR404" s="415"/>
      <c r="FS404" s="415"/>
      <c r="FT404" s="415"/>
      <c r="FU404" s="415"/>
      <c r="FV404" s="415"/>
      <c r="FW404" s="415"/>
      <c r="FX404" s="415"/>
      <c r="FY404" s="415"/>
      <c r="FZ404" s="415"/>
      <c r="GA404" s="415"/>
      <c r="GB404" s="415"/>
      <c r="GC404" s="415"/>
      <c r="GD404" s="415"/>
      <c r="GE404" s="415"/>
      <c r="GF404" s="415"/>
      <c r="GG404" s="415"/>
      <c r="GH404" s="415"/>
      <c r="GI404" s="415"/>
      <c r="GJ404" s="415"/>
      <c r="GK404" s="415"/>
      <c r="GL404" s="415"/>
      <c r="GM404" s="415"/>
      <c r="GN404" s="415"/>
      <c r="GO404" s="415"/>
      <c r="GP404" s="415"/>
      <c r="GQ404" s="415"/>
      <c r="GR404" s="415"/>
      <c r="GS404" s="415"/>
      <c r="GT404" s="415"/>
      <c r="GU404" s="415"/>
      <c r="GV404" s="417" t="str">
        <f t="shared" si="537"/>
        <v/>
      </c>
      <c r="GW404" s="415"/>
    </row>
    <row r="405" spans="1:205">
      <c r="A405" s="418"/>
      <c r="B405" s="418"/>
      <c r="C405" s="454"/>
      <c r="D405" s="415"/>
      <c r="E405" s="415"/>
      <c r="F405" s="415"/>
      <c r="G405" s="415"/>
      <c r="H405" s="415"/>
      <c r="I405" s="415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5"/>
      <c r="BJ405" s="415"/>
      <c r="BK405" s="415"/>
      <c r="BL405" s="415"/>
      <c r="BM405" s="415"/>
      <c r="BN405" s="415"/>
      <c r="BO405" s="415"/>
      <c r="BP405" s="415"/>
      <c r="BQ405" s="415"/>
      <c r="BR405" s="415"/>
      <c r="BS405" s="415"/>
      <c r="BT405" s="415"/>
      <c r="BU405" s="415"/>
      <c r="BV405" s="415"/>
      <c r="BW405" s="415"/>
      <c r="BX405" s="415"/>
      <c r="BY405" s="415"/>
      <c r="BZ405" s="415"/>
      <c r="CA405" s="415"/>
      <c r="CB405" s="415"/>
      <c r="CC405" s="415"/>
      <c r="CD405" s="415"/>
      <c r="CE405" s="415"/>
      <c r="CF405" s="415"/>
      <c r="CG405" s="415"/>
      <c r="CH405" s="415"/>
      <c r="CI405" s="415"/>
      <c r="CJ405" s="415"/>
      <c r="CK405" s="415"/>
      <c r="CL405" s="415"/>
      <c r="CM405" s="415"/>
      <c r="CN405" s="415"/>
      <c r="CO405" s="415"/>
      <c r="CP405" s="415"/>
      <c r="CQ405" s="415"/>
      <c r="CR405" s="415"/>
      <c r="CS405" s="415"/>
      <c r="CT405" s="415"/>
      <c r="CU405" s="415"/>
      <c r="CV405" s="415"/>
      <c r="CW405" s="415"/>
      <c r="CX405" s="415"/>
      <c r="CY405" s="415"/>
      <c r="CZ405" s="415"/>
      <c r="DA405" s="415"/>
      <c r="DB405" s="415"/>
      <c r="DC405" s="415"/>
      <c r="DD405" s="415"/>
      <c r="DE405" s="415"/>
      <c r="DF405" s="415"/>
      <c r="DG405" s="415"/>
      <c r="DH405" s="415"/>
      <c r="DI405" s="415"/>
      <c r="DJ405" s="415"/>
      <c r="DK405" s="415"/>
      <c r="DL405" s="415"/>
      <c r="DM405" s="415"/>
      <c r="DN405" s="415"/>
      <c r="DO405" s="415"/>
      <c r="DP405" s="415"/>
      <c r="DQ405" s="415"/>
      <c r="DR405" s="415"/>
      <c r="DS405" s="415"/>
      <c r="DT405" s="415"/>
      <c r="DU405" s="415"/>
      <c r="DV405" s="415"/>
      <c r="DW405" s="415"/>
      <c r="DX405" s="415"/>
      <c r="DY405" s="415"/>
      <c r="DZ405" s="415"/>
      <c r="EA405" s="415"/>
      <c r="EB405" s="415"/>
      <c r="EC405" s="415"/>
      <c r="ED405" s="415"/>
      <c r="EE405" s="415"/>
      <c r="EF405" s="415"/>
      <c r="EG405" s="415"/>
      <c r="EH405" s="415"/>
      <c r="EI405" s="415"/>
      <c r="EJ405" s="415"/>
      <c r="EK405" s="415"/>
      <c r="EL405" s="415"/>
      <c r="EM405" s="415"/>
      <c r="EN405" s="415"/>
      <c r="EO405" s="415"/>
      <c r="EP405" s="415"/>
      <c r="EQ405" s="415"/>
      <c r="ER405" s="415"/>
      <c r="ES405" s="415"/>
      <c r="ET405" s="415"/>
      <c r="EU405" s="415"/>
      <c r="EV405" s="415"/>
      <c r="EW405" s="415"/>
      <c r="EX405" s="415"/>
      <c r="EY405" s="415"/>
      <c r="EZ405" s="415"/>
      <c r="FA405" s="415"/>
      <c r="FB405" s="415"/>
      <c r="FC405" s="415"/>
      <c r="FD405" s="415"/>
      <c r="FE405" s="415"/>
      <c r="FF405" s="415"/>
      <c r="FG405" s="415"/>
      <c r="FH405" s="415"/>
      <c r="FI405" s="415"/>
      <c r="FJ405" s="415"/>
      <c r="FK405" s="415"/>
      <c r="FL405" s="415"/>
      <c r="FM405" s="415"/>
      <c r="FN405" s="415"/>
      <c r="FO405" s="415"/>
      <c r="FP405" s="415"/>
      <c r="FQ405" s="415"/>
      <c r="FR405" s="415"/>
      <c r="FS405" s="415"/>
      <c r="FT405" s="415"/>
      <c r="FU405" s="415"/>
      <c r="FV405" s="415"/>
      <c r="FW405" s="415"/>
      <c r="FX405" s="415"/>
      <c r="FY405" s="415"/>
      <c r="FZ405" s="415"/>
      <c r="GA405" s="415"/>
      <c r="GB405" s="415"/>
      <c r="GC405" s="415"/>
      <c r="GD405" s="415"/>
      <c r="GE405" s="415"/>
      <c r="GF405" s="415"/>
      <c r="GG405" s="415"/>
      <c r="GH405" s="415"/>
      <c r="GI405" s="415"/>
      <c r="GJ405" s="415"/>
      <c r="GK405" s="415"/>
      <c r="GL405" s="415"/>
      <c r="GM405" s="415"/>
      <c r="GN405" s="415"/>
      <c r="GO405" s="415"/>
      <c r="GP405" s="415"/>
      <c r="GQ405" s="415"/>
      <c r="GR405" s="415"/>
      <c r="GS405" s="415"/>
      <c r="GT405" s="415"/>
      <c r="GU405" s="415"/>
      <c r="GV405" s="417" t="str">
        <f t="shared" si="537"/>
        <v/>
      </c>
      <c r="GW405" s="415"/>
    </row>
    <row r="406" spans="1:205">
      <c r="A406" s="418"/>
      <c r="B406" s="418"/>
      <c r="C406" s="454"/>
      <c r="D406" s="415"/>
      <c r="E406" s="415"/>
      <c r="F406" s="415"/>
      <c r="G406" s="415"/>
      <c r="H406" s="415"/>
      <c r="I406" s="415"/>
      <c r="J406" s="415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5"/>
      <c r="AG406" s="415"/>
      <c r="AH406" s="415"/>
      <c r="AI406" s="415"/>
      <c r="AJ406" s="415"/>
      <c r="AK406" s="415"/>
      <c r="AL406" s="415"/>
      <c r="AM406" s="415"/>
      <c r="AN406" s="415"/>
      <c r="AO406" s="415"/>
      <c r="AP406" s="415"/>
      <c r="AQ406" s="415"/>
      <c r="AR406" s="415"/>
      <c r="AS406" s="415"/>
      <c r="AT406" s="415"/>
      <c r="AU406" s="415"/>
      <c r="AV406" s="415"/>
      <c r="AW406" s="415"/>
      <c r="AX406" s="415"/>
      <c r="AY406" s="415"/>
      <c r="AZ406" s="415"/>
      <c r="BA406" s="415"/>
      <c r="BB406" s="415"/>
      <c r="BC406" s="415"/>
      <c r="BD406" s="415"/>
      <c r="BE406" s="415"/>
      <c r="BF406" s="415"/>
      <c r="BG406" s="415"/>
      <c r="BH406" s="415"/>
      <c r="BI406" s="415"/>
      <c r="BJ406" s="415"/>
      <c r="BK406" s="415"/>
      <c r="BL406" s="415"/>
      <c r="BM406" s="415"/>
      <c r="BN406" s="415"/>
      <c r="BO406" s="415"/>
      <c r="BP406" s="415"/>
      <c r="BQ406" s="415"/>
      <c r="BR406" s="415"/>
      <c r="BS406" s="415"/>
      <c r="BT406" s="415"/>
      <c r="BU406" s="415"/>
      <c r="BV406" s="415"/>
      <c r="BW406" s="415"/>
      <c r="BX406" s="415"/>
      <c r="BY406" s="415"/>
      <c r="BZ406" s="415"/>
      <c r="CA406" s="415"/>
      <c r="CB406" s="415"/>
      <c r="CC406" s="415"/>
      <c r="CD406" s="415"/>
      <c r="CE406" s="415"/>
      <c r="CF406" s="415"/>
      <c r="CG406" s="415"/>
      <c r="CH406" s="415"/>
      <c r="CI406" s="415"/>
      <c r="CJ406" s="415"/>
      <c r="CK406" s="415"/>
      <c r="CL406" s="415"/>
      <c r="CM406" s="415"/>
      <c r="CN406" s="415"/>
      <c r="CO406" s="415"/>
      <c r="CP406" s="415"/>
      <c r="CQ406" s="415"/>
      <c r="CR406" s="415"/>
      <c r="CS406" s="415"/>
      <c r="CT406" s="415"/>
      <c r="CU406" s="415"/>
      <c r="CV406" s="415"/>
      <c r="CW406" s="415"/>
      <c r="CX406" s="415"/>
      <c r="CY406" s="415"/>
      <c r="CZ406" s="415"/>
      <c r="DA406" s="415"/>
      <c r="DB406" s="415"/>
      <c r="DC406" s="415"/>
      <c r="DD406" s="415"/>
      <c r="DE406" s="415"/>
      <c r="DF406" s="415"/>
      <c r="DG406" s="415"/>
      <c r="DH406" s="415"/>
      <c r="DI406" s="415"/>
      <c r="DJ406" s="415"/>
      <c r="DK406" s="415"/>
      <c r="DL406" s="415"/>
      <c r="DM406" s="415"/>
      <c r="DN406" s="415"/>
      <c r="DO406" s="415"/>
      <c r="DP406" s="415"/>
      <c r="DQ406" s="415"/>
      <c r="DR406" s="415"/>
      <c r="DS406" s="415"/>
      <c r="DT406" s="415"/>
      <c r="DU406" s="415"/>
      <c r="DV406" s="415"/>
      <c r="DW406" s="415"/>
      <c r="DX406" s="415"/>
      <c r="DY406" s="415"/>
      <c r="DZ406" s="415"/>
      <c r="EA406" s="415"/>
      <c r="EB406" s="415"/>
      <c r="EC406" s="415"/>
      <c r="ED406" s="415"/>
      <c r="EE406" s="415"/>
      <c r="EF406" s="415"/>
      <c r="EG406" s="415"/>
      <c r="EH406" s="415"/>
      <c r="EI406" s="415"/>
      <c r="EJ406" s="415"/>
      <c r="EK406" s="415"/>
      <c r="EL406" s="415"/>
      <c r="EM406" s="415"/>
      <c r="EN406" s="415"/>
      <c r="EO406" s="415"/>
      <c r="EP406" s="415"/>
      <c r="EQ406" s="415"/>
      <c r="ER406" s="415"/>
      <c r="ES406" s="415"/>
      <c r="ET406" s="415"/>
      <c r="EU406" s="415"/>
      <c r="EV406" s="415"/>
      <c r="EW406" s="415"/>
      <c r="EX406" s="415"/>
      <c r="EY406" s="415"/>
      <c r="EZ406" s="415"/>
      <c r="FA406" s="415"/>
      <c r="FB406" s="415"/>
      <c r="FC406" s="415"/>
      <c r="FD406" s="415"/>
      <c r="FE406" s="415"/>
      <c r="FF406" s="415"/>
      <c r="FG406" s="415"/>
      <c r="FH406" s="415"/>
      <c r="FI406" s="415"/>
      <c r="FJ406" s="415"/>
      <c r="FK406" s="415"/>
      <c r="FL406" s="415"/>
      <c r="FM406" s="415"/>
      <c r="FN406" s="415"/>
      <c r="FO406" s="415"/>
      <c r="FP406" s="415"/>
      <c r="FQ406" s="415"/>
      <c r="FR406" s="415"/>
      <c r="FS406" s="415"/>
      <c r="FT406" s="415"/>
      <c r="FU406" s="415"/>
      <c r="FV406" s="415"/>
      <c r="FW406" s="415"/>
      <c r="FX406" s="415"/>
      <c r="FY406" s="415"/>
      <c r="FZ406" s="415"/>
      <c r="GA406" s="415"/>
      <c r="GB406" s="415"/>
      <c r="GC406" s="415"/>
      <c r="GD406" s="415"/>
      <c r="GE406" s="415"/>
      <c r="GF406" s="415"/>
      <c r="GG406" s="415"/>
      <c r="GH406" s="415"/>
      <c r="GI406" s="415"/>
      <c r="GJ406" s="415"/>
      <c r="GK406" s="415"/>
      <c r="GL406" s="415"/>
      <c r="GM406" s="415"/>
      <c r="GN406" s="415"/>
      <c r="GO406" s="415"/>
      <c r="GP406" s="415"/>
      <c r="GQ406" s="415"/>
      <c r="GR406" s="415"/>
      <c r="GS406" s="415"/>
      <c r="GT406" s="415"/>
      <c r="GU406" s="415"/>
      <c r="GV406" s="417" t="str">
        <f t="shared" si="537"/>
        <v/>
      </c>
      <c r="GW406" s="415"/>
    </row>
    <row r="407" spans="1:205">
      <c r="A407" s="418"/>
      <c r="B407" s="418"/>
      <c r="C407" s="454"/>
      <c r="D407" s="415"/>
      <c r="E407" s="415"/>
      <c r="F407" s="415"/>
      <c r="G407" s="415"/>
      <c r="H407" s="415"/>
      <c r="I407" s="415"/>
      <c r="J407" s="415"/>
      <c r="K407" s="415"/>
      <c r="L407" s="415"/>
      <c r="M407" s="415"/>
      <c r="N407" s="415"/>
      <c r="O407" s="415"/>
      <c r="P407" s="415"/>
      <c r="Q407" s="415"/>
      <c r="R407" s="415"/>
      <c r="S407" s="415"/>
      <c r="T407" s="415"/>
      <c r="U407" s="415"/>
      <c r="V407" s="415"/>
      <c r="W407" s="415"/>
      <c r="X407" s="415"/>
      <c r="Y407" s="415"/>
      <c r="Z407" s="415"/>
      <c r="AA407" s="415"/>
      <c r="AB407" s="415"/>
      <c r="AC407" s="415"/>
      <c r="AD407" s="415"/>
      <c r="AE407" s="415"/>
      <c r="AF407" s="415"/>
      <c r="AG407" s="415"/>
      <c r="AH407" s="415"/>
      <c r="AI407" s="415"/>
      <c r="AJ407" s="415"/>
      <c r="AK407" s="415"/>
      <c r="AL407" s="415"/>
      <c r="AM407" s="415"/>
      <c r="AN407" s="415"/>
      <c r="AO407" s="415"/>
      <c r="AP407" s="415"/>
      <c r="AQ407" s="415"/>
      <c r="AR407" s="415"/>
      <c r="AS407" s="415"/>
      <c r="AT407" s="415"/>
      <c r="AU407" s="415"/>
      <c r="AV407" s="415"/>
      <c r="AW407" s="415"/>
      <c r="AX407" s="415"/>
      <c r="AY407" s="415"/>
      <c r="AZ407" s="415"/>
      <c r="BA407" s="415"/>
      <c r="BB407" s="415"/>
      <c r="BC407" s="415"/>
      <c r="BD407" s="415"/>
      <c r="BE407" s="415"/>
      <c r="BF407" s="415"/>
      <c r="BG407" s="415"/>
      <c r="BH407" s="415"/>
      <c r="BI407" s="415"/>
      <c r="BJ407" s="415"/>
      <c r="BK407" s="415"/>
      <c r="BL407" s="415"/>
      <c r="BM407" s="415"/>
      <c r="BN407" s="415"/>
      <c r="BO407" s="415"/>
      <c r="BP407" s="415"/>
      <c r="BQ407" s="415"/>
      <c r="BR407" s="415"/>
      <c r="BS407" s="415"/>
      <c r="BT407" s="415"/>
      <c r="BU407" s="415"/>
      <c r="BV407" s="415"/>
      <c r="BW407" s="415"/>
      <c r="BX407" s="415"/>
      <c r="BY407" s="415"/>
      <c r="BZ407" s="415"/>
      <c r="CA407" s="415"/>
      <c r="CB407" s="415"/>
      <c r="CC407" s="415"/>
      <c r="CD407" s="415"/>
      <c r="CE407" s="415"/>
      <c r="CF407" s="415"/>
      <c r="CG407" s="415"/>
      <c r="CH407" s="415"/>
      <c r="CI407" s="415"/>
      <c r="CJ407" s="415"/>
      <c r="CK407" s="415"/>
      <c r="CL407" s="415"/>
      <c r="CM407" s="415"/>
      <c r="CN407" s="415"/>
      <c r="CO407" s="415"/>
      <c r="CP407" s="415"/>
      <c r="CQ407" s="415"/>
      <c r="CR407" s="415"/>
      <c r="CS407" s="415"/>
      <c r="CT407" s="415"/>
      <c r="CU407" s="415"/>
      <c r="CV407" s="415"/>
      <c r="CW407" s="415"/>
      <c r="CX407" s="415"/>
      <c r="CY407" s="415"/>
      <c r="CZ407" s="415"/>
      <c r="DA407" s="415"/>
      <c r="DB407" s="415"/>
      <c r="DC407" s="415"/>
      <c r="DD407" s="415"/>
      <c r="DE407" s="415"/>
      <c r="DF407" s="415"/>
      <c r="DG407" s="415"/>
      <c r="DH407" s="415"/>
      <c r="DI407" s="415"/>
      <c r="DJ407" s="415"/>
      <c r="DK407" s="415"/>
      <c r="DL407" s="415"/>
      <c r="DM407" s="415"/>
      <c r="DN407" s="415"/>
      <c r="DO407" s="415"/>
      <c r="DP407" s="415"/>
      <c r="DQ407" s="415"/>
      <c r="DR407" s="415"/>
      <c r="DS407" s="415"/>
      <c r="DT407" s="415"/>
      <c r="DU407" s="415"/>
      <c r="DV407" s="415"/>
      <c r="DW407" s="415"/>
      <c r="DX407" s="415"/>
      <c r="DY407" s="415"/>
      <c r="DZ407" s="415"/>
      <c r="EA407" s="415"/>
      <c r="EB407" s="415"/>
      <c r="EC407" s="415"/>
      <c r="ED407" s="415"/>
      <c r="EE407" s="415"/>
      <c r="EF407" s="415"/>
      <c r="EG407" s="415"/>
      <c r="EH407" s="415"/>
      <c r="EI407" s="415"/>
      <c r="EJ407" s="415"/>
      <c r="EK407" s="415"/>
      <c r="EL407" s="415"/>
      <c r="EM407" s="415"/>
      <c r="EN407" s="415"/>
      <c r="EO407" s="415"/>
      <c r="EP407" s="415"/>
      <c r="EQ407" s="415"/>
      <c r="ER407" s="415"/>
      <c r="ES407" s="415"/>
      <c r="ET407" s="415"/>
      <c r="EU407" s="415"/>
      <c r="EV407" s="415"/>
      <c r="EW407" s="415"/>
      <c r="EX407" s="415"/>
      <c r="EY407" s="415"/>
      <c r="EZ407" s="415"/>
      <c r="FA407" s="415"/>
      <c r="FB407" s="415"/>
      <c r="FC407" s="415"/>
      <c r="FD407" s="415"/>
      <c r="FE407" s="415"/>
      <c r="FF407" s="415"/>
      <c r="FG407" s="415"/>
      <c r="FH407" s="415"/>
      <c r="FI407" s="415"/>
      <c r="FJ407" s="415"/>
      <c r="FK407" s="415"/>
      <c r="FL407" s="415"/>
      <c r="FM407" s="415"/>
      <c r="FN407" s="415"/>
      <c r="FO407" s="415"/>
      <c r="FP407" s="415"/>
      <c r="FQ407" s="415"/>
      <c r="FR407" s="415"/>
      <c r="FS407" s="415"/>
      <c r="FT407" s="415"/>
      <c r="FU407" s="415"/>
      <c r="FV407" s="415"/>
      <c r="FW407" s="415"/>
      <c r="FX407" s="415"/>
      <c r="FY407" s="415"/>
      <c r="FZ407" s="415"/>
      <c r="GA407" s="415"/>
      <c r="GB407" s="415"/>
      <c r="GC407" s="415"/>
      <c r="GD407" s="415"/>
      <c r="GE407" s="415"/>
      <c r="GF407" s="415"/>
      <c r="GG407" s="415"/>
      <c r="GH407" s="415"/>
      <c r="GI407" s="415"/>
      <c r="GJ407" s="415"/>
      <c r="GK407" s="415"/>
      <c r="GL407" s="415"/>
      <c r="GM407" s="415"/>
      <c r="GN407" s="415"/>
      <c r="GO407" s="415"/>
      <c r="GP407" s="415"/>
      <c r="GQ407" s="415"/>
      <c r="GR407" s="415"/>
      <c r="GS407" s="415"/>
      <c r="GT407" s="415"/>
      <c r="GU407" s="415"/>
      <c r="GV407" s="417" t="str">
        <f t="shared" si="537"/>
        <v/>
      </c>
      <c r="GW407" s="415"/>
    </row>
    <row r="408" spans="1:205">
      <c r="A408" s="418"/>
      <c r="B408" s="418"/>
      <c r="C408" s="454"/>
      <c r="D408" s="415"/>
      <c r="E408" s="415"/>
      <c r="F408" s="415"/>
      <c r="G408" s="415"/>
      <c r="H408" s="415"/>
      <c r="I408" s="415"/>
      <c r="J408" s="415"/>
      <c r="K408" s="415"/>
      <c r="L408" s="415"/>
      <c r="M408" s="415"/>
      <c r="N408" s="415"/>
      <c r="O408" s="415"/>
      <c r="P408" s="415"/>
      <c r="Q408" s="415"/>
      <c r="R408" s="415"/>
      <c r="S408" s="415"/>
      <c r="T408" s="415"/>
      <c r="U408" s="415"/>
      <c r="V408" s="415"/>
      <c r="W408" s="415"/>
      <c r="X408" s="415"/>
      <c r="Y408" s="415"/>
      <c r="Z408" s="415"/>
      <c r="AA408" s="415"/>
      <c r="AB408" s="415"/>
      <c r="AC408" s="415"/>
      <c r="AD408" s="415"/>
      <c r="AE408" s="415"/>
      <c r="AF408" s="415"/>
      <c r="AG408" s="415"/>
      <c r="AH408" s="415"/>
      <c r="AI408" s="415"/>
      <c r="AJ408" s="415"/>
      <c r="AK408" s="415"/>
      <c r="AL408" s="415"/>
      <c r="AM408" s="415"/>
      <c r="AN408" s="415"/>
      <c r="AO408" s="415"/>
      <c r="AP408" s="415"/>
      <c r="AQ408" s="415"/>
      <c r="AR408" s="415"/>
      <c r="AS408" s="415"/>
      <c r="AT408" s="415"/>
      <c r="AU408" s="415"/>
      <c r="AV408" s="415"/>
      <c r="AW408" s="415"/>
      <c r="AX408" s="415"/>
      <c r="AY408" s="415"/>
      <c r="AZ408" s="415"/>
      <c r="BA408" s="415"/>
      <c r="BB408" s="415"/>
      <c r="BC408" s="415"/>
      <c r="BD408" s="415"/>
      <c r="BE408" s="415"/>
      <c r="BF408" s="415"/>
      <c r="BG408" s="415"/>
      <c r="BH408" s="415"/>
      <c r="BI408" s="415"/>
      <c r="BJ408" s="415"/>
      <c r="BK408" s="415"/>
      <c r="BL408" s="415"/>
      <c r="BM408" s="415"/>
      <c r="BN408" s="415"/>
      <c r="BO408" s="415"/>
      <c r="BP408" s="415"/>
      <c r="BQ408" s="415"/>
      <c r="BR408" s="415"/>
      <c r="BS408" s="415"/>
      <c r="BT408" s="415"/>
      <c r="BU408" s="415"/>
      <c r="BV408" s="415"/>
      <c r="BW408" s="415"/>
      <c r="BX408" s="415"/>
      <c r="BY408" s="415"/>
      <c r="BZ408" s="415"/>
      <c r="CA408" s="415"/>
      <c r="CB408" s="415"/>
      <c r="CC408" s="415"/>
      <c r="CD408" s="415"/>
      <c r="CE408" s="415"/>
      <c r="CF408" s="415"/>
      <c r="CG408" s="415"/>
      <c r="CH408" s="415"/>
      <c r="CI408" s="415"/>
      <c r="CJ408" s="415"/>
      <c r="CK408" s="415"/>
      <c r="CL408" s="415"/>
      <c r="CM408" s="415"/>
      <c r="CN408" s="415"/>
      <c r="CO408" s="415"/>
      <c r="CP408" s="415"/>
      <c r="CQ408" s="415"/>
      <c r="CR408" s="415"/>
      <c r="CS408" s="415"/>
      <c r="CT408" s="415"/>
      <c r="CU408" s="415"/>
      <c r="CV408" s="415"/>
      <c r="CW408" s="415"/>
      <c r="CX408" s="415"/>
      <c r="CY408" s="415"/>
      <c r="CZ408" s="415"/>
      <c r="DA408" s="415"/>
      <c r="DB408" s="415"/>
      <c r="DC408" s="415"/>
      <c r="DD408" s="415"/>
      <c r="DE408" s="415"/>
      <c r="DF408" s="415"/>
      <c r="DG408" s="415"/>
      <c r="DH408" s="415"/>
      <c r="DI408" s="415"/>
      <c r="DJ408" s="415"/>
      <c r="DK408" s="415"/>
      <c r="DL408" s="415"/>
      <c r="DM408" s="415"/>
      <c r="DN408" s="415"/>
      <c r="DO408" s="415"/>
      <c r="DP408" s="415"/>
      <c r="DQ408" s="415"/>
      <c r="DR408" s="415"/>
      <c r="DS408" s="415"/>
      <c r="DT408" s="415"/>
      <c r="DU408" s="415"/>
      <c r="DV408" s="415"/>
      <c r="DW408" s="415"/>
      <c r="DX408" s="415"/>
      <c r="DY408" s="415"/>
      <c r="DZ408" s="415"/>
      <c r="EA408" s="415"/>
      <c r="EB408" s="415"/>
      <c r="EC408" s="415"/>
      <c r="ED408" s="415"/>
      <c r="EE408" s="415"/>
      <c r="EF408" s="415"/>
      <c r="EG408" s="415"/>
      <c r="EH408" s="415"/>
      <c r="EI408" s="415"/>
      <c r="EJ408" s="415"/>
      <c r="EK408" s="415"/>
      <c r="EL408" s="415"/>
      <c r="EM408" s="415"/>
      <c r="EN408" s="415"/>
      <c r="EO408" s="415"/>
      <c r="EP408" s="415"/>
      <c r="EQ408" s="415"/>
      <c r="ER408" s="415"/>
      <c r="ES408" s="415"/>
      <c r="ET408" s="415"/>
      <c r="EU408" s="415"/>
      <c r="EV408" s="415"/>
      <c r="EW408" s="415"/>
      <c r="EX408" s="415"/>
      <c r="EY408" s="415"/>
      <c r="EZ408" s="415"/>
      <c r="FA408" s="415"/>
      <c r="FB408" s="415"/>
      <c r="FC408" s="415"/>
      <c r="FD408" s="415"/>
      <c r="FE408" s="415"/>
      <c r="FF408" s="415"/>
      <c r="FG408" s="415"/>
      <c r="FH408" s="415"/>
      <c r="FI408" s="415"/>
      <c r="FJ408" s="415"/>
      <c r="FK408" s="415"/>
      <c r="FL408" s="415"/>
      <c r="FM408" s="415"/>
      <c r="FN408" s="415"/>
      <c r="FO408" s="415"/>
      <c r="FP408" s="415"/>
      <c r="FQ408" s="415"/>
      <c r="FR408" s="415"/>
      <c r="FS408" s="415"/>
      <c r="FT408" s="415"/>
      <c r="FU408" s="415"/>
      <c r="FV408" s="415"/>
      <c r="FW408" s="415"/>
      <c r="FX408" s="415"/>
      <c r="FY408" s="415"/>
      <c r="FZ408" s="415"/>
      <c r="GA408" s="415"/>
      <c r="GB408" s="415"/>
      <c r="GC408" s="415"/>
      <c r="GD408" s="415"/>
      <c r="GE408" s="415"/>
      <c r="GF408" s="415"/>
      <c r="GG408" s="415"/>
      <c r="GH408" s="415"/>
      <c r="GI408" s="415"/>
      <c r="GJ408" s="415"/>
      <c r="GK408" s="415"/>
      <c r="GL408" s="415"/>
      <c r="GM408" s="415"/>
      <c r="GN408" s="415"/>
      <c r="GO408" s="415"/>
      <c r="GP408" s="415"/>
      <c r="GQ408" s="415"/>
      <c r="GR408" s="415"/>
      <c r="GS408" s="415"/>
      <c r="GT408" s="415"/>
      <c r="GU408" s="415"/>
      <c r="GV408" s="417" t="str">
        <f t="shared" si="537"/>
        <v/>
      </c>
      <c r="GW408" s="415"/>
    </row>
    <row r="409" spans="1:205">
      <c r="A409" s="418"/>
      <c r="B409" s="418"/>
      <c r="C409" s="454"/>
      <c r="D409" s="415"/>
      <c r="E409" s="415"/>
      <c r="F409" s="415"/>
      <c r="G409" s="415"/>
      <c r="H409" s="415"/>
      <c r="I409" s="415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5"/>
      <c r="BJ409" s="415"/>
      <c r="BK409" s="415"/>
      <c r="BL409" s="415"/>
      <c r="BM409" s="415"/>
      <c r="BN409" s="415"/>
      <c r="BO409" s="415"/>
      <c r="BP409" s="415"/>
      <c r="BQ409" s="415"/>
      <c r="BR409" s="415"/>
      <c r="BS409" s="415"/>
      <c r="BT409" s="415"/>
      <c r="BU409" s="415"/>
      <c r="BV409" s="415"/>
      <c r="BW409" s="415"/>
      <c r="BX409" s="415"/>
      <c r="BY409" s="415"/>
      <c r="BZ409" s="415"/>
      <c r="CA409" s="415"/>
      <c r="CB409" s="415"/>
      <c r="CC409" s="415"/>
      <c r="CD409" s="415"/>
      <c r="CE409" s="415"/>
      <c r="CF409" s="415"/>
      <c r="CG409" s="415"/>
      <c r="CH409" s="415"/>
      <c r="CI409" s="415"/>
      <c r="CJ409" s="415"/>
      <c r="CK409" s="415"/>
      <c r="CL409" s="415"/>
      <c r="CM409" s="415"/>
      <c r="CN409" s="415"/>
      <c r="CO409" s="415"/>
      <c r="CP409" s="415"/>
      <c r="CQ409" s="415"/>
      <c r="CR409" s="415"/>
      <c r="CS409" s="415"/>
      <c r="CT409" s="415"/>
      <c r="CU409" s="415"/>
      <c r="CV409" s="415"/>
      <c r="CW409" s="415"/>
      <c r="CX409" s="415"/>
      <c r="CY409" s="415"/>
      <c r="CZ409" s="415"/>
      <c r="DA409" s="415"/>
      <c r="DB409" s="415"/>
      <c r="DC409" s="415"/>
      <c r="DD409" s="415"/>
      <c r="DE409" s="415"/>
      <c r="DF409" s="415"/>
      <c r="DG409" s="415"/>
      <c r="DH409" s="415"/>
      <c r="DI409" s="415"/>
      <c r="DJ409" s="415"/>
      <c r="DK409" s="415"/>
      <c r="DL409" s="415"/>
      <c r="DM409" s="415"/>
      <c r="DN409" s="415"/>
      <c r="DO409" s="415"/>
      <c r="DP409" s="415"/>
      <c r="DQ409" s="415"/>
      <c r="DR409" s="415"/>
      <c r="DS409" s="415"/>
      <c r="DT409" s="415"/>
      <c r="DU409" s="415"/>
      <c r="DV409" s="415"/>
      <c r="DW409" s="415"/>
      <c r="DX409" s="415"/>
      <c r="DY409" s="415"/>
      <c r="DZ409" s="415"/>
      <c r="EA409" s="415"/>
      <c r="EB409" s="415"/>
      <c r="EC409" s="415"/>
      <c r="ED409" s="415"/>
      <c r="EE409" s="415"/>
      <c r="EF409" s="415"/>
      <c r="EG409" s="415"/>
      <c r="EH409" s="415"/>
      <c r="EI409" s="415"/>
      <c r="EJ409" s="415"/>
      <c r="EK409" s="415"/>
      <c r="EL409" s="415"/>
      <c r="EM409" s="415"/>
      <c r="EN409" s="415"/>
      <c r="EO409" s="415"/>
      <c r="EP409" s="415"/>
      <c r="EQ409" s="415"/>
      <c r="ER409" s="415"/>
      <c r="ES409" s="415"/>
      <c r="ET409" s="415"/>
      <c r="EU409" s="415"/>
      <c r="EV409" s="415"/>
      <c r="EW409" s="415"/>
      <c r="EX409" s="415"/>
      <c r="EY409" s="415"/>
      <c r="EZ409" s="415"/>
      <c r="FA409" s="415"/>
      <c r="FB409" s="415"/>
      <c r="FC409" s="415"/>
      <c r="FD409" s="415"/>
      <c r="FE409" s="415"/>
      <c r="FF409" s="415"/>
      <c r="FG409" s="415"/>
      <c r="FH409" s="415"/>
      <c r="FI409" s="415"/>
      <c r="FJ409" s="415"/>
      <c r="FK409" s="415"/>
      <c r="FL409" s="415"/>
      <c r="FM409" s="415"/>
      <c r="FN409" s="415"/>
      <c r="FO409" s="415"/>
      <c r="FP409" s="415"/>
      <c r="FQ409" s="415"/>
      <c r="FR409" s="415"/>
      <c r="FS409" s="415"/>
      <c r="FT409" s="415"/>
      <c r="FU409" s="415"/>
      <c r="FV409" s="415"/>
      <c r="FW409" s="415"/>
      <c r="FX409" s="415"/>
      <c r="FY409" s="415"/>
      <c r="FZ409" s="415"/>
      <c r="GA409" s="415"/>
      <c r="GB409" s="415"/>
      <c r="GC409" s="415"/>
      <c r="GD409" s="415"/>
      <c r="GE409" s="415"/>
      <c r="GF409" s="415"/>
      <c r="GG409" s="415"/>
      <c r="GH409" s="415"/>
      <c r="GI409" s="415"/>
      <c r="GJ409" s="415"/>
      <c r="GK409" s="415"/>
      <c r="GL409" s="415"/>
      <c r="GM409" s="415"/>
      <c r="GN409" s="415"/>
      <c r="GO409" s="415"/>
      <c r="GP409" s="415"/>
      <c r="GQ409" s="415"/>
      <c r="GR409" s="415"/>
      <c r="GS409" s="415"/>
      <c r="GT409" s="415"/>
      <c r="GU409" s="415"/>
      <c r="GV409" s="417" t="str">
        <f t="shared" si="537"/>
        <v/>
      </c>
      <c r="GW409" s="415"/>
    </row>
    <row r="410" spans="1:205">
      <c r="A410" s="418"/>
      <c r="B410" s="418"/>
      <c r="C410" s="454"/>
      <c r="D410" s="415"/>
      <c r="E410" s="415"/>
      <c r="F410" s="415"/>
      <c r="G410" s="415"/>
      <c r="H410" s="415"/>
      <c r="I410" s="415"/>
      <c r="J410" s="415"/>
      <c r="K410" s="415"/>
      <c r="L410" s="415"/>
      <c r="M410" s="415"/>
      <c r="N410" s="415"/>
      <c r="O410" s="415"/>
      <c r="P410" s="415"/>
      <c r="Q410" s="415"/>
      <c r="R410" s="415"/>
      <c r="S410" s="415"/>
      <c r="T410" s="415"/>
      <c r="U410" s="415"/>
      <c r="V410" s="415"/>
      <c r="W410" s="415"/>
      <c r="X410" s="415"/>
      <c r="Y410" s="415"/>
      <c r="Z410" s="415"/>
      <c r="AA410" s="415"/>
      <c r="AB410" s="415"/>
      <c r="AC410" s="415"/>
      <c r="AD410" s="415"/>
      <c r="AE410" s="415"/>
      <c r="AF410" s="415"/>
      <c r="AG410" s="415"/>
      <c r="AH410" s="415"/>
      <c r="AI410" s="415"/>
      <c r="AJ410" s="415"/>
      <c r="AK410" s="415"/>
      <c r="AL410" s="415"/>
      <c r="AM410" s="415"/>
      <c r="AN410" s="415"/>
      <c r="AO410" s="415"/>
      <c r="AP410" s="415"/>
      <c r="AQ410" s="415"/>
      <c r="AR410" s="415"/>
      <c r="AS410" s="415"/>
      <c r="AT410" s="415"/>
      <c r="AU410" s="415"/>
      <c r="AV410" s="415"/>
      <c r="AW410" s="415"/>
      <c r="AX410" s="415"/>
      <c r="AY410" s="415"/>
      <c r="AZ410" s="415"/>
      <c r="BA410" s="415"/>
      <c r="BB410" s="415"/>
      <c r="BC410" s="415"/>
      <c r="BD410" s="415"/>
      <c r="BE410" s="415"/>
      <c r="BF410" s="415"/>
      <c r="BG410" s="415"/>
      <c r="BH410" s="415"/>
      <c r="BI410" s="415"/>
      <c r="BJ410" s="415"/>
      <c r="BK410" s="415"/>
      <c r="BL410" s="415"/>
      <c r="BM410" s="415"/>
      <c r="BN410" s="415"/>
      <c r="BO410" s="415"/>
      <c r="BP410" s="415"/>
      <c r="BQ410" s="415"/>
      <c r="BR410" s="415"/>
      <c r="BS410" s="415"/>
      <c r="BT410" s="415"/>
      <c r="BU410" s="415"/>
      <c r="BV410" s="415"/>
      <c r="BW410" s="415"/>
      <c r="BX410" s="415"/>
      <c r="BY410" s="415"/>
      <c r="BZ410" s="415"/>
      <c r="CA410" s="415"/>
      <c r="CB410" s="415"/>
      <c r="CC410" s="415"/>
      <c r="CD410" s="415"/>
      <c r="CE410" s="415"/>
      <c r="CF410" s="415"/>
      <c r="CG410" s="415"/>
      <c r="CH410" s="415"/>
      <c r="CI410" s="415"/>
      <c r="CJ410" s="415"/>
      <c r="CK410" s="415"/>
      <c r="CL410" s="415"/>
      <c r="CM410" s="415"/>
      <c r="CN410" s="415"/>
      <c r="CO410" s="415"/>
      <c r="CP410" s="415"/>
      <c r="CQ410" s="415"/>
      <c r="CR410" s="415"/>
      <c r="CS410" s="415"/>
      <c r="CT410" s="415"/>
      <c r="CU410" s="415"/>
      <c r="CV410" s="415"/>
      <c r="CW410" s="415"/>
      <c r="CX410" s="415"/>
      <c r="CY410" s="415"/>
      <c r="CZ410" s="415"/>
      <c r="DA410" s="415"/>
      <c r="DB410" s="415"/>
      <c r="DC410" s="415"/>
      <c r="DD410" s="415"/>
      <c r="DE410" s="415"/>
      <c r="DF410" s="415"/>
      <c r="DG410" s="415"/>
      <c r="DH410" s="415"/>
      <c r="DI410" s="415"/>
      <c r="DJ410" s="415"/>
      <c r="DK410" s="415"/>
      <c r="DL410" s="415"/>
      <c r="DM410" s="415"/>
      <c r="DN410" s="415"/>
      <c r="DO410" s="415"/>
      <c r="DP410" s="415"/>
      <c r="DQ410" s="415"/>
      <c r="DR410" s="415"/>
      <c r="DS410" s="415"/>
      <c r="DT410" s="415"/>
      <c r="DU410" s="415"/>
      <c r="DV410" s="415"/>
      <c r="DW410" s="415"/>
      <c r="DX410" s="415"/>
      <c r="DY410" s="415"/>
      <c r="DZ410" s="415"/>
      <c r="EA410" s="415"/>
      <c r="EB410" s="415"/>
      <c r="EC410" s="415"/>
      <c r="ED410" s="415"/>
      <c r="EE410" s="415"/>
      <c r="EF410" s="415"/>
      <c r="EG410" s="415"/>
      <c r="EH410" s="415"/>
      <c r="EI410" s="415"/>
      <c r="EJ410" s="415"/>
      <c r="EK410" s="415"/>
      <c r="EL410" s="415"/>
      <c r="EM410" s="415"/>
      <c r="EN410" s="415"/>
      <c r="EO410" s="415"/>
      <c r="EP410" s="415"/>
      <c r="EQ410" s="415"/>
      <c r="ER410" s="415"/>
      <c r="ES410" s="415"/>
      <c r="ET410" s="415"/>
      <c r="EU410" s="415"/>
      <c r="EV410" s="415"/>
      <c r="EW410" s="415"/>
      <c r="EX410" s="415"/>
      <c r="EY410" s="415"/>
      <c r="EZ410" s="415"/>
      <c r="FA410" s="415"/>
      <c r="FB410" s="415"/>
      <c r="FC410" s="415"/>
      <c r="FD410" s="415"/>
      <c r="FE410" s="415"/>
      <c r="FF410" s="415"/>
      <c r="FG410" s="415"/>
      <c r="FH410" s="415"/>
      <c r="FI410" s="415"/>
      <c r="FJ410" s="415"/>
      <c r="FK410" s="415"/>
      <c r="FL410" s="415"/>
      <c r="FM410" s="415"/>
      <c r="FN410" s="415"/>
      <c r="FO410" s="415"/>
      <c r="FP410" s="415"/>
      <c r="FQ410" s="415"/>
      <c r="FR410" s="415"/>
      <c r="FS410" s="415"/>
      <c r="FT410" s="415"/>
      <c r="FU410" s="415"/>
      <c r="FV410" s="415"/>
      <c r="FW410" s="415"/>
      <c r="FX410" s="415"/>
      <c r="FY410" s="415"/>
      <c r="FZ410" s="415"/>
      <c r="GA410" s="415"/>
      <c r="GB410" s="415"/>
      <c r="GC410" s="415"/>
      <c r="GD410" s="415"/>
      <c r="GE410" s="415"/>
      <c r="GF410" s="415"/>
      <c r="GG410" s="415"/>
      <c r="GH410" s="415"/>
      <c r="GI410" s="415"/>
      <c r="GJ410" s="415"/>
      <c r="GK410" s="415"/>
      <c r="GL410" s="415"/>
      <c r="GM410" s="415"/>
      <c r="GN410" s="415"/>
      <c r="GO410" s="415"/>
      <c r="GP410" s="415"/>
      <c r="GQ410" s="415"/>
      <c r="GR410" s="415"/>
      <c r="GS410" s="415"/>
      <c r="GT410" s="415"/>
      <c r="GU410" s="415"/>
      <c r="GV410" s="417" t="str">
        <f t="shared" si="537"/>
        <v/>
      </c>
      <c r="GW410" s="415"/>
    </row>
    <row r="411" spans="1:205">
      <c r="A411" s="418"/>
      <c r="B411" s="418"/>
      <c r="C411" s="454"/>
      <c r="D411" s="415"/>
      <c r="E411" s="415"/>
      <c r="F411" s="415"/>
      <c r="G411" s="415"/>
      <c r="H411" s="415"/>
      <c r="I411" s="415"/>
      <c r="J411" s="415"/>
      <c r="K411" s="415"/>
      <c r="L411" s="415"/>
      <c r="M411" s="415"/>
      <c r="N411" s="415"/>
      <c r="O411" s="415"/>
      <c r="P411" s="415"/>
      <c r="Q411" s="415"/>
      <c r="R411" s="415"/>
      <c r="S411" s="415"/>
      <c r="T411" s="415"/>
      <c r="U411" s="415"/>
      <c r="V411" s="415"/>
      <c r="W411" s="415"/>
      <c r="X411" s="415"/>
      <c r="Y411" s="415"/>
      <c r="Z411" s="415"/>
      <c r="AA411" s="415"/>
      <c r="AB411" s="415"/>
      <c r="AC411" s="415"/>
      <c r="AD411" s="415"/>
      <c r="AE411" s="415"/>
      <c r="AF411" s="415"/>
      <c r="AG411" s="415"/>
      <c r="AH411" s="415"/>
      <c r="AI411" s="415"/>
      <c r="AJ411" s="415"/>
      <c r="AK411" s="415"/>
      <c r="AL411" s="415"/>
      <c r="AM411" s="415"/>
      <c r="AN411" s="415"/>
      <c r="AO411" s="415"/>
      <c r="AP411" s="415"/>
      <c r="AQ411" s="415"/>
      <c r="AR411" s="415"/>
      <c r="AS411" s="415"/>
      <c r="AT411" s="415"/>
      <c r="AU411" s="415"/>
      <c r="AV411" s="415"/>
      <c r="AW411" s="415"/>
      <c r="AX411" s="415"/>
      <c r="AY411" s="415"/>
      <c r="AZ411" s="415"/>
      <c r="BA411" s="415"/>
      <c r="BB411" s="415"/>
      <c r="BC411" s="415"/>
      <c r="BD411" s="415"/>
      <c r="BE411" s="415"/>
      <c r="BF411" s="415"/>
      <c r="BG411" s="415"/>
      <c r="BH411" s="415"/>
      <c r="BI411" s="415"/>
      <c r="BJ411" s="415"/>
      <c r="BK411" s="415"/>
      <c r="BL411" s="415"/>
      <c r="BM411" s="415"/>
      <c r="BN411" s="415"/>
      <c r="BO411" s="415"/>
      <c r="BP411" s="415"/>
      <c r="BQ411" s="415"/>
      <c r="BR411" s="415"/>
      <c r="BS411" s="415"/>
      <c r="BT411" s="415"/>
      <c r="BU411" s="415"/>
      <c r="BV411" s="415"/>
      <c r="BW411" s="415"/>
      <c r="BX411" s="415"/>
      <c r="BY411" s="415"/>
      <c r="BZ411" s="415"/>
      <c r="CA411" s="415"/>
      <c r="CB411" s="415"/>
      <c r="CC411" s="415"/>
      <c r="CD411" s="415"/>
      <c r="CE411" s="415"/>
      <c r="CF411" s="415"/>
      <c r="CG411" s="415"/>
      <c r="CH411" s="415"/>
      <c r="CI411" s="415"/>
      <c r="CJ411" s="415"/>
      <c r="CK411" s="415"/>
      <c r="CL411" s="415"/>
      <c r="CM411" s="415"/>
      <c r="CN411" s="415"/>
      <c r="CO411" s="415"/>
      <c r="CP411" s="415"/>
      <c r="CQ411" s="415"/>
      <c r="CR411" s="415"/>
      <c r="CS411" s="415"/>
      <c r="CT411" s="415"/>
      <c r="CU411" s="415"/>
      <c r="CV411" s="415"/>
      <c r="CW411" s="415"/>
      <c r="CX411" s="415"/>
      <c r="CY411" s="415"/>
      <c r="CZ411" s="415"/>
      <c r="DA411" s="415"/>
      <c r="DB411" s="415"/>
      <c r="DC411" s="415"/>
      <c r="DD411" s="415"/>
      <c r="DE411" s="415"/>
      <c r="DF411" s="415"/>
      <c r="DG411" s="415"/>
      <c r="DH411" s="415"/>
      <c r="DI411" s="415"/>
      <c r="DJ411" s="415"/>
      <c r="DK411" s="415"/>
      <c r="DL411" s="415"/>
      <c r="DM411" s="415"/>
      <c r="DN411" s="415"/>
      <c r="DO411" s="415"/>
      <c r="DP411" s="415"/>
      <c r="DQ411" s="415"/>
      <c r="DR411" s="415"/>
      <c r="DS411" s="415"/>
      <c r="DT411" s="415"/>
      <c r="DU411" s="415"/>
      <c r="DV411" s="415"/>
      <c r="DW411" s="415"/>
      <c r="DX411" s="415"/>
      <c r="DY411" s="415"/>
      <c r="DZ411" s="415"/>
      <c r="EA411" s="415"/>
      <c r="EB411" s="415"/>
      <c r="EC411" s="415"/>
      <c r="ED411" s="415"/>
      <c r="EE411" s="415"/>
      <c r="EF411" s="415"/>
      <c r="EG411" s="415"/>
      <c r="EH411" s="415"/>
      <c r="EI411" s="415"/>
      <c r="EJ411" s="415"/>
      <c r="EK411" s="415"/>
      <c r="EL411" s="415"/>
      <c r="EM411" s="415"/>
      <c r="EN411" s="415"/>
      <c r="EO411" s="415"/>
      <c r="EP411" s="415"/>
      <c r="EQ411" s="415"/>
      <c r="ER411" s="415"/>
      <c r="ES411" s="415"/>
      <c r="ET411" s="415"/>
      <c r="EU411" s="415"/>
      <c r="EV411" s="415"/>
      <c r="EW411" s="415"/>
      <c r="EX411" s="415"/>
      <c r="EY411" s="415"/>
      <c r="EZ411" s="415"/>
      <c r="FA411" s="415"/>
      <c r="FB411" s="415"/>
      <c r="FC411" s="415"/>
      <c r="FD411" s="415"/>
      <c r="FE411" s="415"/>
      <c r="FF411" s="415"/>
      <c r="FG411" s="415"/>
      <c r="FH411" s="415"/>
      <c r="FI411" s="415"/>
      <c r="FJ411" s="415"/>
      <c r="FK411" s="415"/>
      <c r="FL411" s="415"/>
      <c r="FM411" s="415"/>
      <c r="FN411" s="415"/>
      <c r="FO411" s="415"/>
      <c r="FP411" s="415"/>
      <c r="FQ411" s="415"/>
      <c r="FR411" s="415"/>
      <c r="FS411" s="415"/>
      <c r="FT411" s="415"/>
      <c r="FU411" s="415"/>
      <c r="FV411" s="415"/>
      <c r="FW411" s="415"/>
      <c r="FX411" s="415"/>
      <c r="FY411" s="415"/>
      <c r="FZ411" s="415"/>
      <c r="GA411" s="415"/>
      <c r="GB411" s="415"/>
      <c r="GC411" s="415"/>
      <c r="GD411" s="415"/>
      <c r="GE411" s="415"/>
      <c r="GF411" s="415"/>
      <c r="GG411" s="415"/>
      <c r="GH411" s="415"/>
      <c r="GI411" s="415"/>
      <c r="GJ411" s="415"/>
      <c r="GK411" s="415"/>
      <c r="GL411" s="415"/>
      <c r="GM411" s="415"/>
      <c r="GN411" s="415"/>
      <c r="GO411" s="415"/>
      <c r="GP411" s="415"/>
      <c r="GQ411" s="415"/>
      <c r="GR411" s="415"/>
      <c r="GS411" s="415"/>
      <c r="GT411" s="415"/>
      <c r="GU411" s="415"/>
      <c r="GV411" s="417" t="str">
        <f t="shared" si="537"/>
        <v/>
      </c>
      <c r="GW411" s="415"/>
    </row>
    <row r="412" spans="1:205">
      <c r="A412" s="418"/>
      <c r="B412" s="418"/>
      <c r="C412" s="454"/>
      <c r="D412" s="415"/>
      <c r="E412" s="415"/>
      <c r="F412" s="415"/>
      <c r="G412" s="415"/>
      <c r="H412" s="415"/>
      <c r="I412" s="415"/>
      <c r="J412" s="415"/>
      <c r="K412" s="415"/>
      <c r="L412" s="415"/>
      <c r="M412" s="415"/>
      <c r="N412" s="415"/>
      <c r="O412" s="415"/>
      <c r="P412" s="415"/>
      <c r="Q412" s="415"/>
      <c r="R412" s="415"/>
      <c r="S412" s="415"/>
      <c r="T412" s="415"/>
      <c r="U412" s="415"/>
      <c r="V412" s="415"/>
      <c r="W412" s="415"/>
      <c r="X412" s="415"/>
      <c r="Y412" s="415"/>
      <c r="Z412" s="415"/>
      <c r="AA412" s="415"/>
      <c r="AB412" s="415"/>
      <c r="AC412" s="415"/>
      <c r="AD412" s="415"/>
      <c r="AE412" s="415"/>
      <c r="AF412" s="415"/>
      <c r="AG412" s="415"/>
      <c r="AH412" s="415"/>
      <c r="AI412" s="415"/>
      <c r="AJ412" s="415"/>
      <c r="AK412" s="415"/>
      <c r="AL412" s="415"/>
      <c r="AM412" s="415"/>
      <c r="AN412" s="415"/>
      <c r="AO412" s="415"/>
      <c r="AP412" s="415"/>
      <c r="AQ412" s="415"/>
      <c r="AR412" s="415"/>
      <c r="AS412" s="415"/>
      <c r="AT412" s="415"/>
      <c r="AU412" s="415"/>
      <c r="AV412" s="415"/>
      <c r="AW412" s="415"/>
      <c r="AX412" s="415"/>
      <c r="AY412" s="415"/>
      <c r="AZ412" s="415"/>
      <c r="BA412" s="415"/>
      <c r="BB412" s="415"/>
      <c r="BC412" s="415"/>
      <c r="BD412" s="415"/>
      <c r="BE412" s="415"/>
      <c r="BF412" s="415"/>
      <c r="BG412" s="415"/>
      <c r="BH412" s="415"/>
      <c r="BI412" s="415"/>
      <c r="BJ412" s="415"/>
      <c r="BK412" s="415"/>
      <c r="BL412" s="415"/>
      <c r="BM412" s="415"/>
      <c r="BN412" s="415"/>
      <c r="BO412" s="415"/>
      <c r="BP412" s="415"/>
      <c r="BQ412" s="415"/>
      <c r="BR412" s="415"/>
      <c r="BS412" s="415"/>
      <c r="BT412" s="415"/>
      <c r="BU412" s="415"/>
      <c r="BV412" s="415"/>
      <c r="BW412" s="415"/>
      <c r="BX412" s="415"/>
      <c r="BY412" s="415"/>
      <c r="BZ412" s="415"/>
      <c r="CA412" s="415"/>
      <c r="CB412" s="415"/>
      <c r="CC412" s="415"/>
      <c r="CD412" s="415"/>
      <c r="CE412" s="415"/>
      <c r="CF412" s="415"/>
      <c r="CG412" s="415"/>
      <c r="CH412" s="415"/>
      <c r="CI412" s="415"/>
      <c r="CJ412" s="415"/>
      <c r="CK412" s="415"/>
      <c r="CL412" s="415"/>
      <c r="CM412" s="415"/>
      <c r="CN412" s="415"/>
      <c r="CO412" s="415"/>
      <c r="CP412" s="415"/>
      <c r="CQ412" s="415"/>
      <c r="CR412" s="415"/>
      <c r="CS412" s="415"/>
      <c r="CT412" s="415"/>
      <c r="CU412" s="415"/>
      <c r="CV412" s="415"/>
      <c r="CW412" s="415"/>
      <c r="CX412" s="415"/>
      <c r="CY412" s="415"/>
      <c r="CZ412" s="415"/>
      <c r="DA412" s="415"/>
      <c r="DB412" s="415"/>
      <c r="DC412" s="415"/>
      <c r="DD412" s="415"/>
      <c r="DE412" s="415"/>
      <c r="DF412" s="415"/>
      <c r="DG412" s="415"/>
      <c r="DH412" s="415"/>
      <c r="DI412" s="415"/>
      <c r="DJ412" s="415"/>
      <c r="DK412" s="415"/>
      <c r="DL412" s="415"/>
      <c r="DM412" s="415"/>
      <c r="DN412" s="415"/>
      <c r="DO412" s="415"/>
      <c r="DP412" s="415"/>
      <c r="DQ412" s="415"/>
      <c r="DR412" s="415"/>
      <c r="DS412" s="415"/>
      <c r="DT412" s="415"/>
      <c r="DU412" s="415"/>
      <c r="DV412" s="415"/>
      <c r="DW412" s="415"/>
      <c r="DX412" s="415"/>
      <c r="DY412" s="415"/>
      <c r="DZ412" s="415"/>
      <c r="EA412" s="415"/>
      <c r="EB412" s="415"/>
      <c r="EC412" s="415"/>
      <c r="ED412" s="415"/>
      <c r="EE412" s="415"/>
      <c r="EF412" s="415"/>
      <c r="EG412" s="415"/>
      <c r="EH412" s="415"/>
      <c r="EI412" s="415"/>
      <c r="EJ412" s="415"/>
      <c r="EK412" s="415"/>
      <c r="EL412" s="415"/>
      <c r="EM412" s="415"/>
      <c r="EN412" s="415"/>
      <c r="EO412" s="415"/>
      <c r="EP412" s="415"/>
      <c r="EQ412" s="415"/>
      <c r="ER412" s="415"/>
      <c r="ES412" s="415"/>
      <c r="ET412" s="415"/>
      <c r="EU412" s="415"/>
      <c r="EV412" s="415"/>
      <c r="EW412" s="415"/>
      <c r="EX412" s="415"/>
      <c r="EY412" s="415"/>
      <c r="EZ412" s="415"/>
      <c r="FA412" s="415"/>
      <c r="FB412" s="415"/>
      <c r="FC412" s="415"/>
      <c r="FD412" s="415"/>
      <c r="FE412" s="415"/>
      <c r="FF412" s="415"/>
      <c r="FG412" s="415"/>
      <c r="FH412" s="415"/>
      <c r="FI412" s="415"/>
      <c r="FJ412" s="415"/>
      <c r="FK412" s="415"/>
      <c r="FL412" s="415"/>
      <c r="FM412" s="415"/>
      <c r="FN412" s="415"/>
      <c r="FO412" s="415"/>
      <c r="FP412" s="415"/>
      <c r="FQ412" s="415"/>
      <c r="FR412" s="415"/>
      <c r="FS412" s="415"/>
      <c r="FT412" s="415"/>
      <c r="FU412" s="415"/>
      <c r="FV412" s="415"/>
      <c r="FW412" s="415"/>
      <c r="FX412" s="415"/>
      <c r="FY412" s="415"/>
      <c r="FZ412" s="415"/>
      <c r="GA412" s="415"/>
      <c r="GB412" s="415"/>
      <c r="GC412" s="415"/>
      <c r="GD412" s="415"/>
      <c r="GE412" s="415"/>
      <c r="GF412" s="415"/>
      <c r="GG412" s="415"/>
      <c r="GH412" s="415"/>
      <c r="GI412" s="415"/>
      <c r="GJ412" s="415"/>
      <c r="GK412" s="415"/>
      <c r="GL412" s="415"/>
      <c r="GM412" s="415"/>
      <c r="GN412" s="415"/>
      <c r="GO412" s="415"/>
      <c r="GP412" s="415"/>
      <c r="GQ412" s="415"/>
      <c r="GR412" s="415"/>
      <c r="GS412" s="415"/>
      <c r="GT412" s="415"/>
      <c r="GU412" s="415"/>
      <c r="GV412" s="417" t="str">
        <f t="shared" si="537"/>
        <v/>
      </c>
      <c r="GW412" s="415"/>
    </row>
    <row r="413" spans="1:205">
      <c r="A413" s="418"/>
      <c r="B413" s="418"/>
      <c r="C413" s="454"/>
      <c r="D413" s="415"/>
      <c r="E413" s="415"/>
      <c r="F413" s="415"/>
      <c r="G413" s="415"/>
      <c r="H413" s="415"/>
      <c r="I413" s="415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5"/>
      <c r="BJ413" s="415"/>
      <c r="BK413" s="415"/>
      <c r="BL413" s="415"/>
      <c r="BM413" s="415"/>
      <c r="BN413" s="415"/>
      <c r="BO413" s="415"/>
      <c r="BP413" s="415"/>
      <c r="BQ413" s="415"/>
      <c r="BR413" s="415"/>
      <c r="BS413" s="415"/>
      <c r="BT413" s="415"/>
      <c r="BU413" s="415"/>
      <c r="BV413" s="415"/>
      <c r="BW413" s="415"/>
      <c r="BX413" s="415"/>
      <c r="BY413" s="415"/>
      <c r="BZ413" s="415"/>
      <c r="CA413" s="415"/>
      <c r="CB413" s="415"/>
      <c r="CC413" s="415"/>
      <c r="CD413" s="415"/>
      <c r="CE413" s="415"/>
      <c r="CF413" s="415"/>
      <c r="CG413" s="415"/>
      <c r="CH413" s="415"/>
      <c r="CI413" s="415"/>
      <c r="CJ413" s="415"/>
      <c r="CK413" s="415"/>
      <c r="CL413" s="415"/>
      <c r="CM413" s="415"/>
      <c r="CN413" s="415"/>
      <c r="CO413" s="415"/>
      <c r="CP413" s="415"/>
      <c r="CQ413" s="415"/>
      <c r="CR413" s="415"/>
      <c r="CS413" s="415"/>
      <c r="CT413" s="415"/>
      <c r="CU413" s="415"/>
      <c r="CV413" s="415"/>
      <c r="CW413" s="415"/>
      <c r="CX413" s="415"/>
      <c r="CY413" s="415"/>
      <c r="CZ413" s="415"/>
      <c r="DA413" s="415"/>
      <c r="DB413" s="415"/>
      <c r="DC413" s="415"/>
      <c r="DD413" s="415"/>
      <c r="DE413" s="415"/>
      <c r="DF413" s="415"/>
      <c r="DG413" s="415"/>
      <c r="DH413" s="415"/>
      <c r="DI413" s="415"/>
      <c r="DJ413" s="415"/>
      <c r="DK413" s="415"/>
      <c r="DL413" s="415"/>
      <c r="DM413" s="415"/>
      <c r="DN413" s="415"/>
      <c r="DO413" s="415"/>
      <c r="DP413" s="415"/>
      <c r="DQ413" s="415"/>
      <c r="DR413" s="415"/>
      <c r="DS413" s="415"/>
      <c r="DT413" s="415"/>
      <c r="DU413" s="415"/>
      <c r="DV413" s="415"/>
      <c r="DW413" s="415"/>
      <c r="DX413" s="415"/>
      <c r="DY413" s="415"/>
      <c r="DZ413" s="415"/>
      <c r="EA413" s="415"/>
      <c r="EB413" s="415"/>
      <c r="EC413" s="415"/>
      <c r="ED413" s="415"/>
      <c r="EE413" s="415"/>
      <c r="EF413" s="415"/>
      <c r="EG413" s="415"/>
      <c r="EH413" s="415"/>
      <c r="EI413" s="415"/>
      <c r="EJ413" s="415"/>
      <c r="EK413" s="415"/>
      <c r="EL413" s="415"/>
      <c r="EM413" s="415"/>
      <c r="EN413" s="415"/>
      <c r="EO413" s="415"/>
      <c r="EP413" s="415"/>
      <c r="EQ413" s="415"/>
      <c r="ER413" s="415"/>
      <c r="ES413" s="415"/>
      <c r="ET413" s="415"/>
      <c r="EU413" s="415"/>
      <c r="EV413" s="415"/>
      <c r="EW413" s="415"/>
      <c r="EX413" s="415"/>
      <c r="EY413" s="415"/>
      <c r="EZ413" s="415"/>
      <c r="FA413" s="415"/>
      <c r="FB413" s="415"/>
      <c r="FC413" s="415"/>
      <c r="FD413" s="415"/>
      <c r="FE413" s="415"/>
      <c r="FF413" s="415"/>
      <c r="FG413" s="415"/>
      <c r="FH413" s="415"/>
      <c r="FI413" s="415"/>
      <c r="FJ413" s="415"/>
      <c r="FK413" s="415"/>
      <c r="FL413" s="415"/>
      <c r="FM413" s="415"/>
      <c r="FN413" s="415"/>
      <c r="FO413" s="415"/>
      <c r="FP413" s="415"/>
      <c r="FQ413" s="415"/>
      <c r="FR413" s="415"/>
      <c r="FS413" s="415"/>
      <c r="FT413" s="415"/>
      <c r="FU413" s="415"/>
      <c r="FV413" s="415"/>
      <c r="FW413" s="415"/>
      <c r="FX413" s="415"/>
      <c r="FY413" s="415"/>
      <c r="FZ413" s="415"/>
      <c r="GA413" s="415"/>
      <c r="GB413" s="415"/>
      <c r="GC413" s="415"/>
      <c r="GD413" s="415"/>
      <c r="GE413" s="415"/>
      <c r="GF413" s="415"/>
      <c r="GG413" s="415"/>
      <c r="GH413" s="415"/>
      <c r="GI413" s="415"/>
      <c r="GJ413" s="415"/>
      <c r="GK413" s="415"/>
      <c r="GL413" s="415"/>
      <c r="GM413" s="415"/>
      <c r="GN413" s="415"/>
      <c r="GO413" s="415"/>
      <c r="GP413" s="415"/>
      <c r="GQ413" s="415"/>
      <c r="GR413" s="415"/>
      <c r="GS413" s="415"/>
      <c r="GT413" s="415"/>
      <c r="GU413" s="415"/>
      <c r="GV413" s="417" t="str">
        <f t="shared" si="537"/>
        <v/>
      </c>
      <c r="GW413" s="415"/>
    </row>
    <row r="414" spans="1:205">
      <c r="A414" s="418"/>
      <c r="B414" s="418"/>
      <c r="C414" s="454"/>
      <c r="D414" s="415"/>
      <c r="E414" s="415"/>
      <c r="F414" s="415"/>
      <c r="G414" s="415"/>
      <c r="H414" s="415"/>
      <c r="I414" s="415"/>
      <c r="J414" s="415"/>
      <c r="K414" s="415"/>
      <c r="L414" s="415"/>
      <c r="M414" s="415"/>
      <c r="N414" s="415"/>
      <c r="O414" s="415"/>
      <c r="P414" s="415"/>
      <c r="Q414" s="415"/>
      <c r="R414" s="415"/>
      <c r="S414" s="415"/>
      <c r="T414" s="415"/>
      <c r="U414" s="415"/>
      <c r="V414" s="415"/>
      <c r="W414" s="415"/>
      <c r="X414" s="415"/>
      <c r="Y414" s="415"/>
      <c r="Z414" s="415"/>
      <c r="AA414" s="415"/>
      <c r="AB414" s="415"/>
      <c r="AC414" s="415"/>
      <c r="AD414" s="415"/>
      <c r="AE414" s="415"/>
      <c r="AF414" s="415"/>
      <c r="AG414" s="415"/>
      <c r="AH414" s="415"/>
      <c r="AI414" s="415"/>
      <c r="AJ414" s="415"/>
      <c r="AK414" s="415"/>
      <c r="AL414" s="415"/>
      <c r="AM414" s="415"/>
      <c r="AN414" s="415"/>
      <c r="AO414" s="415"/>
      <c r="AP414" s="415"/>
      <c r="AQ414" s="415"/>
      <c r="AR414" s="415"/>
      <c r="AS414" s="415"/>
      <c r="AT414" s="415"/>
      <c r="AU414" s="415"/>
      <c r="AV414" s="415"/>
      <c r="AW414" s="415"/>
      <c r="AX414" s="415"/>
      <c r="AY414" s="415"/>
      <c r="AZ414" s="415"/>
      <c r="BA414" s="415"/>
      <c r="BB414" s="415"/>
      <c r="BC414" s="415"/>
      <c r="BD414" s="415"/>
      <c r="BE414" s="415"/>
      <c r="BF414" s="415"/>
      <c r="BG414" s="415"/>
      <c r="BH414" s="415"/>
      <c r="BI414" s="415"/>
      <c r="BJ414" s="415"/>
      <c r="BK414" s="415"/>
      <c r="BL414" s="415"/>
      <c r="BM414" s="415"/>
      <c r="BN414" s="415"/>
      <c r="BO414" s="415"/>
      <c r="BP414" s="415"/>
      <c r="BQ414" s="415"/>
      <c r="BR414" s="415"/>
      <c r="BS414" s="415"/>
      <c r="BT414" s="415"/>
      <c r="BU414" s="415"/>
      <c r="BV414" s="415"/>
      <c r="BW414" s="415"/>
      <c r="BX414" s="415"/>
      <c r="BY414" s="415"/>
      <c r="BZ414" s="415"/>
      <c r="CA414" s="415"/>
      <c r="CB414" s="415"/>
      <c r="CC414" s="415"/>
      <c r="CD414" s="415"/>
      <c r="CE414" s="415"/>
      <c r="CF414" s="415"/>
      <c r="CG414" s="415"/>
      <c r="CH414" s="415"/>
      <c r="CI414" s="415"/>
      <c r="CJ414" s="415"/>
      <c r="CK414" s="415"/>
      <c r="CL414" s="415"/>
      <c r="CM414" s="415"/>
      <c r="CN414" s="415"/>
      <c r="CO414" s="415"/>
      <c r="CP414" s="415"/>
      <c r="CQ414" s="415"/>
      <c r="CR414" s="415"/>
      <c r="CS414" s="415"/>
      <c r="CT414" s="415"/>
      <c r="CU414" s="415"/>
      <c r="CV414" s="415"/>
      <c r="CW414" s="415"/>
      <c r="CX414" s="415"/>
      <c r="CY414" s="415"/>
      <c r="CZ414" s="415"/>
      <c r="DA414" s="415"/>
      <c r="DB414" s="415"/>
      <c r="DC414" s="415"/>
      <c r="DD414" s="415"/>
      <c r="DE414" s="415"/>
      <c r="DF414" s="415"/>
      <c r="DG414" s="415"/>
      <c r="DH414" s="415"/>
      <c r="DI414" s="415"/>
      <c r="DJ414" s="415"/>
      <c r="DK414" s="415"/>
      <c r="DL414" s="415"/>
      <c r="DM414" s="415"/>
      <c r="DN414" s="415"/>
      <c r="DO414" s="415"/>
      <c r="DP414" s="415"/>
      <c r="DQ414" s="415"/>
      <c r="DR414" s="415"/>
      <c r="DS414" s="415"/>
      <c r="DT414" s="415"/>
      <c r="DU414" s="415"/>
      <c r="DV414" s="415"/>
      <c r="DW414" s="415"/>
      <c r="DX414" s="415"/>
      <c r="DY414" s="415"/>
      <c r="DZ414" s="415"/>
      <c r="EA414" s="415"/>
      <c r="EB414" s="415"/>
      <c r="EC414" s="415"/>
      <c r="ED414" s="415"/>
      <c r="EE414" s="415"/>
      <c r="EF414" s="415"/>
      <c r="EG414" s="415"/>
      <c r="EH414" s="415"/>
      <c r="EI414" s="415"/>
      <c r="EJ414" s="415"/>
      <c r="EK414" s="415"/>
      <c r="EL414" s="415"/>
      <c r="EM414" s="415"/>
      <c r="EN414" s="415"/>
      <c r="EO414" s="415"/>
      <c r="EP414" s="415"/>
      <c r="EQ414" s="415"/>
      <c r="ER414" s="415"/>
      <c r="ES414" s="415"/>
      <c r="ET414" s="415"/>
      <c r="EU414" s="415"/>
      <c r="EV414" s="415"/>
      <c r="EW414" s="415"/>
      <c r="EX414" s="415"/>
      <c r="EY414" s="415"/>
      <c r="EZ414" s="415"/>
      <c r="FA414" s="415"/>
      <c r="FB414" s="415"/>
      <c r="FC414" s="415"/>
      <c r="FD414" s="415"/>
      <c r="FE414" s="415"/>
      <c r="FF414" s="415"/>
      <c r="FG414" s="415"/>
      <c r="FH414" s="415"/>
      <c r="FI414" s="415"/>
      <c r="FJ414" s="415"/>
      <c r="FK414" s="415"/>
      <c r="FL414" s="415"/>
      <c r="FM414" s="415"/>
      <c r="FN414" s="415"/>
      <c r="FO414" s="415"/>
      <c r="FP414" s="415"/>
      <c r="FQ414" s="415"/>
      <c r="FR414" s="415"/>
      <c r="FS414" s="415"/>
      <c r="FT414" s="415"/>
      <c r="FU414" s="415"/>
      <c r="FV414" s="415"/>
      <c r="FW414" s="415"/>
      <c r="FX414" s="415"/>
      <c r="FY414" s="415"/>
      <c r="FZ414" s="415"/>
      <c r="GA414" s="415"/>
      <c r="GB414" s="415"/>
      <c r="GC414" s="415"/>
      <c r="GD414" s="415"/>
      <c r="GE414" s="415"/>
      <c r="GF414" s="415"/>
      <c r="GG414" s="415"/>
      <c r="GH414" s="415"/>
      <c r="GI414" s="415"/>
      <c r="GJ414" s="415"/>
      <c r="GK414" s="415"/>
      <c r="GL414" s="415"/>
      <c r="GM414" s="415"/>
      <c r="GN414" s="415"/>
      <c r="GO414" s="415"/>
      <c r="GP414" s="415"/>
      <c r="GQ414" s="415"/>
      <c r="GR414" s="415"/>
      <c r="GS414" s="415"/>
      <c r="GT414" s="415"/>
      <c r="GU414" s="415"/>
      <c r="GV414" s="417" t="str">
        <f t="shared" si="537"/>
        <v/>
      </c>
      <c r="GW414" s="415"/>
    </row>
    <row r="415" spans="1:205">
      <c r="A415" s="418"/>
      <c r="B415" s="418"/>
      <c r="C415" s="454"/>
      <c r="D415" s="415"/>
      <c r="E415" s="415"/>
      <c r="F415" s="415"/>
      <c r="G415" s="415"/>
      <c r="H415" s="415"/>
      <c r="I415" s="415"/>
      <c r="J415" s="415"/>
      <c r="K415" s="415"/>
      <c r="L415" s="415"/>
      <c r="M415" s="415"/>
      <c r="N415" s="415"/>
      <c r="O415" s="415"/>
      <c r="P415" s="415"/>
      <c r="Q415" s="415"/>
      <c r="R415" s="415"/>
      <c r="S415" s="415"/>
      <c r="T415" s="415"/>
      <c r="U415" s="415"/>
      <c r="V415" s="415"/>
      <c r="W415" s="415"/>
      <c r="X415" s="415"/>
      <c r="Y415" s="415"/>
      <c r="Z415" s="415"/>
      <c r="AA415" s="415"/>
      <c r="AB415" s="415"/>
      <c r="AC415" s="415"/>
      <c r="AD415" s="415"/>
      <c r="AE415" s="415"/>
      <c r="AF415" s="415"/>
      <c r="AG415" s="415"/>
      <c r="AH415" s="415"/>
      <c r="AI415" s="415"/>
      <c r="AJ415" s="415"/>
      <c r="AK415" s="415"/>
      <c r="AL415" s="415"/>
      <c r="AM415" s="415"/>
      <c r="AN415" s="415"/>
      <c r="AO415" s="415"/>
      <c r="AP415" s="415"/>
      <c r="AQ415" s="415"/>
      <c r="AR415" s="415"/>
      <c r="AS415" s="415"/>
      <c r="AT415" s="415"/>
      <c r="AU415" s="415"/>
      <c r="AV415" s="415"/>
      <c r="AW415" s="415"/>
      <c r="AX415" s="415"/>
      <c r="AY415" s="415"/>
      <c r="AZ415" s="415"/>
      <c r="BA415" s="415"/>
      <c r="BB415" s="415"/>
      <c r="BC415" s="415"/>
      <c r="BD415" s="415"/>
      <c r="BE415" s="415"/>
      <c r="BF415" s="415"/>
      <c r="BG415" s="415"/>
      <c r="BH415" s="415"/>
      <c r="BI415" s="415"/>
      <c r="BJ415" s="415"/>
      <c r="BK415" s="415"/>
      <c r="BL415" s="415"/>
      <c r="BM415" s="415"/>
      <c r="BN415" s="415"/>
      <c r="BO415" s="415"/>
      <c r="BP415" s="415"/>
      <c r="BQ415" s="415"/>
      <c r="BR415" s="415"/>
      <c r="BS415" s="415"/>
      <c r="BT415" s="415"/>
      <c r="BU415" s="415"/>
      <c r="BV415" s="415"/>
      <c r="BW415" s="415"/>
      <c r="BX415" s="415"/>
      <c r="BY415" s="415"/>
      <c r="BZ415" s="415"/>
      <c r="CA415" s="415"/>
      <c r="CB415" s="415"/>
      <c r="CC415" s="415"/>
      <c r="CD415" s="415"/>
      <c r="CE415" s="415"/>
      <c r="CF415" s="415"/>
      <c r="CG415" s="415"/>
      <c r="CH415" s="415"/>
      <c r="CI415" s="415"/>
      <c r="CJ415" s="415"/>
      <c r="CK415" s="415"/>
      <c r="CL415" s="415"/>
      <c r="CM415" s="415"/>
      <c r="CN415" s="415"/>
      <c r="CO415" s="415"/>
      <c r="CP415" s="415"/>
      <c r="CQ415" s="415"/>
      <c r="CR415" s="415"/>
      <c r="CS415" s="415"/>
      <c r="CT415" s="415"/>
      <c r="CU415" s="415"/>
      <c r="CV415" s="415"/>
      <c r="CW415" s="415"/>
      <c r="CX415" s="415"/>
      <c r="CY415" s="415"/>
      <c r="CZ415" s="415"/>
      <c r="DA415" s="415"/>
      <c r="DB415" s="415"/>
      <c r="DC415" s="415"/>
      <c r="DD415" s="415"/>
      <c r="DE415" s="415"/>
      <c r="DF415" s="415"/>
      <c r="DG415" s="415"/>
      <c r="DH415" s="415"/>
      <c r="DI415" s="415"/>
      <c r="DJ415" s="415"/>
      <c r="DK415" s="415"/>
      <c r="DL415" s="415"/>
      <c r="DM415" s="415"/>
      <c r="DN415" s="415"/>
      <c r="DO415" s="415"/>
      <c r="DP415" s="415"/>
      <c r="DQ415" s="415"/>
      <c r="DR415" s="415"/>
      <c r="DS415" s="415"/>
      <c r="DT415" s="415"/>
      <c r="DU415" s="415"/>
      <c r="DV415" s="415"/>
      <c r="DW415" s="415"/>
      <c r="DX415" s="415"/>
      <c r="DY415" s="415"/>
      <c r="DZ415" s="415"/>
      <c r="EA415" s="415"/>
      <c r="EB415" s="415"/>
      <c r="EC415" s="415"/>
      <c r="ED415" s="415"/>
      <c r="EE415" s="415"/>
      <c r="EF415" s="415"/>
      <c r="EG415" s="415"/>
      <c r="EH415" s="415"/>
      <c r="EI415" s="415"/>
      <c r="EJ415" s="415"/>
      <c r="EK415" s="415"/>
      <c r="EL415" s="415"/>
      <c r="EM415" s="415"/>
      <c r="EN415" s="415"/>
      <c r="EO415" s="415"/>
      <c r="EP415" s="415"/>
      <c r="EQ415" s="415"/>
      <c r="ER415" s="415"/>
      <c r="ES415" s="415"/>
      <c r="ET415" s="415"/>
      <c r="EU415" s="415"/>
      <c r="EV415" s="415"/>
      <c r="EW415" s="415"/>
      <c r="EX415" s="415"/>
      <c r="EY415" s="415"/>
      <c r="EZ415" s="415"/>
      <c r="FA415" s="415"/>
      <c r="FB415" s="415"/>
      <c r="FC415" s="415"/>
      <c r="FD415" s="415"/>
      <c r="FE415" s="415"/>
      <c r="FF415" s="415"/>
      <c r="FG415" s="415"/>
      <c r="FH415" s="415"/>
      <c r="FI415" s="415"/>
      <c r="FJ415" s="415"/>
      <c r="FK415" s="415"/>
      <c r="FL415" s="415"/>
      <c r="FM415" s="415"/>
      <c r="FN415" s="415"/>
      <c r="FO415" s="415"/>
      <c r="FP415" s="415"/>
      <c r="FQ415" s="415"/>
      <c r="FR415" s="415"/>
      <c r="FS415" s="415"/>
      <c r="FT415" s="415"/>
      <c r="FU415" s="415"/>
      <c r="FV415" s="415"/>
      <c r="FW415" s="415"/>
      <c r="FX415" s="415"/>
      <c r="FY415" s="415"/>
      <c r="FZ415" s="415"/>
      <c r="GA415" s="415"/>
      <c r="GB415" s="415"/>
      <c r="GC415" s="415"/>
      <c r="GD415" s="415"/>
      <c r="GE415" s="415"/>
      <c r="GF415" s="415"/>
      <c r="GG415" s="415"/>
      <c r="GH415" s="415"/>
      <c r="GI415" s="415"/>
      <c r="GJ415" s="415"/>
      <c r="GK415" s="415"/>
      <c r="GL415" s="415"/>
      <c r="GM415" s="415"/>
      <c r="GN415" s="415"/>
      <c r="GO415" s="415"/>
      <c r="GP415" s="415"/>
      <c r="GQ415" s="415"/>
      <c r="GR415" s="415"/>
      <c r="GS415" s="415"/>
      <c r="GT415" s="415"/>
      <c r="GU415" s="415"/>
      <c r="GV415" s="417" t="str">
        <f t="shared" si="537"/>
        <v/>
      </c>
      <c r="GW415" s="415"/>
    </row>
    <row r="416" spans="1:205">
      <c r="A416" s="418"/>
      <c r="B416" s="418"/>
      <c r="C416" s="454"/>
      <c r="D416" s="415"/>
      <c r="E416" s="415"/>
      <c r="F416" s="415"/>
      <c r="G416" s="415"/>
      <c r="H416" s="415"/>
      <c r="I416" s="415"/>
      <c r="J416" s="415"/>
      <c r="K416" s="415"/>
      <c r="L416" s="415"/>
      <c r="M416" s="415"/>
      <c r="N416" s="415"/>
      <c r="O416" s="415"/>
      <c r="P416" s="415"/>
      <c r="Q416" s="415"/>
      <c r="R416" s="415"/>
      <c r="S416" s="415"/>
      <c r="T416" s="415"/>
      <c r="U416" s="415"/>
      <c r="V416" s="415"/>
      <c r="W416" s="415"/>
      <c r="X416" s="415"/>
      <c r="Y416" s="415"/>
      <c r="Z416" s="415"/>
      <c r="AA416" s="415"/>
      <c r="AB416" s="415"/>
      <c r="AC416" s="415"/>
      <c r="AD416" s="415"/>
      <c r="AE416" s="415"/>
      <c r="AF416" s="415"/>
      <c r="AG416" s="415"/>
      <c r="AH416" s="415"/>
      <c r="AI416" s="415"/>
      <c r="AJ416" s="415"/>
      <c r="AK416" s="415"/>
      <c r="AL416" s="415"/>
      <c r="AM416" s="415"/>
      <c r="AN416" s="415"/>
      <c r="AO416" s="415"/>
      <c r="AP416" s="415"/>
      <c r="AQ416" s="415"/>
      <c r="AR416" s="415"/>
      <c r="AS416" s="415"/>
      <c r="AT416" s="415"/>
      <c r="AU416" s="415"/>
      <c r="AV416" s="415"/>
      <c r="AW416" s="415"/>
      <c r="AX416" s="415"/>
      <c r="AY416" s="415"/>
      <c r="AZ416" s="415"/>
      <c r="BA416" s="415"/>
      <c r="BB416" s="415"/>
      <c r="BC416" s="415"/>
      <c r="BD416" s="415"/>
      <c r="BE416" s="415"/>
      <c r="BF416" s="415"/>
      <c r="BG416" s="415"/>
      <c r="BH416" s="415"/>
      <c r="BI416" s="415"/>
      <c r="BJ416" s="415"/>
      <c r="BK416" s="415"/>
      <c r="BL416" s="415"/>
      <c r="BM416" s="415"/>
      <c r="BN416" s="415"/>
      <c r="BO416" s="415"/>
      <c r="BP416" s="415"/>
      <c r="BQ416" s="415"/>
      <c r="BR416" s="415"/>
      <c r="BS416" s="415"/>
      <c r="BT416" s="415"/>
      <c r="BU416" s="415"/>
      <c r="BV416" s="415"/>
      <c r="BW416" s="415"/>
      <c r="BX416" s="415"/>
      <c r="BY416" s="415"/>
      <c r="BZ416" s="415"/>
      <c r="CA416" s="415"/>
      <c r="CB416" s="415"/>
      <c r="CC416" s="415"/>
      <c r="CD416" s="415"/>
      <c r="CE416" s="415"/>
      <c r="CF416" s="415"/>
      <c r="CG416" s="415"/>
      <c r="CH416" s="415"/>
      <c r="CI416" s="415"/>
      <c r="CJ416" s="415"/>
      <c r="CK416" s="415"/>
      <c r="CL416" s="415"/>
      <c r="CM416" s="415"/>
      <c r="CN416" s="415"/>
      <c r="CO416" s="415"/>
      <c r="CP416" s="415"/>
      <c r="CQ416" s="415"/>
      <c r="CR416" s="415"/>
      <c r="CS416" s="415"/>
      <c r="CT416" s="415"/>
      <c r="CU416" s="415"/>
      <c r="CV416" s="415"/>
      <c r="CW416" s="415"/>
      <c r="CX416" s="415"/>
      <c r="CY416" s="415"/>
      <c r="CZ416" s="415"/>
      <c r="DA416" s="415"/>
      <c r="DB416" s="415"/>
      <c r="DC416" s="415"/>
      <c r="DD416" s="415"/>
      <c r="DE416" s="415"/>
      <c r="DF416" s="415"/>
      <c r="DG416" s="415"/>
      <c r="DH416" s="415"/>
      <c r="DI416" s="415"/>
      <c r="DJ416" s="415"/>
      <c r="DK416" s="415"/>
      <c r="DL416" s="415"/>
      <c r="DM416" s="415"/>
      <c r="DN416" s="415"/>
      <c r="DO416" s="415"/>
      <c r="DP416" s="415"/>
      <c r="DQ416" s="415"/>
      <c r="DR416" s="415"/>
      <c r="DS416" s="415"/>
      <c r="DT416" s="415"/>
      <c r="DU416" s="415"/>
      <c r="DV416" s="415"/>
      <c r="DW416" s="415"/>
      <c r="DX416" s="415"/>
      <c r="DY416" s="415"/>
      <c r="DZ416" s="415"/>
      <c r="EA416" s="415"/>
      <c r="EB416" s="415"/>
      <c r="EC416" s="415"/>
      <c r="ED416" s="415"/>
      <c r="EE416" s="415"/>
      <c r="EF416" s="415"/>
      <c r="EG416" s="415"/>
      <c r="EH416" s="415"/>
      <c r="EI416" s="415"/>
      <c r="EJ416" s="415"/>
      <c r="EK416" s="415"/>
      <c r="EL416" s="415"/>
      <c r="EM416" s="415"/>
      <c r="EN416" s="415"/>
      <c r="EO416" s="415"/>
      <c r="EP416" s="415"/>
      <c r="EQ416" s="415"/>
      <c r="ER416" s="415"/>
      <c r="ES416" s="415"/>
      <c r="ET416" s="415"/>
      <c r="EU416" s="415"/>
      <c r="EV416" s="415"/>
      <c r="EW416" s="415"/>
      <c r="EX416" s="415"/>
      <c r="EY416" s="415"/>
      <c r="EZ416" s="415"/>
      <c r="FA416" s="415"/>
      <c r="FB416" s="415"/>
      <c r="FC416" s="415"/>
      <c r="FD416" s="415"/>
      <c r="FE416" s="415"/>
      <c r="FF416" s="415"/>
      <c r="FG416" s="415"/>
      <c r="FH416" s="415"/>
      <c r="FI416" s="415"/>
      <c r="FJ416" s="415"/>
      <c r="FK416" s="415"/>
      <c r="FL416" s="415"/>
      <c r="FM416" s="415"/>
      <c r="FN416" s="415"/>
      <c r="FO416" s="415"/>
      <c r="FP416" s="415"/>
      <c r="FQ416" s="415"/>
      <c r="FR416" s="415"/>
      <c r="FS416" s="415"/>
      <c r="FT416" s="415"/>
      <c r="FU416" s="415"/>
      <c r="FV416" s="415"/>
      <c r="FW416" s="415"/>
      <c r="FX416" s="415"/>
      <c r="FY416" s="415"/>
      <c r="FZ416" s="415"/>
      <c r="GA416" s="415"/>
      <c r="GB416" s="415"/>
      <c r="GC416" s="415"/>
      <c r="GD416" s="415"/>
      <c r="GE416" s="415"/>
      <c r="GF416" s="415"/>
      <c r="GG416" s="415"/>
      <c r="GH416" s="415"/>
      <c r="GI416" s="415"/>
      <c r="GJ416" s="415"/>
      <c r="GK416" s="415"/>
      <c r="GL416" s="415"/>
      <c r="GM416" s="415"/>
      <c r="GN416" s="415"/>
      <c r="GO416" s="415"/>
      <c r="GP416" s="415"/>
      <c r="GQ416" s="415"/>
      <c r="GR416" s="415"/>
      <c r="GS416" s="415"/>
      <c r="GT416" s="415"/>
      <c r="GU416" s="415"/>
      <c r="GV416" s="417" t="str">
        <f t="shared" si="537"/>
        <v/>
      </c>
      <c r="GW416" s="415"/>
    </row>
    <row r="417" spans="1:205">
      <c r="A417" s="418"/>
      <c r="B417" s="418"/>
      <c r="C417" s="454"/>
      <c r="D417" s="415"/>
      <c r="E417" s="415"/>
      <c r="F417" s="415"/>
      <c r="G417" s="415"/>
      <c r="H417" s="415"/>
      <c r="I417" s="415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5"/>
      <c r="BJ417" s="415"/>
      <c r="BK417" s="415"/>
      <c r="BL417" s="415"/>
      <c r="BM417" s="415"/>
      <c r="BN417" s="415"/>
      <c r="BO417" s="415"/>
      <c r="BP417" s="415"/>
      <c r="BQ417" s="415"/>
      <c r="BR417" s="415"/>
      <c r="BS417" s="415"/>
      <c r="BT417" s="415"/>
      <c r="BU417" s="415"/>
      <c r="BV417" s="415"/>
      <c r="BW417" s="415"/>
      <c r="BX417" s="415"/>
      <c r="BY417" s="415"/>
      <c r="BZ417" s="415"/>
      <c r="CA417" s="415"/>
      <c r="CB417" s="415"/>
      <c r="CC417" s="415"/>
      <c r="CD417" s="415"/>
      <c r="CE417" s="415"/>
      <c r="CF417" s="415"/>
      <c r="CG417" s="415"/>
      <c r="CH417" s="415"/>
      <c r="CI417" s="415"/>
      <c r="CJ417" s="415"/>
      <c r="CK417" s="415"/>
      <c r="CL417" s="415"/>
      <c r="CM417" s="415"/>
      <c r="CN417" s="415"/>
      <c r="CO417" s="415"/>
      <c r="CP417" s="415"/>
      <c r="CQ417" s="415"/>
      <c r="CR417" s="415"/>
      <c r="CS417" s="415"/>
      <c r="CT417" s="415"/>
      <c r="CU417" s="415"/>
      <c r="CV417" s="415"/>
      <c r="CW417" s="415"/>
      <c r="CX417" s="415"/>
      <c r="CY417" s="415"/>
      <c r="CZ417" s="415"/>
      <c r="DA417" s="415"/>
      <c r="DB417" s="415"/>
      <c r="DC417" s="415"/>
      <c r="DD417" s="415"/>
      <c r="DE417" s="415"/>
      <c r="DF417" s="415"/>
      <c r="DG417" s="415"/>
      <c r="DH417" s="415"/>
      <c r="DI417" s="415"/>
      <c r="DJ417" s="415"/>
      <c r="DK417" s="415"/>
      <c r="DL417" s="415"/>
      <c r="DM417" s="415"/>
      <c r="DN417" s="415"/>
      <c r="DO417" s="415"/>
      <c r="DP417" s="415"/>
      <c r="DQ417" s="415"/>
      <c r="DR417" s="415"/>
      <c r="DS417" s="415"/>
      <c r="DT417" s="415"/>
      <c r="DU417" s="415"/>
      <c r="DV417" s="415"/>
      <c r="DW417" s="415"/>
      <c r="DX417" s="415"/>
      <c r="DY417" s="415"/>
      <c r="DZ417" s="415"/>
      <c r="EA417" s="415"/>
      <c r="EB417" s="415"/>
      <c r="EC417" s="415"/>
      <c r="ED417" s="415"/>
      <c r="EE417" s="415"/>
      <c r="EF417" s="415"/>
      <c r="EG417" s="415"/>
      <c r="EH417" s="415"/>
      <c r="EI417" s="415"/>
      <c r="EJ417" s="415"/>
      <c r="EK417" s="415"/>
      <c r="EL417" s="415"/>
      <c r="EM417" s="415"/>
      <c r="EN417" s="415"/>
      <c r="EO417" s="415"/>
      <c r="EP417" s="415"/>
      <c r="EQ417" s="415"/>
      <c r="ER417" s="415"/>
      <c r="ES417" s="415"/>
      <c r="ET417" s="415"/>
      <c r="EU417" s="415"/>
      <c r="EV417" s="415"/>
      <c r="EW417" s="415"/>
      <c r="EX417" s="415"/>
      <c r="EY417" s="415"/>
      <c r="EZ417" s="415"/>
      <c r="FA417" s="415"/>
      <c r="FB417" s="415"/>
      <c r="FC417" s="415"/>
      <c r="FD417" s="415"/>
      <c r="FE417" s="415"/>
      <c r="FF417" s="415"/>
      <c r="FG417" s="415"/>
      <c r="FH417" s="415"/>
      <c r="FI417" s="415"/>
      <c r="FJ417" s="415"/>
      <c r="FK417" s="415"/>
      <c r="FL417" s="415"/>
      <c r="FM417" s="415"/>
      <c r="FN417" s="415"/>
      <c r="FO417" s="415"/>
      <c r="FP417" s="415"/>
      <c r="FQ417" s="415"/>
      <c r="FR417" s="415"/>
      <c r="FS417" s="415"/>
      <c r="FT417" s="415"/>
      <c r="FU417" s="415"/>
      <c r="FV417" s="415"/>
      <c r="FW417" s="415"/>
      <c r="FX417" s="415"/>
      <c r="FY417" s="415"/>
      <c r="FZ417" s="415"/>
      <c r="GA417" s="415"/>
      <c r="GB417" s="415"/>
      <c r="GC417" s="415"/>
      <c r="GD417" s="415"/>
      <c r="GE417" s="415"/>
      <c r="GF417" s="415"/>
      <c r="GG417" s="415"/>
      <c r="GH417" s="415"/>
      <c r="GI417" s="415"/>
      <c r="GJ417" s="415"/>
      <c r="GK417" s="415"/>
      <c r="GL417" s="415"/>
      <c r="GM417" s="415"/>
      <c r="GN417" s="415"/>
      <c r="GO417" s="415"/>
      <c r="GP417" s="415"/>
      <c r="GQ417" s="415"/>
      <c r="GR417" s="415"/>
      <c r="GS417" s="415"/>
      <c r="GT417" s="415"/>
      <c r="GU417" s="415"/>
      <c r="GV417" s="417" t="str">
        <f t="shared" si="537"/>
        <v/>
      </c>
      <c r="GW417" s="415"/>
    </row>
    <row r="418" spans="1:205">
      <c r="A418" s="418"/>
      <c r="B418" s="418"/>
      <c r="C418" s="454"/>
      <c r="D418" s="415"/>
      <c r="E418" s="415"/>
      <c r="F418" s="415"/>
      <c r="G418" s="415"/>
      <c r="H418" s="415"/>
      <c r="I418" s="415"/>
      <c r="J418" s="415"/>
      <c r="K418" s="415"/>
      <c r="L418" s="415"/>
      <c r="M418" s="415"/>
      <c r="N418" s="415"/>
      <c r="O418" s="415"/>
      <c r="P418" s="415"/>
      <c r="Q418" s="415"/>
      <c r="R418" s="415"/>
      <c r="S418" s="415"/>
      <c r="T418" s="415"/>
      <c r="U418" s="415"/>
      <c r="V418" s="415"/>
      <c r="W418" s="415"/>
      <c r="X418" s="415"/>
      <c r="Y418" s="415"/>
      <c r="Z418" s="415"/>
      <c r="AA418" s="415"/>
      <c r="AB418" s="415"/>
      <c r="AC418" s="415"/>
      <c r="AD418" s="415"/>
      <c r="AE418" s="415"/>
      <c r="AF418" s="415"/>
      <c r="AG418" s="415"/>
      <c r="AH418" s="415"/>
      <c r="AI418" s="415"/>
      <c r="AJ418" s="415"/>
      <c r="AK418" s="415"/>
      <c r="AL418" s="415"/>
      <c r="AM418" s="415"/>
      <c r="AN418" s="415"/>
      <c r="AO418" s="415"/>
      <c r="AP418" s="415"/>
      <c r="AQ418" s="415"/>
      <c r="AR418" s="415"/>
      <c r="AS418" s="415"/>
      <c r="AT418" s="415"/>
      <c r="AU418" s="415"/>
      <c r="AV418" s="415"/>
      <c r="AW418" s="415"/>
      <c r="AX418" s="415"/>
      <c r="AY418" s="415"/>
      <c r="AZ418" s="415"/>
      <c r="BA418" s="415"/>
      <c r="BB418" s="415"/>
      <c r="BC418" s="415"/>
      <c r="BD418" s="415"/>
      <c r="BE418" s="415"/>
      <c r="BF418" s="415"/>
      <c r="BG418" s="415"/>
      <c r="BH418" s="415"/>
      <c r="BI418" s="415"/>
      <c r="BJ418" s="415"/>
      <c r="BK418" s="415"/>
      <c r="BL418" s="415"/>
      <c r="BM418" s="415"/>
      <c r="BN418" s="415"/>
      <c r="BO418" s="415"/>
      <c r="BP418" s="415"/>
      <c r="BQ418" s="415"/>
      <c r="BR418" s="415"/>
      <c r="BS418" s="415"/>
      <c r="BT418" s="415"/>
      <c r="BU418" s="415"/>
      <c r="BV418" s="415"/>
      <c r="BW418" s="415"/>
      <c r="BX418" s="415"/>
      <c r="BY418" s="415"/>
      <c r="BZ418" s="415"/>
      <c r="CA418" s="415"/>
      <c r="CB418" s="415"/>
      <c r="CC418" s="415"/>
      <c r="CD418" s="415"/>
      <c r="CE418" s="415"/>
      <c r="CF418" s="415"/>
      <c r="CG418" s="415"/>
      <c r="CH418" s="415"/>
      <c r="CI418" s="415"/>
      <c r="CJ418" s="415"/>
      <c r="CK418" s="415"/>
      <c r="CL418" s="415"/>
      <c r="CM418" s="415"/>
      <c r="CN418" s="415"/>
      <c r="CO418" s="415"/>
      <c r="CP418" s="415"/>
      <c r="CQ418" s="415"/>
      <c r="CR418" s="415"/>
      <c r="CS418" s="415"/>
      <c r="CT418" s="415"/>
      <c r="CU418" s="415"/>
      <c r="CV418" s="415"/>
      <c r="CW418" s="415"/>
      <c r="CX418" s="415"/>
      <c r="CY418" s="415"/>
      <c r="CZ418" s="415"/>
      <c r="DA418" s="415"/>
      <c r="DB418" s="415"/>
      <c r="DC418" s="415"/>
      <c r="DD418" s="415"/>
      <c r="DE418" s="415"/>
      <c r="DF418" s="415"/>
      <c r="DG418" s="415"/>
      <c r="DH418" s="415"/>
      <c r="DI418" s="415"/>
      <c r="DJ418" s="415"/>
      <c r="DK418" s="415"/>
      <c r="DL418" s="415"/>
      <c r="DM418" s="415"/>
      <c r="DN418" s="415"/>
      <c r="DO418" s="415"/>
      <c r="DP418" s="415"/>
      <c r="DQ418" s="415"/>
      <c r="DR418" s="415"/>
      <c r="DS418" s="415"/>
      <c r="DT418" s="415"/>
      <c r="DU418" s="415"/>
      <c r="DV418" s="415"/>
      <c r="DW418" s="415"/>
      <c r="DX418" s="415"/>
      <c r="DY418" s="415"/>
      <c r="DZ418" s="415"/>
      <c r="EA418" s="415"/>
      <c r="EB418" s="415"/>
      <c r="EC418" s="415"/>
      <c r="ED418" s="415"/>
      <c r="EE418" s="415"/>
      <c r="EF418" s="415"/>
      <c r="EG418" s="415"/>
      <c r="EH418" s="415"/>
      <c r="EI418" s="415"/>
      <c r="EJ418" s="415"/>
      <c r="EK418" s="415"/>
      <c r="EL418" s="415"/>
      <c r="EM418" s="415"/>
      <c r="EN418" s="415"/>
      <c r="EO418" s="415"/>
      <c r="EP418" s="415"/>
      <c r="EQ418" s="415"/>
      <c r="ER418" s="415"/>
      <c r="ES418" s="415"/>
      <c r="ET418" s="415"/>
      <c r="EU418" s="415"/>
      <c r="EV418" s="415"/>
      <c r="EW418" s="415"/>
      <c r="EX418" s="415"/>
      <c r="EY418" s="415"/>
      <c r="EZ418" s="415"/>
      <c r="FA418" s="415"/>
      <c r="FB418" s="415"/>
      <c r="FC418" s="415"/>
      <c r="FD418" s="415"/>
      <c r="FE418" s="415"/>
      <c r="FF418" s="415"/>
      <c r="FG418" s="415"/>
      <c r="FH418" s="415"/>
      <c r="FI418" s="415"/>
      <c r="FJ418" s="415"/>
      <c r="FK418" s="415"/>
      <c r="FL418" s="415"/>
      <c r="FM418" s="415"/>
      <c r="FN418" s="415"/>
      <c r="FO418" s="415"/>
      <c r="FP418" s="415"/>
      <c r="FQ418" s="415"/>
      <c r="FR418" s="415"/>
      <c r="FS418" s="415"/>
      <c r="FT418" s="415"/>
      <c r="FU418" s="415"/>
      <c r="FV418" s="415"/>
      <c r="FW418" s="415"/>
      <c r="FX418" s="415"/>
      <c r="FY418" s="415"/>
      <c r="FZ418" s="415"/>
      <c r="GA418" s="415"/>
      <c r="GB418" s="415"/>
      <c r="GC418" s="415"/>
      <c r="GD418" s="415"/>
      <c r="GE418" s="415"/>
      <c r="GF418" s="415"/>
      <c r="GG418" s="415"/>
      <c r="GH418" s="415"/>
      <c r="GI418" s="415"/>
      <c r="GJ418" s="415"/>
      <c r="GK418" s="415"/>
      <c r="GL418" s="415"/>
      <c r="GM418" s="415"/>
      <c r="GN418" s="415"/>
      <c r="GO418" s="415"/>
      <c r="GP418" s="415"/>
      <c r="GQ418" s="415"/>
      <c r="GR418" s="415"/>
      <c r="GS418" s="415"/>
      <c r="GT418" s="415"/>
      <c r="GU418" s="415"/>
      <c r="GV418" s="417" t="str">
        <f t="shared" si="537"/>
        <v/>
      </c>
      <c r="GW418" s="415"/>
    </row>
    <row r="419" spans="1:205">
      <c r="A419" s="418"/>
      <c r="B419" s="418"/>
      <c r="C419" s="454"/>
      <c r="D419" s="415"/>
      <c r="E419" s="415"/>
      <c r="F419" s="415"/>
      <c r="G419" s="415"/>
      <c r="H419" s="415"/>
      <c r="I419" s="415"/>
      <c r="J419" s="415"/>
      <c r="K419" s="415"/>
      <c r="L419" s="415"/>
      <c r="M419" s="415"/>
      <c r="N419" s="415"/>
      <c r="O419" s="415"/>
      <c r="P419" s="415"/>
      <c r="Q419" s="415"/>
      <c r="R419" s="415"/>
      <c r="S419" s="415"/>
      <c r="T419" s="415"/>
      <c r="U419" s="415"/>
      <c r="V419" s="415"/>
      <c r="W419" s="415"/>
      <c r="X419" s="415"/>
      <c r="Y419" s="415"/>
      <c r="Z419" s="415"/>
      <c r="AA419" s="415"/>
      <c r="AB419" s="415"/>
      <c r="AC419" s="415"/>
      <c r="AD419" s="415"/>
      <c r="AE419" s="415"/>
      <c r="AF419" s="415"/>
      <c r="AG419" s="415"/>
      <c r="AH419" s="415"/>
      <c r="AI419" s="415"/>
      <c r="AJ419" s="415"/>
      <c r="AK419" s="415"/>
      <c r="AL419" s="415"/>
      <c r="AM419" s="415"/>
      <c r="AN419" s="415"/>
      <c r="AO419" s="415"/>
      <c r="AP419" s="415"/>
      <c r="AQ419" s="415"/>
      <c r="AR419" s="415"/>
      <c r="AS419" s="415"/>
      <c r="AT419" s="415"/>
      <c r="AU419" s="415"/>
      <c r="AV419" s="415"/>
      <c r="AW419" s="415"/>
      <c r="AX419" s="415"/>
      <c r="AY419" s="415"/>
      <c r="AZ419" s="415"/>
      <c r="BA419" s="415"/>
      <c r="BB419" s="415"/>
      <c r="BC419" s="415"/>
      <c r="BD419" s="415"/>
      <c r="BE419" s="415"/>
      <c r="BF419" s="415"/>
      <c r="BG419" s="415"/>
      <c r="BH419" s="415"/>
      <c r="BI419" s="415"/>
      <c r="BJ419" s="415"/>
      <c r="BK419" s="415"/>
      <c r="BL419" s="415"/>
      <c r="BM419" s="415"/>
      <c r="BN419" s="415"/>
      <c r="BO419" s="415"/>
      <c r="BP419" s="415"/>
      <c r="BQ419" s="415"/>
      <c r="BR419" s="415"/>
      <c r="BS419" s="415"/>
      <c r="BT419" s="415"/>
      <c r="BU419" s="415"/>
      <c r="BV419" s="415"/>
      <c r="BW419" s="415"/>
      <c r="BX419" s="415"/>
      <c r="BY419" s="415"/>
      <c r="BZ419" s="415"/>
      <c r="CA419" s="415"/>
      <c r="CB419" s="415"/>
      <c r="CC419" s="415"/>
      <c r="CD419" s="415"/>
      <c r="CE419" s="415"/>
      <c r="CF419" s="415"/>
      <c r="CG419" s="415"/>
      <c r="CH419" s="415"/>
      <c r="CI419" s="415"/>
      <c r="CJ419" s="415"/>
      <c r="CK419" s="415"/>
      <c r="CL419" s="415"/>
      <c r="CM419" s="415"/>
      <c r="CN419" s="415"/>
      <c r="CO419" s="415"/>
      <c r="CP419" s="415"/>
      <c r="CQ419" s="415"/>
      <c r="CR419" s="415"/>
      <c r="CS419" s="415"/>
      <c r="CT419" s="415"/>
      <c r="CU419" s="415"/>
      <c r="CV419" s="415"/>
      <c r="CW419" s="415"/>
      <c r="CX419" s="415"/>
      <c r="CY419" s="415"/>
      <c r="CZ419" s="415"/>
      <c r="DA419" s="415"/>
      <c r="DB419" s="415"/>
      <c r="DC419" s="415"/>
      <c r="DD419" s="415"/>
      <c r="DE419" s="415"/>
      <c r="DF419" s="415"/>
      <c r="DG419" s="415"/>
      <c r="DH419" s="415"/>
      <c r="DI419" s="415"/>
      <c r="DJ419" s="415"/>
      <c r="DK419" s="415"/>
      <c r="DL419" s="415"/>
      <c r="DM419" s="415"/>
      <c r="DN419" s="415"/>
      <c r="DO419" s="415"/>
      <c r="DP419" s="415"/>
      <c r="DQ419" s="415"/>
      <c r="DR419" s="415"/>
      <c r="DS419" s="415"/>
      <c r="DT419" s="415"/>
      <c r="DU419" s="415"/>
      <c r="DV419" s="415"/>
      <c r="DW419" s="415"/>
      <c r="DX419" s="415"/>
      <c r="DY419" s="415"/>
      <c r="DZ419" s="415"/>
      <c r="EA419" s="415"/>
      <c r="EB419" s="415"/>
      <c r="EC419" s="415"/>
      <c r="ED419" s="415"/>
      <c r="EE419" s="415"/>
      <c r="EF419" s="415"/>
      <c r="EG419" s="415"/>
      <c r="EH419" s="415"/>
      <c r="EI419" s="415"/>
      <c r="EJ419" s="415"/>
      <c r="EK419" s="415"/>
      <c r="EL419" s="415"/>
      <c r="EM419" s="415"/>
      <c r="EN419" s="415"/>
      <c r="EO419" s="415"/>
      <c r="EP419" s="415"/>
      <c r="EQ419" s="415"/>
      <c r="ER419" s="415"/>
      <c r="ES419" s="415"/>
      <c r="ET419" s="415"/>
      <c r="EU419" s="415"/>
      <c r="EV419" s="415"/>
      <c r="EW419" s="415"/>
      <c r="EX419" s="415"/>
      <c r="EY419" s="415"/>
      <c r="EZ419" s="415"/>
      <c r="FA419" s="415"/>
      <c r="FB419" s="415"/>
      <c r="FC419" s="415"/>
      <c r="FD419" s="415"/>
      <c r="FE419" s="415"/>
      <c r="FF419" s="415"/>
      <c r="FG419" s="415"/>
      <c r="FH419" s="415"/>
      <c r="FI419" s="415"/>
      <c r="FJ419" s="415"/>
      <c r="FK419" s="415"/>
      <c r="FL419" s="415"/>
      <c r="FM419" s="415"/>
      <c r="FN419" s="415"/>
      <c r="FO419" s="415"/>
      <c r="FP419" s="415"/>
      <c r="FQ419" s="415"/>
      <c r="FR419" s="415"/>
      <c r="FS419" s="415"/>
      <c r="FT419" s="415"/>
      <c r="FU419" s="415"/>
      <c r="FV419" s="415"/>
      <c r="FW419" s="415"/>
      <c r="FX419" s="415"/>
      <c r="FY419" s="415"/>
      <c r="FZ419" s="415"/>
      <c r="GA419" s="415"/>
      <c r="GB419" s="415"/>
      <c r="GC419" s="415"/>
      <c r="GD419" s="415"/>
      <c r="GE419" s="415"/>
      <c r="GF419" s="415"/>
      <c r="GG419" s="415"/>
      <c r="GH419" s="415"/>
      <c r="GI419" s="415"/>
      <c r="GJ419" s="415"/>
      <c r="GK419" s="415"/>
      <c r="GL419" s="415"/>
      <c r="GM419" s="415"/>
      <c r="GN419" s="415"/>
      <c r="GO419" s="415"/>
      <c r="GP419" s="415"/>
      <c r="GQ419" s="415"/>
      <c r="GR419" s="415"/>
      <c r="GS419" s="415"/>
      <c r="GT419" s="415"/>
      <c r="GU419" s="415"/>
      <c r="GV419" s="417" t="str">
        <f t="shared" si="537"/>
        <v/>
      </c>
      <c r="GW419" s="415"/>
    </row>
    <row r="420" spans="1:205">
      <c r="A420" s="418"/>
      <c r="B420" s="418"/>
      <c r="C420" s="454"/>
      <c r="D420" s="415"/>
      <c r="E420" s="415"/>
      <c r="F420" s="415"/>
      <c r="G420" s="415"/>
      <c r="H420" s="415"/>
      <c r="I420" s="415"/>
      <c r="J420" s="415"/>
      <c r="K420" s="415"/>
      <c r="L420" s="415"/>
      <c r="M420" s="415"/>
      <c r="N420" s="415"/>
      <c r="O420" s="415"/>
      <c r="P420" s="415"/>
      <c r="Q420" s="415"/>
      <c r="R420" s="415"/>
      <c r="S420" s="415"/>
      <c r="T420" s="415"/>
      <c r="U420" s="415"/>
      <c r="V420" s="415"/>
      <c r="W420" s="415"/>
      <c r="X420" s="415"/>
      <c r="Y420" s="415"/>
      <c r="Z420" s="415"/>
      <c r="AA420" s="415"/>
      <c r="AB420" s="415"/>
      <c r="AC420" s="415"/>
      <c r="AD420" s="415"/>
      <c r="AE420" s="415"/>
      <c r="AF420" s="415"/>
      <c r="AG420" s="415"/>
      <c r="AH420" s="415"/>
      <c r="AI420" s="415"/>
      <c r="AJ420" s="415"/>
      <c r="AK420" s="415"/>
      <c r="AL420" s="415"/>
      <c r="AM420" s="415"/>
      <c r="AN420" s="415"/>
      <c r="AO420" s="415"/>
      <c r="AP420" s="415"/>
      <c r="AQ420" s="415"/>
      <c r="AR420" s="415"/>
      <c r="AS420" s="415"/>
      <c r="AT420" s="415"/>
      <c r="AU420" s="415"/>
      <c r="AV420" s="415"/>
      <c r="AW420" s="415"/>
      <c r="AX420" s="415"/>
      <c r="AY420" s="415"/>
      <c r="AZ420" s="415"/>
      <c r="BA420" s="415"/>
      <c r="BB420" s="415"/>
      <c r="BC420" s="415"/>
      <c r="BD420" s="415"/>
      <c r="BE420" s="415"/>
      <c r="BF420" s="415"/>
      <c r="BG420" s="415"/>
      <c r="BH420" s="415"/>
      <c r="BI420" s="415"/>
      <c r="BJ420" s="415"/>
      <c r="BK420" s="415"/>
      <c r="BL420" s="415"/>
      <c r="BM420" s="415"/>
      <c r="BN420" s="415"/>
      <c r="BO420" s="415"/>
      <c r="BP420" s="415"/>
      <c r="BQ420" s="415"/>
      <c r="BR420" s="415"/>
      <c r="BS420" s="415"/>
      <c r="BT420" s="415"/>
      <c r="BU420" s="415"/>
      <c r="BV420" s="415"/>
      <c r="BW420" s="415"/>
      <c r="BX420" s="415"/>
      <c r="BY420" s="415"/>
      <c r="BZ420" s="415"/>
      <c r="CA420" s="415"/>
      <c r="CB420" s="415"/>
      <c r="CC420" s="415"/>
      <c r="CD420" s="415"/>
      <c r="CE420" s="415"/>
      <c r="CF420" s="415"/>
      <c r="CG420" s="415"/>
      <c r="CH420" s="415"/>
      <c r="CI420" s="415"/>
      <c r="CJ420" s="415"/>
      <c r="CK420" s="415"/>
      <c r="CL420" s="415"/>
      <c r="CM420" s="415"/>
      <c r="CN420" s="415"/>
      <c r="CO420" s="415"/>
      <c r="CP420" s="415"/>
      <c r="CQ420" s="415"/>
      <c r="CR420" s="415"/>
      <c r="CS420" s="415"/>
      <c r="CT420" s="415"/>
      <c r="CU420" s="415"/>
      <c r="CV420" s="415"/>
      <c r="CW420" s="415"/>
      <c r="CX420" s="415"/>
      <c r="CY420" s="415"/>
      <c r="CZ420" s="415"/>
      <c r="DA420" s="415"/>
      <c r="DB420" s="415"/>
      <c r="DC420" s="415"/>
      <c r="DD420" s="415"/>
      <c r="DE420" s="415"/>
      <c r="DF420" s="415"/>
      <c r="DG420" s="415"/>
      <c r="DH420" s="415"/>
      <c r="DI420" s="415"/>
      <c r="DJ420" s="415"/>
      <c r="DK420" s="415"/>
      <c r="DL420" s="415"/>
      <c r="DM420" s="415"/>
      <c r="DN420" s="415"/>
      <c r="DO420" s="415"/>
      <c r="DP420" s="415"/>
      <c r="DQ420" s="415"/>
      <c r="DR420" s="415"/>
      <c r="DS420" s="415"/>
      <c r="DT420" s="415"/>
      <c r="DU420" s="415"/>
      <c r="DV420" s="415"/>
      <c r="DW420" s="415"/>
      <c r="DX420" s="415"/>
      <c r="DY420" s="415"/>
      <c r="DZ420" s="415"/>
      <c r="EA420" s="415"/>
      <c r="EB420" s="415"/>
      <c r="EC420" s="415"/>
      <c r="ED420" s="415"/>
      <c r="EE420" s="415"/>
      <c r="EF420" s="415"/>
      <c r="EG420" s="415"/>
      <c r="EH420" s="415"/>
      <c r="EI420" s="415"/>
      <c r="EJ420" s="415"/>
      <c r="EK420" s="415"/>
      <c r="EL420" s="415"/>
      <c r="EM420" s="415"/>
      <c r="EN420" s="415"/>
      <c r="EO420" s="415"/>
      <c r="EP420" s="415"/>
      <c r="EQ420" s="415"/>
      <c r="ER420" s="415"/>
      <c r="ES420" s="415"/>
      <c r="ET420" s="415"/>
      <c r="EU420" s="415"/>
      <c r="EV420" s="415"/>
      <c r="EW420" s="415"/>
      <c r="EX420" s="415"/>
      <c r="EY420" s="415"/>
      <c r="EZ420" s="415"/>
      <c r="FA420" s="415"/>
      <c r="FB420" s="415"/>
      <c r="FC420" s="415"/>
      <c r="FD420" s="415"/>
      <c r="FE420" s="415"/>
      <c r="FF420" s="415"/>
      <c r="FG420" s="415"/>
      <c r="FH420" s="415"/>
      <c r="FI420" s="415"/>
      <c r="FJ420" s="415"/>
      <c r="FK420" s="415"/>
      <c r="FL420" s="415"/>
      <c r="FM420" s="415"/>
      <c r="FN420" s="415"/>
      <c r="FO420" s="415"/>
      <c r="FP420" s="415"/>
      <c r="FQ420" s="415"/>
      <c r="FR420" s="415"/>
      <c r="FS420" s="415"/>
      <c r="FT420" s="415"/>
      <c r="FU420" s="415"/>
      <c r="FV420" s="415"/>
      <c r="FW420" s="415"/>
      <c r="FX420" s="415"/>
      <c r="FY420" s="415"/>
      <c r="FZ420" s="415"/>
      <c r="GA420" s="415"/>
      <c r="GB420" s="415"/>
      <c r="GC420" s="415"/>
      <c r="GD420" s="415"/>
      <c r="GE420" s="415"/>
      <c r="GF420" s="415"/>
      <c r="GG420" s="415"/>
      <c r="GH420" s="415"/>
      <c r="GI420" s="415"/>
      <c r="GJ420" s="415"/>
      <c r="GK420" s="415"/>
      <c r="GL420" s="415"/>
      <c r="GM420" s="415"/>
      <c r="GN420" s="415"/>
      <c r="GO420" s="415"/>
      <c r="GP420" s="415"/>
      <c r="GQ420" s="415"/>
      <c r="GR420" s="415"/>
      <c r="GS420" s="415"/>
      <c r="GT420" s="415"/>
      <c r="GU420" s="415"/>
      <c r="GV420" s="417" t="str">
        <f t="shared" si="537"/>
        <v/>
      </c>
      <c r="GW420" s="415"/>
    </row>
    <row r="421" spans="1:205">
      <c r="A421" s="418"/>
      <c r="B421" s="418"/>
      <c r="C421" s="454"/>
      <c r="D421" s="415"/>
      <c r="E421" s="415"/>
      <c r="F421" s="415"/>
      <c r="G421" s="415"/>
      <c r="H421" s="415"/>
      <c r="I421" s="415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5"/>
      <c r="BJ421" s="415"/>
      <c r="BK421" s="415"/>
      <c r="BL421" s="415"/>
      <c r="BM421" s="415"/>
      <c r="BN421" s="415"/>
      <c r="BO421" s="415"/>
      <c r="BP421" s="415"/>
      <c r="BQ421" s="415"/>
      <c r="BR421" s="415"/>
      <c r="BS421" s="415"/>
      <c r="BT421" s="415"/>
      <c r="BU421" s="415"/>
      <c r="BV421" s="415"/>
      <c r="BW421" s="415"/>
      <c r="BX421" s="415"/>
      <c r="BY421" s="415"/>
      <c r="BZ421" s="415"/>
      <c r="CA421" s="415"/>
      <c r="CB421" s="415"/>
      <c r="CC421" s="415"/>
      <c r="CD421" s="415"/>
      <c r="CE421" s="415"/>
      <c r="CF421" s="415"/>
      <c r="CG421" s="415"/>
      <c r="CH421" s="415"/>
      <c r="CI421" s="415"/>
      <c r="CJ421" s="415"/>
      <c r="CK421" s="415"/>
      <c r="CL421" s="415"/>
      <c r="CM421" s="415"/>
      <c r="CN421" s="415"/>
      <c r="CO421" s="415"/>
      <c r="CP421" s="415"/>
      <c r="CQ421" s="415"/>
      <c r="CR421" s="415"/>
      <c r="CS421" s="415"/>
      <c r="CT421" s="415"/>
      <c r="CU421" s="415"/>
      <c r="CV421" s="415"/>
      <c r="CW421" s="415"/>
      <c r="CX421" s="415"/>
      <c r="CY421" s="415"/>
      <c r="CZ421" s="415"/>
      <c r="DA421" s="415"/>
      <c r="DB421" s="415"/>
      <c r="DC421" s="415"/>
      <c r="DD421" s="415"/>
      <c r="DE421" s="415"/>
      <c r="DF421" s="415"/>
      <c r="DG421" s="415"/>
      <c r="DH421" s="415"/>
      <c r="DI421" s="415"/>
      <c r="DJ421" s="415"/>
      <c r="DK421" s="415"/>
      <c r="DL421" s="415"/>
      <c r="DM421" s="415"/>
      <c r="DN421" s="415"/>
      <c r="DO421" s="415"/>
      <c r="DP421" s="415"/>
      <c r="DQ421" s="415"/>
      <c r="DR421" s="415"/>
      <c r="DS421" s="415"/>
      <c r="DT421" s="415"/>
      <c r="DU421" s="415"/>
      <c r="DV421" s="415"/>
      <c r="DW421" s="415"/>
      <c r="DX421" s="415"/>
      <c r="DY421" s="415"/>
      <c r="DZ421" s="415"/>
      <c r="EA421" s="415"/>
      <c r="EB421" s="415"/>
      <c r="EC421" s="415"/>
      <c r="ED421" s="415"/>
      <c r="EE421" s="415"/>
      <c r="EF421" s="415"/>
      <c r="EG421" s="415"/>
      <c r="EH421" s="415"/>
      <c r="EI421" s="415"/>
      <c r="EJ421" s="415"/>
      <c r="EK421" s="415"/>
      <c r="EL421" s="415"/>
      <c r="EM421" s="415"/>
      <c r="EN421" s="415"/>
      <c r="EO421" s="415"/>
      <c r="EP421" s="415"/>
      <c r="EQ421" s="415"/>
      <c r="ER421" s="415"/>
      <c r="ES421" s="415"/>
      <c r="ET421" s="415"/>
      <c r="EU421" s="415"/>
      <c r="EV421" s="415"/>
      <c r="EW421" s="415"/>
      <c r="EX421" s="415"/>
      <c r="EY421" s="415"/>
      <c r="EZ421" s="415"/>
      <c r="FA421" s="415"/>
      <c r="FB421" s="415"/>
      <c r="FC421" s="415"/>
      <c r="FD421" s="415"/>
      <c r="FE421" s="415"/>
      <c r="FF421" s="415"/>
      <c r="FG421" s="415"/>
      <c r="FH421" s="415"/>
      <c r="FI421" s="415"/>
      <c r="FJ421" s="415"/>
      <c r="FK421" s="415"/>
      <c r="FL421" s="415"/>
      <c r="FM421" s="415"/>
      <c r="FN421" s="415"/>
      <c r="FO421" s="415"/>
      <c r="FP421" s="415"/>
      <c r="FQ421" s="415"/>
      <c r="FR421" s="415"/>
      <c r="FS421" s="415"/>
      <c r="FT421" s="415"/>
      <c r="FU421" s="415"/>
      <c r="FV421" s="415"/>
      <c r="FW421" s="415"/>
      <c r="FX421" s="415"/>
      <c r="FY421" s="415"/>
      <c r="FZ421" s="415"/>
      <c r="GA421" s="415"/>
      <c r="GB421" s="415"/>
      <c r="GC421" s="415"/>
      <c r="GD421" s="415"/>
      <c r="GE421" s="415"/>
      <c r="GF421" s="415"/>
      <c r="GG421" s="415"/>
      <c r="GH421" s="415"/>
      <c r="GI421" s="415"/>
      <c r="GJ421" s="415"/>
      <c r="GK421" s="415"/>
      <c r="GL421" s="415"/>
      <c r="GM421" s="415"/>
      <c r="GN421" s="415"/>
      <c r="GO421" s="415"/>
      <c r="GP421" s="415"/>
      <c r="GQ421" s="415"/>
      <c r="GR421" s="415"/>
      <c r="GS421" s="415"/>
      <c r="GT421" s="415"/>
      <c r="GU421" s="415"/>
      <c r="GV421" s="417" t="str">
        <f t="shared" si="537"/>
        <v/>
      </c>
      <c r="GW421" s="415"/>
    </row>
    <row r="422" spans="1:205">
      <c r="A422" s="418"/>
      <c r="B422" s="418"/>
      <c r="C422" s="454"/>
      <c r="D422" s="415"/>
      <c r="E422" s="415"/>
      <c r="F422" s="415"/>
      <c r="G422" s="415"/>
      <c r="H422" s="415"/>
      <c r="I422" s="415"/>
      <c r="J422" s="415"/>
      <c r="K422" s="415"/>
      <c r="L422" s="415"/>
      <c r="M422" s="415"/>
      <c r="N422" s="415"/>
      <c r="O422" s="415"/>
      <c r="P422" s="415"/>
      <c r="Q422" s="415"/>
      <c r="R422" s="415"/>
      <c r="S422" s="415"/>
      <c r="T422" s="415"/>
      <c r="U422" s="415"/>
      <c r="V422" s="415"/>
      <c r="W422" s="415"/>
      <c r="X422" s="415"/>
      <c r="Y422" s="415"/>
      <c r="Z422" s="415"/>
      <c r="AA422" s="415"/>
      <c r="AB422" s="415"/>
      <c r="AC422" s="415"/>
      <c r="AD422" s="415"/>
      <c r="AE422" s="415"/>
      <c r="AF422" s="415"/>
      <c r="AG422" s="415"/>
      <c r="AH422" s="415"/>
      <c r="AI422" s="415"/>
      <c r="AJ422" s="415"/>
      <c r="AK422" s="415"/>
      <c r="AL422" s="415"/>
      <c r="AM422" s="415"/>
      <c r="AN422" s="415"/>
      <c r="AO422" s="415"/>
      <c r="AP422" s="415"/>
      <c r="AQ422" s="415"/>
      <c r="AR422" s="415"/>
      <c r="AS422" s="415"/>
      <c r="AT422" s="415"/>
      <c r="AU422" s="415"/>
      <c r="AV422" s="415"/>
      <c r="AW422" s="415"/>
      <c r="AX422" s="415"/>
      <c r="AY422" s="415"/>
      <c r="AZ422" s="415"/>
      <c r="BA422" s="415"/>
      <c r="BB422" s="415"/>
      <c r="BC422" s="415"/>
      <c r="BD422" s="415"/>
      <c r="BE422" s="415"/>
      <c r="BF422" s="415"/>
      <c r="BG422" s="415"/>
      <c r="BH422" s="415"/>
      <c r="BI422" s="415"/>
      <c r="BJ422" s="415"/>
      <c r="BK422" s="415"/>
      <c r="BL422" s="415"/>
      <c r="BM422" s="415"/>
      <c r="BN422" s="415"/>
      <c r="BO422" s="415"/>
      <c r="BP422" s="415"/>
      <c r="BQ422" s="415"/>
      <c r="BR422" s="415"/>
      <c r="BS422" s="415"/>
      <c r="BT422" s="415"/>
      <c r="BU422" s="415"/>
      <c r="BV422" s="415"/>
      <c r="BW422" s="415"/>
      <c r="BX422" s="415"/>
      <c r="BY422" s="415"/>
      <c r="BZ422" s="415"/>
      <c r="CA422" s="415"/>
      <c r="CB422" s="415"/>
      <c r="CC422" s="415"/>
      <c r="CD422" s="415"/>
      <c r="CE422" s="415"/>
      <c r="CF422" s="415"/>
      <c r="CG422" s="415"/>
      <c r="CH422" s="415"/>
      <c r="CI422" s="415"/>
      <c r="CJ422" s="415"/>
      <c r="CK422" s="415"/>
      <c r="CL422" s="415"/>
      <c r="CM422" s="415"/>
      <c r="CN422" s="415"/>
      <c r="CO422" s="415"/>
      <c r="CP422" s="415"/>
      <c r="CQ422" s="415"/>
      <c r="CR422" s="415"/>
      <c r="CS422" s="415"/>
      <c r="CT422" s="415"/>
      <c r="CU422" s="415"/>
      <c r="CV422" s="415"/>
      <c r="CW422" s="415"/>
      <c r="CX422" s="415"/>
      <c r="CY422" s="415"/>
      <c r="CZ422" s="415"/>
      <c r="DA422" s="415"/>
      <c r="DB422" s="415"/>
      <c r="DC422" s="415"/>
      <c r="DD422" s="415"/>
      <c r="DE422" s="415"/>
      <c r="DF422" s="415"/>
      <c r="DG422" s="415"/>
      <c r="DH422" s="415"/>
      <c r="DI422" s="415"/>
      <c r="DJ422" s="415"/>
      <c r="DK422" s="415"/>
      <c r="DL422" s="415"/>
      <c r="DM422" s="415"/>
      <c r="DN422" s="415"/>
      <c r="DO422" s="415"/>
      <c r="DP422" s="415"/>
      <c r="DQ422" s="415"/>
      <c r="DR422" s="415"/>
      <c r="DS422" s="415"/>
      <c r="DT422" s="415"/>
      <c r="DU422" s="415"/>
      <c r="DV422" s="415"/>
      <c r="DW422" s="415"/>
      <c r="DX422" s="415"/>
      <c r="DY422" s="415"/>
      <c r="DZ422" s="415"/>
      <c r="EA422" s="415"/>
      <c r="EB422" s="415"/>
      <c r="EC422" s="415"/>
      <c r="ED422" s="415"/>
      <c r="EE422" s="415"/>
      <c r="EF422" s="415"/>
      <c r="EG422" s="415"/>
      <c r="EH422" s="415"/>
      <c r="EI422" s="415"/>
      <c r="EJ422" s="415"/>
      <c r="EK422" s="415"/>
      <c r="EL422" s="415"/>
      <c r="EM422" s="415"/>
      <c r="EN422" s="415"/>
      <c r="EO422" s="415"/>
      <c r="EP422" s="415"/>
      <c r="EQ422" s="415"/>
      <c r="ER422" s="415"/>
      <c r="ES422" s="415"/>
      <c r="ET422" s="415"/>
      <c r="EU422" s="415"/>
      <c r="EV422" s="415"/>
      <c r="EW422" s="415"/>
      <c r="EX422" s="415"/>
      <c r="EY422" s="415"/>
      <c r="EZ422" s="415"/>
      <c r="FA422" s="415"/>
      <c r="FB422" s="415"/>
      <c r="FC422" s="415"/>
      <c r="FD422" s="415"/>
      <c r="FE422" s="415"/>
      <c r="FF422" s="415"/>
      <c r="FG422" s="415"/>
      <c r="FH422" s="415"/>
      <c r="FI422" s="415"/>
      <c r="FJ422" s="415"/>
      <c r="FK422" s="415"/>
      <c r="FL422" s="415"/>
      <c r="FM422" s="415"/>
      <c r="FN422" s="415"/>
      <c r="FO422" s="415"/>
      <c r="FP422" s="415"/>
      <c r="FQ422" s="415"/>
      <c r="FR422" s="415"/>
      <c r="FS422" s="415"/>
      <c r="FT422" s="415"/>
      <c r="FU422" s="415"/>
      <c r="FV422" s="415"/>
      <c r="FW422" s="415"/>
      <c r="FX422" s="415"/>
      <c r="FY422" s="415"/>
      <c r="FZ422" s="415"/>
      <c r="GA422" s="415"/>
      <c r="GB422" s="415"/>
      <c r="GC422" s="415"/>
      <c r="GD422" s="415"/>
      <c r="GE422" s="415"/>
      <c r="GF422" s="415"/>
      <c r="GG422" s="415"/>
      <c r="GH422" s="415"/>
      <c r="GI422" s="415"/>
      <c r="GJ422" s="415"/>
      <c r="GK422" s="415"/>
      <c r="GL422" s="415"/>
      <c r="GM422" s="415"/>
      <c r="GN422" s="415"/>
      <c r="GO422" s="415"/>
      <c r="GP422" s="415"/>
      <c r="GQ422" s="415"/>
      <c r="GR422" s="415"/>
      <c r="GS422" s="415"/>
      <c r="GT422" s="415"/>
      <c r="GU422" s="415"/>
      <c r="GV422" s="417" t="str">
        <f t="shared" si="537"/>
        <v/>
      </c>
      <c r="GW422" s="415"/>
    </row>
    <row r="423" spans="1:205">
      <c r="A423" s="418"/>
      <c r="B423" s="418"/>
      <c r="C423" s="454"/>
      <c r="D423" s="415"/>
      <c r="E423" s="415"/>
      <c r="F423" s="415"/>
      <c r="G423" s="415"/>
      <c r="H423" s="415"/>
      <c r="I423" s="415"/>
      <c r="J423" s="415"/>
      <c r="K423" s="415"/>
      <c r="L423" s="415"/>
      <c r="M423" s="415"/>
      <c r="N423" s="415"/>
      <c r="O423" s="415"/>
      <c r="P423" s="415"/>
      <c r="Q423" s="415"/>
      <c r="R423" s="415"/>
      <c r="S423" s="415"/>
      <c r="T423" s="415"/>
      <c r="U423" s="415"/>
      <c r="V423" s="415"/>
      <c r="W423" s="415"/>
      <c r="X423" s="415"/>
      <c r="Y423" s="415"/>
      <c r="Z423" s="415"/>
      <c r="AA423" s="415"/>
      <c r="AB423" s="415"/>
      <c r="AC423" s="415"/>
      <c r="AD423" s="415"/>
      <c r="AE423" s="415"/>
      <c r="AF423" s="415"/>
      <c r="AG423" s="415"/>
      <c r="AH423" s="415"/>
      <c r="AI423" s="415"/>
      <c r="AJ423" s="415"/>
      <c r="AK423" s="415"/>
      <c r="AL423" s="415"/>
      <c r="AM423" s="415"/>
      <c r="AN423" s="415"/>
      <c r="AO423" s="415"/>
      <c r="AP423" s="415"/>
      <c r="AQ423" s="415"/>
      <c r="AR423" s="415"/>
      <c r="AS423" s="415"/>
      <c r="AT423" s="415"/>
      <c r="AU423" s="415"/>
      <c r="AV423" s="415"/>
      <c r="AW423" s="415"/>
      <c r="AX423" s="415"/>
      <c r="AY423" s="415"/>
      <c r="AZ423" s="415"/>
      <c r="BA423" s="415"/>
      <c r="BB423" s="415"/>
      <c r="BC423" s="415"/>
      <c r="BD423" s="415"/>
      <c r="BE423" s="415"/>
      <c r="BF423" s="415"/>
      <c r="BG423" s="415"/>
      <c r="BH423" s="415"/>
      <c r="BI423" s="415"/>
      <c r="BJ423" s="415"/>
      <c r="BK423" s="415"/>
      <c r="BL423" s="415"/>
      <c r="BM423" s="415"/>
      <c r="BN423" s="415"/>
      <c r="BO423" s="415"/>
      <c r="BP423" s="415"/>
      <c r="BQ423" s="415"/>
      <c r="BR423" s="415"/>
      <c r="BS423" s="415"/>
      <c r="BT423" s="415"/>
      <c r="BU423" s="415"/>
      <c r="BV423" s="415"/>
      <c r="BW423" s="415"/>
      <c r="BX423" s="415"/>
      <c r="BY423" s="415"/>
      <c r="BZ423" s="415"/>
      <c r="CA423" s="415"/>
      <c r="CB423" s="415"/>
      <c r="CC423" s="415"/>
      <c r="CD423" s="415"/>
      <c r="CE423" s="415"/>
      <c r="CF423" s="415"/>
      <c r="CG423" s="415"/>
      <c r="CH423" s="415"/>
      <c r="CI423" s="415"/>
      <c r="CJ423" s="415"/>
      <c r="CK423" s="415"/>
      <c r="CL423" s="415"/>
      <c r="CM423" s="415"/>
      <c r="CN423" s="415"/>
      <c r="CO423" s="415"/>
      <c r="CP423" s="415"/>
      <c r="CQ423" s="415"/>
      <c r="CR423" s="415"/>
      <c r="CS423" s="415"/>
      <c r="CT423" s="415"/>
      <c r="CU423" s="415"/>
      <c r="CV423" s="415"/>
      <c r="CW423" s="415"/>
      <c r="CX423" s="415"/>
      <c r="CY423" s="415"/>
      <c r="CZ423" s="415"/>
      <c r="DA423" s="415"/>
      <c r="DB423" s="415"/>
      <c r="DC423" s="415"/>
      <c r="DD423" s="415"/>
      <c r="DE423" s="415"/>
      <c r="DF423" s="415"/>
      <c r="DG423" s="415"/>
      <c r="DH423" s="415"/>
      <c r="DI423" s="415"/>
      <c r="DJ423" s="415"/>
      <c r="DK423" s="415"/>
      <c r="DL423" s="415"/>
      <c r="DM423" s="415"/>
      <c r="DN423" s="415"/>
      <c r="DO423" s="415"/>
      <c r="DP423" s="415"/>
      <c r="DQ423" s="415"/>
      <c r="DR423" s="415"/>
      <c r="DS423" s="415"/>
      <c r="DT423" s="415"/>
      <c r="DU423" s="415"/>
      <c r="DV423" s="415"/>
      <c r="DW423" s="415"/>
      <c r="DX423" s="415"/>
      <c r="DY423" s="415"/>
      <c r="DZ423" s="415"/>
      <c r="EA423" s="415"/>
      <c r="EB423" s="415"/>
      <c r="EC423" s="415"/>
      <c r="ED423" s="415"/>
      <c r="EE423" s="415"/>
      <c r="EF423" s="415"/>
      <c r="EG423" s="415"/>
      <c r="EH423" s="415"/>
      <c r="EI423" s="415"/>
      <c r="EJ423" s="415"/>
      <c r="EK423" s="415"/>
      <c r="EL423" s="415"/>
      <c r="EM423" s="415"/>
      <c r="EN423" s="415"/>
      <c r="EO423" s="415"/>
      <c r="EP423" s="415"/>
      <c r="EQ423" s="415"/>
      <c r="ER423" s="415"/>
      <c r="ES423" s="415"/>
      <c r="ET423" s="415"/>
      <c r="EU423" s="415"/>
      <c r="EV423" s="415"/>
      <c r="EW423" s="415"/>
      <c r="EX423" s="415"/>
      <c r="EY423" s="415"/>
      <c r="EZ423" s="415"/>
      <c r="FA423" s="415"/>
      <c r="FB423" s="415"/>
      <c r="FC423" s="415"/>
      <c r="FD423" s="415"/>
      <c r="FE423" s="415"/>
      <c r="FF423" s="415"/>
      <c r="FG423" s="415"/>
      <c r="FH423" s="415"/>
      <c r="FI423" s="415"/>
      <c r="FJ423" s="415"/>
      <c r="FK423" s="415"/>
      <c r="FL423" s="415"/>
      <c r="FM423" s="415"/>
      <c r="FN423" s="415"/>
      <c r="FO423" s="415"/>
      <c r="FP423" s="415"/>
      <c r="FQ423" s="415"/>
      <c r="FR423" s="415"/>
      <c r="FS423" s="415"/>
      <c r="FT423" s="415"/>
      <c r="FU423" s="415"/>
      <c r="FV423" s="415"/>
      <c r="FW423" s="415"/>
      <c r="FX423" s="415"/>
      <c r="FY423" s="415"/>
      <c r="FZ423" s="415"/>
      <c r="GA423" s="415"/>
      <c r="GB423" s="415"/>
      <c r="GC423" s="415"/>
      <c r="GD423" s="415"/>
      <c r="GE423" s="415"/>
      <c r="GF423" s="415"/>
      <c r="GG423" s="415"/>
      <c r="GH423" s="415"/>
      <c r="GI423" s="415"/>
      <c r="GJ423" s="415"/>
      <c r="GK423" s="415"/>
      <c r="GL423" s="415"/>
      <c r="GM423" s="415"/>
      <c r="GN423" s="415"/>
      <c r="GO423" s="415"/>
      <c r="GP423" s="415"/>
      <c r="GQ423" s="415"/>
      <c r="GR423" s="415"/>
      <c r="GS423" s="415"/>
      <c r="GT423" s="415"/>
      <c r="GU423" s="415"/>
      <c r="GV423" s="417" t="str">
        <f t="shared" si="537"/>
        <v/>
      </c>
      <c r="GW423" s="415"/>
    </row>
    <row r="424" spans="1:205">
      <c r="A424" s="418"/>
      <c r="B424" s="418"/>
      <c r="C424" s="454"/>
      <c r="D424" s="415"/>
      <c r="E424" s="415"/>
      <c r="F424" s="415"/>
      <c r="G424" s="415"/>
      <c r="H424" s="415"/>
      <c r="I424" s="415"/>
      <c r="J424" s="415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15"/>
      <c r="W424" s="415"/>
      <c r="X424" s="415"/>
      <c r="Y424" s="415"/>
      <c r="Z424" s="415"/>
      <c r="AA424" s="415"/>
      <c r="AB424" s="415"/>
      <c r="AC424" s="415"/>
      <c r="AD424" s="415"/>
      <c r="AE424" s="415"/>
      <c r="AF424" s="415"/>
      <c r="AG424" s="415"/>
      <c r="AH424" s="415"/>
      <c r="AI424" s="415"/>
      <c r="AJ424" s="415"/>
      <c r="AK424" s="415"/>
      <c r="AL424" s="415"/>
      <c r="AM424" s="415"/>
      <c r="AN424" s="415"/>
      <c r="AO424" s="415"/>
      <c r="AP424" s="415"/>
      <c r="AQ424" s="415"/>
      <c r="AR424" s="415"/>
      <c r="AS424" s="415"/>
      <c r="AT424" s="415"/>
      <c r="AU424" s="415"/>
      <c r="AV424" s="415"/>
      <c r="AW424" s="415"/>
      <c r="AX424" s="415"/>
      <c r="AY424" s="415"/>
      <c r="AZ424" s="415"/>
      <c r="BA424" s="415"/>
      <c r="BB424" s="415"/>
      <c r="BC424" s="415"/>
      <c r="BD424" s="415"/>
      <c r="BE424" s="415"/>
      <c r="BF424" s="415"/>
      <c r="BG424" s="415"/>
      <c r="BH424" s="415"/>
      <c r="BI424" s="415"/>
      <c r="BJ424" s="415"/>
      <c r="BK424" s="415"/>
      <c r="BL424" s="415"/>
      <c r="BM424" s="415"/>
      <c r="BN424" s="415"/>
      <c r="BO424" s="415"/>
      <c r="BP424" s="415"/>
      <c r="BQ424" s="415"/>
      <c r="BR424" s="415"/>
      <c r="BS424" s="415"/>
      <c r="BT424" s="415"/>
      <c r="BU424" s="415"/>
      <c r="BV424" s="415"/>
      <c r="BW424" s="415"/>
      <c r="BX424" s="415"/>
      <c r="BY424" s="415"/>
      <c r="BZ424" s="415"/>
      <c r="CA424" s="415"/>
      <c r="CB424" s="415"/>
      <c r="CC424" s="415"/>
      <c r="CD424" s="415"/>
      <c r="CE424" s="415"/>
      <c r="CF424" s="415"/>
      <c r="CG424" s="415"/>
      <c r="CH424" s="415"/>
      <c r="CI424" s="415"/>
      <c r="CJ424" s="415"/>
      <c r="CK424" s="415"/>
      <c r="CL424" s="415"/>
      <c r="CM424" s="415"/>
      <c r="CN424" s="415"/>
      <c r="CO424" s="415"/>
      <c r="CP424" s="415"/>
      <c r="CQ424" s="415"/>
      <c r="CR424" s="415"/>
      <c r="CS424" s="415"/>
      <c r="CT424" s="415"/>
      <c r="CU424" s="415"/>
      <c r="CV424" s="415"/>
      <c r="CW424" s="415"/>
      <c r="CX424" s="415"/>
      <c r="CY424" s="415"/>
      <c r="CZ424" s="415"/>
      <c r="DA424" s="415"/>
      <c r="DB424" s="415"/>
      <c r="DC424" s="415"/>
      <c r="DD424" s="415"/>
      <c r="DE424" s="415"/>
      <c r="DF424" s="415"/>
      <c r="DG424" s="415"/>
      <c r="DH424" s="415"/>
      <c r="DI424" s="415"/>
      <c r="DJ424" s="415"/>
      <c r="DK424" s="415"/>
      <c r="DL424" s="415"/>
      <c r="DM424" s="415"/>
      <c r="DN424" s="415"/>
      <c r="DO424" s="415"/>
      <c r="DP424" s="415"/>
      <c r="DQ424" s="415"/>
      <c r="DR424" s="415"/>
      <c r="DS424" s="415"/>
      <c r="DT424" s="415"/>
      <c r="DU424" s="415"/>
      <c r="DV424" s="415"/>
      <c r="DW424" s="415"/>
      <c r="DX424" s="415"/>
      <c r="DY424" s="415"/>
      <c r="DZ424" s="415"/>
      <c r="EA424" s="415"/>
      <c r="EB424" s="415"/>
      <c r="EC424" s="415"/>
      <c r="ED424" s="415"/>
      <c r="EE424" s="415"/>
      <c r="EF424" s="415"/>
      <c r="EG424" s="415"/>
      <c r="EH424" s="415"/>
      <c r="EI424" s="415"/>
      <c r="EJ424" s="415"/>
      <c r="EK424" s="415"/>
      <c r="EL424" s="415"/>
      <c r="EM424" s="415"/>
      <c r="EN424" s="415"/>
      <c r="EO424" s="415"/>
      <c r="EP424" s="415"/>
      <c r="EQ424" s="415"/>
      <c r="ER424" s="415"/>
      <c r="ES424" s="415"/>
      <c r="ET424" s="415"/>
      <c r="EU424" s="415"/>
      <c r="EV424" s="415"/>
      <c r="EW424" s="415"/>
      <c r="EX424" s="415"/>
      <c r="EY424" s="415"/>
      <c r="EZ424" s="415"/>
      <c r="FA424" s="415"/>
      <c r="FB424" s="415"/>
      <c r="FC424" s="415"/>
      <c r="FD424" s="415"/>
      <c r="FE424" s="415"/>
      <c r="FF424" s="415"/>
      <c r="FG424" s="415"/>
      <c r="FH424" s="415"/>
      <c r="FI424" s="415"/>
      <c r="FJ424" s="415"/>
      <c r="FK424" s="415"/>
      <c r="FL424" s="415"/>
      <c r="FM424" s="415"/>
      <c r="FN424" s="415"/>
      <c r="FO424" s="415"/>
      <c r="FP424" s="415"/>
      <c r="FQ424" s="415"/>
      <c r="FR424" s="415"/>
      <c r="FS424" s="415"/>
      <c r="FT424" s="415"/>
      <c r="FU424" s="415"/>
      <c r="FV424" s="415"/>
      <c r="FW424" s="415"/>
      <c r="FX424" s="415"/>
      <c r="FY424" s="415"/>
      <c r="FZ424" s="415"/>
      <c r="GA424" s="415"/>
      <c r="GB424" s="415"/>
      <c r="GC424" s="415"/>
      <c r="GD424" s="415"/>
      <c r="GE424" s="415"/>
      <c r="GF424" s="415"/>
      <c r="GG424" s="415"/>
      <c r="GH424" s="415"/>
      <c r="GI424" s="415"/>
      <c r="GJ424" s="415"/>
      <c r="GK424" s="415"/>
      <c r="GL424" s="415"/>
      <c r="GM424" s="415"/>
      <c r="GN424" s="415"/>
      <c r="GO424" s="415"/>
      <c r="GP424" s="415"/>
      <c r="GQ424" s="415"/>
      <c r="GR424" s="415"/>
      <c r="GS424" s="415"/>
      <c r="GT424" s="415"/>
      <c r="GU424" s="415"/>
      <c r="GV424" s="417" t="str">
        <f t="shared" si="537"/>
        <v/>
      </c>
      <c r="GW424" s="415"/>
    </row>
    <row r="425" spans="1:205">
      <c r="A425" s="418"/>
      <c r="B425" s="418"/>
      <c r="C425" s="454"/>
      <c r="D425" s="415"/>
      <c r="E425" s="415"/>
      <c r="F425" s="415"/>
      <c r="G425" s="415"/>
      <c r="H425" s="415"/>
      <c r="I425" s="415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5"/>
      <c r="BJ425" s="415"/>
      <c r="BK425" s="415"/>
      <c r="BL425" s="415"/>
      <c r="BM425" s="415"/>
      <c r="BN425" s="415"/>
      <c r="BO425" s="415"/>
      <c r="BP425" s="415"/>
      <c r="BQ425" s="415"/>
      <c r="BR425" s="415"/>
      <c r="BS425" s="415"/>
      <c r="BT425" s="415"/>
      <c r="BU425" s="415"/>
      <c r="BV425" s="415"/>
      <c r="BW425" s="415"/>
      <c r="BX425" s="415"/>
      <c r="BY425" s="415"/>
      <c r="BZ425" s="415"/>
      <c r="CA425" s="415"/>
      <c r="CB425" s="415"/>
      <c r="CC425" s="415"/>
      <c r="CD425" s="415"/>
      <c r="CE425" s="415"/>
      <c r="CF425" s="415"/>
      <c r="CG425" s="415"/>
      <c r="CH425" s="415"/>
      <c r="CI425" s="415"/>
      <c r="CJ425" s="415"/>
      <c r="CK425" s="415"/>
      <c r="CL425" s="415"/>
      <c r="CM425" s="415"/>
      <c r="CN425" s="415"/>
      <c r="CO425" s="415"/>
      <c r="CP425" s="415"/>
      <c r="CQ425" s="415"/>
      <c r="CR425" s="415"/>
      <c r="CS425" s="415"/>
      <c r="CT425" s="415"/>
      <c r="CU425" s="415"/>
      <c r="CV425" s="415"/>
      <c r="CW425" s="415"/>
      <c r="CX425" s="415"/>
      <c r="CY425" s="415"/>
      <c r="CZ425" s="415"/>
      <c r="DA425" s="415"/>
      <c r="DB425" s="415"/>
      <c r="DC425" s="415"/>
      <c r="DD425" s="415"/>
      <c r="DE425" s="415"/>
      <c r="DF425" s="415"/>
      <c r="DG425" s="415"/>
      <c r="DH425" s="415"/>
      <c r="DI425" s="415"/>
      <c r="DJ425" s="415"/>
      <c r="DK425" s="415"/>
      <c r="DL425" s="415"/>
      <c r="DM425" s="415"/>
      <c r="DN425" s="415"/>
      <c r="DO425" s="415"/>
      <c r="DP425" s="415"/>
      <c r="DQ425" s="415"/>
      <c r="DR425" s="415"/>
      <c r="DS425" s="415"/>
      <c r="DT425" s="415"/>
      <c r="DU425" s="415"/>
      <c r="DV425" s="415"/>
      <c r="DW425" s="415"/>
      <c r="DX425" s="415"/>
      <c r="DY425" s="415"/>
      <c r="DZ425" s="415"/>
      <c r="EA425" s="415"/>
      <c r="EB425" s="415"/>
      <c r="EC425" s="415"/>
      <c r="ED425" s="415"/>
      <c r="EE425" s="415"/>
      <c r="EF425" s="415"/>
      <c r="EG425" s="415"/>
      <c r="EH425" s="415"/>
      <c r="EI425" s="415"/>
      <c r="EJ425" s="415"/>
      <c r="EK425" s="415"/>
      <c r="EL425" s="415"/>
      <c r="EM425" s="415"/>
      <c r="EN425" s="415"/>
      <c r="EO425" s="415"/>
      <c r="EP425" s="415"/>
      <c r="EQ425" s="415"/>
      <c r="ER425" s="415"/>
      <c r="ES425" s="415"/>
      <c r="ET425" s="415"/>
      <c r="EU425" s="415"/>
      <c r="EV425" s="415"/>
      <c r="EW425" s="415"/>
      <c r="EX425" s="415"/>
      <c r="EY425" s="415"/>
      <c r="EZ425" s="415"/>
      <c r="FA425" s="415"/>
      <c r="FB425" s="415"/>
      <c r="FC425" s="415"/>
      <c r="FD425" s="415"/>
      <c r="FE425" s="415"/>
      <c r="FF425" s="415"/>
      <c r="FG425" s="415"/>
      <c r="FH425" s="415"/>
      <c r="FI425" s="415"/>
      <c r="FJ425" s="415"/>
      <c r="FK425" s="415"/>
      <c r="FL425" s="415"/>
      <c r="FM425" s="415"/>
      <c r="FN425" s="415"/>
      <c r="FO425" s="415"/>
      <c r="FP425" s="415"/>
      <c r="FQ425" s="415"/>
      <c r="FR425" s="415"/>
      <c r="FS425" s="415"/>
      <c r="FT425" s="415"/>
      <c r="FU425" s="415"/>
      <c r="FV425" s="415"/>
      <c r="FW425" s="415"/>
      <c r="FX425" s="415"/>
      <c r="FY425" s="415"/>
      <c r="FZ425" s="415"/>
      <c r="GA425" s="415"/>
      <c r="GB425" s="415"/>
      <c r="GC425" s="415"/>
      <c r="GD425" s="415"/>
      <c r="GE425" s="415"/>
      <c r="GF425" s="415"/>
      <c r="GG425" s="415"/>
      <c r="GH425" s="415"/>
      <c r="GI425" s="415"/>
      <c r="GJ425" s="415"/>
      <c r="GK425" s="415"/>
      <c r="GL425" s="415"/>
      <c r="GM425" s="415"/>
      <c r="GN425" s="415"/>
      <c r="GO425" s="415"/>
      <c r="GP425" s="415"/>
      <c r="GQ425" s="415"/>
      <c r="GR425" s="415"/>
      <c r="GS425" s="415"/>
      <c r="GT425" s="415"/>
      <c r="GU425" s="415"/>
      <c r="GV425" s="417" t="str">
        <f t="shared" si="537"/>
        <v/>
      </c>
      <c r="GW425" s="415"/>
    </row>
    <row r="426" spans="1:205">
      <c r="A426" s="418"/>
      <c r="B426" s="418"/>
      <c r="C426" s="454"/>
      <c r="D426" s="415"/>
      <c r="E426" s="415"/>
      <c r="F426" s="415"/>
      <c r="G426" s="415"/>
      <c r="H426" s="415"/>
      <c r="I426" s="415"/>
      <c r="J426" s="415"/>
      <c r="K426" s="415"/>
      <c r="L426" s="415"/>
      <c r="M426" s="415"/>
      <c r="N426" s="415"/>
      <c r="O426" s="415"/>
      <c r="P426" s="415"/>
      <c r="Q426" s="415"/>
      <c r="R426" s="415"/>
      <c r="S426" s="415"/>
      <c r="T426" s="415"/>
      <c r="U426" s="415"/>
      <c r="V426" s="415"/>
      <c r="W426" s="415"/>
      <c r="X426" s="415"/>
      <c r="Y426" s="415"/>
      <c r="Z426" s="415"/>
      <c r="AA426" s="415"/>
      <c r="AB426" s="415"/>
      <c r="AC426" s="415"/>
      <c r="AD426" s="415"/>
      <c r="AE426" s="415"/>
      <c r="AF426" s="415"/>
      <c r="AG426" s="415"/>
      <c r="AH426" s="415"/>
      <c r="AI426" s="415"/>
      <c r="AJ426" s="415"/>
      <c r="AK426" s="415"/>
      <c r="AL426" s="415"/>
      <c r="AM426" s="415"/>
      <c r="AN426" s="415"/>
      <c r="AO426" s="415"/>
      <c r="AP426" s="415"/>
      <c r="AQ426" s="415"/>
      <c r="AR426" s="415"/>
      <c r="AS426" s="415"/>
      <c r="AT426" s="415"/>
      <c r="AU426" s="415"/>
      <c r="AV426" s="415"/>
      <c r="AW426" s="415"/>
      <c r="AX426" s="415"/>
      <c r="AY426" s="415"/>
      <c r="AZ426" s="415"/>
      <c r="BA426" s="415"/>
      <c r="BB426" s="415"/>
      <c r="BC426" s="415"/>
      <c r="BD426" s="415"/>
      <c r="BE426" s="415"/>
      <c r="BF426" s="415"/>
      <c r="BG426" s="415"/>
      <c r="BH426" s="415"/>
      <c r="BI426" s="415"/>
      <c r="BJ426" s="415"/>
      <c r="BK426" s="415"/>
      <c r="BL426" s="415"/>
      <c r="BM426" s="415"/>
      <c r="BN426" s="415"/>
      <c r="BO426" s="415"/>
      <c r="BP426" s="415"/>
      <c r="BQ426" s="415"/>
      <c r="BR426" s="415"/>
      <c r="BS426" s="415"/>
      <c r="BT426" s="415"/>
      <c r="BU426" s="415"/>
      <c r="BV426" s="415"/>
      <c r="BW426" s="415"/>
      <c r="BX426" s="415"/>
      <c r="BY426" s="415"/>
      <c r="BZ426" s="415"/>
      <c r="CA426" s="415"/>
      <c r="CB426" s="415"/>
      <c r="CC426" s="415"/>
      <c r="CD426" s="415"/>
      <c r="CE426" s="415"/>
      <c r="CF426" s="415"/>
      <c r="CG426" s="415"/>
      <c r="CH426" s="415"/>
      <c r="CI426" s="415"/>
      <c r="CJ426" s="415"/>
      <c r="CK426" s="415"/>
      <c r="CL426" s="415"/>
      <c r="CM426" s="415"/>
      <c r="CN426" s="415"/>
      <c r="CO426" s="415"/>
      <c r="CP426" s="415"/>
      <c r="CQ426" s="415"/>
      <c r="CR426" s="415"/>
      <c r="CS426" s="415"/>
      <c r="CT426" s="415"/>
      <c r="CU426" s="415"/>
      <c r="CV426" s="415"/>
      <c r="CW426" s="415"/>
      <c r="CX426" s="415"/>
      <c r="CY426" s="415"/>
      <c r="CZ426" s="415"/>
      <c r="DA426" s="415"/>
      <c r="DB426" s="415"/>
      <c r="DC426" s="415"/>
      <c r="DD426" s="415"/>
      <c r="DE426" s="415"/>
      <c r="DF426" s="415"/>
      <c r="DG426" s="415"/>
      <c r="DH426" s="415"/>
      <c r="DI426" s="415"/>
      <c r="DJ426" s="415"/>
      <c r="DK426" s="415"/>
      <c r="DL426" s="415"/>
      <c r="DM426" s="415"/>
      <c r="DN426" s="415"/>
      <c r="DO426" s="415"/>
      <c r="DP426" s="415"/>
      <c r="DQ426" s="415"/>
      <c r="DR426" s="415"/>
      <c r="DS426" s="415"/>
      <c r="DT426" s="415"/>
      <c r="DU426" s="415"/>
      <c r="DV426" s="415"/>
      <c r="DW426" s="415"/>
      <c r="DX426" s="415"/>
      <c r="DY426" s="415"/>
      <c r="DZ426" s="415"/>
      <c r="EA426" s="415"/>
      <c r="EB426" s="415"/>
      <c r="EC426" s="415"/>
      <c r="ED426" s="415"/>
      <c r="EE426" s="415"/>
      <c r="EF426" s="415"/>
      <c r="EG426" s="415"/>
      <c r="EH426" s="415"/>
      <c r="EI426" s="415"/>
      <c r="EJ426" s="415"/>
      <c r="EK426" s="415"/>
      <c r="EL426" s="415"/>
      <c r="EM426" s="415"/>
      <c r="EN426" s="415"/>
      <c r="EO426" s="415"/>
      <c r="EP426" s="415"/>
      <c r="EQ426" s="415"/>
      <c r="ER426" s="415"/>
      <c r="ES426" s="415"/>
      <c r="ET426" s="415"/>
      <c r="EU426" s="415"/>
      <c r="EV426" s="415"/>
      <c r="EW426" s="415"/>
      <c r="EX426" s="415"/>
      <c r="EY426" s="415"/>
      <c r="EZ426" s="415"/>
      <c r="FA426" s="415"/>
      <c r="FB426" s="415"/>
      <c r="FC426" s="415"/>
      <c r="FD426" s="415"/>
      <c r="FE426" s="415"/>
      <c r="FF426" s="415"/>
      <c r="FG426" s="415"/>
      <c r="FH426" s="415"/>
      <c r="FI426" s="415"/>
      <c r="FJ426" s="415"/>
      <c r="FK426" s="415"/>
      <c r="FL426" s="415"/>
      <c r="FM426" s="415"/>
      <c r="FN426" s="415"/>
      <c r="FO426" s="415"/>
      <c r="FP426" s="415"/>
      <c r="FQ426" s="415"/>
      <c r="FR426" s="415"/>
      <c r="FS426" s="415"/>
      <c r="FT426" s="415"/>
      <c r="FU426" s="415"/>
      <c r="FV426" s="415"/>
      <c r="FW426" s="415"/>
      <c r="FX426" s="415"/>
      <c r="FY426" s="415"/>
      <c r="FZ426" s="415"/>
      <c r="GA426" s="415"/>
      <c r="GB426" s="415"/>
      <c r="GC426" s="415"/>
      <c r="GD426" s="415"/>
      <c r="GE426" s="415"/>
      <c r="GF426" s="415"/>
      <c r="GG426" s="415"/>
      <c r="GH426" s="415"/>
      <c r="GI426" s="415"/>
      <c r="GJ426" s="415"/>
      <c r="GK426" s="415"/>
      <c r="GL426" s="415"/>
      <c r="GM426" s="415"/>
      <c r="GN426" s="415"/>
      <c r="GO426" s="415"/>
      <c r="GP426" s="415"/>
      <c r="GQ426" s="415"/>
      <c r="GR426" s="415"/>
      <c r="GS426" s="415"/>
      <c r="GT426" s="415"/>
      <c r="GU426" s="415"/>
      <c r="GV426" s="417" t="str">
        <f t="shared" si="537"/>
        <v/>
      </c>
      <c r="GW426" s="415"/>
    </row>
    <row r="427" spans="1:205">
      <c r="A427" s="418"/>
      <c r="B427" s="418"/>
      <c r="C427" s="454"/>
      <c r="D427" s="415"/>
      <c r="E427" s="415"/>
      <c r="F427" s="415"/>
      <c r="G427" s="415"/>
      <c r="H427" s="415"/>
      <c r="I427" s="415"/>
      <c r="J427" s="415"/>
      <c r="K427" s="415"/>
      <c r="L427" s="415"/>
      <c r="M427" s="415"/>
      <c r="N427" s="415"/>
      <c r="O427" s="415"/>
      <c r="P427" s="415"/>
      <c r="Q427" s="415"/>
      <c r="R427" s="415"/>
      <c r="S427" s="415"/>
      <c r="T427" s="415"/>
      <c r="U427" s="415"/>
      <c r="V427" s="415"/>
      <c r="W427" s="415"/>
      <c r="X427" s="415"/>
      <c r="Y427" s="415"/>
      <c r="Z427" s="415"/>
      <c r="AA427" s="415"/>
      <c r="AB427" s="415"/>
      <c r="AC427" s="415"/>
      <c r="AD427" s="415"/>
      <c r="AE427" s="415"/>
      <c r="AF427" s="415"/>
      <c r="AG427" s="415"/>
      <c r="AH427" s="415"/>
      <c r="AI427" s="415"/>
      <c r="AJ427" s="415"/>
      <c r="AK427" s="415"/>
      <c r="AL427" s="415"/>
      <c r="AM427" s="415"/>
      <c r="AN427" s="415"/>
      <c r="AO427" s="415"/>
      <c r="AP427" s="415"/>
      <c r="AQ427" s="415"/>
      <c r="AR427" s="415"/>
      <c r="AS427" s="415"/>
      <c r="AT427" s="415"/>
      <c r="AU427" s="415"/>
      <c r="AV427" s="415"/>
      <c r="AW427" s="415"/>
      <c r="AX427" s="415"/>
      <c r="AY427" s="415"/>
      <c r="AZ427" s="415"/>
      <c r="BA427" s="415"/>
      <c r="BB427" s="415"/>
      <c r="BC427" s="415"/>
      <c r="BD427" s="415"/>
      <c r="BE427" s="415"/>
      <c r="BF427" s="415"/>
      <c r="BG427" s="415"/>
      <c r="BH427" s="415"/>
      <c r="BI427" s="415"/>
      <c r="BJ427" s="415"/>
      <c r="BK427" s="415"/>
      <c r="BL427" s="415"/>
      <c r="BM427" s="415"/>
      <c r="BN427" s="415"/>
      <c r="BO427" s="415"/>
      <c r="BP427" s="415"/>
      <c r="BQ427" s="415"/>
      <c r="BR427" s="415"/>
      <c r="BS427" s="415"/>
      <c r="BT427" s="415"/>
      <c r="BU427" s="415"/>
      <c r="BV427" s="415"/>
      <c r="BW427" s="415"/>
      <c r="BX427" s="415"/>
      <c r="BY427" s="415"/>
      <c r="BZ427" s="415"/>
      <c r="CA427" s="415"/>
      <c r="CB427" s="415"/>
      <c r="CC427" s="415"/>
      <c r="CD427" s="415"/>
      <c r="CE427" s="415"/>
      <c r="CF427" s="415"/>
      <c r="CG427" s="415"/>
      <c r="CH427" s="415"/>
      <c r="CI427" s="415"/>
      <c r="CJ427" s="415"/>
      <c r="CK427" s="415"/>
      <c r="CL427" s="415"/>
      <c r="CM427" s="415"/>
      <c r="CN427" s="415"/>
      <c r="CO427" s="415"/>
      <c r="CP427" s="415"/>
      <c r="CQ427" s="415"/>
      <c r="CR427" s="415"/>
      <c r="CS427" s="415"/>
      <c r="CT427" s="415"/>
      <c r="CU427" s="415"/>
      <c r="CV427" s="415"/>
      <c r="CW427" s="415"/>
      <c r="CX427" s="415"/>
      <c r="CY427" s="415"/>
      <c r="CZ427" s="415"/>
      <c r="DA427" s="415"/>
      <c r="DB427" s="415"/>
      <c r="DC427" s="415"/>
      <c r="DD427" s="415"/>
      <c r="DE427" s="415"/>
      <c r="DF427" s="415"/>
      <c r="DG427" s="415"/>
      <c r="DH427" s="415"/>
      <c r="DI427" s="415"/>
      <c r="DJ427" s="415"/>
      <c r="DK427" s="415"/>
      <c r="DL427" s="415"/>
      <c r="DM427" s="415"/>
      <c r="DN427" s="415"/>
      <c r="DO427" s="415"/>
      <c r="DP427" s="415"/>
      <c r="DQ427" s="415"/>
      <c r="DR427" s="415"/>
      <c r="DS427" s="415"/>
      <c r="DT427" s="415"/>
      <c r="DU427" s="415"/>
      <c r="DV427" s="415"/>
      <c r="DW427" s="415"/>
      <c r="DX427" s="415"/>
      <c r="DY427" s="415"/>
      <c r="DZ427" s="415"/>
      <c r="EA427" s="415"/>
      <c r="EB427" s="415"/>
      <c r="EC427" s="415"/>
      <c r="ED427" s="415"/>
      <c r="EE427" s="415"/>
      <c r="EF427" s="415"/>
      <c r="EG427" s="415"/>
      <c r="EH427" s="415"/>
      <c r="EI427" s="415"/>
      <c r="EJ427" s="415"/>
      <c r="EK427" s="415"/>
      <c r="EL427" s="415"/>
      <c r="EM427" s="415"/>
      <c r="EN427" s="415"/>
      <c r="EO427" s="415"/>
      <c r="EP427" s="415"/>
      <c r="EQ427" s="415"/>
      <c r="ER427" s="415"/>
      <c r="ES427" s="415"/>
      <c r="ET427" s="415"/>
      <c r="EU427" s="415"/>
      <c r="EV427" s="415"/>
      <c r="EW427" s="415"/>
      <c r="EX427" s="415"/>
      <c r="EY427" s="415"/>
      <c r="EZ427" s="415"/>
      <c r="FA427" s="415"/>
      <c r="FB427" s="415"/>
      <c r="FC427" s="415"/>
      <c r="FD427" s="415"/>
      <c r="FE427" s="415"/>
      <c r="FF427" s="415"/>
      <c r="FG427" s="415"/>
      <c r="FH427" s="415"/>
      <c r="FI427" s="415"/>
      <c r="FJ427" s="415"/>
      <c r="FK427" s="415"/>
      <c r="FL427" s="415"/>
      <c r="FM427" s="415"/>
      <c r="FN427" s="415"/>
      <c r="FO427" s="415"/>
      <c r="FP427" s="415"/>
      <c r="FQ427" s="415"/>
      <c r="FR427" s="415"/>
      <c r="FS427" s="415"/>
      <c r="FT427" s="415"/>
      <c r="FU427" s="415"/>
      <c r="FV427" s="415"/>
      <c r="FW427" s="415"/>
      <c r="FX427" s="415"/>
      <c r="FY427" s="415"/>
      <c r="FZ427" s="415"/>
      <c r="GA427" s="415"/>
      <c r="GB427" s="415"/>
      <c r="GC427" s="415"/>
      <c r="GD427" s="415"/>
      <c r="GE427" s="415"/>
      <c r="GF427" s="415"/>
      <c r="GG427" s="415"/>
      <c r="GH427" s="415"/>
      <c r="GI427" s="415"/>
      <c r="GJ427" s="415"/>
      <c r="GK427" s="415"/>
      <c r="GL427" s="415"/>
      <c r="GM427" s="415"/>
      <c r="GN427" s="415"/>
      <c r="GO427" s="415"/>
      <c r="GP427" s="415"/>
      <c r="GQ427" s="415"/>
      <c r="GR427" s="415"/>
      <c r="GS427" s="415"/>
      <c r="GT427" s="415"/>
      <c r="GU427" s="415"/>
      <c r="GV427" s="417" t="str">
        <f t="shared" si="537"/>
        <v/>
      </c>
      <c r="GW427" s="415"/>
    </row>
    <row r="428" spans="1:205">
      <c r="A428" s="418"/>
      <c r="B428" s="418"/>
      <c r="C428" s="454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415"/>
      <c r="Q428" s="415"/>
      <c r="R428" s="415"/>
      <c r="S428" s="415"/>
      <c r="T428" s="415"/>
      <c r="U428" s="415"/>
      <c r="V428" s="415"/>
      <c r="W428" s="415"/>
      <c r="X428" s="415"/>
      <c r="Y428" s="415"/>
      <c r="Z428" s="415"/>
      <c r="AA428" s="415"/>
      <c r="AB428" s="415"/>
      <c r="AC428" s="415"/>
      <c r="AD428" s="415"/>
      <c r="AE428" s="415"/>
      <c r="AF428" s="415"/>
      <c r="AG428" s="415"/>
      <c r="AH428" s="415"/>
      <c r="AI428" s="415"/>
      <c r="AJ428" s="415"/>
      <c r="AK428" s="415"/>
      <c r="AL428" s="415"/>
      <c r="AM428" s="415"/>
      <c r="AN428" s="415"/>
      <c r="AO428" s="415"/>
      <c r="AP428" s="415"/>
      <c r="AQ428" s="415"/>
      <c r="AR428" s="415"/>
      <c r="AS428" s="415"/>
      <c r="AT428" s="415"/>
      <c r="AU428" s="415"/>
      <c r="AV428" s="415"/>
      <c r="AW428" s="415"/>
      <c r="AX428" s="415"/>
      <c r="AY428" s="415"/>
      <c r="AZ428" s="415"/>
      <c r="BA428" s="415"/>
      <c r="BB428" s="415"/>
      <c r="BC428" s="415"/>
      <c r="BD428" s="415"/>
      <c r="BE428" s="415"/>
      <c r="BF428" s="415"/>
      <c r="BG428" s="415"/>
      <c r="BH428" s="415"/>
      <c r="BI428" s="415"/>
      <c r="BJ428" s="415"/>
      <c r="BK428" s="415"/>
      <c r="BL428" s="415"/>
      <c r="BM428" s="415"/>
      <c r="BN428" s="415"/>
      <c r="BO428" s="415"/>
      <c r="BP428" s="415"/>
      <c r="BQ428" s="415"/>
      <c r="BR428" s="415"/>
      <c r="BS428" s="415"/>
      <c r="BT428" s="415"/>
      <c r="BU428" s="415"/>
      <c r="BV428" s="415"/>
      <c r="BW428" s="415"/>
      <c r="BX428" s="415"/>
      <c r="BY428" s="415"/>
      <c r="BZ428" s="415"/>
      <c r="CA428" s="415"/>
      <c r="CB428" s="415"/>
      <c r="CC428" s="415"/>
      <c r="CD428" s="415"/>
      <c r="CE428" s="415"/>
      <c r="CF428" s="415"/>
      <c r="CG428" s="415"/>
      <c r="CH428" s="415"/>
      <c r="CI428" s="415"/>
      <c r="CJ428" s="415"/>
      <c r="CK428" s="415"/>
      <c r="CL428" s="415"/>
      <c r="CM428" s="415"/>
      <c r="CN428" s="415"/>
      <c r="CO428" s="415"/>
      <c r="CP428" s="415"/>
      <c r="CQ428" s="415"/>
      <c r="CR428" s="415"/>
      <c r="CS428" s="415"/>
      <c r="CT428" s="415"/>
      <c r="CU428" s="415"/>
      <c r="CV428" s="415"/>
      <c r="CW428" s="415"/>
      <c r="CX428" s="415"/>
      <c r="CY428" s="415"/>
      <c r="CZ428" s="415"/>
      <c r="DA428" s="415"/>
      <c r="DB428" s="415"/>
      <c r="DC428" s="415"/>
      <c r="DD428" s="415"/>
      <c r="DE428" s="415"/>
      <c r="DF428" s="415"/>
      <c r="DG428" s="415"/>
      <c r="DH428" s="415"/>
      <c r="DI428" s="415"/>
      <c r="DJ428" s="415"/>
      <c r="DK428" s="415"/>
      <c r="DL428" s="415"/>
      <c r="DM428" s="415"/>
      <c r="DN428" s="415"/>
      <c r="DO428" s="415"/>
      <c r="DP428" s="415"/>
      <c r="DQ428" s="415"/>
      <c r="DR428" s="415"/>
      <c r="DS428" s="415"/>
      <c r="DT428" s="415"/>
      <c r="DU428" s="415"/>
      <c r="DV428" s="415"/>
      <c r="DW428" s="415"/>
      <c r="DX428" s="415"/>
      <c r="DY428" s="415"/>
      <c r="DZ428" s="415"/>
      <c r="EA428" s="415"/>
      <c r="EB428" s="415"/>
      <c r="EC428" s="415"/>
      <c r="ED428" s="415"/>
      <c r="EE428" s="415"/>
      <c r="EF428" s="415"/>
      <c r="EG428" s="415"/>
      <c r="EH428" s="415"/>
      <c r="EI428" s="415"/>
      <c r="EJ428" s="415"/>
      <c r="EK428" s="415"/>
      <c r="EL428" s="415"/>
      <c r="EM428" s="415"/>
      <c r="EN428" s="415"/>
      <c r="EO428" s="415"/>
      <c r="EP428" s="415"/>
      <c r="EQ428" s="415"/>
      <c r="ER428" s="415"/>
      <c r="ES428" s="415"/>
      <c r="ET428" s="415"/>
      <c r="EU428" s="415"/>
      <c r="EV428" s="415"/>
      <c r="EW428" s="415"/>
      <c r="EX428" s="415"/>
      <c r="EY428" s="415"/>
      <c r="EZ428" s="415"/>
      <c r="FA428" s="415"/>
      <c r="FB428" s="415"/>
      <c r="FC428" s="415"/>
      <c r="FD428" s="415"/>
      <c r="FE428" s="415"/>
      <c r="FF428" s="415"/>
      <c r="FG428" s="415"/>
      <c r="FH428" s="415"/>
      <c r="FI428" s="415"/>
      <c r="FJ428" s="415"/>
      <c r="FK428" s="415"/>
      <c r="FL428" s="415"/>
      <c r="FM428" s="415"/>
      <c r="FN428" s="415"/>
      <c r="FO428" s="415"/>
      <c r="FP428" s="415"/>
      <c r="FQ428" s="415"/>
      <c r="FR428" s="415"/>
      <c r="FS428" s="415"/>
      <c r="FT428" s="415"/>
      <c r="FU428" s="415"/>
      <c r="FV428" s="415"/>
      <c r="FW428" s="415"/>
      <c r="FX428" s="415"/>
      <c r="FY428" s="415"/>
      <c r="FZ428" s="415"/>
      <c r="GA428" s="415"/>
      <c r="GB428" s="415"/>
      <c r="GC428" s="415"/>
      <c r="GD428" s="415"/>
      <c r="GE428" s="415"/>
      <c r="GF428" s="415"/>
      <c r="GG428" s="415"/>
      <c r="GH428" s="415"/>
      <c r="GI428" s="415"/>
      <c r="GJ428" s="415"/>
      <c r="GK428" s="415"/>
      <c r="GL428" s="415"/>
      <c r="GM428" s="415"/>
      <c r="GN428" s="415"/>
      <c r="GO428" s="415"/>
      <c r="GP428" s="415"/>
      <c r="GQ428" s="415"/>
      <c r="GR428" s="415"/>
      <c r="GS428" s="415"/>
      <c r="GT428" s="415"/>
      <c r="GU428" s="415"/>
      <c r="GV428" s="417" t="str">
        <f t="shared" si="537"/>
        <v/>
      </c>
      <c r="GW428" s="415"/>
    </row>
    <row r="429" spans="1:205">
      <c r="A429" s="418"/>
      <c r="B429" s="418"/>
      <c r="C429" s="454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5"/>
      <c r="BJ429" s="415"/>
      <c r="BK429" s="415"/>
      <c r="BL429" s="415"/>
      <c r="BM429" s="415"/>
      <c r="BN429" s="415"/>
      <c r="BO429" s="415"/>
      <c r="BP429" s="415"/>
      <c r="BQ429" s="415"/>
      <c r="BR429" s="415"/>
      <c r="BS429" s="415"/>
      <c r="BT429" s="415"/>
      <c r="BU429" s="415"/>
      <c r="BV429" s="415"/>
      <c r="BW429" s="415"/>
      <c r="BX429" s="415"/>
      <c r="BY429" s="415"/>
      <c r="BZ429" s="415"/>
      <c r="CA429" s="415"/>
      <c r="CB429" s="415"/>
      <c r="CC429" s="415"/>
      <c r="CD429" s="415"/>
      <c r="CE429" s="415"/>
      <c r="CF429" s="415"/>
      <c r="CG429" s="415"/>
      <c r="CH429" s="415"/>
      <c r="CI429" s="415"/>
      <c r="CJ429" s="415"/>
      <c r="CK429" s="415"/>
      <c r="CL429" s="415"/>
      <c r="CM429" s="415"/>
      <c r="CN429" s="415"/>
      <c r="CO429" s="415"/>
      <c r="CP429" s="415"/>
      <c r="CQ429" s="415"/>
      <c r="CR429" s="415"/>
      <c r="CS429" s="415"/>
      <c r="CT429" s="415"/>
      <c r="CU429" s="415"/>
      <c r="CV429" s="415"/>
      <c r="CW429" s="415"/>
      <c r="CX429" s="415"/>
      <c r="CY429" s="415"/>
      <c r="CZ429" s="415"/>
      <c r="DA429" s="415"/>
      <c r="DB429" s="415"/>
      <c r="DC429" s="415"/>
      <c r="DD429" s="415"/>
      <c r="DE429" s="415"/>
      <c r="DF429" s="415"/>
      <c r="DG429" s="415"/>
      <c r="DH429" s="415"/>
      <c r="DI429" s="415"/>
      <c r="DJ429" s="415"/>
      <c r="DK429" s="415"/>
      <c r="DL429" s="415"/>
      <c r="DM429" s="415"/>
      <c r="DN429" s="415"/>
      <c r="DO429" s="415"/>
      <c r="DP429" s="415"/>
      <c r="DQ429" s="415"/>
      <c r="DR429" s="415"/>
      <c r="DS429" s="415"/>
      <c r="DT429" s="415"/>
      <c r="DU429" s="415"/>
      <c r="DV429" s="415"/>
      <c r="DW429" s="415"/>
      <c r="DX429" s="415"/>
      <c r="DY429" s="415"/>
      <c r="DZ429" s="415"/>
      <c r="EA429" s="415"/>
      <c r="EB429" s="415"/>
      <c r="EC429" s="415"/>
      <c r="ED429" s="415"/>
      <c r="EE429" s="415"/>
      <c r="EF429" s="415"/>
      <c r="EG429" s="415"/>
      <c r="EH429" s="415"/>
      <c r="EI429" s="415"/>
      <c r="EJ429" s="415"/>
      <c r="EK429" s="415"/>
      <c r="EL429" s="415"/>
      <c r="EM429" s="415"/>
      <c r="EN429" s="415"/>
      <c r="EO429" s="415"/>
      <c r="EP429" s="415"/>
      <c r="EQ429" s="415"/>
      <c r="ER429" s="415"/>
      <c r="ES429" s="415"/>
      <c r="ET429" s="415"/>
      <c r="EU429" s="415"/>
      <c r="EV429" s="415"/>
      <c r="EW429" s="415"/>
      <c r="EX429" s="415"/>
      <c r="EY429" s="415"/>
      <c r="EZ429" s="415"/>
      <c r="FA429" s="415"/>
      <c r="FB429" s="415"/>
      <c r="FC429" s="415"/>
      <c r="FD429" s="415"/>
      <c r="FE429" s="415"/>
      <c r="FF429" s="415"/>
      <c r="FG429" s="415"/>
      <c r="FH429" s="415"/>
      <c r="FI429" s="415"/>
      <c r="FJ429" s="415"/>
      <c r="FK429" s="415"/>
      <c r="FL429" s="415"/>
      <c r="FM429" s="415"/>
      <c r="FN429" s="415"/>
      <c r="FO429" s="415"/>
      <c r="FP429" s="415"/>
      <c r="FQ429" s="415"/>
      <c r="FR429" s="415"/>
      <c r="FS429" s="415"/>
      <c r="FT429" s="415"/>
      <c r="FU429" s="415"/>
      <c r="FV429" s="415"/>
      <c r="FW429" s="415"/>
      <c r="FX429" s="415"/>
      <c r="FY429" s="415"/>
      <c r="FZ429" s="415"/>
      <c r="GA429" s="415"/>
      <c r="GB429" s="415"/>
      <c r="GC429" s="415"/>
      <c r="GD429" s="415"/>
      <c r="GE429" s="415"/>
      <c r="GF429" s="415"/>
      <c r="GG429" s="415"/>
      <c r="GH429" s="415"/>
      <c r="GI429" s="415"/>
      <c r="GJ429" s="415"/>
      <c r="GK429" s="415"/>
      <c r="GL429" s="415"/>
      <c r="GM429" s="415"/>
      <c r="GN429" s="415"/>
      <c r="GO429" s="415"/>
      <c r="GP429" s="415"/>
      <c r="GQ429" s="415"/>
      <c r="GR429" s="415"/>
      <c r="GS429" s="415"/>
      <c r="GT429" s="415"/>
      <c r="GU429" s="415"/>
      <c r="GV429" s="417" t="str">
        <f t="shared" si="537"/>
        <v/>
      </c>
      <c r="GW429" s="415"/>
    </row>
    <row r="430" spans="1:205">
      <c r="A430" s="418"/>
      <c r="B430" s="418"/>
      <c r="C430" s="454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  <c r="P430" s="415"/>
      <c r="Q430" s="415"/>
      <c r="R430" s="415"/>
      <c r="S430" s="415"/>
      <c r="T430" s="415"/>
      <c r="U430" s="415"/>
      <c r="V430" s="415"/>
      <c r="W430" s="415"/>
      <c r="X430" s="415"/>
      <c r="Y430" s="415"/>
      <c r="Z430" s="415"/>
      <c r="AA430" s="415"/>
      <c r="AB430" s="415"/>
      <c r="AC430" s="415"/>
      <c r="AD430" s="415"/>
      <c r="AE430" s="415"/>
      <c r="AF430" s="415"/>
      <c r="AG430" s="415"/>
      <c r="AH430" s="415"/>
      <c r="AI430" s="415"/>
      <c r="AJ430" s="415"/>
      <c r="AK430" s="415"/>
      <c r="AL430" s="415"/>
      <c r="AM430" s="415"/>
      <c r="AN430" s="415"/>
      <c r="AO430" s="415"/>
      <c r="AP430" s="415"/>
      <c r="AQ430" s="415"/>
      <c r="AR430" s="415"/>
      <c r="AS430" s="415"/>
      <c r="AT430" s="415"/>
      <c r="AU430" s="415"/>
      <c r="AV430" s="415"/>
      <c r="AW430" s="415"/>
      <c r="AX430" s="415"/>
      <c r="AY430" s="415"/>
      <c r="AZ430" s="415"/>
      <c r="BA430" s="415"/>
      <c r="BB430" s="415"/>
      <c r="BC430" s="415"/>
      <c r="BD430" s="415"/>
      <c r="BE430" s="415"/>
      <c r="BF430" s="415"/>
      <c r="BG430" s="415"/>
      <c r="BH430" s="415"/>
      <c r="BI430" s="415"/>
      <c r="BJ430" s="415"/>
      <c r="BK430" s="415"/>
      <c r="BL430" s="415"/>
      <c r="BM430" s="415"/>
      <c r="BN430" s="415"/>
      <c r="BO430" s="415"/>
      <c r="BP430" s="415"/>
      <c r="BQ430" s="415"/>
      <c r="BR430" s="415"/>
      <c r="BS430" s="415"/>
      <c r="BT430" s="415"/>
      <c r="BU430" s="415"/>
      <c r="BV430" s="415"/>
      <c r="BW430" s="415"/>
      <c r="BX430" s="415"/>
      <c r="BY430" s="415"/>
      <c r="BZ430" s="415"/>
      <c r="CA430" s="415"/>
      <c r="CB430" s="415"/>
      <c r="CC430" s="415"/>
      <c r="CD430" s="415"/>
      <c r="CE430" s="415"/>
      <c r="CF430" s="415"/>
      <c r="CG430" s="415"/>
      <c r="CH430" s="415"/>
      <c r="CI430" s="415"/>
      <c r="CJ430" s="415"/>
      <c r="CK430" s="415"/>
      <c r="CL430" s="415"/>
      <c r="CM430" s="415"/>
      <c r="CN430" s="415"/>
      <c r="CO430" s="415"/>
      <c r="CP430" s="415"/>
      <c r="CQ430" s="415"/>
      <c r="CR430" s="415"/>
      <c r="CS430" s="415"/>
      <c r="CT430" s="415"/>
      <c r="CU430" s="415"/>
      <c r="CV430" s="415"/>
      <c r="CW430" s="415"/>
      <c r="CX430" s="415"/>
      <c r="CY430" s="415"/>
      <c r="CZ430" s="415"/>
      <c r="DA430" s="415"/>
      <c r="DB430" s="415"/>
      <c r="DC430" s="415"/>
      <c r="DD430" s="415"/>
      <c r="DE430" s="415"/>
      <c r="DF430" s="415"/>
      <c r="DG430" s="415"/>
      <c r="DH430" s="415"/>
      <c r="DI430" s="415"/>
      <c r="DJ430" s="415"/>
      <c r="DK430" s="415"/>
      <c r="DL430" s="415"/>
      <c r="DM430" s="415"/>
      <c r="DN430" s="415"/>
      <c r="DO430" s="415"/>
      <c r="DP430" s="415"/>
      <c r="DQ430" s="415"/>
      <c r="DR430" s="415"/>
      <c r="DS430" s="415"/>
      <c r="DT430" s="415"/>
      <c r="DU430" s="415"/>
      <c r="DV430" s="415"/>
      <c r="DW430" s="415"/>
      <c r="DX430" s="415"/>
      <c r="DY430" s="415"/>
      <c r="DZ430" s="415"/>
      <c r="EA430" s="415"/>
      <c r="EB430" s="415"/>
      <c r="EC430" s="415"/>
      <c r="ED430" s="415"/>
      <c r="EE430" s="415"/>
      <c r="EF430" s="415"/>
      <c r="EG430" s="415"/>
      <c r="EH430" s="415"/>
      <c r="EI430" s="415"/>
      <c r="EJ430" s="415"/>
      <c r="EK430" s="415"/>
      <c r="EL430" s="415"/>
      <c r="EM430" s="415"/>
      <c r="EN430" s="415"/>
      <c r="EO430" s="415"/>
      <c r="EP430" s="415"/>
      <c r="EQ430" s="415"/>
      <c r="ER430" s="415"/>
      <c r="ES430" s="415"/>
      <c r="ET430" s="415"/>
      <c r="EU430" s="415"/>
      <c r="EV430" s="415"/>
      <c r="EW430" s="415"/>
      <c r="EX430" s="415"/>
      <c r="EY430" s="415"/>
      <c r="EZ430" s="415"/>
      <c r="FA430" s="415"/>
      <c r="FB430" s="415"/>
      <c r="FC430" s="415"/>
      <c r="FD430" s="415"/>
      <c r="FE430" s="415"/>
      <c r="FF430" s="415"/>
      <c r="FG430" s="415"/>
      <c r="FH430" s="415"/>
      <c r="FI430" s="415"/>
      <c r="FJ430" s="415"/>
      <c r="FK430" s="415"/>
      <c r="FL430" s="415"/>
      <c r="FM430" s="415"/>
      <c r="FN430" s="415"/>
      <c r="FO430" s="415"/>
      <c r="FP430" s="415"/>
      <c r="FQ430" s="415"/>
      <c r="FR430" s="415"/>
      <c r="FS430" s="415"/>
      <c r="FT430" s="415"/>
      <c r="FU430" s="415"/>
      <c r="FV430" s="415"/>
      <c r="FW430" s="415"/>
      <c r="FX430" s="415"/>
      <c r="FY430" s="415"/>
      <c r="FZ430" s="415"/>
      <c r="GA430" s="415"/>
      <c r="GB430" s="415"/>
      <c r="GC430" s="415"/>
      <c r="GD430" s="415"/>
      <c r="GE430" s="415"/>
      <c r="GF430" s="415"/>
      <c r="GG430" s="415"/>
      <c r="GH430" s="415"/>
      <c r="GI430" s="415"/>
      <c r="GJ430" s="415"/>
      <c r="GK430" s="415"/>
      <c r="GL430" s="415"/>
      <c r="GM430" s="415"/>
      <c r="GN430" s="415"/>
      <c r="GO430" s="415"/>
      <c r="GP430" s="415"/>
      <c r="GQ430" s="415"/>
      <c r="GR430" s="415"/>
      <c r="GS430" s="415"/>
      <c r="GT430" s="415"/>
      <c r="GU430" s="415"/>
      <c r="GV430" s="417" t="str">
        <f t="shared" si="537"/>
        <v/>
      </c>
      <c r="GW430" s="415"/>
    </row>
    <row r="431" spans="1:205">
      <c r="A431" s="418"/>
      <c r="B431" s="418"/>
      <c r="C431" s="454"/>
      <c r="D431" s="415"/>
      <c r="E431" s="415"/>
      <c r="F431" s="415"/>
      <c r="G431" s="415"/>
      <c r="H431" s="415"/>
      <c r="I431" s="415"/>
      <c r="J431" s="415"/>
      <c r="K431" s="415"/>
      <c r="L431" s="415"/>
      <c r="M431" s="415"/>
      <c r="N431" s="415"/>
      <c r="O431" s="415"/>
      <c r="P431" s="415"/>
      <c r="Q431" s="415"/>
      <c r="R431" s="415"/>
      <c r="S431" s="415"/>
      <c r="T431" s="415"/>
      <c r="U431" s="415"/>
      <c r="V431" s="415"/>
      <c r="W431" s="415"/>
      <c r="X431" s="415"/>
      <c r="Y431" s="415"/>
      <c r="Z431" s="415"/>
      <c r="AA431" s="415"/>
      <c r="AB431" s="415"/>
      <c r="AC431" s="415"/>
      <c r="AD431" s="415"/>
      <c r="AE431" s="415"/>
      <c r="AF431" s="415"/>
      <c r="AG431" s="415"/>
      <c r="AH431" s="415"/>
      <c r="AI431" s="415"/>
      <c r="AJ431" s="415"/>
      <c r="AK431" s="415"/>
      <c r="AL431" s="415"/>
      <c r="AM431" s="415"/>
      <c r="AN431" s="415"/>
      <c r="AO431" s="415"/>
      <c r="AP431" s="415"/>
      <c r="AQ431" s="415"/>
      <c r="AR431" s="415"/>
      <c r="AS431" s="415"/>
      <c r="AT431" s="415"/>
      <c r="AU431" s="415"/>
      <c r="AV431" s="415"/>
      <c r="AW431" s="415"/>
      <c r="AX431" s="415"/>
      <c r="AY431" s="415"/>
      <c r="AZ431" s="415"/>
      <c r="BA431" s="415"/>
      <c r="BB431" s="415"/>
      <c r="BC431" s="415"/>
      <c r="BD431" s="415"/>
      <c r="BE431" s="415"/>
      <c r="BF431" s="415"/>
      <c r="BG431" s="415"/>
      <c r="BH431" s="415"/>
      <c r="BI431" s="415"/>
      <c r="BJ431" s="415"/>
      <c r="BK431" s="415"/>
      <c r="BL431" s="415"/>
      <c r="BM431" s="415"/>
      <c r="BN431" s="415"/>
      <c r="BO431" s="415"/>
      <c r="BP431" s="415"/>
      <c r="BQ431" s="415"/>
      <c r="BR431" s="415"/>
      <c r="BS431" s="415"/>
      <c r="BT431" s="415"/>
      <c r="BU431" s="415"/>
      <c r="BV431" s="415"/>
      <c r="BW431" s="415"/>
      <c r="BX431" s="415"/>
      <c r="BY431" s="415"/>
      <c r="BZ431" s="415"/>
      <c r="CA431" s="415"/>
      <c r="CB431" s="415"/>
      <c r="CC431" s="415"/>
      <c r="CD431" s="415"/>
      <c r="CE431" s="415"/>
      <c r="CF431" s="415"/>
      <c r="CG431" s="415"/>
      <c r="CH431" s="415"/>
      <c r="CI431" s="415"/>
      <c r="CJ431" s="415"/>
      <c r="CK431" s="415"/>
      <c r="CL431" s="415"/>
      <c r="CM431" s="415"/>
      <c r="CN431" s="415"/>
      <c r="CO431" s="415"/>
      <c r="CP431" s="415"/>
      <c r="CQ431" s="415"/>
      <c r="CR431" s="415"/>
      <c r="CS431" s="415"/>
      <c r="CT431" s="415"/>
      <c r="CU431" s="415"/>
      <c r="CV431" s="415"/>
      <c r="CW431" s="415"/>
      <c r="CX431" s="415"/>
      <c r="CY431" s="415"/>
      <c r="CZ431" s="415"/>
      <c r="DA431" s="415"/>
      <c r="DB431" s="415"/>
      <c r="DC431" s="415"/>
      <c r="DD431" s="415"/>
      <c r="DE431" s="415"/>
      <c r="DF431" s="415"/>
      <c r="DG431" s="415"/>
      <c r="DH431" s="415"/>
      <c r="DI431" s="415"/>
      <c r="DJ431" s="415"/>
      <c r="DK431" s="415"/>
      <c r="DL431" s="415"/>
      <c r="DM431" s="415"/>
      <c r="DN431" s="415"/>
      <c r="DO431" s="415"/>
      <c r="DP431" s="415"/>
      <c r="DQ431" s="415"/>
      <c r="DR431" s="415"/>
      <c r="DS431" s="415"/>
      <c r="DT431" s="415"/>
      <c r="DU431" s="415"/>
      <c r="DV431" s="415"/>
      <c r="DW431" s="415"/>
      <c r="DX431" s="415"/>
      <c r="DY431" s="415"/>
      <c r="DZ431" s="415"/>
      <c r="EA431" s="415"/>
      <c r="EB431" s="415"/>
      <c r="EC431" s="415"/>
      <c r="ED431" s="415"/>
      <c r="EE431" s="415"/>
      <c r="EF431" s="415"/>
      <c r="EG431" s="415"/>
      <c r="EH431" s="415"/>
      <c r="EI431" s="415"/>
      <c r="EJ431" s="415"/>
      <c r="EK431" s="415"/>
      <c r="EL431" s="415"/>
      <c r="EM431" s="415"/>
      <c r="EN431" s="415"/>
      <c r="EO431" s="415"/>
      <c r="EP431" s="415"/>
      <c r="EQ431" s="415"/>
      <c r="ER431" s="415"/>
      <c r="ES431" s="415"/>
      <c r="ET431" s="415"/>
      <c r="EU431" s="415"/>
      <c r="EV431" s="415"/>
      <c r="EW431" s="415"/>
      <c r="EX431" s="415"/>
      <c r="EY431" s="415"/>
      <c r="EZ431" s="415"/>
      <c r="FA431" s="415"/>
      <c r="FB431" s="415"/>
      <c r="FC431" s="415"/>
      <c r="FD431" s="415"/>
      <c r="FE431" s="415"/>
      <c r="FF431" s="415"/>
      <c r="FG431" s="415"/>
      <c r="FH431" s="415"/>
      <c r="FI431" s="415"/>
      <c r="FJ431" s="415"/>
      <c r="FK431" s="415"/>
      <c r="FL431" s="415"/>
      <c r="FM431" s="415"/>
      <c r="FN431" s="415"/>
      <c r="FO431" s="415"/>
      <c r="FP431" s="415"/>
      <c r="FQ431" s="415"/>
      <c r="FR431" s="415"/>
      <c r="FS431" s="415"/>
      <c r="FT431" s="415"/>
      <c r="FU431" s="415"/>
      <c r="FV431" s="415"/>
      <c r="FW431" s="415"/>
      <c r="FX431" s="415"/>
      <c r="FY431" s="415"/>
      <c r="FZ431" s="415"/>
      <c r="GA431" s="415"/>
      <c r="GB431" s="415"/>
      <c r="GC431" s="415"/>
      <c r="GD431" s="415"/>
      <c r="GE431" s="415"/>
      <c r="GF431" s="415"/>
      <c r="GG431" s="415"/>
      <c r="GH431" s="415"/>
      <c r="GI431" s="415"/>
      <c r="GJ431" s="415"/>
      <c r="GK431" s="415"/>
      <c r="GL431" s="415"/>
      <c r="GM431" s="415"/>
      <c r="GN431" s="415"/>
      <c r="GO431" s="415"/>
      <c r="GP431" s="415"/>
      <c r="GQ431" s="415"/>
      <c r="GR431" s="415"/>
      <c r="GS431" s="415"/>
      <c r="GT431" s="415"/>
      <c r="GU431" s="415"/>
      <c r="GV431" s="417" t="str">
        <f t="shared" si="537"/>
        <v/>
      </c>
      <c r="GW431" s="415"/>
    </row>
    <row r="432" spans="1:205">
      <c r="A432" s="418"/>
      <c r="B432" s="418"/>
      <c r="C432" s="454"/>
      <c r="D432" s="415"/>
      <c r="E432" s="415"/>
      <c r="F432" s="415"/>
      <c r="G432" s="415"/>
      <c r="H432" s="415"/>
      <c r="I432" s="415"/>
      <c r="J432" s="415"/>
      <c r="K432" s="415"/>
      <c r="L432" s="415"/>
      <c r="M432" s="415"/>
      <c r="N432" s="415"/>
      <c r="O432" s="415"/>
      <c r="P432" s="415"/>
      <c r="Q432" s="415"/>
      <c r="R432" s="415"/>
      <c r="S432" s="415"/>
      <c r="T432" s="415"/>
      <c r="U432" s="415"/>
      <c r="V432" s="415"/>
      <c r="W432" s="415"/>
      <c r="X432" s="415"/>
      <c r="Y432" s="415"/>
      <c r="Z432" s="415"/>
      <c r="AA432" s="415"/>
      <c r="AB432" s="415"/>
      <c r="AC432" s="415"/>
      <c r="AD432" s="415"/>
      <c r="AE432" s="415"/>
      <c r="AF432" s="415"/>
      <c r="AG432" s="415"/>
      <c r="AH432" s="415"/>
      <c r="AI432" s="415"/>
      <c r="AJ432" s="415"/>
      <c r="AK432" s="415"/>
      <c r="AL432" s="415"/>
      <c r="AM432" s="415"/>
      <c r="AN432" s="415"/>
      <c r="AO432" s="415"/>
      <c r="AP432" s="415"/>
      <c r="AQ432" s="415"/>
      <c r="AR432" s="415"/>
      <c r="AS432" s="415"/>
      <c r="AT432" s="415"/>
      <c r="AU432" s="415"/>
      <c r="AV432" s="415"/>
      <c r="AW432" s="415"/>
      <c r="AX432" s="415"/>
      <c r="AY432" s="415"/>
      <c r="AZ432" s="415"/>
      <c r="BA432" s="415"/>
      <c r="BB432" s="415"/>
      <c r="BC432" s="415"/>
      <c r="BD432" s="415"/>
      <c r="BE432" s="415"/>
      <c r="BF432" s="415"/>
      <c r="BG432" s="415"/>
      <c r="BH432" s="415"/>
      <c r="BI432" s="415"/>
      <c r="BJ432" s="415"/>
      <c r="BK432" s="415"/>
      <c r="BL432" s="415"/>
      <c r="BM432" s="415"/>
      <c r="BN432" s="415"/>
      <c r="BO432" s="415"/>
      <c r="BP432" s="415"/>
      <c r="BQ432" s="415"/>
      <c r="BR432" s="415"/>
      <c r="BS432" s="415"/>
      <c r="BT432" s="415"/>
      <c r="BU432" s="415"/>
      <c r="BV432" s="415"/>
      <c r="BW432" s="415"/>
      <c r="BX432" s="415"/>
      <c r="BY432" s="415"/>
      <c r="BZ432" s="415"/>
      <c r="CA432" s="415"/>
      <c r="CB432" s="415"/>
      <c r="CC432" s="415"/>
      <c r="CD432" s="415"/>
      <c r="CE432" s="415"/>
      <c r="CF432" s="415"/>
      <c r="CG432" s="415"/>
      <c r="CH432" s="415"/>
      <c r="CI432" s="415"/>
      <c r="CJ432" s="415"/>
      <c r="CK432" s="415"/>
      <c r="CL432" s="415"/>
      <c r="CM432" s="415"/>
      <c r="CN432" s="415"/>
      <c r="CO432" s="415"/>
      <c r="CP432" s="415"/>
      <c r="CQ432" s="415"/>
      <c r="CR432" s="415"/>
      <c r="CS432" s="415"/>
      <c r="CT432" s="415"/>
      <c r="CU432" s="415"/>
      <c r="CV432" s="415"/>
      <c r="CW432" s="415"/>
      <c r="CX432" s="415"/>
      <c r="CY432" s="415"/>
      <c r="CZ432" s="415"/>
      <c r="DA432" s="415"/>
      <c r="DB432" s="415"/>
      <c r="DC432" s="415"/>
      <c r="DD432" s="415"/>
      <c r="DE432" s="415"/>
      <c r="DF432" s="415"/>
      <c r="DG432" s="415"/>
      <c r="DH432" s="415"/>
      <c r="DI432" s="415"/>
      <c r="DJ432" s="415"/>
      <c r="DK432" s="415"/>
      <c r="DL432" s="415"/>
      <c r="DM432" s="415"/>
      <c r="DN432" s="415"/>
      <c r="DO432" s="415"/>
      <c r="DP432" s="415"/>
      <c r="DQ432" s="415"/>
      <c r="DR432" s="415"/>
      <c r="DS432" s="415"/>
      <c r="DT432" s="415"/>
      <c r="DU432" s="415"/>
      <c r="DV432" s="415"/>
      <c r="DW432" s="415"/>
      <c r="DX432" s="415"/>
      <c r="DY432" s="415"/>
      <c r="DZ432" s="415"/>
      <c r="EA432" s="415"/>
      <c r="EB432" s="415"/>
      <c r="EC432" s="415"/>
      <c r="ED432" s="415"/>
      <c r="EE432" s="415"/>
      <c r="EF432" s="415"/>
      <c r="EG432" s="415"/>
      <c r="EH432" s="415"/>
      <c r="EI432" s="415"/>
      <c r="EJ432" s="415"/>
      <c r="EK432" s="415"/>
      <c r="EL432" s="415"/>
      <c r="EM432" s="415"/>
      <c r="EN432" s="415"/>
      <c r="EO432" s="415"/>
      <c r="EP432" s="415"/>
      <c r="EQ432" s="415"/>
      <c r="ER432" s="415"/>
      <c r="ES432" s="415"/>
      <c r="ET432" s="415"/>
      <c r="EU432" s="415"/>
      <c r="EV432" s="415"/>
      <c r="EW432" s="415"/>
      <c r="EX432" s="415"/>
      <c r="EY432" s="415"/>
      <c r="EZ432" s="415"/>
      <c r="FA432" s="415"/>
      <c r="FB432" s="415"/>
      <c r="FC432" s="415"/>
      <c r="FD432" s="415"/>
      <c r="FE432" s="415"/>
      <c r="FF432" s="415"/>
      <c r="FG432" s="415"/>
      <c r="FH432" s="415"/>
      <c r="FI432" s="415"/>
      <c r="FJ432" s="415"/>
      <c r="FK432" s="415"/>
      <c r="FL432" s="415"/>
      <c r="FM432" s="415"/>
      <c r="FN432" s="415"/>
      <c r="FO432" s="415"/>
      <c r="FP432" s="415"/>
      <c r="FQ432" s="415"/>
      <c r="FR432" s="415"/>
      <c r="FS432" s="415"/>
      <c r="FT432" s="415"/>
      <c r="FU432" s="415"/>
      <c r="FV432" s="415"/>
      <c r="FW432" s="415"/>
      <c r="FX432" s="415"/>
      <c r="FY432" s="415"/>
      <c r="FZ432" s="415"/>
      <c r="GA432" s="415"/>
      <c r="GB432" s="415"/>
      <c r="GC432" s="415"/>
      <c r="GD432" s="415"/>
      <c r="GE432" s="415"/>
      <c r="GF432" s="415"/>
      <c r="GG432" s="415"/>
      <c r="GH432" s="415"/>
      <c r="GI432" s="415"/>
      <c r="GJ432" s="415"/>
      <c r="GK432" s="415"/>
      <c r="GL432" s="415"/>
      <c r="GM432" s="415"/>
      <c r="GN432" s="415"/>
      <c r="GO432" s="415"/>
      <c r="GP432" s="415"/>
      <c r="GQ432" s="415"/>
      <c r="GR432" s="415"/>
      <c r="GS432" s="415"/>
      <c r="GT432" s="415"/>
      <c r="GU432" s="415"/>
      <c r="GV432" s="417" t="str">
        <f t="shared" si="537"/>
        <v/>
      </c>
      <c r="GW432" s="415"/>
    </row>
    <row r="433" spans="1:205">
      <c r="A433" s="418"/>
      <c r="B433" s="418"/>
      <c r="C433" s="454"/>
      <c r="D433" s="415"/>
      <c r="E433" s="415"/>
      <c r="F433" s="415"/>
      <c r="G433" s="415"/>
      <c r="H433" s="415"/>
      <c r="I433" s="415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5"/>
      <c r="BJ433" s="415"/>
      <c r="BK433" s="415"/>
      <c r="BL433" s="415"/>
      <c r="BM433" s="415"/>
      <c r="BN433" s="415"/>
      <c r="BO433" s="415"/>
      <c r="BP433" s="415"/>
      <c r="BQ433" s="415"/>
      <c r="BR433" s="415"/>
      <c r="BS433" s="415"/>
      <c r="BT433" s="415"/>
      <c r="BU433" s="415"/>
      <c r="BV433" s="415"/>
      <c r="BW433" s="415"/>
      <c r="BX433" s="415"/>
      <c r="BY433" s="415"/>
      <c r="BZ433" s="415"/>
      <c r="CA433" s="415"/>
      <c r="CB433" s="415"/>
      <c r="CC433" s="415"/>
      <c r="CD433" s="415"/>
      <c r="CE433" s="415"/>
      <c r="CF433" s="415"/>
      <c r="CG433" s="415"/>
      <c r="CH433" s="415"/>
      <c r="CI433" s="415"/>
      <c r="CJ433" s="415"/>
      <c r="CK433" s="415"/>
      <c r="CL433" s="415"/>
      <c r="CM433" s="415"/>
      <c r="CN433" s="415"/>
      <c r="CO433" s="415"/>
      <c r="CP433" s="415"/>
      <c r="CQ433" s="415"/>
      <c r="CR433" s="415"/>
      <c r="CS433" s="415"/>
      <c r="CT433" s="415"/>
      <c r="CU433" s="415"/>
      <c r="CV433" s="415"/>
      <c r="CW433" s="415"/>
      <c r="CX433" s="415"/>
      <c r="CY433" s="415"/>
      <c r="CZ433" s="415"/>
      <c r="DA433" s="415"/>
      <c r="DB433" s="415"/>
      <c r="DC433" s="415"/>
      <c r="DD433" s="415"/>
      <c r="DE433" s="415"/>
      <c r="DF433" s="415"/>
      <c r="DG433" s="415"/>
      <c r="DH433" s="415"/>
      <c r="DI433" s="415"/>
      <c r="DJ433" s="415"/>
      <c r="DK433" s="415"/>
      <c r="DL433" s="415"/>
      <c r="DM433" s="415"/>
      <c r="DN433" s="415"/>
      <c r="DO433" s="415"/>
      <c r="DP433" s="415"/>
      <c r="DQ433" s="415"/>
      <c r="DR433" s="415"/>
      <c r="DS433" s="415"/>
      <c r="DT433" s="415"/>
      <c r="DU433" s="415"/>
      <c r="DV433" s="415"/>
      <c r="DW433" s="415"/>
      <c r="DX433" s="415"/>
      <c r="DY433" s="415"/>
      <c r="DZ433" s="415"/>
      <c r="EA433" s="415"/>
      <c r="EB433" s="415"/>
      <c r="EC433" s="415"/>
      <c r="ED433" s="415"/>
      <c r="EE433" s="415"/>
      <c r="EF433" s="415"/>
      <c r="EG433" s="415"/>
      <c r="EH433" s="415"/>
      <c r="EI433" s="415"/>
      <c r="EJ433" s="415"/>
      <c r="EK433" s="415"/>
      <c r="EL433" s="415"/>
      <c r="EM433" s="415"/>
      <c r="EN433" s="415"/>
      <c r="EO433" s="415"/>
      <c r="EP433" s="415"/>
      <c r="EQ433" s="415"/>
      <c r="ER433" s="415"/>
      <c r="ES433" s="415"/>
      <c r="ET433" s="415"/>
      <c r="EU433" s="415"/>
      <c r="EV433" s="415"/>
      <c r="EW433" s="415"/>
      <c r="EX433" s="415"/>
      <c r="EY433" s="415"/>
      <c r="EZ433" s="415"/>
      <c r="FA433" s="415"/>
      <c r="FB433" s="415"/>
      <c r="FC433" s="415"/>
      <c r="FD433" s="415"/>
      <c r="FE433" s="415"/>
      <c r="FF433" s="415"/>
      <c r="FG433" s="415"/>
      <c r="FH433" s="415"/>
      <c r="FI433" s="415"/>
      <c r="FJ433" s="415"/>
      <c r="FK433" s="415"/>
      <c r="FL433" s="415"/>
      <c r="FM433" s="415"/>
      <c r="FN433" s="415"/>
      <c r="FO433" s="415"/>
      <c r="FP433" s="415"/>
      <c r="FQ433" s="415"/>
      <c r="FR433" s="415"/>
      <c r="FS433" s="415"/>
      <c r="FT433" s="415"/>
      <c r="FU433" s="415"/>
      <c r="FV433" s="415"/>
      <c r="FW433" s="415"/>
      <c r="FX433" s="415"/>
      <c r="FY433" s="415"/>
      <c r="FZ433" s="415"/>
      <c r="GA433" s="415"/>
      <c r="GB433" s="415"/>
      <c r="GC433" s="415"/>
      <c r="GD433" s="415"/>
      <c r="GE433" s="415"/>
      <c r="GF433" s="415"/>
      <c r="GG433" s="415"/>
      <c r="GH433" s="415"/>
      <c r="GI433" s="415"/>
      <c r="GJ433" s="415"/>
      <c r="GK433" s="415"/>
      <c r="GL433" s="415"/>
      <c r="GM433" s="415"/>
      <c r="GN433" s="415"/>
      <c r="GO433" s="415"/>
      <c r="GP433" s="415"/>
      <c r="GQ433" s="415"/>
      <c r="GR433" s="415"/>
      <c r="GS433" s="415"/>
      <c r="GT433" s="415"/>
      <c r="GU433" s="415"/>
      <c r="GV433" s="417" t="str">
        <f t="shared" si="537"/>
        <v/>
      </c>
      <c r="GW433" s="415"/>
    </row>
    <row r="434" spans="1:205">
      <c r="A434" s="418"/>
      <c r="B434" s="418"/>
      <c r="C434" s="454"/>
      <c r="D434" s="415"/>
      <c r="E434" s="415"/>
      <c r="F434" s="415"/>
      <c r="G434" s="415"/>
      <c r="H434" s="415"/>
      <c r="I434" s="415"/>
      <c r="J434" s="415"/>
      <c r="K434" s="415"/>
      <c r="L434" s="415"/>
      <c r="M434" s="415"/>
      <c r="N434" s="415"/>
      <c r="O434" s="415"/>
      <c r="P434" s="415"/>
      <c r="Q434" s="415"/>
      <c r="R434" s="415"/>
      <c r="S434" s="415"/>
      <c r="T434" s="415"/>
      <c r="U434" s="415"/>
      <c r="V434" s="415"/>
      <c r="W434" s="415"/>
      <c r="X434" s="415"/>
      <c r="Y434" s="415"/>
      <c r="Z434" s="415"/>
      <c r="AA434" s="415"/>
      <c r="AB434" s="415"/>
      <c r="AC434" s="415"/>
      <c r="AD434" s="415"/>
      <c r="AE434" s="415"/>
      <c r="AF434" s="415"/>
      <c r="AG434" s="415"/>
      <c r="AH434" s="415"/>
      <c r="AI434" s="415"/>
      <c r="AJ434" s="415"/>
      <c r="AK434" s="415"/>
      <c r="AL434" s="415"/>
      <c r="AM434" s="415"/>
      <c r="AN434" s="415"/>
      <c r="AO434" s="415"/>
      <c r="AP434" s="415"/>
      <c r="AQ434" s="415"/>
      <c r="AR434" s="415"/>
      <c r="AS434" s="415"/>
      <c r="AT434" s="415"/>
      <c r="AU434" s="415"/>
      <c r="AV434" s="415"/>
      <c r="AW434" s="415"/>
      <c r="AX434" s="415"/>
      <c r="AY434" s="415"/>
      <c r="AZ434" s="415"/>
      <c r="BA434" s="415"/>
      <c r="BB434" s="415"/>
      <c r="BC434" s="415"/>
      <c r="BD434" s="415"/>
      <c r="BE434" s="415"/>
      <c r="BF434" s="415"/>
      <c r="BG434" s="415"/>
      <c r="BH434" s="415"/>
      <c r="BI434" s="415"/>
      <c r="BJ434" s="415"/>
      <c r="BK434" s="415"/>
      <c r="BL434" s="415"/>
      <c r="BM434" s="415"/>
      <c r="BN434" s="415"/>
      <c r="BO434" s="415"/>
      <c r="BP434" s="415"/>
      <c r="BQ434" s="415"/>
      <c r="BR434" s="415"/>
      <c r="BS434" s="415"/>
      <c r="BT434" s="415"/>
      <c r="BU434" s="415"/>
      <c r="BV434" s="415"/>
      <c r="BW434" s="415"/>
      <c r="BX434" s="415"/>
      <c r="BY434" s="415"/>
      <c r="BZ434" s="415"/>
      <c r="CA434" s="415"/>
      <c r="CB434" s="415"/>
      <c r="CC434" s="415"/>
      <c r="CD434" s="415"/>
      <c r="CE434" s="415"/>
      <c r="CF434" s="415"/>
      <c r="CG434" s="415"/>
      <c r="CH434" s="415"/>
      <c r="CI434" s="415"/>
      <c r="CJ434" s="415"/>
      <c r="CK434" s="415"/>
      <c r="CL434" s="415"/>
      <c r="CM434" s="415"/>
      <c r="CN434" s="415"/>
      <c r="CO434" s="415"/>
      <c r="CP434" s="415"/>
      <c r="CQ434" s="415"/>
      <c r="CR434" s="415"/>
      <c r="CS434" s="415"/>
      <c r="CT434" s="415"/>
      <c r="CU434" s="415"/>
      <c r="CV434" s="415"/>
      <c r="CW434" s="415"/>
      <c r="CX434" s="415"/>
      <c r="CY434" s="415"/>
      <c r="CZ434" s="415"/>
      <c r="DA434" s="415"/>
      <c r="DB434" s="415"/>
      <c r="DC434" s="415"/>
      <c r="DD434" s="415"/>
      <c r="DE434" s="415"/>
      <c r="DF434" s="415"/>
      <c r="DG434" s="415"/>
      <c r="DH434" s="415"/>
      <c r="DI434" s="415"/>
      <c r="DJ434" s="415"/>
      <c r="DK434" s="415"/>
      <c r="DL434" s="415"/>
      <c r="DM434" s="415"/>
      <c r="DN434" s="415"/>
      <c r="DO434" s="415"/>
      <c r="DP434" s="415"/>
      <c r="DQ434" s="415"/>
      <c r="DR434" s="415"/>
      <c r="DS434" s="415"/>
      <c r="DT434" s="415"/>
      <c r="DU434" s="415"/>
      <c r="DV434" s="415"/>
      <c r="DW434" s="415"/>
      <c r="DX434" s="415"/>
      <c r="DY434" s="415"/>
      <c r="DZ434" s="415"/>
      <c r="EA434" s="415"/>
      <c r="EB434" s="415"/>
      <c r="EC434" s="415"/>
      <c r="ED434" s="415"/>
      <c r="EE434" s="415"/>
      <c r="EF434" s="415"/>
      <c r="EG434" s="415"/>
      <c r="EH434" s="415"/>
      <c r="EI434" s="415"/>
      <c r="EJ434" s="415"/>
      <c r="EK434" s="415"/>
      <c r="EL434" s="415"/>
      <c r="EM434" s="415"/>
      <c r="EN434" s="415"/>
      <c r="EO434" s="415"/>
      <c r="EP434" s="415"/>
      <c r="EQ434" s="415"/>
      <c r="ER434" s="415"/>
      <c r="ES434" s="415"/>
      <c r="ET434" s="415"/>
      <c r="EU434" s="415"/>
      <c r="EV434" s="415"/>
      <c r="EW434" s="415"/>
      <c r="EX434" s="415"/>
      <c r="EY434" s="415"/>
      <c r="EZ434" s="415"/>
      <c r="FA434" s="415"/>
      <c r="FB434" s="415"/>
      <c r="FC434" s="415"/>
      <c r="FD434" s="415"/>
      <c r="FE434" s="415"/>
      <c r="FF434" s="415"/>
      <c r="FG434" s="415"/>
      <c r="FH434" s="415"/>
      <c r="FI434" s="415"/>
      <c r="FJ434" s="415"/>
      <c r="FK434" s="415"/>
      <c r="FL434" s="415"/>
      <c r="FM434" s="415"/>
      <c r="FN434" s="415"/>
      <c r="FO434" s="415"/>
      <c r="FP434" s="415"/>
      <c r="FQ434" s="415"/>
      <c r="FR434" s="415"/>
      <c r="FS434" s="415"/>
      <c r="FT434" s="415"/>
      <c r="FU434" s="415"/>
      <c r="FV434" s="415"/>
      <c r="FW434" s="415"/>
      <c r="FX434" s="415"/>
      <c r="FY434" s="415"/>
      <c r="FZ434" s="415"/>
      <c r="GA434" s="415"/>
      <c r="GB434" s="415"/>
      <c r="GC434" s="415"/>
      <c r="GD434" s="415"/>
      <c r="GE434" s="415"/>
      <c r="GF434" s="415"/>
      <c r="GG434" s="415"/>
      <c r="GH434" s="415"/>
      <c r="GI434" s="415"/>
      <c r="GJ434" s="415"/>
      <c r="GK434" s="415"/>
      <c r="GL434" s="415"/>
      <c r="GM434" s="415"/>
      <c r="GN434" s="415"/>
      <c r="GO434" s="415"/>
      <c r="GP434" s="415"/>
      <c r="GQ434" s="415"/>
      <c r="GR434" s="415"/>
      <c r="GS434" s="415"/>
      <c r="GT434" s="415"/>
      <c r="GU434" s="415"/>
      <c r="GV434" s="417" t="str">
        <f t="shared" si="537"/>
        <v/>
      </c>
      <c r="GW434" s="415"/>
    </row>
    <row r="435" spans="1:205">
      <c r="A435" s="418"/>
      <c r="B435" s="418"/>
      <c r="C435" s="454"/>
      <c r="D435" s="415"/>
      <c r="E435" s="415"/>
      <c r="F435" s="415"/>
      <c r="G435" s="415"/>
      <c r="H435" s="415"/>
      <c r="I435" s="415"/>
      <c r="J435" s="415"/>
      <c r="K435" s="415"/>
      <c r="L435" s="415"/>
      <c r="M435" s="415"/>
      <c r="N435" s="415"/>
      <c r="O435" s="415"/>
      <c r="P435" s="415"/>
      <c r="Q435" s="415"/>
      <c r="R435" s="415"/>
      <c r="S435" s="415"/>
      <c r="T435" s="415"/>
      <c r="U435" s="415"/>
      <c r="V435" s="415"/>
      <c r="W435" s="415"/>
      <c r="X435" s="415"/>
      <c r="Y435" s="415"/>
      <c r="Z435" s="415"/>
      <c r="AA435" s="415"/>
      <c r="AB435" s="415"/>
      <c r="AC435" s="415"/>
      <c r="AD435" s="415"/>
      <c r="AE435" s="415"/>
      <c r="AF435" s="415"/>
      <c r="AG435" s="415"/>
      <c r="AH435" s="415"/>
      <c r="AI435" s="415"/>
      <c r="AJ435" s="415"/>
      <c r="AK435" s="415"/>
      <c r="AL435" s="415"/>
      <c r="AM435" s="415"/>
      <c r="AN435" s="415"/>
      <c r="AO435" s="415"/>
      <c r="AP435" s="415"/>
      <c r="AQ435" s="415"/>
      <c r="AR435" s="415"/>
      <c r="AS435" s="415"/>
      <c r="AT435" s="415"/>
      <c r="AU435" s="415"/>
      <c r="AV435" s="415"/>
      <c r="AW435" s="415"/>
      <c r="AX435" s="415"/>
      <c r="AY435" s="415"/>
      <c r="AZ435" s="415"/>
      <c r="BA435" s="415"/>
      <c r="BB435" s="415"/>
      <c r="BC435" s="415"/>
      <c r="BD435" s="415"/>
      <c r="BE435" s="415"/>
      <c r="BF435" s="415"/>
      <c r="BG435" s="415"/>
      <c r="BH435" s="415"/>
      <c r="BI435" s="415"/>
      <c r="BJ435" s="415"/>
      <c r="BK435" s="415"/>
      <c r="BL435" s="415"/>
      <c r="BM435" s="415"/>
      <c r="BN435" s="415"/>
      <c r="BO435" s="415"/>
      <c r="BP435" s="415"/>
      <c r="BQ435" s="415"/>
      <c r="BR435" s="415"/>
      <c r="BS435" s="415"/>
      <c r="BT435" s="415"/>
      <c r="BU435" s="415"/>
      <c r="BV435" s="415"/>
      <c r="BW435" s="415"/>
      <c r="BX435" s="415"/>
      <c r="BY435" s="415"/>
      <c r="BZ435" s="415"/>
      <c r="CA435" s="415"/>
      <c r="CB435" s="415"/>
      <c r="CC435" s="415"/>
      <c r="CD435" s="415"/>
      <c r="CE435" s="415"/>
      <c r="CF435" s="415"/>
      <c r="CG435" s="415"/>
      <c r="CH435" s="415"/>
      <c r="CI435" s="415"/>
      <c r="CJ435" s="415"/>
      <c r="CK435" s="415"/>
      <c r="CL435" s="415"/>
      <c r="CM435" s="415"/>
      <c r="CN435" s="415"/>
      <c r="CO435" s="415"/>
      <c r="CP435" s="415"/>
      <c r="CQ435" s="415"/>
      <c r="CR435" s="415"/>
      <c r="CS435" s="415"/>
      <c r="CT435" s="415"/>
      <c r="CU435" s="415"/>
      <c r="CV435" s="415"/>
      <c r="CW435" s="415"/>
      <c r="CX435" s="415"/>
      <c r="CY435" s="415"/>
      <c r="CZ435" s="415"/>
      <c r="DA435" s="415"/>
      <c r="DB435" s="415"/>
      <c r="DC435" s="415"/>
      <c r="DD435" s="415"/>
      <c r="DE435" s="415"/>
      <c r="DF435" s="415"/>
      <c r="DG435" s="415"/>
      <c r="DH435" s="415"/>
      <c r="DI435" s="415"/>
      <c r="DJ435" s="415"/>
      <c r="DK435" s="415"/>
      <c r="DL435" s="415"/>
      <c r="DM435" s="415"/>
      <c r="DN435" s="415"/>
      <c r="DO435" s="415"/>
      <c r="DP435" s="415"/>
      <c r="DQ435" s="415"/>
      <c r="DR435" s="415"/>
      <c r="DS435" s="415"/>
      <c r="DT435" s="415"/>
      <c r="DU435" s="415"/>
      <c r="DV435" s="415"/>
      <c r="DW435" s="415"/>
      <c r="DX435" s="415"/>
      <c r="DY435" s="415"/>
      <c r="DZ435" s="415"/>
      <c r="EA435" s="415"/>
      <c r="EB435" s="415"/>
      <c r="EC435" s="415"/>
      <c r="ED435" s="415"/>
      <c r="EE435" s="415"/>
      <c r="EF435" s="415"/>
      <c r="EG435" s="415"/>
      <c r="EH435" s="415"/>
      <c r="EI435" s="415"/>
      <c r="EJ435" s="415"/>
      <c r="EK435" s="415"/>
      <c r="EL435" s="415"/>
      <c r="EM435" s="415"/>
      <c r="EN435" s="415"/>
      <c r="EO435" s="415"/>
      <c r="EP435" s="415"/>
      <c r="EQ435" s="415"/>
      <c r="ER435" s="415"/>
      <c r="ES435" s="415"/>
      <c r="ET435" s="415"/>
      <c r="EU435" s="415"/>
      <c r="EV435" s="415"/>
      <c r="EW435" s="415"/>
      <c r="EX435" s="415"/>
      <c r="EY435" s="415"/>
      <c r="EZ435" s="415"/>
      <c r="FA435" s="415"/>
      <c r="FB435" s="415"/>
      <c r="FC435" s="415"/>
      <c r="FD435" s="415"/>
      <c r="FE435" s="415"/>
      <c r="FF435" s="415"/>
      <c r="FG435" s="415"/>
      <c r="FH435" s="415"/>
      <c r="FI435" s="415"/>
      <c r="FJ435" s="415"/>
      <c r="FK435" s="415"/>
      <c r="FL435" s="415"/>
      <c r="FM435" s="415"/>
      <c r="FN435" s="415"/>
      <c r="FO435" s="415"/>
      <c r="FP435" s="415"/>
      <c r="FQ435" s="415"/>
      <c r="FR435" s="415"/>
      <c r="FS435" s="415"/>
      <c r="FT435" s="415"/>
      <c r="FU435" s="415"/>
      <c r="FV435" s="415"/>
      <c r="FW435" s="415"/>
      <c r="FX435" s="415"/>
      <c r="FY435" s="415"/>
      <c r="FZ435" s="415"/>
      <c r="GA435" s="415"/>
      <c r="GB435" s="415"/>
      <c r="GC435" s="415"/>
      <c r="GD435" s="415"/>
      <c r="GE435" s="415"/>
      <c r="GF435" s="415"/>
      <c r="GG435" s="415"/>
      <c r="GH435" s="415"/>
      <c r="GI435" s="415"/>
      <c r="GJ435" s="415"/>
      <c r="GK435" s="415"/>
      <c r="GL435" s="415"/>
      <c r="GM435" s="415"/>
      <c r="GN435" s="415"/>
      <c r="GO435" s="415"/>
      <c r="GP435" s="415"/>
      <c r="GQ435" s="415"/>
      <c r="GR435" s="415"/>
      <c r="GS435" s="415"/>
      <c r="GT435" s="415"/>
      <c r="GU435" s="415"/>
      <c r="GV435" s="417" t="str">
        <f t="shared" si="537"/>
        <v/>
      </c>
      <c r="GW435" s="415"/>
    </row>
    <row r="436" spans="1:205">
      <c r="A436" s="418"/>
      <c r="B436" s="418"/>
      <c r="C436" s="454"/>
      <c r="D436" s="415"/>
      <c r="E436" s="415"/>
      <c r="F436" s="415"/>
      <c r="G436" s="415"/>
      <c r="H436" s="415"/>
      <c r="I436" s="415"/>
      <c r="J436" s="415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  <c r="AD436" s="415"/>
      <c r="AE436" s="415"/>
      <c r="AF436" s="415"/>
      <c r="AG436" s="415"/>
      <c r="AH436" s="415"/>
      <c r="AI436" s="415"/>
      <c r="AJ436" s="415"/>
      <c r="AK436" s="415"/>
      <c r="AL436" s="415"/>
      <c r="AM436" s="415"/>
      <c r="AN436" s="415"/>
      <c r="AO436" s="415"/>
      <c r="AP436" s="415"/>
      <c r="AQ436" s="415"/>
      <c r="AR436" s="415"/>
      <c r="AS436" s="415"/>
      <c r="AT436" s="415"/>
      <c r="AU436" s="415"/>
      <c r="AV436" s="415"/>
      <c r="AW436" s="415"/>
      <c r="AX436" s="415"/>
      <c r="AY436" s="415"/>
      <c r="AZ436" s="415"/>
      <c r="BA436" s="415"/>
      <c r="BB436" s="415"/>
      <c r="BC436" s="415"/>
      <c r="BD436" s="415"/>
      <c r="BE436" s="415"/>
      <c r="BF436" s="415"/>
      <c r="BG436" s="415"/>
      <c r="BH436" s="415"/>
      <c r="BI436" s="415"/>
      <c r="BJ436" s="415"/>
      <c r="BK436" s="415"/>
      <c r="BL436" s="415"/>
      <c r="BM436" s="415"/>
      <c r="BN436" s="415"/>
      <c r="BO436" s="415"/>
      <c r="BP436" s="415"/>
      <c r="BQ436" s="415"/>
      <c r="BR436" s="415"/>
      <c r="BS436" s="415"/>
      <c r="BT436" s="415"/>
      <c r="BU436" s="415"/>
      <c r="BV436" s="415"/>
      <c r="BW436" s="415"/>
      <c r="BX436" s="415"/>
      <c r="BY436" s="415"/>
      <c r="BZ436" s="415"/>
      <c r="CA436" s="415"/>
      <c r="CB436" s="415"/>
      <c r="CC436" s="415"/>
      <c r="CD436" s="415"/>
      <c r="CE436" s="415"/>
      <c r="CF436" s="415"/>
      <c r="CG436" s="415"/>
      <c r="CH436" s="415"/>
      <c r="CI436" s="415"/>
      <c r="CJ436" s="415"/>
      <c r="CK436" s="415"/>
      <c r="CL436" s="415"/>
      <c r="CM436" s="415"/>
      <c r="CN436" s="415"/>
      <c r="CO436" s="415"/>
      <c r="CP436" s="415"/>
      <c r="CQ436" s="415"/>
      <c r="CR436" s="415"/>
      <c r="CS436" s="415"/>
      <c r="CT436" s="415"/>
      <c r="CU436" s="415"/>
      <c r="CV436" s="415"/>
      <c r="CW436" s="415"/>
      <c r="CX436" s="415"/>
      <c r="CY436" s="415"/>
      <c r="CZ436" s="415"/>
      <c r="DA436" s="415"/>
      <c r="DB436" s="415"/>
      <c r="DC436" s="415"/>
      <c r="DD436" s="415"/>
      <c r="DE436" s="415"/>
      <c r="DF436" s="415"/>
      <c r="DG436" s="415"/>
      <c r="DH436" s="415"/>
      <c r="DI436" s="415"/>
      <c r="DJ436" s="415"/>
      <c r="DK436" s="415"/>
      <c r="DL436" s="415"/>
      <c r="DM436" s="415"/>
      <c r="DN436" s="415"/>
      <c r="DO436" s="415"/>
      <c r="DP436" s="415"/>
      <c r="DQ436" s="415"/>
      <c r="DR436" s="415"/>
      <c r="DS436" s="415"/>
      <c r="DT436" s="415"/>
      <c r="DU436" s="415"/>
      <c r="DV436" s="415"/>
      <c r="DW436" s="415"/>
      <c r="DX436" s="415"/>
      <c r="DY436" s="415"/>
      <c r="DZ436" s="415"/>
      <c r="EA436" s="415"/>
      <c r="EB436" s="415"/>
      <c r="EC436" s="415"/>
      <c r="ED436" s="415"/>
      <c r="EE436" s="415"/>
      <c r="EF436" s="415"/>
      <c r="EG436" s="415"/>
      <c r="EH436" s="415"/>
      <c r="EI436" s="415"/>
      <c r="EJ436" s="415"/>
      <c r="EK436" s="415"/>
      <c r="EL436" s="415"/>
      <c r="EM436" s="415"/>
      <c r="EN436" s="415"/>
      <c r="EO436" s="415"/>
      <c r="EP436" s="415"/>
      <c r="EQ436" s="415"/>
      <c r="ER436" s="415"/>
      <c r="ES436" s="415"/>
      <c r="ET436" s="415"/>
      <c r="EU436" s="415"/>
      <c r="EV436" s="415"/>
      <c r="EW436" s="415"/>
      <c r="EX436" s="415"/>
      <c r="EY436" s="415"/>
      <c r="EZ436" s="415"/>
      <c r="FA436" s="415"/>
      <c r="FB436" s="415"/>
      <c r="FC436" s="415"/>
      <c r="FD436" s="415"/>
      <c r="FE436" s="415"/>
      <c r="FF436" s="415"/>
      <c r="FG436" s="415"/>
      <c r="FH436" s="415"/>
      <c r="FI436" s="415"/>
      <c r="FJ436" s="415"/>
      <c r="FK436" s="415"/>
      <c r="FL436" s="415"/>
      <c r="FM436" s="415"/>
      <c r="FN436" s="415"/>
      <c r="FO436" s="415"/>
      <c r="FP436" s="415"/>
      <c r="FQ436" s="415"/>
      <c r="FR436" s="415"/>
      <c r="FS436" s="415"/>
      <c r="FT436" s="415"/>
      <c r="FU436" s="415"/>
      <c r="FV436" s="415"/>
      <c r="FW436" s="415"/>
      <c r="FX436" s="415"/>
      <c r="FY436" s="415"/>
      <c r="FZ436" s="415"/>
      <c r="GA436" s="415"/>
      <c r="GB436" s="415"/>
      <c r="GC436" s="415"/>
      <c r="GD436" s="415"/>
      <c r="GE436" s="415"/>
      <c r="GF436" s="415"/>
      <c r="GG436" s="415"/>
      <c r="GH436" s="415"/>
      <c r="GI436" s="415"/>
      <c r="GJ436" s="415"/>
      <c r="GK436" s="415"/>
      <c r="GL436" s="415"/>
      <c r="GM436" s="415"/>
      <c r="GN436" s="415"/>
      <c r="GO436" s="415"/>
      <c r="GP436" s="415"/>
      <c r="GQ436" s="415"/>
      <c r="GR436" s="415"/>
      <c r="GS436" s="415"/>
      <c r="GT436" s="415"/>
      <c r="GU436" s="415"/>
      <c r="GV436" s="417" t="str">
        <f t="shared" si="537"/>
        <v/>
      </c>
      <c r="GW436" s="415"/>
    </row>
    <row r="437" spans="1:205">
      <c r="A437" s="418"/>
      <c r="B437" s="418"/>
      <c r="C437" s="454"/>
      <c r="D437" s="415"/>
      <c r="E437" s="415"/>
      <c r="F437" s="415"/>
      <c r="G437" s="415"/>
      <c r="H437" s="415"/>
      <c r="I437" s="415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5"/>
      <c r="BJ437" s="415"/>
      <c r="BK437" s="415"/>
      <c r="BL437" s="415"/>
      <c r="BM437" s="415"/>
      <c r="BN437" s="415"/>
      <c r="BO437" s="415"/>
      <c r="BP437" s="415"/>
      <c r="BQ437" s="415"/>
      <c r="BR437" s="415"/>
      <c r="BS437" s="415"/>
      <c r="BT437" s="415"/>
      <c r="BU437" s="415"/>
      <c r="BV437" s="415"/>
      <c r="BW437" s="415"/>
      <c r="BX437" s="415"/>
      <c r="BY437" s="415"/>
      <c r="BZ437" s="415"/>
      <c r="CA437" s="415"/>
      <c r="CB437" s="415"/>
      <c r="CC437" s="415"/>
      <c r="CD437" s="415"/>
      <c r="CE437" s="415"/>
      <c r="CF437" s="415"/>
      <c r="CG437" s="415"/>
      <c r="CH437" s="415"/>
      <c r="CI437" s="415"/>
      <c r="CJ437" s="415"/>
      <c r="CK437" s="415"/>
      <c r="CL437" s="415"/>
      <c r="CM437" s="415"/>
      <c r="CN437" s="415"/>
      <c r="CO437" s="415"/>
      <c r="CP437" s="415"/>
      <c r="CQ437" s="415"/>
      <c r="CR437" s="415"/>
      <c r="CS437" s="415"/>
      <c r="CT437" s="415"/>
      <c r="CU437" s="415"/>
      <c r="CV437" s="415"/>
      <c r="CW437" s="415"/>
      <c r="CX437" s="415"/>
      <c r="CY437" s="415"/>
      <c r="CZ437" s="415"/>
      <c r="DA437" s="415"/>
      <c r="DB437" s="415"/>
      <c r="DC437" s="415"/>
      <c r="DD437" s="415"/>
      <c r="DE437" s="415"/>
      <c r="DF437" s="415"/>
      <c r="DG437" s="415"/>
      <c r="DH437" s="415"/>
      <c r="DI437" s="415"/>
      <c r="DJ437" s="415"/>
      <c r="DK437" s="415"/>
      <c r="DL437" s="415"/>
      <c r="DM437" s="415"/>
      <c r="DN437" s="415"/>
      <c r="DO437" s="415"/>
      <c r="DP437" s="415"/>
      <c r="DQ437" s="415"/>
      <c r="DR437" s="415"/>
      <c r="DS437" s="415"/>
      <c r="DT437" s="415"/>
      <c r="DU437" s="415"/>
      <c r="DV437" s="415"/>
      <c r="DW437" s="415"/>
      <c r="DX437" s="415"/>
      <c r="DY437" s="415"/>
      <c r="DZ437" s="415"/>
      <c r="EA437" s="415"/>
      <c r="EB437" s="415"/>
      <c r="EC437" s="415"/>
      <c r="ED437" s="415"/>
      <c r="EE437" s="415"/>
      <c r="EF437" s="415"/>
      <c r="EG437" s="415"/>
      <c r="EH437" s="415"/>
      <c r="EI437" s="415"/>
      <c r="EJ437" s="415"/>
      <c r="EK437" s="415"/>
      <c r="EL437" s="415"/>
      <c r="EM437" s="415"/>
      <c r="EN437" s="415"/>
      <c r="EO437" s="415"/>
      <c r="EP437" s="415"/>
      <c r="EQ437" s="415"/>
      <c r="ER437" s="415"/>
      <c r="ES437" s="415"/>
      <c r="ET437" s="415"/>
      <c r="EU437" s="415"/>
      <c r="EV437" s="415"/>
      <c r="EW437" s="415"/>
      <c r="EX437" s="415"/>
      <c r="EY437" s="415"/>
      <c r="EZ437" s="415"/>
      <c r="FA437" s="415"/>
      <c r="FB437" s="415"/>
      <c r="FC437" s="415"/>
      <c r="FD437" s="415"/>
      <c r="FE437" s="415"/>
      <c r="FF437" s="415"/>
      <c r="FG437" s="415"/>
      <c r="FH437" s="415"/>
      <c r="FI437" s="415"/>
      <c r="FJ437" s="415"/>
      <c r="FK437" s="415"/>
      <c r="FL437" s="415"/>
      <c r="FM437" s="415"/>
      <c r="FN437" s="415"/>
      <c r="FO437" s="415"/>
      <c r="FP437" s="415"/>
      <c r="FQ437" s="415"/>
      <c r="FR437" s="415"/>
      <c r="FS437" s="415"/>
      <c r="FT437" s="415"/>
      <c r="FU437" s="415"/>
      <c r="FV437" s="415"/>
      <c r="FW437" s="415"/>
      <c r="FX437" s="415"/>
      <c r="FY437" s="415"/>
      <c r="FZ437" s="415"/>
      <c r="GA437" s="415"/>
      <c r="GB437" s="415"/>
      <c r="GC437" s="415"/>
      <c r="GD437" s="415"/>
      <c r="GE437" s="415"/>
      <c r="GF437" s="415"/>
      <c r="GG437" s="415"/>
      <c r="GH437" s="415"/>
      <c r="GI437" s="415"/>
      <c r="GJ437" s="415"/>
      <c r="GK437" s="415"/>
      <c r="GL437" s="415"/>
      <c r="GM437" s="415"/>
      <c r="GN437" s="415"/>
      <c r="GO437" s="415"/>
      <c r="GP437" s="415"/>
      <c r="GQ437" s="415"/>
      <c r="GR437" s="415"/>
      <c r="GS437" s="415"/>
      <c r="GT437" s="415"/>
      <c r="GU437" s="415"/>
      <c r="GV437" s="417" t="str">
        <f t="shared" si="537"/>
        <v/>
      </c>
      <c r="GW437" s="415"/>
    </row>
    <row r="438" spans="1:205">
      <c r="A438" s="418"/>
      <c r="B438" s="418"/>
      <c r="C438" s="454"/>
      <c r="D438" s="415"/>
      <c r="E438" s="415"/>
      <c r="F438" s="415"/>
      <c r="G438" s="415"/>
      <c r="H438" s="415"/>
      <c r="I438" s="415"/>
      <c r="J438" s="415"/>
      <c r="K438" s="415"/>
      <c r="L438" s="415"/>
      <c r="M438" s="415"/>
      <c r="N438" s="415"/>
      <c r="O438" s="415"/>
      <c r="P438" s="415"/>
      <c r="Q438" s="415"/>
      <c r="R438" s="415"/>
      <c r="S438" s="415"/>
      <c r="T438" s="415"/>
      <c r="U438" s="415"/>
      <c r="V438" s="415"/>
      <c r="W438" s="415"/>
      <c r="X438" s="415"/>
      <c r="Y438" s="415"/>
      <c r="Z438" s="415"/>
      <c r="AA438" s="415"/>
      <c r="AB438" s="415"/>
      <c r="AC438" s="415"/>
      <c r="AD438" s="415"/>
      <c r="AE438" s="415"/>
      <c r="AF438" s="415"/>
      <c r="AG438" s="415"/>
      <c r="AH438" s="415"/>
      <c r="AI438" s="415"/>
      <c r="AJ438" s="415"/>
      <c r="AK438" s="415"/>
      <c r="AL438" s="415"/>
      <c r="AM438" s="415"/>
      <c r="AN438" s="415"/>
      <c r="AO438" s="415"/>
      <c r="AP438" s="415"/>
      <c r="AQ438" s="415"/>
      <c r="AR438" s="415"/>
      <c r="AS438" s="415"/>
      <c r="AT438" s="415"/>
      <c r="AU438" s="415"/>
      <c r="AV438" s="415"/>
      <c r="AW438" s="415"/>
      <c r="AX438" s="415"/>
      <c r="AY438" s="415"/>
      <c r="AZ438" s="415"/>
      <c r="BA438" s="415"/>
      <c r="BB438" s="415"/>
      <c r="BC438" s="415"/>
      <c r="BD438" s="415"/>
      <c r="BE438" s="415"/>
      <c r="BF438" s="415"/>
      <c r="BG438" s="415"/>
      <c r="BH438" s="415"/>
      <c r="BI438" s="415"/>
      <c r="BJ438" s="415"/>
      <c r="BK438" s="415"/>
      <c r="BL438" s="415"/>
      <c r="BM438" s="415"/>
      <c r="BN438" s="415"/>
      <c r="BO438" s="415"/>
      <c r="BP438" s="415"/>
      <c r="BQ438" s="415"/>
      <c r="BR438" s="415"/>
      <c r="BS438" s="415"/>
      <c r="BT438" s="415"/>
      <c r="BU438" s="415"/>
      <c r="BV438" s="415"/>
      <c r="BW438" s="415"/>
      <c r="BX438" s="415"/>
      <c r="BY438" s="415"/>
      <c r="BZ438" s="415"/>
      <c r="CA438" s="415"/>
      <c r="CB438" s="415"/>
      <c r="CC438" s="415"/>
      <c r="CD438" s="415"/>
      <c r="CE438" s="415"/>
      <c r="CF438" s="415"/>
      <c r="CG438" s="415"/>
      <c r="CH438" s="415"/>
      <c r="CI438" s="415"/>
      <c r="CJ438" s="415"/>
      <c r="CK438" s="415"/>
      <c r="CL438" s="415"/>
      <c r="CM438" s="415"/>
      <c r="CN438" s="415"/>
      <c r="CO438" s="415"/>
      <c r="CP438" s="415"/>
      <c r="CQ438" s="415"/>
      <c r="CR438" s="415"/>
      <c r="CS438" s="415"/>
      <c r="CT438" s="415"/>
      <c r="CU438" s="415"/>
      <c r="CV438" s="415"/>
      <c r="CW438" s="415"/>
      <c r="CX438" s="415"/>
      <c r="CY438" s="415"/>
      <c r="CZ438" s="415"/>
      <c r="DA438" s="415"/>
      <c r="DB438" s="415"/>
      <c r="DC438" s="415"/>
      <c r="DD438" s="415"/>
      <c r="DE438" s="415"/>
      <c r="DF438" s="415"/>
      <c r="DG438" s="415"/>
      <c r="DH438" s="415"/>
      <c r="DI438" s="415"/>
      <c r="DJ438" s="415"/>
      <c r="DK438" s="415"/>
      <c r="DL438" s="415"/>
      <c r="DM438" s="415"/>
      <c r="DN438" s="415"/>
      <c r="DO438" s="415"/>
      <c r="DP438" s="415"/>
      <c r="DQ438" s="415"/>
      <c r="DR438" s="415"/>
      <c r="DS438" s="415"/>
      <c r="DT438" s="415"/>
      <c r="DU438" s="415"/>
      <c r="DV438" s="415"/>
      <c r="DW438" s="415"/>
      <c r="DX438" s="415"/>
      <c r="DY438" s="415"/>
      <c r="DZ438" s="415"/>
      <c r="EA438" s="415"/>
      <c r="EB438" s="415"/>
      <c r="EC438" s="415"/>
      <c r="ED438" s="415"/>
      <c r="EE438" s="415"/>
      <c r="EF438" s="415"/>
      <c r="EG438" s="415"/>
      <c r="EH438" s="415"/>
      <c r="EI438" s="415"/>
      <c r="EJ438" s="415"/>
      <c r="EK438" s="415"/>
      <c r="EL438" s="415"/>
      <c r="EM438" s="415"/>
      <c r="EN438" s="415"/>
      <c r="EO438" s="415"/>
      <c r="EP438" s="415"/>
      <c r="EQ438" s="415"/>
      <c r="ER438" s="415"/>
      <c r="ES438" s="415"/>
      <c r="ET438" s="415"/>
      <c r="EU438" s="415"/>
      <c r="EV438" s="415"/>
      <c r="EW438" s="415"/>
      <c r="EX438" s="415"/>
      <c r="EY438" s="415"/>
      <c r="EZ438" s="415"/>
      <c r="FA438" s="415"/>
      <c r="FB438" s="415"/>
      <c r="FC438" s="415"/>
      <c r="FD438" s="415"/>
      <c r="FE438" s="415"/>
      <c r="FF438" s="415"/>
      <c r="FG438" s="415"/>
      <c r="FH438" s="415"/>
      <c r="FI438" s="415"/>
      <c r="FJ438" s="415"/>
      <c r="FK438" s="415"/>
      <c r="FL438" s="415"/>
      <c r="FM438" s="415"/>
      <c r="FN438" s="415"/>
      <c r="FO438" s="415"/>
      <c r="FP438" s="415"/>
      <c r="FQ438" s="415"/>
      <c r="FR438" s="415"/>
      <c r="FS438" s="415"/>
      <c r="FT438" s="415"/>
      <c r="FU438" s="415"/>
      <c r="FV438" s="415"/>
      <c r="FW438" s="415"/>
      <c r="FX438" s="415"/>
      <c r="FY438" s="415"/>
      <c r="FZ438" s="415"/>
      <c r="GA438" s="415"/>
      <c r="GB438" s="415"/>
      <c r="GC438" s="415"/>
      <c r="GD438" s="415"/>
      <c r="GE438" s="415"/>
      <c r="GF438" s="415"/>
      <c r="GG438" s="415"/>
      <c r="GH438" s="415"/>
      <c r="GI438" s="415"/>
      <c r="GJ438" s="415"/>
      <c r="GK438" s="415"/>
      <c r="GL438" s="415"/>
      <c r="GM438" s="415"/>
      <c r="GN438" s="415"/>
      <c r="GO438" s="415"/>
      <c r="GP438" s="415"/>
      <c r="GQ438" s="415"/>
      <c r="GR438" s="415"/>
      <c r="GS438" s="415"/>
      <c r="GT438" s="415"/>
      <c r="GU438" s="415"/>
      <c r="GV438" s="417" t="str">
        <f t="shared" si="537"/>
        <v/>
      </c>
      <c r="GW438" s="415"/>
    </row>
    <row r="439" spans="1:205">
      <c r="A439" s="418"/>
      <c r="B439" s="418"/>
      <c r="C439" s="454"/>
      <c r="D439" s="415"/>
      <c r="E439" s="415"/>
      <c r="F439" s="415"/>
      <c r="G439" s="415"/>
      <c r="H439" s="415"/>
      <c r="I439" s="415"/>
      <c r="J439" s="415"/>
      <c r="K439" s="415"/>
      <c r="L439" s="415"/>
      <c r="M439" s="415"/>
      <c r="N439" s="415"/>
      <c r="O439" s="415"/>
      <c r="P439" s="415"/>
      <c r="Q439" s="415"/>
      <c r="R439" s="415"/>
      <c r="S439" s="415"/>
      <c r="T439" s="415"/>
      <c r="U439" s="415"/>
      <c r="V439" s="415"/>
      <c r="W439" s="415"/>
      <c r="X439" s="415"/>
      <c r="Y439" s="415"/>
      <c r="Z439" s="415"/>
      <c r="AA439" s="415"/>
      <c r="AB439" s="415"/>
      <c r="AC439" s="415"/>
      <c r="AD439" s="415"/>
      <c r="AE439" s="415"/>
      <c r="AF439" s="415"/>
      <c r="AG439" s="415"/>
      <c r="AH439" s="415"/>
      <c r="AI439" s="415"/>
      <c r="AJ439" s="415"/>
      <c r="AK439" s="415"/>
      <c r="AL439" s="415"/>
      <c r="AM439" s="415"/>
      <c r="AN439" s="415"/>
      <c r="AO439" s="415"/>
      <c r="AP439" s="415"/>
      <c r="AQ439" s="415"/>
      <c r="AR439" s="415"/>
      <c r="AS439" s="415"/>
      <c r="AT439" s="415"/>
      <c r="AU439" s="415"/>
      <c r="AV439" s="415"/>
      <c r="AW439" s="415"/>
      <c r="AX439" s="415"/>
      <c r="AY439" s="415"/>
      <c r="AZ439" s="415"/>
      <c r="BA439" s="415"/>
      <c r="BB439" s="415"/>
      <c r="BC439" s="415"/>
      <c r="BD439" s="415"/>
      <c r="BE439" s="415"/>
      <c r="BF439" s="415"/>
      <c r="BG439" s="415"/>
      <c r="BH439" s="415"/>
      <c r="BI439" s="415"/>
      <c r="BJ439" s="415"/>
      <c r="BK439" s="415"/>
      <c r="BL439" s="415"/>
      <c r="BM439" s="415"/>
      <c r="BN439" s="415"/>
      <c r="BO439" s="415"/>
      <c r="BP439" s="415"/>
      <c r="BQ439" s="415"/>
      <c r="BR439" s="415"/>
      <c r="BS439" s="415"/>
      <c r="BT439" s="415"/>
      <c r="BU439" s="415"/>
      <c r="BV439" s="415"/>
      <c r="BW439" s="415"/>
      <c r="BX439" s="415"/>
      <c r="BY439" s="415"/>
      <c r="BZ439" s="415"/>
      <c r="CA439" s="415"/>
      <c r="CB439" s="415"/>
      <c r="CC439" s="415"/>
      <c r="CD439" s="415"/>
      <c r="CE439" s="415"/>
      <c r="CF439" s="415"/>
      <c r="CG439" s="415"/>
      <c r="CH439" s="415"/>
      <c r="CI439" s="415"/>
      <c r="CJ439" s="415"/>
      <c r="CK439" s="415"/>
      <c r="CL439" s="415"/>
      <c r="CM439" s="415"/>
      <c r="CN439" s="415"/>
      <c r="CO439" s="415"/>
      <c r="CP439" s="415"/>
      <c r="CQ439" s="415"/>
      <c r="CR439" s="415"/>
      <c r="CS439" s="415"/>
      <c r="CT439" s="415"/>
      <c r="CU439" s="415"/>
      <c r="CV439" s="415"/>
      <c r="CW439" s="415"/>
      <c r="CX439" s="415"/>
      <c r="CY439" s="415"/>
      <c r="CZ439" s="415"/>
      <c r="DA439" s="415"/>
      <c r="DB439" s="415"/>
      <c r="DC439" s="415"/>
      <c r="DD439" s="415"/>
      <c r="DE439" s="415"/>
      <c r="DF439" s="415"/>
      <c r="DG439" s="415"/>
      <c r="DH439" s="415"/>
      <c r="DI439" s="415"/>
      <c r="DJ439" s="415"/>
      <c r="DK439" s="415"/>
      <c r="DL439" s="415"/>
      <c r="DM439" s="415"/>
      <c r="DN439" s="415"/>
      <c r="DO439" s="415"/>
      <c r="DP439" s="415"/>
      <c r="DQ439" s="415"/>
      <c r="DR439" s="415"/>
      <c r="DS439" s="415"/>
      <c r="DT439" s="415"/>
      <c r="DU439" s="415"/>
      <c r="DV439" s="415"/>
      <c r="DW439" s="415"/>
      <c r="DX439" s="415"/>
      <c r="DY439" s="415"/>
      <c r="DZ439" s="415"/>
      <c r="EA439" s="415"/>
      <c r="EB439" s="415"/>
      <c r="EC439" s="415"/>
      <c r="ED439" s="415"/>
      <c r="EE439" s="415"/>
      <c r="EF439" s="415"/>
      <c r="EG439" s="415"/>
      <c r="EH439" s="415"/>
      <c r="EI439" s="415"/>
      <c r="EJ439" s="415"/>
      <c r="EK439" s="415"/>
      <c r="EL439" s="415"/>
      <c r="EM439" s="415"/>
      <c r="EN439" s="415"/>
      <c r="EO439" s="415"/>
      <c r="EP439" s="415"/>
      <c r="EQ439" s="415"/>
      <c r="ER439" s="415"/>
      <c r="ES439" s="415"/>
      <c r="ET439" s="415"/>
      <c r="EU439" s="415"/>
      <c r="EV439" s="415"/>
      <c r="EW439" s="415"/>
      <c r="EX439" s="415"/>
      <c r="EY439" s="415"/>
      <c r="EZ439" s="415"/>
      <c r="FA439" s="415"/>
      <c r="FB439" s="415"/>
      <c r="FC439" s="415"/>
      <c r="FD439" s="415"/>
      <c r="FE439" s="415"/>
      <c r="FF439" s="415"/>
      <c r="FG439" s="415"/>
      <c r="FH439" s="415"/>
      <c r="FI439" s="415"/>
      <c r="FJ439" s="415"/>
      <c r="FK439" s="415"/>
      <c r="FL439" s="415"/>
      <c r="FM439" s="415"/>
      <c r="FN439" s="415"/>
      <c r="FO439" s="415"/>
      <c r="FP439" s="415"/>
      <c r="FQ439" s="415"/>
      <c r="FR439" s="415"/>
      <c r="FS439" s="415"/>
      <c r="FT439" s="415"/>
      <c r="FU439" s="415"/>
      <c r="FV439" s="415"/>
      <c r="FW439" s="415"/>
      <c r="FX439" s="415"/>
      <c r="FY439" s="415"/>
      <c r="FZ439" s="415"/>
      <c r="GA439" s="415"/>
      <c r="GB439" s="415"/>
      <c r="GC439" s="415"/>
      <c r="GD439" s="415"/>
      <c r="GE439" s="415"/>
      <c r="GF439" s="415"/>
      <c r="GG439" s="415"/>
      <c r="GH439" s="415"/>
      <c r="GI439" s="415"/>
      <c r="GJ439" s="415"/>
      <c r="GK439" s="415"/>
      <c r="GL439" s="415"/>
      <c r="GM439" s="415"/>
      <c r="GN439" s="415"/>
      <c r="GO439" s="415"/>
      <c r="GP439" s="415"/>
      <c r="GQ439" s="415"/>
      <c r="GR439" s="415"/>
      <c r="GS439" s="415"/>
      <c r="GT439" s="415"/>
      <c r="GU439" s="415"/>
      <c r="GV439" s="417" t="str">
        <f t="shared" ref="GV439:GV459" si="538">AN314</f>
        <v/>
      </c>
      <c r="GW439" s="415"/>
    </row>
    <row r="440" spans="1:205">
      <c r="A440" s="418"/>
      <c r="B440" s="418"/>
      <c r="C440" s="454"/>
      <c r="D440" s="415"/>
      <c r="E440" s="415"/>
      <c r="F440" s="415"/>
      <c r="G440" s="415"/>
      <c r="H440" s="415"/>
      <c r="I440" s="415"/>
      <c r="J440" s="415"/>
      <c r="K440" s="415"/>
      <c r="L440" s="415"/>
      <c r="M440" s="415"/>
      <c r="N440" s="415"/>
      <c r="O440" s="415"/>
      <c r="P440" s="415"/>
      <c r="Q440" s="415"/>
      <c r="R440" s="415"/>
      <c r="S440" s="415"/>
      <c r="T440" s="415"/>
      <c r="U440" s="415"/>
      <c r="V440" s="415"/>
      <c r="W440" s="415"/>
      <c r="X440" s="415"/>
      <c r="Y440" s="415"/>
      <c r="Z440" s="415"/>
      <c r="AA440" s="415"/>
      <c r="AB440" s="415"/>
      <c r="AC440" s="415"/>
      <c r="AD440" s="415"/>
      <c r="AE440" s="415"/>
      <c r="AF440" s="415"/>
      <c r="AG440" s="415"/>
      <c r="AH440" s="415"/>
      <c r="AI440" s="415"/>
      <c r="AJ440" s="415"/>
      <c r="AK440" s="415"/>
      <c r="AL440" s="415"/>
      <c r="AM440" s="415"/>
      <c r="AN440" s="415"/>
      <c r="AO440" s="415"/>
      <c r="AP440" s="415"/>
      <c r="AQ440" s="415"/>
      <c r="AR440" s="415"/>
      <c r="AS440" s="415"/>
      <c r="AT440" s="415"/>
      <c r="AU440" s="415"/>
      <c r="AV440" s="415"/>
      <c r="AW440" s="415"/>
      <c r="AX440" s="415"/>
      <c r="AY440" s="415"/>
      <c r="AZ440" s="415"/>
      <c r="BA440" s="415"/>
      <c r="BB440" s="415"/>
      <c r="BC440" s="415"/>
      <c r="BD440" s="415"/>
      <c r="BE440" s="415"/>
      <c r="BF440" s="415"/>
      <c r="BG440" s="415"/>
      <c r="BH440" s="415"/>
      <c r="BI440" s="415"/>
      <c r="BJ440" s="415"/>
      <c r="BK440" s="415"/>
      <c r="BL440" s="415"/>
      <c r="BM440" s="415"/>
      <c r="BN440" s="415"/>
      <c r="BO440" s="415"/>
      <c r="BP440" s="415"/>
      <c r="BQ440" s="415"/>
      <c r="BR440" s="415"/>
      <c r="BS440" s="415"/>
      <c r="BT440" s="415"/>
      <c r="BU440" s="415"/>
      <c r="BV440" s="415"/>
      <c r="BW440" s="415"/>
      <c r="BX440" s="415"/>
      <c r="BY440" s="415"/>
      <c r="BZ440" s="415"/>
      <c r="CA440" s="415"/>
      <c r="CB440" s="415"/>
      <c r="CC440" s="415"/>
      <c r="CD440" s="415"/>
      <c r="CE440" s="415"/>
      <c r="CF440" s="415"/>
      <c r="CG440" s="415"/>
      <c r="CH440" s="415"/>
      <c r="CI440" s="415"/>
      <c r="CJ440" s="415"/>
      <c r="CK440" s="415"/>
      <c r="CL440" s="415"/>
      <c r="CM440" s="415"/>
      <c r="CN440" s="415"/>
      <c r="CO440" s="415"/>
      <c r="CP440" s="415"/>
      <c r="CQ440" s="415"/>
      <c r="CR440" s="415"/>
      <c r="CS440" s="415"/>
      <c r="CT440" s="415"/>
      <c r="CU440" s="415"/>
      <c r="CV440" s="415"/>
      <c r="CW440" s="415"/>
      <c r="CX440" s="415"/>
      <c r="CY440" s="415"/>
      <c r="CZ440" s="415"/>
      <c r="DA440" s="415"/>
      <c r="DB440" s="415"/>
      <c r="DC440" s="415"/>
      <c r="DD440" s="415"/>
      <c r="DE440" s="415"/>
      <c r="DF440" s="415"/>
      <c r="DG440" s="415"/>
      <c r="DH440" s="415"/>
      <c r="DI440" s="415"/>
      <c r="DJ440" s="415"/>
      <c r="DK440" s="415"/>
      <c r="DL440" s="415"/>
      <c r="DM440" s="415"/>
      <c r="DN440" s="415"/>
      <c r="DO440" s="415"/>
      <c r="DP440" s="415"/>
      <c r="DQ440" s="415"/>
      <c r="DR440" s="415"/>
      <c r="DS440" s="415"/>
      <c r="DT440" s="415"/>
      <c r="DU440" s="415"/>
      <c r="DV440" s="415"/>
      <c r="DW440" s="415"/>
      <c r="DX440" s="415"/>
      <c r="DY440" s="415"/>
      <c r="DZ440" s="415"/>
      <c r="EA440" s="415"/>
      <c r="EB440" s="415"/>
      <c r="EC440" s="415"/>
      <c r="ED440" s="415"/>
      <c r="EE440" s="415"/>
      <c r="EF440" s="415"/>
      <c r="EG440" s="415"/>
      <c r="EH440" s="415"/>
      <c r="EI440" s="415"/>
      <c r="EJ440" s="415"/>
      <c r="EK440" s="415"/>
      <c r="EL440" s="415"/>
      <c r="EM440" s="415"/>
      <c r="EN440" s="415"/>
      <c r="EO440" s="415"/>
      <c r="EP440" s="415"/>
      <c r="EQ440" s="415"/>
      <c r="ER440" s="415"/>
      <c r="ES440" s="415"/>
      <c r="ET440" s="415"/>
      <c r="EU440" s="415"/>
      <c r="EV440" s="415"/>
      <c r="EW440" s="415"/>
      <c r="EX440" s="415"/>
      <c r="EY440" s="415"/>
      <c r="EZ440" s="415"/>
      <c r="FA440" s="415"/>
      <c r="FB440" s="415"/>
      <c r="FC440" s="415"/>
      <c r="FD440" s="415"/>
      <c r="FE440" s="415"/>
      <c r="FF440" s="415"/>
      <c r="FG440" s="415"/>
      <c r="FH440" s="415"/>
      <c r="FI440" s="415"/>
      <c r="FJ440" s="415"/>
      <c r="FK440" s="415"/>
      <c r="FL440" s="415"/>
      <c r="FM440" s="415"/>
      <c r="FN440" s="415"/>
      <c r="FO440" s="415"/>
      <c r="FP440" s="415"/>
      <c r="FQ440" s="415"/>
      <c r="FR440" s="415"/>
      <c r="FS440" s="415"/>
      <c r="FT440" s="415"/>
      <c r="FU440" s="415"/>
      <c r="FV440" s="415"/>
      <c r="FW440" s="415"/>
      <c r="FX440" s="415"/>
      <c r="FY440" s="415"/>
      <c r="FZ440" s="415"/>
      <c r="GA440" s="415"/>
      <c r="GB440" s="415"/>
      <c r="GC440" s="415"/>
      <c r="GD440" s="415"/>
      <c r="GE440" s="415"/>
      <c r="GF440" s="415"/>
      <c r="GG440" s="415"/>
      <c r="GH440" s="415"/>
      <c r="GI440" s="415"/>
      <c r="GJ440" s="415"/>
      <c r="GK440" s="415"/>
      <c r="GL440" s="415"/>
      <c r="GM440" s="415"/>
      <c r="GN440" s="415"/>
      <c r="GO440" s="415"/>
      <c r="GP440" s="415"/>
      <c r="GQ440" s="415"/>
      <c r="GR440" s="415"/>
      <c r="GS440" s="415"/>
      <c r="GT440" s="415"/>
      <c r="GU440" s="415"/>
      <c r="GV440" s="417" t="str">
        <f t="shared" si="538"/>
        <v/>
      </c>
      <c r="GW440" s="415"/>
    </row>
    <row r="441" spans="1:205">
      <c r="A441" s="418"/>
      <c r="B441" s="418"/>
      <c r="C441" s="454"/>
      <c r="D441" s="415"/>
      <c r="E441" s="415"/>
      <c r="F441" s="415"/>
      <c r="G441" s="415"/>
      <c r="H441" s="415"/>
      <c r="I441" s="415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5"/>
      <c r="BJ441" s="415"/>
      <c r="BK441" s="415"/>
      <c r="BL441" s="415"/>
      <c r="BM441" s="415"/>
      <c r="BN441" s="415"/>
      <c r="BO441" s="415"/>
      <c r="BP441" s="415"/>
      <c r="BQ441" s="415"/>
      <c r="BR441" s="415"/>
      <c r="BS441" s="415"/>
      <c r="BT441" s="415"/>
      <c r="BU441" s="415"/>
      <c r="BV441" s="415"/>
      <c r="BW441" s="415"/>
      <c r="BX441" s="415"/>
      <c r="BY441" s="415"/>
      <c r="BZ441" s="415"/>
      <c r="CA441" s="415"/>
      <c r="CB441" s="415"/>
      <c r="CC441" s="415"/>
      <c r="CD441" s="415"/>
      <c r="CE441" s="415"/>
      <c r="CF441" s="415"/>
      <c r="CG441" s="415"/>
      <c r="CH441" s="415"/>
      <c r="CI441" s="415"/>
      <c r="CJ441" s="415"/>
      <c r="CK441" s="415"/>
      <c r="CL441" s="415"/>
      <c r="CM441" s="415"/>
      <c r="CN441" s="415"/>
      <c r="CO441" s="415"/>
      <c r="CP441" s="415"/>
      <c r="CQ441" s="415"/>
      <c r="CR441" s="415"/>
      <c r="CS441" s="415"/>
      <c r="CT441" s="415"/>
      <c r="CU441" s="415"/>
      <c r="CV441" s="415"/>
      <c r="CW441" s="415"/>
      <c r="CX441" s="415"/>
      <c r="CY441" s="415"/>
      <c r="CZ441" s="415"/>
      <c r="DA441" s="415"/>
      <c r="DB441" s="415"/>
      <c r="DC441" s="415"/>
      <c r="DD441" s="415"/>
      <c r="DE441" s="415"/>
      <c r="DF441" s="415"/>
      <c r="DG441" s="415"/>
      <c r="DH441" s="415"/>
      <c r="DI441" s="415"/>
      <c r="DJ441" s="415"/>
      <c r="DK441" s="415"/>
      <c r="DL441" s="415"/>
      <c r="DM441" s="415"/>
      <c r="DN441" s="415"/>
      <c r="DO441" s="415"/>
      <c r="DP441" s="415"/>
      <c r="DQ441" s="415"/>
      <c r="DR441" s="415"/>
      <c r="DS441" s="415"/>
      <c r="DT441" s="415"/>
      <c r="DU441" s="415"/>
      <c r="DV441" s="415"/>
      <c r="DW441" s="415"/>
      <c r="DX441" s="415"/>
      <c r="DY441" s="415"/>
      <c r="DZ441" s="415"/>
      <c r="EA441" s="415"/>
      <c r="EB441" s="415"/>
      <c r="EC441" s="415"/>
      <c r="ED441" s="415"/>
      <c r="EE441" s="415"/>
      <c r="EF441" s="415"/>
      <c r="EG441" s="415"/>
      <c r="EH441" s="415"/>
      <c r="EI441" s="415"/>
      <c r="EJ441" s="415"/>
      <c r="EK441" s="415"/>
      <c r="EL441" s="415"/>
      <c r="EM441" s="415"/>
      <c r="EN441" s="415"/>
      <c r="EO441" s="415"/>
      <c r="EP441" s="415"/>
      <c r="EQ441" s="415"/>
      <c r="ER441" s="415"/>
      <c r="ES441" s="415"/>
      <c r="ET441" s="415"/>
      <c r="EU441" s="415"/>
      <c r="EV441" s="415"/>
      <c r="EW441" s="415"/>
      <c r="EX441" s="415"/>
      <c r="EY441" s="415"/>
      <c r="EZ441" s="415"/>
      <c r="FA441" s="415"/>
      <c r="FB441" s="415"/>
      <c r="FC441" s="415"/>
      <c r="FD441" s="415"/>
      <c r="FE441" s="415"/>
      <c r="FF441" s="415"/>
      <c r="FG441" s="415"/>
      <c r="FH441" s="415"/>
      <c r="FI441" s="415"/>
      <c r="FJ441" s="415"/>
      <c r="FK441" s="415"/>
      <c r="FL441" s="415"/>
      <c r="FM441" s="415"/>
      <c r="FN441" s="415"/>
      <c r="FO441" s="415"/>
      <c r="FP441" s="415"/>
      <c r="FQ441" s="415"/>
      <c r="FR441" s="415"/>
      <c r="FS441" s="415"/>
      <c r="FT441" s="415"/>
      <c r="FU441" s="415"/>
      <c r="FV441" s="415"/>
      <c r="FW441" s="415"/>
      <c r="FX441" s="415"/>
      <c r="FY441" s="415"/>
      <c r="FZ441" s="415"/>
      <c r="GA441" s="415"/>
      <c r="GB441" s="415"/>
      <c r="GC441" s="415"/>
      <c r="GD441" s="415"/>
      <c r="GE441" s="415"/>
      <c r="GF441" s="415"/>
      <c r="GG441" s="415"/>
      <c r="GH441" s="415"/>
      <c r="GI441" s="415"/>
      <c r="GJ441" s="415"/>
      <c r="GK441" s="415"/>
      <c r="GL441" s="415"/>
      <c r="GM441" s="415"/>
      <c r="GN441" s="415"/>
      <c r="GO441" s="415"/>
      <c r="GP441" s="415"/>
      <c r="GQ441" s="415"/>
      <c r="GR441" s="415"/>
      <c r="GS441" s="415"/>
      <c r="GT441" s="415"/>
      <c r="GU441" s="415"/>
      <c r="GV441" s="417" t="str">
        <f t="shared" si="538"/>
        <v/>
      </c>
      <c r="GW441" s="415"/>
    </row>
    <row r="442" spans="1:205">
      <c r="A442" s="418"/>
      <c r="B442" s="418"/>
      <c r="C442" s="454"/>
      <c r="D442" s="415"/>
      <c r="E442" s="415"/>
      <c r="F442" s="415"/>
      <c r="G442" s="415"/>
      <c r="H442" s="415"/>
      <c r="I442" s="415"/>
      <c r="J442" s="415"/>
      <c r="K442" s="415"/>
      <c r="L442" s="415"/>
      <c r="M442" s="415"/>
      <c r="N442" s="415"/>
      <c r="O442" s="415"/>
      <c r="P442" s="415"/>
      <c r="Q442" s="415"/>
      <c r="R442" s="415"/>
      <c r="S442" s="415"/>
      <c r="T442" s="415"/>
      <c r="U442" s="415"/>
      <c r="V442" s="415"/>
      <c r="W442" s="415"/>
      <c r="X442" s="415"/>
      <c r="Y442" s="415"/>
      <c r="Z442" s="415"/>
      <c r="AA442" s="415"/>
      <c r="AB442" s="415"/>
      <c r="AC442" s="415"/>
      <c r="AD442" s="415"/>
      <c r="AE442" s="415"/>
      <c r="AF442" s="415"/>
      <c r="AG442" s="415"/>
      <c r="AH442" s="415"/>
      <c r="AI442" s="415"/>
      <c r="AJ442" s="415"/>
      <c r="AK442" s="415"/>
      <c r="AL442" s="415"/>
      <c r="AM442" s="415"/>
      <c r="AN442" s="415"/>
      <c r="AO442" s="415"/>
      <c r="AP442" s="415"/>
      <c r="AQ442" s="415"/>
      <c r="AR442" s="415"/>
      <c r="AS442" s="415"/>
      <c r="AT442" s="415"/>
      <c r="AU442" s="415"/>
      <c r="AV442" s="415"/>
      <c r="AW442" s="415"/>
      <c r="AX442" s="415"/>
      <c r="AY442" s="415"/>
      <c r="AZ442" s="415"/>
      <c r="BA442" s="415"/>
      <c r="BB442" s="415"/>
      <c r="BC442" s="415"/>
      <c r="BD442" s="415"/>
      <c r="BE442" s="415"/>
      <c r="BF442" s="415"/>
      <c r="BG442" s="415"/>
      <c r="BH442" s="415"/>
      <c r="BI442" s="415"/>
      <c r="BJ442" s="415"/>
      <c r="BK442" s="415"/>
      <c r="BL442" s="415"/>
      <c r="BM442" s="415"/>
      <c r="BN442" s="415"/>
      <c r="BO442" s="415"/>
      <c r="BP442" s="415"/>
      <c r="BQ442" s="415"/>
      <c r="BR442" s="415"/>
      <c r="BS442" s="415"/>
      <c r="BT442" s="415"/>
      <c r="BU442" s="415"/>
      <c r="BV442" s="415"/>
      <c r="BW442" s="415"/>
      <c r="BX442" s="415"/>
      <c r="BY442" s="415"/>
      <c r="BZ442" s="415"/>
      <c r="CA442" s="415"/>
      <c r="CB442" s="415"/>
      <c r="CC442" s="415"/>
      <c r="CD442" s="415"/>
      <c r="CE442" s="415"/>
      <c r="CF442" s="415"/>
      <c r="CG442" s="415"/>
      <c r="CH442" s="415"/>
      <c r="CI442" s="415"/>
      <c r="CJ442" s="415"/>
      <c r="CK442" s="415"/>
      <c r="CL442" s="415"/>
      <c r="CM442" s="415"/>
      <c r="CN442" s="415"/>
      <c r="CO442" s="415"/>
      <c r="CP442" s="415"/>
      <c r="CQ442" s="415"/>
      <c r="CR442" s="415"/>
      <c r="CS442" s="415"/>
      <c r="CT442" s="415"/>
      <c r="CU442" s="415"/>
      <c r="CV442" s="415"/>
      <c r="CW442" s="415"/>
      <c r="CX442" s="415"/>
      <c r="CY442" s="415"/>
      <c r="CZ442" s="415"/>
      <c r="DA442" s="415"/>
      <c r="DB442" s="415"/>
      <c r="DC442" s="415"/>
      <c r="DD442" s="415"/>
      <c r="DE442" s="415"/>
      <c r="DF442" s="415"/>
      <c r="DG442" s="415"/>
      <c r="DH442" s="415"/>
      <c r="DI442" s="415"/>
      <c r="DJ442" s="415"/>
      <c r="DK442" s="415"/>
      <c r="DL442" s="415"/>
      <c r="DM442" s="415"/>
      <c r="DN442" s="415"/>
      <c r="DO442" s="415"/>
      <c r="DP442" s="415"/>
      <c r="DQ442" s="415"/>
      <c r="DR442" s="415"/>
      <c r="DS442" s="415"/>
      <c r="DT442" s="415"/>
      <c r="DU442" s="415"/>
      <c r="DV442" s="415"/>
      <c r="DW442" s="415"/>
      <c r="DX442" s="415"/>
      <c r="DY442" s="415"/>
      <c r="DZ442" s="415"/>
      <c r="EA442" s="415"/>
      <c r="EB442" s="415"/>
      <c r="EC442" s="415"/>
      <c r="ED442" s="415"/>
      <c r="EE442" s="415"/>
      <c r="EF442" s="415"/>
      <c r="EG442" s="415"/>
      <c r="EH442" s="415"/>
      <c r="EI442" s="415"/>
      <c r="EJ442" s="415"/>
      <c r="EK442" s="415"/>
      <c r="EL442" s="415"/>
      <c r="EM442" s="415"/>
      <c r="EN442" s="415"/>
      <c r="EO442" s="415"/>
      <c r="EP442" s="415"/>
      <c r="EQ442" s="415"/>
      <c r="ER442" s="415"/>
      <c r="ES442" s="415"/>
      <c r="ET442" s="415"/>
      <c r="EU442" s="415"/>
      <c r="EV442" s="415"/>
      <c r="EW442" s="415"/>
      <c r="EX442" s="415"/>
      <c r="EY442" s="415"/>
      <c r="EZ442" s="415"/>
      <c r="FA442" s="415"/>
      <c r="FB442" s="415"/>
      <c r="FC442" s="415"/>
      <c r="FD442" s="415"/>
      <c r="FE442" s="415"/>
      <c r="FF442" s="415"/>
      <c r="FG442" s="415"/>
      <c r="FH442" s="415"/>
      <c r="FI442" s="415"/>
      <c r="FJ442" s="415"/>
      <c r="FK442" s="415"/>
      <c r="FL442" s="415"/>
      <c r="FM442" s="415"/>
      <c r="FN442" s="415"/>
      <c r="FO442" s="415"/>
      <c r="FP442" s="415"/>
      <c r="FQ442" s="415"/>
      <c r="FR442" s="415"/>
      <c r="FS442" s="415"/>
      <c r="FT442" s="415"/>
      <c r="FU442" s="415"/>
      <c r="FV442" s="415"/>
      <c r="FW442" s="415"/>
      <c r="FX442" s="415"/>
      <c r="FY442" s="415"/>
      <c r="FZ442" s="415"/>
      <c r="GA442" s="415"/>
      <c r="GB442" s="415"/>
      <c r="GC442" s="415"/>
      <c r="GD442" s="415"/>
      <c r="GE442" s="415"/>
      <c r="GF442" s="415"/>
      <c r="GG442" s="415"/>
      <c r="GH442" s="415"/>
      <c r="GI442" s="415"/>
      <c r="GJ442" s="415"/>
      <c r="GK442" s="415"/>
      <c r="GL442" s="415"/>
      <c r="GM442" s="415"/>
      <c r="GN442" s="415"/>
      <c r="GO442" s="415"/>
      <c r="GP442" s="415"/>
      <c r="GQ442" s="415"/>
      <c r="GR442" s="415"/>
      <c r="GS442" s="415"/>
      <c r="GT442" s="415"/>
      <c r="GU442" s="415"/>
      <c r="GV442" s="417" t="str">
        <f t="shared" si="538"/>
        <v/>
      </c>
      <c r="GW442" s="415"/>
    </row>
    <row r="443" spans="1:205">
      <c r="A443" s="418"/>
      <c r="B443" s="418"/>
      <c r="C443" s="454"/>
      <c r="D443" s="415"/>
      <c r="E443" s="415"/>
      <c r="F443" s="415"/>
      <c r="G443" s="415"/>
      <c r="H443" s="415"/>
      <c r="I443" s="415"/>
      <c r="J443" s="415"/>
      <c r="K443" s="415"/>
      <c r="L443" s="415"/>
      <c r="M443" s="415"/>
      <c r="N443" s="415"/>
      <c r="O443" s="415"/>
      <c r="P443" s="415"/>
      <c r="Q443" s="415"/>
      <c r="R443" s="415"/>
      <c r="S443" s="415"/>
      <c r="T443" s="415"/>
      <c r="U443" s="415"/>
      <c r="V443" s="415"/>
      <c r="W443" s="415"/>
      <c r="X443" s="415"/>
      <c r="Y443" s="415"/>
      <c r="Z443" s="415"/>
      <c r="AA443" s="415"/>
      <c r="AB443" s="415"/>
      <c r="AC443" s="415"/>
      <c r="AD443" s="415"/>
      <c r="AE443" s="415"/>
      <c r="AF443" s="415"/>
      <c r="AG443" s="415"/>
      <c r="AH443" s="415"/>
      <c r="AI443" s="415"/>
      <c r="AJ443" s="415"/>
      <c r="AK443" s="415"/>
      <c r="AL443" s="415"/>
      <c r="AM443" s="415"/>
      <c r="AN443" s="415"/>
      <c r="AO443" s="415"/>
      <c r="AP443" s="415"/>
      <c r="AQ443" s="415"/>
      <c r="AR443" s="415"/>
      <c r="AS443" s="415"/>
      <c r="AT443" s="415"/>
      <c r="AU443" s="415"/>
      <c r="AV443" s="415"/>
      <c r="AW443" s="415"/>
      <c r="AX443" s="415"/>
      <c r="AY443" s="415"/>
      <c r="AZ443" s="415"/>
      <c r="BA443" s="415"/>
      <c r="BB443" s="415"/>
      <c r="BC443" s="415"/>
      <c r="BD443" s="415"/>
      <c r="BE443" s="415"/>
      <c r="BF443" s="415"/>
      <c r="BG443" s="415"/>
      <c r="BH443" s="415"/>
      <c r="BI443" s="415"/>
      <c r="BJ443" s="415"/>
      <c r="BK443" s="415"/>
      <c r="BL443" s="415"/>
      <c r="BM443" s="415"/>
      <c r="BN443" s="415"/>
      <c r="BO443" s="415"/>
      <c r="BP443" s="415"/>
      <c r="BQ443" s="415"/>
      <c r="BR443" s="415"/>
      <c r="BS443" s="415"/>
      <c r="BT443" s="415"/>
      <c r="BU443" s="415"/>
      <c r="BV443" s="415"/>
      <c r="BW443" s="415"/>
      <c r="BX443" s="415"/>
      <c r="BY443" s="415"/>
      <c r="BZ443" s="415"/>
      <c r="CA443" s="415"/>
      <c r="CB443" s="415"/>
      <c r="CC443" s="415"/>
      <c r="CD443" s="415"/>
      <c r="CE443" s="415"/>
      <c r="CF443" s="415"/>
      <c r="CG443" s="415"/>
      <c r="CH443" s="415"/>
      <c r="CI443" s="415"/>
      <c r="CJ443" s="415"/>
      <c r="CK443" s="415"/>
      <c r="CL443" s="415"/>
      <c r="CM443" s="415"/>
      <c r="CN443" s="415"/>
      <c r="CO443" s="415"/>
      <c r="CP443" s="415"/>
      <c r="CQ443" s="415"/>
      <c r="CR443" s="415"/>
      <c r="CS443" s="415"/>
      <c r="CT443" s="415"/>
      <c r="CU443" s="415"/>
      <c r="CV443" s="415"/>
      <c r="CW443" s="415"/>
      <c r="CX443" s="415"/>
      <c r="CY443" s="415"/>
      <c r="CZ443" s="415"/>
      <c r="DA443" s="415"/>
      <c r="DB443" s="415"/>
      <c r="DC443" s="415"/>
      <c r="DD443" s="415"/>
      <c r="DE443" s="415"/>
      <c r="DF443" s="415"/>
      <c r="DG443" s="415"/>
      <c r="DH443" s="415"/>
      <c r="DI443" s="415"/>
      <c r="DJ443" s="415"/>
      <c r="DK443" s="415"/>
      <c r="DL443" s="415"/>
      <c r="DM443" s="415"/>
      <c r="DN443" s="415"/>
      <c r="DO443" s="415"/>
      <c r="DP443" s="415"/>
      <c r="DQ443" s="415"/>
      <c r="DR443" s="415"/>
      <c r="DS443" s="415"/>
      <c r="DT443" s="415"/>
      <c r="DU443" s="415"/>
      <c r="DV443" s="415"/>
      <c r="DW443" s="415"/>
      <c r="DX443" s="415"/>
      <c r="DY443" s="415"/>
      <c r="DZ443" s="415"/>
      <c r="EA443" s="415"/>
      <c r="EB443" s="415"/>
      <c r="EC443" s="415"/>
      <c r="ED443" s="415"/>
      <c r="EE443" s="415"/>
      <c r="EF443" s="415"/>
      <c r="EG443" s="415"/>
      <c r="EH443" s="415"/>
      <c r="EI443" s="415"/>
      <c r="EJ443" s="415"/>
      <c r="EK443" s="415"/>
      <c r="EL443" s="415"/>
      <c r="EM443" s="415"/>
      <c r="EN443" s="415"/>
      <c r="EO443" s="415"/>
      <c r="EP443" s="415"/>
      <c r="EQ443" s="415"/>
      <c r="ER443" s="415"/>
      <c r="ES443" s="415"/>
      <c r="ET443" s="415"/>
      <c r="EU443" s="415"/>
      <c r="EV443" s="415"/>
      <c r="EW443" s="415"/>
      <c r="EX443" s="415"/>
      <c r="EY443" s="415"/>
      <c r="EZ443" s="415"/>
      <c r="FA443" s="415"/>
      <c r="FB443" s="415"/>
      <c r="FC443" s="415"/>
      <c r="FD443" s="415"/>
      <c r="FE443" s="415"/>
      <c r="FF443" s="415"/>
      <c r="FG443" s="415"/>
      <c r="FH443" s="415"/>
      <c r="FI443" s="415"/>
      <c r="FJ443" s="415"/>
      <c r="FK443" s="415"/>
      <c r="FL443" s="415"/>
      <c r="FM443" s="415"/>
      <c r="FN443" s="415"/>
      <c r="FO443" s="415"/>
      <c r="FP443" s="415"/>
      <c r="FQ443" s="415"/>
      <c r="FR443" s="415"/>
      <c r="FS443" s="415"/>
      <c r="FT443" s="415"/>
      <c r="FU443" s="415"/>
      <c r="FV443" s="415"/>
      <c r="FW443" s="415"/>
      <c r="FX443" s="415"/>
      <c r="FY443" s="415"/>
      <c r="FZ443" s="415"/>
      <c r="GA443" s="415"/>
      <c r="GB443" s="415"/>
      <c r="GC443" s="415"/>
      <c r="GD443" s="415"/>
      <c r="GE443" s="415"/>
      <c r="GF443" s="415"/>
      <c r="GG443" s="415"/>
      <c r="GH443" s="415"/>
      <c r="GI443" s="415"/>
      <c r="GJ443" s="415"/>
      <c r="GK443" s="415"/>
      <c r="GL443" s="415"/>
      <c r="GM443" s="415"/>
      <c r="GN443" s="415"/>
      <c r="GO443" s="415"/>
      <c r="GP443" s="415"/>
      <c r="GQ443" s="415"/>
      <c r="GR443" s="415"/>
      <c r="GS443" s="415"/>
      <c r="GT443" s="415"/>
      <c r="GU443" s="415"/>
      <c r="GV443" s="417" t="str">
        <f t="shared" si="538"/>
        <v/>
      </c>
      <c r="GW443" s="415"/>
    </row>
    <row r="444" spans="1:205">
      <c r="A444" s="418"/>
      <c r="B444" s="418"/>
      <c r="C444" s="454"/>
      <c r="D444" s="415"/>
      <c r="E444" s="415"/>
      <c r="F444" s="415"/>
      <c r="G444" s="415"/>
      <c r="H444" s="415"/>
      <c r="I444" s="415"/>
      <c r="J444" s="415"/>
      <c r="K444" s="415"/>
      <c r="L444" s="415"/>
      <c r="M444" s="415"/>
      <c r="N444" s="415"/>
      <c r="O444" s="415"/>
      <c r="P444" s="415"/>
      <c r="Q444" s="415"/>
      <c r="R444" s="415"/>
      <c r="S444" s="415"/>
      <c r="T444" s="415"/>
      <c r="U444" s="415"/>
      <c r="V444" s="415"/>
      <c r="W444" s="415"/>
      <c r="X444" s="415"/>
      <c r="Y444" s="415"/>
      <c r="Z444" s="415"/>
      <c r="AA444" s="415"/>
      <c r="AB444" s="415"/>
      <c r="AC444" s="415"/>
      <c r="AD444" s="415"/>
      <c r="AE444" s="415"/>
      <c r="AF444" s="415"/>
      <c r="AG444" s="415"/>
      <c r="AH444" s="415"/>
      <c r="AI444" s="415"/>
      <c r="AJ444" s="415"/>
      <c r="AK444" s="415"/>
      <c r="AL444" s="415"/>
      <c r="AM444" s="415"/>
      <c r="AN444" s="415"/>
      <c r="AO444" s="415"/>
      <c r="AP444" s="415"/>
      <c r="AQ444" s="415"/>
      <c r="AR444" s="415"/>
      <c r="AS444" s="415"/>
      <c r="AT444" s="415"/>
      <c r="AU444" s="415"/>
      <c r="AV444" s="415"/>
      <c r="AW444" s="415"/>
      <c r="AX444" s="415"/>
      <c r="AY444" s="415"/>
      <c r="AZ444" s="415"/>
      <c r="BA444" s="415"/>
      <c r="BB444" s="415"/>
      <c r="BC444" s="415"/>
      <c r="BD444" s="415"/>
      <c r="BE444" s="415"/>
      <c r="BF444" s="415"/>
      <c r="BG444" s="415"/>
      <c r="BH444" s="415"/>
      <c r="BI444" s="415"/>
      <c r="BJ444" s="415"/>
      <c r="BK444" s="415"/>
      <c r="BL444" s="415"/>
      <c r="BM444" s="415"/>
      <c r="BN444" s="415"/>
      <c r="BO444" s="415"/>
      <c r="BP444" s="415"/>
      <c r="BQ444" s="415"/>
      <c r="BR444" s="415"/>
      <c r="BS444" s="415"/>
      <c r="BT444" s="415"/>
      <c r="BU444" s="415"/>
      <c r="BV444" s="415"/>
      <c r="BW444" s="415"/>
      <c r="BX444" s="415"/>
      <c r="BY444" s="415"/>
      <c r="BZ444" s="415"/>
      <c r="CA444" s="415"/>
      <c r="CB444" s="415"/>
      <c r="CC444" s="415"/>
      <c r="CD444" s="415"/>
      <c r="CE444" s="415"/>
      <c r="CF444" s="415"/>
      <c r="CG444" s="415"/>
      <c r="CH444" s="415"/>
      <c r="CI444" s="415"/>
      <c r="CJ444" s="415"/>
      <c r="CK444" s="415"/>
      <c r="CL444" s="415"/>
      <c r="CM444" s="415"/>
      <c r="CN444" s="415"/>
      <c r="CO444" s="415"/>
      <c r="CP444" s="415"/>
      <c r="CQ444" s="415"/>
      <c r="CR444" s="415"/>
      <c r="CS444" s="415"/>
      <c r="CT444" s="415"/>
      <c r="CU444" s="415"/>
      <c r="CV444" s="415"/>
      <c r="CW444" s="415"/>
      <c r="CX444" s="415"/>
      <c r="CY444" s="415"/>
      <c r="CZ444" s="415"/>
      <c r="DA444" s="415"/>
      <c r="DB444" s="415"/>
      <c r="DC444" s="415"/>
      <c r="DD444" s="415"/>
      <c r="DE444" s="415"/>
      <c r="DF444" s="415"/>
      <c r="DG444" s="415"/>
      <c r="DH444" s="415"/>
      <c r="DI444" s="415"/>
      <c r="DJ444" s="415"/>
      <c r="DK444" s="415"/>
      <c r="DL444" s="415"/>
      <c r="DM444" s="415"/>
      <c r="DN444" s="415"/>
      <c r="DO444" s="415"/>
      <c r="DP444" s="415"/>
      <c r="DQ444" s="415"/>
      <c r="DR444" s="415"/>
      <c r="DS444" s="415"/>
      <c r="DT444" s="415"/>
      <c r="DU444" s="415"/>
      <c r="DV444" s="415"/>
      <c r="DW444" s="415"/>
      <c r="DX444" s="415"/>
      <c r="DY444" s="415"/>
      <c r="DZ444" s="415"/>
      <c r="EA444" s="415"/>
      <c r="EB444" s="415"/>
      <c r="EC444" s="415"/>
      <c r="ED444" s="415"/>
      <c r="EE444" s="415"/>
      <c r="EF444" s="415"/>
      <c r="EG444" s="415"/>
      <c r="EH444" s="415"/>
      <c r="EI444" s="415"/>
      <c r="EJ444" s="415"/>
      <c r="EK444" s="415"/>
      <c r="EL444" s="415"/>
      <c r="EM444" s="415"/>
      <c r="EN444" s="415"/>
      <c r="EO444" s="415"/>
      <c r="EP444" s="415"/>
      <c r="EQ444" s="415"/>
      <c r="ER444" s="415"/>
      <c r="ES444" s="415"/>
      <c r="ET444" s="415"/>
      <c r="EU444" s="415"/>
      <c r="EV444" s="415"/>
      <c r="EW444" s="415"/>
      <c r="EX444" s="415"/>
      <c r="EY444" s="415"/>
      <c r="EZ444" s="415"/>
      <c r="FA444" s="415"/>
      <c r="FB444" s="415"/>
      <c r="FC444" s="415"/>
      <c r="FD444" s="415"/>
      <c r="FE444" s="415"/>
      <c r="FF444" s="415"/>
      <c r="FG444" s="415"/>
      <c r="FH444" s="415"/>
      <c r="FI444" s="415"/>
      <c r="FJ444" s="415"/>
      <c r="FK444" s="415"/>
      <c r="FL444" s="415"/>
      <c r="FM444" s="415"/>
      <c r="FN444" s="415"/>
      <c r="FO444" s="415"/>
      <c r="FP444" s="415"/>
      <c r="FQ444" s="415"/>
      <c r="FR444" s="415"/>
      <c r="FS444" s="415"/>
      <c r="FT444" s="415"/>
      <c r="FU444" s="415"/>
      <c r="FV444" s="415"/>
      <c r="FW444" s="415"/>
      <c r="FX444" s="415"/>
      <c r="FY444" s="415"/>
      <c r="FZ444" s="415"/>
      <c r="GA444" s="415"/>
      <c r="GB444" s="415"/>
      <c r="GC444" s="415"/>
      <c r="GD444" s="415"/>
      <c r="GE444" s="415"/>
      <c r="GF444" s="415"/>
      <c r="GG444" s="415"/>
      <c r="GH444" s="415"/>
      <c r="GI444" s="415"/>
      <c r="GJ444" s="415"/>
      <c r="GK444" s="415"/>
      <c r="GL444" s="415"/>
      <c r="GM444" s="415"/>
      <c r="GN444" s="415"/>
      <c r="GO444" s="415"/>
      <c r="GP444" s="415"/>
      <c r="GQ444" s="415"/>
      <c r="GR444" s="415"/>
      <c r="GS444" s="415"/>
      <c r="GT444" s="415"/>
      <c r="GU444" s="415"/>
      <c r="GV444" s="417" t="str">
        <f t="shared" si="538"/>
        <v/>
      </c>
      <c r="GW444" s="415"/>
    </row>
    <row r="445" spans="1:205">
      <c r="A445" s="418"/>
      <c r="B445" s="418"/>
      <c r="C445" s="454"/>
      <c r="D445" s="415"/>
      <c r="E445" s="415"/>
      <c r="F445" s="415"/>
      <c r="G445" s="415"/>
      <c r="H445" s="415"/>
      <c r="I445" s="415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5"/>
      <c r="BJ445" s="415"/>
      <c r="BK445" s="415"/>
      <c r="BL445" s="415"/>
      <c r="BM445" s="415"/>
      <c r="BN445" s="415"/>
      <c r="BO445" s="415"/>
      <c r="BP445" s="415"/>
      <c r="BQ445" s="415"/>
      <c r="BR445" s="415"/>
      <c r="BS445" s="415"/>
      <c r="BT445" s="415"/>
      <c r="BU445" s="415"/>
      <c r="BV445" s="415"/>
      <c r="BW445" s="415"/>
      <c r="BX445" s="415"/>
      <c r="BY445" s="415"/>
      <c r="BZ445" s="415"/>
      <c r="CA445" s="415"/>
      <c r="CB445" s="415"/>
      <c r="CC445" s="415"/>
      <c r="CD445" s="415"/>
      <c r="CE445" s="415"/>
      <c r="CF445" s="415"/>
      <c r="CG445" s="415"/>
      <c r="CH445" s="415"/>
      <c r="CI445" s="415"/>
      <c r="CJ445" s="415"/>
      <c r="CK445" s="415"/>
      <c r="CL445" s="415"/>
      <c r="CM445" s="415"/>
      <c r="CN445" s="415"/>
      <c r="CO445" s="415"/>
      <c r="CP445" s="415"/>
      <c r="CQ445" s="415"/>
      <c r="CR445" s="415"/>
      <c r="CS445" s="415"/>
      <c r="CT445" s="415"/>
      <c r="CU445" s="415"/>
      <c r="CV445" s="415"/>
      <c r="CW445" s="415"/>
      <c r="CX445" s="415"/>
      <c r="CY445" s="415"/>
      <c r="CZ445" s="415"/>
      <c r="DA445" s="415"/>
      <c r="DB445" s="415"/>
      <c r="DC445" s="415"/>
      <c r="DD445" s="415"/>
      <c r="DE445" s="415"/>
      <c r="DF445" s="415"/>
      <c r="DG445" s="415"/>
      <c r="DH445" s="415"/>
      <c r="DI445" s="415"/>
      <c r="DJ445" s="415"/>
      <c r="DK445" s="415"/>
      <c r="DL445" s="415"/>
      <c r="DM445" s="415"/>
      <c r="DN445" s="415"/>
      <c r="DO445" s="415"/>
      <c r="DP445" s="415"/>
      <c r="DQ445" s="415"/>
      <c r="DR445" s="415"/>
      <c r="DS445" s="415"/>
      <c r="DT445" s="415"/>
      <c r="DU445" s="415"/>
      <c r="DV445" s="415"/>
      <c r="DW445" s="415"/>
      <c r="DX445" s="415"/>
      <c r="DY445" s="415"/>
      <c r="DZ445" s="415"/>
      <c r="EA445" s="415"/>
      <c r="EB445" s="415"/>
      <c r="EC445" s="415"/>
      <c r="ED445" s="415"/>
      <c r="EE445" s="415"/>
      <c r="EF445" s="415"/>
      <c r="EG445" s="415"/>
      <c r="EH445" s="415"/>
      <c r="EI445" s="415"/>
      <c r="EJ445" s="415"/>
      <c r="EK445" s="415"/>
      <c r="EL445" s="415"/>
      <c r="EM445" s="415"/>
      <c r="EN445" s="415"/>
      <c r="EO445" s="415"/>
      <c r="EP445" s="415"/>
      <c r="EQ445" s="415"/>
      <c r="ER445" s="415"/>
      <c r="ES445" s="415"/>
      <c r="ET445" s="415"/>
      <c r="EU445" s="415"/>
      <c r="EV445" s="415"/>
      <c r="EW445" s="415"/>
      <c r="EX445" s="415"/>
      <c r="EY445" s="415"/>
      <c r="EZ445" s="415"/>
      <c r="FA445" s="415"/>
      <c r="FB445" s="415"/>
      <c r="FC445" s="415"/>
      <c r="FD445" s="415"/>
      <c r="FE445" s="415"/>
      <c r="FF445" s="415"/>
      <c r="FG445" s="415"/>
      <c r="FH445" s="415"/>
      <c r="FI445" s="415"/>
      <c r="FJ445" s="415"/>
      <c r="FK445" s="415"/>
      <c r="FL445" s="415"/>
      <c r="FM445" s="415"/>
      <c r="FN445" s="415"/>
      <c r="FO445" s="415"/>
      <c r="FP445" s="415"/>
      <c r="FQ445" s="415"/>
      <c r="FR445" s="415"/>
      <c r="FS445" s="415"/>
      <c r="FT445" s="415"/>
      <c r="FU445" s="415"/>
      <c r="FV445" s="415"/>
      <c r="FW445" s="415"/>
      <c r="FX445" s="415"/>
      <c r="FY445" s="415"/>
      <c r="FZ445" s="415"/>
      <c r="GA445" s="415"/>
      <c r="GB445" s="415"/>
      <c r="GC445" s="415"/>
      <c r="GD445" s="415"/>
      <c r="GE445" s="415"/>
      <c r="GF445" s="415"/>
      <c r="GG445" s="415"/>
      <c r="GH445" s="415"/>
      <c r="GI445" s="415"/>
      <c r="GJ445" s="415"/>
      <c r="GK445" s="415"/>
      <c r="GL445" s="415"/>
      <c r="GM445" s="415"/>
      <c r="GN445" s="415"/>
      <c r="GO445" s="415"/>
      <c r="GP445" s="415"/>
      <c r="GQ445" s="415"/>
      <c r="GR445" s="415"/>
      <c r="GS445" s="415"/>
      <c r="GT445" s="415"/>
      <c r="GU445" s="415"/>
      <c r="GV445" s="417" t="str">
        <f t="shared" si="538"/>
        <v/>
      </c>
      <c r="GW445" s="415"/>
    </row>
    <row r="446" spans="1:205">
      <c r="A446" s="418"/>
      <c r="B446" s="418"/>
      <c r="C446" s="454"/>
      <c r="D446" s="415"/>
      <c r="E446" s="415"/>
      <c r="F446" s="415"/>
      <c r="G446" s="415"/>
      <c r="H446" s="415"/>
      <c r="I446" s="415"/>
      <c r="J446" s="415"/>
      <c r="K446" s="415"/>
      <c r="L446" s="415"/>
      <c r="M446" s="415"/>
      <c r="N446" s="415"/>
      <c r="O446" s="415"/>
      <c r="P446" s="415"/>
      <c r="Q446" s="415"/>
      <c r="R446" s="415"/>
      <c r="S446" s="415"/>
      <c r="T446" s="415"/>
      <c r="U446" s="415"/>
      <c r="V446" s="415"/>
      <c r="W446" s="415"/>
      <c r="X446" s="415"/>
      <c r="Y446" s="415"/>
      <c r="Z446" s="415"/>
      <c r="AA446" s="415"/>
      <c r="AB446" s="415"/>
      <c r="AC446" s="415"/>
      <c r="AD446" s="415"/>
      <c r="AE446" s="415"/>
      <c r="AF446" s="415"/>
      <c r="AG446" s="415"/>
      <c r="AH446" s="415"/>
      <c r="AI446" s="415"/>
      <c r="AJ446" s="415"/>
      <c r="AK446" s="415"/>
      <c r="AL446" s="415"/>
      <c r="AM446" s="415"/>
      <c r="AN446" s="415"/>
      <c r="AO446" s="415"/>
      <c r="AP446" s="415"/>
      <c r="AQ446" s="415"/>
      <c r="AR446" s="415"/>
      <c r="AS446" s="415"/>
      <c r="AT446" s="415"/>
      <c r="AU446" s="415"/>
      <c r="AV446" s="415"/>
      <c r="AW446" s="415"/>
      <c r="AX446" s="415"/>
      <c r="AY446" s="415"/>
      <c r="AZ446" s="415"/>
      <c r="BA446" s="415"/>
      <c r="BB446" s="415"/>
      <c r="BC446" s="415"/>
      <c r="BD446" s="415"/>
      <c r="BE446" s="415"/>
      <c r="BF446" s="415"/>
      <c r="BG446" s="415"/>
      <c r="BH446" s="415"/>
      <c r="BI446" s="415"/>
      <c r="BJ446" s="415"/>
      <c r="BK446" s="415"/>
      <c r="BL446" s="415"/>
      <c r="BM446" s="415"/>
      <c r="BN446" s="415"/>
      <c r="BO446" s="415"/>
      <c r="BP446" s="415"/>
      <c r="BQ446" s="415"/>
      <c r="BR446" s="415"/>
      <c r="BS446" s="415"/>
      <c r="BT446" s="415"/>
      <c r="BU446" s="415"/>
      <c r="BV446" s="415"/>
      <c r="BW446" s="415"/>
      <c r="BX446" s="415"/>
      <c r="BY446" s="415"/>
      <c r="BZ446" s="415"/>
      <c r="CA446" s="415"/>
      <c r="CB446" s="415"/>
      <c r="CC446" s="415"/>
      <c r="CD446" s="415"/>
      <c r="CE446" s="415"/>
      <c r="CF446" s="415"/>
      <c r="CG446" s="415"/>
      <c r="CH446" s="415"/>
      <c r="CI446" s="415"/>
      <c r="CJ446" s="415"/>
      <c r="CK446" s="415"/>
      <c r="CL446" s="415"/>
      <c r="CM446" s="415"/>
      <c r="CN446" s="415"/>
      <c r="CO446" s="415"/>
      <c r="CP446" s="415"/>
      <c r="CQ446" s="415"/>
      <c r="CR446" s="415"/>
      <c r="CS446" s="415"/>
      <c r="CT446" s="415"/>
      <c r="CU446" s="415"/>
      <c r="CV446" s="415"/>
      <c r="CW446" s="415"/>
      <c r="CX446" s="415"/>
      <c r="CY446" s="415"/>
      <c r="CZ446" s="415"/>
      <c r="DA446" s="415"/>
      <c r="DB446" s="415"/>
      <c r="DC446" s="415"/>
      <c r="DD446" s="415"/>
      <c r="DE446" s="415"/>
      <c r="DF446" s="415"/>
      <c r="DG446" s="415"/>
      <c r="DH446" s="415"/>
      <c r="DI446" s="415"/>
      <c r="DJ446" s="415"/>
      <c r="DK446" s="415"/>
      <c r="DL446" s="415"/>
      <c r="DM446" s="415"/>
      <c r="DN446" s="415"/>
      <c r="DO446" s="415"/>
      <c r="DP446" s="415"/>
      <c r="DQ446" s="415"/>
      <c r="DR446" s="415"/>
      <c r="DS446" s="415"/>
      <c r="DT446" s="415"/>
      <c r="DU446" s="415"/>
      <c r="DV446" s="415"/>
      <c r="DW446" s="415"/>
      <c r="DX446" s="415"/>
      <c r="DY446" s="415"/>
      <c r="DZ446" s="415"/>
      <c r="EA446" s="415"/>
      <c r="EB446" s="415"/>
      <c r="EC446" s="415"/>
      <c r="ED446" s="415"/>
      <c r="EE446" s="415"/>
      <c r="EF446" s="415"/>
      <c r="EG446" s="415"/>
      <c r="EH446" s="415"/>
      <c r="EI446" s="415"/>
      <c r="EJ446" s="415"/>
      <c r="EK446" s="415"/>
      <c r="EL446" s="415"/>
      <c r="EM446" s="415"/>
      <c r="EN446" s="415"/>
      <c r="EO446" s="415"/>
      <c r="EP446" s="415"/>
      <c r="EQ446" s="415"/>
      <c r="ER446" s="415"/>
      <c r="ES446" s="415"/>
      <c r="ET446" s="415"/>
      <c r="EU446" s="415"/>
      <c r="EV446" s="415"/>
      <c r="EW446" s="415"/>
      <c r="EX446" s="415"/>
      <c r="EY446" s="415"/>
      <c r="EZ446" s="415"/>
      <c r="FA446" s="415"/>
      <c r="FB446" s="415"/>
      <c r="FC446" s="415"/>
      <c r="FD446" s="415"/>
      <c r="FE446" s="415"/>
      <c r="FF446" s="415"/>
      <c r="FG446" s="415"/>
      <c r="FH446" s="415"/>
      <c r="FI446" s="415"/>
      <c r="FJ446" s="415"/>
      <c r="FK446" s="415"/>
      <c r="FL446" s="415"/>
      <c r="FM446" s="415"/>
      <c r="FN446" s="415"/>
      <c r="FO446" s="415"/>
      <c r="FP446" s="415"/>
      <c r="FQ446" s="415"/>
      <c r="FR446" s="415"/>
      <c r="FS446" s="415"/>
      <c r="FT446" s="415"/>
      <c r="FU446" s="415"/>
      <c r="FV446" s="415"/>
      <c r="FW446" s="415"/>
      <c r="FX446" s="415"/>
      <c r="FY446" s="415"/>
      <c r="FZ446" s="415"/>
      <c r="GA446" s="415"/>
      <c r="GB446" s="415"/>
      <c r="GC446" s="415"/>
      <c r="GD446" s="415"/>
      <c r="GE446" s="415"/>
      <c r="GF446" s="415"/>
      <c r="GG446" s="415"/>
      <c r="GH446" s="415"/>
      <c r="GI446" s="415"/>
      <c r="GJ446" s="415"/>
      <c r="GK446" s="415"/>
      <c r="GL446" s="415"/>
      <c r="GM446" s="415"/>
      <c r="GN446" s="415"/>
      <c r="GO446" s="415"/>
      <c r="GP446" s="415"/>
      <c r="GQ446" s="415"/>
      <c r="GR446" s="415"/>
      <c r="GS446" s="415"/>
      <c r="GT446" s="415"/>
      <c r="GU446" s="415"/>
      <c r="GV446" s="417" t="str">
        <f t="shared" si="538"/>
        <v/>
      </c>
      <c r="GW446" s="415"/>
    </row>
    <row r="447" spans="1:205">
      <c r="A447" s="418"/>
      <c r="B447" s="418"/>
      <c r="C447" s="454"/>
      <c r="D447" s="415"/>
      <c r="E447" s="415"/>
      <c r="F447" s="415"/>
      <c r="G447" s="415"/>
      <c r="H447" s="415"/>
      <c r="I447" s="415"/>
      <c r="J447" s="415"/>
      <c r="K447" s="415"/>
      <c r="L447" s="415"/>
      <c r="M447" s="415"/>
      <c r="N447" s="415"/>
      <c r="O447" s="415"/>
      <c r="P447" s="415"/>
      <c r="Q447" s="415"/>
      <c r="R447" s="415"/>
      <c r="S447" s="415"/>
      <c r="T447" s="415"/>
      <c r="U447" s="415"/>
      <c r="V447" s="415"/>
      <c r="W447" s="415"/>
      <c r="X447" s="415"/>
      <c r="Y447" s="415"/>
      <c r="Z447" s="415"/>
      <c r="AA447" s="415"/>
      <c r="AB447" s="415"/>
      <c r="AC447" s="415"/>
      <c r="AD447" s="415"/>
      <c r="AE447" s="415"/>
      <c r="AF447" s="415"/>
      <c r="AG447" s="415"/>
      <c r="AH447" s="415"/>
      <c r="AI447" s="415"/>
      <c r="AJ447" s="415"/>
      <c r="AK447" s="415"/>
      <c r="AL447" s="415"/>
      <c r="AM447" s="415"/>
      <c r="AN447" s="415"/>
      <c r="AO447" s="415"/>
      <c r="AP447" s="415"/>
      <c r="AQ447" s="415"/>
      <c r="AR447" s="415"/>
      <c r="AS447" s="415"/>
      <c r="AT447" s="415"/>
      <c r="AU447" s="415"/>
      <c r="AV447" s="415"/>
      <c r="AW447" s="415"/>
      <c r="AX447" s="415"/>
      <c r="AY447" s="415"/>
      <c r="AZ447" s="415"/>
      <c r="BA447" s="415"/>
      <c r="BB447" s="415"/>
      <c r="BC447" s="415"/>
      <c r="BD447" s="415"/>
      <c r="BE447" s="415"/>
      <c r="BF447" s="415"/>
      <c r="BG447" s="415"/>
      <c r="BH447" s="415"/>
      <c r="BI447" s="415"/>
      <c r="BJ447" s="415"/>
      <c r="BK447" s="415"/>
      <c r="BL447" s="415"/>
      <c r="BM447" s="415"/>
      <c r="BN447" s="415"/>
      <c r="BO447" s="415"/>
      <c r="BP447" s="415"/>
      <c r="BQ447" s="415"/>
      <c r="BR447" s="415"/>
      <c r="BS447" s="415"/>
      <c r="BT447" s="415"/>
      <c r="BU447" s="415"/>
      <c r="BV447" s="415"/>
      <c r="BW447" s="415"/>
      <c r="BX447" s="415"/>
      <c r="BY447" s="415"/>
      <c r="BZ447" s="415"/>
      <c r="CA447" s="415"/>
      <c r="CB447" s="415"/>
      <c r="CC447" s="415"/>
      <c r="CD447" s="415"/>
      <c r="CE447" s="415"/>
      <c r="CF447" s="415"/>
      <c r="CG447" s="415"/>
      <c r="CH447" s="415"/>
      <c r="CI447" s="415"/>
      <c r="CJ447" s="415"/>
      <c r="CK447" s="415"/>
      <c r="CL447" s="415"/>
      <c r="CM447" s="415"/>
      <c r="CN447" s="415"/>
      <c r="CO447" s="415"/>
      <c r="CP447" s="415"/>
      <c r="CQ447" s="415"/>
      <c r="CR447" s="415"/>
      <c r="CS447" s="415"/>
      <c r="CT447" s="415"/>
      <c r="CU447" s="415"/>
      <c r="CV447" s="415"/>
      <c r="CW447" s="415"/>
      <c r="CX447" s="415"/>
      <c r="CY447" s="415"/>
      <c r="CZ447" s="415"/>
      <c r="DA447" s="415"/>
      <c r="DB447" s="415"/>
      <c r="DC447" s="415"/>
      <c r="DD447" s="415"/>
      <c r="DE447" s="415"/>
      <c r="DF447" s="415"/>
      <c r="DG447" s="415"/>
      <c r="DH447" s="415"/>
      <c r="DI447" s="415"/>
      <c r="DJ447" s="415"/>
      <c r="DK447" s="415"/>
      <c r="DL447" s="415"/>
      <c r="DM447" s="415"/>
      <c r="DN447" s="415"/>
      <c r="DO447" s="415"/>
      <c r="DP447" s="415"/>
      <c r="DQ447" s="415"/>
      <c r="DR447" s="415"/>
      <c r="DS447" s="415"/>
      <c r="DT447" s="415"/>
      <c r="DU447" s="415"/>
      <c r="DV447" s="415"/>
      <c r="DW447" s="415"/>
      <c r="DX447" s="415"/>
      <c r="DY447" s="415"/>
      <c r="DZ447" s="415"/>
      <c r="EA447" s="415"/>
      <c r="EB447" s="415"/>
      <c r="EC447" s="415"/>
      <c r="ED447" s="415"/>
      <c r="EE447" s="415"/>
      <c r="EF447" s="415"/>
      <c r="EG447" s="415"/>
      <c r="EH447" s="415"/>
      <c r="EI447" s="415"/>
      <c r="EJ447" s="415"/>
      <c r="EK447" s="415"/>
      <c r="EL447" s="415"/>
      <c r="EM447" s="415"/>
      <c r="EN447" s="415"/>
      <c r="EO447" s="415"/>
      <c r="EP447" s="415"/>
      <c r="EQ447" s="415"/>
      <c r="ER447" s="415"/>
      <c r="ES447" s="415"/>
      <c r="ET447" s="415"/>
      <c r="EU447" s="415"/>
      <c r="EV447" s="415"/>
      <c r="EW447" s="415"/>
      <c r="EX447" s="415"/>
      <c r="EY447" s="415"/>
      <c r="EZ447" s="415"/>
      <c r="FA447" s="415"/>
      <c r="FB447" s="415"/>
      <c r="FC447" s="415"/>
      <c r="FD447" s="415"/>
      <c r="FE447" s="415"/>
      <c r="FF447" s="415"/>
      <c r="FG447" s="415"/>
      <c r="FH447" s="415"/>
      <c r="FI447" s="415"/>
      <c r="FJ447" s="415"/>
      <c r="FK447" s="415"/>
      <c r="FL447" s="415"/>
      <c r="FM447" s="415"/>
      <c r="FN447" s="415"/>
      <c r="FO447" s="415"/>
      <c r="FP447" s="415"/>
      <c r="FQ447" s="415"/>
      <c r="FR447" s="415"/>
      <c r="FS447" s="415"/>
      <c r="FT447" s="415"/>
      <c r="FU447" s="415"/>
      <c r="FV447" s="415"/>
      <c r="FW447" s="415"/>
      <c r="FX447" s="415"/>
      <c r="FY447" s="415"/>
      <c r="FZ447" s="415"/>
      <c r="GA447" s="415"/>
      <c r="GB447" s="415"/>
      <c r="GC447" s="415"/>
      <c r="GD447" s="415"/>
      <c r="GE447" s="415"/>
      <c r="GF447" s="415"/>
      <c r="GG447" s="415"/>
      <c r="GH447" s="415"/>
      <c r="GI447" s="415"/>
      <c r="GJ447" s="415"/>
      <c r="GK447" s="415"/>
      <c r="GL447" s="415"/>
      <c r="GM447" s="415"/>
      <c r="GN447" s="415"/>
      <c r="GO447" s="415"/>
      <c r="GP447" s="415"/>
      <c r="GQ447" s="415"/>
      <c r="GR447" s="415"/>
      <c r="GS447" s="415"/>
      <c r="GT447" s="415"/>
      <c r="GU447" s="415"/>
      <c r="GV447" s="417" t="str">
        <f t="shared" si="538"/>
        <v/>
      </c>
      <c r="GW447" s="415"/>
    </row>
    <row r="448" spans="1:205">
      <c r="A448" s="418"/>
      <c r="B448" s="418"/>
      <c r="C448" s="454"/>
      <c r="D448" s="415"/>
      <c r="E448" s="415"/>
      <c r="F448" s="415"/>
      <c r="G448" s="415"/>
      <c r="H448" s="415"/>
      <c r="I448" s="415"/>
      <c r="J448" s="415"/>
      <c r="K448" s="415"/>
      <c r="L448" s="415"/>
      <c r="M448" s="415"/>
      <c r="N448" s="415"/>
      <c r="O448" s="415"/>
      <c r="P448" s="415"/>
      <c r="Q448" s="415"/>
      <c r="R448" s="415"/>
      <c r="S448" s="415"/>
      <c r="T448" s="415"/>
      <c r="U448" s="415"/>
      <c r="V448" s="415"/>
      <c r="W448" s="415"/>
      <c r="X448" s="415"/>
      <c r="Y448" s="415"/>
      <c r="Z448" s="415"/>
      <c r="AA448" s="415"/>
      <c r="AB448" s="415"/>
      <c r="AC448" s="415"/>
      <c r="AD448" s="415"/>
      <c r="AE448" s="415"/>
      <c r="AF448" s="415"/>
      <c r="AG448" s="415"/>
      <c r="AH448" s="415"/>
      <c r="AI448" s="415"/>
      <c r="AJ448" s="415"/>
      <c r="AK448" s="415"/>
      <c r="AL448" s="415"/>
      <c r="AM448" s="415"/>
      <c r="AN448" s="415"/>
      <c r="AO448" s="415"/>
      <c r="AP448" s="415"/>
      <c r="AQ448" s="415"/>
      <c r="AR448" s="415"/>
      <c r="AS448" s="415"/>
      <c r="AT448" s="415"/>
      <c r="AU448" s="415"/>
      <c r="AV448" s="415"/>
      <c r="AW448" s="415"/>
      <c r="AX448" s="415"/>
      <c r="AY448" s="415"/>
      <c r="AZ448" s="415"/>
      <c r="BA448" s="415"/>
      <c r="BB448" s="415"/>
      <c r="BC448" s="415"/>
      <c r="BD448" s="415"/>
      <c r="BE448" s="415"/>
      <c r="BF448" s="415"/>
      <c r="BG448" s="415"/>
      <c r="BH448" s="415"/>
      <c r="BI448" s="415"/>
      <c r="BJ448" s="415"/>
      <c r="BK448" s="415"/>
      <c r="BL448" s="415"/>
      <c r="BM448" s="415"/>
      <c r="BN448" s="415"/>
      <c r="BO448" s="415"/>
      <c r="BP448" s="415"/>
      <c r="BQ448" s="415"/>
      <c r="BR448" s="415"/>
      <c r="BS448" s="415"/>
      <c r="BT448" s="415"/>
      <c r="BU448" s="415"/>
      <c r="BV448" s="415"/>
      <c r="BW448" s="415"/>
      <c r="BX448" s="415"/>
      <c r="BY448" s="415"/>
      <c r="BZ448" s="415"/>
      <c r="CA448" s="415"/>
      <c r="CB448" s="415"/>
      <c r="CC448" s="415"/>
      <c r="CD448" s="415"/>
      <c r="CE448" s="415"/>
      <c r="CF448" s="415"/>
      <c r="CG448" s="415"/>
      <c r="CH448" s="415"/>
      <c r="CI448" s="415"/>
      <c r="CJ448" s="415"/>
      <c r="CK448" s="415"/>
      <c r="CL448" s="415"/>
      <c r="CM448" s="415"/>
      <c r="CN448" s="415"/>
      <c r="CO448" s="415"/>
      <c r="CP448" s="415"/>
      <c r="CQ448" s="415"/>
      <c r="CR448" s="415"/>
      <c r="CS448" s="415"/>
      <c r="CT448" s="415"/>
      <c r="CU448" s="415"/>
      <c r="CV448" s="415"/>
      <c r="CW448" s="415"/>
      <c r="CX448" s="415"/>
      <c r="CY448" s="415"/>
      <c r="CZ448" s="415"/>
      <c r="DA448" s="415"/>
      <c r="DB448" s="415"/>
      <c r="DC448" s="415"/>
      <c r="DD448" s="415"/>
      <c r="DE448" s="415"/>
      <c r="DF448" s="415"/>
      <c r="DG448" s="415"/>
      <c r="DH448" s="415"/>
      <c r="DI448" s="415"/>
      <c r="DJ448" s="415"/>
      <c r="DK448" s="415"/>
      <c r="DL448" s="415"/>
      <c r="DM448" s="415"/>
      <c r="DN448" s="415"/>
      <c r="DO448" s="415"/>
      <c r="DP448" s="415"/>
      <c r="DQ448" s="415"/>
      <c r="DR448" s="415"/>
      <c r="DS448" s="415"/>
      <c r="DT448" s="415"/>
      <c r="DU448" s="415"/>
      <c r="DV448" s="415"/>
      <c r="DW448" s="415"/>
      <c r="DX448" s="415"/>
      <c r="DY448" s="415"/>
      <c r="DZ448" s="415"/>
      <c r="EA448" s="415"/>
      <c r="EB448" s="415"/>
      <c r="EC448" s="415"/>
      <c r="ED448" s="415"/>
      <c r="EE448" s="415"/>
      <c r="EF448" s="415"/>
      <c r="EG448" s="415"/>
      <c r="EH448" s="415"/>
      <c r="EI448" s="415"/>
      <c r="EJ448" s="415"/>
      <c r="EK448" s="415"/>
      <c r="EL448" s="415"/>
      <c r="EM448" s="415"/>
      <c r="EN448" s="415"/>
      <c r="EO448" s="415"/>
      <c r="EP448" s="415"/>
      <c r="EQ448" s="415"/>
      <c r="ER448" s="415"/>
      <c r="ES448" s="415"/>
      <c r="ET448" s="415"/>
      <c r="EU448" s="415"/>
      <c r="EV448" s="415"/>
      <c r="EW448" s="415"/>
      <c r="EX448" s="415"/>
      <c r="EY448" s="415"/>
      <c r="EZ448" s="415"/>
      <c r="FA448" s="415"/>
      <c r="FB448" s="415"/>
      <c r="FC448" s="415"/>
      <c r="FD448" s="415"/>
      <c r="FE448" s="415"/>
      <c r="FF448" s="415"/>
      <c r="FG448" s="415"/>
      <c r="FH448" s="415"/>
      <c r="FI448" s="415"/>
      <c r="FJ448" s="415"/>
      <c r="FK448" s="415"/>
      <c r="FL448" s="415"/>
      <c r="FM448" s="415"/>
      <c r="FN448" s="415"/>
      <c r="FO448" s="415"/>
      <c r="FP448" s="415"/>
      <c r="FQ448" s="415"/>
      <c r="FR448" s="415"/>
      <c r="FS448" s="415"/>
      <c r="FT448" s="415"/>
      <c r="FU448" s="415"/>
      <c r="FV448" s="415"/>
      <c r="FW448" s="415"/>
      <c r="FX448" s="415"/>
      <c r="FY448" s="415"/>
      <c r="FZ448" s="415"/>
      <c r="GA448" s="415"/>
      <c r="GB448" s="415"/>
      <c r="GC448" s="415"/>
      <c r="GD448" s="415"/>
      <c r="GE448" s="415"/>
      <c r="GF448" s="415"/>
      <c r="GG448" s="415"/>
      <c r="GH448" s="415"/>
      <c r="GI448" s="415"/>
      <c r="GJ448" s="415"/>
      <c r="GK448" s="415"/>
      <c r="GL448" s="415"/>
      <c r="GM448" s="415"/>
      <c r="GN448" s="415"/>
      <c r="GO448" s="415"/>
      <c r="GP448" s="415"/>
      <c r="GQ448" s="415"/>
      <c r="GR448" s="415"/>
      <c r="GS448" s="415"/>
      <c r="GT448" s="415"/>
      <c r="GU448" s="415"/>
      <c r="GV448" s="417" t="str">
        <f t="shared" si="538"/>
        <v/>
      </c>
      <c r="GW448" s="415"/>
    </row>
    <row r="449" spans="1:205">
      <c r="A449" s="418"/>
      <c r="B449" s="418"/>
      <c r="C449" s="454"/>
      <c r="D449" s="415"/>
      <c r="E449" s="415"/>
      <c r="F449" s="415"/>
      <c r="G449" s="415"/>
      <c r="H449" s="415"/>
      <c r="I449" s="415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5"/>
      <c r="BJ449" s="415"/>
      <c r="BK449" s="415"/>
      <c r="BL449" s="415"/>
      <c r="BM449" s="415"/>
      <c r="BN449" s="415"/>
      <c r="BO449" s="415"/>
      <c r="BP449" s="415"/>
      <c r="BQ449" s="415"/>
      <c r="BR449" s="415"/>
      <c r="BS449" s="415"/>
      <c r="BT449" s="415"/>
      <c r="BU449" s="415"/>
      <c r="BV449" s="415"/>
      <c r="BW449" s="415"/>
      <c r="BX449" s="415"/>
      <c r="BY449" s="415"/>
      <c r="BZ449" s="415"/>
      <c r="CA449" s="415"/>
      <c r="CB449" s="415"/>
      <c r="CC449" s="415"/>
      <c r="CD449" s="415"/>
      <c r="CE449" s="415"/>
      <c r="CF449" s="415"/>
      <c r="CG449" s="415"/>
      <c r="CH449" s="415"/>
      <c r="CI449" s="415"/>
      <c r="CJ449" s="415"/>
      <c r="CK449" s="415"/>
      <c r="CL449" s="415"/>
      <c r="CM449" s="415"/>
      <c r="CN449" s="415"/>
      <c r="CO449" s="415"/>
      <c r="CP449" s="415"/>
      <c r="CQ449" s="415"/>
      <c r="CR449" s="415"/>
      <c r="CS449" s="415"/>
      <c r="CT449" s="415"/>
      <c r="CU449" s="415"/>
      <c r="CV449" s="415"/>
      <c r="CW449" s="415"/>
      <c r="CX449" s="415"/>
      <c r="CY449" s="415"/>
      <c r="CZ449" s="415"/>
      <c r="DA449" s="415"/>
      <c r="DB449" s="415"/>
      <c r="DC449" s="415"/>
      <c r="DD449" s="415"/>
      <c r="DE449" s="415"/>
      <c r="DF449" s="415"/>
      <c r="DG449" s="415"/>
      <c r="DH449" s="415"/>
      <c r="DI449" s="415"/>
      <c r="DJ449" s="415"/>
      <c r="DK449" s="415"/>
      <c r="DL449" s="415"/>
      <c r="DM449" s="415"/>
      <c r="DN449" s="415"/>
      <c r="DO449" s="415"/>
      <c r="DP449" s="415"/>
      <c r="DQ449" s="415"/>
      <c r="DR449" s="415"/>
      <c r="DS449" s="415"/>
      <c r="DT449" s="415"/>
      <c r="DU449" s="415"/>
      <c r="DV449" s="415"/>
      <c r="DW449" s="415"/>
      <c r="DX449" s="415"/>
      <c r="DY449" s="415"/>
      <c r="DZ449" s="415"/>
      <c r="EA449" s="415"/>
      <c r="EB449" s="415"/>
      <c r="EC449" s="415"/>
      <c r="ED449" s="415"/>
      <c r="EE449" s="415"/>
      <c r="EF449" s="415"/>
      <c r="EG449" s="415"/>
      <c r="EH449" s="415"/>
      <c r="EI449" s="415"/>
      <c r="EJ449" s="415"/>
      <c r="EK449" s="415"/>
      <c r="EL449" s="415"/>
      <c r="EM449" s="415"/>
      <c r="EN449" s="415"/>
      <c r="EO449" s="415"/>
      <c r="EP449" s="415"/>
      <c r="EQ449" s="415"/>
      <c r="ER449" s="415"/>
      <c r="ES449" s="415"/>
      <c r="ET449" s="415"/>
      <c r="EU449" s="415"/>
      <c r="EV449" s="415"/>
      <c r="EW449" s="415"/>
      <c r="EX449" s="415"/>
      <c r="EY449" s="415"/>
      <c r="EZ449" s="415"/>
      <c r="FA449" s="415"/>
      <c r="FB449" s="415"/>
      <c r="FC449" s="415"/>
      <c r="FD449" s="415"/>
      <c r="FE449" s="415"/>
      <c r="FF449" s="415"/>
      <c r="FG449" s="415"/>
      <c r="FH449" s="415"/>
      <c r="FI449" s="415"/>
      <c r="FJ449" s="415"/>
      <c r="FK449" s="415"/>
      <c r="FL449" s="415"/>
      <c r="FM449" s="415"/>
      <c r="FN449" s="415"/>
      <c r="FO449" s="415"/>
      <c r="FP449" s="415"/>
      <c r="FQ449" s="415"/>
      <c r="FR449" s="415"/>
      <c r="FS449" s="415"/>
      <c r="FT449" s="415"/>
      <c r="FU449" s="415"/>
      <c r="FV449" s="415"/>
      <c r="FW449" s="415"/>
      <c r="FX449" s="415"/>
      <c r="FY449" s="415"/>
      <c r="FZ449" s="415"/>
      <c r="GA449" s="415"/>
      <c r="GB449" s="415"/>
      <c r="GC449" s="415"/>
      <c r="GD449" s="415"/>
      <c r="GE449" s="415"/>
      <c r="GF449" s="415"/>
      <c r="GG449" s="415"/>
      <c r="GH449" s="415"/>
      <c r="GI449" s="415"/>
      <c r="GJ449" s="415"/>
      <c r="GK449" s="415"/>
      <c r="GL449" s="415"/>
      <c r="GM449" s="415"/>
      <c r="GN449" s="415"/>
      <c r="GO449" s="415"/>
      <c r="GP449" s="415"/>
      <c r="GQ449" s="415"/>
      <c r="GR449" s="415"/>
      <c r="GS449" s="415"/>
      <c r="GT449" s="415"/>
      <c r="GU449" s="415"/>
      <c r="GV449" s="417" t="str">
        <f t="shared" si="538"/>
        <v/>
      </c>
      <c r="GW449" s="415"/>
    </row>
    <row r="450" spans="1:205">
      <c r="A450" s="418"/>
      <c r="B450" s="418"/>
      <c r="C450" s="454"/>
      <c r="D450" s="415"/>
      <c r="E450" s="415"/>
      <c r="F450" s="415"/>
      <c r="G450" s="415"/>
      <c r="H450" s="415"/>
      <c r="I450" s="415"/>
      <c r="J450" s="415"/>
      <c r="K450" s="415"/>
      <c r="L450" s="415"/>
      <c r="M450" s="415"/>
      <c r="N450" s="415"/>
      <c r="O450" s="415"/>
      <c r="P450" s="415"/>
      <c r="Q450" s="415"/>
      <c r="R450" s="415"/>
      <c r="S450" s="415"/>
      <c r="T450" s="415"/>
      <c r="U450" s="415"/>
      <c r="V450" s="415"/>
      <c r="W450" s="415"/>
      <c r="X450" s="415"/>
      <c r="Y450" s="415"/>
      <c r="Z450" s="415"/>
      <c r="AA450" s="415"/>
      <c r="AB450" s="415"/>
      <c r="AC450" s="415"/>
      <c r="AD450" s="415"/>
      <c r="AE450" s="415"/>
      <c r="AF450" s="415"/>
      <c r="AG450" s="415"/>
      <c r="AH450" s="415"/>
      <c r="AI450" s="415"/>
      <c r="AJ450" s="415"/>
      <c r="AK450" s="415"/>
      <c r="AL450" s="415"/>
      <c r="AM450" s="415"/>
      <c r="AN450" s="415"/>
      <c r="AO450" s="415"/>
      <c r="AP450" s="415"/>
      <c r="AQ450" s="415"/>
      <c r="AR450" s="415"/>
      <c r="AS450" s="415"/>
      <c r="AT450" s="415"/>
      <c r="AU450" s="415"/>
      <c r="AV450" s="415"/>
      <c r="AW450" s="415"/>
      <c r="AX450" s="415"/>
      <c r="AY450" s="415"/>
      <c r="AZ450" s="415"/>
      <c r="BA450" s="415"/>
      <c r="BB450" s="415"/>
      <c r="BC450" s="415"/>
      <c r="BD450" s="415"/>
      <c r="BE450" s="415"/>
      <c r="BF450" s="415"/>
      <c r="BG450" s="415"/>
      <c r="BH450" s="415"/>
      <c r="BI450" s="415"/>
      <c r="BJ450" s="415"/>
      <c r="BK450" s="415"/>
      <c r="BL450" s="415"/>
      <c r="BM450" s="415"/>
      <c r="BN450" s="415"/>
      <c r="BO450" s="415"/>
      <c r="BP450" s="415"/>
      <c r="BQ450" s="415"/>
      <c r="BR450" s="415"/>
      <c r="BS450" s="415"/>
      <c r="BT450" s="415"/>
      <c r="BU450" s="415"/>
      <c r="BV450" s="415"/>
      <c r="BW450" s="415"/>
      <c r="BX450" s="415"/>
      <c r="BY450" s="415"/>
      <c r="BZ450" s="415"/>
      <c r="CA450" s="415"/>
      <c r="CB450" s="415"/>
      <c r="CC450" s="415"/>
      <c r="CD450" s="415"/>
      <c r="CE450" s="415"/>
      <c r="CF450" s="415"/>
      <c r="CG450" s="415"/>
      <c r="CH450" s="415"/>
      <c r="CI450" s="415"/>
      <c r="CJ450" s="415"/>
      <c r="CK450" s="415"/>
      <c r="CL450" s="415"/>
      <c r="CM450" s="415"/>
      <c r="CN450" s="415"/>
      <c r="CO450" s="415"/>
      <c r="CP450" s="415"/>
      <c r="CQ450" s="415"/>
      <c r="CR450" s="415"/>
      <c r="CS450" s="415"/>
      <c r="CT450" s="415"/>
      <c r="CU450" s="415"/>
      <c r="CV450" s="415"/>
      <c r="CW450" s="415"/>
      <c r="CX450" s="415"/>
      <c r="CY450" s="415"/>
      <c r="CZ450" s="415"/>
      <c r="DA450" s="415"/>
      <c r="DB450" s="415"/>
      <c r="DC450" s="415"/>
      <c r="DD450" s="415"/>
      <c r="DE450" s="415"/>
      <c r="DF450" s="415"/>
      <c r="DG450" s="415"/>
      <c r="DH450" s="415"/>
      <c r="DI450" s="415"/>
      <c r="DJ450" s="415"/>
      <c r="DK450" s="415"/>
      <c r="DL450" s="415"/>
      <c r="DM450" s="415"/>
      <c r="DN450" s="415"/>
      <c r="DO450" s="415"/>
      <c r="DP450" s="415"/>
      <c r="DQ450" s="415"/>
      <c r="DR450" s="415"/>
      <c r="DS450" s="415"/>
      <c r="DT450" s="415"/>
      <c r="DU450" s="415"/>
      <c r="DV450" s="415"/>
      <c r="DW450" s="415"/>
      <c r="DX450" s="415"/>
      <c r="DY450" s="415"/>
      <c r="DZ450" s="415"/>
      <c r="EA450" s="415"/>
      <c r="EB450" s="415"/>
      <c r="EC450" s="415"/>
      <c r="ED450" s="415"/>
      <c r="EE450" s="415"/>
      <c r="EF450" s="415"/>
      <c r="EG450" s="415"/>
      <c r="EH450" s="415"/>
      <c r="EI450" s="415"/>
      <c r="EJ450" s="415"/>
      <c r="EK450" s="415"/>
      <c r="EL450" s="415"/>
      <c r="EM450" s="415"/>
      <c r="EN450" s="415"/>
      <c r="EO450" s="415"/>
      <c r="EP450" s="415"/>
      <c r="EQ450" s="415"/>
      <c r="ER450" s="415"/>
      <c r="ES450" s="415"/>
      <c r="ET450" s="415"/>
      <c r="EU450" s="415"/>
      <c r="EV450" s="415"/>
      <c r="EW450" s="415"/>
      <c r="EX450" s="415"/>
      <c r="EY450" s="415"/>
      <c r="EZ450" s="415"/>
      <c r="FA450" s="415"/>
      <c r="FB450" s="415"/>
      <c r="FC450" s="415"/>
      <c r="FD450" s="415"/>
      <c r="FE450" s="415"/>
      <c r="FF450" s="415"/>
      <c r="FG450" s="415"/>
      <c r="FH450" s="415"/>
      <c r="FI450" s="415"/>
      <c r="FJ450" s="415"/>
      <c r="FK450" s="415"/>
      <c r="FL450" s="415"/>
      <c r="FM450" s="415"/>
      <c r="FN450" s="415"/>
      <c r="FO450" s="415"/>
      <c r="FP450" s="415"/>
      <c r="FQ450" s="415"/>
      <c r="FR450" s="415"/>
      <c r="FS450" s="415"/>
      <c r="FT450" s="415"/>
      <c r="FU450" s="415"/>
      <c r="FV450" s="415"/>
      <c r="FW450" s="415"/>
      <c r="FX450" s="415"/>
      <c r="FY450" s="415"/>
      <c r="FZ450" s="415"/>
      <c r="GA450" s="415"/>
      <c r="GB450" s="415"/>
      <c r="GC450" s="415"/>
      <c r="GD450" s="415"/>
      <c r="GE450" s="415"/>
      <c r="GF450" s="415"/>
      <c r="GG450" s="415"/>
      <c r="GH450" s="415"/>
      <c r="GI450" s="415"/>
      <c r="GJ450" s="415"/>
      <c r="GK450" s="415"/>
      <c r="GL450" s="415"/>
      <c r="GM450" s="415"/>
      <c r="GN450" s="415"/>
      <c r="GO450" s="415"/>
      <c r="GP450" s="415"/>
      <c r="GQ450" s="415"/>
      <c r="GR450" s="415"/>
      <c r="GS450" s="415"/>
      <c r="GT450" s="415"/>
      <c r="GU450" s="415"/>
      <c r="GV450" s="417" t="str">
        <f t="shared" si="538"/>
        <v/>
      </c>
      <c r="GW450" s="415"/>
    </row>
    <row r="451" spans="1:205">
      <c r="A451" s="418"/>
      <c r="B451" s="418"/>
      <c r="C451" s="454"/>
      <c r="D451" s="415"/>
      <c r="E451" s="415"/>
      <c r="F451" s="415"/>
      <c r="G451" s="415"/>
      <c r="H451" s="415"/>
      <c r="I451" s="415"/>
      <c r="J451" s="415"/>
      <c r="K451" s="415"/>
      <c r="L451" s="415"/>
      <c r="M451" s="415"/>
      <c r="N451" s="415"/>
      <c r="O451" s="415"/>
      <c r="P451" s="415"/>
      <c r="Q451" s="415"/>
      <c r="R451" s="415"/>
      <c r="S451" s="415"/>
      <c r="T451" s="415"/>
      <c r="U451" s="415"/>
      <c r="V451" s="415"/>
      <c r="W451" s="415"/>
      <c r="X451" s="415"/>
      <c r="Y451" s="415"/>
      <c r="Z451" s="415"/>
      <c r="AA451" s="415"/>
      <c r="AB451" s="415"/>
      <c r="AC451" s="415"/>
      <c r="AD451" s="415"/>
      <c r="AE451" s="415"/>
      <c r="AF451" s="415"/>
      <c r="AG451" s="415"/>
      <c r="AH451" s="415"/>
      <c r="AI451" s="415"/>
      <c r="AJ451" s="415"/>
      <c r="AK451" s="415"/>
      <c r="AL451" s="415"/>
      <c r="AM451" s="415"/>
      <c r="AN451" s="415"/>
      <c r="AO451" s="415"/>
      <c r="AP451" s="415"/>
      <c r="AQ451" s="415"/>
      <c r="AR451" s="415"/>
      <c r="AS451" s="415"/>
      <c r="AT451" s="415"/>
      <c r="AU451" s="415"/>
      <c r="AV451" s="415"/>
      <c r="AW451" s="415"/>
      <c r="AX451" s="415"/>
      <c r="AY451" s="415"/>
      <c r="AZ451" s="415"/>
      <c r="BA451" s="415"/>
      <c r="BB451" s="415"/>
      <c r="BC451" s="415"/>
      <c r="BD451" s="415"/>
      <c r="BE451" s="415"/>
      <c r="BF451" s="415"/>
      <c r="BG451" s="415"/>
      <c r="BH451" s="415"/>
      <c r="BI451" s="415"/>
      <c r="BJ451" s="415"/>
      <c r="BK451" s="415"/>
      <c r="BL451" s="415"/>
      <c r="BM451" s="415"/>
      <c r="BN451" s="415"/>
      <c r="BO451" s="415"/>
      <c r="BP451" s="415"/>
      <c r="BQ451" s="415"/>
      <c r="BR451" s="415"/>
      <c r="BS451" s="415"/>
      <c r="BT451" s="415"/>
      <c r="BU451" s="415"/>
      <c r="BV451" s="415"/>
      <c r="BW451" s="415"/>
      <c r="BX451" s="415"/>
      <c r="BY451" s="415"/>
      <c r="BZ451" s="415"/>
      <c r="CA451" s="415"/>
      <c r="CB451" s="415"/>
      <c r="CC451" s="415"/>
      <c r="CD451" s="415"/>
      <c r="CE451" s="415"/>
      <c r="CF451" s="415"/>
      <c r="CG451" s="415"/>
      <c r="CH451" s="415"/>
      <c r="CI451" s="415"/>
      <c r="CJ451" s="415"/>
      <c r="CK451" s="415"/>
      <c r="CL451" s="415"/>
      <c r="CM451" s="415"/>
      <c r="CN451" s="415"/>
      <c r="CO451" s="415"/>
      <c r="CP451" s="415"/>
      <c r="CQ451" s="415"/>
      <c r="CR451" s="415"/>
      <c r="CS451" s="415"/>
      <c r="CT451" s="415"/>
      <c r="CU451" s="415"/>
      <c r="CV451" s="415"/>
      <c r="CW451" s="415"/>
      <c r="CX451" s="415"/>
      <c r="CY451" s="415"/>
      <c r="CZ451" s="415"/>
      <c r="DA451" s="415"/>
      <c r="DB451" s="415"/>
      <c r="DC451" s="415"/>
      <c r="DD451" s="415"/>
      <c r="DE451" s="415"/>
      <c r="DF451" s="415"/>
      <c r="DG451" s="415"/>
      <c r="DH451" s="415"/>
      <c r="DI451" s="415"/>
      <c r="DJ451" s="415"/>
      <c r="DK451" s="415"/>
      <c r="DL451" s="415"/>
      <c r="DM451" s="415"/>
      <c r="DN451" s="415"/>
      <c r="DO451" s="415"/>
      <c r="DP451" s="415"/>
      <c r="DQ451" s="415"/>
      <c r="DR451" s="415"/>
      <c r="DS451" s="415"/>
      <c r="DT451" s="415"/>
      <c r="DU451" s="415"/>
      <c r="DV451" s="415"/>
      <c r="DW451" s="415"/>
      <c r="DX451" s="415"/>
      <c r="DY451" s="415"/>
      <c r="DZ451" s="415"/>
      <c r="EA451" s="415"/>
      <c r="EB451" s="415"/>
      <c r="EC451" s="415"/>
      <c r="ED451" s="415"/>
      <c r="EE451" s="415"/>
      <c r="EF451" s="415"/>
      <c r="EG451" s="415"/>
      <c r="EH451" s="415"/>
      <c r="EI451" s="415"/>
      <c r="EJ451" s="415"/>
      <c r="EK451" s="415"/>
      <c r="EL451" s="415"/>
      <c r="EM451" s="415"/>
      <c r="EN451" s="415"/>
      <c r="EO451" s="415"/>
      <c r="EP451" s="415"/>
      <c r="EQ451" s="415"/>
      <c r="ER451" s="415"/>
      <c r="ES451" s="415"/>
      <c r="ET451" s="415"/>
      <c r="EU451" s="415"/>
      <c r="EV451" s="415"/>
      <c r="EW451" s="415"/>
      <c r="EX451" s="415"/>
      <c r="EY451" s="415"/>
      <c r="EZ451" s="415"/>
      <c r="FA451" s="415"/>
      <c r="FB451" s="415"/>
      <c r="FC451" s="415"/>
      <c r="FD451" s="415"/>
      <c r="FE451" s="415"/>
      <c r="FF451" s="415"/>
      <c r="FG451" s="415"/>
      <c r="FH451" s="415"/>
      <c r="FI451" s="415"/>
      <c r="FJ451" s="415"/>
      <c r="FK451" s="415"/>
      <c r="FL451" s="415"/>
      <c r="FM451" s="415"/>
      <c r="FN451" s="415"/>
      <c r="FO451" s="415"/>
      <c r="FP451" s="415"/>
      <c r="FQ451" s="415"/>
      <c r="FR451" s="415"/>
      <c r="FS451" s="415"/>
      <c r="FT451" s="415"/>
      <c r="FU451" s="415"/>
      <c r="FV451" s="415"/>
      <c r="FW451" s="415"/>
      <c r="FX451" s="415"/>
      <c r="FY451" s="415"/>
      <c r="FZ451" s="415"/>
      <c r="GA451" s="415"/>
      <c r="GB451" s="415"/>
      <c r="GC451" s="415"/>
      <c r="GD451" s="415"/>
      <c r="GE451" s="415"/>
      <c r="GF451" s="415"/>
      <c r="GG451" s="415"/>
      <c r="GH451" s="415"/>
      <c r="GI451" s="415"/>
      <c r="GJ451" s="415"/>
      <c r="GK451" s="415"/>
      <c r="GL451" s="415"/>
      <c r="GM451" s="415"/>
      <c r="GN451" s="415"/>
      <c r="GO451" s="415"/>
      <c r="GP451" s="415"/>
      <c r="GQ451" s="415"/>
      <c r="GR451" s="415"/>
      <c r="GS451" s="415"/>
      <c r="GT451" s="415"/>
      <c r="GU451" s="415"/>
      <c r="GV451" s="417" t="str">
        <f t="shared" si="538"/>
        <v/>
      </c>
      <c r="GW451" s="415"/>
    </row>
    <row r="452" spans="1:205">
      <c r="A452" s="418"/>
      <c r="B452" s="418"/>
      <c r="C452" s="454"/>
      <c r="D452" s="415"/>
      <c r="E452" s="415"/>
      <c r="F452" s="415"/>
      <c r="G452" s="415"/>
      <c r="H452" s="415"/>
      <c r="I452" s="415"/>
      <c r="J452" s="415"/>
      <c r="K452" s="415"/>
      <c r="L452" s="415"/>
      <c r="M452" s="415"/>
      <c r="N452" s="415"/>
      <c r="O452" s="415"/>
      <c r="P452" s="415"/>
      <c r="Q452" s="415"/>
      <c r="R452" s="415"/>
      <c r="S452" s="415"/>
      <c r="T452" s="415"/>
      <c r="U452" s="415"/>
      <c r="V452" s="415"/>
      <c r="W452" s="415"/>
      <c r="X452" s="415"/>
      <c r="Y452" s="415"/>
      <c r="Z452" s="415"/>
      <c r="AA452" s="415"/>
      <c r="AB452" s="415"/>
      <c r="AC452" s="415"/>
      <c r="AD452" s="415"/>
      <c r="AE452" s="415"/>
      <c r="AF452" s="415"/>
      <c r="AG452" s="415"/>
      <c r="AH452" s="415"/>
      <c r="AI452" s="415"/>
      <c r="AJ452" s="415"/>
      <c r="AK452" s="415"/>
      <c r="AL452" s="415"/>
      <c r="AM452" s="415"/>
      <c r="AN452" s="415"/>
      <c r="AO452" s="415"/>
      <c r="AP452" s="415"/>
      <c r="AQ452" s="415"/>
      <c r="AR452" s="415"/>
      <c r="AS452" s="415"/>
      <c r="AT452" s="415"/>
      <c r="AU452" s="415"/>
      <c r="AV452" s="415"/>
      <c r="AW452" s="415"/>
      <c r="AX452" s="415"/>
      <c r="AY452" s="415"/>
      <c r="AZ452" s="415"/>
      <c r="BA452" s="415"/>
      <c r="BB452" s="415"/>
      <c r="BC452" s="415"/>
      <c r="BD452" s="415"/>
      <c r="BE452" s="415"/>
      <c r="BF452" s="415"/>
      <c r="BG452" s="415"/>
      <c r="BH452" s="415"/>
      <c r="BI452" s="415"/>
      <c r="BJ452" s="415"/>
      <c r="BK452" s="415"/>
      <c r="BL452" s="415"/>
      <c r="BM452" s="415"/>
      <c r="BN452" s="415"/>
      <c r="BO452" s="415"/>
      <c r="BP452" s="415"/>
      <c r="BQ452" s="415"/>
      <c r="BR452" s="415"/>
      <c r="BS452" s="415"/>
      <c r="BT452" s="415"/>
      <c r="BU452" s="415"/>
      <c r="BV452" s="415"/>
      <c r="BW452" s="415"/>
      <c r="BX452" s="415"/>
      <c r="BY452" s="415"/>
      <c r="BZ452" s="415"/>
      <c r="CA452" s="415"/>
      <c r="CB452" s="415"/>
      <c r="CC452" s="415"/>
      <c r="CD452" s="415"/>
      <c r="CE452" s="415"/>
      <c r="CF452" s="415"/>
      <c r="CG452" s="415"/>
      <c r="CH452" s="415"/>
      <c r="CI452" s="415"/>
      <c r="CJ452" s="415"/>
      <c r="CK452" s="415"/>
      <c r="CL452" s="415"/>
      <c r="CM452" s="415"/>
      <c r="CN452" s="415"/>
      <c r="CO452" s="415"/>
      <c r="CP452" s="415"/>
      <c r="CQ452" s="415"/>
      <c r="CR452" s="415"/>
      <c r="CS452" s="415"/>
      <c r="CT452" s="415"/>
      <c r="CU452" s="415"/>
      <c r="CV452" s="415"/>
      <c r="CW452" s="415"/>
      <c r="CX452" s="415"/>
      <c r="CY452" s="415"/>
      <c r="CZ452" s="415"/>
      <c r="DA452" s="415"/>
      <c r="DB452" s="415"/>
      <c r="DC452" s="415"/>
      <c r="DD452" s="415"/>
      <c r="DE452" s="415"/>
      <c r="DF452" s="415"/>
      <c r="DG452" s="415"/>
      <c r="DH452" s="415"/>
      <c r="DI452" s="415"/>
      <c r="DJ452" s="415"/>
      <c r="DK452" s="415"/>
      <c r="DL452" s="415"/>
      <c r="DM452" s="415"/>
      <c r="DN452" s="415"/>
      <c r="DO452" s="415"/>
      <c r="DP452" s="415"/>
      <c r="DQ452" s="415"/>
      <c r="DR452" s="415"/>
      <c r="DS452" s="415"/>
      <c r="DT452" s="415"/>
      <c r="DU452" s="415"/>
      <c r="DV452" s="415"/>
      <c r="DW452" s="415"/>
      <c r="DX452" s="415"/>
      <c r="DY452" s="415"/>
      <c r="DZ452" s="415"/>
      <c r="EA452" s="415"/>
      <c r="EB452" s="415"/>
      <c r="EC452" s="415"/>
      <c r="ED452" s="415"/>
      <c r="EE452" s="415"/>
      <c r="EF452" s="415"/>
      <c r="EG452" s="415"/>
      <c r="EH452" s="415"/>
      <c r="EI452" s="415"/>
      <c r="EJ452" s="415"/>
      <c r="EK452" s="415"/>
      <c r="EL452" s="415"/>
      <c r="EM452" s="415"/>
      <c r="EN452" s="415"/>
      <c r="EO452" s="415"/>
      <c r="EP452" s="415"/>
      <c r="EQ452" s="415"/>
      <c r="ER452" s="415"/>
      <c r="ES452" s="415"/>
      <c r="ET452" s="415"/>
      <c r="EU452" s="415"/>
      <c r="EV452" s="415"/>
      <c r="EW452" s="415"/>
      <c r="EX452" s="415"/>
      <c r="EY452" s="415"/>
      <c r="EZ452" s="415"/>
      <c r="FA452" s="415"/>
      <c r="FB452" s="415"/>
      <c r="FC452" s="415"/>
      <c r="FD452" s="415"/>
      <c r="FE452" s="415"/>
      <c r="FF452" s="415"/>
      <c r="FG452" s="415"/>
      <c r="FH452" s="415"/>
      <c r="FI452" s="415"/>
      <c r="FJ452" s="415"/>
      <c r="FK452" s="415"/>
      <c r="FL452" s="415"/>
      <c r="FM452" s="415"/>
      <c r="FN452" s="415"/>
      <c r="FO452" s="415"/>
      <c r="FP452" s="415"/>
      <c r="FQ452" s="415"/>
      <c r="FR452" s="415"/>
      <c r="FS452" s="415"/>
      <c r="FT452" s="415"/>
      <c r="FU452" s="415"/>
      <c r="FV452" s="415"/>
      <c r="FW452" s="415"/>
      <c r="FX452" s="415"/>
      <c r="FY452" s="415"/>
      <c r="FZ452" s="415"/>
      <c r="GA452" s="415"/>
      <c r="GB452" s="415"/>
      <c r="GC452" s="415"/>
      <c r="GD452" s="415"/>
      <c r="GE452" s="415"/>
      <c r="GF452" s="415"/>
      <c r="GG452" s="415"/>
      <c r="GH452" s="415"/>
      <c r="GI452" s="415"/>
      <c r="GJ452" s="415"/>
      <c r="GK452" s="415"/>
      <c r="GL452" s="415"/>
      <c r="GM452" s="415"/>
      <c r="GN452" s="415"/>
      <c r="GO452" s="415"/>
      <c r="GP452" s="415"/>
      <c r="GQ452" s="415"/>
      <c r="GR452" s="415"/>
      <c r="GS452" s="415"/>
      <c r="GT452" s="415"/>
      <c r="GU452" s="415"/>
      <c r="GV452" s="417" t="str">
        <f t="shared" si="538"/>
        <v/>
      </c>
      <c r="GW452" s="415"/>
    </row>
    <row r="453" spans="1:205">
      <c r="A453" s="418"/>
      <c r="B453" s="418"/>
      <c r="C453" s="454"/>
      <c r="D453" s="415"/>
      <c r="E453" s="415"/>
      <c r="F453" s="415"/>
      <c r="G453" s="415"/>
      <c r="H453" s="415"/>
      <c r="I453" s="415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5"/>
      <c r="BJ453" s="415"/>
      <c r="BK453" s="415"/>
      <c r="BL453" s="415"/>
      <c r="BM453" s="415"/>
      <c r="BN453" s="415"/>
      <c r="BO453" s="415"/>
      <c r="BP453" s="415"/>
      <c r="BQ453" s="415"/>
      <c r="BR453" s="415"/>
      <c r="BS453" s="415"/>
      <c r="BT453" s="415"/>
      <c r="BU453" s="415"/>
      <c r="BV453" s="415"/>
      <c r="BW453" s="415"/>
      <c r="BX453" s="415"/>
      <c r="BY453" s="415"/>
      <c r="BZ453" s="415"/>
      <c r="CA453" s="415"/>
      <c r="CB453" s="415"/>
      <c r="CC453" s="415"/>
      <c r="CD453" s="415"/>
      <c r="CE453" s="415"/>
      <c r="CF453" s="415"/>
      <c r="CG453" s="415"/>
      <c r="CH453" s="415"/>
      <c r="CI453" s="415"/>
      <c r="CJ453" s="415"/>
      <c r="CK453" s="415"/>
      <c r="CL453" s="415"/>
      <c r="CM453" s="415"/>
      <c r="CN453" s="415"/>
      <c r="CO453" s="415"/>
      <c r="CP453" s="415"/>
      <c r="CQ453" s="415"/>
      <c r="CR453" s="415"/>
      <c r="CS453" s="415"/>
      <c r="CT453" s="415"/>
      <c r="CU453" s="415"/>
      <c r="CV453" s="415"/>
      <c r="CW453" s="415"/>
      <c r="CX453" s="415"/>
      <c r="CY453" s="415"/>
      <c r="CZ453" s="415"/>
      <c r="DA453" s="415"/>
      <c r="DB453" s="415"/>
      <c r="DC453" s="415"/>
      <c r="DD453" s="415"/>
      <c r="DE453" s="415"/>
      <c r="DF453" s="415"/>
      <c r="DG453" s="415"/>
      <c r="DH453" s="415"/>
      <c r="DI453" s="415"/>
      <c r="DJ453" s="415"/>
      <c r="DK453" s="415"/>
      <c r="DL453" s="415"/>
      <c r="DM453" s="415"/>
      <c r="DN453" s="415"/>
      <c r="DO453" s="415"/>
      <c r="DP453" s="415"/>
      <c r="DQ453" s="415"/>
      <c r="DR453" s="415"/>
      <c r="DS453" s="415"/>
      <c r="DT453" s="415"/>
      <c r="DU453" s="415"/>
      <c r="DV453" s="415"/>
      <c r="DW453" s="415"/>
      <c r="DX453" s="415"/>
      <c r="DY453" s="415"/>
      <c r="DZ453" s="415"/>
      <c r="EA453" s="415"/>
      <c r="EB453" s="415"/>
      <c r="EC453" s="415"/>
      <c r="ED453" s="415"/>
      <c r="EE453" s="415"/>
      <c r="EF453" s="415"/>
      <c r="EG453" s="415"/>
      <c r="EH453" s="415"/>
      <c r="EI453" s="415"/>
      <c r="EJ453" s="415"/>
      <c r="EK453" s="415"/>
      <c r="EL453" s="415"/>
      <c r="EM453" s="415"/>
      <c r="EN453" s="415"/>
      <c r="EO453" s="415"/>
      <c r="EP453" s="415"/>
      <c r="EQ453" s="415"/>
      <c r="ER453" s="415"/>
      <c r="ES453" s="415"/>
      <c r="ET453" s="415"/>
      <c r="EU453" s="415"/>
      <c r="EV453" s="415"/>
      <c r="EW453" s="415"/>
      <c r="EX453" s="415"/>
      <c r="EY453" s="415"/>
      <c r="EZ453" s="415"/>
      <c r="FA453" s="415"/>
      <c r="FB453" s="415"/>
      <c r="FC453" s="415"/>
      <c r="FD453" s="415"/>
      <c r="FE453" s="415"/>
      <c r="FF453" s="415"/>
      <c r="FG453" s="415"/>
      <c r="FH453" s="415"/>
      <c r="FI453" s="415"/>
      <c r="FJ453" s="415"/>
      <c r="FK453" s="415"/>
      <c r="FL453" s="415"/>
      <c r="FM453" s="415"/>
      <c r="FN453" s="415"/>
      <c r="FO453" s="415"/>
      <c r="FP453" s="415"/>
      <c r="FQ453" s="415"/>
      <c r="FR453" s="415"/>
      <c r="FS453" s="415"/>
      <c r="FT453" s="415"/>
      <c r="FU453" s="415"/>
      <c r="FV453" s="415"/>
      <c r="FW453" s="415"/>
      <c r="FX453" s="415"/>
      <c r="FY453" s="415"/>
      <c r="FZ453" s="415"/>
      <c r="GA453" s="415"/>
      <c r="GB453" s="415"/>
      <c r="GC453" s="415"/>
      <c r="GD453" s="415"/>
      <c r="GE453" s="415"/>
      <c r="GF453" s="415"/>
      <c r="GG453" s="415"/>
      <c r="GH453" s="415"/>
      <c r="GI453" s="415"/>
      <c r="GJ453" s="415"/>
      <c r="GK453" s="415"/>
      <c r="GL453" s="415"/>
      <c r="GM453" s="415"/>
      <c r="GN453" s="415"/>
      <c r="GO453" s="415"/>
      <c r="GP453" s="415"/>
      <c r="GQ453" s="415"/>
      <c r="GR453" s="415"/>
      <c r="GS453" s="415"/>
      <c r="GT453" s="415"/>
      <c r="GU453" s="415"/>
      <c r="GV453" s="417" t="str">
        <f t="shared" si="538"/>
        <v/>
      </c>
      <c r="GW453" s="415"/>
    </row>
    <row r="454" spans="1:205">
      <c r="A454" s="418"/>
      <c r="B454" s="418"/>
      <c r="C454" s="454"/>
      <c r="D454" s="415"/>
      <c r="E454" s="415"/>
      <c r="F454" s="415"/>
      <c r="G454" s="415"/>
      <c r="H454" s="415"/>
      <c r="I454" s="415"/>
      <c r="J454" s="415"/>
      <c r="K454" s="415"/>
      <c r="L454" s="415"/>
      <c r="M454" s="415"/>
      <c r="N454" s="415"/>
      <c r="O454" s="415"/>
      <c r="P454" s="415"/>
      <c r="Q454" s="415"/>
      <c r="R454" s="415"/>
      <c r="S454" s="415"/>
      <c r="T454" s="415"/>
      <c r="U454" s="415"/>
      <c r="V454" s="415"/>
      <c r="W454" s="415"/>
      <c r="X454" s="415"/>
      <c r="Y454" s="415"/>
      <c r="Z454" s="415"/>
      <c r="AA454" s="415"/>
      <c r="AB454" s="415"/>
      <c r="AC454" s="415"/>
      <c r="AD454" s="415"/>
      <c r="AE454" s="415"/>
      <c r="AF454" s="415"/>
      <c r="AG454" s="415"/>
      <c r="AH454" s="415"/>
      <c r="AI454" s="415"/>
      <c r="AJ454" s="415"/>
      <c r="AK454" s="415"/>
      <c r="AL454" s="415"/>
      <c r="AM454" s="415"/>
      <c r="AN454" s="415"/>
      <c r="AO454" s="415"/>
      <c r="AP454" s="415"/>
      <c r="AQ454" s="415"/>
      <c r="AR454" s="415"/>
      <c r="AS454" s="415"/>
      <c r="AT454" s="415"/>
      <c r="AU454" s="415"/>
      <c r="AV454" s="415"/>
      <c r="AW454" s="415"/>
      <c r="AX454" s="415"/>
      <c r="AY454" s="415"/>
      <c r="AZ454" s="415"/>
      <c r="BA454" s="415"/>
      <c r="BB454" s="415"/>
      <c r="BC454" s="415"/>
      <c r="BD454" s="415"/>
      <c r="BE454" s="415"/>
      <c r="BF454" s="415"/>
      <c r="BG454" s="415"/>
      <c r="BH454" s="415"/>
      <c r="BI454" s="415"/>
      <c r="BJ454" s="415"/>
      <c r="BK454" s="415"/>
      <c r="BL454" s="415"/>
      <c r="BM454" s="415"/>
      <c r="BN454" s="415"/>
      <c r="BO454" s="415"/>
      <c r="BP454" s="415"/>
      <c r="BQ454" s="415"/>
      <c r="BR454" s="415"/>
      <c r="BS454" s="415"/>
      <c r="BT454" s="415"/>
      <c r="BU454" s="415"/>
      <c r="BV454" s="415"/>
      <c r="BW454" s="415"/>
      <c r="BX454" s="415"/>
      <c r="BY454" s="415"/>
      <c r="BZ454" s="415"/>
      <c r="CA454" s="415"/>
      <c r="CB454" s="415"/>
      <c r="CC454" s="415"/>
      <c r="CD454" s="415"/>
      <c r="CE454" s="415"/>
      <c r="CF454" s="415"/>
      <c r="CG454" s="415"/>
      <c r="CH454" s="415"/>
      <c r="CI454" s="415"/>
      <c r="CJ454" s="415"/>
      <c r="CK454" s="415"/>
      <c r="CL454" s="415"/>
      <c r="CM454" s="415"/>
      <c r="CN454" s="415"/>
      <c r="CO454" s="415"/>
      <c r="CP454" s="415"/>
      <c r="CQ454" s="415"/>
      <c r="CR454" s="415"/>
      <c r="CS454" s="415"/>
      <c r="CT454" s="415"/>
      <c r="CU454" s="415"/>
      <c r="CV454" s="415"/>
      <c r="CW454" s="415"/>
      <c r="CX454" s="415"/>
      <c r="CY454" s="415"/>
      <c r="CZ454" s="415"/>
      <c r="DA454" s="415"/>
      <c r="DB454" s="415"/>
      <c r="DC454" s="415"/>
      <c r="DD454" s="415"/>
      <c r="DE454" s="415"/>
      <c r="DF454" s="415"/>
      <c r="DG454" s="415"/>
      <c r="DH454" s="415"/>
      <c r="DI454" s="415"/>
      <c r="DJ454" s="415"/>
      <c r="DK454" s="415"/>
      <c r="DL454" s="415"/>
      <c r="DM454" s="415"/>
      <c r="DN454" s="415"/>
      <c r="DO454" s="415"/>
      <c r="DP454" s="415"/>
      <c r="DQ454" s="415"/>
      <c r="DR454" s="415"/>
      <c r="DS454" s="415"/>
      <c r="DT454" s="415"/>
      <c r="DU454" s="415"/>
      <c r="DV454" s="415"/>
      <c r="DW454" s="415"/>
      <c r="DX454" s="415"/>
      <c r="DY454" s="415"/>
      <c r="DZ454" s="415"/>
      <c r="EA454" s="415"/>
      <c r="EB454" s="415"/>
      <c r="EC454" s="415"/>
      <c r="ED454" s="415"/>
      <c r="EE454" s="415"/>
      <c r="EF454" s="415"/>
      <c r="EG454" s="415"/>
      <c r="EH454" s="415"/>
      <c r="EI454" s="415"/>
      <c r="EJ454" s="415"/>
      <c r="EK454" s="415"/>
      <c r="EL454" s="415"/>
      <c r="EM454" s="415"/>
      <c r="EN454" s="415"/>
      <c r="EO454" s="415"/>
      <c r="EP454" s="415"/>
      <c r="EQ454" s="415"/>
      <c r="ER454" s="415"/>
      <c r="ES454" s="415"/>
      <c r="ET454" s="415"/>
      <c r="EU454" s="415"/>
      <c r="EV454" s="415"/>
      <c r="EW454" s="415"/>
      <c r="EX454" s="415"/>
      <c r="EY454" s="415"/>
      <c r="EZ454" s="415"/>
      <c r="FA454" s="415"/>
      <c r="FB454" s="415"/>
      <c r="FC454" s="415"/>
      <c r="FD454" s="415"/>
      <c r="FE454" s="415"/>
      <c r="FF454" s="415"/>
      <c r="FG454" s="415"/>
      <c r="FH454" s="415"/>
      <c r="FI454" s="415"/>
      <c r="FJ454" s="415"/>
      <c r="FK454" s="415"/>
      <c r="FL454" s="415"/>
      <c r="FM454" s="415"/>
      <c r="FN454" s="415"/>
      <c r="FO454" s="415"/>
      <c r="FP454" s="415"/>
      <c r="FQ454" s="415"/>
      <c r="FR454" s="415"/>
      <c r="FS454" s="415"/>
      <c r="FT454" s="415"/>
      <c r="FU454" s="415"/>
      <c r="FV454" s="415"/>
      <c r="FW454" s="415"/>
      <c r="FX454" s="415"/>
      <c r="FY454" s="415"/>
      <c r="FZ454" s="415"/>
      <c r="GA454" s="415"/>
      <c r="GB454" s="415"/>
      <c r="GC454" s="415"/>
      <c r="GD454" s="415"/>
      <c r="GE454" s="415"/>
      <c r="GF454" s="415"/>
      <c r="GG454" s="415"/>
      <c r="GH454" s="415"/>
      <c r="GI454" s="415"/>
      <c r="GJ454" s="415"/>
      <c r="GK454" s="415"/>
      <c r="GL454" s="415"/>
      <c r="GM454" s="415"/>
      <c r="GN454" s="415"/>
      <c r="GO454" s="415"/>
      <c r="GP454" s="415"/>
      <c r="GQ454" s="415"/>
      <c r="GR454" s="415"/>
      <c r="GS454" s="415"/>
      <c r="GT454" s="415"/>
      <c r="GU454" s="415"/>
      <c r="GV454" s="417" t="str">
        <f t="shared" si="538"/>
        <v/>
      </c>
      <c r="GW454" s="415"/>
    </row>
    <row r="455" spans="1:205">
      <c r="A455" s="418"/>
      <c r="B455" s="418"/>
      <c r="C455" s="454"/>
      <c r="D455" s="415"/>
      <c r="E455" s="415"/>
      <c r="F455" s="415"/>
      <c r="G455" s="415"/>
      <c r="H455" s="415"/>
      <c r="I455" s="415"/>
      <c r="J455" s="415"/>
      <c r="K455" s="415"/>
      <c r="L455" s="415"/>
      <c r="M455" s="415"/>
      <c r="N455" s="415"/>
      <c r="O455" s="415"/>
      <c r="P455" s="415"/>
      <c r="Q455" s="415"/>
      <c r="R455" s="415"/>
      <c r="S455" s="415"/>
      <c r="T455" s="415"/>
      <c r="U455" s="415"/>
      <c r="V455" s="415"/>
      <c r="W455" s="415"/>
      <c r="X455" s="415"/>
      <c r="Y455" s="415"/>
      <c r="Z455" s="415"/>
      <c r="AA455" s="415"/>
      <c r="AB455" s="415"/>
      <c r="AC455" s="415"/>
      <c r="AD455" s="415"/>
      <c r="AE455" s="415"/>
      <c r="AF455" s="415"/>
      <c r="AG455" s="415"/>
      <c r="AH455" s="415"/>
      <c r="AI455" s="415"/>
      <c r="AJ455" s="415"/>
      <c r="AK455" s="415"/>
      <c r="AL455" s="415"/>
      <c r="AM455" s="415"/>
      <c r="AN455" s="415"/>
      <c r="AO455" s="415"/>
      <c r="AP455" s="415"/>
      <c r="AQ455" s="415"/>
      <c r="AR455" s="415"/>
      <c r="AS455" s="415"/>
      <c r="AT455" s="415"/>
      <c r="AU455" s="415"/>
      <c r="AV455" s="415"/>
      <c r="AW455" s="415"/>
      <c r="AX455" s="415"/>
      <c r="AY455" s="415"/>
      <c r="AZ455" s="415"/>
      <c r="BA455" s="415"/>
      <c r="BB455" s="415"/>
      <c r="BC455" s="415"/>
      <c r="BD455" s="415"/>
      <c r="BE455" s="415"/>
      <c r="BF455" s="415"/>
      <c r="BG455" s="415"/>
      <c r="BH455" s="415"/>
      <c r="BI455" s="415"/>
      <c r="BJ455" s="415"/>
      <c r="BK455" s="415"/>
      <c r="BL455" s="415"/>
      <c r="BM455" s="415"/>
      <c r="BN455" s="415"/>
      <c r="BO455" s="415"/>
      <c r="BP455" s="415"/>
      <c r="BQ455" s="415"/>
      <c r="BR455" s="415"/>
      <c r="BS455" s="415"/>
      <c r="BT455" s="415"/>
      <c r="BU455" s="415"/>
      <c r="BV455" s="415"/>
      <c r="BW455" s="415"/>
      <c r="BX455" s="415"/>
      <c r="BY455" s="415"/>
      <c r="BZ455" s="415"/>
      <c r="CA455" s="415"/>
      <c r="CB455" s="415"/>
      <c r="CC455" s="415"/>
      <c r="CD455" s="415"/>
      <c r="CE455" s="415"/>
      <c r="CF455" s="415"/>
      <c r="CG455" s="415"/>
      <c r="CH455" s="415"/>
      <c r="CI455" s="415"/>
      <c r="CJ455" s="415"/>
      <c r="CK455" s="415"/>
      <c r="CL455" s="415"/>
      <c r="CM455" s="415"/>
      <c r="CN455" s="415"/>
      <c r="CO455" s="415"/>
      <c r="CP455" s="415"/>
      <c r="CQ455" s="415"/>
      <c r="CR455" s="415"/>
      <c r="CS455" s="415"/>
      <c r="CT455" s="415"/>
      <c r="CU455" s="415"/>
      <c r="CV455" s="415"/>
      <c r="CW455" s="415"/>
      <c r="CX455" s="415"/>
      <c r="CY455" s="415"/>
      <c r="CZ455" s="415"/>
      <c r="DA455" s="415"/>
      <c r="DB455" s="415"/>
      <c r="DC455" s="415"/>
      <c r="DD455" s="415"/>
      <c r="DE455" s="415"/>
      <c r="DF455" s="415"/>
      <c r="DG455" s="415"/>
      <c r="DH455" s="415"/>
      <c r="DI455" s="415"/>
      <c r="DJ455" s="415"/>
      <c r="DK455" s="415"/>
      <c r="DL455" s="415"/>
      <c r="DM455" s="415"/>
      <c r="DN455" s="415"/>
      <c r="DO455" s="415"/>
      <c r="DP455" s="415"/>
      <c r="DQ455" s="415"/>
      <c r="DR455" s="415"/>
      <c r="DS455" s="415"/>
      <c r="DT455" s="415"/>
      <c r="DU455" s="415"/>
      <c r="DV455" s="415"/>
      <c r="DW455" s="415"/>
      <c r="DX455" s="415"/>
      <c r="DY455" s="415"/>
      <c r="DZ455" s="415"/>
      <c r="EA455" s="415"/>
      <c r="EB455" s="415"/>
      <c r="EC455" s="415"/>
      <c r="ED455" s="415"/>
      <c r="EE455" s="415"/>
      <c r="EF455" s="415"/>
      <c r="EG455" s="415"/>
      <c r="EH455" s="415"/>
      <c r="EI455" s="415"/>
      <c r="EJ455" s="415"/>
      <c r="EK455" s="415"/>
      <c r="EL455" s="415"/>
      <c r="EM455" s="415"/>
      <c r="EN455" s="415"/>
      <c r="EO455" s="415"/>
      <c r="EP455" s="415"/>
      <c r="EQ455" s="415"/>
      <c r="ER455" s="415"/>
      <c r="ES455" s="415"/>
      <c r="ET455" s="415"/>
      <c r="EU455" s="415"/>
      <c r="EV455" s="415"/>
      <c r="EW455" s="415"/>
      <c r="EX455" s="415"/>
      <c r="EY455" s="415"/>
      <c r="EZ455" s="415"/>
      <c r="FA455" s="415"/>
      <c r="FB455" s="415"/>
      <c r="FC455" s="415"/>
      <c r="FD455" s="415"/>
      <c r="FE455" s="415"/>
      <c r="FF455" s="415"/>
      <c r="FG455" s="415"/>
      <c r="FH455" s="415"/>
      <c r="FI455" s="415"/>
      <c r="FJ455" s="415"/>
      <c r="FK455" s="415"/>
      <c r="FL455" s="415"/>
      <c r="FM455" s="415"/>
      <c r="FN455" s="415"/>
      <c r="FO455" s="415"/>
      <c r="FP455" s="415"/>
      <c r="FQ455" s="415"/>
      <c r="FR455" s="415"/>
      <c r="FS455" s="415"/>
      <c r="FT455" s="415"/>
      <c r="FU455" s="415"/>
      <c r="FV455" s="415"/>
      <c r="FW455" s="415"/>
      <c r="FX455" s="415"/>
      <c r="FY455" s="415"/>
      <c r="FZ455" s="415"/>
      <c r="GA455" s="415"/>
      <c r="GB455" s="415"/>
      <c r="GC455" s="415"/>
      <c r="GD455" s="415"/>
      <c r="GE455" s="415"/>
      <c r="GF455" s="415"/>
      <c r="GG455" s="415"/>
      <c r="GH455" s="415"/>
      <c r="GI455" s="415"/>
      <c r="GJ455" s="415"/>
      <c r="GK455" s="415"/>
      <c r="GL455" s="415"/>
      <c r="GM455" s="415"/>
      <c r="GN455" s="415"/>
      <c r="GO455" s="415"/>
      <c r="GP455" s="415"/>
      <c r="GQ455" s="415"/>
      <c r="GR455" s="415"/>
      <c r="GS455" s="415"/>
      <c r="GT455" s="415"/>
      <c r="GU455" s="415"/>
      <c r="GV455" s="417" t="str">
        <f t="shared" si="538"/>
        <v/>
      </c>
      <c r="GW455" s="415"/>
    </row>
    <row r="456" spans="1:205">
      <c r="A456" s="418"/>
      <c r="B456" s="418"/>
      <c r="C456" s="454"/>
      <c r="D456" s="415"/>
      <c r="E456" s="415"/>
      <c r="F456" s="415"/>
      <c r="G456" s="415"/>
      <c r="H456" s="415"/>
      <c r="I456" s="415"/>
      <c r="J456" s="415"/>
      <c r="K456" s="415"/>
      <c r="L456" s="415"/>
      <c r="M456" s="415"/>
      <c r="N456" s="415"/>
      <c r="O456" s="415"/>
      <c r="P456" s="415"/>
      <c r="Q456" s="415"/>
      <c r="R456" s="415"/>
      <c r="S456" s="415"/>
      <c r="T456" s="415"/>
      <c r="U456" s="415"/>
      <c r="V456" s="415"/>
      <c r="W456" s="415"/>
      <c r="X456" s="415"/>
      <c r="Y456" s="415"/>
      <c r="Z456" s="415"/>
      <c r="AA456" s="415"/>
      <c r="AB456" s="415"/>
      <c r="AC456" s="415"/>
      <c r="AD456" s="415"/>
      <c r="AE456" s="415"/>
      <c r="AF456" s="415"/>
      <c r="AG456" s="415"/>
      <c r="AH456" s="415"/>
      <c r="AI456" s="415"/>
      <c r="AJ456" s="415"/>
      <c r="AK456" s="415"/>
      <c r="AL456" s="415"/>
      <c r="AM456" s="415"/>
      <c r="AN456" s="415"/>
      <c r="AO456" s="415"/>
      <c r="AP456" s="415"/>
      <c r="AQ456" s="415"/>
      <c r="AR456" s="415"/>
      <c r="AS456" s="415"/>
      <c r="AT456" s="415"/>
      <c r="AU456" s="415"/>
      <c r="AV456" s="415"/>
      <c r="AW456" s="415"/>
      <c r="AX456" s="415"/>
      <c r="AY456" s="415"/>
      <c r="AZ456" s="415"/>
      <c r="BA456" s="415"/>
      <c r="BB456" s="415"/>
      <c r="BC456" s="415"/>
      <c r="BD456" s="415"/>
      <c r="BE456" s="415"/>
      <c r="BF456" s="415"/>
      <c r="BG456" s="415"/>
      <c r="BH456" s="415"/>
      <c r="BI456" s="415"/>
      <c r="BJ456" s="415"/>
      <c r="BK456" s="415"/>
      <c r="BL456" s="415"/>
      <c r="BM456" s="415"/>
      <c r="BN456" s="415"/>
      <c r="BO456" s="415"/>
      <c r="BP456" s="415"/>
      <c r="BQ456" s="415"/>
      <c r="BR456" s="415"/>
      <c r="BS456" s="415"/>
      <c r="BT456" s="415"/>
      <c r="BU456" s="415"/>
      <c r="BV456" s="415"/>
      <c r="BW456" s="415"/>
      <c r="BX456" s="415"/>
      <c r="BY456" s="415"/>
      <c r="BZ456" s="415"/>
      <c r="CA456" s="415"/>
      <c r="CB456" s="415"/>
      <c r="CC456" s="415"/>
      <c r="CD456" s="415"/>
      <c r="CE456" s="415"/>
      <c r="CF456" s="415"/>
      <c r="CG456" s="415"/>
      <c r="CH456" s="415"/>
      <c r="CI456" s="415"/>
      <c r="CJ456" s="415"/>
      <c r="CK456" s="415"/>
      <c r="CL456" s="415"/>
      <c r="CM456" s="415"/>
      <c r="CN456" s="415"/>
      <c r="CO456" s="415"/>
      <c r="CP456" s="415"/>
      <c r="CQ456" s="415"/>
      <c r="CR456" s="415"/>
      <c r="CS456" s="415"/>
      <c r="CT456" s="415"/>
      <c r="CU456" s="415"/>
      <c r="CV456" s="415"/>
      <c r="CW456" s="415"/>
      <c r="CX456" s="415"/>
      <c r="CY456" s="415"/>
      <c r="CZ456" s="415"/>
      <c r="DA456" s="415"/>
      <c r="DB456" s="415"/>
      <c r="DC456" s="415"/>
      <c r="DD456" s="415"/>
      <c r="DE456" s="415"/>
      <c r="DF456" s="415"/>
      <c r="DG456" s="415"/>
      <c r="DH456" s="415"/>
      <c r="DI456" s="415"/>
      <c r="DJ456" s="415"/>
      <c r="DK456" s="415"/>
      <c r="DL456" s="415"/>
      <c r="DM456" s="415"/>
      <c r="DN456" s="415"/>
      <c r="DO456" s="415"/>
      <c r="DP456" s="415"/>
      <c r="DQ456" s="415"/>
      <c r="DR456" s="415"/>
      <c r="DS456" s="415"/>
      <c r="DT456" s="415"/>
      <c r="DU456" s="415"/>
      <c r="DV456" s="415"/>
      <c r="DW456" s="415"/>
      <c r="DX456" s="415"/>
      <c r="DY456" s="415"/>
      <c r="DZ456" s="415"/>
      <c r="EA456" s="415"/>
      <c r="EB456" s="415"/>
      <c r="EC456" s="415"/>
      <c r="ED456" s="415"/>
      <c r="EE456" s="415"/>
      <c r="EF456" s="415"/>
      <c r="EG456" s="415"/>
      <c r="EH456" s="415"/>
      <c r="EI456" s="415"/>
      <c r="EJ456" s="415"/>
      <c r="EK456" s="415"/>
      <c r="EL456" s="415"/>
      <c r="EM456" s="415"/>
      <c r="EN456" s="415"/>
      <c r="EO456" s="415"/>
      <c r="EP456" s="415"/>
      <c r="EQ456" s="415"/>
      <c r="ER456" s="415"/>
      <c r="ES456" s="415"/>
      <c r="ET456" s="415"/>
      <c r="EU456" s="415"/>
      <c r="EV456" s="415"/>
      <c r="EW456" s="415"/>
      <c r="EX456" s="415"/>
      <c r="EY456" s="415"/>
      <c r="EZ456" s="415"/>
      <c r="FA456" s="415"/>
      <c r="FB456" s="415"/>
      <c r="FC456" s="415"/>
      <c r="FD456" s="415"/>
      <c r="FE456" s="415"/>
      <c r="FF456" s="415"/>
      <c r="FG456" s="415"/>
      <c r="FH456" s="415"/>
      <c r="FI456" s="415"/>
      <c r="FJ456" s="415"/>
      <c r="FK456" s="415"/>
      <c r="FL456" s="415"/>
      <c r="FM456" s="415"/>
      <c r="FN456" s="415"/>
      <c r="FO456" s="415"/>
      <c r="FP456" s="415"/>
      <c r="FQ456" s="415"/>
      <c r="FR456" s="415"/>
      <c r="FS456" s="415"/>
      <c r="FT456" s="415"/>
      <c r="FU456" s="415"/>
      <c r="FV456" s="415"/>
      <c r="FW456" s="415"/>
      <c r="FX456" s="415"/>
      <c r="FY456" s="415"/>
      <c r="FZ456" s="415"/>
      <c r="GA456" s="415"/>
      <c r="GB456" s="415"/>
      <c r="GC456" s="415"/>
      <c r="GD456" s="415"/>
      <c r="GE456" s="415"/>
      <c r="GF456" s="415"/>
      <c r="GG456" s="415"/>
      <c r="GH456" s="415"/>
      <c r="GI456" s="415"/>
      <c r="GJ456" s="415"/>
      <c r="GK456" s="415"/>
      <c r="GL456" s="415"/>
      <c r="GM456" s="415"/>
      <c r="GN456" s="415"/>
      <c r="GO456" s="415"/>
      <c r="GP456" s="415"/>
      <c r="GQ456" s="415"/>
      <c r="GR456" s="415"/>
      <c r="GS456" s="415"/>
      <c r="GT456" s="415"/>
      <c r="GU456" s="415"/>
      <c r="GV456" s="417" t="str">
        <f t="shared" si="538"/>
        <v/>
      </c>
      <c r="GW456" s="415"/>
    </row>
    <row r="457" spans="1:205">
      <c r="A457" s="418"/>
      <c r="B457" s="418"/>
      <c r="C457" s="454"/>
      <c r="D457" s="415"/>
      <c r="E457" s="415"/>
      <c r="F457" s="415"/>
      <c r="G457" s="415"/>
      <c r="H457" s="415"/>
      <c r="I457" s="415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5"/>
      <c r="BJ457" s="415"/>
      <c r="BK457" s="415"/>
      <c r="BL457" s="415"/>
      <c r="BM457" s="415"/>
      <c r="BN457" s="415"/>
      <c r="BO457" s="415"/>
      <c r="BP457" s="415"/>
      <c r="BQ457" s="415"/>
      <c r="BR457" s="415"/>
      <c r="BS457" s="415"/>
      <c r="BT457" s="415"/>
      <c r="BU457" s="415"/>
      <c r="BV457" s="415"/>
      <c r="BW457" s="415"/>
      <c r="BX457" s="415"/>
      <c r="BY457" s="415"/>
      <c r="BZ457" s="415"/>
      <c r="CA457" s="415"/>
      <c r="CB457" s="415"/>
      <c r="CC457" s="415"/>
      <c r="CD457" s="415"/>
      <c r="CE457" s="415"/>
      <c r="CF457" s="415"/>
      <c r="CG457" s="415"/>
      <c r="CH457" s="415"/>
      <c r="CI457" s="415"/>
      <c r="CJ457" s="415"/>
      <c r="CK457" s="415"/>
      <c r="CL457" s="415"/>
      <c r="CM457" s="415"/>
      <c r="CN457" s="415"/>
      <c r="CO457" s="415"/>
      <c r="CP457" s="415"/>
      <c r="CQ457" s="415"/>
      <c r="CR457" s="415"/>
      <c r="CS457" s="415"/>
      <c r="CT457" s="415"/>
      <c r="CU457" s="415"/>
      <c r="CV457" s="415"/>
      <c r="CW457" s="415"/>
      <c r="CX457" s="415"/>
      <c r="CY457" s="415"/>
      <c r="CZ457" s="415"/>
      <c r="DA457" s="415"/>
      <c r="DB457" s="415"/>
      <c r="DC457" s="415"/>
      <c r="DD457" s="415"/>
      <c r="DE457" s="415"/>
      <c r="DF457" s="415"/>
      <c r="DG457" s="415"/>
      <c r="DH457" s="415"/>
      <c r="DI457" s="415"/>
      <c r="DJ457" s="415"/>
      <c r="DK457" s="415"/>
      <c r="DL457" s="415"/>
      <c r="DM457" s="415"/>
      <c r="DN457" s="415"/>
      <c r="DO457" s="415"/>
      <c r="DP457" s="415"/>
      <c r="DQ457" s="415"/>
      <c r="DR457" s="415"/>
      <c r="DS457" s="415"/>
      <c r="DT457" s="415"/>
      <c r="DU457" s="415"/>
      <c r="DV457" s="415"/>
      <c r="DW457" s="415"/>
      <c r="DX457" s="415"/>
      <c r="DY457" s="415"/>
      <c r="DZ457" s="415"/>
      <c r="EA457" s="415"/>
      <c r="EB457" s="415"/>
      <c r="EC457" s="415"/>
      <c r="ED457" s="415"/>
      <c r="EE457" s="415"/>
      <c r="EF457" s="415"/>
      <c r="EG457" s="415"/>
      <c r="EH457" s="415"/>
      <c r="EI457" s="415"/>
      <c r="EJ457" s="415"/>
      <c r="EK457" s="415"/>
      <c r="EL457" s="415"/>
      <c r="EM457" s="415"/>
      <c r="EN457" s="415"/>
      <c r="EO457" s="415"/>
      <c r="EP457" s="415"/>
      <c r="EQ457" s="415"/>
      <c r="ER457" s="415"/>
      <c r="ES457" s="415"/>
      <c r="ET457" s="415"/>
      <c r="EU457" s="415"/>
      <c r="EV457" s="415"/>
      <c r="EW457" s="415"/>
      <c r="EX457" s="415"/>
      <c r="EY457" s="415"/>
      <c r="EZ457" s="415"/>
      <c r="FA457" s="415"/>
      <c r="FB457" s="415"/>
      <c r="FC457" s="415"/>
      <c r="FD457" s="415"/>
      <c r="FE457" s="415"/>
      <c r="FF457" s="415"/>
      <c r="FG457" s="415"/>
      <c r="FH457" s="415"/>
      <c r="FI457" s="415"/>
      <c r="FJ457" s="415"/>
      <c r="FK457" s="415"/>
      <c r="FL457" s="415"/>
      <c r="FM457" s="415"/>
      <c r="FN457" s="415"/>
      <c r="FO457" s="415"/>
      <c r="FP457" s="415"/>
      <c r="FQ457" s="415"/>
      <c r="FR457" s="415"/>
      <c r="FS457" s="415"/>
      <c r="FT457" s="415"/>
      <c r="FU457" s="415"/>
      <c r="FV457" s="415"/>
      <c r="FW457" s="415"/>
      <c r="FX457" s="415"/>
      <c r="FY457" s="415"/>
      <c r="FZ457" s="415"/>
      <c r="GA457" s="415"/>
      <c r="GB457" s="415"/>
      <c r="GC457" s="415"/>
      <c r="GD457" s="415"/>
      <c r="GE457" s="415"/>
      <c r="GF457" s="415"/>
      <c r="GG457" s="415"/>
      <c r="GH457" s="415"/>
      <c r="GI457" s="415"/>
      <c r="GJ457" s="415"/>
      <c r="GK457" s="415"/>
      <c r="GL457" s="415"/>
      <c r="GM457" s="415"/>
      <c r="GN457" s="415"/>
      <c r="GO457" s="415"/>
      <c r="GP457" s="415"/>
      <c r="GQ457" s="415"/>
      <c r="GR457" s="415"/>
      <c r="GS457" s="415"/>
      <c r="GT457" s="415"/>
      <c r="GU457" s="415"/>
      <c r="GV457" s="417" t="str">
        <f t="shared" si="538"/>
        <v/>
      </c>
      <c r="GW457" s="415"/>
    </row>
    <row r="458" spans="1:205">
      <c r="A458" s="418"/>
      <c r="B458" s="418"/>
      <c r="C458" s="454"/>
      <c r="D458" s="415"/>
      <c r="E458" s="415"/>
      <c r="F458" s="415"/>
      <c r="G458" s="415"/>
      <c r="H458" s="415"/>
      <c r="I458" s="415"/>
      <c r="J458" s="415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  <c r="V458" s="415"/>
      <c r="W458" s="415"/>
      <c r="X458" s="415"/>
      <c r="Y458" s="415"/>
      <c r="Z458" s="415"/>
      <c r="AA458" s="415"/>
      <c r="AB458" s="415"/>
      <c r="AC458" s="415"/>
      <c r="AD458" s="415"/>
      <c r="AE458" s="415"/>
      <c r="AF458" s="415"/>
      <c r="AG458" s="415"/>
      <c r="AH458" s="415"/>
      <c r="AI458" s="415"/>
      <c r="AJ458" s="415"/>
      <c r="AK458" s="415"/>
      <c r="AL458" s="415"/>
      <c r="AM458" s="415"/>
      <c r="AN458" s="415"/>
      <c r="AO458" s="415"/>
      <c r="AP458" s="415"/>
      <c r="AQ458" s="415"/>
      <c r="AR458" s="415"/>
      <c r="AS458" s="415"/>
      <c r="AT458" s="415"/>
      <c r="AU458" s="415"/>
      <c r="AV458" s="415"/>
      <c r="AW458" s="415"/>
      <c r="AX458" s="415"/>
      <c r="AY458" s="415"/>
      <c r="AZ458" s="415"/>
      <c r="BA458" s="415"/>
      <c r="BB458" s="415"/>
      <c r="BC458" s="415"/>
      <c r="BD458" s="415"/>
      <c r="BE458" s="415"/>
      <c r="BF458" s="415"/>
      <c r="BG458" s="415"/>
      <c r="BH458" s="415"/>
      <c r="BI458" s="415"/>
      <c r="BJ458" s="415"/>
      <c r="BK458" s="415"/>
      <c r="BL458" s="415"/>
      <c r="BM458" s="415"/>
      <c r="BN458" s="415"/>
      <c r="BO458" s="415"/>
      <c r="BP458" s="415"/>
      <c r="BQ458" s="415"/>
      <c r="BR458" s="415"/>
      <c r="BS458" s="415"/>
      <c r="BT458" s="415"/>
      <c r="BU458" s="415"/>
      <c r="BV458" s="415"/>
      <c r="BW458" s="415"/>
      <c r="BX458" s="415"/>
      <c r="BY458" s="415"/>
      <c r="BZ458" s="415"/>
      <c r="CA458" s="415"/>
      <c r="CB458" s="415"/>
      <c r="CC458" s="415"/>
      <c r="CD458" s="415"/>
      <c r="CE458" s="415"/>
      <c r="CF458" s="415"/>
      <c r="CG458" s="415"/>
      <c r="CH458" s="415"/>
      <c r="CI458" s="415"/>
      <c r="CJ458" s="415"/>
      <c r="CK458" s="415"/>
      <c r="CL458" s="415"/>
      <c r="CM458" s="415"/>
      <c r="CN458" s="415"/>
      <c r="CO458" s="415"/>
      <c r="CP458" s="415"/>
      <c r="CQ458" s="415"/>
      <c r="CR458" s="415"/>
      <c r="CS458" s="415"/>
      <c r="CT458" s="415"/>
      <c r="CU458" s="415"/>
      <c r="CV458" s="415"/>
      <c r="CW458" s="415"/>
      <c r="CX458" s="415"/>
      <c r="CY458" s="415"/>
      <c r="CZ458" s="415"/>
      <c r="DA458" s="415"/>
      <c r="DB458" s="415"/>
      <c r="DC458" s="415"/>
      <c r="DD458" s="415"/>
      <c r="DE458" s="415"/>
      <c r="DF458" s="415"/>
      <c r="DG458" s="415"/>
      <c r="DH458" s="415"/>
      <c r="DI458" s="415"/>
      <c r="DJ458" s="415"/>
      <c r="DK458" s="415"/>
      <c r="DL458" s="415"/>
      <c r="DM458" s="415"/>
      <c r="DN458" s="415"/>
      <c r="DO458" s="415"/>
      <c r="DP458" s="415"/>
      <c r="DQ458" s="415"/>
      <c r="DR458" s="415"/>
      <c r="DS458" s="415"/>
      <c r="DT458" s="415"/>
      <c r="DU458" s="415"/>
      <c r="DV458" s="415"/>
      <c r="DW458" s="415"/>
      <c r="DX458" s="415"/>
      <c r="DY458" s="415"/>
      <c r="DZ458" s="415"/>
      <c r="EA458" s="415"/>
      <c r="EB458" s="415"/>
      <c r="EC458" s="415"/>
      <c r="ED458" s="415"/>
      <c r="EE458" s="415"/>
      <c r="EF458" s="415"/>
      <c r="EG458" s="415"/>
      <c r="EH458" s="415"/>
      <c r="EI458" s="415"/>
      <c r="EJ458" s="415"/>
      <c r="EK458" s="415"/>
      <c r="EL458" s="415"/>
      <c r="EM458" s="415"/>
      <c r="EN458" s="415"/>
      <c r="EO458" s="415"/>
      <c r="EP458" s="415"/>
      <c r="EQ458" s="415"/>
      <c r="ER458" s="415"/>
      <c r="ES458" s="415"/>
      <c r="ET458" s="415"/>
      <c r="EU458" s="415"/>
      <c r="EV458" s="415"/>
      <c r="EW458" s="415"/>
      <c r="EX458" s="415"/>
      <c r="EY458" s="415"/>
      <c r="EZ458" s="415"/>
      <c r="FA458" s="415"/>
      <c r="FB458" s="415"/>
      <c r="FC458" s="415"/>
      <c r="FD458" s="415"/>
      <c r="FE458" s="415"/>
      <c r="FF458" s="415"/>
      <c r="FG458" s="415"/>
      <c r="FH458" s="415"/>
      <c r="FI458" s="415"/>
      <c r="FJ458" s="415"/>
      <c r="FK458" s="415"/>
      <c r="FL458" s="415"/>
      <c r="FM458" s="415"/>
      <c r="FN458" s="415"/>
      <c r="FO458" s="415"/>
      <c r="FP458" s="415"/>
      <c r="FQ458" s="415"/>
      <c r="FR458" s="415"/>
      <c r="FS458" s="415"/>
      <c r="FT458" s="415"/>
      <c r="FU458" s="415"/>
      <c r="FV458" s="415"/>
      <c r="FW458" s="415"/>
      <c r="FX458" s="415"/>
      <c r="FY458" s="415"/>
      <c r="FZ458" s="415"/>
      <c r="GA458" s="415"/>
      <c r="GB458" s="415"/>
      <c r="GC458" s="415"/>
      <c r="GD458" s="415"/>
      <c r="GE458" s="415"/>
      <c r="GF458" s="415"/>
      <c r="GG458" s="415"/>
      <c r="GH458" s="415"/>
      <c r="GI458" s="415"/>
      <c r="GJ458" s="415"/>
      <c r="GK458" s="415"/>
      <c r="GL458" s="415"/>
      <c r="GM458" s="415"/>
      <c r="GN458" s="415"/>
      <c r="GO458" s="415"/>
      <c r="GP458" s="415"/>
      <c r="GQ458" s="415"/>
      <c r="GR458" s="415"/>
      <c r="GS458" s="415"/>
      <c r="GT458" s="415"/>
      <c r="GU458" s="415"/>
      <c r="GV458" s="417" t="str">
        <f t="shared" si="538"/>
        <v/>
      </c>
      <c r="GW458" s="415"/>
    </row>
    <row r="459" spans="1:205">
      <c r="A459" s="418"/>
      <c r="B459" s="418"/>
      <c r="C459" s="454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  <c r="AE459" s="415"/>
      <c r="AF459" s="415"/>
      <c r="AG459" s="415"/>
      <c r="AH459" s="415"/>
      <c r="AI459" s="415"/>
      <c r="AJ459" s="415"/>
      <c r="AK459" s="415"/>
      <c r="AL459" s="415"/>
      <c r="AM459" s="415"/>
      <c r="AN459" s="415"/>
      <c r="AO459" s="415"/>
      <c r="AP459" s="415"/>
      <c r="AQ459" s="415"/>
      <c r="AR459" s="415"/>
      <c r="AS459" s="415"/>
      <c r="AT459" s="415"/>
      <c r="AU459" s="415"/>
      <c r="AV459" s="415"/>
      <c r="AW459" s="415"/>
      <c r="AX459" s="415"/>
      <c r="AY459" s="415"/>
      <c r="AZ459" s="415"/>
      <c r="BA459" s="415"/>
      <c r="BB459" s="415"/>
      <c r="BC459" s="415"/>
      <c r="BD459" s="415"/>
      <c r="BE459" s="415"/>
      <c r="BF459" s="415"/>
      <c r="BG459" s="415"/>
      <c r="BH459" s="415"/>
      <c r="BI459" s="415"/>
      <c r="BJ459" s="415"/>
      <c r="BK459" s="415"/>
      <c r="BL459" s="415"/>
      <c r="BM459" s="415"/>
      <c r="BN459" s="415"/>
      <c r="BO459" s="415"/>
      <c r="BP459" s="415"/>
      <c r="BQ459" s="415"/>
      <c r="BR459" s="415"/>
      <c r="BS459" s="415"/>
      <c r="BT459" s="415"/>
      <c r="BU459" s="415"/>
      <c r="BV459" s="415"/>
      <c r="BW459" s="415"/>
      <c r="BX459" s="415"/>
      <c r="BY459" s="415"/>
      <c r="BZ459" s="415"/>
      <c r="CA459" s="415"/>
      <c r="CB459" s="415"/>
      <c r="CC459" s="415"/>
      <c r="CD459" s="415"/>
      <c r="CE459" s="415"/>
      <c r="CF459" s="415"/>
      <c r="CG459" s="415"/>
      <c r="CH459" s="415"/>
      <c r="CI459" s="415"/>
      <c r="CJ459" s="415"/>
      <c r="CK459" s="415"/>
      <c r="CL459" s="415"/>
      <c r="CM459" s="415"/>
      <c r="CN459" s="415"/>
      <c r="CO459" s="415"/>
      <c r="CP459" s="415"/>
      <c r="CQ459" s="415"/>
      <c r="CR459" s="415"/>
      <c r="CS459" s="415"/>
      <c r="CT459" s="415"/>
      <c r="CU459" s="415"/>
      <c r="CV459" s="415"/>
      <c r="CW459" s="415"/>
      <c r="CX459" s="415"/>
      <c r="CY459" s="415"/>
      <c r="CZ459" s="415"/>
      <c r="DA459" s="415"/>
      <c r="DB459" s="415"/>
      <c r="DC459" s="415"/>
      <c r="DD459" s="415"/>
      <c r="DE459" s="415"/>
      <c r="DF459" s="415"/>
      <c r="DG459" s="415"/>
      <c r="DH459" s="415"/>
      <c r="DI459" s="415"/>
      <c r="DJ459" s="415"/>
      <c r="DK459" s="415"/>
      <c r="DL459" s="415"/>
      <c r="DM459" s="415"/>
      <c r="DN459" s="415"/>
      <c r="DO459" s="415"/>
      <c r="DP459" s="415"/>
      <c r="DQ459" s="415"/>
      <c r="DR459" s="415"/>
      <c r="DS459" s="415"/>
      <c r="DT459" s="415"/>
      <c r="DU459" s="415"/>
      <c r="DV459" s="415"/>
      <c r="DW459" s="415"/>
      <c r="DX459" s="415"/>
      <c r="DY459" s="415"/>
      <c r="DZ459" s="415"/>
      <c r="EA459" s="415"/>
      <c r="EB459" s="415"/>
      <c r="EC459" s="415"/>
      <c r="ED459" s="415"/>
      <c r="EE459" s="415"/>
      <c r="EF459" s="415"/>
      <c r="EG459" s="415"/>
      <c r="EH459" s="415"/>
      <c r="EI459" s="415"/>
      <c r="EJ459" s="415"/>
      <c r="EK459" s="415"/>
      <c r="EL459" s="415"/>
      <c r="EM459" s="415"/>
      <c r="EN459" s="415"/>
      <c r="EO459" s="415"/>
      <c r="EP459" s="415"/>
      <c r="EQ459" s="415"/>
      <c r="ER459" s="415"/>
      <c r="ES459" s="415"/>
      <c r="ET459" s="415"/>
      <c r="EU459" s="415"/>
      <c r="EV459" s="415"/>
      <c r="EW459" s="415"/>
      <c r="EX459" s="415"/>
      <c r="EY459" s="415"/>
      <c r="EZ459" s="415"/>
      <c r="FA459" s="415"/>
      <c r="FB459" s="415"/>
      <c r="FC459" s="415"/>
      <c r="FD459" s="415"/>
      <c r="FE459" s="415"/>
      <c r="FF459" s="415"/>
      <c r="FG459" s="415"/>
      <c r="FH459" s="415"/>
      <c r="FI459" s="415"/>
      <c r="FJ459" s="415"/>
      <c r="FK459" s="415"/>
      <c r="FL459" s="415"/>
      <c r="FM459" s="415"/>
      <c r="FN459" s="415"/>
      <c r="FO459" s="415"/>
      <c r="FP459" s="415"/>
      <c r="FQ459" s="415"/>
      <c r="FR459" s="415"/>
      <c r="FS459" s="415"/>
      <c r="FT459" s="415"/>
      <c r="FU459" s="415"/>
      <c r="FV459" s="415"/>
      <c r="FW459" s="415"/>
      <c r="FX459" s="415"/>
      <c r="FY459" s="415"/>
      <c r="FZ459" s="415"/>
      <c r="GA459" s="415"/>
      <c r="GB459" s="415"/>
      <c r="GC459" s="415"/>
      <c r="GD459" s="415"/>
      <c r="GE459" s="415"/>
      <c r="GF459" s="415"/>
      <c r="GG459" s="415"/>
      <c r="GH459" s="415"/>
      <c r="GI459" s="415"/>
      <c r="GJ459" s="415"/>
      <c r="GK459" s="415"/>
      <c r="GL459" s="415"/>
      <c r="GM459" s="415"/>
      <c r="GN459" s="415"/>
      <c r="GO459" s="415"/>
      <c r="GP459" s="415"/>
      <c r="GQ459" s="415"/>
      <c r="GR459" s="415"/>
      <c r="GS459" s="415"/>
      <c r="GT459" s="415"/>
      <c r="GU459" s="415"/>
      <c r="GV459" s="417" t="str">
        <f t="shared" si="538"/>
        <v/>
      </c>
      <c r="GW459" s="415"/>
    </row>
    <row r="460" spans="1:205">
      <c r="A460" s="418"/>
      <c r="B460" s="418"/>
      <c r="C460" s="454"/>
      <c r="D460" s="415"/>
      <c r="E460" s="415"/>
      <c r="F460" s="415"/>
      <c r="G460" s="415"/>
      <c r="H460" s="415"/>
      <c r="I460" s="415"/>
      <c r="J460" s="415"/>
      <c r="K460" s="415"/>
      <c r="L460" s="415"/>
      <c r="M460" s="415"/>
      <c r="N460" s="415"/>
      <c r="O460" s="415"/>
      <c r="P460" s="415"/>
      <c r="Q460" s="415"/>
      <c r="R460" s="415"/>
      <c r="S460" s="415"/>
      <c r="T460" s="415"/>
      <c r="U460" s="415"/>
      <c r="V460" s="415"/>
      <c r="W460" s="415"/>
      <c r="X460" s="415"/>
      <c r="Y460" s="415"/>
      <c r="Z460" s="415"/>
      <c r="AA460" s="415"/>
      <c r="AB460" s="415"/>
      <c r="AC460" s="415"/>
      <c r="AD460" s="415"/>
      <c r="AE460" s="415"/>
      <c r="AF460" s="415"/>
      <c r="AG460" s="415"/>
      <c r="AH460" s="415"/>
      <c r="AI460" s="415"/>
      <c r="AJ460" s="415"/>
      <c r="AK460" s="415"/>
      <c r="AL460" s="415"/>
      <c r="AM460" s="415"/>
      <c r="AN460" s="415"/>
      <c r="AO460" s="415"/>
      <c r="AP460" s="415"/>
      <c r="AQ460" s="415"/>
      <c r="AR460" s="415"/>
      <c r="AS460" s="415"/>
      <c r="AT460" s="415"/>
      <c r="AU460" s="415"/>
      <c r="AV460" s="415"/>
      <c r="AW460" s="415"/>
      <c r="AX460" s="415"/>
      <c r="AY460" s="415"/>
      <c r="AZ460" s="415"/>
      <c r="BA460" s="415"/>
      <c r="BB460" s="415"/>
      <c r="BC460" s="415"/>
      <c r="BD460" s="415"/>
      <c r="BE460" s="415"/>
      <c r="BF460" s="415"/>
      <c r="BG460" s="415"/>
      <c r="BH460" s="415"/>
      <c r="BI460" s="415"/>
      <c r="BJ460" s="415"/>
      <c r="BK460" s="415"/>
      <c r="BL460" s="415"/>
      <c r="BM460" s="415"/>
      <c r="BN460" s="415"/>
      <c r="BO460" s="415"/>
      <c r="BP460" s="415"/>
      <c r="BQ460" s="415"/>
      <c r="BR460" s="415"/>
      <c r="BS460" s="415"/>
      <c r="BT460" s="415"/>
      <c r="BU460" s="415"/>
      <c r="BV460" s="415"/>
      <c r="BW460" s="415"/>
      <c r="BX460" s="415"/>
      <c r="BY460" s="415"/>
      <c r="BZ460" s="415"/>
      <c r="CA460" s="415"/>
      <c r="CB460" s="415"/>
      <c r="CC460" s="415"/>
      <c r="CD460" s="415"/>
      <c r="CE460" s="415"/>
      <c r="CF460" s="415"/>
      <c r="CG460" s="415"/>
      <c r="CH460" s="415"/>
      <c r="CI460" s="415"/>
      <c r="CJ460" s="415"/>
      <c r="CK460" s="415"/>
      <c r="CL460" s="415"/>
      <c r="CM460" s="415"/>
      <c r="CN460" s="415"/>
      <c r="CO460" s="415"/>
      <c r="CP460" s="415"/>
      <c r="CQ460" s="415"/>
      <c r="CR460" s="415"/>
      <c r="CS460" s="415"/>
      <c r="CT460" s="415"/>
      <c r="CU460" s="415"/>
      <c r="CV460" s="415"/>
      <c r="CW460" s="415"/>
      <c r="CX460" s="415"/>
      <c r="CY460" s="415"/>
      <c r="CZ460" s="415"/>
      <c r="DA460" s="415"/>
      <c r="DB460" s="415"/>
      <c r="DC460" s="415"/>
      <c r="DD460" s="415"/>
      <c r="DE460" s="415"/>
      <c r="DF460" s="415"/>
      <c r="DG460" s="415"/>
      <c r="DH460" s="415"/>
      <c r="DI460" s="415"/>
      <c r="DJ460" s="415"/>
      <c r="DK460" s="415"/>
      <c r="DL460" s="415"/>
      <c r="DM460" s="415"/>
      <c r="DN460" s="415"/>
      <c r="DO460" s="415"/>
      <c r="DP460" s="415"/>
      <c r="DQ460" s="415"/>
      <c r="DR460" s="415"/>
      <c r="DS460" s="415"/>
      <c r="DT460" s="415"/>
      <c r="DU460" s="415"/>
      <c r="DV460" s="415"/>
      <c r="DW460" s="415"/>
      <c r="DX460" s="415"/>
      <c r="DY460" s="415"/>
      <c r="DZ460" s="415"/>
      <c r="EA460" s="415"/>
      <c r="EB460" s="415"/>
      <c r="EC460" s="415"/>
      <c r="ED460" s="415"/>
      <c r="EE460" s="415"/>
      <c r="EF460" s="415"/>
      <c r="EG460" s="415"/>
      <c r="EH460" s="415"/>
      <c r="EI460" s="415"/>
      <c r="EJ460" s="415"/>
      <c r="EK460" s="415"/>
      <c r="EL460" s="415"/>
      <c r="EM460" s="415"/>
      <c r="EN460" s="415"/>
      <c r="EO460" s="415"/>
      <c r="EP460" s="415"/>
      <c r="EQ460" s="415"/>
      <c r="ER460" s="415"/>
      <c r="ES460" s="415"/>
      <c r="ET460" s="415"/>
      <c r="EU460" s="415"/>
      <c r="EV460" s="415"/>
      <c r="EW460" s="415"/>
      <c r="EX460" s="415"/>
      <c r="EY460" s="415"/>
      <c r="EZ460" s="415"/>
      <c r="FA460" s="415"/>
      <c r="FB460" s="415"/>
      <c r="FC460" s="415"/>
      <c r="FD460" s="415"/>
      <c r="FE460" s="415"/>
      <c r="FF460" s="415"/>
      <c r="FG460" s="415"/>
      <c r="FH460" s="415"/>
      <c r="FI460" s="415"/>
      <c r="FJ460" s="415"/>
      <c r="FK460" s="415"/>
      <c r="FL460" s="415"/>
      <c r="FM460" s="415"/>
      <c r="FN460" s="415"/>
      <c r="FO460" s="415"/>
      <c r="FP460" s="415"/>
      <c r="FQ460" s="415"/>
      <c r="FR460" s="415"/>
      <c r="FS460" s="415"/>
      <c r="FT460" s="415"/>
      <c r="FU460" s="415"/>
      <c r="FV460" s="415"/>
      <c r="FW460" s="415"/>
      <c r="FX460" s="415"/>
      <c r="FY460" s="415"/>
      <c r="FZ460" s="415"/>
      <c r="GA460" s="415"/>
      <c r="GB460" s="415"/>
      <c r="GC460" s="415"/>
      <c r="GD460" s="415"/>
      <c r="GE460" s="415"/>
      <c r="GF460" s="415"/>
      <c r="GG460" s="415"/>
      <c r="GH460" s="415"/>
      <c r="GI460" s="415"/>
      <c r="GJ460" s="415"/>
      <c r="GK460" s="415"/>
      <c r="GL460" s="415"/>
      <c r="GM460" s="415"/>
      <c r="GN460" s="415"/>
      <c r="GO460" s="415"/>
      <c r="GP460" s="415"/>
      <c r="GQ460" s="415"/>
      <c r="GR460" s="415"/>
      <c r="GS460" s="415"/>
      <c r="GT460" s="415"/>
      <c r="GU460" s="415"/>
      <c r="GV460" s="417">
        <f>AN335</f>
        <v>29</v>
      </c>
      <c r="GW460" s="415"/>
    </row>
  </sheetData>
  <sheetProtection formatCells="0" selectLockedCells="1"/>
  <mergeCells count="30">
    <mergeCell ref="G175:AK175"/>
    <mergeCell ref="C176:F176"/>
    <mergeCell ref="C174:F174"/>
    <mergeCell ref="C177:F177"/>
    <mergeCell ref="C178:F178"/>
    <mergeCell ref="C179:F179"/>
    <mergeCell ref="G183:AK183"/>
    <mergeCell ref="C183:F183"/>
    <mergeCell ref="C182:F182"/>
    <mergeCell ref="C181:F181"/>
    <mergeCell ref="C180:F180"/>
    <mergeCell ref="A2:B2"/>
    <mergeCell ref="C173:F173"/>
    <mergeCell ref="C172:F172"/>
    <mergeCell ref="C1:U1"/>
    <mergeCell ref="G172:AK172"/>
    <mergeCell ref="AV3:AW3"/>
    <mergeCell ref="BC6:BD6"/>
    <mergeCell ref="FP1:GT2"/>
    <mergeCell ref="BV157:CZ157"/>
    <mergeCell ref="V1:Y1"/>
    <mergeCell ref="Z1:AC1"/>
    <mergeCell ref="AV2:AW2"/>
    <mergeCell ref="EJ1:FN2"/>
    <mergeCell ref="BV1:CZ2"/>
    <mergeCell ref="DC1:EG2"/>
    <mergeCell ref="AY6:AZ6"/>
    <mergeCell ref="AX7:AX9"/>
    <mergeCell ref="AQ1:AR1"/>
    <mergeCell ref="AU2:AU3"/>
  </mergeCells>
  <phoneticPr fontId="3" type="noConversion"/>
  <conditionalFormatting sqref="G172">
    <cfRule type="expression" dxfId="135" priority="4" stopIfTrue="1">
      <formula>SUM(G173:AJ173)</formula>
    </cfRule>
  </conditionalFormatting>
  <conditionalFormatting sqref="G175:I175">
    <cfRule type="expression" dxfId="134" priority="6" stopIfTrue="1">
      <formula>SUM(G176:AK176)</formula>
    </cfRule>
  </conditionalFormatting>
  <conditionalFormatting sqref="G3:AK3">
    <cfRule type="expression" dxfId="133" priority="7" stopIfTrue="1">
      <formula>MODE(G3,$AW$4:$AW$16)</formula>
    </cfRule>
    <cfRule type="expression" dxfId="132" priority="8" stopIfTrue="1">
      <formula>G2="S"</formula>
    </cfRule>
    <cfRule type="expression" dxfId="131" priority="9" stopIfTrue="1">
      <formula>G2="D"</formula>
    </cfRule>
  </conditionalFormatting>
  <conditionalFormatting sqref="G154:AK154">
    <cfRule type="expression" dxfId="130" priority="10" stopIfTrue="1">
      <formula>MODE(G154,$AW$4:$AW$16)</formula>
    </cfRule>
    <cfRule type="expression" dxfId="129" priority="11" stopIfTrue="1">
      <formula>G2="S"</formula>
    </cfRule>
    <cfRule type="expression" dxfId="128" priority="12" stopIfTrue="1">
      <formula>G2="D"</formula>
    </cfRule>
  </conditionalFormatting>
  <conditionalFormatting sqref="G173:AK173 G176:AK176">
    <cfRule type="cellIs" dxfId="127" priority="2" stopIfTrue="1" operator="equal">
      <formula>0</formula>
    </cfRule>
    <cfRule type="cellIs" dxfId="126" priority="3" stopIfTrue="1" operator="greaterThan">
      <formula>0</formula>
    </cfRule>
  </conditionalFormatting>
  <conditionalFormatting sqref="G174:AK174">
    <cfRule type="expression" dxfId="125" priority="13" stopIfTrue="1">
      <formula>MODE(G174,$AW$4:$AW$16)</formula>
    </cfRule>
    <cfRule type="expression" dxfId="124" priority="14" stopIfTrue="1">
      <formula>G2="S"</formula>
    </cfRule>
    <cfRule type="expression" dxfId="123" priority="15" stopIfTrue="1">
      <formula>G2="D"</formula>
    </cfRule>
  </conditionalFormatting>
  <conditionalFormatting sqref="G177:AK178">
    <cfRule type="cellIs" dxfId="122" priority="5" stopIfTrue="1" operator="equal">
      <formula>G181</formula>
    </cfRule>
  </conditionalFormatting>
  <conditionalFormatting sqref="G179:AK179">
    <cfRule type="expression" dxfId="121" priority="16" stopIfTrue="1">
      <formula>MODE(G174,$AW$4:$AW$16)</formula>
    </cfRule>
    <cfRule type="cellIs" dxfId="120" priority="17" stopIfTrue="1" operator="equal">
      <formula>$AZ$8</formula>
    </cfRule>
    <cfRule type="cellIs" dxfId="119" priority="18" stopIfTrue="1" operator="equal">
      <formula>$AZ$9</formula>
    </cfRule>
  </conditionalFormatting>
  <conditionalFormatting sqref="G185:AK334">
    <cfRule type="cellIs" dxfId="118" priority="22" stopIfTrue="1" operator="greaterThan">
      <formula>0</formula>
    </cfRule>
  </conditionalFormatting>
  <conditionalFormatting sqref="J175:AK175">
    <cfRule type="expression" dxfId="117" priority="38" stopIfTrue="1">
      <formula>SUM(J176:AV176)</formula>
    </cfRule>
  </conditionalFormatting>
  <conditionalFormatting sqref="AL4:AL153">
    <cfRule type="cellIs" dxfId="116" priority="23" stopIfTrue="1" operator="equal">
      <formula>0</formula>
    </cfRule>
    <cfRule type="cellIs" dxfId="115" priority="24" stopIfTrue="1" operator="notEqual">
      <formula>$AL$2</formula>
    </cfRule>
  </conditionalFormatting>
  <conditionalFormatting sqref="AL179:AL180 AV179:AW180">
    <cfRule type="cellIs" dxfId="114" priority="21" stopIfTrue="1" operator="equal">
      <formula>"OK"</formula>
    </cfRule>
  </conditionalFormatting>
  <conditionalFormatting sqref="AM4:AM153 AO4:AT153">
    <cfRule type="cellIs" dxfId="113" priority="25" stopIfTrue="1" operator="greaterThan">
      <formula>30</formula>
    </cfRule>
    <cfRule type="cellIs" dxfId="112" priority="26" stopIfTrue="1" operator="greaterThan">
      <formula>5</formula>
    </cfRule>
  </conditionalFormatting>
  <conditionalFormatting sqref="BV159:CZ159">
    <cfRule type="expression" dxfId="111" priority="27" stopIfTrue="1">
      <formula>BV159="F"</formula>
    </cfRule>
    <cfRule type="expression" dxfId="110" priority="28" stopIfTrue="1">
      <formula>BV159="S"</formula>
    </cfRule>
    <cfRule type="expression" dxfId="109" priority="29" stopIfTrue="1">
      <formula>BV159="D"</formula>
    </cfRule>
  </conditionalFormatting>
  <dataValidations count="3">
    <dataValidation type="custom" errorStyle="warning" allowBlank="1" showErrorMessage="1" errorTitle="ERROR" error="Este nombre ya esta asignado o es un dato incorrecto." sqref="C4:C153">
      <formula1>COUNTIF(C$4:C$149,C4)=1</formula1>
    </dataValidation>
    <dataValidation type="custom" errorStyle="warning" allowBlank="1" showErrorMessage="1" errorTitle="ERROR" error="Este numero de orden ya esta asignado o es un dato incorrecto." sqref="F185:F334 D4:E153">
      <formula1>COUNTIF(D$4:D$149,D4)=1</formula1>
    </dataValidation>
    <dataValidation type="list" allowBlank="1" showDropDown="1" showInputMessage="1" showErrorMessage="1" sqref="G4:AK153">
      <formula1>$GV$2:$GV$456</formula1>
    </dataValidation>
  </dataValidations>
  <printOptions horizontalCentered="1" verticalCentered="1"/>
  <pageMargins left="0.19685039370078741" right="0.19685039370078741" top="0.19685039370078741" bottom="0.19685039370078741" header="0.31496062992125984" footer="0"/>
  <pageSetup paperSize="8" scale="62" orientation="portrait" r:id="rId1"/>
  <headerFooter alignWithMargins="0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7"/>
  </sheetPr>
  <dimension ref="A1:BM525"/>
  <sheetViews>
    <sheetView showGridLines="0" workbookViewId="0">
      <selection activeCell="I1" sqref="I1"/>
    </sheetView>
  </sheetViews>
  <sheetFormatPr baseColWidth="10" defaultColWidth="11.42578125" defaultRowHeight="12.75" customHeight="1"/>
  <cols>
    <col min="1" max="1" width="6" style="31" customWidth="1"/>
    <col min="2" max="2" width="6" style="32" customWidth="1"/>
    <col min="3" max="3" width="7.140625" style="32" customWidth="1"/>
    <col min="4" max="4" width="21.7109375" style="32" customWidth="1"/>
    <col min="5" max="8" width="7.28515625" style="32" customWidth="1"/>
    <col min="9" max="9" width="3.7109375" style="31" customWidth="1"/>
    <col min="10" max="10" width="32" style="31" customWidth="1"/>
    <col min="11" max="11" width="1.7109375" style="31" customWidth="1"/>
    <col min="12" max="12" width="11.7109375" style="31" customWidth="1"/>
    <col min="13" max="13" width="11.42578125" style="31"/>
    <col min="14" max="15" width="11.42578125" style="31" hidden="1" customWidth="1"/>
    <col min="16" max="16" width="19.140625" style="31" customWidth="1"/>
    <col min="17" max="18" width="12.28515625" style="31" hidden="1" customWidth="1"/>
    <col min="19" max="20" width="11.42578125" style="31" hidden="1" customWidth="1"/>
    <col min="21" max="21" width="22.7109375" style="31" hidden="1" customWidth="1"/>
    <col min="22" max="27" width="11.42578125" style="31" hidden="1" customWidth="1"/>
    <col min="28" max="28" width="22.7109375" style="31" hidden="1" customWidth="1"/>
    <col min="29" max="34" width="11.42578125" style="31" hidden="1" customWidth="1"/>
    <col min="35" max="35" width="22.7109375" style="31" hidden="1" customWidth="1"/>
    <col min="36" max="37" width="11.42578125" style="31" hidden="1" customWidth="1"/>
    <col min="38" max="38" width="11.42578125" hidden="1" customWidth="1"/>
    <col min="39" max="48" width="11.42578125" style="31" hidden="1" customWidth="1"/>
    <col min="49" max="51" width="14.5703125" style="32" hidden="1" customWidth="1"/>
    <col min="52" max="52" width="3.5703125" style="32" hidden="1" customWidth="1"/>
    <col min="53" max="53" width="3.7109375" style="32" hidden="1" customWidth="1"/>
    <col min="54" max="54" width="6.7109375" style="32" hidden="1" customWidth="1"/>
    <col min="55" max="56" width="11.42578125" style="32" hidden="1" customWidth="1"/>
    <col min="57" max="59" width="11.42578125" style="31" hidden="1" customWidth="1"/>
    <col min="60" max="61" width="12.28515625" style="31" hidden="1" customWidth="1"/>
    <col min="62" max="62" width="17.140625" style="31" hidden="1" customWidth="1"/>
    <col min="63" max="64" width="12.28515625" style="31" hidden="1" customWidth="1"/>
    <col min="65" max="65" width="0.85546875" style="31" hidden="1" customWidth="1"/>
    <col min="66" max="16384" width="11.42578125" style="31"/>
  </cols>
  <sheetData>
    <row r="1" spans="1:64" ht="12.75" customHeight="1">
      <c r="A1" s="288" t="str">
        <f>IF(ISNA(MODE(K1:K228)),"",MODE(K1:K228))</f>
        <v/>
      </c>
      <c r="B1" s="642" t="str">
        <f>IF(A1="","SERVICIOS Y CONDUCTORES DIA","&lt; ALERTA!!! REPETIDO TURNO")</f>
        <v>SERVICIOS Y CONDUCTORES DIA</v>
      </c>
      <c r="C1" s="642"/>
      <c r="D1" s="642"/>
      <c r="E1" s="642"/>
      <c r="F1" s="643" t="str">
        <f>UPPER(TEXT(D2,"DDDD"))</f>
        <v>DOMINGO</v>
      </c>
      <c r="G1" s="643"/>
      <c r="H1" s="231"/>
      <c r="I1" s="224">
        <v>1</v>
      </c>
      <c r="J1" s="221" t="str">
        <f>IF(BORRADOR!U1="","",BORRADOR!U1&amp;-BORRADOR!AA1)</f>
        <v>ENERO-2023</v>
      </c>
      <c r="K1" s="119" t="str">
        <f>IF(L1=0,"",IF(L1="L","",L1))</f>
        <v/>
      </c>
      <c r="L1" s="29">
        <f>LOOKUP($D$2,CUADRO!$G$3:$AK$3,CUADRO!G4:AK4)</f>
        <v>0</v>
      </c>
      <c r="M1" s="30" t="str">
        <f>IF(CUADRO!C4="","",CUADRO!C4)</f>
        <v/>
      </c>
      <c r="N1" s="30"/>
      <c r="O1" s="30"/>
      <c r="P1" s="137" t="s">
        <v>110</v>
      </c>
      <c r="Q1" s="359"/>
      <c r="R1" s="359"/>
      <c r="S1" s="639" t="s">
        <v>109</v>
      </c>
      <c r="T1" s="639"/>
      <c r="U1" s="639"/>
      <c r="V1" s="637" t="str">
        <f>AVERIAS!I2</f>
        <v>HORARIO</v>
      </c>
      <c r="W1" s="637"/>
      <c r="X1" s="637"/>
      <c r="Y1" s="637"/>
      <c r="Z1" s="637"/>
      <c r="AA1" s="637"/>
      <c r="AB1" s="637" t="str">
        <f>AVERIAS!J2</f>
        <v>INVIERNO</v>
      </c>
      <c r="AC1" s="637"/>
      <c r="AD1" s="155"/>
      <c r="AE1" s="155"/>
      <c r="AF1" s="155"/>
      <c r="AG1" s="104"/>
      <c r="AH1" s="104"/>
      <c r="AI1" s="104"/>
      <c r="AJ1" s="104"/>
      <c r="AK1" s="104"/>
    </row>
    <row r="2" spans="1:64" ht="12.75" customHeight="1" thickBot="1">
      <c r="A2" s="644" t="s">
        <v>124</v>
      </c>
      <c r="B2" s="644"/>
      <c r="C2" s="349" t="str">
        <f>"V."&amp;RIGHT(CALCULADORA!G2,6)</f>
        <v>V. 17.2β</v>
      </c>
      <c r="D2" s="223">
        <f>DATE(BORRADOR!AA1,BORRADOR!AK1,I1)</f>
        <v>44927</v>
      </c>
      <c r="E2" s="23" t="str">
        <f>AVERIAS!O2</f>
        <v>domingo</v>
      </c>
      <c r="F2" s="23"/>
      <c r="G2" s="23"/>
      <c r="H2" s="23"/>
      <c r="I2" s="232"/>
      <c r="J2" s="23" t="str">
        <f>UPPER(TEXT(BORRADOR!U1,"MMMM AAAA"))</f>
        <v>ENERO</v>
      </c>
      <c r="K2" s="119" t="str">
        <f t="shared" ref="K2:K65" si="0">IF(L2=0,"",IF(L2="L","",L2))</f>
        <v/>
      </c>
      <c r="L2" s="29">
        <f>LOOKUP($D$2,CUADRO!$G$3:$AK$3,CUADRO!G5:AK5)</f>
        <v>0</v>
      </c>
      <c r="M2" s="30" t="str">
        <f>IF(CUADRO!C5="","",CUADRO!C5)</f>
        <v/>
      </c>
      <c r="N2" s="30"/>
      <c r="O2" s="30"/>
      <c r="P2" s="138" t="s">
        <v>111</v>
      </c>
      <c r="Q2" s="360"/>
      <c r="R2" s="360"/>
      <c r="S2" s="639"/>
      <c r="T2" s="639"/>
      <c r="U2" s="639"/>
      <c r="V2" s="637"/>
      <c r="W2" s="637"/>
      <c r="X2" s="638"/>
      <c r="Y2" s="638"/>
      <c r="Z2" s="638"/>
      <c r="AA2" s="638"/>
      <c r="AB2" s="638"/>
      <c r="AC2" s="638"/>
      <c r="AD2" s="156"/>
      <c r="AE2" s="155"/>
      <c r="AF2" s="155"/>
      <c r="AG2" s="104"/>
      <c r="AH2" s="104"/>
      <c r="AI2" s="104"/>
      <c r="AJ2" s="104"/>
      <c r="AK2" s="104"/>
      <c r="AX2" s="636" t="s">
        <v>200</v>
      </c>
      <c r="AY2" s="636"/>
      <c r="AZ2" s="636"/>
      <c r="BA2" s="636"/>
      <c r="BB2" s="636"/>
      <c r="BC2" s="636"/>
      <c r="BD2" s="636"/>
      <c r="BE2" s="636"/>
      <c r="BF2" s="636"/>
      <c r="BG2" s="636"/>
      <c r="BH2" s="636"/>
      <c r="BI2" s="636"/>
      <c r="BJ2" s="636"/>
      <c r="BK2" s="636"/>
      <c r="BL2" s="636"/>
    </row>
    <row r="3" spans="1:64" ht="12.75" customHeight="1" thickBot="1">
      <c r="A3" s="157" t="s">
        <v>18</v>
      </c>
      <c r="B3" s="10" t="s">
        <v>16</v>
      </c>
      <c r="C3" s="10" t="s">
        <v>15</v>
      </c>
      <c r="D3" s="10" t="s">
        <v>16</v>
      </c>
      <c r="E3" s="216" t="str">
        <f>IF(IF(ISNA(MODE(E4:E58)),"BUS",MODE(E4:E58))=0,"BUS",IF(ISNA(MODE(E4:E58)),"BUS",MODE(E4:E58)))</f>
        <v>BUS</v>
      </c>
      <c r="F3" s="628" t="s">
        <v>171</v>
      </c>
      <c r="G3" s="629"/>
      <c r="H3" s="630"/>
      <c r="I3" s="287" t="s">
        <v>172</v>
      </c>
      <c r="J3" s="22" t="s">
        <v>19</v>
      </c>
      <c r="K3" s="119" t="str">
        <f t="shared" si="0"/>
        <v/>
      </c>
      <c r="L3" s="29">
        <f>LOOKUP($D$2,CUADRO!$G$3:$AK$3,CUADRO!G6:AK6)</f>
        <v>0</v>
      </c>
      <c r="M3" s="30" t="str">
        <f>IF(CUADRO!C6="","",CUADRO!C6)</f>
        <v/>
      </c>
      <c r="N3" s="30"/>
      <c r="O3" s="30"/>
      <c r="P3" s="358" t="s">
        <v>89</v>
      </c>
      <c r="Q3" s="631" t="s">
        <v>53</v>
      </c>
      <c r="R3" s="632"/>
      <c r="S3" s="632"/>
      <c r="T3" s="632"/>
      <c r="U3" s="632"/>
      <c r="V3" s="632"/>
      <c r="W3" s="633"/>
      <c r="X3" s="631" t="s">
        <v>54</v>
      </c>
      <c r="Y3" s="632"/>
      <c r="Z3" s="632"/>
      <c r="AA3" s="632"/>
      <c r="AB3" s="632"/>
      <c r="AC3" s="632"/>
      <c r="AD3" s="633"/>
      <c r="AE3" s="631" t="s">
        <v>55</v>
      </c>
      <c r="AF3" s="632"/>
      <c r="AG3" s="632"/>
      <c r="AH3" s="632"/>
      <c r="AI3" s="632"/>
      <c r="AJ3" s="632"/>
      <c r="AK3" s="633"/>
      <c r="AL3" s="131"/>
      <c r="AP3" s="640" t="s">
        <v>136</v>
      </c>
      <c r="AQ3" s="641"/>
      <c r="AR3" s="205">
        <v>0.5</v>
      </c>
      <c r="AS3" s="206"/>
      <c r="AT3" s="207"/>
      <c r="AU3" s="207"/>
      <c r="AV3" s="208"/>
      <c r="AX3" s="323" t="s">
        <v>197</v>
      </c>
      <c r="AY3" s="323" t="s">
        <v>201</v>
      </c>
      <c r="AZ3" s="634" t="str">
        <f>C3</f>
        <v>TURNO</v>
      </c>
      <c r="BA3" s="635"/>
      <c r="BB3" s="320" t="s">
        <v>195</v>
      </c>
      <c r="BC3" s="323" t="s">
        <v>198</v>
      </c>
      <c r="BD3" s="323" t="s">
        <v>176</v>
      </c>
      <c r="BE3" s="326" t="s">
        <v>177</v>
      </c>
      <c r="BF3" s="326" t="s">
        <v>18</v>
      </c>
      <c r="BG3" s="325" t="s">
        <v>192</v>
      </c>
      <c r="BH3" s="324" t="s">
        <v>191</v>
      </c>
      <c r="BI3" s="324" t="s">
        <v>193</v>
      </c>
      <c r="BJ3" s="324" t="s">
        <v>196</v>
      </c>
      <c r="BK3" s="324" t="str">
        <f>IF(IF(ISNA(MODE(BK4:BK998)),"DESEMPATE",MODE(BK4:BK998))=0,"DESEMPATE",IF(ISNA(MODE(BK4:BK998)),"DESEMPATE",MODE(BK4:BK998)))</f>
        <v>DESEMPATE</v>
      </c>
      <c r="BL3" s="324" t="str">
        <f>IF(IF(ISNA(MODE(BL4:BL998)),"JER.FINAL",MODE(BL4:BL998))=0,"JER.FINAL",IF(ISNA(MODE(BL4:BL998)),"JER.FINAL",MODE(BL4:BL998)))</f>
        <v>JER.FINAL</v>
      </c>
    </row>
    <row r="4" spans="1:64" ht="12.75" customHeight="1" thickBot="1">
      <c r="A4" s="158">
        <f>IF(ISNA(IF($E$2="LUNES",Q5,IF($E$2="SABADO",X5,AE5))),"",IF($E$2="LUNES",Q5,IF($E$2="SABADO",X5,AE5)))</f>
        <v>0.23958333333333334</v>
      </c>
      <c r="B4" s="158">
        <f>IF($E$2="LUNES",S5,IF($E$2="SABADO",Z5,AG5))</f>
        <v>0.25</v>
      </c>
      <c r="C4" s="24">
        <f>IF($E$2="LUNES",T5,IF($E$2="SABADO",AA5,AH5))</f>
        <v>65</v>
      </c>
      <c r="D4" s="284" t="str">
        <f>IF($E$2="LUNES",U5,IF($E$2="SABADO",AB5,AI5))</f>
        <v>L6A</v>
      </c>
      <c r="E4" s="24">
        <f>IF(AVERIAS!N4="",AVERIAS!M4,AVERIAS!N4)</f>
        <v>3850</v>
      </c>
      <c r="F4" s="28"/>
      <c r="G4" s="28"/>
      <c r="H4" s="28"/>
      <c r="I4" s="25">
        <f>E4</f>
        <v>3850</v>
      </c>
      <c r="J4" s="286" t="str">
        <f t="shared" ref="J4:J35" si="1">IF(C4=0,0,IF(ISNA(VLOOKUP(C4,$L:$M,2,FALSE)),"S/A",(VLOOKUP(C4,$L:$M,2,FALSE))))</f>
        <v>S/A</v>
      </c>
      <c r="K4" s="119" t="str">
        <f t="shared" si="0"/>
        <v/>
      </c>
      <c r="L4" s="29">
        <f>LOOKUP($D$2,CUADRO!$G$3:$AK$3,CUADRO!G7:AK7)</f>
        <v>0</v>
      </c>
      <c r="M4" s="30" t="str">
        <f>IF(CUADRO!C7="","",CUADRO!C7)</f>
        <v/>
      </c>
      <c r="N4" s="626" t="s">
        <v>140</v>
      </c>
      <c r="O4" s="627"/>
      <c r="P4" s="355" t="str">
        <f>IF(ISNA(MODE(P5:P67)),"BUS",MODE(P5:P67))</f>
        <v>BUS</v>
      </c>
      <c r="Q4" s="106" t="s">
        <v>132</v>
      </c>
      <c r="R4" s="106" t="s">
        <v>202</v>
      </c>
      <c r="S4" s="106" t="s">
        <v>122</v>
      </c>
      <c r="T4" s="106" t="s">
        <v>15</v>
      </c>
      <c r="U4" s="106" t="s">
        <v>16</v>
      </c>
      <c r="V4" s="114" t="s">
        <v>18</v>
      </c>
      <c r="W4" s="333" t="s">
        <v>198</v>
      </c>
      <c r="X4" s="332" t="s">
        <v>132</v>
      </c>
      <c r="Y4" s="106" t="s">
        <v>202</v>
      </c>
      <c r="Z4" s="106" t="s">
        <v>122</v>
      </c>
      <c r="AA4" s="106" t="s">
        <v>15</v>
      </c>
      <c r="AB4" s="106" t="s">
        <v>16</v>
      </c>
      <c r="AC4" s="114" t="s">
        <v>18</v>
      </c>
      <c r="AD4" s="333" t="s">
        <v>198</v>
      </c>
      <c r="AE4" s="332" t="s">
        <v>132</v>
      </c>
      <c r="AF4" s="106" t="s">
        <v>202</v>
      </c>
      <c r="AG4" s="106" t="s">
        <v>122</v>
      </c>
      <c r="AH4" s="106" t="s">
        <v>15</v>
      </c>
      <c r="AI4" s="106" t="s">
        <v>16</v>
      </c>
      <c r="AJ4" s="114" t="s">
        <v>18</v>
      </c>
      <c r="AK4" s="333" t="s">
        <v>198</v>
      </c>
      <c r="AL4" s="131"/>
      <c r="AN4" s="31" t="s">
        <v>88</v>
      </c>
      <c r="AP4" s="209"/>
      <c r="AQ4" s="210" t="s">
        <v>133</v>
      </c>
      <c r="AR4" s="210"/>
      <c r="AS4" s="210" t="s">
        <v>137</v>
      </c>
      <c r="AT4" s="211" t="s">
        <v>135</v>
      </c>
      <c r="AU4" s="211" t="s">
        <v>138</v>
      </c>
      <c r="AV4" s="212" t="s">
        <v>134</v>
      </c>
      <c r="AX4" s="319">
        <v>1</v>
      </c>
      <c r="AY4" s="319">
        <f>IF(BL4="","",BL4)</f>
        <v>21</v>
      </c>
      <c r="AZ4" s="322">
        <f t="shared" ref="AZ4:AZ35" si="2">IF($E$2="LUNES",T5,IF($E$2="SABADO",AA5,AH5))</f>
        <v>65</v>
      </c>
      <c r="BA4" s="319">
        <f>IF(AZ4=0,"",AZ4)</f>
        <v>65</v>
      </c>
      <c r="BB4" s="319">
        <f>IF(BA4="","",IF(ISERROR(VALUE(BA4)),100,BA4))</f>
        <v>65</v>
      </c>
      <c r="BC4" s="319">
        <f>IF(BA4="","",IF($E$2="LUNES",W5,IF($E$2="SABADO",AD5,AK5)))</f>
        <v>2</v>
      </c>
      <c r="BD4" s="321">
        <f>IF(BA4="","",IF($E$2="LUNES",Q5,IF($E$2="SABADO",X5,AE5)))</f>
        <v>0.23958333333333334</v>
      </c>
      <c r="BE4" s="321">
        <f>IF(BA4="","",IF($E$2="LUNES",R5,IF($E$2="SABADO",Y5,AF5)))</f>
        <v>0.59027777777777768</v>
      </c>
      <c r="BF4" s="319">
        <f>IF(BA4="","",IF($E$2="LUNES",V5,IF($E$2="SABADO",AC5,AJ5)))</f>
        <v>3850</v>
      </c>
      <c r="BG4" s="316">
        <f>IF(BC4=50,100+IF(BA4="","",IF(BC4="","",RANK(BC4,$BC$4:$BC$999,1))),IF(BA4="","",IF(BC4="","",RANK(BC4,$BC$4:$BC$999,1))))</f>
        <v>5</v>
      </c>
      <c r="BH4" s="316">
        <f>IF(BA4="","",IF(ISERROR(IF(BA4="","",RANK(BA4,$BA$4:$BA$999,1))),1,RANK(BA4,$BA$4:$BA$999,1)))</f>
        <v>23</v>
      </c>
      <c r="BI4" s="316">
        <f>IF(BA4="","",IF(ISERROR(IF(BB4="","",RANK(BB4,$BB$4:$BB$999,1))),1,IF(BB4="","",RANK(BB4,$BB$4:$BB$999,1))))</f>
        <v>23</v>
      </c>
      <c r="BJ4" s="316">
        <f>IF(BC4=50,100+IF(BA4="","",IF(COUNTIF($BI$4:$BI$999,BI4)=1,0,AX4)),IF(BA4="","",IF(COUNTIF($BI$4:$BI$999,BI4)=1,0,AX4)))</f>
        <v>0</v>
      </c>
      <c r="BK4" s="316">
        <f>IF(BA4="","",BI4+BJ4)</f>
        <v>23</v>
      </c>
      <c r="BL4" s="316">
        <f>IF(ISERROR(IF(BK4="","",RANK(BK4,$BK$4:$BK$999,1))),200,IF(BK4="","",RANK(BK4,$BK$4:$BK$999,1)))</f>
        <v>21</v>
      </c>
    </row>
    <row r="5" spans="1:64" ht="12.75" customHeight="1">
      <c r="A5" s="158">
        <f t="shared" ref="A5:A58" si="3">IF(ISNA(IF($E$2="LUNES",Q6,IF($E$2="SABADO",X6,AE6))),"",IF($E$2="LUNES",Q6,IF($E$2="SABADO",X6,AE6)))</f>
        <v>0.24305555555555558</v>
      </c>
      <c r="B5" s="158">
        <f t="shared" ref="B5:B58" si="4">IF($E$2="LUNES",S6,IF($E$2="SABADO",Z6,AG6))</f>
        <v>0.25</v>
      </c>
      <c r="C5" s="24">
        <f t="shared" ref="C5:C58" si="5">IF($E$2="LUNES",T6,IF($E$2="SABADO",AA6,AH6))</f>
        <v>15</v>
      </c>
      <c r="D5" s="284" t="str">
        <f t="shared" ref="D5:D58" si="6">IF($E$2="LUNES",U6,IF($E$2="SABADO",AB6,AI6))</f>
        <v>S.LAZARO-CASTIÑEIRIÑO + L5</v>
      </c>
      <c r="E5" s="24">
        <f>IF(AVERIAS!N5="",AVERIAS!M5,AVERIAS!N5)</f>
        <v>3281</v>
      </c>
      <c r="F5" s="28"/>
      <c r="G5" s="28"/>
      <c r="H5" s="28"/>
      <c r="I5" s="25">
        <f t="shared" ref="I5:I58" si="7">E5</f>
        <v>3281</v>
      </c>
      <c r="J5" s="286" t="str">
        <f t="shared" si="1"/>
        <v>S/A</v>
      </c>
      <c r="K5" s="119" t="str">
        <f t="shared" si="0"/>
        <v/>
      </c>
      <c r="L5" s="29">
        <f>LOOKUP($D$2,CUADRO!$G$3:$AK$3,CUADRO!G8:AK8)</f>
        <v>0</v>
      </c>
      <c r="M5" s="30" t="str">
        <f>IF(CUADRO!C8="","",CUADRO!C8)</f>
        <v/>
      </c>
      <c r="N5" s="194">
        <v>1</v>
      </c>
      <c r="O5" s="351">
        <f>IF(ISNA(VLOOKUP(N5,$AS$5:$AT$116,2,FALSE)),"",VLOOKUP(N5,$AS$5:$AT$116,2,FALSE))</f>
        <v>1</v>
      </c>
      <c r="P5" s="356">
        <v>886</v>
      </c>
      <c r="Q5" s="115">
        <f>IF(AVERIAS!$J$2="INVIERNO",VLOOKUP($O5,'H. INV.'!$E$10:$N$271,3,FALSE),VLOOKUP($O5,'H. VER.'!$E$10:$N$171,3,FALSE))</f>
        <v>0.23958333333333334</v>
      </c>
      <c r="R5" s="115">
        <f>IF(AVERIAS!$J$2="INVIERNO",VLOOKUP($O5,'H. INV.'!$E$10:$N$271,4,FALSE),VLOOKUP($O5,'H. VER.'!$E$10:$N$171,4,FALSE))</f>
        <v>0.59027777777777768</v>
      </c>
      <c r="S5" s="115">
        <f>IF(AVERIAS!$J$2="INVIERNO",VLOOKUP($O5,'H. INV.'!$E$10:$N$271,7,FALSE),VLOOKUP($O5,'H. VER.'!$E$10:$N$171,7,FALSE))</f>
        <v>0.25</v>
      </c>
      <c r="T5" s="191">
        <f>IF(AVERIAS!$J$2="INVIERNO",VLOOKUP($O5,'H. INV.'!$E$10:$N$271,2,FALSE),VLOOKUP($O5,'H. VER.'!$E$10:$N$171,2,FALSE))</f>
        <v>65</v>
      </c>
      <c r="U5" s="191" t="str">
        <f>IF(AVERIAS!$J$2="INVIERNO",VLOOKUP($O5,'H. INV.'!$E$10:$N$271,9,FALSE),VLOOKUP($O5,'H. VER.'!$E$10:$N$171,9,FALSE))</f>
        <v>L6A</v>
      </c>
      <c r="V5" s="191">
        <f>IF(AVERIAS!$J$2="INVIERNO",VLOOKUP($O5,'H. INV.'!$E$10:$N$271,10,FALSE),VLOOKUP($O5,'H. VER.'!$E$10:$N$171,10,FALSE))</f>
        <v>1817</v>
      </c>
      <c r="W5" s="191">
        <f>IF(AVERIAS!$J$2="INVIERNO",VLOOKUP($O5,'H. INV.'!$E$10:$O$271,11,FALSE),VLOOKUP($O5,'H. VER.'!$E$10:$O$171,11,FALSE))</f>
        <v>2</v>
      </c>
      <c r="X5" s="115">
        <f>IF(AVERIAS!$J$2="INVIERNO",VLOOKUP($O5,'H. INV.'!$U$10:$AD$271,3,FALSE),VLOOKUP($O5,'H. VER.'!$U$10:$AD$171,3,FALSE))</f>
        <v>0.23541666666666669</v>
      </c>
      <c r="Y5" s="115">
        <f>IF(AVERIAS!$J$2="INVIERNO",VLOOKUP($O5,'H. INV.'!$E$10:$N$271,4,FALSE),VLOOKUP($O5,'H. VER.'!$E$10:$N$171,4,FALSE))</f>
        <v>0.59027777777777768</v>
      </c>
      <c r="Z5" s="115">
        <f>IF(AVERIAS!$J$2="INVIERNO",VLOOKUP($O5,'H. INV.'!$U$10:$AD$271,7,FALSE),VLOOKUP($O5,'H. VER.'!$U$10:$AD$171,7,FALSE))</f>
        <v>0.25</v>
      </c>
      <c r="AA5" s="191">
        <f>IF(AVERIAS!$J$2="INVIERNO",VLOOKUP($O5,'H. INV.'!$U$10:$AD$271,2,FALSE),VLOOKUP($O5,'H. VER.'!$U$10:$AD$171,2,FALSE))</f>
        <v>67</v>
      </c>
      <c r="AB5" s="191" t="str">
        <f>IF(AVERIAS!$J$2="INVIERNO",VLOOKUP($O5,'H. INV.'!$U$10:$AD$271,9,FALSE),VLOOKUP($O5,'H. VER.'!$U$10:$AD$171,9,FALSE))</f>
        <v>L6A</v>
      </c>
      <c r="AC5" s="191">
        <f>IF(AVERIAS!$J$2="INVIERNO",VLOOKUP($O5,'H. INV.'!$U$10:$AD$271,10,FALSE),VLOOKUP($O5,'H. VER.'!$U$10:$AD$171,10,FALSE))</f>
        <v>3554</v>
      </c>
      <c r="AD5" s="191">
        <f>IF(AVERIAS!$J$2="INVIERNO",VLOOKUP($O5,'H. INV.'!$U$10:$AE$271,11,FALSE),VLOOKUP($O5,'H. VER.'!$U$10:$AE$171,11,FALSE))</f>
        <v>2</v>
      </c>
      <c r="AE5" s="115">
        <f>IF(AVERIAS!$J$2="INVIERNO",VLOOKUP($O5,'H. INV.'!$AK$10:$AT$271,3,FALSE),VLOOKUP($O5,'H. VER.'!$AK$10:$AT$171,3,FALSE))</f>
        <v>0.23958333333333334</v>
      </c>
      <c r="AF5" s="115">
        <f>IF(AVERIAS!$J$2="INVIERNO",VLOOKUP($O5,'H. INV.'!$E$10:$N$271,4,FALSE),VLOOKUP($O5,'H. VER.'!$E$10:$N$171,4,FALSE))</f>
        <v>0.59027777777777768</v>
      </c>
      <c r="AG5" s="115">
        <f>IF(AVERIAS!$J$2="INVIERNO",VLOOKUP($O5,'H. INV.'!$AK$10:$AT$271,7,FALSE),VLOOKUP($O5,'H. VER.'!$AK$10:$AT$171,7,FALSE))</f>
        <v>0.25</v>
      </c>
      <c r="AH5" s="191">
        <f>IF(AVERIAS!$J$2="INVIERNO",VLOOKUP($O5,'H. INV.'!$AK$10:$AT$271,2,FALSE),VLOOKUP($O5,'H. VER.'!$AK$10:$AT$171,2,FALSE))</f>
        <v>65</v>
      </c>
      <c r="AI5" s="191" t="str">
        <f>IF(AVERIAS!$J$2="INVIERNO",VLOOKUP($O5,'H. INV.'!$AK$10:$AT$271,9,FALSE),VLOOKUP($O5,'H. VER.'!$AK$10:$AT$171,9,FALSE))</f>
        <v>L6A</v>
      </c>
      <c r="AJ5" s="191">
        <f>IF(AVERIAS!$J$2="INVIERNO",VLOOKUP($O5,'H. INV.'!$AK$10:$AT$271,10,FALSE),VLOOKUP($O5,'H. VER.'!$AK$10:$AT$171,10,FALSE))</f>
        <v>3850</v>
      </c>
      <c r="AK5" s="191">
        <f>IF(AVERIAS!$J$2="INVIERNO",VLOOKUP($O5,'H. INV.'!$AK$10:$AU$271,11,FALSE),VLOOKUP($O5,'H. VER.'!$AK$10:$AU$171,11,FALSE))</f>
        <v>2</v>
      </c>
      <c r="AL5" s="131"/>
      <c r="AN5" s="31">
        <f>AVERIAS!M4</f>
        <v>3850</v>
      </c>
      <c r="AP5" s="209" t="str">
        <f>IF(AR5="","",IF(AR5&gt;$AR$3,"TARDE","MAÑANA"))</f>
        <v>MAÑANA</v>
      </c>
      <c r="AQ5" s="213">
        <v>1</v>
      </c>
      <c r="AR5" s="214">
        <f>IF(AVERIAS!$J$2="INVIERNO",IF(ISNA(IF($E$2="LUNES",VLOOKUP(AQ5,'H. INV.'!$E$9:$G$271,3,FALSE),IF($E$2="SABADO",VLOOKUP(AQ5,'H. INV.'!$U$10:$W$271,3,FALSE),VLOOKUP(AQ5,'H. INV.'!$AK$10:$AM$271,3,FALSE)))),"",(IF($E$2="LUNES",VLOOKUP(AQ5,'H. INV.'!$E$9:$G$271,3,FALSE),IF($E$2="SABADO",VLOOKUP(AQ5,'H. INV.'!$U$10:$W$271,3,FALSE),VLOOKUP(AQ5,'H. INV.'!$AK$10:$AM$271,3,FALSE))))),IF(ISNA(IF($E$2="LUNES",VLOOKUP(AQ5,'H. VER.'!$E$9:$G$171,3,FALSE),IF($E$2="SABADO",VLOOKUP(AQ5,'H. VER.'!$U$10:$W$171,3,FALSE),VLOOKUP(AQ5,'H. VER.'!$AK$10:$AM$171,3,FALSE)))),"",(IF($E$2="LUNES",VLOOKUP(AQ5,'H. VER.'!$E$9:$G$171,3,FALSE),IF($E$2="SABADO",VLOOKUP(AQ5,'H. VER.'!$U$10:$W$171,3,FALSE),VLOOKUP(AQ5,'H. VER.'!$AK$10:$AM$171,3,FALSE))))))</f>
        <v>0.23958333333333334</v>
      </c>
      <c r="AS5" s="210">
        <f t="shared" ref="AS5:AS36" si="8">IF(AT5="","",RANK(AT5,$AT$5:$AT$116,1))</f>
        <v>1</v>
      </c>
      <c r="AT5" s="211">
        <f>IF(AP5="MAÑANA",AQ5,"")</f>
        <v>1</v>
      </c>
      <c r="AU5" s="210" t="str">
        <f>IF(AV5="","",RANK(AV5,$AV$5:$AV$116,1))</f>
        <v/>
      </c>
      <c r="AV5" s="212" t="str">
        <f>IF(AP5="TARDE",AQ5,"")</f>
        <v/>
      </c>
      <c r="AX5" s="319">
        <v>2</v>
      </c>
      <c r="AY5" s="319">
        <f t="shared" ref="AY5:AY68" si="9">IF(BL5="","",BL5)</f>
        <v>7</v>
      </c>
      <c r="AZ5" s="322">
        <f t="shared" si="2"/>
        <v>15</v>
      </c>
      <c r="BA5" s="319">
        <f t="shared" ref="BA5:BA68" si="10">IF(AZ5=0,"",AZ5)</f>
        <v>15</v>
      </c>
      <c r="BB5" s="319">
        <f t="shared" ref="BB5:BB68" si="11">IF(BA5="","",IF(ISERROR(VALUE(BA5)),100,BA5))</f>
        <v>15</v>
      </c>
      <c r="BC5" s="319">
        <f t="shared" ref="BC5:BC68" si="12">IF(BA5="","",IF($E$2="LUNES",W6,IF($E$2="SABADO",AD6,AK6)))</f>
        <v>5</v>
      </c>
      <c r="BD5" s="321">
        <f t="shared" ref="BD5:BD68" si="13">IF(BA5="","",IF($E$2="LUNES",Q6,IF($E$2="SABADO",X6,AE6)))</f>
        <v>0.24305555555555558</v>
      </c>
      <c r="BE5" s="321">
        <f t="shared" ref="BE5:BE68" si="14">IF(BA5="","",IF($E$2="LUNES",R6,IF($E$2="SABADO",Y6,AF6)))</f>
        <v>0.60763888888888884</v>
      </c>
      <c r="BF5" s="319">
        <f t="shared" ref="BF5:BF68" si="15">IF(BA5="","",IF($E$2="LUNES",V6,IF($E$2="SABADO",AC6,AJ6)))</f>
        <v>3281</v>
      </c>
      <c r="BG5" s="316">
        <f t="shared" ref="BG5:BG68" si="16">IF(BC5=50,100+IF(BA5="","",IF(BC5="","",RANK(BC5,$BC$4:$BC$999,1))),IF(BA5="","",IF(BC5="","",RANK(BC5,$BC$4:$BC$999,1))))</f>
        <v>15</v>
      </c>
      <c r="BH5" s="316">
        <f t="shared" ref="BH5:BH68" si="17">IF(BA5="","",IF(ISERROR(IF(BA5="","",RANK(BA5,$BA$4:$BA$999,1))),1,RANK(BA5,$BA$4:$BA$999,1)))</f>
        <v>7</v>
      </c>
      <c r="BI5" s="316">
        <f t="shared" ref="BI5:BI68" si="18">IF(BA5="","",IF(ISERROR(IF(BB5="","",RANK(BB5,$BB$4:$BB$999,1))),1,IF(BB5="","",RANK(BB5,$BB$4:$BB$999,1))))</f>
        <v>7</v>
      </c>
      <c r="BJ5" s="316">
        <f t="shared" ref="BJ5:BJ68" si="19">IF(BC5=50,100+IF(BA5="","",IF(COUNTIF($BI$4:$BI$999,BI5)=1,0,AX5)),IF(BA5="","",IF(COUNTIF($BI$4:$BI$999,BI5)=1,0,AX5)))</f>
        <v>0</v>
      </c>
      <c r="BK5" s="316">
        <f t="shared" ref="BK5:BK68" si="20">IF(BA5="","",BI5+BJ5)</f>
        <v>7</v>
      </c>
      <c r="BL5" s="316">
        <f t="shared" ref="BL5:BL68" si="21">IF(ISERROR(IF(BK5="","",RANK(BK5,$BK$4:$BK$999,1))),200,IF(BK5="","",RANK(BK5,$BK$4:$BK$999,1)))</f>
        <v>7</v>
      </c>
    </row>
    <row r="6" spans="1:64" ht="12.75" customHeight="1">
      <c r="A6" s="158">
        <f t="shared" si="3"/>
        <v>0.26041666666666669</v>
      </c>
      <c r="B6" s="158">
        <f t="shared" si="4"/>
        <v>0.27083333333333331</v>
      </c>
      <c r="C6" s="24">
        <f t="shared" si="5"/>
        <v>67</v>
      </c>
      <c r="D6" s="284" t="str">
        <f t="shared" si="6"/>
        <v>L6A</v>
      </c>
      <c r="E6" s="24">
        <f>IF(AVERIAS!N6="",AVERIAS!M6,AVERIAS!N6)</f>
        <v>1815</v>
      </c>
      <c r="F6" s="28"/>
      <c r="G6" s="28"/>
      <c r="H6" s="28"/>
      <c r="I6" s="25">
        <f t="shared" si="7"/>
        <v>1815</v>
      </c>
      <c r="J6" s="286" t="str">
        <f t="shared" si="1"/>
        <v>S/A</v>
      </c>
      <c r="K6" s="119" t="str">
        <f t="shared" si="0"/>
        <v/>
      </c>
      <c r="L6" s="29">
        <f>LOOKUP($D$2,CUADRO!$G$3:$AK$3,CUADRO!G9:AK9)</f>
        <v>0</v>
      </c>
      <c r="M6" s="30" t="str">
        <f>IF(CUADRO!C9="","",CUADRO!C9)</f>
        <v/>
      </c>
      <c r="N6" s="192">
        <v>2</v>
      </c>
      <c r="O6" s="352">
        <f t="shared" ref="O6:O59" si="22">IF(ISNA(VLOOKUP(N6,$AS$5:$AT$116,2,FALSE)),"",VLOOKUP(N6,$AS$5:$AT$116,2,FALSE))</f>
        <v>2</v>
      </c>
      <c r="P6" s="356">
        <v>1502</v>
      </c>
      <c r="Q6" s="115">
        <f>IF(AVERIAS!$J$2="INVIERNO",VLOOKUP($O6,'H. INV.'!$E$10:$N$271,3,FALSE),VLOOKUP($O6,'H. VER.'!$E$10:$N$171,3,FALSE))</f>
        <v>0.24305555555555558</v>
      </c>
      <c r="R6" s="115">
        <f>IF(AVERIAS!$J$2="INVIERNO",VLOOKUP($O6,'H. INV.'!$E$10:$N$271,4,FALSE),VLOOKUP($O6,'H. VER.'!$E$10:$N$171,4,FALSE))</f>
        <v>0.60763888888888884</v>
      </c>
      <c r="S6" s="115">
        <f>IF(AVERIAS!$J$2="INVIERNO",VLOOKUP($O6,'H. INV.'!$E$10:$N$271,7,FALSE),VLOOKUP($O6,'H. VER.'!$E$10:$N$171,7,FALSE))</f>
        <v>0.25</v>
      </c>
      <c r="T6" s="191">
        <f>IF(AVERIAS!$J$2="INVIERNO",VLOOKUP($O6,'H. INV.'!$E$10:$N$271,2,FALSE),VLOOKUP($O6,'H. VER.'!$E$10:$N$171,2,FALSE))</f>
        <v>49</v>
      </c>
      <c r="U6" s="191" t="str">
        <f>IF(AVERIAS!$J$2="INVIERNO",VLOOKUP($O6,'H. INV.'!$E$10:$N$271,9,FALSE),VLOOKUP($O6,'H. VER.'!$E$10:$N$171,9,FALSE))</f>
        <v>S.LAZARO-CASTIÑEIRIÑO + C4</v>
      </c>
      <c r="V6" s="191">
        <f>IF(AVERIAS!$J$2="INVIERNO",VLOOKUP($O6,'H. INV.'!$E$10:$N$271,10,FALSE),VLOOKUP($O6,'H. VER.'!$E$10:$N$171,10,FALSE))</f>
        <v>2372</v>
      </c>
      <c r="W6" s="191">
        <f>IF(AVERIAS!$J$2="INVIERNO",VLOOKUP($O6,'H. INV.'!$E$10:$O$271,11,FALSE),VLOOKUP($O6,'H. VER.'!$E$10:$O$171,11,FALSE))</f>
        <v>24</v>
      </c>
      <c r="X6" s="115">
        <f>IF(AVERIAS!$J$2="INVIERNO",VLOOKUP($O6,'H. INV.'!$U$10:$AD$271,3,FALSE),VLOOKUP($O6,'H. VER.'!$U$10:$AD$171,3,FALSE))</f>
        <v>0.24305555555555558</v>
      </c>
      <c r="Y6" s="115">
        <f>IF(AVERIAS!$J$2="INVIERNO",VLOOKUP($O6,'H. INV.'!$E$10:$N$271,4,FALSE),VLOOKUP($O6,'H. VER.'!$E$10:$N$171,4,FALSE))</f>
        <v>0.60763888888888884</v>
      </c>
      <c r="Z6" s="115">
        <f>IF(AVERIAS!$J$2="INVIERNO",VLOOKUP($O6,'H. INV.'!$U$10:$AD$271,7,FALSE),VLOOKUP($O6,'H. VER.'!$U$10:$AD$171,7,FALSE))</f>
        <v>0.25</v>
      </c>
      <c r="AA6" s="191">
        <f>IF(AVERIAS!$J$2="INVIERNO",VLOOKUP($O6,'H. INV.'!$U$10:$AD$271,2,FALSE),VLOOKUP($O6,'H. VER.'!$U$10:$AD$171,2,FALSE))</f>
        <v>41</v>
      </c>
      <c r="AB6" s="191" t="str">
        <f>IF(AVERIAS!$J$2="INVIERNO",VLOOKUP($O6,'H. INV.'!$U$10:$AD$271,9,FALSE),VLOOKUP($O6,'H. VER.'!$U$10:$AD$171,9,FALSE))</f>
        <v>S.LAZARO-CASTIÑEIRIÑO + L15</v>
      </c>
      <c r="AC6" s="191">
        <f>IF(AVERIAS!$J$2="INVIERNO",VLOOKUP($O6,'H. INV.'!$U$10:$AD$271,10,FALSE),VLOOKUP($O6,'H. VER.'!$U$10:$AD$171,10,FALSE))</f>
        <v>1978</v>
      </c>
      <c r="AD6" s="191">
        <f>IF(AVERIAS!$J$2="INVIERNO",VLOOKUP($O6,'H. INV.'!$U$10:$AE$271,11,FALSE),VLOOKUP($O6,'H. VER.'!$U$10:$AE$171,11,FALSE))</f>
        <v>15</v>
      </c>
      <c r="AE6" s="115">
        <f>IF(AVERIAS!$J$2="INVIERNO",VLOOKUP($O6,'H. INV.'!$AK$10:$AT$271,3,FALSE),VLOOKUP($O6,'H. VER.'!$AK$10:$AT$171,3,FALSE))</f>
        <v>0.24305555555555558</v>
      </c>
      <c r="AF6" s="115">
        <f>IF(AVERIAS!$J$2="INVIERNO",VLOOKUP($O6,'H. INV.'!$E$10:$N$271,4,FALSE),VLOOKUP($O6,'H. VER.'!$E$10:$N$171,4,FALSE))</f>
        <v>0.60763888888888884</v>
      </c>
      <c r="AG6" s="115">
        <f>IF(AVERIAS!$J$2="INVIERNO",VLOOKUP($O6,'H. INV.'!$AK$10:$AT$271,7,FALSE),VLOOKUP($O6,'H. VER.'!$AK$10:$AT$171,7,FALSE))</f>
        <v>0.25</v>
      </c>
      <c r="AH6" s="191">
        <f>IF(AVERIAS!$J$2="INVIERNO",VLOOKUP($O6,'H. INV.'!$AK$10:$AT$271,2,FALSE),VLOOKUP($O6,'H. VER.'!$AK$10:$AT$171,2,FALSE))</f>
        <v>15</v>
      </c>
      <c r="AI6" s="191" t="str">
        <f>IF(AVERIAS!$J$2="INVIERNO",VLOOKUP($O6,'H. INV.'!$AK$10:$AT$271,9,FALSE),VLOOKUP($O6,'H. VER.'!$AK$10:$AT$171,9,FALSE))</f>
        <v>S.LAZARO-CASTIÑEIRIÑO + L5</v>
      </c>
      <c r="AJ6" s="191">
        <f>IF(AVERIAS!$J$2="INVIERNO",VLOOKUP($O6,'H. INV.'!$AK$10:$AT$271,10,FALSE),VLOOKUP($O6,'H. VER.'!$AK$10:$AT$171,10,FALSE))</f>
        <v>3281</v>
      </c>
      <c r="AK6" s="191">
        <f>IF(AVERIAS!$J$2="INVIERNO",VLOOKUP($O6,'H. INV.'!$AK$10:$AU$271,11,FALSE),VLOOKUP($O6,'H. VER.'!$AK$10:$AU$171,11,FALSE))</f>
        <v>5</v>
      </c>
      <c r="AL6" s="131"/>
      <c r="AN6" s="31">
        <f>AVERIAS!M5</f>
        <v>3281</v>
      </c>
      <c r="AP6" s="209" t="str">
        <f>IF(AR6="","",IF(AR6&gt;$AR$3,"TARDE","MAÑANA"))</f>
        <v>MAÑANA</v>
      </c>
      <c r="AQ6" s="213">
        <v>2</v>
      </c>
      <c r="AR6" s="214">
        <f>IF(AVERIAS!$J$2="INVIERNO",IF(ISNA(IF($E$2="LUNES",VLOOKUP(AQ6,'H. INV.'!$E$9:$G$271,3,FALSE),IF($E$2="SABADO",VLOOKUP(AQ6,'H. INV.'!$U$10:$W$271,3,FALSE),VLOOKUP(AQ6,'H. INV.'!$AK$10:$AM$271,3,FALSE)))),"",(IF($E$2="LUNES",VLOOKUP(AQ6,'H. INV.'!$E$9:$G$271,3,FALSE),IF($E$2="SABADO",VLOOKUP(AQ6,'H. INV.'!$U$10:$W$271,3,FALSE),VLOOKUP(AQ6,'H. INV.'!$AK$10:$AM$271,3,FALSE))))),IF(ISNA(IF($E$2="LUNES",VLOOKUP(AQ6,'H. VER.'!$E$9:$G$171,3,FALSE),IF($E$2="SABADO",VLOOKUP(AQ6,'H. VER.'!$U$10:$W$171,3,FALSE),VLOOKUP(AQ6,'H. VER.'!$AK$10:$AM$171,3,FALSE)))),"",(IF($E$2="LUNES",VLOOKUP(AQ6,'H. VER.'!$E$9:$G$171,3,FALSE),IF($E$2="SABADO",VLOOKUP(AQ6,'H. VER.'!$U$10:$W$171,3,FALSE),VLOOKUP(AQ6,'H. VER.'!$AK$10:$AM$171,3,FALSE))))))</f>
        <v>0.24305555555555558</v>
      </c>
      <c r="AS6" s="210">
        <f t="shared" si="8"/>
        <v>2</v>
      </c>
      <c r="AT6" s="211">
        <f t="shared" ref="AT6:AT69" si="23">IF(AP6="MAÑANA",AQ6,"")</f>
        <v>2</v>
      </c>
      <c r="AU6" s="210" t="str">
        <f t="shared" ref="AU6:AU69" si="24">IF(AV6="","",RANK(AV6,$AV$5:$AV$116,1))</f>
        <v/>
      </c>
      <c r="AV6" s="212" t="str">
        <f t="shared" ref="AV6:AV69" si="25">IF(AP6="TARDE",AQ6,"")</f>
        <v/>
      </c>
      <c r="AX6" s="319">
        <v>3</v>
      </c>
      <c r="AY6" s="319">
        <f t="shared" si="9"/>
        <v>23</v>
      </c>
      <c r="AZ6" s="322">
        <f t="shared" si="2"/>
        <v>67</v>
      </c>
      <c r="BA6" s="319">
        <f t="shared" si="10"/>
        <v>67</v>
      </c>
      <c r="BB6" s="319">
        <f t="shared" si="11"/>
        <v>67</v>
      </c>
      <c r="BC6" s="319">
        <f t="shared" si="12"/>
        <v>2</v>
      </c>
      <c r="BD6" s="321">
        <f t="shared" si="13"/>
        <v>0.26041666666666669</v>
      </c>
      <c r="BE6" s="321">
        <f t="shared" si="14"/>
        <v>0.57986111111111105</v>
      </c>
      <c r="BF6" s="319">
        <f t="shared" si="15"/>
        <v>1815</v>
      </c>
      <c r="BG6" s="316">
        <f t="shared" si="16"/>
        <v>5</v>
      </c>
      <c r="BH6" s="316">
        <f t="shared" si="17"/>
        <v>25</v>
      </c>
      <c r="BI6" s="316">
        <f t="shared" si="18"/>
        <v>25</v>
      </c>
      <c r="BJ6" s="316">
        <f t="shared" si="19"/>
        <v>0</v>
      </c>
      <c r="BK6" s="316">
        <f t="shared" si="20"/>
        <v>25</v>
      </c>
      <c r="BL6" s="316">
        <f t="shared" si="21"/>
        <v>23</v>
      </c>
    </row>
    <row r="7" spans="1:64" ht="12.75" customHeight="1">
      <c r="A7" s="158">
        <f t="shared" si="3"/>
        <v>0.27708333333333335</v>
      </c>
      <c r="B7" s="158">
        <f t="shared" si="4"/>
        <v>0.29166666666666669</v>
      </c>
      <c r="C7" s="24">
        <f t="shared" si="5"/>
        <v>69</v>
      </c>
      <c r="D7" s="284" t="str">
        <f t="shared" si="6"/>
        <v>L6A</v>
      </c>
      <c r="E7" s="24">
        <f>IF(AVERIAS!N7="",AVERIAS!M7,AVERIAS!N7)</f>
        <v>2736</v>
      </c>
      <c r="F7" s="28"/>
      <c r="G7" s="28"/>
      <c r="H7" s="28"/>
      <c r="I7" s="25">
        <f t="shared" si="7"/>
        <v>2736</v>
      </c>
      <c r="J7" s="286" t="str">
        <f t="shared" si="1"/>
        <v>S/A</v>
      </c>
      <c r="K7" s="119" t="str">
        <f t="shared" si="0"/>
        <v/>
      </c>
      <c r="L7" s="29">
        <f>LOOKUP($D$2,CUADRO!$G$3:$AK$3,CUADRO!G10:AK10)</f>
        <v>0</v>
      </c>
      <c r="M7" s="30" t="str">
        <f>IF(CUADRO!C10="","",CUADRO!C10)</f>
        <v/>
      </c>
      <c r="N7" s="192">
        <v>3</v>
      </c>
      <c r="O7" s="352">
        <f t="shared" si="22"/>
        <v>3</v>
      </c>
      <c r="P7" s="356">
        <v>1815</v>
      </c>
      <c r="Q7" s="115">
        <f>IF(AVERIAS!$J$2="INVIERNO",VLOOKUP($O7,'H. INV.'!$E$10:$N$271,3,FALSE),VLOOKUP($O7,'H. VER.'!$E$10:$N$171,3,FALSE))</f>
        <v>0.25694444444444442</v>
      </c>
      <c r="R7" s="115">
        <f>IF(AVERIAS!$J$2="INVIERNO",VLOOKUP($O7,'H. INV.'!$E$10:$N$271,4,FALSE),VLOOKUP($O7,'H. VER.'!$E$10:$N$171,4,FALSE))</f>
        <v>0.57986111111111105</v>
      </c>
      <c r="S7" s="115">
        <f>IF(AVERIAS!$J$2="INVIERNO",VLOOKUP($O7,'H. INV.'!$E$10:$N$271,7,FALSE),VLOOKUP($O7,'H. VER.'!$E$10:$N$171,7,FALSE))</f>
        <v>0.27083333333333331</v>
      </c>
      <c r="T7" s="191">
        <f>IF(AVERIAS!$J$2="INVIERNO",VLOOKUP($O7,'H. INV.'!$E$10:$N$271,2,FALSE),VLOOKUP($O7,'H. VER.'!$E$10:$N$171,2,FALSE))</f>
        <v>1</v>
      </c>
      <c r="U7" s="191" t="str">
        <f>IF(AVERIAS!$J$2="INVIERNO",VLOOKUP($O7,'H. INV.'!$E$10:$N$271,9,FALSE),VLOOKUP($O7,'H. VER.'!$E$10:$N$171,9,FALSE))</f>
        <v>L1</v>
      </c>
      <c r="V7" s="191">
        <f>IF(AVERIAS!$J$2="INVIERNO",VLOOKUP($O7,'H. INV.'!$E$10:$N$271,10,FALSE),VLOOKUP($O7,'H. VER.'!$E$10:$N$171,10,FALSE))</f>
        <v>3308</v>
      </c>
      <c r="W7" s="191">
        <f>IF(AVERIAS!$J$2="INVIERNO",VLOOKUP($O7,'H. INV.'!$E$10:$O$271,11,FALSE),VLOOKUP($O7,'H. VER.'!$E$10:$O$171,11,FALSE))</f>
        <v>1</v>
      </c>
      <c r="X7" s="115">
        <f>IF(AVERIAS!$J$2="INVIERNO",VLOOKUP($O7,'H. INV.'!$U$10:$AD$271,3,FALSE),VLOOKUP($O7,'H. VER.'!$U$10:$AD$171,3,FALSE))</f>
        <v>0.26041666666666669</v>
      </c>
      <c r="Y7" s="115">
        <f>IF(AVERIAS!$J$2="INVIERNO",VLOOKUP($O7,'H. INV.'!$E$10:$N$271,4,FALSE),VLOOKUP($O7,'H. VER.'!$E$10:$N$171,4,FALSE))</f>
        <v>0.57986111111111105</v>
      </c>
      <c r="Z7" s="115">
        <f>IF(AVERIAS!$J$2="INVIERNO",VLOOKUP($O7,'H. INV.'!$U$10:$AD$271,7,FALSE),VLOOKUP($O7,'H. VER.'!$U$10:$AD$171,7,FALSE))</f>
        <v>0.27083333333333331</v>
      </c>
      <c r="AA7" s="191">
        <f>IF(AVERIAS!$J$2="INVIERNO",VLOOKUP($O7,'H. INV.'!$U$10:$AD$271,2,FALSE),VLOOKUP($O7,'H. VER.'!$U$10:$AD$171,2,FALSE))</f>
        <v>71</v>
      </c>
      <c r="AB7" s="191" t="str">
        <f>IF(AVERIAS!$J$2="INVIERNO",VLOOKUP($O7,'H. INV.'!$U$10:$AD$271,9,FALSE),VLOOKUP($O7,'H. VER.'!$U$10:$AD$171,9,FALSE))</f>
        <v>L6A</v>
      </c>
      <c r="AC7" s="191">
        <f>IF(AVERIAS!$J$2="INVIERNO",VLOOKUP($O7,'H. INV.'!$U$10:$AD$271,10,FALSE),VLOOKUP($O7,'H. VER.'!$U$10:$AD$171,10,FALSE))</f>
        <v>1817</v>
      </c>
      <c r="AD7" s="191">
        <f>IF(AVERIAS!$J$2="INVIERNO",VLOOKUP($O7,'H. INV.'!$U$10:$AE$271,11,FALSE),VLOOKUP($O7,'H. VER.'!$U$10:$AE$171,11,FALSE))</f>
        <v>2</v>
      </c>
      <c r="AE7" s="115">
        <f>IF(AVERIAS!$J$2="INVIERNO",VLOOKUP($O7,'H. INV.'!$AK$10:$AT$271,3,FALSE),VLOOKUP($O7,'H. VER.'!$AK$10:$AT$171,3,FALSE))</f>
        <v>0.26041666666666669</v>
      </c>
      <c r="AF7" s="115">
        <f>IF(AVERIAS!$J$2="INVIERNO",VLOOKUP($O7,'H. INV.'!$E$10:$N$271,4,FALSE),VLOOKUP($O7,'H. VER.'!$E$10:$N$171,4,FALSE))</f>
        <v>0.57986111111111105</v>
      </c>
      <c r="AG7" s="115">
        <f>IF(AVERIAS!$J$2="INVIERNO",VLOOKUP($O7,'H. INV.'!$AK$10:$AT$271,7,FALSE),VLOOKUP($O7,'H. VER.'!$AK$10:$AT$171,7,FALSE))</f>
        <v>0.27083333333333331</v>
      </c>
      <c r="AH7" s="191">
        <f>IF(AVERIAS!$J$2="INVIERNO",VLOOKUP($O7,'H. INV.'!$AK$10:$AT$271,2,FALSE),VLOOKUP($O7,'H. VER.'!$AK$10:$AT$171,2,FALSE))</f>
        <v>67</v>
      </c>
      <c r="AI7" s="191" t="str">
        <f>IF(AVERIAS!$J$2="INVIERNO",VLOOKUP($O7,'H. INV.'!$AK$10:$AT$271,9,FALSE),VLOOKUP($O7,'H. VER.'!$AK$10:$AT$171,9,FALSE))</f>
        <v>L6A</v>
      </c>
      <c r="AJ7" s="191">
        <f>IF(AVERIAS!$J$2="INVIERNO",VLOOKUP($O7,'H. INV.'!$AK$10:$AT$271,10,FALSE),VLOOKUP($O7,'H. VER.'!$AK$10:$AT$171,10,FALSE))</f>
        <v>1815</v>
      </c>
      <c r="AK7" s="191">
        <f>IF(AVERIAS!$J$2="INVIERNO",VLOOKUP($O7,'H. INV.'!$AK$10:$AU$271,11,FALSE),VLOOKUP($O7,'H. VER.'!$AK$10:$AU$171,11,FALSE))</f>
        <v>2</v>
      </c>
      <c r="AL7" s="131"/>
      <c r="AN7" s="31">
        <f>AVERIAS!M6</f>
        <v>1815</v>
      </c>
      <c r="AP7" s="209" t="str">
        <f t="shared" ref="AP7:AP69" si="26">IF(AR7="","",IF(AR7&gt;$AR$3,"TARDE","MAÑANA"))</f>
        <v>MAÑANA</v>
      </c>
      <c r="AQ7" s="213">
        <v>3</v>
      </c>
      <c r="AR7" s="214">
        <f>IF(AVERIAS!$J$2="INVIERNO",IF(ISNA(IF($E$2="LUNES",VLOOKUP(AQ7,'H. INV.'!$E$9:$G$271,3,FALSE),IF($E$2="SABADO",VLOOKUP(AQ7,'H. INV.'!$U$10:$W$271,3,FALSE),VLOOKUP(AQ7,'H. INV.'!$AK$10:$AM$271,3,FALSE)))),"",(IF($E$2="LUNES",VLOOKUP(AQ7,'H. INV.'!$E$9:$G$271,3,FALSE),IF($E$2="SABADO",VLOOKUP(AQ7,'H. INV.'!$U$10:$W$271,3,FALSE),VLOOKUP(AQ7,'H. INV.'!$AK$10:$AM$271,3,FALSE))))),IF(ISNA(IF($E$2="LUNES",VLOOKUP(AQ7,'H. VER.'!$E$9:$G$171,3,FALSE),IF($E$2="SABADO",VLOOKUP(AQ7,'H. VER.'!$U$10:$W$171,3,FALSE),VLOOKUP(AQ7,'H. VER.'!$AK$10:$AM$171,3,FALSE)))),"",(IF($E$2="LUNES",VLOOKUP(AQ7,'H. VER.'!$E$9:$G$171,3,FALSE),IF($E$2="SABADO",VLOOKUP(AQ7,'H. VER.'!$U$10:$W$171,3,FALSE),VLOOKUP(AQ7,'H. VER.'!$AK$10:$AM$171,3,FALSE))))))</f>
        <v>0.26041666666666669</v>
      </c>
      <c r="AS7" s="210">
        <f t="shared" si="8"/>
        <v>3</v>
      </c>
      <c r="AT7" s="211">
        <f t="shared" si="23"/>
        <v>3</v>
      </c>
      <c r="AU7" s="210" t="str">
        <f t="shared" si="24"/>
        <v/>
      </c>
      <c r="AV7" s="212" t="str">
        <f t="shared" si="25"/>
        <v/>
      </c>
      <c r="AX7" s="319">
        <v>4</v>
      </c>
      <c r="AY7" s="319">
        <f t="shared" si="9"/>
        <v>25</v>
      </c>
      <c r="AZ7" s="322">
        <f t="shared" si="2"/>
        <v>69</v>
      </c>
      <c r="BA7" s="319">
        <f t="shared" si="10"/>
        <v>69</v>
      </c>
      <c r="BB7" s="319">
        <f t="shared" si="11"/>
        <v>69</v>
      </c>
      <c r="BC7" s="319">
        <f t="shared" si="12"/>
        <v>2</v>
      </c>
      <c r="BD7" s="321">
        <f t="shared" si="13"/>
        <v>0.27708333333333335</v>
      </c>
      <c r="BE7" s="321">
        <f t="shared" si="14"/>
        <v>0.62152777777777768</v>
      </c>
      <c r="BF7" s="319">
        <f t="shared" si="15"/>
        <v>2736</v>
      </c>
      <c r="BG7" s="316">
        <f t="shared" si="16"/>
        <v>5</v>
      </c>
      <c r="BH7" s="316">
        <f t="shared" si="17"/>
        <v>27</v>
      </c>
      <c r="BI7" s="316">
        <f t="shared" si="18"/>
        <v>27</v>
      </c>
      <c r="BJ7" s="316">
        <f t="shared" si="19"/>
        <v>0</v>
      </c>
      <c r="BK7" s="316">
        <f t="shared" si="20"/>
        <v>27</v>
      </c>
      <c r="BL7" s="316">
        <f t="shared" si="21"/>
        <v>25</v>
      </c>
    </row>
    <row r="8" spans="1:64" ht="12.75" customHeight="1">
      <c r="A8" s="158">
        <f t="shared" si="3"/>
        <v>0.28749999999999998</v>
      </c>
      <c r="B8" s="158">
        <f t="shared" si="4"/>
        <v>0.2986111111111111</v>
      </c>
      <c r="C8" s="24">
        <f t="shared" si="5"/>
        <v>45</v>
      </c>
      <c r="D8" s="284" t="str">
        <f t="shared" si="6"/>
        <v>C2</v>
      </c>
      <c r="E8" s="24">
        <f>IF(AVERIAS!N8="",AVERIAS!M8,AVERIAS!N8)</f>
        <v>3312</v>
      </c>
      <c r="F8" s="28"/>
      <c r="G8" s="28"/>
      <c r="H8" s="28"/>
      <c r="I8" s="25">
        <f t="shared" si="7"/>
        <v>3312</v>
      </c>
      <c r="J8" s="286" t="str">
        <f t="shared" si="1"/>
        <v>S/A</v>
      </c>
      <c r="K8" s="119" t="str">
        <f t="shared" si="0"/>
        <v/>
      </c>
      <c r="L8" s="29">
        <f>LOOKUP($D$2,CUADRO!$G$3:$AK$3,CUADRO!G11:AK11)</f>
        <v>0</v>
      </c>
      <c r="M8" s="30" t="str">
        <f>IF(CUADRO!C11="","",CUADRO!C11)</f>
        <v/>
      </c>
      <c r="N8" s="192">
        <v>4</v>
      </c>
      <c r="O8" s="352">
        <f t="shared" si="22"/>
        <v>4</v>
      </c>
      <c r="P8" s="356">
        <v>1817</v>
      </c>
      <c r="Q8" s="115">
        <f>IF(AVERIAS!$J$2="INVIERNO",VLOOKUP($O8,'H. INV.'!$E$10:$N$271,3,FALSE),VLOOKUP($O8,'H. VER.'!$E$10:$N$171,3,FALSE))</f>
        <v>0.25694444444444448</v>
      </c>
      <c r="R8" s="115">
        <f>IF(AVERIAS!$J$2="INVIERNO",VLOOKUP($O8,'H. INV.'!$E$10:$N$271,4,FALSE),VLOOKUP($O8,'H. VER.'!$E$10:$N$171,4,FALSE))</f>
        <v>0.62152777777777768</v>
      </c>
      <c r="S8" s="115">
        <f>IF(AVERIAS!$J$2="INVIERNO",VLOOKUP($O8,'H. INV.'!$E$10:$N$271,7,FALSE),VLOOKUP($O8,'H. VER.'!$E$10:$N$171,7,FALSE))</f>
        <v>0.2673611111111111</v>
      </c>
      <c r="T8" s="191">
        <f>IF(AVERIAS!$J$2="INVIERNO",VLOOKUP($O8,'H. INV.'!$E$10:$N$271,2,FALSE),VLOOKUP($O8,'H. VER.'!$E$10:$N$171,2,FALSE))</f>
        <v>45</v>
      </c>
      <c r="U8" s="191" t="str">
        <f>IF(AVERIAS!$J$2="INVIERNO",VLOOKUP($O8,'H. INV.'!$E$10:$N$271,9,FALSE),VLOOKUP($O8,'H. VER.'!$E$10:$N$171,9,FALSE))</f>
        <v>C2</v>
      </c>
      <c r="V8" s="191">
        <f>IF(AVERIAS!$J$2="INVIERNO",VLOOKUP($O8,'H. INV.'!$E$10:$N$271,10,FALSE),VLOOKUP($O8,'H. VER.'!$E$10:$N$171,10,FALSE))</f>
        <v>3312</v>
      </c>
      <c r="W8" s="191">
        <f>IF(AVERIAS!$J$2="INVIERNO",VLOOKUP($O8,'H. INV.'!$E$10:$O$271,11,FALSE),VLOOKUP($O8,'H. VER.'!$E$10:$O$171,11,FALSE))</f>
        <v>22</v>
      </c>
      <c r="X8" s="115">
        <f>IF(AVERIAS!$J$2="INVIERNO",VLOOKUP($O8,'H. INV.'!$U$10:$AD$271,3,FALSE),VLOOKUP($O8,'H. VER.'!$U$10:$AD$171,3,FALSE))</f>
        <v>0.27361111111111114</v>
      </c>
      <c r="Y8" s="115">
        <f>IF(AVERIAS!$J$2="INVIERNO",VLOOKUP($O8,'H. INV.'!$E$10:$N$271,4,FALSE),VLOOKUP($O8,'H. VER.'!$E$10:$N$171,4,FALSE))</f>
        <v>0.62152777777777768</v>
      </c>
      <c r="Z8" s="115">
        <f>IF(AVERIAS!$J$2="INVIERNO",VLOOKUP($O8,'H. INV.'!$U$10:$AD$271,7,FALSE),VLOOKUP($O8,'H. VER.'!$U$10:$AD$171,7,FALSE))</f>
        <v>0.28125</v>
      </c>
      <c r="AA8" s="191">
        <f>IF(AVERIAS!$J$2="INVIERNO",VLOOKUP($O8,'H. INV.'!$U$10:$AD$271,2,FALSE),VLOOKUP($O8,'H. VER.'!$U$10:$AD$171,2,FALSE))</f>
        <v>33</v>
      </c>
      <c r="AB8" s="191" t="str">
        <f>IF(AVERIAS!$J$2="INVIERNO",VLOOKUP($O8,'H. INV.'!$U$10:$AD$271,9,FALSE),VLOOKUP($O8,'H. VER.'!$U$10:$AD$171,9,FALSE))</f>
        <v>C11</v>
      </c>
      <c r="AC8" s="191">
        <f>IF(AVERIAS!$J$2="INVIERNO",VLOOKUP($O8,'H. INV.'!$U$10:$AD$271,10,FALSE),VLOOKUP($O8,'H. VER.'!$U$10:$AD$171,10,FALSE))</f>
        <v>2370</v>
      </c>
      <c r="AD8" s="191">
        <f>IF(AVERIAS!$J$2="INVIERNO",VLOOKUP($O8,'H. INV.'!$U$10:$AE$271,11,FALSE),VLOOKUP($O8,'H. VER.'!$U$10:$AE$171,11,FALSE))</f>
        <v>11</v>
      </c>
      <c r="AE8" s="115">
        <f>IF(AVERIAS!$J$2="INVIERNO",VLOOKUP($O8,'H. INV.'!$AK$10:$AT$271,3,FALSE),VLOOKUP($O8,'H. VER.'!$AK$10:$AT$171,3,FALSE))</f>
        <v>0.27708333333333335</v>
      </c>
      <c r="AF8" s="115">
        <f>IF(AVERIAS!$J$2="INVIERNO",VLOOKUP($O8,'H. INV.'!$E$10:$N$271,4,FALSE),VLOOKUP($O8,'H. VER.'!$E$10:$N$171,4,FALSE))</f>
        <v>0.62152777777777768</v>
      </c>
      <c r="AG8" s="115">
        <f>IF(AVERIAS!$J$2="INVIERNO",VLOOKUP($O8,'H. INV.'!$AK$10:$AT$271,7,FALSE),VLOOKUP($O8,'H. VER.'!$AK$10:$AT$171,7,FALSE))</f>
        <v>0.29166666666666669</v>
      </c>
      <c r="AH8" s="191">
        <f>IF(AVERIAS!$J$2="INVIERNO",VLOOKUP($O8,'H. INV.'!$AK$10:$AT$271,2,FALSE),VLOOKUP($O8,'H. VER.'!$AK$10:$AT$171,2,FALSE))</f>
        <v>69</v>
      </c>
      <c r="AI8" s="191" t="str">
        <f>IF(AVERIAS!$J$2="INVIERNO",VLOOKUP($O8,'H. INV.'!$AK$10:$AT$271,9,FALSE),VLOOKUP($O8,'H. VER.'!$AK$10:$AT$171,9,FALSE))</f>
        <v>L6A</v>
      </c>
      <c r="AJ8" s="191">
        <f>IF(AVERIAS!$J$2="INVIERNO",VLOOKUP($O8,'H. INV.'!$AK$10:$AT$271,10,FALSE),VLOOKUP($O8,'H. VER.'!$AK$10:$AT$171,10,FALSE))</f>
        <v>2736</v>
      </c>
      <c r="AK8" s="191">
        <f>IF(AVERIAS!$J$2="INVIERNO",VLOOKUP($O8,'H. INV.'!$AK$10:$AU$271,11,FALSE),VLOOKUP($O8,'H. VER.'!$AK$10:$AU$171,11,FALSE))</f>
        <v>2</v>
      </c>
      <c r="AL8" s="131"/>
      <c r="AN8" s="31">
        <f>AVERIAS!M7</f>
        <v>2736</v>
      </c>
      <c r="AP8" s="209" t="str">
        <f t="shared" si="26"/>
        <v>MAÑANA</v>
      </c>
      <c r="AQ8" s="213">
        <v>4</v>
      </c>
      <c r="AR8" s="214">
        <f>IF(AVERIAS!$J$2="INVIERNO",IF(ISNA(IF($E$2="LUNES",VLOOKUP(AQ8,'H. INV.'!$E$9:$G$271,3,FALSE),IF($E$2="SABADO",VLOOKUP(AQ8,'H. INV.'!$U$10:$W$271,3,FALSE),VLOOKUP(AQ8,'H. INV.'!$AK$10:$AM$271,3,FALSE)))),"",(IF($E$2="LUNES",VLOOKUP(AQ8,'H. INV.'!$E$9:$G$271,3,FALSE),IF($E$2="SABADO",VLOOKUP(AQ8,'H. INV.'!$U$10:$W$271,3,FALSE),VLOOKUP(AQ8,'H. INV.'!$AK$10:$AM$271,3,FALSE))))),IF(ISNA(IF($E$2="LUNES",VLOOKUP(AQ8,'H. VER.'!$E$9:$G$171,3,FALSE),IF($E$2="SABADO",VLOOKUP(AQ8,'H. VER.'!$U$10:$W$171,3,FALSE),VLOOKUP(AQ8,'H. VER.'!$AK$10:$AM$171,3,FALSE)))),"",(IF($E$2="LUNES",VLOOKUP(AQ8,'H. VER.'!$E$9:$G$171,3,FALSE),IF($E$2="SABADO",VLOOKUP(AQ8,'H. VER.'!$U$10:$W$171,3,FALSE),VLOOKUP(AQ8,'H. VER.'!$AK$10:$AM$171,3,FALSE))))))</f>
        <v>0.27708333333333335</v>
      </c>
      <c r="AS8" s="210">
        <f t="shared" si="8"/>
        <v>4</v>
      </c>
      <c r="AT8" s="211">
        <f t="shared" si="23"/>
        <v>4</v>
      </c>
      <c r="AU8" s="210" t="str">
        <f t="shared" si="24"/>
        <v/>
      </c>
      <c r="AV8" s="212" t="str">
        <f t="shared" si="25"/>
        <v/>
      </c>
      <c r="AX8" s="319">
        <v>5</v>
      </c>
      <c r="AY8" s="319">
        <f t="shared" si="9"/>
        <v>15</v>
      </c>
      <c r="AZ8" s="322">
        <f t="shared" si="2"/>
        <v>45</v>
      </c>
      <c r="BA8" s="319">
        <f t="shared" si="10"/>
        <v>45</v>
      </c>
      <c r="BB8" s="319">
        <f t="shared" si="11"/>
        <v>45</v>
      </c>
      <c r="BC8" s="319">
        <f t="shared" si="12"/>
        <v>22</v>
      </c>
      <c r="BD8" s="321">
        <f t="shared" si="13"/>
        <v>0.28749999999999998</v>
      </c>
      <c r="BE8" s="321">
        <f t="shared" si="14"/>
        <v>0.63541666666666663</v>
      </c>
      <c r="BF8" s="319">
        <f t="shared" si="15"/>
        <v>3312</v>
      </c>
      <c r="BG8" s="316">
        <f t="shared" si="16"/>
        <v>25</v>
      </c>
      <c r="BH8" s="316">
        <f t="shared" si="17"/>
        <v>17</v>
      </c>
      <c r="BI8" s="316">
        <f t="shared" si="18"/>
        <v>17</v>
      </c>
      <c r="BJ8" s="316">
        <f t="shared" si="19"/>
        <v>0</v>
      </c>
      <c r="BK8" s="316">
        <f t="shared" si="20"/>
        <v>17</v>
      </c>
      <c r="BL8" s="316">
        <f t="shared" si="21"/>
        <v>15</v>
      </c>
    </row>
    <row r="9" spans="1:64" ht="12.75" customHeight="1">
      <c r="A9" s="158">
        <f t="shared" si="3"/>
        <v>0.29791666666666666</v>
      </c>
      <c r="B9" s="158">
        <f t="shared" si="4"/>
        <v>0.3125</v>
      </c>
      <c r="C9" s="24">
        <f t="shared" si="5"/>
        <v>71</v>
      </c>
      <c r="D9" s="284" t="str">
        <f t="shared" si="6"/>
        <v>L6A</v>
      </c>
      <c r="E9" s="24">
        <f>IF(AVERIAS!N9="",AVERIAS!M9,AVERIAS!N9)</f>
        <v>1817</v>
      </c>
      <c r="F9" s="28"/>
      <c r="G9" s="28"/>
      <c r="H9" s="28"/>
      <c r="I9" s="25">
        <f t="shared" si="7"/>
        <v>1817</v>
      </c>
      <c r="J9" s="286" t="str">
        <f t="shared" si="1"/>
        <v>S/A</v>
      </c>
      <c r="K9" s="119" t="str">
        <f t="shared" si="0"/>
        <v/>
      </c>
      <c r="L9" s="29">
        <f>LOOKUP($D$2,CUADRO!$G$3:$AK$3,CUADRO!G12:AK12)</f>
        <v>0</v>
      </c>
      <c r="M9" s="30" t="str">
        <f>IF(CUADRO!C12="","",CUADRO!C12)</f>
        <v/>
      </c>
      <c r="N9" s="192">
        <v>5</v>
      </c>
      <c r="O9" s="352">
        <f t="shared" si="22"/>
        <v>5</v>
      </c>
      <c r="P9" s="356">
        <v>1966</v>
      </c>
      <c r="Q9" s="115">
        <f>IF(AVERIAS!$J$2="INVIERNO",VLOOKUP($O9,'H. INV.'!$E$10:$N$271,3,FALSE),VLOOKUP($O9,'H. VER.'!$E$10:$N$171,3,FALSE))</f>
        <v>0.26041666666666669</v>
      </c>
      <c r="R9" s="115">
        <f>IF(AVERIAS!$J$2="INVIERNO",VLOOKUP($O9,'H. INV.'!$E$10:$N$271,4,FALSE),VLOOKUP($O9,'H. VER.'!$E$10:$N$171,4,FALSE))</f>
        <v>0.63541666666666663</v>
      </c>
      <c r="S9" s="115">
        <f>IF(AVERIAS!$J$2="INVIERNO",VLOOKUP($O9,'H. INV.'!$E$10:$N$271,7,FALSE),VLOOKUP($O9,'H. VER.'!$E$10:$N$171,7,FALSE))</f>
        <v>0.27083333333333331</v>
      </c>
      <c r="T9" s="191">
        <f>IF(AVERIAS!$J$2="INVIERNO",VLOOKUP($O9,'H. INV.'!$E$10:$N$271,2,FALSE),VLOOKUP($O9,'H. VER.'!$E$10:$N$171,2,FALSE))</f>
        <v>51</v>
      </c>
      <c r="U9" s="191" t="str">
        <f>IF(AVERIAS!$J$2="INVIERNO",VLOOKUP($O9,'H. INV.'!$E$10:$N$271,9,FALSE),VLOOKUP($O9,'H. VER.'!$E$10:$N$171,9,FALSE))</f>
        <v>C4</v>
      </c>
      <c r="V9" s="191">
        <f>IF(AVERIAS!$J$2="INVIERNO",VLOOKUP($O9,'H. INV.'!$E$10:$N$271,10,FALSE),VLOOKUP($O9,'H. VER.'!$E$10:$N$171,10,FALSE))</f>
        <v>1982</v>
      </c>
      <c r="W9" s="191">
        <f>IF(AVERIAS!$J$2="INVIERNO",VLOOKUP($O9,'H. INV.'!$E$10:$O$271,11,FALSE),VLOOKUP($O9,'H. VER.'!$E$10:$O$171,11,FALSE))</f>
        <v>24</v>
      </c>
      <c r="X9" s="115">
        <f>IF(AVERIAS!$J$2="INVIERNO",VLOOKUP($O9,'H. INV.'!$U$10:$AD$271,3,FALSE),VLOOKUP($O9,'H. VER.'!$U$10:$AD$171,3,FALSE))</f>
        <v>0.27500000000000002</v>
      </c>
      <c r="Y9" s="115">
        <f>IF(AVERIAS!$J$2="INVIERNO",VLOOKUP($O9,'H. INV.'!$E$10:$N$271,4,FALSE),VLOOKUP($O9,'H. VER.'!$E$10:$N$171,4,FALSE))</f>
        <v>0.63541666666666663</v>
      </c>
      <c r="Z9" s="115">
        <f>IF(AVERIAS!$J$2="INVIERNO",VLOOKUP($O9,'H. INV.'!$U$10:$AD$271,7,FALSE),VLOOKUP($O9,'H. VER.'!$U$10:$AD$171,7,FALSE))</f>
        <v>0.29166666666666669</v>
      </c>
      <c r="AA9" s="191">
        <f>IF(AVERIAS!$J$2="INVIERNO",VLOOKUP($O9,'H. INV.'!$U$10:$AD$271,2,FALSE),VLOOKUP($O9,'H. VER.'!$U$10:$AD$171,2,FALSE))</f>
        <v>57</v>
      </c>
      <c r="AB9" s="191" t="str">
        <f>IF(AVERIAS!$J$2="INVIERNO",VLOOKUP($O9,'H. INV.'!$U$10:$AD$271,9,FALSE),VLOOKUP($O9,'H. VER.'!$U$10:$AD$171,9,FALSE))</f>
        <v>P1</v>
      </c>
      <c r="AC9" s="191">
        <f>IF(AVERIAS!$J$2="INVIERNO",VLOOKUP($O9,'H. INV.'!$U$10:$AD$271,10,FALSE),VLOOKUP($O9,'H. VER.'!$U$10:$AD$171,10,FALSE))</f>
        <v>2353</v>
      </c>
      <c r="AD9" s="191">
        <f>IF(AVERIAS!$J$2="INVIERNO",VLOOKUP($O9,'H. INV.'!$U$10:$AE$271,11,FALSE),VLOOKUP($O9,'H. VER.'!$U$10:$AE$171,11,FALSE))</f>
        <v>31</v>
      </c>
      <c r="AE9" s="115">
        <f>IF(AVERIAS!$J$2="INVIERNO",VLOOKUP($O9,'H. INV.'!$AK$10:$AT$271,3,FALSE),VLOOKUP($O9,'H. VER.'!$AK$10:$AT$171,3,FALSE))</f>
        <v>0.28749999999999998</v>
      </c>
      <c r="AF9" s="115">
        <f>IF(AVERIAS!$J$2="INVIERNO",VLOOKUP($O9,'H. INV.'!$E$10:$N$271,4,FALSE),VLOOKUP($O9,'H. VER.'!$E$10:$N$171,4,FALSE))</f>
        <v>0.63541666666666663</v>
      </c>
      <c r="AG9" s="115">
        <f>IF(AVERIAS!$J$2="INVIERNO",VLOOKUP($O9,'H. INV.'!$AK$10:$AT$271,7,FALSE),VLOOKUP($O9,'H. VER.'!$AK$10:$AT$171,7,FALSE))</f>
        <v>0.2986111111111111</v>
      </c>
      <c r="AH9" s="191">
        <f>IF(AVERIAS!$J$2="INVIERNO",VLOOKUP($O9,'H. INV.'!$AK$10:$AT$271,2,FALSE),VLOOKUP($O9,'H. VER.'!$AK$10:$AT$171,2,FALSE))</f>
        <v>45</v>
      </c>
      <c r="AI9" s="191" t="str">
        <f>IF(AVERIAS!$J$2="INVIERNO",VLOOKUP($O9,'H. INV.'!$AK$10:$AT$271,9,FALSE),VLOOKUP($O9,'H. VER.'!$AK$10:$AT$171,9,FALSE))</f>
        <v>C2</v>
      </c>
      <c r="AJ9" s="191">
        <f>IF(AVERIAS!$J$2="INVIERNO",VLOOKUP($O9,'H. INV.'!$AK$10:$AT$271,10,FALSE),VLOOKUP($O9,'H. VER.'!$AK$10:$AT$171,10,FALSE))</f>
        <v>3312</v>
      </c>
      <c r="AK9" s="191">
        <f>IF(AVERIAS!$J$2="INVIERNO",VLOOKUP($O9,'H. INV.'!$AK$10:$AU$271,11,FALSE),VLOOKUP($O9,'H. VER.'!$AK$10:$AU$171,11,FALSE))</f>
        <v>22</v>
      </c>
      <c r="AL9" s="131"/>
      <c r="AN9" s="31">
        <f>AVERIAS!M8</f>
        <v>3312</v>
      </c>
      <c r="AP9" s="209" t="str">
        <f t="shared" si="26"/>
        <v>MAÑANA</v>
      </c>
      <c r="AQ9" s="213">
        <v>5</v>
      </c>
      <c r="AR9" s="214">
        <f>IF(AVERIAS!$J$2="INVIERNO",IF(ISNA(IF($E$2="LUNES",VLOOKUP(AQ9,'H. INV.'!$E$9:$G$271,3,FALSE),IF($E$2="SABADO",VLOOKUP(AQ9,'H. INV.'!$U$10:$W$271,3,FALSE),VLOOKUP(AQ9,'H. INV.'!$AK$10:$AM$271,3,FALSE)))),"",(IF($E$2="LUNES",VLOOKUP(AQ9,'H. INV.'!$E$9:$G$271,3,FALSE),IF($E$2="SABADO",VLOOKUP(AQ9,'H. INV.'!$U$10:$W$271,3,FALSE),VLOOKUP(AQ9,'H. INV.'!$AK$10:$AM$271,3,FALSE))))),IF(ISNA(IF($E$2="LUNES",VLOOKUP(AQ9,'H. VER.'!$E$9:$G$171,3,FALSE),IF($E$2="SABADO",VLOOKUP(AQ9,'H. VER.'!$U$10:$W$171,3,FALSE),VLOOKUP(AQ9,'H. VER.'!$AK$10:$AM$171,3,FALSE)))),"",(IF($E$2="LUNES",VLOOKUP(AQ9,'H. VER.'!$E$9:$G$171,3,FALSE),IF($E$2="SABADO",VLOOKUP(AQ9,'H. VER.'!$U$10:$W$171,3,FALSE),VLOOKUP(AQ9,'H. VER.'!$AK$10:$AM$171,3,FALSE))))))</f>
        <v>0.28749999999999998</v>
      </c>
      <c r="AS9" s="210">
        <f t="shared" si="8"/>
        <v>5</v>
      </c>
      <c r="AT9" s="211">
        <f t="shared" si="23"/>
        <v>5</v>
      </c>
      <c r="AU9" s="210" t="str">
        <f t="shared" si="24"/>
        <v/>
      </c>
      <c r="AV9" s="212" t="str">
        <f t="shared" si="25"/>
        <v/>
      </c>
      <c r="AX9" s="319">
        <v>6</v>
      </c>
      <c r="AY9" s="319">
        <f t="shared" si="9"/>
        <v>27</v>
      </c>
      <c r="AZ9" s="322">
        <f t="shared" si="2"/>
        <v>71</v>
      </c>
      <c r="BA9" s="319">
        <f t="shared" si="10"/>
        <v>71</v>
      </c>
      <c r="BB9" s="319">
        <f t="shared" si="11"/>
        <v>71</v>
      </c>
      <c r="BC9" s="319">
        <f t="shared" si="12"/>
        <v>2</v>
      </c>
      <c r="BD9" s="321">
        <f t="shared" si="13"/>
        <v>0.29791666666666666</v>
      </c>
      <c r="BE9" s="321">
        <f t="shared" si="14"/>
        <v>0.60763888888888884</v>
      </c>
      <c r="BF9" s="319">
        <f t="shared" si="15"/>
        <v>1817</v>
      </c>
      <c r="BG9" s="316">
        <f t="shared" si="16"/>
        <v>5</v>
      </c>
      <c r="BH9" s="316">
        <f t="shared" si="17"/>
        <v>29</v>
      </c>
      <c r="BI9" s="316">
        <f t="shared" si="18"/>
        <v>29</v>
      </c>
      <c r="BJ9" s="316">
        <f t="shared" si="19"/>
        <v>0</v>
      </c>
      <c r="BK9" s="316">
        <f t="shared" si="20"/>
        <v>29</v>
      </c>
      <c r="BL9" s="316">
        <f t="shared" si="21"/>
        <v>27</v>
      </c>
    </row>
    <row r="10" spans="1:64" ht="12.75" customHeight="1">
      <c r="A10" s="158">
        <f t="shared" si="3"/>
        <v>0.2986111111111111</v>
      </c>
      <c r="B10" s="158">
        <f t="shared" si="4"/>
        <v>0.30555555555555552</v>
      </c>
      <c r="C10" s="24">
        <f t="shared" si="5"/>
        <v>1</v>
      </c>
      <c r="D10" s="284" t="str">
        <f t="shared" si="6"/>
        <v>L1</v>
      </c>
      <c r="E10" s="24">
        <f>IF(AVERIAS!N10="",AVERIAS!M10,AVERIAS!N10)</f>
        <v>3308</v>
      </c>
      <c r="F10" s="28"/>
      <c r="G10" s="28"/>
      <c r="H10" s="28"/>
      <c r="I10" s="25">
        <f t="shared" si="7"/>
        <v>3308</v>
      </c>
      <c r="J10" s="286" t="str">
        <f t="shared" si="1"/>
        <v>S/A</v>
      </c>
      <c r="K10" s="119" t="str">
        <f t="shared" si="0"/>
        <v/>
      </c>
      <c r="L10" s="29">
        <f>LOOKUP($D$2,CUADRO!$G$3:$AK$3,CUADRO!G13:AK13)</f>
        <v>0</v>
      </c>
      <c r="M10" s="30" t="str">
        <f>IF(CUADRO!C13="","",CUADRO!C13)</f>
        <v/>
      </c>
      <c r="N10" s="192">
        <v>6</v>
      </c>
      <c r="O10" s="352">
        <f t="shared" si="22"/>
        <v>6</v>
      </c>
      <c r="P10" s="356">
        <v>1972</v>
      </c>
      <c r="Q10" s="115">
        <f>IF(AVERIAS!$J$2="INVIERNO",VLOOKUP($O10,'H. INV.'!$E$10:$N$271,3,FALSE),VLOOKUP($O10,'H. VER.'!$E$10:$N$171,3,FALSE))</f>
        <v>0.26041666666666669</v>
      </c>
      <c r="R10" s="115">
        <f>IF(AVERIAS!$J$2="INVIERNO",VLOOKUP($O10,'H. INV.'!$E$10:$N$271,4,FALSE),VLOOKUP($O10,'H. VER.'!$E$10:$N$171,4,FALSE))</f>
        <v>0.60763888888888884</v>
      </c>
      <c r="S10" s="115">
        <f>IF(AVERIAS!$J$2="INVIERNO",VLOOKUP($O10,'H. INV.'!$E$10:$N$271,7,FALSE),VLOOKUP($O10,'H. VER.'!$E$10:$N$171,7,FALSE))</f>
        <v>0.27083333333333331</v>
      </c>
      <c r="T10" s="191">
        <f>IF(AVERIAS!$J$2="INVIERNO",VLOOKUP($O10,'H. INV.'!$E$10:$N$271,2,FALSE),VLOOKUP($O10,'H. VER.'!$E$10:$N$171,2,FALSE))</f>
        <v>67</v>
      </c>
      <c r="U10" s="191" t="str">
        <f>IF(AVERIAS!$J$2="INVIERNO",VLOOKUP($O10,'H. INV.'!$E$10:$N$271,9,FALSE),VLOOKUP($O10,'H. VER.'!$E$10:$N$171,9,FALSE))</f>
        <v>L6A</v>
      </c>
      <c r="V10" s="191">
        <f>IF(AVERIAS!$J$2="INVIERNO",VLOOKUP($O10,'H. INV.'!$E$10:$N$271,10,FALSE),VLOOKUP($O10,'H. VER.'!$E$10:$N$171,10,FALSE))</f>
        <v>1815</v>
      </c>
      <c r="W10" s="191">
        <f>IF(AVERIAS!$J$2="INVIERNO",VLOOKUP($O10,'H. INV.'!$E$10:$O$271,11,FALSE),VLOOKUP($O10,'H. VER.'!$E$10:$O$171,11,FALSE))</f>
        <v>2</v>
      </c>
      <c r="X10" s="115">
        <f>IF(AVERIAS!$J$2="INVIERNO",VLOOKUP($O10,'H. INV.'!$U$10:$AD$271,3,FALSE),VLOOKUP($O10,'H. VER.'!$U$10:$AD$171,3,FALSE))</f>
        <v>0.27569444444444446</v>
      </c>
      <c r="Y10" s="115">
        <f>IF(AVERIAS!$J$2="INVIERNO",VLOOKUP($O10,'H. INV.'!$E$10:$N$271,4,FALSE),VLOOKUP($O10,'H. VER.'!$E$10:$N$171,4,FALSE))</f>
        <v>0.60763888888888884</v>
      </c>
      <c r="Z10" s="115">
        <f>IF(AVERIAS!$J$2="INVIERNO",VLOOKUP($O10,'H. INV.'!$U$10:$AD$271,7,FALSE),VLOOKUP($O10,'H. VER.'!$U$10:$AD$171,7,FALSE))</f>
        <v>0.29166666666666669</v>
      </c>
      <c r="AA10" s="191">
        <f>IF(AVERIAS!$J$2="INVIERNO",VLOOKUP($O10,'H. INV.'!$U$10:$AD$271,2,FALSE),VLOOKUP($O10,'H. VER.'!$U$10:$AD$171,2,FALSE))</f>
        <v>61</v>
      </c>
      <c r="AB10" s="191" t="str">
        <f>IF(AVERIAS!$J$2="INVIERNO",VLOOKUP($O10,'H. INV.'!$U$10:$AD$271,9,FALSE),VLOOKUP($O10,'H. VER.'!$U$10:$AD$171,9,FALSE))</f>
        <v>P2</v>
      </c>
      <c r="AC10" s="191">
        <f>IF(AVERIAS!$J$2="INVIERNO",VLOOKUP($O10,'H. INV.'!$U$10:$AD$271,10,FALSE),VLOOKUP($O10,'H. VER.'!$U$10:$AD$171,10,FALSE))</f>
        <v>2339</v>
      </c>
      <c r="AD10" s="191">
        <f>IF(AVERIAS!$J$2="INVIERNO",VLOOKUP($O10,'H. INV.'!$U$10:$AE$271,11,FALSE),VLOOKUP($O10,'H. VER.'!$U$10:$AE$171,11,FALSE))</f>
        <v>32</v>
      </c>
      <c r="AE10" s="115">
        <f>IF(AVERIAS!$J$2="INVIERNO",VLOOKUP($O10,'H. INV.'!$AK$10:$AT$271,3,FALSE),VLOOKUP($O10,'H. VER.'!$AK$10:$AT$171,3,FALSE))</f>
        <v>0.29791666666666666</v>
      </c>
      <c r="AF10" s="115">
        <f>IF(AVERIAS!$J$2="INVIERNO",VLOOKUP($O10,'H. INV.'!$E$10:$N$271,4,FALSE),VLOOKUP($O10,'H. VER.'!$E$10:$N$171,4,FALSE))</f>
        <v>0.60763888888888884</v>
      </c>
      <c r="AG10" s="115">
        <f>IF(AVERIAS!$J$2="INVIERNO",VLOOKUP($O10,'H. INV.'!$AK$10:$AT$271,7,FALSE),VLOOKUP($O10,'H. VER.'!$AK$10:$AT$171,7,FALSE))</f>
        <v>0.3125</v>
      </c>
      <c r="AH10" s="191">
        <f>IF(AVERIAS!$J$2="INVIERNO",VLOOKUP($O10,'H. INV.'!$AK$10:$AT$271,2,FALSE),VLOOKUP($O10,'H. VER.'!$AK$10:$AT$171,2,FALSE))</f>
        <v>71</v>
      </c>
      <c r="AI10" s="191" t="str">
        <f>IF(AVERIAS!$J$2="INVIERNO",VLOOKUP($O10,'H. INV.'!$AK$10:$AT$271,9,FALSE),VLOOKUP($O10,'H. VER.'!$AK$10:$AT$171,9,FALSE))</f>
        <v>L6A</v>
      </c>
      <c r="AJ10" s="191">
        <f>IF(AVERIAS!$J$2="INVIERNO",VLOOKUP($O10,'H. INV.'!$AK$10:$AT$271,10,FALSE),VLOOKUP($O10,'H. VER.'!$AK$10:$AT$171,10,FALSE))</f>
        <v>1817</v>
      </c>
      <c r="AK10" s="191">
        <f>IF(AVERIAS!$J$2="INVIERNO",VLOOKUP($O10,'H. INV.'!$AK$10:$AU$271,11,FALSE),VLOOKUP($O10,'H. VER.'!$AK$10:$AU$171,11,FALSE))</f>
        <v>2</v>
      </c>
      <c r="AL10" s="131"/>
      <c r="AN10" s="31">
        <f>AVERIAS!M9</f>
        <v>1817</v>
      </c>
      <c r="AP10" s="209" t="str">
        <f t="shared" si="26"/>
        <v>MAÑANA</v>
      </c>
      <c r="AQ10" s="213">
        <v>6</v>
      </c>
      <c r="AR10" s="214">
        <f>IF(AVERIAS!$J$2="INVIERNO",IF(ISNA(IF($E$2="LUNES",VLOOKUP(AQ10,'H. INV.'!$E$9:$G$271,3,FALSE),IF($E$2="SABADO",VLOOKUP(AQ10,'H. INV.'!$U$10:$W$271,3,FALSE),VLOOKUP(AQ10,'H. INV.'!$AK$10:$AM$271,3,FALSE)))),"",(IF($E$2="LUNES",VLOOKUP(AQ10,'H. INV.'!$E$9:$G$271,3,FALSE),IF($E$2="SABADO",VLOOKUP(AQ10,'H. INV.'!$U$10:$W$271,3,FALSE),VLOOKUP(AQ10,'H. INV.'!$AK$10:$AM$271,3,FALSE))))),IF(ISNA(IF($E$2="LUNES",VLOOKUP(AQ10,'H. VER.'!$E$9:$G$171,3,FALSE),IF($E$2="SABADO",VLOOKUP(AQ10,'H. VER.'!$U$10:$W$171,3,FALSE),VLOOKUP(AQ10,'H. VER.'!$AK$10:$AM$171,3,FALSE)))),"",(IF($E$2="LUNES",VLOOKUP(AQ10,'H. VER.'!$E$9:$G$171,3,FALSE),IF($E$2="SABADO",VLOOKUP(AQ10,'H. VER.'!$U$10:$W$171,3,FALSE),VLOOKUP(AQ10,'H. VER.'!$AK$10:$AM$171,3,FALSE))))))</f>
        <v>0.29791666666666666</v>
      </c>
      <c r="AS10" s="210">
        <f t="shared" si="8"/>
        <v>6</v>
      </c>
      <c r="AT10" s="211">
        <f t="shared" si="23"/>
        <v>6</v>
      </c>
      <c r="AU10" s="210" t="str">
        <f t="shared" si="24"/>
        <v/>
      </c>
      <c r="AV10" s="212" t="str">
        <f t="shared" si="25"/>
        <v/>
      </c>
      <c r="AX10" s="319">
        <v>7</v>
      </c>
      <c r="AY10" s="319">
        <f t="shared" si="9"/>
        <v>1</v>
      </c>
      <c r="AZ10" s="322">
        <f t="shared" si="2"/>
        <v>1</v>
      </c>
      <c r="BA10" s="319">
        <f t="shared" si="10"/>
        <v>1</v>
      </c>
      <c r="BB10" s="319">
        <f t="shared" si="11"/>
        <v>1</v>
      </c>
      <c r="BC10" s="319">
        <f t="shared" si="12"/>
        <v>1</v>
      </c>
      <c r="BD10" s="321">
        <f t="shared" si="13"/>
        <v>0.2986111111111111</v>
      </c>
      <c r="BE10" s="321">
        <f t="shared" si="14"/>
        <v>0.62152777777777768</v>
      </c>
      <c r="BF10" s="319">
        <f t="shared" si="15"/>
        <v>3308</v>
      </c>
      <c r="BG10" s="316">
        <f t="shared" si="16"/>
        <v>1</v>
      </c>
      <c r="BH10" s="316">
        <f t="shared" si="17"/>
        <v>1</v>
      </c>
      <c r="BI10" s="316">
        <f t="shared" si="18"/>
        <v>1</v>
      </c>
      <c r="BJ10" s="316">
        <f t="shared" si="19"/>
        <v>0</v>
      </c>
      <c r="BK10" s="316">
        <f t="shared" si="20"/>
        <v>1</v>
      </c>
      <c r="BL10" s="316">
        <f t="shared" si="21"/>
        <v>1</v>
      </c>
    </row>
    <row r="11" spans="1:64" ht="12.75" customHeight="1">
      <c r="A11" s="158">
        <f t="shared" si="3"/>
        <v>0.30138888888888893</v>
      </c>
      <c r="B11" s="158">
        <f t="shared" si="4"/>
        <v>0.3125</v>
      </c>
      <c r="C11" s="24">
        <f t="shared" si="5"/>
        <v>61</v>
      </c>
      <c r="D11" s="284" t="str">
        <f t="shared" si="6"/>
        <v>P1+P2</v>
      </c>
      <c r="E11" s="24">
        <f>IF(AVERIAS!N11="",AVERIAS!M11,AVERIAS!N11)</f>
        <v>1996</v>
      </c>
      <c r="F11" s="28"/>
      <c r="G11" s="28"/>
      <c r="H11" s="28"/>
      <c r="I11" s="25">
        <f t="shared" si="7"/>
        <v>1996</v>
      </c>
      <c r="J11" s="286" t="str">
        <f t="shared" si="1"/>
        <v>S/A</v>
      </c>
      <c r="K11" s="119" t="str">
        <f t="shared" si="0"/>
        <v/>
      </c>
      <c r="L11" s="29">
        <f>LOOKUP($D$2,CUADRO!$G$3:$AK$3,CUADRO!G14:AK14)</f>
        <v>0</v>
      </c>
      <c r="M11" s="30" t="str">
        <f>IF(CUADRO!C14="","",CUADRO!C14)</f>
        <v/>
      </c>
      <c r="N11" s="192">
        <v>7</v>
      </c>
      <c r="O11" s="352">
        <f t="shared" si="22"/>
        <v>7</v>
      </c>
      <c r="P11" s="356">
        <v>1976</v>
      </c>
      <c r="Q11" s="115">
        <f>IF(AVERIAS!$J$2="INVIERNO",VLOOKUP($O11,'H. INV.'!$E$10:$N$271,3,FALSE),VLOOKUP($O11,'H. VER.'!$E$10:$N$171,3,FALSE))</f>
        <v>0.26597222222222222</v>
      </c>
      <c r="R11" s="115">
        <f>IF(AVERIAS!$J$2="INVIERNO",VLOOKUP($O11,'H. INV.'!$E$10:$N$271,4,FALSE),VLOOKUP($O11,'H. VER.'!$E$10:$N$171,4,FALSE))</f>
        <v>0.62152777777777768</v>
      </c>
      <c r="S11" s="115">
        <f>IF(AVERIAS!$J$2="INVIERNO",VLOOKUP($O11,'H. INV.'!$E$10:$N$271,7,FALSE),VLOOKUP($O11,'H. VER.'!$E$10:$N$171,7,FALSE))</f>
        <v>0.27777777777777779</v>
      </c>
      <c r="T11" s="191">
        <f>IF(AVERIAS!$J$2="INVIERNO",VLOOKUP($O11,'H. INV.'!$E$10:$N$271,2,FALSE),VLOOKUP($O11,'H. VER.'!$E$10:$N$171,2,FALSE))</f>
        <v>17</v>
      </c>
      <c r="U11" s="191" t="str">
        <f>IF(AVERIAS!$J$2="INVIERNO",VLOOKUP($O11,'H. INV.'!$E$10:$N$271,9,FALSE),VLOOKUP($O11,'H. VER.'!$E$10:$N$171,9,FALSE))</f>
        <v>L5</v>
      </c>
      <c r="V11" s="191">
        <f>IF(AVERIAS!$J$2="INVIERNO",VLOOKUP($O11,'H. INV.'!$E$10:$N$271,10,FALSE),VLOOKUP($O11,'H. VER.'!$E$10:$N$171,10,FALSE))</f>
        <v>2370</v>
      </c>
      <c r="W11" s="191">
        <f>IF(AVERIAS!$J$2="INVIERNO",VLOOKUP($O11,'H. INV.'!$E$10:$O$271,11,FALSE),VLOOKUP($O11,'H. VER.'!$E$10:$O$171,11,FALSE))</f>
        <v>5</v>
      </c>
      <c r="X11" s="115">
        <f>IF(AVERIAS!$J$2="INVIERNO",VLOOKUP($O11,'H. INV.'!$U$10:$AD$271,3,FALSE),VLOOKUP($O11,'H. VER.'!$U$10:$AD$171,3,FALSE))</f>
        <v>0.27708333333333335</v>
      </c>
      <c r="Y11" s="115">
        <f>IF(AVERIAS!$J$2="INVIERNO",VLOOKUP($O11,'H. INV.'!$E$10:$N$271,4,FALSE),VLOOKUP($O11,'H. VER.'!$E$10:$N$171,4,FALSE))</f>
        <v>0.62152777777777768</v>
      </c>
      <c r="Z11" s="115">
        <f>IF(AVERIAS!$J$2="INVIERNO",VLOOKUP($O11,'H. INV.'!$U$10:$AD$271,7,FALSE),VLOOKUP($O11,'H. VER.'!$U$10:$AD$171,7,FALSE))</f>
        <v>0.29166666666666669</v>
      </c>
      <c r="AA11" s="191">
        <f>IF(AVERIAS!$J$2="INVIERNO",VLOOKUP($O11,'H. INV.'!$U$10:$AD$271,2,FALSE),VLOOKUP($O11,'H. VER.'!$U$10:$AD$171,2,FALSE))</f>
        <v>75</v>
      </c>
      <c r="AB11" s="191" t="str">
        <f>IF(AVERIAS!$J$2="INVIERNO",VLOOKUP($O11,'H. INV.'!$U$10:$AD$271,9,FALSE),VLOOKUP($O11,'H. VER.'!$U$10:$AD$171,9,FALSE))</f>
        <v>L6A</v>
      </c>
      <c r="AC11" s="191">
        <f>IF(AVERIAS!$J$2="INVIERNO",VLOOKUP($O11,'H. INV.'!$U$10:$AD$271,10,FALSE),VLOOKUP($O11,'H. VER.'!$U$10:$AD$171,10,FALSE))</f>
        <v>2736</v>
      </c>
      <c r="AD11" s="191">
        <f>IF(AVERIAS!$J$2="INVIERNO",VLOOKUP($O11,'H. INV.'!$U$10:$AE$271,11,FALSE),VLOOKUP($O11,'H. VER.'!$U$10:$AE$171,11,FALSE))</f>
        <v>2</v>
      </c>
      <c r="AE11" s="115">
        <f>IF(AVERIAS!$J$2="INVIERNO",VLOOKUP($O11,'H. INV.'!$AK$10:$AT$271,3,FALSE),VLOOKUP($O11,'H. VER.'!$AK$10:$AT$171,3,FALSE))</f>
        <v>0.2986111111111111</v>
      </c>
      <c r="AF11" s="115">
        <f>IF(AVERIAS!$J$2="INVIERNO",VLOOKUP($O11,'H. INV.'!$E$10:$N$271,4,FALSE),VLOOKUP($O11,'H. VER.'!$E$10:$N$171,4,FALSE))</f>
        <v>0.62152777777777768</v>
      </c>
      <c r="AG11" s="115">
        <f>IF(AVERIAS!$J$2="INVIERNO",VLOOKUP($O11,'H. INV.'!$AK$10:$AT$271,7,FALSE),VLOOKUP($O11,'H. VER.'!$AK$10:$AT$171,7,FALSE))</f>
        <v>0.30555555555555552</v>
      </c>
      <c r="AH11" s="191">
        <f>IF(AVERIAS!$J$2="INVIERNO",VLOOKUP($O11,'H. INV.'!$AK$10:$AT$271,2,FALSE),VLOOKUP($O11,'H. VER.'!$AK$10:$AT$171,2,FALSE))</f>
        <v>1</v>
      </c>
      <c r="AI11" s="191" t="str">
        <f>IF(AVERIAS!$J$2="INVIERNO",VLOOKUP($O11,'H. INV.'!$AK$10:$AT$271,9,FALSE),VLOOKUP($O11,'H. VER.'!$AK$10:$AT$171,9,FALSE))</f>
        <v>L1</v>
      </c>
      <c r="AJ11" s="191">
        <f>IF(AVERIAS!$J$2="INVIERNO",VLOOKUP($O11,'H. INV.'!$AK$10:$AT$271,10,FALSE),VLOOKUP($O11,'H. VER.'!$AK$10:$AT$171,10,FALSE))</f>
        <v>3308</v>
      </c>
      <c r="AK11" s="191">
        <f>IF(AVERIAS!$J$2="INVIERNO",VLOOKUP($O11,'H. INV.'!$AK$10:$AU$271,11,FALSE),VLOOKUP($O11,'H. VER.'!$AK$10:$AU$171,11,FALSE))</f>
        <v>1</v>
      </c>
      <c r="AL11" s="131"/>
      <c r="AN11" s="31">
        <f>AVERIAS!M10</f>
        <v>3308</v>
      </c>
      <c r="AP11" s="209" t="str">
        <f t="shared" si="26"/>
        <v>MAÑANA</v>
      </c>
      <c r="AQ11" s="213">
        <v>7</v>
      </c>
      <c r="AR11" s="214">
        <f>IF(AVERIAS!$J$2="INVIERNO",IF(ISNA(IF($E$2="LUNES",VLOOKUP(AQ11,'H. INV.'!$E$9:$G$271,3,FALSE),IF($E$2="SABADO",VLOOKUP(AQ11,'H. INV.'!$U$10:$W$271,3,FALSE),VLOOKUP(AQ11,'H. INV.'!$AK$10:$AM$271,3,FALSE)))),"",(IF($E$2="LUNES",VLOOKUP(AQ11,'H. INV.'!$E$9:$G$271,3,FALSE),IF($E$2="SABADO",VLOOKUP(AQ11,'H. INV.'!$U$10:$W$271,3,FALSE),VLOOKUP(AQ11,'H. INV.'!$AK$10:$AM$271,3,FALSE))))),IF(ISNA(IF($E$2="LUNES",VLOOKUP(AQ11,'H. VER.'!$E$9:$G$171,3,FALSE),IF($E$2="SABADO",VLOOKUP(AQ11,'H. VER.'!$U$10:$W$171,3,FALSE),VLOOKUP(AQ11,'H. VER.'!$AK$10:$AM$171,3,FALSE)))),"",(IF($E$2="LUNES",VLOOKUP(AQ11,'H. VER.'!$E$9:$G$171,3,FALSE),IF($E$2="SABADO",VLOOKUP(AQ11,'H. VER.'!$U$10:$W$171,3,FALSE),VLOOKUP(AQ11,'H. VER.'!$AK$10:$AM$171,3,FALSE))))))</f>
        <v>0.2986111111111111</v>
      </c>
      <c r="AS11" s="210">
        <f t="shared" si="8"/>
        <v>7</v>
      </c>
      <c r="AT11" s="211">
        <f t="shared" si="23"/>
        <v>7</v>
      </c>
      <c r="AU11" s="210" t="str">
        <f t="shared" si="24"/>
        <v/>
      </c>
      <c r="AV11" s="212" t="str">
        <f t="shared" si="25"/>
        <v/>
      </c>
      <c r="AX11" s="319">
        <v>8</v>
      </c>
      <c r="AY11" s="319">
        <f t="shared" si="9"/>
        <v>19</v>
      </c>
      <c r="AZ11" s="322">
        <f t="shared" si="2"/>
        <v>61</v>
      </c>
      <c r="BA11" s="319">
        <f t="shared" si="10"/>
        <v>61</v>
      </c>
      <c r="BB11" s="319">
        <f t="shared" si="11"/>
        <v>61</v>
      </c>
      <c r="BC11" s="319">
        <f t="shared" si="12"/>
        <v>32</v>
      </c>
      <c r="BD11" s="321">
        <f t="shared" si="13"/>
        <v>0.30138888888888893</v>
      </c>
      <c r="BE11" s="321">
        <f t="shared" si="14"/>
        <v>0.59930555555555554</v>
      </c>
      <c r="BF11" s="319">
        <f t="shared" si="15"/>
        <v>1996</v>
      </c>
      <c r="BG11" s="316">
        <f t="shared" si="16"/>
        <v>27</v>
      </c>
      <c r="BH11" s="316">
        <f t="shared" si="17"/>
        <v>21</v>
      </c>
      <c r="BI11" s="316">
        <f t="shared" si="18"/>
        <v>21</v>
      </c>
      <c r="BJ11" s="316">
        <f t="shared" si="19"/>
        <v>0</v>
      </c>
      <c r="BK11" s="316">
        <f t="shared" si="20"/>
        <v>21</v>
      </c>
      <c r="BL11" s="316">
        <f t="shared" si="21"/>
        <v>19</v>
      </c>
    </row>
    <row r="12" spans="1:64" ht="12.75" customHeight="1">
      <c r="A12" s="158">
        <f t="shared" si="3"/>
        <v>0.3041666666666667</v>
      </c>
      <c r="B12" s="158">
        <f t="shared" si="4"/>
        <v>0.3125</v>
      </c>
      <c r="C12" s="24">
        <f t="shared" si="5"/>
        <v>19</v>
      </c>
      <c r="D12" s="284" t="str">
        <f t="shared" si="6"/>
        <v>L5</v>
      </c>
      <c r="E12" s="24">
        <f>IF(AVERIAS!N12="",AVERIAS!M12,AVERIAS!N12)</f>
        <v>3277</v>
      </c>
      <c r="F12" s="28"/>
      <c r="G12" s="28"/>
      <c r="H12" s="28"/>
      <c r="I12" s="25">
        <f t="shared" si="7"/>
        <v>3277</v>
      </c>
      <c r="J12" s="286" t="str">
        <f t="shared" si="1"/>
        <v>S/A</v>
      </c>
      <c r="K12" s="119" t="str">
        <f t="shared" si="0"/>
        <v/>
      </c>
      <c r="L12" s="29">
        <f>LOOKUP($D$2,CUADRO!$G$3:$AK$3,CUADRO!G15:AK15)</f>
        <v>0</v>
      </c>
      <c r="M12" s="30" t="str">
        <f>IF(CUADRO!C15="","",CUADRO!C15)</f>
        <v/>
      </c>
      <c r="N12" s="192">
        <v>8</v>
      </c>
      <c r="O12" s="352">
        <f t="shared" si="22"/>
        <v>8</v>
      </c>
      <c r="P12" s="356">
        <v>1978</v>
      </c>
      <c r="Q12" s="115">
        <f>IF(AVERIAS!$J$2="INVIERNO",VLOOKUP($O12,'H. INV.'!$E$10:$N$271,3,FALSE),VLOOKUP($O12,'H. VER.'!$E$10:$N$171,3,FALSE))</f>
        <v>0.27083333333333337</v>
      </c>
      <c r="R12" s="115">
        <f>IF(AVERIAS!$J$2="INVIERNO",VLOOKUP($O12,'H. INV.'!$E$10:$N$271,4,FALSE),VLOOKUP($O12,'H. VER.'!$E$10:$N$171,4,FALSE))</f>
        <v>0.59930555555555554</v>
      </c>
      <c r="S12" s="115">
        <f>IF(AVERIAS!$J$2="INVIERNO",VLOOKUP($O12,'H. INV.'!$E$10:$N$271,7,FALSE),VLOOKUP($O12,'H. VER.'!$E$10:$N$171,7,FALSE))</f>
        <v>0.28125</v>
      </c>
      <c r="T12" s="191">
        <f>IF(AVERIAS!$J$2="INVIERNO",VLOOKUP($O12,'H. INV.'!$E$10:$N$271,2,FALSE),VLOOKUP($O12,'H. VER.'!$E$10:$N$171,2,FALSE))</f>
        <v>29</v>
      </c>
      <c r="U12" s="191" t="str">
        <f>IF(AVERIAS!$J$2="INVIERNO",VLOOKUP($O12,'H. INV.'!$E$10:$N$271,9,FALSE),VLOOKUP($O12,'H. VER.'!$E$10:$N$171,9,FALSE))</f>
        <v>C11</v>
      </c>
      <c r="V12" s="191">
        <f>IF(AVERIAS!$J$2="INVIERNO",VLOOKUP($O12,'H. INV.'!$E$10:$N$271,10,FALSE),VLOOKUP($O12,'H. VER.'!$E$10:$N$171,10,FALSE))</f>
        <v>3554</v>
      </c>
      <c r="W12" s="191">
        <f>IF(AVERIAS!$J$2="INVIERNO",VLOOKUP($O12,'H. INV.'!$E$10:$O$271,11,FALSE),VLOOKUP($O12,'H. VER.'!$E$10:$O$171,11,FALSE))</f>
        <v>11</v>
      </c>
      <c r="X12" s="115">
        <f>IF(AVERIAS!$J$2="INVIERNO",VLOOKUP($O12,'H. INV.'!$U$10:$AD$271,3,FALSE),VLOOKUP($O12,'H. VER.'!$U$10:$AD$171,3,FALSE))</f>
        <v>0.28125</v>
      </c>
      <c r="Y12" s="115">
        <f>IF(AVERIAS!$J$2="INVIERNO",VLOOKUP($O12,'H. INV.'!$E$10:$N$271,4,FALSE),VLOOKUP($O12,'H. VER.'!$E$10:$N$171,4,FALSE))</f>
        <v>0.59930555555555554</v>
      </c>
      <c r="Z12" s="115">
        <f>IF(AVERIAS!$J$2="INVIERNO",VLOOKUP($O12,'H. INV.'!$U$10:$AD$271,7,FALSE),VLOOKUP($O12,'H. VER.'!$U$10:$AD$171,7,FALSE))</f>
        <v>0.29166666666666669</v>
      </c>
      <c r="AA12" s="191">
        <f>IF(AVERIAS!$J$2="INVIERNO",VLOOKUP($O12,'H. INV.'!$U$10:$AD$271,2,FALSE),VLOOKUP($O12,'H. VER.'!$U$10:$AD$171,2,FALSE))</f>
        <v>15</v>
      </c>
      <c r="AB12" s="191" t="str">
        <f>IF(AVERIAS!$J$2="INVIERNO",VLOOKUP($O12,'H. INV.'!$U$10:$AD$271,9,FALSE),VLOOKUP($O12,'H. VER.'!$U$10:$AD$171,9,FALSE))</f>
        <v>L5</v>
      </c>
      <c r="AC12" s="191">
        <f>IF(AVERIAS!$J$2="INVIERNO",VLOOKUP($O12,'H. INV.'!$U$10:$AD$271,10,FALSE),VLOOKUP($O12,'H. VER.'!$U$10:$AD$171,10,FALSE))</f>
        <v>3281</v>
      </c>
      <c r="AD12" s="191">
        <f>IF(AVERIAS!$J$2="INVIERNO",VLOOKUP($O12,'H. INV.'!$U$10:$AE$271,11,FALSE),VLOOKUP($O12,'H. VER.'!$U$10:$AE$171,11,FALSE))</f>
        <v>5</v>
      </c>
      <c r="AE12" s="115">
        <f>IF(AVERIAS!$J$2="INVIERNO",VLOOKUP($O12,'H. INV.'!$AK$10:$AT$271,3,FALSE),VLOOKUP($O12,'H. VER.'!$AK$10:$AT$171,3,FALSE))</f>
        <v>0.30138888888888893</v>
      </c>
      <c r="AF12" s="115">
        <f>IF(AVERIAS!$J$2="INVIERNO",VLOOKUP($O12,'H. INV.'!$E$10:$N$271,4,FALSE),VLOOKUP($O12,'H. VER.'!$E$10:$N$171,4,FALSE))</f>
        <v>0.59930555555555554</v>
      </c>
      <c r="AG12" s="115">
        <f>IF(AVERIAS!$J$2="INVIERNO",VLOOKUP($O12,'H. INV.'!$AK$10:$AT$271,7,FALSE),VLOOKUP($O12,'H. VER.'!$AK$10:$AT$171,7,FALSE))</f>
        <v>0.3125</v>
      </c>
      <c r="AH12" s="191">
        <f>IF(AVERIAS!$J$2="INVIERNO",VLOOKUP($O12,'H. INV.'!$AK$10:$AT$271,2,FALSE),VLOOKUP($O12,'H. VER.'!$AK$10:$AT$171,2,FALSE))</f>
        <v>61</v>
      </c>
      <c r="AI12" s="191" t="str">
        <f>IF(AVERIAS!$J$2="INVIERNO",VLOOKUP($O12,'H. INV.'!$AK$10:$AT$271,9,FALSE),VLOOKUP($O12,'H. VER.'!$AK$10:$AT$171,9,FALSE))</f>
        <v>P1+P2</v>
      </c>
      <c r="AJ12" s="191">
        <f>IF(AVERIAS!$J$2="INVIERNO",VLOOKUP($O12,'H. INV.'!$AK$10:$AT$271,10,FALSE),VLOOKUP($O12,'H. VER.'!$AK$10:$AT$171,10,FALSE))</f>
        <v>1996</v>
      </c>
      <c r="AK12" s="191">
        <f>IF(AVERIAS!$J$2="INVIERNO",VLOOKUP($O12,'H. INV.'!$AK$10:$AU$271,11,FALSE),VLOOKUP($O12,'H. VER.'!$AK$10:$AU$171,11,FALSE))</f>
        <v>32</v>
      </c>
      <c r="AL12" s="131"/>
      <c r="AN12" s="31">
        <f>AVERIAS!M11</f>
        <v>1996</v>
      </c>
      <c r="AP12" s="209" t="str">
        <f t="shared" si="26"/>
        <v>MAÑANA</v>
      </c>
      <c r="AQ12" s="213">
        <v>8</v>
      </c>
      <c r="AR12" s="214">
        <f>IF(AVERIAS!$J$2="INVIERNO",IF(ISNA(IF($E$2="LUNES",VLOOKUP(AQ12,'H. INV.'!$E$9:$G$271,3,FALSE),IF($E$2="SABADO",VLOOKUP(AQ12,'H. INV.'!$U$10:$W$271,3,FALSE),VLOOKUP(AQ12,'H. INV.'!$AK$10:$AM$271,3,FALSE)))),"",(IF($E$2="LUNES",VLOOKUP(AQ12,'H. INV.'!$E$9:$G$271,3,FALSE),IF($E$2="SABADO",VLOOKUP(AQ12,'H. INV.'!$U$10:$W$271,3,FALSE),VLOOKUP(AQ12,'H. INV.'!$AK$10:$AM$271,3,FALSE))))),IF(ISNA(IF($E$2="LUNES",VLOOKUP(AQ12,'H. VER.'!$E$9:$G$171,3,FALSE),IF($E$2="SABADO",VLOOKUP(AQ12,'H. VER.'!$U$10:$W$171,3,FALSE),VLOOKUP(AQ12,'H. VER.'!$AK$10:$AM$171,3,FALSE)))),"",(IF($E$2="LUNES",VLOOKUP(AQ12,'H. VER.'!$E$9:$G$171,3,FALSE),IF($E$2="SABADO",VLOOKUP(AQ12,'H. VER.'!$U$10:$W$171,3,FALSE),VLOOKUP(AQ12,'H. VER.'!$AK$10:$AM$171,3,FALSE))))))</f>
        <v>0.30138888888888893</v>
      </c>
      <c r="AS12" s="210">
        <f t="shared" si="8"/>
        <v>8</v>
      </c>
      <c r="AT12" s="211">
        <f t="shared" si="23"/>
        <v>8</v>
      </c>
      <c r="AU12" s="210" t="str">
        <f t="shared" si="24"/>
        <v/>
      </c>
      <c r="AV12" s="212" t="str">
        <f t="shared" si="25"/>
        <v/>
      </c>
      <c r="AX12" s="319">
        <v>9</v>
      </c>
      <c r="AY12" s="319">
        <f t="shared" si="9"/>
        <v>9</v>
      </c>
      <c r="AZ12" s="322">
        <f t="shared" si="2"/>
        <v>19</v>
      </c>
      <c r="BA12" s="319">
        <f t="shared" si="10"/>
        <v>19</v>
      </c>
      <c r="BB12" s="319">
        <f t="shared" si="11"/>
        <v>19</v>
      </c>
      <c r="BC12" s="319">
        <f t="shared" si="12"/>
        <v>5</v>
      </c>
      <c r="BD12" s="321">
        <f t="shared" si="13"/>
        <v>0.3041666666666667</v>
      </c>
      <c r="BE12" s="321">
        <f t="shared" si="14"/>
        <v>0.59375</v>
      </c>
      <c r="BF12" s="319">
        <f t="shared" si="15"/>
        <v>3277</v>
      </c>
      <c r="BG12" s="316">
        <f t="shared" si="16"/>
        <v>15</v>
      </c>
      <c r="BH12" s="316">
        <f t="shared" si="17"/>
        <v>9</v>
      </c>
      <c r="BI12" s="316">
        <f t="shared" si="18"/>
        <v>9</v>
      </c>
      <c r="BJ12" s="316">
        <f t="shared" si="19"/>
        <v>0</v>
      </c>
      <c r="BK12" s="316">
        <f t="shared" si="20"/>
        <v>9</v>
      </c>
      <c r="BL12" s="316">
        <f t="shared" si="21"/>
        <v>9</v>
      </c>
    </row>
    <row r="13" spans="1:64" ht="12.75" customHeight="1">
      <c r="A13" s="158">
        <f t="shared" si="3"/>
        <v>0.3208333333333333</v>
      </c>
      <c r="B13" s="158">
        <f t="shared" si="4"/>
        <v>0.33333333333333331</v>
      </c>
      <c r="C13" s="24">
        <f t="shared" si="5"/>
        <v>59</v>
      </c>
      <c r="D13" s="284" t="str">
        <f t="shared" si="6"/>
        <v>P3</v>
      </c>
      <c r="E13" s="24">
        <f>IF(AVERIAS!N13="",AVERIAS!M13,AVERIAS!N13)</f>
        <v>2370</v>
      </c>
      <c r="F13" s="28"/>
      <c r="G13" s="28"/>
      <c r="H13" s="28"/>
      <c r="I13" s="25">
        <f t="shared" si="7"/>
        <v>2370</v>
      </c>
      <c r="J13" s="286" t="str">
        <f t="shared" si="1"/>
        <v>S/A</v>
      </c>
      <c r="K13" s="119" t="str">
        <f t="shared" si="0"/>
        <v/>
      </c>
      <c r="L13" s="29">
        <f>LOOKUP($D$2,CUADRO!$G$3:$AK$3,CUADRO!G16:AK16)</f>
        <v>0</v>
      </c>
      <c r="M13" s="30" t="str">
        <f>IF(CUADRO!C16="","",CUADRO!C16)</f>
        <v/>
      </c>
      <c r="N13" s="192">
        <v>9</v>
      </c>
      <c r="O13" s="352">
        <f t="shared" si="22"/>
        <v>9</v>
      </c>
      <c r="P13" s="356">
        <v>1982</v>
      </c>
      <c r="Q13" s="115">
        <f>IF(AVERIAS!$J$2="INVIERNO",VLOOKUP($O13,'H. INV.'!$E$10:$N$271,3,FALSE),VLOOKUP($O13,'H. VER.'!$E$10:$N$171,3,FALSE))</f>
        <v>0.27083333333333337</v>
      </c>
      <c r="R13" s="115">
        <f>IF(AVERIAS!$J$2="INVIERNO",VLOOKUP($O13,'H. INV.'!$E$10:$N$271,4,FALSE),VLOOKUP($O13,'H. VER.'!$E$10:$N$171,4,FALSE))</f>
        <v>0.59375</v>
      </c>
      <c r="S13" s="115">
        <f>IF(AVERIAS!$J$2="INVIERNO",VLOOKUP($O13,'H. INV.'!$E$10:$N$271,7,FALSE),VLOOKUP($O13,'H. VER.'!$E$10:$N$171,7,FALSE))</f>
        <v>0.28125</v>
      </c>
      <c r="T13" s="191">
        <f>IF(AVERIAS!$J$2="INVIERNO",VLOOKUP($O13,'H. INV.'!$E$10:$N$271,2,FALSE),VLOOKUP($O13,'H. VER.'!$E$10:$N$171,2,FALSE))</f>
        <v>47</v>
      </c>
      <c r="U13" s="191" t="str">
        <f>IF(AVERIAS!$J$2="INVIERNO",VLOOKUP($O13,'H. INV.'!$E$10:$N$271,9,FALSE),VLOOKUP($O13,'H. VER.'!$E$10:$N$171,9,FALSE))</f>
        <v>C2</v>
      </c>
      <c r="V13" s="191">
        <f>IF(AVERIAS!$J$2="INVIERNO",VLOOKUP($O13,'H. INV.'!$E$10:$N$271,10,FALSE),VLOOKUP($O13,'H. VER.'!$E$10:$N$171,10,FALSE))</f>
        <v>1990</v>
      </c>
      <c r="W13" s="191">
        <f>IF(AVERIAS!$J$2="INVIERNO",VLOOKUP($O13,'H. INV.'!$E$10:$O$271,11,FALSE),VLOOKUP($O13,'H. VER.'!$E$10:$O$171,11,FALSE))</f>
        <v>22</v>
      </c>
      <c r="X13" s="115">
        <f>IF(AVERIAS!$J$2="INVIERNO",VLOOKUP($O13,'H. INV.'!$U$10:$AD$271,3,FALSE),VLOOKUP($O13,'H. VER.'!$U$10:$AD$171,3,FALSE))</f>
        <v>0.28125</v>
      </c>
      <c r="Y13" s="115">
        <f>IF(AVERIAS!$J$2="INVIERNO",VLOOKUP($O13,'H. INV.'!$E$10:$N$271,4,FALSE),VLOOKUP($O13,'H. VER.'!$E$10:$N$171,4,FALSE))</f>
        <v>0.59375</v>
      </c>
      <c r="Z13" s="115">
        <f>IF(AVERIAS!$J$2="INVIERNO",VLOOKUP($O13,'H. INV.'!$U$10:$AD$271,7,FALSE),VLOOKUP($O13,'H. VER.'!$U$10:$AD$171,7,FALSE))</f>
        <v>0.29166666666666669</v>
      </c>
      <c r="AA13" s="191">
        <f>IF(AVERIAS!$J$2="INVIERNO",VLOOKUP($O13,'H. INV.'!$U$10:$AD$271,2,FALSE),VLOOKUP($O13,'H. VER.'!$U$10:$AD$171,2,FALSE))</f>
        <v>29</v>
      </c>
      <c r="AB13" s="191" t="str">
        <f>IF(AVERIAS!$J$2="INVIERNO",VLOOKUP($O13,'H. INV.'!$U$10:$AD$271,9,FALSE),VLOOKUP($O13,'H. VER.'!$U$10:$AD$171,9,FALSE))</f>
        <v>C11</v>
      </c>
      <c r="AC13" s="191">
        <f>IF(AVERIAS!$J$2="INVIERNO",VLOOKUP($O13,'H. INV.'!$U$10:$AD$271,10,FALSE),VLOOKUP($O13,'H. VER.'!$U$10:$AD$171,10,FALSE))</f>
        <v>2424</v>
      </c>
      <c r="AD13" s="191">
        <f>IF(AVERIAS!$J$2="INVIERNO",VLOOKUP($O13,'H. INV.'!$U$10:$AE$271,11,FALSE),VLOOKUP($O13,'H. VER.'!$U$10:$AE$171,11,FALSE))</f>
        <v>11</v>
      </c>
      <c r="AE13" s="115">
        <f>IF(AVERIAS!$J$2="INVIERNO",VLOOKUP($O13,'H. INV.'!$AK$10:$AT$271,3,FALSE),VLOOKUP($O13,'H. VER.'!$AK$10:$AT$171,3,FALSE))</f>
        <v>0.3041666666666667</v>
      </c>
      <c r="AF13" s="115">
        <f>IF(AVERIAS!$J$2="INVIERNO",VLOOKUP($O13,'H. INV.'!$E$10:$N$271,4,FALSE),VLOOKUP($O13,'H. VER.'!$E$10:$N$171,4,FALSE))</f>
        <v>0.59375</v>
      </c>
      <c r="AG13" s="115">
        <f>IF(AVERIAS!$J$2="INVIERNO",VLOOKUP($O13,'H. INV.'!$AK$10:$AT$271,7,FALSE),VLOOKUP($O13,'H. VER.'!$AK$10:$AT$171,7,FALSE))</f>
        <v>0.3125</v>
      </c>
      <c r="AH13" s="191">
        <f>IF(AVERIAS!$J$2="INVIERNO",VLOOKUP($O13,'H. INV.'!$AK$10:$AT$271,2,FALSE),VLOOKUP($O13,'H. VER.'!$AK$10:$AT$171,2,FALSE))</f>
        <v>19</v>
      </c>
      <c r="AI13" s="191" t="str">
        <f>IF(AVERIAS!$J$2="INVIERNO",VLOOKUP($O13,'H. INV.'!$AK$10:$AT$271,9,FALSE),VLOOKUP($O13,'H. VER.'!$AK$10:$AT$171,9,FALSE))</f>
        <v>L5</v>
      </c>
      <c r="AJ13" s="191">
        <f>IF(AVERIAS!$J$2="INVIERNO",VLOOKUP($O13,'H. INV.'!$AK$10:$AT$271,10,FALSE),VLOOKUP($O13,'H. VER.'!$AK$10:$AT$171,10,FALSE))</f>
        <v>3277</v>
      </c>
      <c r="AK13" s="191">
        <f>IF(AVERIAS!$J$2="INVIERNO",VLOOKUP($O13,'H. INV.'!$AK$10:$AU$271,11,FALSE),VLOOKUP($O13,'H. VER.'!$AK$10:$AU$171,11,FALSE))</f>
        <v>5</v>
      </c>
      <c r="AL13" s="131"/>
      <c r="AN13" s="31">
        <f>AVERIAS!M12</f>
        <v>3277</v>
      </c>
      <c r="AP13" s="209" t="str">
        <f t="shared" si="26"/>
        <v>MAÑANA</v>
      </c>
      <c r="AQ13" s="213">
        <v>9</v>
      </c>
      <c r="AR13" s="214">
        <f>IF(AVERIAS!$J$2="INVIERNO",IF(ISNA(IF($E$2="LUNES",VLOOKUP(AQ13,'H. INV.'!$E$9:$G$271,3,FALSE),IF($E$2="SABADO",VLOOKUP(AQ13,'H. INV.'!$U$10:$W$271,3,FALSE),VLOOKUP(AQ13,'H. INV.'!$AK$10:$AM$271,3,FALSE)))),"",(IF($E$2="LUNES",VLOOKUP(AQ13,'H. INV.'!$E$9:$G$271,3,FALSE),IF($E$2="SABADO",VLOOKUP(AQ13,'H. INV.'!$U$10:$W$271,3,FALSE),VLOOKUP(AQ13,'H. INV.'!$AK$10:$AM$271,3,FALSE))))),IF(ISNA(IF($E$2="LUNES",VLOOKUP(AQ13,'H. VER.'!$E$9:$G$171,3,FALSE),IF($E$2="SABADO",VLOOKUP(AQ13,'H. VER.'!$U$10:$W$171,3,FALSE),VLOOKUP(AQ13,'H. VER.'!$AK$10:$AM$171,3,FALSE)))),"",(IF($E$2="LUNES",VLOOKUP(AQ13,'H. VER.'!$E$9:$G$171,3,FALSE),IF($E$2="SABADO",VLOOKUP(AQ13,'H. VER.'!$U$10:$W$171,3,FALSE),VLOOKUP(AQ13,'H. VER.'!$AK$10:$AM$171,3,FALSE))))))</f>
        <v>0.3041666666666667</v>
      </c>
      <c r="AS13" s="210">
        <f t="shared" si="8"/>
        <v>9</v>
      </c>
      <c r="AT13" s="211">
        <f t="shared" si="23"/>
        <v>9</v>
      </c>
      <c r="AU13" s="210" t="str">
        <f t="shared" si="24"/>
        <v/>
      </c>
      <c r="AV13" s="212" t="str">
        <f t="shared" si="25"/>
        <v/>
      </c>
      <c r="AX13" s="319">
        <v>10</v>
      </c>
      <c r="AY13" s="319">
        <f t="shared" si="9"/>
        <v>17</v>
      </c>
      <c r="AZ13" s="322">
        <f t="shared" si="2"/>
        <v>59</v>
      </c>
      <c r="BA13" s="319">
        <f t="shared" si="10"/>
        <v>59</v>
      </c>
      <c r="BB13" s="319">
        <f t="shared" si="11"/>
        <v>59</v>
      </c>
      <c r="BC13" s="319">
        <f t="shared" si="12"/>
        <v>33</v>
      </c>
      <c r="BD13" s="321">
        <f t="shared" si="13"/>
        <v>0.3208333333333333</v>
      </c>
      <c r="BE13" s="321">
        <f t="shared" si="14"/>
        <v>0.61805555555555558</v>
      </c>
      <c r="BF13" s="319">
        <f t="shared" si="15"/>
        <v>2370</v>
      </c>
      <c r="BG13" s="316">
        <f t="shared" si="16"/>
        <v>29</v>
      </c>
      <c r="BH13" s="316">
        <f t="shared" si="17"/>
        <v>19</v>
      </c>
      <c r="BI13" s="316">
        <f t="shared" si="18"/>
        <v>19</v>
      </c>
      <c r="BJ13" s="316">
        <f t="shared" si="19"/>
        <v>0</v>
      </c>
      <c r="BK13" s="316">
        <f t="shared" si="20"/>
        <v>19</v>
      </c>
      <c r="BL13" s="316">
        <f t="shared" si="21"/>
        <v>17</v>
      </c>
    </row>
    <row r="14" spans="1:64" ht="12.75" customHeight="1">
      <c r="A14" s="158">
        <f t="shared" si="3"/>
        <v>0.32361111111111113</v>
      </c>
      <c r="B14" s="158">
        <f t="shared" si="4"/>
        <v>0.33333333333333331</v>
      </c>
      <c r="C14" s="24">
        <f t="shared" si="5"/>
        <v>11</v>
      </c>
      <c r="D14" s="284" t="str">
        <f t="shared" si="6"/>
        <v>L4</v>
      </c>
      <c r="E14" s="24">
        <f>IF(AVERIAS!N14="",AVERIAS!M14,AVERIAS!N14)</f>
        <v>2376</v>
      </c>
      <c r="F14" s="28"/>
      <c r="G14" s="28"/>
      <c r="H14" s="28"/>
      <c r="I14" s="25">
        <f t="shared" si="7"/>
        <v>2376</v>
      </c>
      <c r="J14" s="286" t="str">
        <f t="shared" si="1"/>
        <v>S/A</v>
      </c>
      <c r="K14" s="119" t="str">
        <f t="shared" si="0"/>
        <v/>
      </c>
      <c r="L14" s="29">
        <f>LOOKUP($D$2,CUADRO!$G$3:$AK$3,CUADRO!G17:AK17)</f>
        <v>0</v>
      </c>
      <c r="M14" s="30" t="str">
        <f>IF(CUADRO!C17="","",CUADRO!C17)</f>
        <v/>
      </c>
      <c r="N14" s="192">
        <v>10</v>
      </c>
      <c r="O14" s="352">
        <f t="shared" si="22"/>
        <v>10</v>
      </c>
      <c r="P14" s="356">
        <v>1984</v>
      </c>
      <c r="Q14" s="115">
        <f>IF(AVERIAS!$J$2="INVIERNO",VLOOKUP($O14,'H. INV.'!$E$10:$N$271,3,FALSE),VLOOKUP($O14,'H. VER.'!$E$10:$N$171,3,FALSE))</f>
        <v>0.27569444444444446</v>
      </c>
      <c r="R14" s="115">
        <f>IF(AVERIAS!$J$2="INVIERNO",VLOOKUP($O14,'H. INV.'!$E$10:$N$271,4,FALSE),VLOOKUP($O14,'H. VER.'!$E$10:$N$171,4,FALSE))</f>
        <v>0.61805555555555558</v>
      </c>
      <c r="S14" s="115">
        <f>IF(AVERIAS!$J$2="INVIERNO",VLOOKUP($O14,'H. INV.'!$E$10:$N$271,7,FALSE),VLOOKUP($O14,'H. VER.'!$E$10:$N$171,7,FALSE))</f>
        <v>0.29166666666666669</v>
      </c>
      <c r="T14" s="191">
        <f>IF(AVERIAS!$J$2="INVIERNO",VLOOKUP($O14,'H. INV.'!$E$10:$N$271,2,FALSE),VLOOKUP($O14,'H. VER.'!$E$10:$N$171,2,FALSE))</f>
        <v>61</v>
      </c>
      <c r="U14" s="191" t="str">
        <f>IF(AVERIAS!$J$2="INVIERNO",VLOOKUP($O14,'H. INV.'!$E$10:$N$271,9,FALSE),VLOOKUP($O14,'H. VER.'!$E$10:$N$171,9,FALSE))</f>
        <v>P2</v>
      </c>
      <c r="V14" s="191">
        <f>IF(AVERIAS!$J$2="INVIERNO",VLOOKUP($O14,'H. INV.'!$E$10:$N$271,10,FALSE),VLOOKUP($O14,'H. VER.'!$E$10:$N$171,10,FALSE))</f>
        <v>2339</v>
      </c>
      <c r="W14" s="191">
        <f>IF(AVERIAS!$J$2="INVIERNO",VLOOKUP($O14,'H. INV.'!$E$10:$O$271,11,FALSE),VLOOKUP($O14,'H. VER.'!$E$10:$O$171,11,FALSE))</f>
        <v>32</v>
      </c>
      <c r="X14" s="115">
        <f>IF(AVERIAS!$J$2="INVIERNO",VLOOKUP($O14,'H. INV.'!$U$10:$AD$271,3,FALSE),VLOOKUP($O14,'H. VER.'!$U$10:$AD$171,3,FALSE))</f>
        <v>0.28125</v>
      </c>
      <c r="Y14" s="115">
        <f>IF(AVERIAS!$J$2="INVIERNO",VLOOKUP($O14,'H. INV.'!$E$10:$N$271,4,FALSE),VLOOKUP($O14,'H. VER.'!$E$10:$N$171,4,FALSE))</f>
        <v>0.61805555555555558</v>
      </c>
      <c r="Z14" s="115">
        <f>IF(AVERIAS!$J$2="INVIERNO",VLOOKUP($O14,'H. INV.'!$U$10:$AD$271,7,FALSE),VLOOKUP($O14,'H. VER.'!$U$10:$AD$171,7,FALSE))</f>
        <v>0.29166666666666669</v>
      </c>
      <c r="AA14" s="191">
        <f>IF(AVERIAS!$J$2="INVIERNO",VLOOKUP($O14,'H. INV.'!$U$10:$AD$271,2,FALSE),VLOOKUP($O14,'H. VER.'!$U$10:$AD$171,2,FALSE))</f>
        <v>37</v>
      </c>
      <c r="AB14" s="191" t="str">
        <f>IF(AVERIAS!$J$2="INVIERNO",VLOOKUP($O14,'H. INV.'!$U$10:$AD$271,9,FALSE),VLOOKUP($O14,'H. VER.'!$U$10:$AD$171,9,FALSE))</f>
        <v>L13</v>
      </c>
      <c r="AC14" s="191">
        <f>IF(AVERIAS!$J$2="INVIERNO",VLOOKUP($O14,'H. INV.'!$U$10:$AD$271,10,FALSE),VLOOKUP($O14,'H. VER.'!$U$10:$AD$171,10,FALSE))</f>
        <v>1966</v>
      </c>
      <c r="AD14" s="191">
        <f>IF(AVERIAS!$J$2="INVIERNO",VLOOKUP($O14,'H. INV.'!$U$10:$AE$271,11,FALSE),VLOOKUP($O14,'H. VER.'!$U$10:$AE$171,11,FALSE))</f>
        <v>13</v>
      </c>
      <c r="AE14" s="115">
        <f>IF(AVERIAS!$J$2="INVIERNO",VLOOKUP($O14,'H. INV.'!$AK$10:$AT$271,3,FALSE),VLOOKUP($O14,'H. VER.'!$AK$10:$AT$171,3,FALSE))</f>
        <v>0.3208333333333333</v>
      </c>
      <c r="AF14" s="115">
        <f>IF(AVERIAS!$J$2="INVIERNO",VLOOKUP($O14,'H. INV.'!$E$10:$N$271,4,FALSE),VLOOKUP($O14,'H. VER.'!$E$10:$N$171,4,FALSE))</f>
        <v>0.61805555555555558</v>
      </c>
      <c r="AG14" s="115">
        <f>IF(AVERIAS!$J$2="INVIERNO",VLOOKUP($O14,'H. INV.'!$AK$10:$AT$271,7,FALSE),VLOOKUP($O14,'H. VER.'!$AK$10:$AT$171,7,FALSE))</f>
        <v>0.33333333333333331</v>
      </c>
      <c r="AH14" s="191">
        <f>IF(AVERIAS!$J$2="INVIERNO",VLOOKUP($O14,'H. INV.'!$AK$10:$AT$271,2,FALSE),VLOOKUP($O14,'H. VER.'!$AK$10:$AT$171,2,FALSE))</f>
        <v>59</v>
      </c>
      <c r="AI14" s="191" t="str">
        <f>IF(AVERIAS!$J$2="INVIERNO",VLOOKUP($O14,'H. INV.'!$AK$10:$AT$271,9,FALSE),VLOOKUP($O14,'H. VER.'!$AK$10:$AT$171,9,FALSE))</f>
        <v>P3</v>
      </c>
      <c r="AJ14" s="191">
        <f>IF(AVERIAS!$J$2="INVIERNO",VLOOKUP($O14,'H. INV.'!$AK$10:$AT$271,10,FALSE),VLOOKUP($O14,'H. VER.'!$AK$10:$AT$171,10,FALSE))</f>
        <v>2370</v>
      </c>
      <c r="AK14" s="191">
        <f>IF(AVERIAS!$J$2="INVIERNO",VLOOKUP($O14,'H. INV.'!$AK$10:$AU$271,11,FALSE),VLOOKUP($O14,'H. VER.'!$AK$10:$AU$171,11,FALSE))</f>
        <v>33</v>
      </c>
      <c r="AL14" s="131"/>
      <c r="AN14" s="31">
        <f>AVERIAS!M13</f>
        <v>2370</v>
      </c>
      <c r="AP14" s="209" t="str">
        <f t="shared" si="26"/>
        <v>MAÑANA</v>
      </c>
      <c r="AQ14" s="213">
        <v>10</v>
      </c>
      <c r="AR14" s="214">
        <f>IF(AVERIAS!$J$2="INVIERNO",IF(ISNA(IF($E$2="LUNES",VLOOKUP(AQ14,'H. INV.'!$E$9:$G$271,3,FALSE),IF($E$2="SABADO",VLOOKUP(AQ14,'H. INV.'!$U$10:$W$271,3,FALSE),VLOOKUP(AQ14,'H. INV.'!$AK$10:$AM$271,3,FALSE)))),"",(IF($E$2="LUNES",VLOOKUP(AQ14,'H. INV.'!$E$9:$G$271,3,FALSE),IF($E$2="SABADO",VLOOKUP(AQ14,'H. INV.'!$U$10:$W$271,3,FALSE),VLOOKUP(AQ14,'H. INV.'!$AK$10:$AM$271,3,FALSE))))),IF(ISNA(IF($E$2="LUNES",VLOOKUP(AQ14,'H. VER.'!$E$9:$G$171,3,FALSE),IF($E$2="SABADO",VLOOKUP(AQ14,'H. VER.'!$U$10:$W$171,3,FALSE),VLOOKUP(AQ14,'H. VER.'!$AK$10:$AM$171,3,FALSE)))),"",(IF($E$2="LUNES",VLOOKUP(AQ14,'H. VER.'!$E$9:$G$171,3,FALSE),IF($E$2="SABADO",VLOOKUP(AQ14,'H. VER.'!$U$10:$W$171,3,FALSE),VLOOKUP(AQ14,'H. VER.'!$AK$10:$AM$171,3,FALSE))))))</f>
        <v>0.3208333333333333</v>
      </c>
      <c r="AS14" s="210">
        <f t="shared" si="8"/>
        <v>10</v>
      </c>
      <c r="AT14" s="211">
        <f t="shared" si="23"/>
        <v>10</v>
      </c>
      <c r="AU14" s="210" t="str">
        <f t="shared" si="24"/>
        <v/>
      </c>
      <c r="AV14" s="212" t="str">
        <f t="shared" si="25"/>
        <v/>
      </c>
      <c r="AX14" s="319">
        <v>11</v>
      </c>
      <c r="AY14" s="319">
        <f t="shared" si="9"/>
        <v>5</v>
      </c>
      <c r="AZ14" s="322">
        <f t="shared" si="2"/>
        <v>11</v>
      </c>
      <c r="BA14" s="319">
        <f t="shared" si="10"/>
        <v>11</v>
      </c>
      <c r="BB14" s="319">
        <f t="shared" si="11"/>
        <v>11</v>
      </c>
      <c r="BC14" s="319">
        <f t="shared" si="12"/>
        <v>4</v>
      </c>
      <c r="BD14" s="321">
        <f t="shared" si="13"/>
        <v>0.32361111111111113</v>
      </c>
      <c r="BE14" s="321">
        <f t="shared" si="14"/>
        <v>0.64930555555555569</v>
      </c>
      <c r="BF14" s="319">
        <f t="shared" si="15"/>
        <v>2376</v>
      </c>
      <c r="BG14" s="316">
        <f t="shared" si="16"/>
        <v>13</v>
      </c>
      <c r="BH14" s="316">
        <f t="shared" si="17"/>
        <v>5</v>
      </c>
      <c r="BI14" s="316">
        <f t="shared" si="18"/>
        <v>5</v>
      </c>
      <c r="BJ14" s="316">
        <f t="shared" si="19"/>
        <v>0</v>
      </c>
      <c r="BK14" s="316">
        <f t="shared" si="20"/>
        <v>5</v>
      </c>
      <c r="BL14" s="316">
        <f t="shared" si="21"/>
        <v>5</v>
      </c>
    </row>
    <row r="15" spans="1:64" ht="12.75" customHeight="1">
      <c r="A15" s="158">
        <f t="shared" si="3"/>
        <v>0.3263888888888889</v>
      </c>
      <c r="B15" s="158">
        <f t="shared" si="4"/>
        <v>0.33333333333333331</v>
      </c>
      <c r="C15" s="24">
        <f t="shared" si="5"/>
        <v>3</v>
      </c>
      <c r="D15" s="284" t="str">
        <f t="shared" si="6"/>
        <v>L1</v>
      </c>
      <c r="E15" s="24">
        <f>IF(AVERIAS!N15="",AVERIAS!M15,AVERIAS!N15)</f>
        <v>3310</v>
      </c>
      <c r="F15" s="28"/>
      <c r="G15" s="28"/>
      <c r="H15" s="28"/>
      <c r="I15" s="25">
        <f t="shared" si="7"/>
        <v>3310</v>
      </c>
      <c r="J15" s="286" t="str">
        <f t="shared" si="1"/>
        <v>S/A</v>
      </c>
      <c r="K15" s="119" t="str">
        <f t="shared" si="0"/>
        <v/>
      </c>
      <c r="L15" s="29">
        <f>LOOKUP($D$2,CUADRO!$G$3:$AK$3,CUADRO!G18:AK18)</f>
        <v>0</v>
      </c>
      <c r="M15" s="30" t="str">
        <f>IF(CUADRO!C18="","",CUADRO!C18)</f>
        <v/>
      </c>
      <c r="N15" s="192">
        <v>11</v>
      </c>
      <c r="O15" s="352">
        <f t="shared" si="22"/>
        <v>11</v>
      </c>
      <c r="P15" s="356">
        <v>1986</v>
      </c>
      <c r="Q15" s="115">
        <f>IF(AVERIAS!$J$2="INVIERNO",VLOOKUP($O15,'H. INV.'!$E$10:$N$271,3,FALSE),VLOOKUP($O15,'H. VER.'!$E$10:$N$171,3,FALSE))</f>
        <v>0.27708333333333335</v>
      </c>
      <c r="R15" s="115">
        <f>IF(AVERIAS!$J$2="INVIERNO",VLOOKUP($O15,'H. INV.'!$E$10:$N$271,4,FALSE),VLOOKUP($O15,'H. VER.'!$E$10:$N$171,4,FALSE))</f>
        <v>0.64930555555555569</v>
      </c>
      <c r="S15" s="115">
        <f>IF(AVERIAS!$J$2="INVIERNO",VLOOKUP($O15,'H. INV.'!$E$10:$N$271,7,FALSE),VLOOKUP($O15,'H. VER.'!$E$10:$N$171,7,FALSE))</f>
        <v>0.29166666666666669</v>
      </c>
      <c r="T15" s="191">
        <f>IF(AVERIAS!$J$2="INVIERNO",VLOOKUP($O15,'H. INV.'!$E$10:$N$271,2,FALSE),VLOOKUP($O15,'H. VER.'!$E$10:$N$171,2,FALSE))</f>
        <v>73</v>
      </c>
      <c r="U15" s="191" t="str">
        <f>IF(AVERIAS!$J$2="INVIERNO",VLOOKUP($O15,'H. INV.'!$E$10:$N$271,9,FALSE),VLOOKUP($O15,'H. VER.'!$E$10:$N$171,9,FALSE))</f>
        <v>L6</v>
      </c>
      <c r="V15" s="191">
        <f>IF(AVERIAS!$J$2="INVIERNO",VLOOKUP($O15,'H. INV.'!$E$10:$N$271,10,FALSE),VLOOKUP($O15,'H. VER.'!$E$10:$N$171,10,FALSE))</f>
        <v>3862</v>
      </c>
      <c r="W15" s="191">
        <f>IF(AVERIAS!$J$2="INVIERNO",VLOOKUP($O15,'H. INV.'!$E$10:$O$271,11,FALSE),VLOOKUP($O15,'H. VER.'!$E$10:$O$171,11,FALSE))</f>
        <v>6</v>
      </c>
      <c r="X15" s="115">
        <f>IF(AVERIAS!$J$2="INVIERNO",VLOOKUP($O15,'H. INV.'!$U$10:$AD$271,3,FALSE),VLOOKUP($O15,'H. VER.'!$U$10:$AD$171,3,FALSE))</f>
        <v>0.28194444444444444</v>
      </c>
      <c r="Y15" s="115">
        <f>IF(AVERIAS!$J$2="INVIERNO",VLOOKUP($O15,'H. INV.'!$E$10:$N$271,4,FALSE),VLOOKUP($O15,'H. VER.'!$E$10:$N$171,4,FALSE))</f>
        <v>0.64930555555555569</v>
      </c>
      <c r="Z15" s="115">
        <f>IF(AVERIAS!$J$2="INVIERNO",VLOOKUP($O15,'H. INV.'!$U$10:$AD$271,7,FALSE),VLOOKUP($O15,'H. VER.'!$U$10:$AD$171,7,FALSE))</f>
        <v>0.30208333333333331</v>
      </c>
      <c r="AA15" s="191">
        <f>IF(AVERIAS!$J$2="INVIERNO",VLOOKUP($O15,'H. INV.'!$U$10:$AD$271,2,FALSE),VLOOKUP($O15,'H. VER.'!$U$10:$AD$171,2,FALSE))</f>
        <v>59</v>
      </c>
      <c r="AB15" s="191" t="str">
        <f>IF(AVERIAS!$J$2="INVIERNO",VLOOKUP($O15,'H. INV.'!$U$10:$AD$271,9,FALSE),VLOOKUP($O15,'H. VER.'!$U$10:$AD$171,9,FALSE))</f>
        <v>P3</v>
      </c>
      <c r="AC15" s="191">
        <f>IF(AVERIAS!$J$2="INVIERNO",VLOOKUP($O15,'H. INV.'!$U$10:$AD$271,10,FALSE),VLOOKUP($O15,'H. VER.'!$U$10:$AD$171,10,FALSE))</f>
        <v>2376</v>
      </c>
      <c r="AD15" s="191">
        <f>IF(AVERIAS!$J$2="INVIERNO",VLOOKUP($O15,'H. INV.'!$U$10:$AE$271,11,FALSE),VLOOKUP($O15,'H. VER.'!$U$10:$AE$171,11,FALSE))</f>
        <v>33</v>
      </c>
      <c r="AE15" s="115">
        <f>IF(AVERIAS!$J$2="INVIERNO",VLOOKUP($O15,'H. INV.'!$AK$10:$AT$271,3,FALSE),VLOOKUP($O15,'H. VER.'!$AK$10:$AT$171,3,FALSE))</f>
        <v>0.32361111111111113</v>
      </c>
      <c r="AF15" s="115">
        <f>IF(AVERIAS!$J$2="INVIERNO",VLOOKUP($O15,'H. INV.'!$E$10:$N$271,4,FALSE),VLOOKUP($O15,'H. VER.'!$E$10:$N$171,4,FALSE))</f>
        <v>0.64930555555555569</v>
      </c>
      <c r="AG15" s="115">
        <f>IF(AVERIAS!$J$2="INVIERNO",VLOOKUP($O15,'H. INV.'!$AK$10:$AT$271,7,FALSE),VLOOKUP($O15,'H. VER.'!$AK$10:$AT$171,7,FALSE))</f>
        <v>0.33333333333333331</v>
      </c>
      <c r="AH15" s="191">
        <f>IF(AVERIAS!$J$2="INVIERNO",VLOOKUP($O15,'H. INV.'!$AK$10:$AT$271,2,FALSE),VLOOKUP($O15,'H. VER.'!$AK$10:$AT$171,2,FALSE))</f>
        <v>11</v>
      </c>
      <c r="AI15" s="191" t="str">
        <f>IF(AVERIAS!$J$2="INVIERNO",VLOOKUP($O15,'H. INV.'!$AK$10:$AT$271,9,FALSE),VLOOKUP($O15,'H. VER.'!$AK$10:$AT$171,9,FALSE))</f>
        <v>L4</v>
      </c>
      <c r="AJ15" s="191">
        <f>IF(AVERIAS!$J$2="INVIERNO",VLOOKUP($O15,'H. INV.'!$AK$10:$AT$271,10,FALSE),VLOOKUP($O15,'H. VER.'!$AK$10:$AT$171,10,FALSE))</f>
        <v>2376</v>
      </c>
      <c r="AK15" s="191">
        <f>IF(AVERIAS!$J$2="INVIERNO",VLOOKUP($O15,'H. INV.'!$AK$10:$AU$271,11,FALSE),VLOOKUP($O15,'H. VER.'!$AK$10:$AU$171,11,FALSE))</f>
        <v>4</v>
      </c>
      <c r="AL15" s="131"/>
      <c r="AN15" s="31">
        <f>AVERIAS!M14</f>
        <v>2376</v>
      </c>
      <c r="AP15" s="209" t="str">
        <f t="shared" si="26"/>
        <v>MAÑANA</v>
      </c>
      <c r="AQ15" s="213">
        <v>11</v>
      </c>
      <c r="AR15" s="214">
        <f>IF(AVERIAS!$J$2="INVIERNO",IF(ISNA(IF($E$2="LUNES",VLOOKUP(AQ15,'H. INV.'!$E$9:$G$271,3,FALSE),IF($E$2="SABADO",VLOOKUP(AQ15,'H. INV.'!$U$10:$W$271,3,FALSE),VLOOKUP(AQ15,'H. INV.'!$AK$10:$AM$271,3,FALSE)))),"",(IF($E$2="LUNES",VLOOKUP(AQ15,'H. INV.'!$E$9:$G$271,3,FALSE),IF($E$2="SABADO",VLOOKUP(AQ15,'H. INV.'!$U$10:$W$271,3,FALSE),VLOOKUP(AQ15,'H. INV.'!$AK$10:$AM$271,3,FALSE))))),IF(ISNA(IF($E$2="LUNES",VLOOKUP(AQ15,'H. VER.'!$E$9:$G$171,3,FALSE),IF($E$2="SABADO",VLOOKUP(AQ15,'H. VER.'!$U$10:$W$171,3,FALSE),VLOOKUP(AQ15,'H. VER.'!$AK$10:$AM$171,3,FALSE)))),"",(IF($E$2="LUNES",VLOOKUP(AQ15,'H. VER.'!$E$9:$G$171,3,FALSE),IF($E$2="SABADO",VLOOKUP(AQ15,'H. VER.'!$U$10:$W$171,3,FALSE),VLOOKUP(AQ15,'H. VER.'!$AK$10:$AM$171,3,FALSE))))))</f>
        <v>0.32361111111111113</v>
      </c>
      <c r="AS15" s="210">
        <f t="shared" si="8"/>
        <v>11</v>
      </c>
      <c r="AT15" s="211">
        <f t="shared" si="23"/>
        <v>11</v>
      </c>
      <c r="AU15" s="210" t="str">
        <f t="shared" si="24"/>
        <v/>
      </c>
      <c r="AV15" s="212" t="str">
        <f t="shared" si="25"/>
        <v/>
      </c>
      <c r="AX15" s="319">
        <v>12</v>
      </c>
      <c r="AY15" s="319">
        <f t="shared" si="9"/>
        <v>3</v>
      </c>
      <c r="AZ15" s="322">
        <f t="shared" si="2"/>
        <v>3</v>
      </c>
      <c r="BA15" s="319">
        <f t="shared" si="10"/>
        <v>3</v>
      </c>
      <c r="BB15" s="319">
        <f t="shared" si="11"/>
        <v>3</v>
      </c>
      <c r="BC15" s="319">
        <f t="shared" si="12"/>
        <v>1</v>
      </c>
      <c r="BD15" s="321">
        <f t="shared" si="13"/>
        <v>0.3263888888888889</v>
      </c>
      <c r="BE15" s="321">
        <f t="shared" si="14"/>
        <v>0.62152777777777768</v>
      </c>
      <c r="BF15" s="319">
        <f t="shared" si="15"/>
        <v>3310</v>
      </c>
      <c r="BG15" s="316">
        <f t="shared" si="16"/>
        <v>1</v>
      </c>
      <c r="BH15" s="316">
        <f t="shared" si="17"/>
        <v>3</v>
      </c>
      <c r="BI15" s="316">
        <f t="shared" si="18"/>
        <v>3</v>
      </c>
      <c r="BJ15" s="316">
        <f t="shared" si="19"/>
        <v>0</v>
      </c>
      <c r="BK15" s="316">
        <f t="shared" si="20"/>
        <v>3</v>
      </c>
      <c r="BL15" s="316">
        <f t="shared" si="21"/>
        <v>3</v>
      </c>
    </row>
    <row r="16" spans="1:64" ht="12.75" customHeight="1">
      <c r="A16" s="158">
        <f t="shared" si="3"/>
        <v>0.3263888888888889</v>
      </c>
      <c r="B16" s="158">
        <f t="shared" si="4"/>
        <v>0.33333333333333331</v>
      </c>
      <c r="C16" s="24">
        <f t="shared" si="5"/>
        <v>29</v>
      </c>
      <c r="D16" s="284" t="str">
        <f t="shared" si="6"/>
        <v>C11</v>
      </c>
      <c r="E16" s="24">
        <f>IF(AVERIAS!N16="",AVERIAS!M16,AVERIAS!N16)</f>
        <v>2424</v>
      </c>
      <c r="F16" s="28"/>
      <c r="G16" s="28"/>
      <c r="H16" s="28"/>
      <c r="I16" s="25">
        <f t="shared" si="7"/>
        <v>2424</v>
      </c>
      <c r="J16" s="286" t="str">
        <f t="shared" si="1"/>
        <v>S/A</v>
      </c>
      <c r="K16" s="119" t="str">
        <f t="shared" si="0"/>
        <v/>
      </c>
      <c r="L16" s="29">
        <f>LOOKUP($D$2,CUADRO!$G$3:$AK$3,CUADRO!G19:AK19)</f>
        <v>0</v>
      </c>
      <c r="M16" s="30" t="str">
        <f>IF(CUADRO!C19="","",CUADRO!C19)</f>
        <v/>
      </c>
      <c r="N16" s="192">
        <v>12</v>
      </c>
      <c r="O16" s="352">
        <f t="shared" si="22"/>
        <v>12</v>
      </c>
      <c r="P16" s="356">
        <v>1988</v>
      </c>
      <c r="Q16" s="115">
        <f>IF(AVERIAS!$J$2="INVIERNO",VLOOKUP($O16,'H. INV.'!$E$10:$N$271,3,FALSE),VLOOKUP($O16,'H. VER.'!$E$10:$N$171,3,FALSE))</f>
        <v>0.27916666666666667</v>
      </c>
      <c r="R16" s="115">
        <f>IF(AVERIAS!$J$2="INVIERNO",VLOOKUP($O16,'H. INV.'!$E$10:$N$271,4,FALSE),VLOOKUP($O16,'H. VER.'!$E$10:$N$171,4,FALSE))</f>
        <v>0.62152777777777768</v>
      </c>
      <c r="S16" s="115">
        <f>IF(AVERIAS!$J$2="INVIERNO",VLOOKUP($O16,'H. INV.'!$E$10:$N$271,7,FALSE),VLOOKUP($O16,'H. VER.'!$E$10:$N$171,7,FALSE))</f>
        <v>0.29166666666666669</v>
      </c>
      <c r="T16" s="191">
        <f>IF(AVERIAS!$J$2="INVIERNO",VLOOKUP($O16,'H. INV.'!$E$10:$N$271,2,FALSE),VLOOKUP($O16,'H. VER.'!$E$10:$N$171,2,FALSE))</f>
        <v>15</v>
      </c>
      <c r="U16" s="191" t="str">
        <f>IF(AVERIAS!$J$2="INVIERNO",VLOOKUP($O16,'H. INV.'!$E$10:$N$271,9,FALSE),VLOOKUP($O16,'H. VER.'!$E$10:$N$171,9,FALSE))</f>
        <v>L5</v>
      </c>
      <c r="V16" s="191">
        <f>IF(AVERIAS!$J$2="INVIERNO",VLOOKUP($O16,'H. INV.'!$E$10:$N$271,10,FALSE),VLOOKUP($O16,'H. VER.'!$E$10:$N$171,10,FALSE))</f>
        <v>3281</v>
      </c>
      <c r="W16" s="191">
        <f>IF(AVERIAS!$J$2="INVIERNO",VLOOKUP($O16,'H. INV.'!$E$10:$O$271,11,FALSE),VLOOKUP($O16,'H. VER.'!$E$10:$O$171,11,FALSE))</f>
        <v>5</v>
      </c>
      <c r="X16" s="115">
        <f>IF(AVERIAS!$J$2="INVIERNO",VLOOKUP($O16,'H. INV.'!$U$10:$AD$271,3,FALSE),VLOOKUP($O16,'H. VER.'!$U$10:$AD$171,3,FALSE))</f>
        <v>0.2819444444444445</v>
      </c>
      <c r="Y16" s="115">
        <f>IF(AVERIAS!$J$2="INVIERNO",VLOOKUP($O16,'H. INV.'!$E$10:$N$271,4,FALSE),VLOOKUP($O16,'H. VER.'!$E$10:$N$171,4,FALSE))</f>
        <v>0.62152777777777768</v>
      </c>
      <c r="Z16" s="115">
        <f>IF(AVERIAS!$J$2="INVIERNO",VLOOKUP($O16,'H. INV.'!$U$10:$AD$271,7,FALSE),VLOOKUP($O16,'H. VER.'!$U$10:$AD$171,7,FALSE))</f>
        <v>0.29166666666666669</v>
      </c>
      <c r="AA16" s="191">
        <f>IF(AVERIAS!$J$2="INVIERNO",VLOOKUP($O16,'H. INV.'!$U$10:$AD$271,2,FALSE),VLOOKUP($O16,'H. VER.'!$U$10:$AD$171,2,FALSE))</f>
        <v>13</v>
      </c>
      <c r="AB16" s="191" t="str">
        <f>IF(AVERIAS!$J$2="INVIERNO",VLOOKUP($O16,'H. INV.'!$U$10:$AD$271,9,FALSE),VLOOKUP($O16,'H. VER.'!$U$10:$AD$171,9,FALSE))</f>
        <v>L4</v>
      </c>
      <c r="AC16" s="191">
        <f>IF(AVERIAS!$J$2="INVIERNO",VLOOKUP($O16,'H. INV.'!$U$10:$AD$271,10,FALSE),VLOOKUP($O16,'H. VER.'!$U$10:$AD$171,10,FALSE))</f>
        <v>1988</v>
      </c>
      <c r="AD16" s="191">
        <f>IF(AVERIAS!$J$2="INVIERNO",VLOOKUP($O16,'H. INV.'!$U$10:$AE$271,11,FALSE),VLOOKUP($O16,'H. VER.'!$U$10:$AE$171,11,FALSE))</f>
        <v>4</v>
      </c>
      <c r="AE16" s="115">
        <f>IF(AVERIAS!$J$2="INVIERNO",VLOOKUP($O16,'H. INV.'!$AK$10:$AT$271,3,FALSE),VLOOKUP($O16,'H. VER.'!$AK$10:$AT$171,3,FALSE))</f>
        <v>0.3263888888888889</v>
      </c>
      <c r="AF16" s="115">
        <f>IF(AVERIAS!$J$2="INVIERNO",VLOOKUP($O16,'H. INV.'!$E$10:$N$271,4,FALSE),VLOOKUP($O16,'H. VER.'!$E$10:$N$171,4,FALSE))</f>
        <v>0.62152777777777768</v>
      </c>
      <c r="AG16" s="115">
        <f>IF(AVERIAS!$J$2="INVIERNO",VLOOKUP($O16,'H. INV.'!$AK$10:$AT$271,7,FALSE),VLOOKUP($O16,'H. VER.'!$AK$10:$AT$171,7,FALSE))</f>
        <v>0.33333333333333331</v>
      </c>
      <c r="AH16" s="191">
        <f>IF(AVERIAS!$J$2="INVIERNO",VLOOKUP($O16,'H. INV.'!$AK$10:$AT$271,2,FALSE),VLOOKUP($O16,'H. VER.'!$AK$10:$AT$171,2,FALSE))</f>
        <v>3</v>
      </c>
      <c r="AI16" s="191" t="str">
        <f>IF(AVERIAS!$J$2="INVIERNO",VLOOKUP($O16,'H. INV.'!$AK$10:$AT$271,9,FALSE),VLOOKUP($O16,'H. VER.'!$AK$10:$AT$171,9,FALSE))</f>
        <v>L1</v>
      </c>
      <c r="AJ16" s="191">
        <f>IF(AVERIAS!$J$2="INVIERNO",VLOOKUP($O16,'H. INV.'!$AK$10:$AT$271,10,FALSE),VLOOKUP($O16,'H. VER.'!$AK$10:$AT$171,10,FALSE))</f>
        <v>3310</v>
      </c>
      <c r="AK16" s="191">
        <f>IF(AVERIAS!$J$2="INVIERNO",VLOOKUP($O16,'H. INV.'!$AK$10:$AU$271,11,FALSE),VLOOKUP($O16,'H. VER.'!$AK$10:$AU$171,11,FALSE))</f>
        <v>1</v>
      </c>
      <c r="AL16" s="131"/>
      <c r="AN16" s="31">
        <f>AVERIAS!M15</f>
        <v>3310</v>
      </c>
      <c r="AP16" s="209" t="str">
        <f t="shared" si="26"/>
        <v>MAÑANA</v>
      </c>
      <c r="AQ16" s="213">
        <v>12</v>
      </c>
      <c r="AR16" s="214">
        <f>IF(AVERIAS!$J$2="INVIERNO",IF(ISNA(IF($E$2="LUNES",VLOOKUP(AQ16,'H. INV.'!$E$9:$G$271,3,FALSE),IF($E$2="SABADO",VLOOKUP(AQ16,'H. INV.'!$U$10:$W$271,3,FALSE),VLOOKUP(AQ16,'H. INV.'!$AK$10:$AM$271,3,FALSE)))),"",(IF($E$2="LUNES",VLOOKUP(AQ16,'H. INV.'!$E$9:$G$271,3,FALSE),IF($E$2="SABADO",VLOOKUP(AQ16,'H. INV.'!$U$10:$W$271,3,FALSE),VLOOKUP(AQ16,'H. INV.'!$AK$10:$AM$271,3,FALSE))))),IF(ISNA(IF($E$2="LUNES",VLOOKUP(AQ16,'H. VER.'!$E$9:$G$171,3,FALSE),IF($E$2="SABADO",VLOOKUP(AQ16,'H. VER.'!$U$10:$W$171,3,FALSE),VLOOKUP(AQ16,'H. VER.'!$AK$10:$AM$171,3,FALSE)))),"",(IF($E$2="LUNES",VLOOKUP(AQ16,'H. VER.'!$E$9:$G$171,3,FALSE),IF($E$2="SABADO",VLOOKUP(AQ16,'H. VER.'!$U$10:$W$171,3,FALSE),VLOOKUP(AQ16,'H. VER.'!$AK$10:$AM$171,3,FALSE))))))</f>
        <v>0.3263888888888889</v>
      </c>
      <c r="AS16" s="210">
        <f t="shared" si="8"/>
        <v>12</v>
      </c>
      <c r="AT16" s="211">
        <f t="shared" si="23"/>
        <v>12</v>
      </c>
      <c r="AU16" s="210" t="str">
        <f t="shared" si="24"/>
        <v/>
      </c>
      <c r="AV16" s="212" t="str">
        <f t="shared" si="25"/>
        <v/>
      </c>
      <c r="AX16" s="319">
        <v>13</v>
      </c>
      <c r="AY16" s="319">
        <f t="shared" si="9"/>
        <v>13</v>
      </c>
      <c r="AZ16" s="322">
        <f t="shared" si="2"/>
        <v>29</v>
      </c>
      <c r="BA16" s="319">
        <f t="shared" si="10"/>
        <v>29</v>
      </c>
      <c r="BB16" s="319">
        <f t="shared" si="11"/>
        <v>29</v>
      </c>
      <c r="BC16" s="319">
        <f t="shared" si="12"/>
        <v>11</v>
      </c>
      <c r="BD16" s="321">
        <f t="shared" si="13"/>
        <v>0.3263888888888889</v>
      </c>
      <c r="BE16" s="321">
        <f t="shared" si="14"/>
        <v>0.61736111111111103</v>
      </c>
      <c r="BF16" s="319">
        <f t="shared" si="15"/>
        <v>2424</v>
      </c>
      <c r="BG16" s="316">
        <f t="shared" si="16"/>
        <v>21</v>
      </c>
      <c r="BH16" s="316">
        <f t="shared" si="17"/>
        <v>13</v>
      </c>
      <c r="BI16" s="316">
        <f t="shared" si="18"/>
        <v>13</v>
      </c>
      <c r="BJ16" s="316">
        <f t="shared" si="19"/>
        <v>0</v>
      </c>
      <c r="BK16" s="316">
        <f t="shared" si="20"/>
        <v>13</v>
      </c>
      <c r="BL16" s="316">
        <f t="shared" si="21"/>
        <v>13</v>
      </c>
    </row>
    <row r="17" spans="1:64" ht="12.75" customHeight="1">
      <c r="A17" s="158">
        <f t="shared" si="3"/>
        <v>0.3263888888888889</v>
      </c>
      <c r="B17" s="158">
        <f t="shared" si="4"/>
        <v>0.33333333333333331</v>
      </c>
      <c r="C17" s="24">
        <f t="shared" si="5"/>
        <v>23</v>
      </c>
      <c r="D17" s="284" t="str">
        <f t="shared" si="6"/>
        <v>L8</v>
      </c>
      <c r="E17" s="24">
        <f>IF(AVERIAS!N17="",AVERIAS!M17,AVERIAS!N17)</f>
        <v>2368</v>
      </c>
      <c r="F17" s="28"/>
      <c r="G17" s="28"/>
      <c r="H17" s="28"/>
      <c r="I17" s="25">
        <f t="shared" si="7"/>
        <v>2368</v>
      </c>
      <c r="J17" s="286" t="str">
        <f t="shared" si="1"/>
        <v>S/A</v>
      </c>
      <c r="K17" s="119" t="str">
        <f t="shared" si="0"/>
        <v/>
      </c>
      <c r="L17" s="29">
        <f>LOOKUP($D$2,CUADRO!$G$3:$AK$3,CUADRO!G20:AK20)</f>
        <v>0</v>
      </c>
      <c r="M17" s="30" t="str">
        <f>IF(CUADRO!C20="","",CUADRO!C20)</f>
        <v/>
      </c>
      <c r="N17" s="192">
        <v>13</v>
      </c>
      <c r="O17" s="352">
        <f t="shared" si="22"/>
        <v>13</v>
      </c>
      <c r="P17" s="356">
        <v>1990</v>
      </c>
      <c r="Q17" s="115">
        <f>IF(AVERIAS!$J$2="INVIERNO",VLOOKUP($O17,'H. INV.'!$E$10:$N$271,3,FALSE),VLOOKUP($O17,'H. VER.'!$E$10:$N$171,3,FALSE))</f>
        <v>0.27916666666666673</v>
      </c>
      <c r="R17" s="115">
        <f>IF(AVERIAS!$J$2="INVIERNO",VLOOKUP($O17,'H. INV.'!$E$10:$N$271,4,FALSE),VLOOKUP($O17,'H. VER.'!$E$10:$N$171,4,FALSE))</f>
        <v>0.61736111111111103</v>
      </c>
      <c r="S17" s="115">
        <f>IF(AVERIAS!$J$2="INVIERNO",VLOOKUP($O17,'H. INV.'!$E$10:$N$271,7,FALSE),VLOOKUP($O17,'H. VER.'!$E$10:$N$171,7,FALSE))</f>
        <v>0.28958333333333336</v>
      </c>
      <c r="T17" s="191">
        <f>IF(AVERIAS!$J$2="INVIERNO",VLOOKUP($O17,'H. INV.'!$E$10:$N$271,2,FALSE),VLOOKUP($O17,'H. VER.'!$E$10:$N$171,2,FALSE))</f>
        <v>31</v>
      </c>
      <c r="U17" s="191" t="str">
        <f>IF(AVERIAS!$J$2="INVIERNO",VLOOKUP($O17,'H. INV.'!$E$10:$N$271,9,FALSE),VLOOKUP($O17,'H. VER.'!$E$10:$N$171,9,FALSE))</f>
        <v>C11</v>
      </c>
      <c r="V17" s="191">
        <f>IF(AVERIAS!$J$2="INVIERNO",VLOOKUP($O17,'H. INV.'!$E$10:$N$271,10,FALSE),VLOOKUP($O17,'H. VER.'!$E$10:$N$171,10,FALSE))</f>
        <v>3566</v>
      </c>
      <c r="W17" s="191">
        <f>IF(AVERIAS!$J$2="INVIERNO",VLOOKUP($O17,'H. INV.'!$E$10:$O$271,11,FALSE),VLOOKUP($O17,'H. VER.'!$E$10:$O$171,11,FALSE))</f>
        <v>11</v>
      </c>
      <c r="X17" s="115">
        <f>IF(AVERIAS!$J$2="INVIERNO",VLOOKUP($O17,'H. INV.'!$U$10:$AD$271,3,FALSE),VLOOKUP($O17,'H. VER.'!$U$10:$AD$171,3,FALSE))</f>
        <v>0.28263888888888888</v>
      </c>
      <c r="Y17" s="115">
        <f>IF(AVERIAS!$J$2="INVIERNO",VLOOKUP($O17,'H. INV.'!$E$10:$N$271,4,FALSE),VLOOKUP($O17,'H. VER.'!$E$10:$N$171,4,FALSE))</f>
        <v>0.61736111111111103</v>
      </c>
      <c r="Z17" s="115">
        <f>IF(AVERIAS!$J$2="INVIERNO",VLOOKUP($O17,'H. INV.'!$U$10:$AD$271,7,FALSE),VLOOKUP($O17,'H. VER.'!$U$10:$AD$171,7,FALSE))</f>
        <v>0.29166666666666669</v>
      </c>
      <c r="AA17" s="191">
        <f>IF(AVERIAS!$J$2="INVIERNO",VLOOKUP($O17,'H. INV.'!$U$10:$AD$271,2,FALSE),VLOOKUP($O17,'H. VER.'!$U$10:$AD$171,2,FALSE))</f>
        <v>65</v>
      </c>
      <c r="AB17" s="191" t="str">
        <f>IF(AVERIAS!$J$2="INVIERNO",VLOOKUP($O17,'H. INV.'!$U$10:$AD$271,9,FALSE),VLOOKUP($O17,'H. VER.'!$U$10:$AD$171,9,FALSE))</f>
        <v>L6A</v>
      </c>
      <c r="AC17" s="191">
        <f>IF(AVERIAS!$J$2="INVIERNO",VLOOKUP($O17,'H. INV.'!$U$10:$AD$271,10,FALSE),VLOOKUP($O17,'H. VER.'!$U$10:$AD$171,10,FALSE))</f>
        <v>1815</v>
      </c>
      <c r="AD17" s="191">
        <f>IF(AVERIAS!$J$2="INVIERNO",VLOOKUP($O17,'H. INV.'!$U$10:$AE$271,11,FALSE),VLOOKUP($O17,'H. VER.'!$U$10:$AE$171,11,FALSE))</f>
        <v>2</v>
      </c>
      <c r="AE17" s="115">
        <f>IF(AVERIAS!$J$2="INVIERNO",VLOOKUP($O17,'H. INV.'!$AK$10:$AT$271,3,FALSE),VLOOKUP($O17,'H. VER.'!$AK$10:$AT$171,3,FALSE))</f>
        <v>0.3263888888888889</v>
      </c>
      <c r="AF17" s="115">
        <f>IF(AVERIAS!$J$2="INVIERNO",VLOOKUP($O17,'H. INV.'!$E$10:$N$271,4,FALSE),VLOOKUP($O17,'H. VER.'!$E$10:$N$171,4,FALSE))</f>
        <v>0.61736111111111103</v>
      </c>
      <c r="AG17" s="115">
        <f>IF(AVERIAS!$J$2="INVIERNO",VLOOKUP($O17,'H. INV.'!$AK$10:$AT$271,7,FALSE),VLOOKUP($O17,'H. VER.'!$AK$10:$AT$171,7,FALSE))</f>
        <v>0.33333333333333331</v>
      </c>
      <c r="AH17" s="191">
        <f>IF(AVERIAS!$J$2="INVIERNO",VLOOKUP($O17,'H. INV.'!$AK$10:$AT$271,2,FALSE),VLOOKUP($O17,'H. VER.'!$AK$10:$AT$171,2,FALSE))</f>
        <v>29</v>
      </c>
      <c r="AI17" s="191" t="str">
        <f>IF(AVERIAS!$J$2="INVIERNO",VLOOKUP($O17,'H. INV.'!$AK$10:$AT$271,9,FALSE),VLOOKUP($O17,'H. VER.'!$AK$10:$AT$171,9,FALSE))</f>
        <v>C11</v>
      </c>
      <c r="AJ17" s="191">
        <f>IF(AVERIAS!$J$2="INVIERNO",VLOOKUP($O17,'H. INV.'!$AK$10:$AT$271,10,FALSE),VLOOKUP($O17,'H. VER.'!$AK$10:$AT$171,10,FALSE))</f>
        <v>2424</v>
      </c>
      <c r="AK17" s="191">
        <f>IF(AVERIAS!$J$2="INVIERNO",VLOOKUP($O17,'H. INV.'!$AK$10:$AU$271,11,FALSE),VLOOKUP($O17,'H. VER.'!$AK$10:$AU$171,11,FALSE))</f>
        <v>11</v>
      </c>
      <c r="AL17" s="131"/>
      <c r="AN17" s="31">
        <f>AVERIAS!M16</f>
        <v>2424</v>
      </c>
      <c r="AP17" s="209" t="str">
        <f t="shared" si="26"/>
        <v>MAÑANA</v>
      </c>
      <c r="AQ17" s="213">
        <v>13</v>
      </c>
      <c r="AR17" s="214">
        <f>IF(AVERIAS!$J$2="INVIERNO",IF(ISNA(IF($E$2="LUNES",VLOOKUP(AQ17,'H. INV.'!$E$9:$G$271,3,FALSE),IF($E$2="SABADO",VLOOKUP(AQ17,'H. INV.'!$U$10:$W$271,3,FALSE),VLOOKUP(AQ17,'H. INV.'!$AK$10:$AM$271,3,FALSE)))),"",(IF($E$2="LUNES",VLOOKUP(AQ17,'H. INV.'!$E$9:$G$271,3,FALSE),IF($E$2="SABADO",VLOOKUP(AQ17,'H. INV.'!$U$10:$W$271,3,FALSE),VLOOKUP(AQ17,'H. INV.'!$AK$10:$AM$271,3,FALSE))))),IF(ISNA(IF($E$2="LUNES",VLOOKUP(AQ17,'H. VER.'!$E$9:$G$171,3,FALSE),IF($E$2="SABADO",VLOOKUP(AQ17,'H. VER.'!$U$10:$W$171,3,FALSE),VLOOKUP(AQ17,'H. VER.'!$AK$10:$AM$171,3,FALSE)))),"",(IF($E$2="LUNES",VLOOKUP(AQ17,'H. VER.'!$E$9:$G$171,3,FALSE),IF($E$2="SABADO",VLOOKUP(AQ17,'H. VER.'!$U$10:$W$171,3,FALSE),VLOOKUP(AQ17,'H. VER.'!$AK$10:$AM$171,3,FALSE))))))</f>
        <v>0.3263888888888889</v>
      </c>
      <c r="AS17" s="210">
        <f t="shared" si="8"/>
        <v>13</v>
      </c>
      <c r="AT17" s="211">
        <f t="shared" si="23"/>
        <v>13</v>
      </c>
      <c r="AU17" s="210" t="str">
        <f t="shared" si="24"/>
        <v/>
      </c>
      <c r="AV17" s="212" t="str">
        <f t="shared" si="25"/>
        <v/>
      </c>
      <c r="AX17" s="319">
        <v>14</v>
      </c>
      <c r="AY17" s="319">
        <f t="shared" si="9"/>
        <v>11</v>
      </c>
      <c r="AZ17" s="322">
        <f t="shared" si="2"/>
        <v>23</v>
      </c>
      <c r="BA17" s="319">
        <f t="shared" si="10"/>
        <v>23</v>
      </c>
      <c r="BB17" s="319">
        <f t="shared" si="11"/>
        <v>23</v>
      </c>
      <c r="BC17" s="319">
        <f t="shared" si="12"/>
        <v>8</v>
      </c>
      <c r="BD17" s="321">
        <f t="shared" si="13"/>
        <v>0.3263888888888889</v>
      </c>
      <c r="BE17" s="321">
        <f t="shared" si="14"/>
        <v>0.625</v>
      </c>
      <c r="BF17" s="319">
        <f t="shared" si="15"/>
        <v>2368</v>
      </c>
      <c r="BG17" s="316">
        <f t="shared" si="16"/>
        <v>19</v>
      </c>
      <c r="BH17" s="316">
        <f t="shared" si="17"/>
        <v>11</v>
      </c>
      <c r="BI17" s="316">
        <f t="shared" si="18"/>
        <v>11</v>
      </c>
      <c r="BJ17" s="316">
        <f t="shared" si="19"/>
        <v>0</v>
      </c>
      <c r="BK17" s="316">
        <f t="shared" si="20"/>
        <v>11</v>
      </c>
      <c r="BL17" s="316">
        <f t="shared" si="21"/>
        <v>11</v>
      </c>
    </row>
    <row r="18" spans="1:64" ht="12.75" customHeight="1">
      <c r="A18" s="158">
        <f t="shared" si="3"/>
        <v>0.35416666666666669</v>
      </c>
      <c r="B18" s="158">
        <f t="shared" si="4"/>
        <v>0.35416666666666669</v>
      </c>
      <c r="C18" s="24" t="str">
        <f t="shared" si="5"/>
        <v>REF.L9</v>
      </c>
      <c r="D18" s="284" t="str">
        <f t="shared" si="6"/>
        <v>REFUERZO LINEA 9</v>
      </c>
      <c r="E18" s="24" t="str">
        <f>IF(AVERIAS!N18="",AVERIAS!M18,AVERIAS!N18)</f>
        <v xml:space="preserve"> </v>
      </c>
      <c r="F18" s="28"/>
      <c r="G18" s="28"/>
      <c r="H18" s="28"/>
      <c r="I18" s="25" t="str">
        <f t="shared" si="7"/>
        <v xml:space="preserve"> </v>
      </c>
      <c r="J18" s="286" t="str">
        <f t="shared" si="1"/>
        <v>S/A</v>
      </c>
      <c r="K18" s="119" t="str">
        <f t="shared" si="0"/>
        <v/>
      </c>
      <c r="L18" s="29">
        <f>LOOKUP($D$2,CUADRO!$G$3:$AK$3,CUADRO!G21:AK21)</f>
        <v>0</v>
      </c>
      <c r="M18" s="30" t="str">
        <f>IF(CUADRO!C21="","",CUADRO!C21)</f>
        <v/>
      </c>
      <c r="N18" s="192">
        <v>14</v>
      </c>
      <c r="O18" s="352">
        <f t="shared" si="22"/>
        <v>14</v>
      </c>
      <c r="P18" s="356">
        <v>1992</v>
      </c>
      <c r="Q18" s="115">
        <f>IF(AVERIAS!$J$2="INVIERNO",VLOOKUP($O18,'H. INV.'!$E$10:$N$271,3,FALSE),VLOOKUP($O18,'H. VER.'!$E$10:$N$171,3,FALSE))</f>
        <v>0.28125</v>
      </c>
      <c r="R18" s="115">
        <f>IF(AVERIAS!$J$2="INVIERNO",VLOOKUP($O18,'H. INV.'!$E$10:$N$271,4,FALSE),VLOOKUP($O18,'H. VER.'!$E$10:$N$171,4,FALSE))</f>
        <v>0.625</v>
      </c>
      <c r="S18" s="115">
        <f>IF(AVERIAS!$J$2="INVIERNO",VLOOKUP($O18,'H. INV.'!$E$10:$N$271,7,FALSE),VLOOKUP($O18,'H. VER.'!$E$10:$N$171,7,FALSE))</f>
        <v>0.29166666666666669</v>
      </c>
      <c r="T18" s="191">
        <f>IF(AVERIAS!$J$2="INVIERNO",VLOOKUP($O18,'H. INV.'!$E$10:$N$271,2,FALSE),VLOOKUP($O18,'H. VER.'!$E$10:$N$171,2,FALSE))</f>
        <v>69</v>
      </c>
      <c r="U18" s="191" t="str">
        <f>IF(AVERIAS!$J$2="INVIERNO",VLOOKUP($O18,'H. INV.'!$E$10:$N$271,9,FALSE),VLOOKUP($O18,'H. VER.'!$E$10:$N$171,9,FALSE))</f>
        <v>L6A</v>
      </c>
      <c r="V18" s="191">
        <f>IF(AVERIAS!$J$2="INVIERNO",VLOOKUP($O18,'H. INV.'!$E$10:$N$271,10,FALSE),VLOOKUP($O18,'H. VER.'!$E$10:$N$171,10,FALSE))</f>
        <v>3860</v>
      </c>
      <c r="W18" s="191">
        <f>IF(AVERIAS!$J$2="INVIERNO",VLOOKUP($O18,'H. INV.'!$E$10:$O$271,11,FALSE),VLOOKUP($O18,'H. VER.'!$E$10:$O$171,11,FALSE))</f>
        <v>2</v>
      </c>
      <c r="X18" s="115">
        <f>IF(AVERIAS!$J$2="INVIERNO",VLOOKUP($O18,'H. INV.'!$U$10:$AD$271,3,FALSE),VLOOKUP($O18,'H. VER.'!$U$10:$AD$171,3,FALSE))</f>
        <v>0.28402777777777782</v>
      </c>
      <c r="Y18" s="115">
        <f>IF(AVERIAS!$J$2="INVIERNO",VLOOKUP($O18,'H. INV.'!$E$10:$N$271,4,FALSE),VLOOKUP($O18,'H. VER.'!$E$10:$N$171,4,FALSE))</f>
        <v>0.625</v>
      </c>
      <c r="Z18" s="115">
        <f>IF(AVERIAS!$J$2="INVIERNO",VLOOKUP($O18,'H. INV.'!$U$10:$AD$271,7,FALSE),VLOOKUP($O18,'H. VER.'!$U$10:$AD$171,7,FALSE))</f>
        <v>0.29166666666666669</v>
      </c>
      <c r="AA18" s="191">
        <f>IF(AVERIAS!$J$2="INVIERNO",VLOOKUP($O18,'H. INV.'!$U$10:$AD$271,2,FALSE),VLOOKUP($O18,'H. VER.'!$U$10:$AD$171,2,FALSE))</f>
        <v>23</v>
      </c>
      <c r="AB18" s="191" t="str">
        <f>IF(AVERIAS!$J$2="INVIERNO",VLOOKUP($O18,'H. INV.'!$U$10:$AD$271,9,FALSE),VLOOKUP($O18,'H. VER.'!$U$10:$AD$171,9,FALSE))</f>
        <v>L8</v>
      </c>
      <c r="AC18" s="191">
        <f>IF(AVERIAS!$J$2="INVIERNO",VLOOKUP($O18,'H. INV.'!$U$10:$AD$271,10,FALSE),VLOOKUP($O18,'H. VER.'!$U$10:$AD$171,10,FALSE))</f>
        <v>1986</v>
      </c>
      <c r="AD18" s="191">
        <f>IF(AVERIAS!$J$2="INVIERNO",VLOOKUP($O18,'H. INV.'!$U$10:$AE$271,11,FALSE),VLOOKUP($O18,'H. VER.'!$U$10:$AE$171,11,FALSE))</f>
        <v>8</v>
      </c>
      <c r="AE18" s="115">
        <f>IF(AVERIAS!$J$2="INVIERNO",VLOOKUP($O18,'H. INV.'!$AK$10:$AT$271,3,FALSE),VLOOKUP($O18,'H. VER.'!$AK$10:$AT$171,3,FALSE))</f>
        <v>0.3263888888888889</v>
      </c>
      <c r="AF18" s="115">
        <f>IF(AVERIAS!$J$2="INVIERNO",VLOOKUP($O18,'H. INV.'!$E$10:$N$271,4,FALSE),VLOOKUP($O18,'H. VER.'!$E$10:$N$171,4,FALSE))</f>
        <v>0.625</v>
      </c>
      <c r="AG18" s="115">
        <f>IF(AVERIAS!$J$2="INVIERNO",VLOOKUP($O18,'H. INV.'!$AK$10:$AT$271,7,FALSE),VLOOKUP($O18,'H. VER.'!$AK$10:$AT$171,7,FALSE))</f>
        <v>0.33333333333333331</v>
      </c>
      <c r="AH18" s="191">
        <f>IF(AVERIAS!$J$2="INVIERNO",VLOOKUP($O18,'H. INV.'!$AK$10:$AT$271,2,FALSE),VLOOKUP($O18,'H. VER.'!$AK$10:$AT$171,2,FALSE))</f>
        <v>23</v>
      </c>
      <c r="AI18" s="191" t="str">
        <f>IF(AVERIAS!$J$2="INVIERNO",VLOOKUP($O18,'H. INV.'!$AK$10:$AT$271,9,FALSE),VLOOKUP($O18,'H. VER.'!$AK$10:$AT$171,9,FALSE))</f>
        <v>L8</v>
      </c>
      <c r="AJ18" s="191">
        <f>IF(AVERIAS!$J$2="INVIERNO",VLOOKUP($O18,'H. INV.'!$AK$10:$AT$271,10,FALSE),VLOOKUP($O18,'H. VER.'!$AK$10:$AT$171,10,FALSE))</f>
        <v>2368</v>
      </c>
      <c r="AK18" s="191">
        <f>IF(AVERIAS!$J$2="INVIERNO",VLOOKUP($O18,'H. INV.'!$AK$10:$AU$271,11,FALSE),VLOOKUP($O18,'H. VER.'!$AK$10:$AU$171,11,FALSE))</f>
        <v>8</v>
      </c>
      <c r="AL18" s="131"/>
      <c r="AN18" s="31">
        <f>AVERIAS!M17</f>
        <v>2368</v>
      </c>
      <c r="AP18" s="209" t="str">
        <f t="shared" si="26"/>
        <v>MAÑANA</v>
      </c>
      <c r="AQ18" s="213">
        <v>14</v>
      </c>
      <c r="AR18" s="214">
        <f>IF(AVERIAS!$J$2="INVIERNO",IF(ISNA(IF($E$2="LUNES",VLOOKUP(AQ18,'H. INV.'!$E$9:$G$271,3,FALSE),IF($E$2="SABADO",VLOOKUP(AQ18,'H. INV.'!$U$10:$W$271,3,FALSE),VLOOKUP(AQ18,'H. INV.'!$AK$10:$AM$271,3,FALSE)))),"",(IF($E$2="LUNES",VLOOKUP(AQ18,'H. INV.'!$E$9:$G$271,3,FALSE),IF($E$2="SABADO",VLOOKUP(AQ18,'H. INV.'!$U$10:$W$271,3,FALSE),VLOOKUP(AQ18,'H. INV.'!$AK$10:$AM$271,3,FALSE))))),IF(ISNA(IF($E$2="LUNES",VLOOKUP(AQ18,'H. VER.'!$E$9:$G$171,3,FALSE),IF($E$2="SABADO",VLOOKUP(AQ18,'H. VER.'!$U$10:$W$171,3,FALSE),VLOOKUP(AQ18,'H. VER.'!$AK$10:$AM$171,3,FALSE)))),"",(IF($E$2="LUNES",VLOOKUP(AQ18,'H. VER.'!$E$9:$G$171,3,FALSE),IF($E$2="SABADO",VLOOKUP(AQ18,'H. VER.'!$U$10:$W$171,3,FALSE),VLOOKUP(AQ18,'H. VER.'!$AK$10:$AM$171,3,FALSE))))))</f>
        <v>0.3263888888888889</v>
      </c>
      <c r="AS18" s="210">
        <f t="shared" si="8"/>
        <v>14</v>
      </c>
      <c r="AT18" s="211">
        <f t="shared" si="23"/>
        <v>14</v>
      </c>
      <c r="AU18" s="210" t="str">
        <f t="shared" si="24"/>
        <v/>
      </c>
      <c r="AV18" s="212" t="str">
        <f t="shared" si="25"/>
        <v/>
      </c>
      <c r="AX18" s="319">
        <v>15</v>
      </c>
      <c r="AY18" s="319">
        <f t="shared" si="9"/>
        <v>31</v>
      </c>
      <c r="AZ18" s="322" t="str">
        <f t="shared" si="2"/>
        <v>REF.L9</v>
      </c>
      <c r="BA18" s="319" t="str">
        <f t="shared" si="10"/>
        <v>REF.L9</v>
      </c>
      <c r="BB18" s="319">
        <f t="shared" si="11"/>
        <v>100</v>
      </c>
      <c r="BC18" s="319">
        <f t="shared" si="12"/>
        <v>50</v>
      </c>
      <c r="BD18" s="321">
        <f t="shared" si="13"/>
        <v>0.35416666666666669</v>
      </c>
      <c r="BE18" s="321">
        <f t="shared" si="14"/>
        <v>0.62152777777777768</v>
      </c>
      <c r="BF18" s="319" t="str">
        <f t="shared" si="15"/>
        <v xml:space="preserve"> </v>
      </c>
      <c r="BG18" s="316">
        <f t="shared" si="16"/>
        <v>131</v>
      </c>
      <c r="BH18" s="316">
        <f t="shared" si="17"/>
        <v>1</v>
      </c>
      <c r="BI18" s="316">
        <f t="shared" si="18"/>
        <v>31</v>
      </c>
      <c r="BJ18" s="316">
        <f t="shared" si="19"/>
        <v>100</v>
      </c>
      <c r="BK18" s="316">
        <f t="shared" si="20"/>
        <v>131</v>
      </c>
      <c r="BL18" s="316">
        <f t="shared" si="21"/>
        <v>31</v>
      </c>
    </row>
    <row r="19" spans="1:64" ht="12.75" customHeight="1">
      <c r="A19" s="158">
        <f t="shared" si="3"/>
        <v>0.5</v>
      </c>
      <c r="B19" s="158">
        <f t="shared" si="4"/>
        <v>0.65277777777777779</v>
      </c>
      <c r="C19" s="24">
        <f t="shared" si="5"/>
        <v>32</v>
      </c>
      <c r="D19" s="284" t="str">
        <f t="shared" si="6"/>
        <v>C11</v>
      </c>
      <c r="E19" s="24">
        <f>IF(AVERIAS!N19="",AVERIAS!M19,AVERIAS!N19)</f>
        <v>2400</v>
      </c>
      <c r="F19" s="28"/>
      <c r="G19" s="28"/>
      <c r="H19" s="28"/>
      <c r="I19" s="25">
        <f t="shared" si="7"/>
        <v>2400</v>
      </c>
      <c r="J19" s="286" t="str">
        <f t="shared" si="1"/>
        <v>S/A</v>
      </c>
      <c r="K19" s="119" t="str">
        <f t="shared" si="0"/>
        <v/>
      </c>
      <c r="L19" s="29">
        <f>LOOKUP($D$2,CUADRO!$G$3:$AK$3,CUADRO!G22:AK22)</f>
        <v>0</v>
      </c>
      <c r="M19" s="30" t="str">
        <f>IF(CUADRO!C22="","",CUADRO!C22)</f>
        <v/>
      </c>
      <c r="N19" s="192">
        <v>15</v>
      </c>
      <c r="O19" s="352">
        <f t="shared" si="22"/>
        <v>15</v>
      </c>
      <c r="P19" s="356">
        <v>1994</v>
      </c>
      <c r="Q19" s="115">
        <f>IF(AVERIAS!$J$2="INVIERNO",VLOOKUP($O19,'H. INV.'!$E$10:$N$271,3,FALSE),VLOOKUP($O19,'H. VER.'!$E$10:$N$171,3,FALSE))</f>
        <v>0.28125</v>
      </c>
      <c r="R19" s="115">
        <f>IF(AVERIAS!$J$2="INVIERNO",VLOOKUP($O19,'H. INV.'!$E$10:$N$271,4,FALSE),VLOOKUP($O19,'H. VER.'!$E$10:$N$171,4,FALSE))</f>
        <v>0.62152777777777768</v>
      </c>
      <c r="S19" s="115">
        <f>IF(AVERIAS!$J$2="INVIERNO",VLOOKUP($O19,'H. INV.'!$E$10:$N$271,7,FALSE),VLOOKUP($O19,'H. VER.'!$E$10:$N$171,7,FALSE))</f>
        <v>0.29166666666666669</v>
      </c>
      <c r="T19" s="191">
        <f>IF(AVERIAS!$J$2="INVIERNO",VLOOKUP($O19,'H. INV.'!$E$10:$N$271,2,FALSE),VLOOKUP($O19,'H. VER.'!$E$10:$N$171,2,FALSE))</f>
        <v>13</v>
      </c>
      <c r="U19" s="191" t="str">
        <f>IF(AVERIAS!$J$2="INVIERNO",VLOOKUP($O19,'H. INV.'!$E$10:$N$271,9,FALSE),VLOOKUP($O19,'H. VER.'!$E$10:$N$171,9,FALSE))</f>
        <v>L4</v>
      </c>
      <c r="V19" s="191">
        <f>IF(AVERIAS!$J$2="INVIERNO",VLOOKUP($O19,'H. INV.'!$E$10:$N$271,10,FALSE),VLOOKUP($O19,'H. VER.'!$E$10:$N$171,10,FALSE))</f>
        <v>1988</v>
      </c>
      <c r="W19" s="191">
        <f>IF(AVERIAS!$J$2="INVIERNO",VLOOKUP($O19,'H. INV.'!$E$10:$O$271,11,FALSE),VLOOKUP($O19,'H. VER.'!$E$10:$O$171,11,FALSE))</f>
        <v>4</v>
      </c>
      <c r="X19" s="115">
        <f>IF(AVERIAS!$J$2="INVIERNO",VLOOKUP($O19,'H. INV.'!$U$10:$AD$271,3,FALSE),VLOOKUP($O19,'H. VER.'!$U$10:$AD$171,3,FALSE))</f>
        <v>0.28402777777777782</v>
      </c>
      <c r="Y19" s="115">
        <f>IF(AVERIAS!$J$2="INVIERNO",VLOOKUP($O19,'H. INV.'!$E$10:$N$271,4,FALSE),VLOOKUP($O19,'H. VER.'!$E$10:$N$171,4,FALSE))</f>
        <v>0.62152777777777768</v>
      </c>
      <c r="Z19" s="115">
        <f>IF(AVERIAS!$J$2="INVIERNO",VLOOKUP($O19,'H. INV.'!$U$10:$AD$271,7,FALSE),VLOOKUP($O19,'H. VER.'!$U$10:$AD$171,7,FALSE))</f>
        <v>0.29166666666666669</v>
      </c>
      <c r="AA19" s="191">
        <f>IF(AVERIAS!$J$2="INVIERNO",VLOOKUP($O19,'H. INV.'!$U$10:$AD$271,2,FALSE),VLOOKUP($O19,'H. VER.'!$U$10:$AD$171,2,FALSE))</f>
        <v>11</v>
      </c>
      <c r="AB19" s="191" t="str">
        <f>IF(AVERIAS!$J$2="INVIERNO",VLOOKUP($O19,'H. INV.'!$U$10:$AD$271,9,FALSE),VLOOKUP($O19,'H. VER.'!$U$10:$AD$171,9,FALSE))</f>
        <v>L4</v>
      </c>
      <c r="AC19" s="191">
        <f>IF(AVERIAS!$J$2="INVIERNO",VLOOKUP($O19,'H. INV.'!$U$10:$AD$271,10,FALSE),VLOOKUP($O19,'H. VER.'!$U$10:$AD$171,10,FALSE))</f>
        <v>1984</v>
      </c>
      <c r="AD19" s="191">
        <f>IF(AVERIAS!$J$2="INVIERNO",VLOOKUP($O19,'H. INV.'!$U$10:$AE$271,11,FALSE),VLOOKUP($O19,'H. VER.'!$U$10:$AE$171,11,FALSE))</f>
        <v>4</v>
      </c>
      <c r="AE19" s="115">
        <f>IF(AVERIAS!$J$2="INVIERNO",VLOOKUP($O19,'H. INV.'!$AK$10:$AT$271,3,FALSE),VLOOKUP($O19,'H. VER.'!$AK$10:$AT$171,3,FALSE))</f>
        <v>0.35416666666666669</v>
      </c>
      <c r="AF19" s="115">
        <f>IF(AVERIAS!$J$2="INVIERNO",VLOOKUP($O19,'H. INV.'!$E$10:$N$271,4,FALSE),VLOOKUP($O19,'H. VER.'!$E$10:$N$171,4,FALSE))</f>
        <v>0.62152777777777768</v>
      </c>
      <c r="AG19" s="115">
        <f>IF(AVERIAS!$J$2="INVIERNO",VLOOKUP($O19,'H. INV.'!$AK$10:$AT$271,7,FALSE),VLOOKUP($O19,'H. VER.'!$AK$10:$AT$171,7,FALSE))</f>
        <v>0.35416666666666669</v>
      </c>
      <c r="AH19" s="191" t="str">
        <f>IF(AVERIAS!$J$2="INVIERNO",VLOOKUP($O19,'H. INV.'!$AK$10:$AT$271,2,FALSE),VLOOKUP($O19,'H. VER.'!$AK$10:$AT$171,2,FALSE))</f>
        <v>REF.L9</v>
      </c>
      <c r="AI19" s="191" t="str">
        <f>IF(AVERIAS!$J$2="INVIERNO",VLOOKUP($O19,'H. INV.'!$AK$10:$AT$271,9,FALSE),VLOOKUP($O19,'H. VER.'!$AK$10:$AT$171,9,FALSE))</f>
        <v>REFUERZO LINEA 9</v>
      </c>
      <c r="AJ19" s="191" t="str">
        <f>IF(AVERIAS!$J$2="INVIERNO",VLOOKUP($O19,'H. INV.'!$AK$10:$AT$271,10,FALSE),VLOOKUP($O19,'H. VER.'!$AK$10:$AT$171,10,FALSE))</f>
        <v xml:space="preserve"> </v>
      </c>
      <c r="AK19" s="191">
        <f>IF(AVERIAS!$J$2="INVIERNO",VLOOKUP($O19,'H. INV.'!$AK$10:$AU$271,11,FALSE),VLOOKUP($O19,'H. VER.'!$AK$10:$AU$171,11,FALSE))</f>
        <v>50</v>
      </c>
      <c r="AL19" s="131"/>
      <c r="AN19" s="31" t="str">
        <f>AVERIAS!M18</f>
        <v xml:space="preserve"> </v>
      </c>
      <c r="AP19" s="209" t="str">
        <f t="shared" si="26"/>
        <v>MAÑANA</v>
      </c>
      <c r="AQ19" s="213">
        <v>15</v>
      </c>
      <c r="AR19" s="214">
        <f>IF(AVERIAS!$J$2="INVIERNO",IF(ISNA(IF($E$2="LUNES",VLOOKUP(AQ19,'H. INV.'!$E$9:$G$271,3,FALSE),IF($E$2="SABADO",VLOOKUP(AQ19,'H. INV.'!$U$10:$W$271,3,FALSE),VLOOKUP(AQ19,'H. INV.'!$AK$10:$AM$271,3,FALSE)))),"",(IF($E$2="LUNES",VLOOKUP(AQ19,'H. INV.'!$E$9:$G$271,3,FALSE),IF($E$2="SABADO",VLOOKUP(AQ19,'H. INV.'!$U$10:$W$271,3,FALSE),VLOOKUP(AQ19,'H. INV.'!$AK$10:$AM$271,3,FALSE))))),IF(ISNA(IF($E$2="LUNES",VLOOKUP(AQ19,'H. VER.'!$E$9:$G$171,3,FALSE),IF($E$2="SABADO",VLOOKUP(AQ19,'H. VER.'!$U$10:$W$171,3,FALSE),VLOOKUP(AQ19,'H. VER.'!$AK$10:$AM$171,3,FALSE)))),"",(IF($E$2="LUNES",VLOOKUP(AQ19,'H. VER.'!$E$9:$G$171,3,FALSE),IF($E$2="SABADO",VLOOKUP(AQ19,'H. VER.'!$U$10:$W$171,3,FALSE),VLOOKUP(AQ19,'H. VER.'!$AK$10:$AM$171,3,FALSE))))))</f>
        <v>0.35416666666666669</v>
      </c>
      <c r="AS19" s="210">
        <f t="shared" si="8"/>
        <v>15</v>
      </c>
      <c r="AT19" s="211">
        <f t="shared" si="23"/>
        <v>15</v>
      </c>
      <c r="AU19" s="210" t="str">
        <f t="shared" si="24"/>
        <v/>
      </c>
      <c r="AV19" s="212" t="str">
        <f t="shared" si="25"/>
        <v/>
      </c>
      <c r="AX19" s="319">
        <v>16</v>
      </c>
      <c r="AY19" s="319">
        <f t="shared" si="9"/>
        <v>29</v>
      </c>
      <c r="AZ19" s="322">
        <f t="shared" si="2"/>
        <v>32</v>
      </c>
      <c r="BA19" s="319">
        <f t="shared" si="10"/>
        <v>32</v>
      </c>
      <c r="BB19" s="319">
        <f t="shared" si="11"/>
        <v>32</v>
      </c>
      <c r="BC19" s="319">
        <f t="shared" si="12"/>
        <v>11</v>
      </c>
      <c r="BD19" s="321">
        <f t="shared" si="13"/>
        <v>0.5</v>
      </c>
      <c r="BE19" s="321">
        <f t="shared" si="14"/>
        <v>0.59722222222222221</v>
      </c>
      <c r="BF19" s="319">
        <f t="shared" si="15"/>
        <v>2400</v>
      </c>
      <c r="BG19" s="316">
        <f t="shared" si="16"/>
        <v>21</v>
      </c>
      <c r="BH19" s="316">
        <f t="shared" si="17"/>
        <v>15</v>
      </c>
      <c r="BI19" s="316">
        <f t="shared" si="18"/>
        <v>15</v>
      </c>
      <c r="BJ19" s="316">
        <f t="shared" si="19"/>
        <v>16</v>
      </c>
      <c r="BK19" s="316">
        <f t="shared" si="20"/>
        <v>31</v>
      </c>
      <c r="BL19" s="316">
        <f t="shared" si="21"/>
        <v>29</v>
      </c>
    </row>
    <row r="20" spans="1:64" ht="12.75" customHeight="1">
      <c r="A20" s="158">
        <f t="shared" si="3"/>
        <v>0</v>
      </c>
      <c r="B20" s="158">
        <f t="shared" si="4"/>
        <v>0</v>
      </c>
      <c r="C20" s="24">
        <f t="shared" si="5"/>
        <v>0</v>
      </c>
      <c r="D20" s="284">
        <f t="shared" si="6"/>
        <v>0</v>
      </c>
      <c r="E20" s="24" t="str">
        <f>IF(AVERIAS!N20="",AVERIAS!M20,AVERIAS!N20)</f>
        <v/>
      </c>
      <c r="F20" s="28"/>
      <c r="G20" s="28"/>
      <c r="H20" s="28"/>
      <c r="I20" s="25" t="str">
        <f t="shared" si="7"/>
        <v/>
      </c>
      <c r="J20" s="286">
        <f t="shared" si="1"/>
        <v>0</v>
      </c>
      <c r="K20" s="119" t="str">
        <f t="shared" si="0"/>
        <v/>
      </c>
      <c r="L20" s="29">
        <f>LOOKUP($D$2,CUADRO!$G$3:$AK$3,CUADRO!G23:AK23)</f>
        <v>0</v>
      </c>
      <c r="M20" s="30" t="str">
        <f>IF(CUADRO!C23="","",CUADRO!C23)</f>
        <v/>
      </c>
      <c r="N20" s="192">
        <v>16</v>
      </c>
      <c r="O20" s="352">
        <f t="shared" si="22"/>
        <v>16</v>
      </c>
      <c r="P20" s="356">
        <v>1996</v>
      </c>
      <c r="Q20" s="115">
        <f>IF(AVERIAS!$J$2="INVIERNO",VLOOKUP($O20,'H. INV.'!$E$10:$N$271,3,FALSE),VLOOKUP($O20,'H. VER.'!$E$10:$N$171,3,FALSE))</f>
        <v>0.28125</v>
      </c>
      <c r="R20" s="115">
        <f>IF(AVERIAS!$J$2="INVIERNO",VLOOKUP($O20,'H. INV.'!$E$10:$N$271,4,FALSE),VLOOKUP($O20,'H. VER.'!$E$10:$N$171,4,FALSE))</f>
        <v>0.59722222222222221</v>
      </c>
      <c r="S20" s="115">
        <f>IF(AVERIAS!$J$2="INVIERNO",VLOOKUP($O20,'H. INV.'!$E$10:$N$271,7,FALSE),VLOOKUP($O20,'H. VER.'!$E$10:$N$171,7,FALSE))</f>
        <v>0.29166666666666669</v>
      </c>
      <c r="T20" s="191">
        <f>IF(AVERIAS!$J$2="INVIERNO",VLOOKUP($O20,'H. INV.'!$E$10:$N$271,2,FALSE),VLOOKUP($O20,'H. VER.'!$E$10:$N$171,2,FALSE))</f>
        <v>37</v>
      </c>
      <c r="U20" s="191" t="str">
        <f>IF(AVERIAS!$J$2="INVIERNO",VLOOKUP($O20,'H. INV.'!$E$10:$N$271,9,FALSE),VLOOKUP($O20,'H. VER.'!$E$10:$N$171,9,FALSE))</f>
        <v>L13</v>
      </c>
      <c r="V20" s="191">
        <f>IF(AVERIAS!$J$2="INVIERNO",VLOOKUP($O20,'H. INV.'!$E$10:$N$271,10,FALSE),VLOOKUP($O20,'H. VER.'!$E$10:$N$171,10,FALSE))</f>
        <v>1966</v>
      </c>
      <c r="W20" s="191">
        <f>IF(AVERIAS!$J$2="INVIERNO",VLOOKUP($O20,'H. INV.'!$E$10:$O$271,11,FALSE),VLOOKUP($O20,'H. VER.'!$E$10:$O$171,11,FALSE))</f>
        <v>13</v>
      </c>
      <c r="X20" s="115">
        <f>IF(AVERIAS!$J$2="INVIERNO",VLOOKUP($O20,'H. INV.'!$U$10:$AD$271,3,FALSE),VLOOKUP($O20,'H. VER.'!$U$10:$AD$171,3,FALSE))</f>
        <v>0.28472222222222227</v>
      </c>
      <c r="Y20" s="115">
        <f>IF(AVERIAS!$J$2="INVIERNO",VLOOKUP($O20,'H. INV.'!$E$10:$N$271,4,FALSE),VLOOKUP($O20,'H. VER.'!$E$10:$N$171,4,FALSE))</f>
        <v>0.59722222222222221</v>
      </c>
      <c r="Z20" s="115">
        <f>IF(AVERIAS!$J$2="INVIERNO",VLOOKUP($O20,'H. INV.'!$U$10:$AD$271,7,FALSE),VLOOKUP($O20,'H. VER.'!$U$10:$AD$171,7,FALSE))</f>
        <v>0.29166666666666669</v>
      </c>
      <c r="AA20" s="191">
        <f>IF(AVERIAS!$J$2="INVIERNO",VLOOKUP($O20,'H. INV.'!$U$10:$AD$271,2,FALSE),VLOOKUP($O20,'H. VER.'!$U$10:$AD$171,2,FALSE))</f>
        <v>1</v>
      </c>
      <c r="AB20" s="191" t="str">
        <f>IF(AVERIAS!$J$2="INVIERNO",VLOOKUP($O20,'H. INV.'!$U$10:$AD$271,9,FALSE),VLOOKUP($O20,'H. VER.'!$U$10:$AD$171,9,FALSE))</f>
        <v>L1</v>
      </c>
      <c r="AC20" s="191">
        <f>IF(AVERIAS!$J$2="INVIERNO",VLOOKUP($O20,'H. INV.'!$U$10:$AD$271,10,FALSE),VLOOKUP($O20,'H. VER.'!$U$10:$AD$171,10,FALSE))</f>
        <v>3308</v>
      </c>
      <c r="AD20" s="191">
        <f>IF(AVERIAS!$J$2="INVIERNO",VLOOKUP($O20,'H. INV.'!$U$10:$AE$271,11,FALSE),VLOOKUP($O20,'H. VER.'!$U$10:$AE$171,11,FALSE))</f>
        <v>1</v>
      </c>
      <c r="AE20" s="115">
        <f>IF(AVERIAS!$J$2="INVIERNO",VLOOKUP($O20,'H. INV.'!$AK$10:$AT$271,3,FALSE),VLOOKUP($O20,'H. VER.'!$AK$10:$AT$171,3,FALSE))</f>
        <v>0.5</v>
      </c>
      <c r="AF20" s="115">
        <f>IF(AVERIAS!$J$2="INVIERNO",VLOOKUP($O20,'H. INV.'!$E$10:$N$271,4,FALSE),VLOOKUP($O20,'H. VER.'!$E$10:$N$171,4,FALSE))</f>
        <v>0.59722222222222221</v>
      </c>
      <c r="AG20" s="115">
        <f>IF(AVERIAS!$J$2="INVIERNO",VLOOKUP($O20,'H. INV.'!$AK$10:$AT$271,7,FALSE),VLOOKUP($O20,'H. VER.'!$AK$10:$AT$171,7,FALSE))</f>
        <v>0.65277777777777779</v>
      </c>
      <c r="AH20" s="191">
        <f>IF(AVERIAS!$J$2="INVIERNO",VLOOKUP($O20,'H. INV.'!$AK$10:$AT$271,2,FALSE),VLOOKUP($O20,'H. VER.'!$AK$10:$AT$171,2,FALSE))</f>
        <v>32</v>
      </c>
      <c r="AI20" s="191" t="str">
        <f>IF(AVERIAS!$J$2="INVIERNO",VLOOKUP($O20,'H. INV.'!$AK$10:$AT$271,9,FALSE),VLOOKUP($O20,'H. VER.'!$AK$10:$AT$171,9,FALSE))</f>
        <v>C11</v>
      </c>
      <c r="AJ20" s="191">
        <f>IF(AVERIAS!$J$2="INVIERNO",VLOOKUP($O20,'H. INV.'!$AK$10:$AT$271,10,FALSE),VLOOKUP($O20,'H. VER.'!$AK$10:$AT$171,10,FALSE))</f>
        <v>2400</v>
      </c>
      <c r="AK20" s="191">
        <f>IF(AVERIAS!$J$2="INVIERNO",VLOOKUP($O20,'H. INV.'!$AK$10:$AU$271,11,FALSE),VLOOKUP($O20,'H. VER.'!$AK$10:$AU$171,11,FALSE))</f>
        <v>11</v>
      </c>
      <c r="AL20" s="131"/>
      <c r="AN20" s="31">
        <f>AVERIAS!M19</f>
        <v>2400</v>
      </c>
      <c r="AP20" s="209" t="str">
        <f t="shared" si="26"/>
        <v>MAÑANA</v>
      </c>
      <c r="AQ20" s="213">
        <v>16</v>
      </c>
      <c r="AR20" s="214">
        <f>IF(AVERIAS!$J$2="INVIERNO",IF(ISNA(IF($E$2="LUNES",VLOOKUP(AQ20,'H. INV.'!$E$9:$G$271,3,FALSE),IF($E$2="SABADO",VLOOKUP(AQ20,'H. INV.'!$U$10:$W$271,3,FALSE),VLOOKUP(AQ20,'H. INV.'!$AK$10:$AM$271,3,FALSE)))),"",(IF($E$2="LUNES",VLOOKUP(AQ20,'H. INV.'!$E$9:$G$271,3,FALSE),IF($E$2="SABADO",VLOOKUP(AQ20,'H. INV.'!$U$10:$W$271,3,FALSE),VLOOKUP(AQ20,'H. INV.'!$AK$10:$AM$271,3,FALSE))))),IF(ISNA(IF($E$2="LUNES",VLOOKUP(AQ20,'H. VER.'!$E$9:$G$171,3,FALSE),IF($E$2="SABADO",VLOOKUP(AQ20,'H. VER.'!$U$10:$W$171,3,FALSE),VLOOKUP(AQ20,'H. VER.'!$AK$10:$AM$171,3,FALSE)))),"",(IF($E$2="LUNES",VLOOKUP(AQ20,'H. VER.'!$E$9:$G$171,3,FALSE),IF($E$2="SABADO",VLOOKUP(AQ20,'H. VER.'!$U$10:$W$171,3,FALSE),VLOOKUP(AQ20,'H. VER.'!$AK$10:$AM$171,3,FALSE))))))</f>
        <v>0.5</v>
      </c>
      <c r="AS20" s="210">
        <f t="shared" si="8"/>
        <v>16</v>
      </c>
      <c r="AT20" s="211">
        <f t="shared" si="23"/>
        <v>16</v>
      </c>
      <c r="AU20" s="210" t="str">
        <f t="shared" si="24"/>
        <v/>
      </c>
      <c r="AV20" s="212" t="str">
        <f t="shared" si="25"/>
        <v/>
      </c>
      <c r="AX20" s="319">
        <v>17</v>
      </c>
      <c r="AY20" s="319" t="str">
        <f t="shared" si="9"/>
        <v/>
      </c>
      <c r="AZ20" s="322">
        <f t="shared" si="2"/>
        <v>0</v>
      </c>
      <c r="BA20" s="319" t="str">
        <f t="shared" si="10"/>
        <v/>
      </c>
      <c r="BB20" s="319" t="str">
        <f t="shared" si="11"/>
        <v/>
      </c>
      <c r="BC20" s="319" t="str">
        <f t="shared" si="12"/>
        <v/>
      </c>
      <c r="BD20" s="321" t="str">
        <f t="shared" si="13"/>
        <v/>
      </c>
      <c r="BE20" s="321" t="str">
        <f t="shared" si="14"/>
        <v/>
      </c>
      <c r="BF20" s="319" t="str">
        <f t="shared" si="15"/>
        <v/>
      </c>
      <c r="BG20" s="316" t="str">
        <f t="shared" si="16"/>
        <v/>
      </c>
      <c r="BH20" s="316" t="str">
        <f t="shared" si="17"/>
        <v/>
      </c>
      <c r="BI20" s="316" t="str">
        <f t="shared" si="18"/>
        <v/>
      </c>
      <c r="BJ20" s="316" t="str">
        <f t="shared" si="19"/>
        <v/>
      </c>
      <c r="BK20" s="316" t="str">
        <f t="shared" si="20"/>
        <v/>
      </c>
      <c r="BL20" s="316" t="str">
        <f t="shared" si="21"/>
        <v/>
      </c>
    </row>
    <row r="21" spans="1:64" ht="12.75" customHeight="1">
      <c r="A21" s="158">
        <f t="shared" si="3"/>
        <v>0</v>
      </c>
      <c r="B21" s="158">
        <f t="shared" si="4"/>
        <v>0</v>
      </c>
      <c r="C21" s="24">
        <f t="shared" si="5"/>
        <v>0</v>
      </c>
      <c r="D21" s="284">
        <f t="shared" si="6"/>
        <v>0</v>
      </c>
      <c r="E21" s="24" t="str">
        <f>IF(AVERIAS!N21="",AVERIAS!M21,AVERIAS!N21)</f>
        <v/>
      </c>
      <c r="F21" s="28"/>
      <c r="G21" s="28"/>
      <c r="H21" s="28"/>
      <c r="I21" s="25" t="str">
        <f t="shared" si="7"/>
        <v/>
      </c>
      <c r="J21" s="286">
        <f t="shared" si="1"/>
        <v>0</v>
      </c>
      <c r="K21" s="119" t="str">
        <f t="shared" si="0"/>
        <v/>
      </c>
      <c r="L21" s="29">
        <f>LOOKUP($D$2,CUADRO!$G$3:$AK$3,CUADRO!G24:AK24)</f>
        <v>0</v>
      </c>
      <c r="M21" s="30" t="str">
        <f>IF(CUADRO!C24="","",CUADRO!C24)</f>
        <v/>
      </c>
      <c r="N21" s="192">
        <v>17</v>
      </c>
      <c r="O21" s="352" t="str">
        <f t="shared" si="22"/>
        <v/>
      </c>
      <c r="P21" s="356">
        <v>2318</v>
      </c>
      <c r="Q21" s="115">
        <f>IF(AVERIAS!$J$2="INVIERNO",VLOOKUP($O21,'H. INV.'!$E$10:$N$271,3,FALSE),VLOOKUP($O21,'H. VER.'!$E$10:$N$171,3,FALSE))</f>
        <v>0</v>
      </c>
      <c r="R21" s="115">
        <f>IF(AVERIAS!$J$2="INVIERNO",VLOOKUP($O21,'H. INV.'!$E$10:$N$271,4,FALSE),VLOOKUP($O21,'H. VER.'!$E$10:$N$171,4,FALSE))</f>
        <v>0</v>
      </c>
      <c r="S21" s="115">
        <f>IF(AVERIAS!$J$2="INVIERNO",VLOOKUP($O21,'H. INV.'!$E$10:$N$271,7,FALSE),VLOOKUP($O21,'H. VER.'!$E$10:$N$171,7,FALSE))</f>
        <v>0</v>
      </c>
      <c r="T21" s="191">
        <f>IF(AVERIAS!$J$2="INVIERNO",VLOOKUP($O21,'H. INV.'!$E$10:$N$271,2,FALSE),VLOOKUP($O21,'H. VER.'!$E$10:$N$171,2,FALSE))</f>
        <v>0</v>
      </c>
      <c r="U21" s="191">
        <f>IF(AVERIAS!$J$2="INVIERNO",VLOOKUP($O21,'H. INV.'!$E$10:$N$271,9,FALSE),VLOOKUP($O21,'H. VER.'!$E$10:$N$171,9,FALSE))</f>
        <v>0</v>
      </c>
      <c r="V21" s="191">
        <f>IF(AVERIAS!$J$2="INVIERNO",VLOOKUP($O21,'H. INV.'!$E$10:$N$271,10,FALSE),VLOOKUP($O21,'H. VER.'!$E$10:$N$171,10,FALSE))</f>
        <v>0</v>
      </c>
      <c r="W21" s="191">
        <f>IF(AVERIAS!$J$2="INVIERNO",VLOOKUP($O21,'H. INV.'!$E$10:$O$271,11,FALSE),VLOOKUP($O21,'H. VER.'!$E$10:$O$171,11,FALSE))</f>
        <v>0</v>
      </c>
      <c r="X21" s="115">
        <f>IF(AVERIAS!$J$2="INVIERNO",VLOOKUP($O21,'H. INV.'!$U$10:$AD$271,3,FALSE),VLOOKUP($O21,'H. VER.'!$U$10:$AD$171,3,FALSE))</f>
        <v>0</v>
      </c>
      <c r="Y21" s="115">
        <f>IF(AVERIAS!$J$2="INVIERNO",VLOOKUP($O21,'H. INV.'!$E$10:$N$271,4,FALSE),VLOOKUP($O21,'H. VER.'!$E$10:$N$171,4,FALSE))</f>
        <v>0</v>
      </c>
      <c r="Z21" s="115">
        <f>IF(AVERIAS!$J$2="INVIERNO",VLOOKUP($O21,'H. INV.'!$U$10:$AD$271,7,FALSE),VLOOKUP($O21,'H. VER.'!$U$10:$AD$171,7,FALSE))</f>
        <v>0</v>
      </c>
      <c r="AA21" s="191">
        <f>IF(AVERIAS!$J$2="INVIERNO",VLOOKUP($O21,'H. INV.'!$U$10:$AD$271,2,FALSE),VLOOKUP($O21,'H. VER.'!$U$10:$AD$171,2,FALSE))</f>
        <v>0</v>
      </c>
      <c r="AB21" s="191">
        <f>IF(AVERIAS!$J$2="INVIERNO",VLOOKUP($O21,'H. INV.'!$U$10:$AD$271,9,FALSE),VLOOKUP($O21,'H. VER.'!$U$10:$AD$171,9,FALSE))</f>
        <v>0</v>
      </c>
      <c r="AC21" s="191">
        <f>IF(AVERIAS!$J$2="INVIERNO",VLOOKUP($O21,'H. INV.'!$U$10:$AD$271,10,FALSE),VLOOKUP($O21,'H. VER.'!$U$10:$AD$171,10,FALSE))</f>
        <v>0</v>
      </c>
      <c r="AD21" s="191">
        <f>IF(AVERIAS!$J$2="INVIERNO",VLOOKUP($O21,'H. INV.'!$U$10:$AE$271,11,FALSE),VLOOKUP($O21,'H. VER.'!$U$10:$AE$171,11,FALSE))</f>
        <v>0</v>
      </c>
      <c r="AE21" s="115">
        <f>IF(AVERIAS!$J$2="INVIERNO",VLOOKUP($O21,'H. INV.'!$AK$10:$AT$271,3,FALSE),VLOOKUP($O21,'H. VER.'!$AK$10:$AT$171,3,FALSE))</f>
        <v>0</v>
      </c>
      <c r="AF21" s="115">
        <f>IF(AVERIAS!$J$2="INVIERNO",VLOOKUP($O21,'H. INV.'!$E$10:$N$271,4,FALSE),VLOOKUP($O21,'H. VER.'!$E$10:$N$171,4,FALSE))</f>
        <v>0</v>
      </c>
      <c r="AG21" s="115">
        <f>IF(AVERIAS!$J$2="INVIERNO",VLOOKUP($O21,'H. INV.'!$AK$10:$AT$271,7,FALSE),VLOOKUP($O21,'H. VER.'!$AK$10:$AT$171,7,FALSE))</f>
        <v>0</v>
      </c>
      <c r="AH21" s="191">
        <f>IF(AVERIAS!$J$2="INVIERNO",VLOOKUP($O21,'H. INV.'!$AK$10:$AT$271,2,FALSE),VLOOKUP($O21,'H. VER.'!$AK$10:$AT$171,2,FALSE))</f>
        <v>0</v>
      </c>
      <c r="AI21" s="191">
        <f>IF(AVERIAS!$J$2="INVIERNO",VLOOKUP($O21,'H. INV.'!$AK$10:$AT$271,9,FALSE),VLOOKUP($O21,'H. VER.'!$AK$10:$AT$171,9,FALSE))</f>
        <v>0</v>
      </c>
      <c r="AJ21" s="191">
        <f>IF(AVERIAS!$J$2="INVIERNO",VLOOKUP($O21,'H. INV.'!$AK$10:$AT$271,10,FALSE),VLOOKUP($O21,'H. VER.'!$AK$10:$AT$171,10,FALSE))</f>
        <v>0</v>
      </c>
      <c r="AK21" s="191">
        <f>IF(AVERIAS!$J$2="INVIERNO",VLOOKUP($O21,'H. INV.'!$AK$10:$AU$271,11,FALSE),VLOOKUP($O21,'H. VER.'!$AK$10:$AU$171,11,FALSE))</f>
        <v>0</v>
      </c>
      <c r="AL21" s="131"/>
      <c r="AN21" s="31" t="str">
        <f>AVERIAS!M20</f>
        <v/>
      </c>
      <c r="AP21" s="209" t="str">
        <f t="shared" si="26"/>
        <v>TARDE</v>
      </c>
      <c r="AQ21" s="213">
        <v>17</v>
      </c>
      <c r="AR21" s="214">
        <f>IF(AVERIAS!$J$2="INVIERNO",IF(ISNA(IF($E$2="LUNES",VLOOKUP(AQ21,'H. INV.'!$E$9:$G$271,3,FALSE),IF($E$2="SABADO",VLOOKUP(AQ21,'H. INV.'!$U$10:$W$271,3,FALSE),VLOOKUP(AQ21,'H. INV.'!$AK$10:$AM$271,3,FALSE)))),"",(IF($E$2="LUNES",VLOOKUP(AQ21,'H. INV.'!$E$9:$G$271,3,FALSE),IF($E$2="SABADO",VLOOKUP(AQ21,'H. INV.'!$U$10:$W$271,3,FALSE),VLOOKUP(AQ21,'H. INV.'!$AK$10:$AM$271,3,FALSE))))),IF(ISNA(IF($E$2="LUNES",VLOOKUP(AQ21,'H. VER.'!$E$9:$G$171,3,FALSE),IF($E$2="SABADO",VLOOKUP(AQ21,'H. VER.'!$U$10:$W$171,3,FALSE),VLOOKUP(AQ21,'H. VER.'!$AK$10:$AM$171,3,FALSE)))),"",(IF($E$2="LUNES",VLOOKUP(AQ21,'H. VER.'!$E$9:$G$171,3,FALSE),IF($E$2="SABADO",VLOOKUP(AQ21,'H. VER.'!$U$10:$W$171,3,FALSE),VLOOKUP(AQ21,'H. VER.'!$AK$10:$AM$171,3,FALSE))))))</f>
        <v>0.59375</v>
      </c>
      <c r="AS21" s="210" t="str">
        <f t="shared" si="8"/>
        <v/>
      </c>
      <c r="AT21" s="211" t="str">
        <f t="shared" si="23"/>
        <v/>
      </c>
      <c r="AU21" s="210">
        <f t="shared" si="24"/>
        <v>1</v>
      </c>
      <c r="AV21" s="212">
        <f t="shared" si="25"/>
        <v>17</v>
      </c>
      <c r="AX21" s="319">
        <v>18</v>
      </c>
      <c r="AY21" s="319" t="str">
        <f t="shared" si="9"/>
        <v/>
      </c>
      <c r="AZ21" s="322">
        <f t="shared" si="2"/>
        <v>0</v>
      </c>
      <c r="BA21" s="319" t="str">
        <f t="shared" si="10"/>
        <v/>
      </c>
      <c r="BB21" s="319" t="str">
        <f t="shared" si="11"/>
        <v/>
      </c>
      <c r="BC21" s="319" t="str">
        <f t="shared" si="12"/>
        <v/>
      </c>
      <c r="BD21" s="321" t="str">
        <f t="shared" si="13"/>
        <v/>
      </c>
      <c r="BE21" s="321" t="str">
        <f t="shared" si="14"/>
        <v/>
      </c>
      <c r="BF21" s="319" t="str">
        <f t="shared" si="15"/>
        <v/>
      </c>
      <c r="BG21" s="316" t="str">
        <f t="shared" si="16"/>
        <v/>
      </c>
      <c r="BH21" s="316" t="str">
        <f t="shared" si="17"/>
        <v/>
      </c>
      <c r="BI21" s="316" t="str">
        <f t="shared" si="18"/>
        <v/>
      </c>
      <c r="BJ21" s="316" t="str">
        <f t="shared" si="19"/>
        <v/>
      </c>
      <c r="BK21" s="316" t="str">
        <f t="shared" si="20"/>
        <v/>
      </c>
      <c r="BL21" s="316" t="str">
        <f t="shared" si="21"/>
        <v/>
      </c>
    </row>
    <row r="22" spans="1:64" ht="12.75" customHeight="1">
      <c r="A22" s="158">
        <f t="shared" si="3"/>
        <v>0</v>
      </c>
      <c r="B22" s="158">
        <f t="shared" si="4"/>
        <v>0</v>
      </c>
      <c r="C22" s="24">
        <f t="shared" si="5"/>
        <v>0</v>
      </c>
      <c r="D22" s="284">
        <f t="shared" si="6"/>
        <v>0</v>
      </c>
      <c r="E22" s="24" t="str">
        <f>IF(AVERIAS!N22="",AVERIAS!M22,AVERIAS!N22)</f>
        <v/>
      </c>
      <c r="F22" s="28"/>
      <c r="G22" s="28"/>
      <c r="H22" s="28"/>
      <c r="I22" s="25" t="str">
        <f t="shared" si="7"/>
        <v/>
      </c>
      <c r="J22" s="286">
        <f t="shared" si="1"/>
        <v>0</v>
      </c>
      <c r="K22" s="119" t="str">
        <f t="shared" si="0"/>
        <v/>
      </c>
      <c r="L22" s="29">
        <f>LOOKUP($D$2,CUADRO!$G$3:$AK$3,CUADRO!G25:AK25)</f>
        <v>0</v>
      </c>
      <c r="M22" s="30" t="str">
        <f>IF(CUADRO!C25="","",CUADRO!C25)</f>
        <v/>
      </c>
      <c r="N22" s="192">
        <v>18</v>
      </c>
      <c r="O22" s="352" t="str">
        <f t="shared" si="22"/>
        <v/>
      </c>
      <c r="P22" s="356">
        <v>2332</v>
      </c>
      <c r="Q22" s="115">
        <f>IF(AVERIAS!$J$2="INVIERNO",VLOOKUP($O22,'H. INV.'!$E$10:$N$271,3,FALSE),VLOOKUP($O22,'H. VER.'!$E$10:$N$171,3,FALSE))</f>
        <v>0</v>
      </c>
      <c r="R22" s="115">
        <f>IF(AVERIAS!$J$2="INVIERNO",VLOOKUP($O22,'H. INV.'!$E$10:$N$271,4,FALSE),VLOOKUP($O22,'H. VER.'!$E$10:$N$171,4,FALSE))</f>
        <v>0</v>
      </c>
      <c r="S22" s="115">
        <f>IF(AVERIAS!$J$2="INVIERNO",VLOOKUP($O22,'H. INV.'!$E$10:$N$271,7,FALSE),VLOOKUP($O22,'H. VER.'!$E$10:$N$171,7,FALSE))</f>
        <v>0</v>
      </c>
      <c r="T22" s="191">
        <f>IF(AVERIAS!$J$2="INVIERNO",VLOOKUP($O22,'H. INV.'!$E$10:$N$271,2,FALSE),VLOOKUP($O22,'H. VER.'!$E$10:$N$171,2,FALSE))</f>
        <v>0</v>
      </c>
      <c r="U22" s="191">
        <f>IF(AVERIAS!$J$2="INVIERNO",VLOOKUP($O22,'H. INV.'!$E$10:$N$271,9,FALSE),VLOOKUP($O22,'H. VER.'!$E$10:$N$171,9,FALSE))</f>
        <v>0</v>
      </c>
      <c r="V22" s="191">
        <f>IF(AVERIAS!$J$2="INVIERNO",VLOOKUP($O22,'H. INV.'!$E$10:$N$271,10,FALSE),VLOOKUP($O22,'H. VER.'!$E$10:$N$171,10,FALSE))</f>
        <v>0</v>
      </c>
      <c r="W22" s="191">
        <f>IF(AVERIAS!$J$2="INVIERNO",VLOOKUP($O22,'H. INV.'!$E$10:$O$271,11,FALSE),VLOOKUP($O22,'H. VER.'!$E$10:$O$171,11,FALSE))</f>
        <v>0</v>
      </c>
      <c r="X22" s="115">
        <f>IF(AVERIAS!$J$2="INVIERNO",VLOOKUP($O22,'H. INV.'!$U$10:$AD$271,3,FALSE),VLOOKUP($O22,'H. VER.'!$U$10:$AD$171,3,FALSE))</f>
        <v>0</v>
      </c>
      <c r="Y22" s="115">
        <f>IF(AVERIAS!$J$2="INVIERNO",VLOOKUP($O22,'H. INV.'!$E$10:$N$271,4,FALSE),VLOOKUP($O22,'H. VER.'!$E$10:$N$171,4,FALSE))</f>
        <v>0</v>
      </c>
      <c r="Z22" s="115">
        <f>IF(AVERIAS!$J$2="INVIERNO",VLOOKUP($O22,'H. INV.'!$U$10:$AD$271,7,FALSE),VLOOKUP($O22,'H. VER.'!$U$10:$AD$171,7,FALSE))</f>
        <v>0</v>
      </c>
      <c r="AA22" s="191">
        <f>IF(AVERIAS!$J$2="INVIERNO",VLOOKUP($O22,'H. INV.'!$U$10:$AD$271,2,FALSE),VLOOKUP($O22,'H. VER.'!$U$10:$AD$171,2,FALSE))</f>
        <v>0</v>
      </c>
      <c r="AB22" s="191">
        <f>IF(AVERIAS!$J$2="INVIERNO",VLOOKUP($O22,'H. INV.'!$U$10:$AD$271,9,FALSE),VLOOKUP($O22,'H. VER.'!$U$10:$AD$171,9,FALSE))</f>
        <v>0</v>
      </c>
      <c r="AC22" s="191">
        <f>IF(AVERIAS!$J$2="INVIERNO",VLOOKUP($O22,'H. INV.'!$U$10:$AD$271,10,FALSE),VLOOKUP($O22,'H. VER.'!$U$10:$AD$171,10,FALSE))</f>
        <v>0</v>
      </c>
      <c r="AD22" s="191">
        <f>IF(AVERIAS!$J$2="INVIERNO",VLOOKUP($O22,'H. INV.'!$U$10:$AE$271,11,FALSE),VLOOKUP($O22,'H. VER.'!$U$10:$AE$171,11,FALSE))</f>
        <v>0</v>
      </c>
      <c r="AE22" s="115">
        <f>IF(AVERIAS!$J$2="INVIERNO",VLOOKUP($O22,'H. INV.'!$AK$10:$AT$271,3,FALSE),VLOOKUP($O22,'H. VER.'!$AK$10:$AT$171,3,FALSE))</f>
        <v>0</v>
      </c>
      <c r="AF22" s="115">
        <f>IF(AVERIAS!$J$2="INVIERNO",VLOOKUP($O22,'H. INV.'!$E$10:$N$271,4,FALSE),VLOOKUP($O22,'H. VER.'!$E$10:$N$171,4,FALSE))</f>
        <v>0</v>
      </c>
      <c r="AG22" s="115">
        <f>IF(AVERIAS!$J$2="INVIERNO",VLOOKUP($O22,'H. INV.'!$AK$10:$AT$271,7,FALSE),VLOOKUP($O22,'H. VER.'!$AK$10:$AT$171,7,FALSE))</f>
        <v>0</v>
      </c>
      <c r="AH22" s="191">
        <f>IF(AVERIAS!$J$2="INVIERNO",VLOOKUP($O22,'H. INV.'!$AK$10:$AT$271,2,FALSE),VLOOKUP($O22,'H. VER.'!$AK$10:$AT$171,2,FALSE))</f>
        <v>0</v>
      </c>
      <c r="AI22" s="191">
        <f>IF(AVERIAS!$J$2="INVIERNO",VLOOKUP($O22,'H. INV.'!$AK$10:$AT$271,9,FALSE),VLOOKUP($O22,'H. VER.'!$AK$10:$AT$171,9,FALSE))</f>
        <v>0</v>
      </c>
      <c r="AJ22" s="191">
        <f>IF(AVERIAS!$J$2="INVIERNO",VLOOKUP($O22,'H. INV.'!$AK$10:$AT$271,10,FALSE),VLOOKUP($O22,'H. VER.'!$AK$10:$AT$171,10,FALSE))</f>
        <v>0</v>
      </c>
      <c r="AK22" s="191">
        <f>IF(AVERIAS!$J$2="INVIERNO",VLOOKUP($O22,'H. INV.'!$AK$10:$AU$271,11,FALSE),VLOOKUP($O22,'H. VER.'!$AK$10:$AU$171,11,FALSE))</f>
        <v>0</v>
      </c>
      <c r="AL22" s="131"/>
      <c r="AN22" s="31" t="str">
        <f>AVERIAS!M21</f>
        <v/>
      </c>
      <c r="AP22" s="209" t="str">
        <f t="shared" si="26"/>
        <v>TARDE</v>
      </c>
      <c r="AQ22" s="213">
        <v>18</v>
      </c>
      <c r="AR22" s="214">
        <f>IF(AVERIAS!$J$2="INVIERNO",IF(ISNA(IF($E$2="LUNES",VLOOKUP(AQ22,'H. INV.'!$E$9:$G$271,3,FALSE),IF($E$2="SABADO",VLOOKUP(AQ22,'H. INV.'!$U$10:$W$271,3,FALSE),VLOOKUP(AQ22,'H. INV.'!$AK$10:$AM$271,3,FALSE)))),"",(IF($E$2="LUNES",VLOOKUP(AQ22,'H. INV.'!$E$9:$G$271,3,FALSE),IF($E$2="SABADO",VLOOKUP(AQ22,'H. INV.'!$U$10:$W$271,3,FALSE),VLOOKUP(AQ22,'H. INV.'!$AK$10:$AM$271,3,FALSE))))),IF(ISNA(IF($E$2="LUNES",VLOOKUP(AQ22,'H. VER.'!$E$9:$G$171,3,FALSE),IF($E$2="SABADO",VLOOKUP(AQ22,'H. VER.'!$U$10:$W$171,3,FALSE),VLOOKUP(AQ22,'H. VER.'!$AK$10:$AM$171,3,FALSE)))),"",(IF($E$2="LUNES",VLOOKUP(AQ22,'H. VER.'!$E$9:$G$171,3,FALSE),IF($E$2="SABADO",VLOOKUP(AQ22,'H. VER.'!$U$10:$W$171,3,FALSE),VLOOKUP(AQ22,'H. VER.'!$AK$10:$AM$171,3,FALSE))))))</f>
        <v>0.60416666666666663</v>
      </c>
      <c r="AS22" s="210" t="str">
        <f t="shared" si="8"/>
        <v/>
      </c>
      <c r="AT22" s="211" t="str">
        <f t="shared" si="23"/>
        <v/>
      </c>
      <c r="AU22" s="210">
        <f t="shared" si="24"/>
        <v>2</v>
      </c>
      <c r="AV22" s="212">
        <f t="shared" si="25"/>
        <v>18</v>
      </c>
      <c r="AX22" s="319">
        <v>19</v>
      </c>
      <c r="AY22" s="319" t="str">
        <f t="shared" si="9"/>
        <v/>
      </c>
      <c r="AZ22" s="322">
        <f t="shared" si="2"/>
        <v>0</v>
      </c>
      <c r="BA22" s="319" t="str">
        <f t="shared" si="10"/>
        <v/>
      </c>
      <c r="BB22" s="319" t="str">
        <f t="shared" si="11"/>
        <v/>
      </c>
      <c r="BC22" s="319" t="str">
        <f t="shared" si="12"/>
        <v/>
      </c>
      <c r="BD22" s="321" t="str">
        <f t="shared" si="13"/>
        <v/>
      </c>
      <c r="BE22" s="321" t="str">
        <f t="shared" si="14"/>
        <v/>
      </c>
      <c r="BF22" s="319" t="str">
        <f t="shared" si="15"/>
        <v/>
      </c>
      <c r="BG22" s="316" t="str">
        <f t="shared" si="16"/>
        <v/>
      </c>
      <c r="BH22" s="316" t="str">
        <f t="shared" si="17"/>
        <v/>
      </c>
      <c r="BI22" s="316" t="str">
        <f t="shared" si="18"/>
        <v/>
      </c>
      <c r="BJ22" s="316" t="str">
        <f t="shared" si="19"/>
        <v/>
      </c>
      <c r="BK22" s="316" t="str">
        <f t="shared" si="20"/>
        <v/>
      </c>
      <c r="BL22" s="316" t="str">
        <f t="shared" si="21"/>
        <v/>
      </c>
    </row>
    <row r="23" spans="1:64" ht="12.75" customHeight="1">
      <c r="A23" s="158">
        <f t="shared" si="3"/>
        <v>0</v>
      </c>
      <c r="B23" s="158">
        <f t="shared" si="4"/>
        <v>0</v>
      </c>
      <c r="C23" s="24">
        <f t="shared" si="5"/>
        <v>0</v>
      </c>
      <c r="D23" s="284">
        <f t="shared" si="6"/>
        <v>0</v>
      </c>
      <c r="E23" s="24" t="str">
        <f>IF(AVERIAS!N23="",AVERIAS!M23,AVERIAS!N23)</f>
        <v/>
      </c>
      <c r="F23" s="28"/>
      <c r="G23" s="28"/>
      <c r="H23" s="28"/>
      <c r="I23" s="25" t="str">
        <f t="shared" si="7"/>
        <v/>
      </c>
      <c r="J23" s="286">
        <f t="shared" si="1"/>
        <v>0</v>
      </c>
      <c r="K23" s="119" t="str">
        <f t="shared" si="0"/>
        <v/>
      </c>
      <c r="L23" s="29">
        <f>LOOKUP($D$2,CUADRO!$G$3:$AK$3,CUADRO!G26:AK26)</f>
        <v>0</v>
      </c>
      <c r="M23" s="30" t="str">
        <f>IF(CUADRO!C26="","",CUADRO!C26)</f>
        <v/>
      </c>
      <c r="N23" s="192">
        <v>19</v>
      </c>
      <c r="O23" s="352" t="str">
        <f t="shared" si="22"/>
        <v/>
      </c>
      <c r="P23" s="356">
        <v>2333</v>
      </c>
      <c r="Q23" s="115">
        <f>IF(AVERIAS!$J$2="INVIERNO",VLOOKUP($O23,'H. INV.'!$E$10:$N$271,3,FALSE),VLOOKUP($O23,'H. VER.'!$E$10:$N$171,3,FALSE))</f>
        <v>0</v>
      </c>
      <c r="R23" s="115">
        <f>IF(AVERIAS!$J$2="INVIERNO",VLOOKUP($O23,'H. INV.'!$E$10:$N$271,4,FALSE),VLOOKUP($O23,'H. VER.'!$E$10:$N$171,4,FALSE))</f>
        <v>0</v>
      </c>
      <c r="S23" s="115">
        <f>IF(AVERIAS!$J$2="INVIERNO",VLOOKUP($O23,'H. INV.'!$E$10:$N$271,7,FALSE),VLOOKUP($O23,'H. VER.'!$E$10:$N$171,7,FALSE))</f>
        <v>0</v>
      </c>
      <c r="T23" s="191">
        <f>IF(AVERIAS!$J$2="INVIERNO",VLOOKUP($O23,'H. INV.'!$E$10:$N$271,2,FALSE),VLOOKUP($O23,'H. VER.'!$E$10:$N$171,2,FALSE))</f>
        <v>0</v>
      </c>
      <c r="U23" s="191">
        <f>IF(AVERIAS!$J$2="INVIERNO",VLOOKUP($O23,'H. INV.'!$E$10:$N$271,9,FALSE),VLOOKUP($O23,'H. VER.'!$E$10:$N$171,9,FALSE))</f>
        <v>0</v>
      </c>
      <c r="V23" s="191">
        <f>IF(AVERIAS!$J$2="INVIERNO",VLOOKUP($O23,'H. INV.'!$E$10:$N$271,10,FALSE),VLOOKUP($O23,'H. VER.'!$E$10:$N$171,10,FALSE))</f>
        <v>0</v>
      </c>
      <c r="W23" s="191">
        <f>IF(AVERIAS!$J$2="INVIERNO",VLOOKUP($O23,'H. INV.'!$E$10:$O$271,11,FALSE),VLOOKUP($O23,'H. VER.'!$E$10:$O$171,11,FALSE))</f>
        <v>0</v>
      </c>
      <c r="X23" s="115">
        <f>IF(AVERIAS!$J$2="INVIERNO",VLOOKUP($O23,'H. INV.'!$U$10:$AD$271,3,FALSE),VLOOKUP($O23,'H. VER.'!$U$10:$AD$171,3,FALSE))</f>
        <v>0</v>
      </c>
      <c r="Y23" s="115">
        <f>IF(AVERIAS!$J$2="INVIERNO",VLOOKUP($O23,'H. INV.'!$E$10:$N$271,4,FALSE),VLOOKUP($O23,'H. VER.'!$E$10:$N$171,4,FALSE))</f>
        <v>0</v>
      </c>
      <c r="Z23" s="115">
        <f>IF(AVERIAS!$J$2="INVIERNO",VLOOKUP($O23,'H. INV.'!$U$10:$AD$271,7,FALSE),VLOOKUP($O23,'H. VER.'!$U$10:$AD$171,7,FALSE))</f>
        <v>0</v>
      </c>
      <c r="AA23" s="191">
        <f>IF(AVERIAS!$J$2="INVIERNO",VLOOKUP($O23,'H. INV.'!$U$10:$AD$271,2,FALSE),VLOOKUP($O23,'H. VER.'!$U$10:$AD$171,2,FALSE))</f>
        <v>0</v>
      </c>
      <c r="AB23" s="191">
        <f>IF(AVERIAS!$J$2="INVIERNO",VLOOKUP($O23,'H. INV.'!$U$10:$AD$271,9,FALSE),VLOOKUP($O23,'H. VER.'!$U$10:$AD$171,9,FALSE))</f>
        <v>0</v>
      </c>
      <c r="AC23" s="191">
        <f>IF(AVERIAS!$J$2="INVIERNO",VLOOKUP($O23,'H. INV.'!$U$10:$AD$271,10,FALSE),VLOOKUP($O23,'H. VER.'!$U$10:$AD$171,10,FALSE))</f>
        <v>0</v>
      </c>
      <c r="AD23" s="191">
        <f>IF(AVERIAS!$J$2="INVIERNO",VLOOKUP($O23,'H. INV.'!$U$10:$AE$271,11,FALSE),VLOOKUP($O23,'H. VER.'!$U$10:$AE$171,11,FALSE))</f>
        <v>0</v>
      </c>
      <c r="AE23" s="115">
        <f>IF(AVERIAS!$J$2="INVIERNO",VLOOKUP($O23,'H. INV.'!$AK$10:$AT$271,3,FALSE),VLOOKUP($O23,'H. VER.'!$AK$10:$AT$171,3,FALSE))</f>
        <v>0</v>
      </c>
      <c r="AF23" s="115">
        <f>IF(AVERIAS!$J$2="INVIERNO",VLOOKUP($O23,'H. INV.'!$E$10:$N$271,4,FALSE),VLOOKUP($O23,'H. VER.'!$E$10:$N$171,4,FALSE))</f>
        <v>0</v>
      </c>
      <c r="AG23" s="115">
        <f>IF(AVERIAS!$J$2="INVIERNO",VLOOKUP($O23,'H. INV.'!$AK$10:$AT$271,7,FALSE),VLOOKUP($O23,'H. VER.'!$AK$10:$AT$171,7,FALSE))</f>
        <v>0</v>
      </c>
      <c r="AH23" s="191">
        <f>IF(AVERIAS!$J$2="INVIERNO",VLOOKUP($O23,'H. INV.'!$AK$10:$AT$271,2,FALSE),VLOOKUP($O23,'H. VER.'!$AK$10:$AT$171,2,FALSE))</f>
        <v>0</v>
      </c>
      <c r="AI23" s="191">
        <f>IF(AVERIAS!$J$2="INVIERNO",VLOOKUP($O23,'H. INV.'!$AK$10:$AT$271,9,FALSE),VLOOKUP($O23,'H. VER.'!$AK$10:$AT$171,9,FALSE))</f>
        <v>0</v>
      </c>
      <c r="AJ23" s="191">
        <f>IF(AVERIAS!$J$2="INVIERNO",VLOOKUP($O23,'H. INV.'!$AK$10:$AT$271,10,FALSE),VLOOKUP($O23,'H. VER.'!$AK$10:$AT$171,10,FALSE))</f>
        <v>0</v>
      </c>
      <c r="AK23" s="191">
        <f>IF(AVERIAS!$J$2="INVIERNO",VLOOKUP($O23,'H. INV.'!$AK$10:$AU$271,11,FALSE),VLOOKUP($O23,'H. VER.'!$AK$10:$AU$171,11,FALSE))</f>
        <v>0</v>
      </c>
      <c r="AL23" s="131"/>
      <c r="AN23" s="31" t="str">
        <f>AVERIAS!M22</f>
        <v/>
      </c>
      <c r="AP23" s="209" t="str">
        <f t="shared" si="26"/>
        <v>TARDE</v>
      </c>
      <c r="AQ23" s="213">
        <v>19</v>
      </c>
      <c r="AR23" s="214">
        <f>IF(AVERIAS!$J$2="INVIERNO",IF(ISNA(IF($E$2="LUNES",VLOOKUP(AQ23,'H. INV.'!$E$9:$G$271,3,FALSE),IF($E$2="SABADO",VLOOKUP(AQ23,'H. INV.'!$U$10:$W$271,3,FALSE),VLOOKUP(AQ23,'H. INV.'!$AK$10:$AM$271,3,FALSE)))),"",(IF($E$2="LUNES",VLOOKUP(AQ23,'H. INV.'!$E$9:$G$271,3,FALSE),IF($E$2="SABADO",VLOOKUP(AQ23,'H. INV.'!$U$10:$W$271,3,FALSE),VLOOKUP(AQ23,'H. INV.'!$AK$10:$AM$271,3,FALSE))))),IF(ISNA(IF($E$2="LUNES",VLOOKUP(AQ23,'H. VER.'!$E$9:$G$171,3,FALSE),IF($E$2="SABADO",VLOOKUP(AQ23,'H. VER.'!$U$10:$W$171,3,FALSE),VLOOKUP(AQ23,'H. VER.'!$AK$10:$AM$171,3,FALSE)))),"",(IF($E$2="LUNES",VLOOKUP(AQ23,'H. VER.'!$E$9:$G$171,3,FALSE),IF($E$2="SABADO",VLOOKUP(AQ23,'H. VER.'!$U$10:$W$171,3,FALSE),VLOOKUP(AQ23,'H. VER.'!$AK$10:$AM$171,3,FALSE))))))</f>
        <v>0.60555555555555551</v>
      </c>
      <c r="AS23" s="210" t="str">
        <f t="shared" si="8"/>
        <v/>
      </c>
      <c r="AT23" s="211" t="str">
        <f t="shared" si="23"/>
        <v/>
      </c>
      <c r="AU23" s="210">
        <f t="shared" si="24"/>
        <v>3</v>
      </c>
      <c r="AV23" s="212">
        <f t="shared" si="25"/>
        <v>19</v>
      </c>
      <c r="AX23" s="319">
        <v>20</v>
      </c>
      <c r="AY23" s="319" t="str">
        <f t="shared" si="9"/>
        <v/>
      </c>
      <c r="AZ23" s="322">
        <f t="shared" si="2"/>
        <v>0</v>
      </c>
      <c r="BA23" s="319" t="str">
        <f t="shared" si="10"/>
        <v/>
      </c>
      <c r="BB23" s="319" t="str">
        <f t="shared" si="11"/>
        <v/>
      </c>
      <c r="BC23" s="319" t="str">
        <f t="shared" si="12"/>
        <v/>
      </c>
      <c r="BD23" s="321" t="str">
        <f t="shared" si="13"/>
        <v/>
      </c>
      <c r="BE23" s="321" t="str">
        <f t="shared" si="14"/>
        <v/>
      </c>
      <c r="BF23" s="319" t="str">
        <f t="shared" si="15"/>
        <v/>
      </c>
      <c r="BG23" s="316" t="str">
        <f t="shared" si="16"/>
        <v/>
      </c>
      <c r="BH23" s="316" t="str">
        <f t="shared" si="17"/>
        <v/>
      </c>
      <c r="BI23" s="316" t="str">
        <f t="shared" si="18"/>
        <v/>
      </c>
      <c r="BJ23" s="316" t="str">
        <f t="shared" si="19"/>
        <v/>
      </c>
      <c r="BK23" s="316" t="str">
        <f t="shared" si="20"/>
        <v/>
      </c>
      <c r="BL23" s="316" t="str">
        <f t="shared" si="21"/>
        <v/>
      </c>
    </row>
    <row r="24" spans="1:64" ht="12.75" customHeight="1">
      <c r="A24" s="158">
        <f t="shared" si="3"/>
        <v>0</v>
      </c>
      <c r="B24" s="158">
        <f t="shared" si="4"/>
        <v>0</v>
      </c>
      <c r="C24" s="24">
        <f t="shared" si="5"/>
        <v>0</v>
      </c>
      <c r="D24" s="284">
        <f t="shared" si="6"/>
        <v>0</v>
      </c>
      <c r="E24" s="24" t="str">
        <f>IF(AVERIAS!N24="",AVERIAS!M24,AVERIAS!N24)</f>
        <v/>
      </c>
      <c r="F24" s="28"/>
      <c r="G24" s="28"/>
      <c r="H24" s="28"/>
      <c r="I24" s="25" t="str">
        <f t="shared" si="7"/>
        <v/>
      </c>
      <c r="J24" s="286">
        <f t="shared" si="1"/>
        <v>0</v>
      </c>
      <c r="K24" s="119" t="str">
        <f t="shared" si="0"/>
        <v/>
      </c>
      <c r="L24" s="29">
        <f>LOOKUP($D$2,CUADRO!$G$3:$AK$3,CUADRO!G27:AK27)</f>
        <v>0</v>
      </c>
      <c r="M24" s="30" t="str">
        <f>IF(CUADRO!C27="","",CUADRO!C27)</f>
        <v/>
      </c>
      <c r="N24" s="192">
        <v>20</v>
      </c>
      <c r="O24" s="352" t="str">
        <f t="shared" si="22"/>
        <v/>
      </c>
      <c r="P24" s="356">
        <v>2339</v>
      </c>
      <c r="Q24" s="115">
        <f>IF(AVERIAS!$J$2="INVIERNO",VLOOKUP($O24,'H. INV.'!$E$10:$N$271,3,FALSE),VLOOKUP($O24,'H. VER.'!$E$10:$N$171,3,FALSE))</f>
        <v>0</v>
      </c>
      <c r="R24" s="115">
        <f>IF(AVERIAS!$J$2="INVIERNO",VLOOKUP($O24,'H. INV.'!$E$10:$N$271,4,FALSE),VLOOKUP($O24,'H. VER.'!$E$10:$N$171,4,FALSE))</f>
        <v>0</v>
      </c>
      <c r="S24" s="115">
        <f>IF(AVERIAS!$J$2="INVIERNO",VLOOKUP($O24,'H. INV.'!$E$10:$N$271,7,FALSE),VLOOKUP($O24,'H. VER.'!$E$10:$N$171,7,FALSE))</f>
        <v>0</v>
      </c>
      <c r="T24" s="191">
        <f>IF(AVERIAS!$J$2="INVIERNO",VLOOKUP($O24,'H. INV.'!$E$10:$N$271,2,FALSE),VLOOKUP($O24,'H. VER.'!$E$10:$N$171,2,FALSE))</f>
        <v>0</v>
      </c>
      <c r="U24" s="191">
        <f>IF(AVERIAS!$J$2="INVIERNO",VLOOKUP($O24,'H. INV.'!$E$10:$N$271,9,FALSE),VLOOKUP($O24,'H. VER.'!$E$10:$N$171,9,FALSE))</f>
        <v>0</v>
      </c>
      <c r="V24" s="191">
        <f>IF(AVERIAS!$J$2="INVIERNO",VLOOKUP($O24,'H. INV.'!$E$10:$N$271,10,FALSE),VLOOKUP($O24,'H. VER.'!$E$10:$N$171,10,FALSE))</f>
        <v>0</v>
      </c>
      <c r="W24" s="191">
        <f>IF(AVERIAS!$J$2="INVIERNO",VLOOKUP($O24,'H. INV.'!$E$10:$O$271,11,FALSE),VLOOKUP($O24,'H. VER.'!$E$10:$O$171,11,FALSE))</f>
        <v>0</v>
      </c>
      <c r="X24" s="115">
        <f>IF(AVERIAS!$J$2="INVIERNO",VLOOKUP($O24,'H. INV.'!$U$10:$AD$271,3,FALSE),VLOOKUP($O24,'H. VER.'!$U$10:$AD$171,3,FALSE))</f>
        <v>0</v>
      </c>
      <c r="Y24" s="115">
        <f>IF(AVERIAS!$J$2="INVIERNO",VLOOKUP($O24,'H. INV.'!$E$10:$N$271,4,FALSE),VLOOKUP($O24,'H. VER.'!$E$10:$N$171,4,FALSE))</f>
        <v>0</v>
      </c>
      <c r="Z24" s="115">
        <f>IF(AVERIAS!$J$2="INVIERNO",VLOOKUP($O24,'H. INV.'!$U$10:$AD$271,7,FALSE),VLOOKUP($O24,'H. VER.'!$U$10:$AD$171,7,FALSE))</f>
        <v>0</v>
      </c>
      <c r="AA24" s="191">
        <f>IF(AVERIAS!$J$2="INVIERNO",VLOOKUP($O24,'H. INV.'!$U$10:$AD$271,2,FALSE),VLOOKUP($O24,'H. VER.'!$U$10:$AD$171,2,FALSE))</f>
        <v>0</v>
      </c>
      <c r="AB24" s="191">
        <f>IF(AVERIAS!$J$2="INVIERNO",VLOOKUP($O24,'H. INV.'!$U$10:$AD$271,9,FALSE),VLOOKUP($O24,'H. VER.'!$U$10:$AD$171,9,FALSE))</f>
        <v>0</v>
      </c>
      <c r="AC24" s="191">
        <f>IF(AVERIAS!$J$2="INVIERNO",VLOOKUP($O24,'H. INV.'!$U$10:$AD$271,10,FALSE),VLOOKUP($O24,'H. VER.'!$U$10:$AD$171,10,FALSE))</f>
        <v>0</v>
      </c>
      <c r="AD24" s="191">
        <f>IF(AVERIAS!$J$2="INVIERNO",VLOOKUP($O24,'H. INV.'!$U$10:$AE$271,11,FALSE),VLOOKUP($O24,'H. VER.'!$U$10:$AE$171,11,FALSE))</f>
        <v>0</v>
      </c>
      <c r="AE24" s="115">
        <f>IF(AVERIAS!$J$2="INVIERNO",VLOOKUP($O24,'H. INV.'!$AK$10:$AT$271,3,FALSE),VLOOKUP($O24,'H. VER.'!$AK$10:$AT$171,3,FALSE))</f>
        <v>0</v>
      </c>
      <c r="AF24" s="115">
        <f>IF(AVERIAS!$J$2="INVIERNO",VLOOKUP($O24,'H. INV.'!$E$10:$N$271,4,FALSE),VLOOKUP($O24,'H. VER.'!$E$10:$N$171,4,FALSE))</f>
        <v>0</v>
      </c>
      <c r="AG24" s="115">
        <f>IF(AVERIAS!$J$2="INVIERNO",VLOOKUP($O24,'H. INV.'!$AK$10:$AT$271,7,FALSE),VLOOKUP($O24,'H. VER.'!$AK$10:$AT$171,7,FALSE))</f>
        <v>0</v>
      </c>
      <c r="AH24" s="191">
        <f>IF(AVERIAS!$J$2="INVIERNO",VLOOKUP($O24,'H. INV.'!$AK$10:$AT$271,2,FALSE),VLOOKUP($O24,'H. VER.'!$AK$10:$AT$171,2,FALSE))</f>
        <v>0</v>
      </c>
      <c r="AI24" s="191">
        <f>IF(AVERIAS!$J$2="INVIERNO",VLOOKUP($O24,'H. INV.'!$AK$10:$AT$271,9,FALSE),VLOOKUP($O24,'H. VER.'!$AK$10:$AT$171,9,FALSE))</f>
        <v>0</v>
      </c>
      <c r="AJ24" s="191">
        <f>IF(AVERIAS!$J$2="INVIERNO",VLOOKUP($O24,'H. INV.'!$AK$10:$AT$271,10,FALSE),VLOOKUP($O24,'H. VER.'!$AK$10:$AT$171,10,FALSE))</f>
        <v>0</v>
      </c>
      <c r="AK24" s="191">
        <f>IF(AVERIAS!$J$2="INVIERNO",VLOOKUP($O24,'H. INV.'!$AK$10:$AU$271,11,FALSE),VLOOKUP($O24,'H. VER.'!$AK$10:$AU$171,11,FALSE))</f>
        <v>0</v>
      </c>
      <c r="AL24" s="131"/>
      <c r="AN24" s="31" t="str">
        <f>AVERIAS!M23</f>
        <v/>
      </c>
      <c r="AP24" s="209" t="str">
        <f t="shared" si="26"/>
        <v>TARDE</v>
      </c>
      <c r="AQ24" s="213">
        <v>20</v>
      </c>
      <c r="AR24" s="214">
        <f>IF(AVERIAS!$J$2="INVIERNO",IF(ISNA(IF($E$2="LUNES",VLOOKUP(AQ24,'H. INV.'!$E$9:$G$271,3,FALSE),IF($E$2="SABADO",VLOOKUP(AQ24,'H. INV.'!$U$10:$W$271,3,FALSE),VLOOKUP(AQ24,'H. INV.'!$AK$10:$AM$271,3,FALSE)))),"",(IF($E$2="LUNES",VLOOKUP(AQ24,'H. INV.'!$E$9:$G$271,3,FALSE),IF($E$2="SABADO",VLOOKUP(AQ24,'H. INV.'!$U$10:$W$271,3,FALSE),VLOOKUP(AQ24,'H. INV.'!$AK$10:$AM$271,3,FALSE))))),IF(ISNA(IF($E$2="LUNES",VLOOKUP(AQ24,'H. VER.'!$E$9:$G$171,3,FALSE),IF($E$2="SABADO",VLOOKUP(AQ24,'H. VER.'!$U$10:$W$171,3,FALSE),VLOOKUP(AQ24,'H. VER.'!$AK$10:$AM$171,3,FALSE)))),"",(IF($E$2="LUNES",VLOOKUP(AQ24,'H. VER.'!$E$9:$G$171,3,FALSE),IF($E$2="SABADO",VLOOKUP(AQ24,'H. VER.'!$U$10:$W$171,3,FALSE),VLOOKUP(AQ24,'H. VER.'!$AK$10:$AM$171,3,FALSE))))))</f>
        <v>0.60763888888888895</v>
      </c>
      <c r="AS24" s="210" t="str">
        <f t="shared" si="8"/>
        <v/>
      </c>
      <c r="AT24" s="211" t="str">
        <f t="shared" si="23"/>
        <v/>
      </c>
      <c r="AU24" s="210">
        <f t="shared" si="24"/>
        <v>4</v>
      </c>
      <c r="AV24" s="212">
        <f t="shared" si="25"/>
        <v>20</v>
      </c>
      <c r="AX24" s="319">
        <v>21</v>
      </c>
      <c r="AY24" s="319" t="str">
        <f t="shared" si="9"/>
        <v/>
      </c>
      <c r="AZ24" s="322">
        <f t="shared" si="2"/>
        <v>0</v>
      </c>
      <c r="BA24" s="319" t="str">
        <f t="shared" si="10"/>
        <v/>
      </c>
      <c r="BB24" s="319" t="str">
        <f t="shared" si="11"/>
        <v/>
      </c>
      <c r="BC24" s="319" t="str">
        <f t="shared" si="12"/>
        <v/>
      </c>
      <c r="BD24" s="321" t="str">
        <f t="shared" si="13"/>
        <v/>
      </c>
      <c r="BE24" s="321" t="str">
        <f t="shared" si="14"/>
        <v/>
      </c>
      <c r="BF24" s="319" t="str">
        <f t="shared" si="15"/>
        <v/>
      </c>
      <c r="BG24" s="316" t="str">
        <f t="shared" si="16"/>
        <v/>
      </c>
      <c r="BH24" s="316" t="str">
        <f t="shared" si="17"/>
        <v/>
      </c>
      <c r="BI24" s="316" t="str">
        <f t="shared" si="18"/>
        <v/>
      </c>
      <c r="BJ24" s="316" t="str">
        <f t="shared" si="19"/>
        <v/>
      </c>
      <c r="BK24" s="316" t="str">
        <f t="shared" si="20"/>
        <v/>
      </c>
      <c r="BL24" s="316" t="str">
        <f t="shared" si="21"/>
        <v/>
      </c>
    </row>
    <row r="25" spans="1:64" ht="12.75" customHeight="1">
      <c r="A25" s="158">
        <f t="shared" si="3"/>
        <v>0</v>
      </c>
      <c r="B25" s="158">
        <f t="shared" si="4"/>
        <v>0</v>
      </c>
      <c r="C25" s="24">
        <f t="shared" si="5"/>
        <v>0</v>
      </c>
      <c r="D25" s="284">
        <f t="shared" si="6"/>
        <v>0</v>
      </c>
      <c r="E25" s="24" t="str">
        <f>IF(AVERIAS!N25="",AVERIAS!M25,AVERIAS!N25)</f>
        <v/>
      </c>
      <c r="F25" s="28"/>
      <c r="G25" s="28"/>
      <c r="H25" s="28"/>
      <c r="I25" s="25" t="str">
        <f t="shared" si="7"/>
        <v/>
      </c>
      <c r="J25" s="286">
        <f t="shared" si="1"/>
        <v>0</v>
      </c>
      <c r="K25" s="119" t="str">
        <f t="shared" si="0"/>
        <v/>
      </c>
      <c r="L25" s="29">
        <f>LOOKUP($D$2,CUADRO!$G$3:$AK$3,CUADRO!G28:AK28)</f>
        <v>0</v>
      </c>
      <c r="M25" s="30" t="str">
        <f>IF(CUADRO!C28="","",CUADRO!C28)</f>
        <v/>
      </c>
      <c r="N25" s="192">
        <v>21</v>
      </c>
      <c r="O25" s="352" t="str">
        <f t="shared" si="22"/>
        <v/>
      </c>
      <c r="P25" s="356">
        <v>2353</v>
      </c>
      <c r="Q25" s="115">
        <f>IF(AVERIAS!$J$2="INVIERNO",VLOOKUP($O25,'H. INV.'!$E$10:$N$271,3,FALSE),VLOOKUP($O25,'H. VER.'!$E$10:$N$171,3,FALSE))</f>
        <v>0</v>
      </c>
      <c r="R25" s="115">
        <f>IF(AVERIAS!$J$2="INVIERNO",VLOOKUP($O25,'H. INV.'!$E$10:$N$271,4,FALSE),VLOOKUP($O25,'H. VER.'!$E$10:$N$171,4,FALSE))</f>
        <v>0</v>
      </c>
      <c r="S25" s="115">
        <f>IF(AVERIAS!$J$2="INVIERNO",VLOOKUP($O25,'H. INV.'!$E$10:$N$271,7,FALSE),VLOOKUP($O25,'H. VER.'!$E$10:$N$171,7,FALSE))</f>
        <v>0</v>
      </c>
      <c r="T25" s="191">
        <f>IF(AVERIAS!$J$2="INVIERNO",VLOOKUP($O25,'H. INV.'!$E$10:$N$271,2,FALSE),VLOOKUP($O25,'H. VER.'!$E$10:$N$171,2,FALSE))</f>
        <v>0</v>
      </c>
      <c r="U25" s="191">
        <f>IF(AVERIAS!$J$2="INVIERNO",VLOOKUP($O25,'H. INV.'!$E$10:$N$271,9,FALSE),VLOOKUP($O25,'H. VER.'!$E$10:$N$171,9,FALSE))</f>
        <v>0</v>
      </c>
      <c r="V25" s="191">
        <f>IF(AVERIAS!$J$2="INVIERNO",VLOOKUP($O25,'H. INV.'!$E$10:$N$271,10,FALSE),VLOOKUP($O25,'H. VER.'!$E$10:$N$171,10,FALSE))</f>
        <v>0</v>
      </c>
      <c r="W25" s="191">
        <f>IF(AVERIAS!$J$2="INVIERNO",VLOOKUP($O25,'H. INV.'!$E$10:$O$271,11,FALSE),VLOOKUP($O25,'H. VER.'!$E$10:$O$171,11,FALSE))</f>
        <v>0</v>
      </c>
      <c r="X25" s="115">
        <f>IF(AVERIAS!$J$2="INVIERNO",VLOOKUP($O25,'H. INV.'!$U$10:$AD$271,3,FALSE),VLOOKUP($O25,'H. VER.'!$U$10:$AD$171,3,FALSE))</f>
        <v>0</v>
      </c>
      <c r="Y25" s="115">
        <f>IF(AVERIAS!$J$2="INVIERNO",VLOOKUP($O25,'H. INV.'!$E$10:$N$271,4,FALSE),VLOOKUP($O25,'H. VER.'!$E$10:$N$171,4,FALSE))</f>
        <v>0</v>
      </c>
      <c r="Z25" s="115">
        <f>IF(AVERIAS!$J$2="INVIERNO",VLOOKUP($O25,'H. INV.'!$U$10:$AD$271,7,FALSE),VLOOKUP($O25,'H. VER.'!$U$10:$AD$171,7,FALSE))</f>
        <v>0</v>
      </c>
      <c r="AA25" s="191">
        <f>IF(AVERIAS!$J$2="INVIERNO",VLOOKUP($O25,'H. INV.'!$U$10:$AD$271,2,FALSE),VLOOKUP($O25,'H. VER.'!$U$10:$AD$171,2,FALSE))</f>
        <v>0</v>
      </c>
      <c r="AB25" s="191">
        <f>IF(AVERIAS!$J$2="INVIERNO",VLOOKUP($O25,'H. INV.'!$U$10:$AD$271,9,FALSE),VLOOKUP($O25,'H. VER.'!$U$10:$AD$171,9,FALSE))</f>
        <v>0</v>
      </c>
      <c r="AC25" s="191">
        <f>IF(AVERIAS!$J$2="INVIERNO",VLOOKUP($O25,'H. INV.'!$U$10:$AD$271,10,FALSE),VLOOKUP($O25,'H. VER.'!$U$10:$AD$171,10,FALSE))</f>
        <v>0</v>
      </c>
      <c r="AD25" s="191">
        <f>IF(AVERIAS!$J$2="INVIERNO",VLOOKUP($O25,'H. INV.'!$U$10:$AE$271,11,FALSE),VLOOKUP($O25,'H. VER.'!$U$10:$AE$171,11,FALSE))</f>
        <v>0</v>
      </c>
      <c r="AE25" s="115">
        <f>IF(AVERIAS!$J$2="INVIERNO",VLOOKUP($O25,'H. INV.'!$AK$10:$AT$271,3,FALSE),VLOOKUP($O25,'H. VER.'!$AK$10:$AT$171,3,FALSE))</f>
        <v>0</v>
      </c>
      <c r="AF25" s="115">
        <f>IF(AVERIAS!$J$2="INVIERNO",VLOOKUP($O25,'H. INV.'!$E$10:$N$271,4,FALSE),VLOOKUP($O25,'H. VER.'!$E$10:$N$171,4,FALSE))</f>
        <v>0</v>
      </c>
      <c r="AG25" s="115">
        <f>IF(AVERIAS!$J$2="INVIERNO",VLOOKUP($O25,'H. INV.'!$AK$10:$AT$271,7,FALSE),VLOOKUP($O25,'H. VER.'!$AK$10:$AT$171,7,FALSE))</f>
        <v>0</v>
      </c>
      <c r="AH25" s="191">
        <f>IF(AVERIAS!$J$2="INVIERNO",VLOOKUP($O25,'H. INV.'!$AK$10:$AT$271,2,FALSE),VLOOKUP($O25,'H. VER.'!$AK$10:$AT$171,2,FALSE))</f>
        <v>0</v>
      </c>
      <c r="AI25" s="191">
        <f>IF(AVERIAS!$J$2="INVIERNO",VLOOKUP($O25,'H. INV.'!$AK$10:$AT$271,9,FALSE),VLOOKUP($O25,'H. VER.'!$AK$10:$AT$171,9,FALSE))</f>
        <v>0</v>
      </c>
      <c r="AJ25" s="191">
        <f>IF(AVERIAS!$J$2="INVIERNO",VLOOKUP($O25,'H. INV.'!$AK$10:$AT$271,10,FALSE),VLOOKUP($O25,'H. VER.'!$AK$10:$AT$171,10,FALSE))</f>
        <v>0</v>
      </c>
      <c r="AK25" s="191">
        <f>IF(AVERIAS!$J$2="INVIERNO",VLOOKUP($O25,'H. INV.'!$AK$10:$AU$271,11,FALSE),VLOOKUP($O25,'H. VER.'!$AK$10:$AU$171,11,FALSE))</f>
        <v>0</v>
      </c>
      <c r="AL25" s="131"/>
      <c r="AN25" s="31" t="str">
        <f>AVERIAS!M24</f>
        <v/>
      </c>
      <c r="AP25" s="209" t="str">
        <f t="shared" si="26"/>
        <v>TARDE</v>
      </c>
      <c r="AQ25" s="213">
        <v>21</v>
      </c>
      <c r="AR25" s="214">
        <f>IF(AVERIAS!$J$2="INVIERNO",IF(ISNA(IF($E$2="LUNES",VLOOKUP(AQ25,'H. INV.'!$E$9:$G$271,3,FALSE),IF($E$2="SABADO",VLOOKUP(AQ25,'H. INV.'!$U$10:$W$271,3,FALSE),VLOOKUP(AQ25,'H. INV.'!$AK$10:$AM$271,3,FALSE)))),"",(IF($E$2="LUNES",VLOOKUP(AQ25,'H. INV.'!$E$9:$G$271,3,FALSE),IF($E$2="SABADO",VLOOKUP(AQ25,'H. INV.'!$U$10:$W$271,3,FALSE),VLOOKUP(AQ25,'H. INV.'!$AK$10:$AM$271,3,FALSE))))),IF(ISNA(IF($E$2="LUNES",VLOOKUP(AQ25,'H. VER.'!$E$9:$G$171,3,FALSE),IF($E$2="SABADO",VLOOKUP(AQ25,'H. VER.'!$U$10:$W$171,3,FALSE),VLOOKUP(AQ25,'H. VER.'!$AK$10:$AM$171,3,FALSE)))),"",(IF($E$2="LUNES",VLOOKUP(AQ25,'H. VER.'!$E$9:$G$171,3,FALSE),IF($E$2="SABADO",VLOOKUP(AQ25,'H. VER.'!$U$10:$W$171,3,FALSE),VLOOKUP(AQ25,'H. VER.'!$AK$10:$AM$171,3,FALSE))))))</f>
        <v>0.60763888888888895</v>
      </c>
      <c r="AS25" s="210" t="str">
        <f t="shared" si="8"/>
        <v/>
      </c>
      <c r="AT25" s="211" t="str">
        <f t="shared" si="23"/>
        <v/>
      </c>
      <c r="AU25" s="210">
        <f t="shared" si="24"/>
        <v>5</v>
      </c>
      <c r="AV25" s="212">
        <f t="shared" si="25"/>
        <v>21</v>
      </c>
      <c r="AX25" s="319">
        <v>22</v>
      </c>
      <c r="AY25" s="319" t="str">
        <f t="shared" si="9"/>
        <v/>
      </c>
      <c r="AZ25" s="322">
        <f t="shared" si="2"/>
        <v>0</v>
      </c>
      <c r="BA25" s="319" t="str">
        <f t="shared" si="10"/>
        <v/>
      </c>
      <c r="BB25" s="319" t="str">
        <f t="shared" si="11"/>
        <v/>
      </c>
      <c r="BC25" s="319" t="str">
        <f t="shared" si="12"/>
        <v/>
      </c>
      <c r="BD25" s="321" t="str">
        <f t="shared" si="13"/>
        <v/>
      </c>
      <c r="BE25" s="321" t="str">
        <f t="shared" si="14"/>
        <v/>
      </c>
      <c r="BF25" s="319" t="str">
        <f t="shared" si="15"/>
        <v/>
      </c>
      <c r="BG25" s="316" t="str">
        <f t="shared" si="16"/>
        <v/>
      </c>
      <c r="BH25" s="316" t="str">
        <f t="shared" si="17"/>
        <v/>
      </c>
      <c r="BI25" s="316" t="str">
        <f t="shared" si="18"/>
        <v/>
      </c>
      <c r="BJ25" s="316" t="str">
        <f t="shared" si="19"/>
        <v/>
      </c>
      <c r="BK25" s="316" t="str">
        <f t="shared" si="20"/>
        <v/>
      </c>
      <c r="BL25" s="316" t="str">
        <f t="shared" si="21"/>
        <v/>
      </c>
    </row>
    <row r="26" spans="1:64" ht="12.75" customHeight="1">
      <c r="A26" s="158">
        <f t="shared" si="3"/>
        <v>0</v>
      </c>
      <c r="B26" s="158">
        <f t="shared" si="4"/>
        <v>0</v>
      </c>
      <c r="C26" s="24">
        <f t="shared" si="5"/>
        <v>0</v>
      </c>
      <c r="D26" s="284">
        <f t="shared" si="6"/>
        <v>0</v>
      </c>
      <c r="E26" s="24" t="str">
        <f>IF(AVERIAS!N26="",AVERIAS!M26,AVERIAS!N26)</f>
        <v/>
      </c>
      <c r="F26" s="28"/>
      <c r="G26" s="28"/>
      <c r="H26" s="28"/>
      <c r="I26" s="25" t="str">
        <f t="shared" si="7"/>
        <v/>
      </c>
      <c r="J26" s="286">
        <f t="shared" si="1"/>
        <v>0</v>
      </c>
      <c r="K26" s="119" t="str">
        <f t="shared" si="0"/>
        <v/>
      </c>
      <c r="L26" s="29">
        <f>LOOKUP($D$2,CUADRO!$G$3:$AK$3,CUADRO!G29:AK29)</f>
        <v>0</v>
      </c>
      <c r="M26" s="30" t="str">
        <f>IF(CUADRO!C29="","",CUADRO!C29)</f>
        <v/>
      </c>
      <c r="N26" s="192">
        <v>22</v>
      </c>
      <c r="O26" s="352" t="str">
        <f t="shared" si="22"/>
        <v/>
      </c>
      <c r="P26" s="356">
        <v>2368</v>
      </c>
      <c r="Q26" s="115">
        <f>IF(AVERIAS!$J$2="INVIERNO",VLOOKUP($O26,'H. INV.'!$E$10:$N$271,3,FALSE),VLOOKUP($O26,'H. VER.'!$E$10:$N$171,3,FALSE))</f>
        <v>0</v>
      </c>
      <c r="R26" s="115">
        <f>IF(AVERIAS!$J$2="INVIERNO",VLOOKUP($O26,'H. INV.'!$E$10:$N$271,4,FALSE),VLOOKUP($O26,'H. VER.'!$E$10:$N$171,4,FALSE))</f>
        <v>0</v>
      </c>
      <c r="S26" s="115">
        <f>IF(AVERIAS!$J$2="INVIERNO",VLOOKUP($O26,'H. INV.'!$E$10:$N$271,7,FALSE),VLOOKUP($O26,'H. VER.'!$E$10:$N$171,7,FALSE))</f>
        <v>0</v>
      </c>
      <c r="T26" s="191">
        <f>IF(AVERIAS!$J$2="INVIERNO",VLOOKUP($O26,'H. INV.'!$E$10:$N$271,2,FALSE),VLOOKUP($O26,'H. VER.'!$E$10:$N$171,2,FALSE))</f>
        <v>0</v>
      </c>
      <c r="U26" s="191">
        <f>IF(AVERIAS!$J$2="INVIERNO",VLOOKUP($O26,'H. INV.'!$E$10:$N$271,9,FALSE),VLOOKUP($O26,'H. VER.'!$E$10:$N$171,9,FALSE))</f>
        <v>0</v>
      </c>
      <c r="V26" s="191">
        <f>IF(AVERIAS!$J$2="INVIERNO",VLOOKUP($O26,'H. INV.'!$E$10:$N$271,10,FALSE),VLOOKUP($O26,'H. VER.'!$E$10:$N$171,10,FALSE))</f>
        <v>0</v>
      </c>
      <c r="W26" s="191">
        <f>IF(AVERIAS!$J$2="INVIERNO",VLOOKUP($O26,'H. INV.'!$E$10:$O$271,11,FALSE),VLOOKUP($O26,'H. VER.'!$E$10:$O$171,11,FALSE))</f>
        <v>0</v>
      </c>
      <c r="X26" s="115">
        <f>IF(AVERIAS!$J$2="INVIERNO",VLOOKUP($O26,'H. INV.'!$U$10:$AD$271,3,FALSE),VLOOKUP($O26,'H. VER.'!$U$10:$AD$171,3,FALSE))</f>
        <v>0</v>
      </c>
      <c r="Y26" s="115">
        <f>IF(AVERIAS!$J$2="INVIERNO",VLOOKUP($O26,'H. INV.'!$E$10:$N$271,4,FALSE),VLOOKUP($O26,'H. VER.'!$E$10:$N$171,4,FALSE))</f>
        <v>0</v>
      </c>
      <c r="Z26" s="115">
        <f>IF(AVERIAS!$J$2="INVIERNO",VLOOKUP($O26,'H. INV.'!$U$10:$AD$271,7,FALSE),VLOOKUP($O26,'H. VER.'!$U$10:$AD$171,7,FALSE))</f>
        <v>0</v>
      </c>
      <c r="AA26" s="191">
        <f>IF(AVERIAS!$J$2="INVIERNO",VLOOKUP($O26,'H. INV.'!$U$10:$AD$271,2,FALSE),VLOOKUP($O26,'H. VER.'!$U$10:$AD$171,2,FALSE))</f>
        <v>0</v>
      </c>
      <c r="AB26" s="191">
        <f>IF(AVERIAS!$J$2="INVIERNO",VLOOKUP($O26,'H. INV.'!$U$10:$AD$271,9,FALSE),VLOOKUP($O26,'H. VER.'!$U$10:$AD$171,9,FALSE))</f>
        <v>0</v>
      </c>
      <c r="AC26" s="191">
        <f>IF(AVERIAS!$J$2="INVIERNO",VLOOKUP($O26,'H. INV.'!$U$10:$AD$271,10,FALSE),VLOOKUP($O26,'H. VER.'!$U$10:$AD$171,10,FALSE))</f>
        <v>0</v>
      </c>
      <c r="AD26" s="191">
        <f>IF(AVERIAS!$J$2="INVIERNO",VLOOKUP($O26,'H. INV.'!$U$10:$AE$271,11,FALSE),VLOOKUP($O26,'H. VER.'!$U$10:$AE$171,11,FALSE))</f>
        <v>0</v>
      </c>
      <c r="AE26" s="115">
        <f>IF(AVERIAS!$J$2="INVIERNO",VLOOKUP($O26,'H. INV.'!$AK$10:$AT$271,3,FALSE),VLOOKUP($O26,'H. VER.'!$AK$10:$AT$171,3,FALSE))</f>
        <v>0</v>
      </c>
      <c r="AF26" s="115">
        <f>IF(AVERIAS!$J$2="INVIERNO",VLOOKUP($O26,'H. INV.'!$E$10:$N$271,4,FALSE),VLOOKUP($O26,'H. VER.'!$E$10:$N$171,4,FALSE))</f>
        <v>0</v>
      </c>
      <c r="AG26" s="115">
        <f>IF(AVERIAS!$J$2="INVIERNO",VLOOKUP($O26,'H. INV.'!$AK$10:$AT$271,7,FALSE),VLOOKUP($O26,'H. VER.'!$AK$10:$AT$171,7,FALSE))</f>
        <v>0</v>
      </c>
      <c r="AH26" s="191">
        <f>IF(AVERIAS!$J$2="INVIERNO",VLOOKUP($O26,'H. INV.'!$AK$10:$AT$271,2,FALSE),VLOOKUP($O26,'H. VER.'!$AK$10:$AT$171,2,FALSE))</f>
        <v>0</v>
      </c>
      <c r="AI26" s="191">
        <f>IF(AVERIAS!$J$2="INVIERNO",VLOOKUP($O26,'H. INV.'!$AK$10:$AT$271,9,FALSE),VLOOKUP($O26,'H. VER.'!$AK$10:$AT$171,9,FALSE))</f>
        <v>0</v>
      </c>
      <c r="AJ26" s="191">
        <f>IF(AVERIAS!$J$2="INVIERNO",VLOOKUP($O26,'H. INV.'!$AK$10:$AT$271,10,FALSE),VLOOKUP($O26,'H. VER.'!$AK$10:$AT$171,10,FALSE))</f>
        <v>0</v>
      </c>
      <c r="AK26" s="191">
        <f>IF(AVERIAS!$J$2="INVIERNO",VLOOKUP($O26,'H. INV.'!$AK$10:$AU$271,11,FALSE),VLOOKUP($O26,'H. VER.'!$AK$10:$AU$171,11,FALSE))</f>
        <v>0</v>
      </c>
      <c r="AL26" s="131"/>
      <c r="AN26" s="31" t="str">
        <f>AVERIAS!M25</f>
        <v/>
      </c>
      <c r="AP26" s="209" t="str">
        <f t="shared" si="26"/>
        <v>TARDE</v>
      </c>
      <c r="AQ26" s="213">
        <v>22</v>
      </c>
      <c r="AR26" s="214">
        <f>IF(AVERIAS!$J$2="INVIERNO",IF(ISNA(IF($E$2="LUNES",VLOOKUP(AQ26,'H. INV.'!$E$9:$G$271,3,FALSE),IF($E$2="SABADO",VLOOKUP(AQ26,'H. INV.'!$U$10:$W$271,3,FALSE),VLOOKUP(AQ26,'H. INV.'!$AK$10:$AM$271,3,FALSE)))),"",(IF($E$2="LUNES",VLOOKUP(AQ26,'H. INV.'!$E$9:$G$271,3,FALSE),IF($E$2="SABADO",VLOOKUP(AQ26,'H. INV.'!$U$10:$W$271,3,FALSE),VLOOKUP(AQ26,'H. INV.'!$AK$10:$AM$271,3,FALSE))))),IF(ISNA(IF($E$2="LUNES",VLOOKUP(AQ26,'H. VER.'!$E$9:$G$171,3,FALSE),IF($E$2="SABADO",VLOOKUP(AQ26,'H. VER.'!$U$10:$W$171,3,FALSE),VLOOKUP(AQ26,'H. VER.'!$AK$10:$AM$171,3,FALSE)))),"",(IF($E$2="LUNES",VLOOKUP(AQ26,'H. VER.'!$E$9:$G$171,3,FALSE),IF($E$2="SABADO",VLOOKUP(AQ26,'H. VER.'!$U$10:$W$171,3,FALSE),VLOOKUP(AQ26,'H. VER.'!$AK$10:$AM$171,3,FALSE))))))</f>
        <v>0.60763888888888895</v>
      </c>
      <c r="AS26" s="210" t="str">
        <f t="shared" si="8"/>
        <v/>
      </c>
      <c r="AT26" s="211" t="str">
        <f t="shared" si="23"/>
        <v/>
      </c>
      <c r="AU26" s="210">
        <f t="shared" si="24"/>
        <v>6</v>
      </c>
      <c r="AV26" s="212">
        <f t="shared" si="25"/>
        <v>22</v>
      </c>
      <c r="AX26" s="319">
        <v>23</v>
      </c>
      <c r="AY26" s="319" t="str">
        <f t="shared" si="9"/>
        <v/>
      </c>
      <c r="AZ26" s="322">
        <f t="shared" si="2"/>
        <v>0</v>
      </c>
      <c r="BA26" s="319" t="str">
        <f t="shared" si="10"/>
        <v/>
      </c>
      <c r="BB26" s="319" t="str">
        <f t="shared" si="11"/>
        <v/>
      </c>
      <c r="BC26" s="319" t="str">
        <f t="shared" si="12"/>
        <v/>
      </c>
      <c r="BD26" s="321" t="str">
        <f t="shared" si="13"/>
        <v/>
      </c>
      <c r="BE26" s="321" t="str">
        <f t="shared" si="14"/>
        <v/>
      </c>
      <c r="BF26" s="319" t="str">
        <f t="shared" si="15"/>
        <v/>
      </c>
      <c r="BG26" s="316" t="str">
        <f t="shared" si="16"/>
        <v/>
      </c>
      <c r="BH26" s="316" t="str">
        <f t="shared" si="17"/>
        <v/>
      </c>
      <c r="BI26" s="316" t="str">
        <f t="shared" si="18"/>
        <v/>
      </c>
      <c r="BJ26" s="316" t="str">
        <f t="shared" si="19"/>
        <v/>
      </c>
      <c r="BK26" s="316" t="str">
        <f t="shared" si="20"/>
        <v/>
      </c>
      <c r="BL26" s="316" t="str">
        <f t="shared" si="21"/>
        <v/>
      </c>
    </row>
    <row r="27" spans="1:64" ht="12.75" customHeight="1">
      <c r="A27" s="158">
        <f t="shared" si="3"/>
        <v>0</v>
      </c>
      <c r="B27" s="158">
        <f t="shared" si="4"/>
        <v>0</v>
      </c>
      <c r="C27" s="24">
        <f t="shared" si="5"/>
        <v>0</v>
      </c>
      <c r="D27" s="284">
        <f t="shared" si="6"/>
        <v>0</v>
      </c>
      <c r="E27" s="24" t="str">
        <f>IF(AVERIAS!N27="",AVERIAS!M27,AVERIAS!N27)</f>
        <v/>
      </c>
      <c r="F27" s="28"/>
      <c r="G27" s="28"/>
      <c r="H27" s="28"/>
      <c r="I27" s="25" t="str">
        <f t="shared" si="7"/>
        <v/>
      </c>
      <c r="J27" s="286">
        <f t="shared" si="1"/>
        <v>0</v>
      </c>
      <c r="K27" s="119" t="str">
        <f t="shared" si="0"/>
        <v/>
      </c>
      <c r="L27" s="29">
        <f>LOOKUP($D$2,CUADRO!$G$3:$AK$3,CUADRO!G30:AK30)</f>
        <v>0</v>
      </c>
      <c r="M27" s="30" t="str">
        <f>IF(CUADRO!C30="","",CUADRO!C30)</f>
        <v/>
      </c>
      <c r="N27" s="192">
        <v>23</v>
      </c>
      <c r="O27" s="352" t="str">
        <f t="shared" si="22"/>
        <v/>
      </c>
      <c r="P27" s="356">
        <v>2370</v>
      </c>
      <c r="Q27" s="115">
        <f>IF(AVERIAS!$J$2="INVIERNO",VLOOKUP($O27,'H. INV.'!$E$10:$N$271,3,FALSE),VLOOKUP($O27,'H. VER.'!$E$10:$N$171,3,FALSE))</f>
        <v>0</v>
      </c>
      <c r="R27" s="115">
        <f>IF(AVERIAS!$J$2="INVIERNO",VLOOKUP($O27,'H. INV.'!$E$10:$N$271,4,FALSE),VLOOKUP($O27,'H. VER.'!$E$10:$N$171,4,FALSE))</f>
        <v>0</v>
      </c>
      <c r="S27" s="115">
        <f>IF(AVERIAS!$J$2="INVIERNO",VLOOKUP($O27,'H. INV.'!$E$10:$N$271,7,FALSE),VLOOKUP($O27,'H. VER.'!$E$10:$N$171,7,FALSE))</f>
        <v>0</v>
      </c>
      <c r="T27" s="191">
        <f>IF(AVERIAS!$J$2="INVIERNO",VLOOKUP($O27,'H. INV.'!$E$10:$N$271,2,FALSE),VLOOKUP($O27,'H. VER.'!$E$10:$N$171,2,FALSE))</f>
        <v>0</v>
      </c>
      <c r="U27" s="191">
        <f>IF(AVERIAS!$J$2="INVIERNO",VLOOKUP($O27,'H. INV.'!$E$10:$N$271,9,FALSE),VLOOKUP($O27,'H. VER.'!$E$10:$N$171,9,FALSE))</f>
        <v>0</v>
      </c>
      <c r="V27" s="191">
        <f>IF(AVERIAS!$J$2="INVIERNO",VLOOKUP($O27,'H. INV.'!$E$10:$N$271,10,FALSE),VLOOKUP($O27,'H. VER.'!$E$10:$N$171,10,FALSE))</f>
        <v>0</v>
      </c>
      <c r="W27" s="191">
        <f>IF(AVERIAS!$J$2="INVIERNO",VLOOKUP($O27,'H. INV.'!$E$10:$O$271,11,FALSE),VLOOKUP($O27,'H. VER.'!$E$10:$O$171,11,FALSE))</f>
        <v>0</v>
      </c>
      <c r="X27" s="115">
        <f>IF(AVERIAS!$J$2="INVIERNO",VLOOKUP($O27,'H. INV.'!$U$10:$AD$271,3,FALSE),VLOOKUP($O27,'H. VER.'!$U$10:$AD$171,3,FALSE))</f>
        <v>0</v>
      </c>
      <c r="Y27" s="115">
        <f>IF(AVERIAS!$J$2="INVIERNO",VLOOKUP($O27,'H. INV.'!$E$10:$N$271,4,FALSE),VLOOKUP($O27,'H. VER.'!$E$10:$N$171,4,FALSE))</f>
        <v>0</v>
      </c>
      <c r="Z27" s="115">
        <f>IF(AVERIAS!$J$2="INVIERNO",VLOOKUP($O27,'H. INV.'!$U$10:$AD$271,7,FALSE),VLOOKUP($O27,'H. VER.'!$U$10:$AD$171,7,FALSE))</f>
        <v>0</v>
      </c>
      <c r="AA27" s="191">
        <f>IF(AVERIAS!$J$2="INVIERNO",VLOOKUP($O27,'H. INV.'!$U$10:$AD$271,2,FALSE),VLOOKUP($O27,'H. VER.'!$U$10:$AD$171,2,FALSE))</f>
        <v>0</v>
      </c>
      <c r="AB27" s="191">
        <f>IF(AVERIAS!$J$2="INVIERNO",VLOOKUP($O27,'H. INV.'!$U$10:$AD$271,9,FALSE),VLOOKUP($O27,'H. VER.'!$U$10:$AD$171,9,FALSE))</f>
        <v>0</v>
      </c>
      <c r="AC27" s="191">
        <f>IF(AVERIAS!$J$2="INVIERNO",VLOOKUP($O27,'H. INV.'!$U$10:$AD$271,10,FALSE),VLOOKUP($O27,'H. VER.'!$U$10:$AD$171,10,FALSE))</f>
        <v>0</v>
      </c>
      <c r="AD27" s="191">
        <f>IF(AVERIAS!$J$2="INVIERNO",VLOOKUP($O27,'H. INV.'!$U$10:$AE$271,11,FALSE),VLOOKUP($O27,'H. VER.'!$U$10:$AE$171,11,FALSE))</f>
        <v>0</v>
      </c>
      <c r="AE27" s="115">
        <f>IF(AVERIAS!$J$2="INVIERNO",VLOOKUP($O27,'H. INV.'!$AK$10:$AT$271,3,FALSE),VLOOKUP($O27,'H. VER.'!$AK$10:$AT$171,3,FALSE))</f>
        <v>0</v>
      </c>
      <c r="AF27" s="115">
        <f>IF(AVERIAS!$J$2="INVIERNO",VLOOKUP($O27,'H. INV.'!$E$10:$N$271,4,FALSE),VLOOKUP($O27,'H. VER.'!$E$10:$N$171,4,FALSE))</f>
        <v>0</v>
      </c>
      <c r="AG27" s="115">
        <f>IF(AVERIAS!$J$2="INVIERNO",VLOOKUP($O27,'H. INV.'!$AK$10:$AT$271,7,FALSE),VLOOKUP($O27,'H. VER.'!$AK$10:$AT$171,7,FALSE))</f>
        <v>0</v>
      </c>
      <c r="AH27" s="191">
        <f>IF(AVERIAS!$J$2="INVIERNO",VLOOKUP($O27,'H. INV.'!$AK$10:$AT$271,2,FALSE),VLOOKUP($O27,'H. VER.'!$AK$10:$AT$171,2,FALSE))</f>
        <v>0</v>
      </c>
      <c r="AI27" s="191">
        <f>IF(AVERIAS!$J$2="INVIERNO",VLOOKUP($O27,'H. INV.'!$AK$10:$AT$271,9,FALSE),VLOOKUP($O27,'H. VER.'!$AK$10:$AT$171,9,FALSE))</f>
        <v>0</v>
      </c>
      <c r="AJ27" s="191">
        <f>IF(AVERIAS!$J$2="INVIERNO",VLOOKUP($O27,'H. INV.'!$AK$10:$AT$271,10,FALSE),VLOOKUP($O27,'H. VER.'!$AK$10:$AT$171,10,FALSE))</f>
        <v>0</v>
      </c>
      <c r="AK27" s="191">
        <f>IF(AVERIAS!$J$2="INVIERNO",VLOOKUP($O27,'H. INV.'!$AK$10:$AU$271,11,FALSE),VLOOKUP($O27,'H. VER.'!$AK$10:$AU$171,11,FALSE))</f>
        <v>0</v>
      </c>
      <c r="AL27" s="131"/>
      <c r="AN27" s="31" t="str">
        <f>AVERIAS!M26</f>
        <v/>
      </c>
      <c r="AP27" s="209" t="str">
        <f t="shared" si="26"/>
        <v>TARDE</v>
      </c>
      <c r="AQ27" s="213">
        <v>23</v>
      </c>
      <c r="AR27" s="214">
        <f>IF(AVERIAS!$J$2="INVIERNO",IF(ISNA(IF($E$2="LUNES",VLOOKUP(AQ27,'H. INV.'!$E$9:$G$271,3,FALSE),IF($E$2="SABADO",VLOOKUP(AQ27,'H. INV.'!$U$10:$W$271,3,FALSE),VLOOKUP(AQ27,'H. INV.'!$AK$10:$AM$271,3,FALSE)))),"",(IF($E$2="LUNES",VLOOKUP(AQ27,'H. INV.'!$E$9:$G$271,3,FALSE),IF($E$2="SABADO",VLOOKUP(AQ27,'H. INV.'!$U$10:$W$271,3,FALSE),VLOOKUP(AQ27,'H. INV.'!$AK$10:$AM$271,3,FALSE))))),IF(ISNA(IF($E$2="LUNES",VLOOKUP(AQ27,'H. VER.'!$E$9:$G$171,3,FALSE),IF($E$2="SABADO",VLOOKUP(AQ27,'H. VER.'!$U$10:$W$171,3,FALSE),VLOOKUP(AQ27,'H. VER.'!$AK$10:$AM$171,3,FALSE)))),"",(IF($E$2="LUNES",VLOOKUP(AQ27,'H. VER.'!$E$9:$G$171,3,FALSE),IF($E$2="SABADO",VLOOKUP(AQ27,'H. VER.'!$U$10:$W$171,3,FALSE),VLOOKUP(AQ27,'H. VER.'!$AK$10:$AM$171,3,FALSE))))))</f>
        <v>0.61111111111111116</v>
      </c>
      <c r="AS27" s="210" t="str">
        <f t="shared" si="8"/>
        <v/>
      </c>
      <c r="AT27" s="211" t="str">
        <f t="shared" si="23"/>
        <v/>
      </c>
      <c r="AU27" s="210">
        <f t="shared" si="24"/>
        <v>7</v>
      </c>
      <c r="AV27" s="212">
        <f t="shared" si="25"/>
        <v>23</v>
      </c>
      <c r="AX27" s="319">
        <v>24</v>
      </c>
      <c r="AY27" s="319" t="str">
        <f t="shared" si="9"/>
        <v/>
      </c>
      <c r="AZ27" s="322">
        <f t="shared" si="2"/>
        <v>0</v>
      </c>
      <c r="BA27" s="319" t="str">
        <f t="shared" si="10"/>
        <v/>
      </c>
      <c r="BB27" s="319" t="str">
        <f t="shared" si="11"/>
        <v/>
      </c>
      <c r="BC27" s="319" t="str">
        <f t="shared" si="12"/>
        <v/>
      </c>
      <c r="BD27" s="321" t="str">
        <f t="shared" si="13"/>
        <v/>
      </c>
      <c r="BE27" s="321" t="str">
        <f t="shared" si="14"/>
        <v/>
      </c>
      <c r="BF27" s="319" t="str">
        <f t="shared" si="15"/>
        <v/>
      </c>
      <c r="BG27" s="316" t="str">
        <f t="shared" si="16"/>
        <v/>
      </c>
      <c r="BH27" s="316" t="str">
        <f t="shared" si="17"/>
        <v/>
      </c>
      <c r="BI27" s="316" t="str">
        <f t="shared" si="18"/>
        <v/>
      </c>
      <c r="BJ27" s="316" t="str">
        <f t="shared" si="19"/>
        <v/>
      </c>
      <c r="BK27" s="316" t="str">
        <f t="shared" si="20"/>
        <v/>
      </c>
      <c r="BL27" s="316" t="str">
        <f t="shared" si="21"/>
        <v/>
      </c>
    </row>
    <row r="28" spans="1:64" ht="12.75" customHeight="1">
      <c r="A28" s="158">
        <f t="shared" si="3"/>
        <v>0</v>
      </c>
      <c r="B28" s="158">
        <f t="shared" si="4"/>
        <v>0</v>
      </c>
      <c r="C28" s="24">
        <f t="shared" si="5"/>
        <v>0</v>
      </c>
      <c r="D28" s="284">
        <f t="shared" si="6"/>
        <v>0</v>
      </c>
      <c r="E28" s="24" t="str">
        <f>IF(AVERIAS!N28="",AVERIAS!M28,AVERIAS!N28)</f>
        <v/>
      </c>
      <c r="F28" s="28"/>
      <c r="G28" s="28"/>
      <c r="H28" s="28"/>
      <c r="I28" s="25" t="str">
        <f t="shared" si="7"/>
        <v/>
      </c>
      <c r="J28" s="286">
        <f t="shared" si="1"/>
        <v>0</v>
      </c>
      <c r="K28" s="119" t="str">
        <f t="shared" si="0"/>
        <v/>
      </c>
      <c r="L28" s="29">
        <f>LOOKUP($D$2,CUADRO!$G$3:$AK$3,CUADRO!G31:AK31)</f>
        <v>0</v>
      </c>
      <c r="M28" s="30" t="str">
        <f>IF(CUADRO!C31="","",CUADRO!C31)</f>
        <v/>
      </c>
      <c r="N28" s="192">
        <v>24</v>
      </c>
      <c r="O28" s="352" t="str">
        <f t="shared" si="22"/>
        <v/>
      </c>
      <c r="P28" s="356">
        <v>2372</v>
      </c>
      <c r="Q28" s="115">
        <f>IF(AVERIAS!$J$2="INVIERNO",VLOOKUP($O28,'H. INV.'!$E$10:$N$271,3,FALSE),VLOOKUP($O28,'H. VER.'!$E$10:$N$171,3,FALSE))</f>
        <v>0</v>
      </c>
      <c r="R28" s="115">
        <f>IF(AVERIAS!$J$2="INVIERNO",VLOOKUP($O28,'H. INV.'!$E$10:$N$271,4,FALSE),VLOOKUP($O28,'H. VER.'!$E$10:$N$171,4,FALSE))</f>
        <v>0</v>
      </c>
      <c r="S28" s="115">
        <f>IF(AVERIAS!$J$2="INVIERNO",VLOOKUP($O28,'H. INV.'!$E$10:$N$271,7,FALSE),VLOOKUP($O28,'H. VER.'!$E$10:$N$171,7,FALSE))</f>
        <v>0</v>
      </c>
      <c r="T28" s="191">
        <f>IF(AVERIAS!$J$2="INVIERNO",VLOOKUP($O28,'H. INV.'!$E$10:$N$271,2,FALSE),VLOOKUP($O28,'H. VER.'!$E$10:$N$171,2,FALSE))</f>
        <v>0</v>
      </c>
      <c r="U28" s="191">
        <f>IF(AVERIAS!$J$2="INVIERNO",VLOOKUP($O28,'H. INV.'!$E$10:$N$271,9,FALSE),VLOOKUP($O28,'H. VER.'!$E$10:$N$171,9,FALSE))</f>
        <v>0</v>
      </c>
      <c r="V28" s="191">
        <f>IF(AVERIAS!$J$2="INVIERNO",VLOOKUP($O28,'H. INV.'!$E$10:$N$271,10,FALSE),VLOOKUP($O28,'H. VER.'!$E$10:$N$171,10,FALSE))</f>
        <v>0</v>
      </c>
      <c r="W28" s="191">
        <f>IF(AVERIAS!$J$2="INVIERNO",VLOOKUP($O28,'H. INV.'!$E$10:$O$271,11,FALSE),VLOOKUP($O28,'H. VER.'!$E$10:$O$171,11,FALSE))</f>
        <v>0</v>
      </c>
      <c r="X28" s="115">
        <f>IF(AVERIAS!$J$2="INVIERNO",VLOOKUP($O28,'H. INV.'!$U$10:$AD$271,3,FALSE),VLOOKUP($O28,'H. VER.'!$U$10:$AD$171,3,FALSE))</f>
        <v>0</v>
      </c>
      <c r="Y28" s="115">
        <f>IF(AVERIAS!$J$2="INVIERNO",VLOOKUP($O28,'H. INV.'!$E$10:$N$271,4,FALSE),VLOOKUP($O28,'H. VER.'!$E$10:$N$171,4,FALSE))</f>
        <v>0</v>
      </c>
      <c r="Z28" s="115">
        <f>IF(AVERIAS!$J$2="INVIERNO",VLOOKUP($O28,'H. INV.'!$U$10:$AD$271,7,FALSE),VLOOKUP($O28,'H. VER.'!$U$10:$AD$171,7,FALSE))</f>
        <v>0</v>
      </c>
      <c r="AA28" s="191">
        <f>IF(AVERIAS!$J$2="INVIERNO",VLOOKUP($O28,'H. INV.'!$U$10:$AD$271,2,FALSE),VLOOKUP($O28,'H. VER.'!$U$10:$AD$171,2,FALSE))</f>
        <v>0</v>
      </c>
      <c r="AB28" s="191">
        <f>IF(AVERIAS!$J$2="INVIERNO",VLOOKUP($O28,'H. INV.'!$U$10:$AD$271,9,FALSE),VLOOKUP($O28,'H. VER.'!$U$10:$AD$171,9,FALSE))</f>
        <v>0</v>
      </c>
      <c r="AC28" s="191">
        <f>IF(AVERIAS!$J$2="INVIERNO",VLOOKUP($O28,'H. INV.'!$U$10:$AD$271,10,FALSE),VLOOKUP($O28,'H. VER.'!$U$10:$AD$171,10,FALSE))</f>
        <v>0</v>
      </c>
      <c r="AD28" s="191">
        <f>IF(AVERIAS!$J$2="INVIERNO",VLOOKUP($O28,'H. INV.'!$U$10:$AE$271,11,FALSE),VLOOKUP($O28,'H. VER.'!$U$10:$AE$171,11,FALSE))</f>
        <v>0</v>
      </c>
      <c r="AE28" s="115">
        <f>IF(AVERIAS!$J$2="INVIERNO",VLOOKUP($O28,'H. INV.'!$AK$10:$AT$271,3,FALSE),VLOOKUP($O28,'H. VER.'!$AK$10:$AT$171,3,FALSE))</f>
        <v>0</v>
      </c>
      <c r="AF28" s="115">
        <f>IF(AVERIAS!$J$2="INVIERNO",VLOOKUP($O28,'H. INV.'!$E$10:$N$271,4,FALSE),VLOOKUP($O28,'H. VER.'!$E$10:$N$171,4,FALSE))</f>
        <v>0</v>
      </c>
      <c r="AG28" s="115">
        <f>IF(AVERIAS!$J$2="INVIERNO",VLOOKUP($O28,'H. INV.'!$AK$10:$AT$271,7,FALSE),VLOOKUP($O28,'H. VER.'!$AK$10:$AT$171,7,FALSE))</f>
        <v>0</v>
      </c>
      <c r="AH28" s="191">
        <f>IF(AVERIAS!$J$2="INVIERNO",VLOOKUP($O28,'H. INV.'!$AK$10:$AT$271,2,FALSE),VLOOKUP($O28,'H. VER.'!$AK$10:$AT$171,2,FALSE))</f>
        <v>0</v>
      </c>
      <c r="AI28" s="191">
        <f>IF(AVERIAS!$J$2="INVIERNO",VLOOKUP($O28,'H. INV.'!$AK$10:$AT$271,9,FALSE),VLOOKUP($O28,'H. VER.'!$AK$10:$AT$171,9,FALSE))</f>
        <v>0</v>
      </c>
      <c r="AJ28" s="191">
        <f>IF(AVERIAS!$J$2="INVIERNO",VLOOKUP($O28,'H. INV.'!$AK$10:$AT$271,10,FALSE),VLOOKUP($O28,'H. VER.'!$AK$10:$AT$171,10,FALSE))</f>
        <v>0</v>
      </c>
      <c r="AK28" s="191">
        <f>IF(AVERIAS!$J$2="INVIERNO",VLOOKUP($O28,'H. INV.'!$AK$10:$AU$271,11,FALSE),VLOOKUP($O28,'H. VER.'!$AK$10:$AU$171,11,FALSE))</f>
        <v>0</v>
      </c>
      <c r="AL28" s="131"/>
      <c r="AN28" s="31" t="str">
        <f>AVERIAS!M27</f>
        <v/>
      </c>
      <c r="AP28" s="209" t="str">
        <f t="shared" si="26"/>
        <v>TARDE</v>
      </c>
      <c r="AQ28" s="213">
        <v>24</v>
      </c>
      <c r="AR28" s="214">
        <f>IF(AVERIAS!$J$2="INVIERNO",IF(ISNA(IF($E$2="LUNES",VLOOKUP(AQ28,'H. INV.'!$E$9:$G$271,3,FALSE),IF($E$2="SABADO",VLOOKUP(AQ28,'H. INV.'!$U$10:$W$271,3,FALSE),VLOOKUP(AQ28,'H. INV.'!$AK$10:$AM$271,3,FALSE)))),"",(IF($E$2="LUNES",VLOOKUP(AQ28,'H. INV.'!$E$9:$G$271,3,FALSE),IF($E$2="SABADO",VLOOKUP(AQ28,'H. INV.'!$U$10:$W$271,3,FALSE),VLOOKUP(AQ28,'H. INV.'!$AK$10:$AM$271,3,FALSE))))),IF(ISNA(IF($E$2="LUNES",VLOOKUP(AQ28,'H. VER.'!$E$9:$G$171,3,FALSE),IF($E$2="SABADO",VLOOKUP(AQ28,'H. VER.'!$U$10:$W$171,3,FALSE),VLOOKUP(AQ28,'H. VER.'!$AK$10:$AM$171,3,FALSE)))),"",(IF($E$2="LUNES",VLOOKUP(AQ28,'H. VER.'!$E$9:$G$171,3,FALSE),IF($E$2="SABADO",VLOOKUP(AQ28,'H. VER.'!$U$10:$W$171,3,FALSE),VLOOKUP(AQ28,'H. VER.'!$AK$10:$AM$171,3,FALSE))))))</f>
        <v>0.61458333333333337</v>
      </c>
      <c r="AS28" s="210" t="str">
        <f t="shared" si="8"/>
        <v/>
      </c>
      <c r="AT28" s="211" t="str">
        <f t="shared" si="23"/>
        <v/>
      </c>
      <c r="AU28" s="210">
        <f t="shared" si="24"/>
        <v>8</v>
      </c>
      <c r="AV28" s="212">
        <f t="shared" si="25"/>
        <v>24</v>
      </c>
      <c r="AX28" s="319">
        <v>25</v>
      </c>
      <c r="AY28" s="319" t="str">
        <f t="shared" si="9"/>
        <v/>
      </c>
      <c r="AZ28" s="322">
        <f t="shared" si="2"/>
        <v>0</v>
      </c>
      <c r="BA28" s="319" t="str">
        <f t="shared" si="10"/>
        <v/>
      </c>
      <c r="BB28" s="319" t="str">
        <f t="shared" si="11"/>
        <v/>
      </c>
      <c r="BC28" s="319" t="str">
        <f t="shared" si="12"/>
        <v/>
      </c>
      <c r="BD28" s="321" t="str">
        <f t="shared" si="13"/>
        <v/>
      </c>
      <c r="BE28" s="321" t="str">
        <f t="shared" si="14"/>
        <v/>
      </c>
      <c r="BF28" s="319" t="str">
        <f t="shared" si="15"/>
        <v/>
      </c>
      <c r="BG28" s="316" t="str">
        <f t="shared" si="16"/>
        <v/>
      </c>
      <c r="BH28" s="316" t="str">
        <f t="shared" si="17"/>
        <v/>
      </c>
      <c r="BI28" s="316" t="str">
        <f t="shared" si="18"/>
        <v/>
      </c>
      <c r="BJ28" s="316" t="str">
        <f t="shared" si="19"/>
        <v/>
      </c>
      <c r="BK28" s="316" t="str">
        <f t="shared" si="20"/>
        <v/>
      </c>
      <c r="BL28" s="316" t="str">
        <f t="shared" si="21"/>
        <v/>
      </c>
    </row>
    <row r="29" spans="1:64" ht="12.75" customHeight="1">
      <c r="A29" s="158">
        <f t="shared" si="3"/>
        <v>0</v>
      </c>
      <c r="B29" s="158">
        <f t="shared" si="4"/>
        <v>0</v>
      </c>
      <c r="C29" s="24">
        <f t="shared" si="5"/>
        <v>0</v>
      </c>
      <c r="D29" s="284">
        <f t="shared" si="6"/>
        <v>0</v>
      </c>
      <c r="E29" s="24" t="str">
        <f>IF(AVERIAS!N29="",AVERIAS!M29,AVERIAS!N29)</f>
        <v/>
      </c>
      <c r="F29" s="28"/>
      <c r="G29" s="28"/>
      <c r="H29" s="28"/>
      <c r="I29" s="25" t="str">
        <f t="shared" si="7"/>
        <v/>
      </c>
      <c r="J29" s="286">
        <f t="shared" si="1"/>
        <v>0</v>
      </c>
      <c r="K29" s="119" t="str">
        <f t="shared" si="0"/>
        <v/>
      </c>
      <c r="L29" s="29">
        <f>LOOKUP($D$2,CUADRO!$G$3:$AK$3,CUADRO!G32:AK32)</f>
        <v>0</v>
      </c>
      <c r="M29" s="30" t="str">
        <f>IF(CUADRO!C32="","",CUADRO!C32)</f>
        <v/>
      </c>
      <c r="N29" s="192">
        <v>25</v>
      </c>
      <c r="O29" s="352" t="str">
        <f t="shared" si="22"/>
        <v/>
      </c>
      <c r="P29" s="356">
        <v>2374</v>
      </c>
      <c r="Q29" s="115">
        <f>IF(AVERIAS!$J$2="INVIERNO",VLOOKUP($O29,'H. INV.'!$E$10:$N$271,3,FALSE),VLOOKUP($O29,'H. VER.'!$E$10:$N$171,3,FALSE))</f>
        <v>0</v>
      </c>
      <c r="R29" s="115">
        <f>IF(AVERIAS!$J$2="INVIERNO",VLOOKUP($O29,'H. INV.'!$E$10:$N$271,4,FALSE),VLOOKUP($O29,'H. VER.'!$E$10:$N$171,4,FALSE))</f>
        <v>0</v>
      </c>
      <c r="S29" s="115">
        <f>IF(AVERIAS!$J$2="INVIERNO",VLOOKUP($O29,'H. INV.'!$E$10:$N$271,7,FALSE),VLOOKUP($O29,'H. VER.'!$E$10:$N$171,7,FALSE))</f>
        <v>0</v>
      </c>
      <c r="T29" s="191">
        <f>IF(AVERIAS!$J$2="INVIERNO",VLOOKUP($O29,'H. INV.'!$E$10:$N$271,2,FALSE),VLOOKUP($O29,'H. VER.'!$E$10:$N$171,2,FALSE))</f>
        <v>0</v>
      </c>
      <c r="U29" s="191">
        <f>IF(AVERIAS!$J$2="INVIERNO",VLOOKUP($O29,'H. INV.'!$E$10:$N$271,9,FALSE),VLOOKUP($O29,'H. VER.'!$E$10:$N$171,9,FALSE))</f>
        <v>0</v>
      </c>
      <c r="V29" s="191">
        <f>IF(AVERIAS!$J$2="INVIERNO",VLOOKUP($O29,'H. INV.'!$E$10:$N$271,10,FALSE),VLOOKUP($O29,'H. VER.'!$E$10:$N$171,10,FALSE))</f>
        <v>0</v>
      </c>
      <c r="W29" s="191">
        <f>IF(AVERIAS!$J$2="INVIERNO",VLOOKUP($O29,'H. INV.'!$E$10:$O$271,11,FALSE),VLOOKUP($O29,'H. VER.'!$E$10:$O$171,11,FALSE))</f>
        <v>0</v>
      </c>
      <c r="X29" s="115">
        <f>IF(AVERIAS!$J$2="INVIERNO",VLOOKUP($O29,'H. INV.'!$U$10:$AD$271,3,FALSE),VLOOKUP($O29,'H. VER.'!$U$10:$AD$171,3,FALSE))</f>
        <v>0</v>
      </c>
      <c r="Y29" s="115">
        <f>IF(AVERIAS!$J$2="INVIERNO",VLOOKUP($O29,'H. INV.'!$E$10:$N$271,4,FALSE),VLOOKUP($O29,'H. VER.'!$E$10:$N$171,4,FALSE))</f>
        <v>0</v>
      </c>
      <c r="Z29" s="115">
        <f>IF(AVERIAS!$J$2="INVIERNO",VLOOKUP($O29,'H. INV.'!$U$10:$AD$271,7,FALSE),VLOOKUP($O29,'H. VER.'!$U$10:$AD$171,7,FALSE))</f>
        <v>0</v>
      </c>
      <c r="AA29" s="191">
        <f>IF(AVERIAS!$J$2="INVIERNO",VLOOKUP($O29,'H. INV.'!$U$10:$AD$271,2,FALSE),VLOOKUP($O29,'H. VER.'!$U$10:$AD$171,2,FALSE))</f>
        <v>0</v>
      </c>
      <c r="AB29" s="191">
        <f>IF(AVERIAS!$J$2="INVIERNO",VLOOKUP($O29,'H. INV.'!$U$10:$AD$271,9,FALSE),VLOOKUP($O29,'H. VER.'!$U$10:$AD$171,9,FALSE))</f>
        <v>0</v>
      </c>
      <c r="AC29" s="191">
        <f>IF(AVERIAS!$J$2="INVIERNO",VLOOKUP($O29,'H. INV.'!$U$10:$AD$271,10,FALSE),VLOOKUP($O29,'H. VER.'!$U$10:$AD$171,10,FALSE))</f>
        <v>0</v>
      </c>
      <c r="AD29" s="191">
        <f>IF(AVERIAS!$J$2="INVIERNO",VLOOKUP($O29,'H. INV.'!$U$10:$AE$271,11,FALSE),VLOOKUP($O29,'H. VER.'!$U$10:$AE$171,11,FALSE))</f>
        <v>0</v>
      </c>
      <c r="AE29" s="115">
        <f>IF(AVERIAS!$J$2="INVIERNO",VLOOKUP($O29,'H. INV.'!$AK$10:$AT$271,3,FALSE),VLOOKUP($O29,'H. VER.'!$AK$10:$AT$171,3,FALSE))</f>
        <v>0</v>
      </c>
      <c r="AF29" s="115">
        <f>IF(AVERIAS!$J$2="INVIERNO",VLOOKUP($O29,'H. INV.'!$E$10:$N$271,4,FALSE),VLOOKUP($O29,'H. VER.'!$E$10:$N$171,4,FALSE))</f>
        <v>0</v>
      </c>
      <c r="AG29" s="115">
        <f>IF(AVERIAS!$J$2="INVIERNO",VLOOKUP($O29,'H. INV.'!$AK$10:$AT$271,7,FALSE),VLOOKUP($O29,'H. VER.'!$AK$10:$AT$171,7,FALSE))</f>
        <v>0</v>
      </c>
      <c r="AH29" s="191">
        <f>IF(AVERIAS!$J$2="INVIERNO",VLOOKUP($O29,'H. INV.'!$AK$10:$AT$271,2,FALSE),VLOOKUP($O29,'H. VER.'!$AK$10:$AT$171,2,FALSE))</f>
        <v>0</v>
      </c>
      <c r="AI29" s="191">
        <f>IF(AVERIAS!$J$2="INVIERNO",VLOOKUP($O29,'H. INV.'!$AK$10:$AT$271,9,FALSE),VLOOKUP($O29,'H. VER.'!$AK$10:$AT$171,9,FALSE))</f>
        <v>0</v>
      </c>
      <c r="AJ29" s="191">
        <f>IF(AVERIAS!$J$2="INVIERNO",VLOOKUP($O29,'H. INV.'!$AK$10:$AT$271,10,FALSE),VLOOKUP($O29,'H. VER.'!$AK$10:$AT$171,10,FALSE))</f>
        <v>0</v>
      </c>
      <c r="AK29" s="191">
        <f>IF(AVERIAS!$J$2="INVIERNO",VLOOKUP($O29,'H. INV.'!$AK$10:$AU$271,11,FALSE),VLOOKUP($O29,'H. VER.'!$AK$10:$AU$171,11,FALSE))</f>
        <v>0</v>
      </c>
      <c r="AL29" s="131"/>
      <c r="AN29" s="31" t="str">
        <f>AVERIAS!M28</f>
        <v/>
      </c>
      <c r="AP29" s="209" t="str">
        <f t="shared" si="26"/>
        <v>TARDE</v>
      </c>
      <c r="AQ29" s="213">
        <v>25</v>
      </c>
      <c r="AR29" s="214">
        <f>IF(AVERIAS!$J$2="INVIERNO",IF(ISNA(IF($E$2="LUNES",VLOOKUP(AQ29,'H. INV.'!$E$9:$G$271,3,FALSE),IF($E$2="SABADO",VLOOKUP(AQ29,'H. INV.'!$U$10:$W$271,3,FALSE),VLOOKUP(AQ29,'H. INV.'!$AK$10:$AM$271,3,FALSE)))),"",(IF($E$2="LUNES",VLOOKUP(AQ29,'H. INV.'!$E$9:$G$271,3,FALSE),IF($E$2="SABADO",VLOOKUP(AQ29,'H. INV.'!$U$10:$W$271,3,FALSE),VLOOKUP(AQ29,'H. INV.'!$AK$10:$AM$271,3,FALSE))))),IF(ISNA(IF($E$2="LUNES",VLOOKUP(AQ29,'H. VER.'!$E$9:$G$171,3,FALSE),IF($E$2="SABADO",VLOOKUP(AQ29,'H. VER.'!$U$10:$W$171,3,FALSE),VLOOKUP(AQ29,'H. VER.'!$AK$10:$AM$171,3,FALSE)))),"",(IF($E$2="LUNES",VLOOKUP(AQ29,'H. VER.'!$E$9:$G$171,3,FALSE),IF($E$2="SABADO",VLOOKUP(AQ29,'H. VER.'!$U$10:$W$171,3,FALSE),VLOOKUP(AQ29,'H. VER.'!$AK$10:$AM$171,3,FALSE))))))</f>
        <v>0.61458333333333337</v>
      </c>
      <c r="AS29" s="210" t="str">
        <f t="shared" si="8"/>
        <v/>
      </c>
      <c r="AT29" s="211" t="str">
        <f t="shared" si="23"/>
        <v/>
      </c>
      <c r="AU29" s="210">
        <f t="shared" si="24"/>
        <v>9</v>
      </c>
      <c r="AV29" s="212">
        <f t="shared" si="25"/>
        <v>25</v>
      </c>
      <c r="AX29" s="319">
        <v>26</v>
      </c>
      <c r="AY29" s="319" t="str">
        <f t="shared" si="9"/>
        <v/>
      </c>
      <c r="AZ29" s="322">
        <f t="shared" si="2"/>
        <v>0</v>
      </c>
      <c r="BA29" s="319" t="str">
        <f t="shared" si="10"/>
        <v/>
      </c>
      <c r="BB29" s="319" t="str">
        <f t="shared" si="11"/>
        <v/>
      </c>
      <c r="BC29" s="319" t="str">
        <f t="shared" si="12"/>
        <v/>
      </c>
      <c r="BD29" s="321" t="str">
        <f t="shared" si="13"/>
        <v/>
      </c>
      <c r="BE29" s="321" t="str">
        <f t="shared" si="14"/>
        <v/>
      </c>
      <c r="BF29" s="319" t="str">
        <f t="shared" si="15"/>
        <v/>
      </c>
      <c r="BG29" s="316" t="str">
        <f t="shared" si="16"/>
        <v/>
      </c>
      <c r="BH29" s="316" t="str">
        <f t="shared" si="17"/>
        <v/>
      </c>
      <c r="BI29" s="316" t="str">
        <f t="shared" si="18"/>
        <v/>
      </c>
      <c r="BJ29" s="316" t="str">
        <f t="shared" si="19"/>
        <v/>
      </c>
      <c r="BK29" s="316" t="str">
        <f t="shared" si="20"/>
        <v/>
      </c>
      <c r="BL29" s="316" t="str">
        <f t="shared" si="21"/>
        <v/>
      </c>
    </row>
    <row r="30" spans="1:64" ht="12.75" customHeight="1">
      <c r="A30" s="158">
        <f t="shared" si="3"/>
        <v>0</v>
      </c>
      <c r="B30" s="158">
        <f t="shared" si="4"/>
        <v>0</v>
      </c>
      <c r="C30" s="24">
        <f t="shared" si="5"/>
        <v>0</v>
      </c>
      <c r="D30" s="284">
        <f t="shared" si="6"/>
        <v>0</v>
      </c>
      <c r="E30" s="24" t="str">
        <f>IF(AVERIAS!N30="",AVERIAS!M30,AVERIAS!N30)</f>
        <v/>
      </c>
      <c r="F30" s="28"/>
      <c r="G30" s="28"/>
      <c r="H30" s="28"/>
      <c r="I30" s="25" t="str">
        <f t="shared" si="7"/>
        <v/>
      </c>
      <c r="J30" s="286">
        <f t="shared" si="1"/>
        <v>0</v>
      </c>
      <c r="K30" s="119" t="str">
        <f t="shared" si="0"/>
        <v/>
      </c>
      <c r="L30" s="29">
        <f>LOOKUP($D$2,CUADRO!$G$3:$AK$3,CUADRO!G33:AK33)</f>
        <v>0</v>
      </c>
      <c r="M30" s="30" t="str">
        <f>IF(CUADRO!C33="","",CUADRO!C33)</f>
        <v/>
      </c>
      <c r="N30" s="192">
        <v>26</v>
      </c>
      <c r="O30" s="352" t="str">
        <f t="shared" si="22"/>
        <v/>
      </c>
      <c r="P30" s="356">
        <v>2398</v>
      </c>
      <c r="Q30" s="115">
        <f>IF(AVERIAS!$J$2="INVIERNO",VLOOKUP($O30,'H. INV.'!$E$10:$N$271,3,FALSE),VLOOKUP($O30,'H. VER.'!$E$10:$N$171,3,FALSE))</f>
        <v>0</v>
      </c>
      <c r="R30" s="115">
        <f>IF(AVERIAS!$J$2="INVIERNO",VLOOKUP($O30,'H. INV.'!$E$10:$N$271,4,FALSE),VLOOKUP($O30,'H. VER.'!$E$10:$N$171,4,FALSE))</f>
        <v>0</v>
      </c>
      <c r="S30" s="115">
        <f>IF(AVERIAS!$J$2="INVIERNO",VLOOKUP($O30,'H. INV.'!$E$10:$N$271,7,FALSE),VLOOKUP($O30,'H. VER.'!$E$10:$N$171,7,FALSE))</f>
        <v>0</v>
      </c>
      <c r="T30" s="191">
        <f>IF(AVERIAS!$J$2="INVIERNO",VLOOKUP($O30,'H. INV.'!$E$10:$N$271,2,FALSE),VLOOKUP($O30,'H. VER.'!$E$10:$N$171,2,FALSE))</f>
        <v>0</v>
      </c>
      <c r="U30" s="191">
        <f>IF(AVERIAS!$J$2="INVIERNO",VLOOKUP($O30,'H. INV.'!$E$10:$N$271,9,FALSE),VLOOKUP($O30,'H. VER.'!$E$10:$N$171,9,FALSE))</f>
        <v>0</v>
      </c>
      <c r="V30" s="191">
        <f>IF(AVERIAS!$J$2="INVIERNO",VLOOKUP($O30,'H. INV.'!$E$10:$N$271,10,FALSE),VLOOKUP($O30,'H. VER.'!$E$10:$N$171,10,FALSE))</f>
        <v>0</v>
      </c>
      <c r="W30" s="191">
        <f>IF(AVERIAS!$J$2="INVIERNO",VLOOKUP($O30,'H. INV.'!$E$10:$O$271,11,FALSE),VLOOKUP($O30,'H. VER.'!$E$10:$O$171,11,FALSE))</f>
        <v>0</v>
      </c>
      <c r="X30" s="115">
        <f>IF(AVERIAS!$J$2="INVIERNO",VLOOKUP($O30,'H. INV.'!$U$10:$AD$271,3,FALSE),VLOOKUP($O30,'H. VER.'!$U$10:$AD$171,3,FALSE))</f>
        <v>0</v>
      </c>
      <c r="Y30" s="115">
        <f>IF(AVERIAS!$J$2="INVIERNO",VLOOKUP($O30,'H. INV.'!$E$10:$N$271,4,FALSE),VLOOKUP($O30,'H. VER.'!$E$10:$N$171,4,FALSE))</f>
        <v>0</v>
      </c>
      <c r="Z30" s="115">
        <f>IF(AVERIAS!$J$2="INVIERNO",VLOOKUP($O30,'H. INV.'!$U$10:$AD$271,7,FALSE),VLOOKUP($O30,'H. VER.'!$U$10:$AD$171,7,FALSE))</f>
        <v>0</v>
      </c>
      <c r="AA30" s="191">
        <f>IF(AVERIAS!$J$2="INVIERNO",VLOOKUP($O30,'H. INV.'!$U$10:$AD$271,2,FALSE),VLOOKUP($O30,'H. VER.'!$U$10:$AD$171,2,FALSE))</f>
        <v>0</v>
      </c>
      <c r="AB30" s="191">
        <f>IF(AVERIAS!$J$2="INVIERNO",VLOOKUP($O30,'H. INV.'!$U$10:$AD$271,9,FALSE),VLOOKUP($O30,'H. VER.'!$U$10:$AD$171,9,FALSE))</f>
        <v>0</v>
      </c>
      <c r="AC30" s="191">
        <f>IF(AVERIAS!$J$2="INVIERNO",VLOOKUP($O30,'H. INV.'!$U$10:$AD$271,10,FALSE),VLOOKUP($O30,'H. VER.'!$U$10:$AD$171,10,FALSE))</f>
        <v>0</v>
      </c>
      <c r="AD30" s="191">
        <f>IF(AVERIAS!$J$2="INVIERNO",VLOOKUP($O30,'H. INV.'!$U$10:$AE$271,11,FALSE),VLOOKUP($O30,'H. VER.'!$U$10:$AE$171,11,FALSE))</f>
        <v>0</v>
      </c>
      <c r="AE30" s="115">
        <f>IF(AVERIAS!$J$2="INVIERNO",VLOOKUP($O30,'H. INV.'!$AK$10:$AT$271,3,FALSE),VLOOKUP($O30,'H. VER.'!$AK$10:$AT$171,3,FALSE))</f>
        <v>0</v>
      </c>
      <c r="AF30" s="115">
        <f>IF(AVERIAS!$J$2="INVIERNO",VLOOKUP($O30,'H. INV.'!$E$10:$N$271,4,FALSE),VLOOKUP($O30,'H. VER.'!$E$10:$N$171,4,FALSE))</f>
        <v>0</v>
      </c>
      <c r="AG30" s="115">
        <f>IF(AVERIAS!$J$2="INVIERNO",VLOOKUP($O30,'H. INV.'!$AK$10:$AT$271,7,FALSE),VLOOKUP($O30,'H. VER.'!$AK$10:$AT$171,7,FALSE))</f>
        <v>0</v>
      </c>
      <c r="AH30" s="191">
        <f>IF(AVERIAS!$J$2="INVIERNO",VLOOKUP($O30,'H. INV.'!$AK$10:$AT$271,2,FALSE),VLOOKUP($O30,'H. VER.'!$AK$10:$AT$171,2,FALSE))</f>
        <v>0</v>
      </c>
      <c r="AI30" s="191">
        <f>IF(AVERIAS!$J$2="INVIERNO",VLOOKUP($O30,'H. INV.'!$AK$10:$AT$271,9,FALSE),VLOOKUP($O30,'H. VER.'!$AK$10:$AT$171,9,FALSE))</f>
        <v>0</v>
      </c>
      <c r="AJ30" s="191">
        <f>IF(AVERIAS!$J$2="INVIERNO",VLOOKUP($O30,'H. INV.'!$AK$10:$AT$271,10,FALSE),VLOOKUP($O30,'H. VER.'!$AK$10:$AT$171,10,FALSE))</f>
        <v>0</v>
      </c>
      <c r="AK30" s="191">
        <f>IF(AVERIAS!$J$2="INVIERNO",VLOOKUP($O30,'H. INV.'!$AK$10:$AU$271,11,FALSE),VLOOKUP($O30,'H. VER.'!$AK$10:$AU$171,11,FALSE))</f>
        <v>0</v>
      </c>
      <c r="AL30" s="131"/>
      <c r="AN30" s="31" t="str">
        <f>AVERIAS!M29</f>
        <v/>
      </c>
      <c r="AP30" s="209" t="str">
        <f t="shared" si="26"/>
        <v>TARDE</v>
      </c>
      <c r="AQ30" s="213">
        <v>26</v>
      </c>
      <c r="AR30" s="214">
        <f>IF(AVERIAS!$J$2="INVIERNO",IF(ISNA(IF($E$2="LUNES",VLOOKUP(AQ30,'H. INV.'!$E$9:$G$271,3,FALSE),IF($E$2="SABADO",VLOOKUP(AQ30,'H. INV.'!$U$10:$W$271,3,FALSE),VLOOKUP(AQ30,'H. INV.'!$AK$10:$AM$271,3,FALSE)))),"",(IF($E$2="LUNES",VLOOKUP(AQ30,'H. INV.'!$E$9:$G$271,3,FALSE),IF($E$2="SABADO",VLOOKUP(AQ30,'H. INV.'!$U$10:$W$271,3,FALSE),VLOOKUP(AQ30,'H. INV.'!$AK$10:$AM$271,3,FALSE))))),IF(ISNA(IF($E$2="LUNES",VLOOKUP(AQ30,'H. VER.'!$E$9:$G$171,3,FALSE),IF($E$2="SABADO",VLOOKUP(AQ30,'H. VER.'!$U$10:$W$171,3,FALSE),VLOOKUP(AQ30,'H. VER.'!$AK$10:$AM$171,3,FALSE)))),"",(IF($E$2="LUNES",VLOOKUP(AQ30,'H. VER.'!$E$9:$G$171,3,FALSE),IF($E$2="SABADO",VLOOKUP(AQ30,'H. VER.'!$U$10:$W$171,3,FALSE),VLOOKUP(AQ30,'H. VER.'!$AK$10:$AM$171,3,FALSE))))))</f>
        <v>0.61805555555555558</v>
      </c>
      <c r="AS30" s="210" t="str">
        <f t="shared" si="8"/>
        <v/>
      </c>
      <c r="AT30" s="211" t="str">
        <f t="shared" si="23"/>
        <v/>
      </c>
      <c r="AU30" s="210">
        <f t="shared" si="24"/>
        <v>10</v>
      </c>
      <c r="AV30" s="212">
        <f t="shared" si="25"/>
        <v>26</v>
      </c>
      <c r="AX30" s="319">
        <v>27</v>
      </c>
      <c r="AY30" s="319" t="str">
        <f t="shared" si="9"/>
        <v/>
      </c>
      <c r="AZ30" s="322">
        <f t="shared" si="2"/>
        <v>0</v>
      </c>
      <c r="BA30" s="319" t="str">
        <f t="shared" si="10"/>
        <v/>
      </c>
      <c r="BB30" s="319" t="str">
        <f t="shared" si="11"/>
        <v/>
      </c>
      <c r="BC30" s="319" t="str">
        <f t="shared" si="12"/>
        <v/>
      </c>
      <c r="BD30" s="321" t="str">
        <f t="shared" si="13"/>
        <v/>
      </c>
      <c r="BE30" s="321" t="str">
        <f t="shared" si="14"/>
        <v/>
      </c>
      <c r="BF30" s="319" t="str">
        <f t="shared" si="15"/>
        <v/>
      </c>
      <c r="BG30" s="316" t="str">
        <f t="shared" si="16"/>
        <v/>
      </c>
      <c r="BH30" s="316" t="str">
        <f t="shared" si="17"/>
        <v/>
      </c>
      <c r="BI30" s="316" t="str">
        <f t="shared" si="18"/>
        <v/>
      </c>
      <c r="BJ30" s="316" t="str">
        <f t="shared" si="19"/>
        <v/>
      </c>
      <c r="BK30" s="316" t="str">
        <f t="shared" si="20"/>
        <v/>
      </c>
      <c r="BL30" s="316" t="str">
        <f t="shared" si="21"/>
        <v/>
      </c>
    </row>
    <row r="31" spans="1:64" ht="12.75" customHeight="1">
      <c r="A31" s="158">
        <f t="shared" si="3"/>
        <v>0</v>
      </c>
      <c r="B31" s="158">
        <f t="shared" si="4"/>
        <v>0</v>
      </c>
      <c r="C31" s="24">
        <f t="shared" si="5"/>
        <v>0</v>
      </c>
      <c r="D31" s="284">
        <f t="shared" si="6"/>
        <v>0</v>
      </c>
      <c r="E31" s="24" t="str">
        <f>IF(AVERIAS!N31="",AVERIAS!M31,AVERIAS!N31)</f>
        <v/>
      </c>
      <c r="F31" s="28"/>
      <c r="G31" s="28"/>
      <c r="H31" s="28"/>
      <c r="I31" s="25" t="str">
        <f t="shared" si="7"/>
        <v/>
      </c>
      <c r="J31" s="286">
        <f t="shared" si="1"/>
        <v>0</v>
      </c>
      <c r="K31" s="119" t="str">
        <f t="shared" si="0"/>
        <v/>
      </c>
      <c r="L31" s="29">
        <f>LOOKUP($D$2,CUADRO!$G$3:$AK$3,CUADRO!G34:AK34)</f>
        <v>0</v>
      </c>
      <c r="M31" s="30" t="str">
        <f>IF(CUADRO!C34="","",CUADRO!C34)</f>
        <v/>
      </c>
      <c r="N31" s="192">
        <v>27</v>
      </c>
      <c r="O31" s="352" t="str">
        <f t="shared" si="22"/>
        <v/>
      </c>
      <c r="P31" s="356">
        <v>2400</v>
      </c>
      <c r="Q31" s="115">
        <f>IF(AVERIAS!$J$2="INVIERNO",VLOOKUP($O31,'H. INV.'!$E$10:$N$271,3,FALSE),VLOOKUP($O31,'H. VER.'!$E$10:$N$171,3,FALSE))</f>
        <v>0</v>
      </c>
      <c r="R31" s="115">
        <f>IF(AVERIAS!$J$2="INVIERNO",VLOOKUP($O31,'H. INV.'!$E$10:$N$271,4,FALSE),VLOOKUP($O31,'H. VER.'!$E$10:$N$171,4,FALSE))</f>
        <v>0</v>
      </c>
      <c r="S31" s="115">
        <f>IF(AVERIAS!$J$2="INVIERNO",VLOOKUP($O31,'H. INV.'!$E$10:$N$271,7,FALSE),VLOOKUP($O31,'H. VER.'!$E$10:$N$171,7,FALSE))</f>
        <v>0</v>
      </c>
      <c r="T31" s="191">
        <f>IF(AVERIAS!$J$2="INVIERNO",VLOOKUP($O31,'H. INV.'!$E$10:$N$271,2,FALSE),VLOOKUP($O31,'H. VER.'!$E$10:$N$171,2,FALSE))</f>
        <v>0</v>
      </c>
      <c r="U31" s="191">
        <f>IF(AVERIAS!$J$2="INVIERNO",VLOOKUP($O31,'H. INV.'!$E$10:$N$271,9,FALSE),VLOOKUP($O31,'H. VER.'!$E$10:$N$171,9,FALSE))</f>
        <v>0</v>
      </c>
      <c r="V31" s="191">
        <f>IF(AVERIAS!$J$2="INVIERNO",VLOOKUP($O31,'H. INV.'!$E$10:$N$271,10,FALSE),VLOOKUP($O31,'H. VER.'!$E$10:$N$171,10,FALSE))</f>
        <v>0</v>
      </c>
      <c r="W31" s="191">
        <f>IF(AVERIAS!$J$2="INVIERNO",VLOOKUP($O31,'H. INV.'!$E$10:$O$271,11,FALSE),VLOOKUP($O31,'H. VER.'!$E$10:$O$171,11,FALSE))</f>
        <v>0</v>
      </c>
      <c r="X31" s="115">
        <f>IF(AVERIAS!$J$2="INVIERNO",VLOOKUP($O31,'H. INV.'!$U$10:$AD$271,3,FALSE),VLOOKUP($O31,'H. VER.'!$U$10:$AD$171,3,FALSE))</f>
        <v>0</v>
      </c>
      <c r="Y31" s="115">
        <f>IF(AVERIAS!$J$2="INVIERNO",VLOOKUP($O31,'H. INV.'!$E$10:$N$271,4,FALSE),VLOOKUP($O31,'H. VER.'!$E$10:$N$171,4,FALSE))</f>
        <v>0</v>
      </c>
      <c r="Z31" s="115">
        <f>IF(AVERIAS!$J$2="INVIERNO",VLOOKUP($O31,'H. INV.'!$U$10:$AD$271,7,FALSE),VLOOKUP($O31,'H. VER.'!$U$10:$AD$171,7,FALSE))</f>
        <v>0</v>
      </c>
      <c r="AA31" s="191">
        <f>IF(AVERIAS!$J$2="INVIERNO",VLOOKUP($O31,'H. INV.'!$U$10:$AD$271,2,FALSE),VLOOKUP($O31,'H. VER.'!$U$10:$AD$171,2,FALSE))</f>
        <v>0</v>
      </c>
      <c r="AB31" s="191">
        <f>IF(AVERIAS!$J$2="INVIERNO",VLOOKUP($O31,'H. INV.'!$U$10:$AD$271,9,FALSE),VLOOKUP($O31,'H. VER.'!$U$10:$AD$171,9,FALSE))</f>
        <v>0</v>
      </c>
      <c r="AC31" s="191">
        <f>IF(AVERIAS!$J$2="INVIERNO",VLOOKUP($O31,'H. INV.'!$U$10:$AD$271,10,FALSE),VLOOKUP($O31,'H. VER.'!$U$10:$AD$171,10,FALSE))</f>
        <v>0</v>
      </c>
      <c r="AD31" s="191">
        <f>IF(AVERIAS!$J$2="INVIERNO",VLOOKUP($O31,'H. INV.'!$U$10:$AE$271,11,FALSE),VLOOKUP($O31,'H. VER.'!$U$10:$AE$171,11,FALSE))</f>
        <v>0</v>
      </c>
      <c r="AE31" s="115">
        <f>IF(AVERIAS!$J$2="INVIERNO",VLOOKUP($O31,'H. INV.'!$AK$10:$AT$271,3,FALSE),VLOOKUP($O31,'H. VER.'!$AK$10:$AT$171,3,FALSE))</f>
        <v>0</v>
      </c>
      <c r="AF31" s="115">
        <f>IF(AVERIAS!$J$2="INVIERNO",VLOOKUP($O31,'H. INV.'!$E$10:$N$271,4,FALSE),VLOOKUP($O31,'H. VER.'!$E$10:$N$171,4,FALSE))</f>
        <v>0</v>
      </c>
      <c r="AG31" s="115">
        <f>IF(AVERIAS!$J$2="INVIERNO",VLOOKUP($O31,'H. INV.'!$AK$10:$AT$271,7,FALSE),VLOOKUP($O31,'H. VER.'!$AK$10:$AT$171,7,FALSE))</f>
        <v>0</v>
      </c>
      <c r="AH31" s="191">
        <f>IF(AVERIAS!$J$2="INVIERNO",VLOOKUP($O31,'H. INV.'!$AK$10:$AT$271,2,FALSE),VLOOKUP($O31,'H. VER.'!$AK$10:$AT$171,2,FALSE))</f>
        <v>0</v>
      </c>
      <c r="AI31" s="191">
        <f>IF(AVERIAS!$J$2="INVIERNO",VLOOKUP($O31,'H. INV.'!$AK$10:$AT$271,9,FALSE),VLOOKUP($O31,'H. VER.'!$AK$10:$AT$171,9,FALSE))</f>
        <v>0</v>
      </c>
      <c r="AJ31" s="191">
        <f>IF(AVERIAS!$J$2="INVIERNO",VLOOKUP($O31,'H. INV.'!$AK$10:$AT$271,10,FALSE),VLOOKUP($O31,'H. VER.'!$AK$10:$AT$171,10,FALSE))</f>
        <v>0</v>
      </c>
      <c r="AK31" s="191">
        <f>IF(AVERIAS!$J$2="INVIERNO",VLOOKUP($O31,'H. INV.'!$AK$10:$AU$271,11,FALSE),VLOOKUP($O31,'H. VER.'!$AK$10:$AU$171,11,FALSE))</f>
        <v>0</v>
      </c>
      <c r="AL31" s="131"/>
      <c r="AN31" s="31" t="str">
        <f>AVERIAS!M30</f>
        <v/>
      </c>
      <c r="AP31" s="209" t="str">
        <f t="shared" si="26"/>
        <v>TARDE</v>
      </c>
      <c r="AQ31" s="213">
        <v>27</v>
      </c>
      <c r="AR31" s="214">
        <f>IF(AVERIAS!$J$2="INVIERNO",IF(ISNA(IF($E$2="LUNES",VLOOKUP(AQ31,'H. INV.'!$E$9:$G$271,3,FALSE),IF($E$2="SABADO",VLOOKUP(AQ31,'H. INV.'!$U$10:$W$271,3,FALSE),VLOOKUP(AQ31,'H. INV.'!$AK$10:$AM$271,3,FALSE)))),"",(IF($E$2="LUNES",VLOOKUP(AQ31,'H. INV.'!$E$9:$G$271,3,FALSE),IF($E$2="SABADO",VLOOKUP(AQ31,'H. INV.'!$U$10:$W$271,3,FALSE),VLOOKUP(AQ31,'H. INV.'!$AK$10:$AM$271,3,FALSE))))),IF(ISNA(IF($E$2="LUNES",VLOOKUP(AQ31,'H. VER.'!$E$9:$G$171,3,FALSE),IF($E$2="SABADO",VLOOKUP(AQ31,'H. VER.'!$U$10:$W$171,3,FALSE),VLOOKUP(AQ31,'H. VER.'!$AK$10:$AM$171,3,FALSE)))),"",(IF($E$2="LUNES",VLOOKUP(AQ31,'H. VER.'!$E$9:$G$171,3,FALSE),IF($E$2="SABADO",VLOOKUP(AQ31,'H. VER.'!$U$10:$W$171,3,FALSE),VLOOKUP(AQ31,'H. VER.'!$AK$10:$AM$171,3,FALSE))))))</f>
        <v>0.62847222222222221</v>
      </c>
      <c r="AS31" s="210" t="str">
        <f t="shared" si="8"/>
        <v/>
      </c>
      <c r="AT31" s="211" t="str">
        <f t="shared" si="23"/>
        <v/>
      </c>
      <c r="AU31" s="210">
        <f t="shared" si="24"/>
        <v>11</v>
      </c>
      <c r="AV31" s="212">
        <f t="shared" si="25"/>
        <v>27</v>
      </c>
      <c r="AX31" s="319">
        <v>28</v>
      </c>
      <c r="AY31" s="319" t="str">
        <f t="shared" si="9"/>
        <v/>
      </c>
      <c r="AZ31" s="322">
        <f t="shared" si="2"/>
        <v>0</v>
      </c>
      <c r="BA31" s="319" t="str">
        <f t="shared" si="10"/>
        <v/>
      </c>
      <c r="BB31" s="319" t="str">
        <f t="shared" si="11"/>
        <v/>
      </c>
      <c r="BC31" s="319" t="str">
        <f t="shared" si="12"/>
        <v/>
      </c>
      <c r="BD31" s="321" t="str">
        <f t="shared" si="13"/>
        <v/>
      </c>
      <c r="BE31" s="321" t="str">
        <f t="shared" si="14"/>
        <v/>
      </c>
      <c r="BF31" s="319" t="str">
        <f t="shared" si="15"/>
        <v/>
      </c>
      <c r="BG31" s="316" t="str">
        <f t="shared" si="16"/>
        <v/>
      </c>
      <c r="BH31" s="316" t="str">
        <f t="shared" si="17"/>
        <v/>
      </c>
      <c r="BI31" s="316" t="str">
        <f t="shared" si="18"/>
        <v/>
      </c>
      <c r="BJ31" s="316" t="str">
        <f t="shared" si="19"/>
        <v/>
      </c>
      <c r="BK31" s="316" t="str">
        <f t="shared" si="20"/>
        <v/>
      </c>
      <c r="BL31" s="316" t="str">
        <f t="shared" si="21"/>
        <v/>
      </c>
    </row>
    <row r="32" spans="1:64" ht="12.75" customHeight="1">
      <c r="A32" s="158">
        <f t="shared" si="3"/>
        <v>0</v>
      </c>
      <c r="B32" s="158">
        <f t="shared" si="4"/>
        <v>0</v>
      </c>
      <c r="C32" s="24">
        <f t="shared" si="5"/>
        <v>0</v>
      </c>
      <c r="D32" s="284">
        <f t="shared" si="6"/>
        <v>0</v>
      </c>
      <c r="E32" s="24" t="str">
        <f>IF(AVERIAS!N32="",AVERIAS!M32,AVERIAS!N32)</f>
        <v/>
      </c>
      <c r="F32" s="28"/>
      <c r="G32" s="28"/>
      <c r="H32" s="28"/>
      <c r="I32" s="25" t="str">
        <f t="shared" si="7"/>
        <v/>
      </c>
      <c r="J32" s="286">
        <f t="shared" si="1"/>
        <v>0</v>
      </c>
      <c r="K32" s="119" t="str">
        <f t="shared" si="0"/>
        <v/>
      </c>
      <c r="L32" s="29">
        <f>LOOKUP($D$2,CUADRO!$G$3:$AK$3,CUADRO!G35:AK35)</f>
        <v>0</v>
      </c>
      <c r="M32" s="30" t="str">
        <f>IF(CUADRO!C35="","",CUADRO!C35)</f>
        <v/>
      </c>
      <c r="N32" s="192">
        <v>28</v>
      </c>
      <c r="O32" s="352" t="str">
        <f t="shared" si="22"/>
        <v/>
      </c>
      <c r="P32" s="356">
        <v>2424</v>
      </c>
      <c r="Q32" s="115">
        <f>IF(AVERIAS!$J$2="INVIERNO",VLOOKUP($O32,'H. INV.'!$E$10:$N$271,3,FALSE),VLOOKUP($O32,'H. VER.'!$E$10:$N$171,3,FALSE))</f>
        <v>0</v>
      </c>
      <c r="R32" s="115">
        <f>IF(AVERIAS!$J$2="INVIERNO",VLOOKUP($O32,'H. INV.'!$E$10:$N$271,4,FALSE),VLOOKUP($O32,'H. VER.'!$E$10:$N$171,4,FALSE))</f>
        <v>0</v>
      </c>
      <c r="S32" s="115">
        <f>IF(AVERIAS!$J$2="INVIERNO",VLOOKUP($O32,'H. INV.'!$E$10:$N$271,7,FALSE),VLOOKUP($O32,'H. VER.'!$E$10:$N$171,7,FALSE))</f>
        <v>0</v>
      </c>
      <c r="T32" s="191">
        <f>IF(AVERIAS!$J$2="INVIERNO",VLOOKUP($O32,'H. INV.'!$E$10:$N$271,2,FALSE),VLOOKUP($O32,'H. VER.'!$E$10:$N$171,2,FALSE))</f>
        <v>0</v>
      </c>
      <c r="U32" s="191">
        <f>IF(AVERIAS!$J$2="INVIERNO",VLOOKUP($O32,'H. INV.'!$E$10:$N$271,9,FALSE),VLOOKUP($O32,'H. VER.'!$E$10:$N$171,9,FALSE))</f>
        <v>0</v>
      </c>
      <c r="V32" s="191">
        <f>IF(AVERIAS!$J$2="INVIERNO",VLOOKUP($O32,'H. INV.'!$E$10:$N$271,10,FALSE),VLOOKUP($O32,'H. VER.'!$E$10:$N$171,10,FALSE))</f>
        <v>0</v>
      </c>
      <c r="W32" s="191">
        <f>IF(AVERIAS!$J$2="INVIERNO",VLOOKUP($O32,'H. INV.'!$E$10:$O$271,11,FALSE),VLOOKUP($O32,'H. VER.'!$E$10:$O$171,11,FALSE))</f>
        <v>0</v>
      </c>
      <c r="X32" s="115">
        <f>IF(AVERIAS!$J$2="INVIERNO",VLOOKUP($O32,'H. INV.'!$U$10:$AD$271,3,FALSE),VLOOKUP($O32,'H. VER.'!$U$10:$AD$171,3,FALSE))</f>
        <v>0</v>
      </c>
      <c r="Y32" s="115">
        <f>IF(AVERIAS!$J$2="INVIERNO",VLOOKUP($O32,'H. INV.'!$E$10:$N$271,4,FALSE),VLOOKUP($O32,'H. VER.'!$E$10:$N$171,4,FALSE))</f>
        <v>0</v>
      </c>
      <c r="Z32" s="115">
        <f>IF(AVERIAS!$J$2="INVIERNO",VLOOKUP($O32,'H. INV.'!$U$10:$AD$271,7,FALSE),VLOOKUP($O32,'H. VER.'!$U$10:$AD$171,7,FALSE))</f>
        <v>0</v>
      </c>
      <c r="AA32" s="191">
        <f>IF(AVERIAS!$J$2="INVIERNO",VLOOKUP($O32,'H. INV.'!$U$10:$AD$271,2,FALSE),VLOOKUP($O32,'H. VER.'!$U$10:$AD$171,2,FALSE))</f>
        <v>0</v>
      </c>
      <c r="AB32" s="191">
        <f>IF(AVERIAS!$J$2="INVIERNO",VLOOKUP($O32,'H. INV.'!$U$10:$AD$271,9,FALSE),VLOOKUP($O32,'H. VER.'!$U$10:$AD$171,9,FALSE))</f>
        <v>0</v>
      </c>
      <c r="AC32" s="191">
        <f>IF(AVERIAS!$J$2="INVIERNO",VLOOKUP($O32,'H. INV.'!$U$10:$AD$271,10,FALSE),VLOOKUP($O32,'H. VER.'!$U$10:$AD$171,10,FALSE))</f>
        <v>0</v>
      </c>
      <c r="AD32" s="191">
        <f>IF(AVERIAS!$J$2="INVIERNO",VLOOKUP($O32,'H. INV.'!$U$10:$AE$271,11,FALSE),VLOOKUP($O32,'H. VER.'!$U$10:$AE$171,11,FALSE))</f>
        <v>0</v>
      </c>
      <c r="AE32" s="115">
        <f>IF(AVERIAS!$J$2="INVIERNO",VLOOKUP($O32,'H. INV.'!$AK$10:$AT$271,3,FALSE),VLOOKUP($O32,'H. VER.'!$AK$10:$AT$171,3,FALSE))</f>
        <v>0</v>
      </c>
      <c r="AF32" s="115">
        <f>IF(AVERIAS!$J$2="INVIERNO",VLOOKUP($O32,'H. INV.'!$E$10:$N$271,4,FALSE),VLOOKUP($O32,'H. VER.'!$E$10:$N$171,4,FALSE))</f>
        <v>0</v>
      </c>
      <c r="AG32" s="115">
        <f>IF(AVERIAS!$J$2="INVIERNO",VLOOKUP($O32,'H. INV.'!$AK$10:$AT$271,7,FALSE),VLOOKUP($O32,'H. VER.'!$AK$10:$AT$171,7,FALSE))</f>
        <v>0</v>
      </c>
      <c r="AH32" s="191">
        <f>IF(AVERIAS!$J$2="INVIERNO",VLOOKUP($O32,'H. INV.'!$AK$10:$AT$271,2,FALSE),VLOOKUP($O32,'H. VER.'!$AK$10:$AT$171,2,FALSE))</f>
        <v>0</v>
      </c>
      <c r="AI32" s="191">
        <f>IF(AVERIAS!$J$2="INVIERNO",VLOOKUP($O32,'H. INV.'!$AK$10:$AT$271,9,FALSE),VLOOKUP($O32,'H. VER.'!$AK$10:$AT$171,9,FALSE))</f>
        <v>0</v>
      </c>
      <c r="AJ32" s="191">
        <f>IF(AVERIAS!$J$2="INVIERNO",VLOOKUP($O32,'H. INV.'!$AK$10:$AT$271,10,FALSE),VLOOKUP($O32,'H. VER.'!$AK$10:$AT$171,10,FALSE))</f>
        <v>0</v>
      </c>
      <c r="AK32" s="191">
        <f>IF(AVERIAS!$J$2="INVIERNO",VLOOKUP($O32,'H. INV.'!$AK$10:$AU$271,11,FALSE),VLOOKUP($O32,'H. VER.'!$AK$10:$AU$171,11,FALSE))</f>
        <v>0</v>
      </c>
      <c r="AL32" s="131"/>
      <c r="AN32" s="31" t="str">
        <f>AVERIAS!M31</f>
        <v/>
      </c>
      <c r="AP32" s="209" t="str">
        <f t="shared" si="26"/>
        <v>TARDE</v>
      </c>
      <c r="AQ32" s="213">
        <v>28</v>
      </c>
      <c r="AR32" s="214">
        <f>IF(AVERIAS!$J$2="INVIERNO",IF(ISNA(IF($E$2="LUNES",VLOOKUP(AQ32,'H. INV.'!$E$9:$G$271,3,FALSE),IF($E$2="SABADO",VLOOKUP(AQ32,'H. INV.'!$U$10:$W$271,3,FALSE),VLOOKUP(AQ32,'H. INV.'!$AK$10:$AM$271,3,FALSE)))),"",(IF($E$2="LUNES",VLOOKUP(AQ32,'H. INV.'!$E$9:$G$271,3,FALSE),IF($E$2="SABADO",VLOOKUP(AQ32,'H. INV.'!$U$10:$W$271,3,FALSE),VLOOKUP(AQ32,'H. INV.'!$AK$10:$AM$271,3,FALSE))))),IF(ISNA(IF($E$2="LUNES",VLOOKUP(AQ32,'H. VER.'!$E$9:$G$171,3,FALSE),IF($E$2="SABADO",VLOOKUP(AQ32,'H. VER.'!$U$10:$W$171,3,FALSE),VLOOKUP(AQ32,'H. VER.'!$AK$10:$AM$171,3,FALSE)))),"",(IF($E$2="LUNES",VLOOKUP(AQ32,'H. VER.'!$E$9:$G$171,3,FALSE),IF($E$2="SABADO",VLOOKUP(AQ32,'H. VER.'!$U$10:$W$171,3,FALSE),VLOOKUP(AQ32,'H. VER.'!$AK$10:$AM$171,3,FALSE))))))</f>
        <v>0.63194444444444453</v>
      </c>
      <c r="AS32" s="210" t="str">
        <f t="shared" si="8"/>
        <v/>
      </c>
      <c r="AT32" s="211" t="str">
        <f t="shared" si="23"/>
        <v/>
      </c>
      <c r="AU32" s="210">
        <f t="shared" si="24"/>
        <v>12</v>
      </c>
      <c r="AV32" s="212">
        <f t="shared" si="25"/>
        <v>28</v>
      </c>
      <c r="AX32" s="319">
        <v>29</v>
      </c>
      <c r="AY32" s="319" t="str">
        <f t="shared" si="9"/>
        <v/>
      </c>
      <c r="AZ32" s="322">
        <f t="shared" si="2"/>
        <v>0</v>
      </c>
      <c r="BA32" s="319" t="str">
        <f t="shared" si="10"/>
        <v/>
      </c>
      <c r="BB32" s="319" t="str">
        <f t="shared" si="11"/>
        <v/>
      </c>
      <c r="BC32" s="319" t="str">
        <f t="shared" si="12"/>
        <v/>
      </c>
      <c r="BD32" s="321" t="str">
        <f t="shared" si="13"/>
        <v/>
      </c>
      <c r="BE32" s="321" t="str">
        <f t="shared" si="14"/>
        <v/>
      </c>
      <c r="BF32" s="319" t="str">
        <f t="shared" si="15"/>
        <v/>
      </c>
      <c r="BG32" s="316" t="str">
        <f t="shared" si="16"/>
        <v/>
      </c>
      <c r="BH32" s="316" t="str">
        <f t="shared" si="17"/>
        <v/>
      </c>
      <c r="BI32" s="316" t="str">
        <f t="shared" si="18"/>
        <v/>
      </c>
      <c r="BJ32" s="316" t="str">
        <f t="shared" si="19"/>
        <v/>
      </c>
      <c r="BK32" s="316" t="str">
        <f t="shared" si="20"/>
        <v/>
      </c>
      <c r="BL32" s="316" t="str">
        <f t="shared" si="21"/>
        <v/>
      </c>
    </row>
    <row r="33" spans="1:64" ht="12.75" customHeight="1">
      <c r="A33" s="158">
        <f t="shared" si="3"/>
        <v>0</v>
      </c>
      <c r="B33" s="158">
        <f t="shared" si="4"/>
        <v>0</v>
      </c>
      <c r="C33" s="24">
        <f t="shared" si="5"/>
        <v>0</v>
      </c>
      <c r="D33" s="284">
        <f t="shared" si="6"/>
        <v>0</v>
      </c>
      <c r="E33" s="24" t="str">
        <f>IF(AVERIAS!N33="",AVERIAS!M33,AVERIAS!N33)</f>
        <v/>
      </c>
      <c r="F33" s="28"/>
      <c r="G33" s="28"/>
      <c r="H33" s="28"/>
      <c r="I33" s="25" t="str">
        <f t="shared" si="7"/>
        <v/>
      </c>
      <c r="J33" s="286">
        <f t="shared" si="1"/>
        <v>0</v>
      </c>
      <c r="K33" s="119" t="str">
        <f t="shared" si="0"/>
        <v/>
      </c>
      <c r="L33" s="29">
        <f>LOOKUP($D$2,CUADRO!$G$3:$AK$3,CUADRO!G36:AK36)</f>
        <v>0</v>
      </c>
      <c r="M33" s="30" t="str">
        <f>IF(CUADRO!C36="","",CUADRO!C36)</f>
        <v/>
      </c>
      <c r="N33" s="192">
        <v>29</v>
      </c>
      <c r="O33" s="352" t="str">
        <f t="shared" si="22"/>
        <v/>
      </c>
      <c r="P33" s="356">
        <v>2649</v>
      </c>
      <c r="Q33" s="115">
        <f>IF(AVERIAS!$J$2="INVIERNO",VLOOKUP($O33,'H. INV.'!$E$10:$N$271,3,FALSE),VLOOKUP($O33,'H. VER.'!$E$10:$N$171,3,FALSE))</f>
        <v>0</v>
      </c>
      <c r="R33" s="115">
        <f>IF(AVERIAS!$J$2="INVIERNO",VLOOKUP($O33,'H. INV.'!$E$10:$N$271,4,FALSE),VLOOKUP($O33,'H. VER.'!$E$10:$N$171,4,FALSE))</f>
        <v>0</v>
      </c>
      <c r="S33" s="115">
        <f>IF(AVERIAS!$J$2="INVIERNO",VLOOKUP($O33,'H. INV.'!$E$10:$N$271,7,FALSE),VLOOKUP($O33,'H. VER.'!$E$10:$N$171,7,FALSE))</f>
        <v>0</v>
      </c>
      <c r="T33" s="191">
        <f>IF(AVERIAS!$J$2="INVIERNO",VLOOKUP($O33,'H. INV.'!$E$10:$N$271,2,FALSE),VLOOKUP($O33,'H. VER.'!$E$10:$N$171,2,FALSE))</f>
        <v>0</v>
      </c>
      <c r="U33" s="191">
        <f>IF(AVERIAS!$J$2="INVIERNO",VLOOKUP($O33,'H. INV.'!$E$10:$N$271,9,FALSE),VLOOKUP($O33,'H. VER.'!$E$10:$N$171,9,FALSE))</f>
        <v>0</v>
      </c>
      <c r="V33" s="191">
        <f>IF(AVERIAS!$J$2="INVIERNO",VLOOKUP($O33,'H. INV.'!$E$10:$N$271,10,FALSE),VLOOKUP($O33,'H. VER.'!$E$10:$N$171,10,FALSE))</f>
        <v>0</v>
      </c>
      <c r="W33" s="191">
        <f>IF(AVERIAS!$J$2="INVIERNO",VLOOKUP($O33,'H. INV.'!$E$10:$O$271,11,FALSE),VLOOKUP($O33,'H. VER.'!$E$10:$O$171,11,FALSE))</f>
        <v>0</v>
      </c>
      <c r="X33" s="115">
        <f>IF(AVERIAS!$J$2="INVIERNO",VLOOKUP($O33,'H. INV.'!$U$10:$AD$271,3,FALSE),VLOOKUP($O33,'H. VER.'!$U$10:$AD$171,3,FALSE))</f>
        <v>0</v>
      </c>
      <c r="Y33" s="115">
        <f>IF(AVERIAS!$J$2="INVIERNO",VLOOKUP($O33,'H. INV.'!$E$10:$N$271,4,FALSE),VLOOKUP($O33,'H. VER.'!$E$10:$N$171,4,FALSE))</f>
        <v>0</v>
      </c>
      <c r="Z33" s="115">
        <f>IF(AVERIAS!$J$2="INVIERNO",VLOOKUP($O33,'H. INV.'!$U$10:$AD$271,7,FALSE),VLOOKUP($O33,'H. VER.'!$U$10:$AD$171,7,FALSE))</f>
        <v>0</v>
      </c>
      <c r="AA33" s="191">
        <f>IF(AVERIAS!$J$2="INVIERNO",VLOOKUP($O33,'H. INV.'!$U$10:$AD$271,2,FALSE),VLOOKUP($O33,'H. VER.'!$U$10:$AD$171,2,FALSE))</f>
        <v>0</v>
      </c>
      <c r="AB33" s="191">
        <f>IF(AVERIAS!$J$2="INVIERNO",VLOOKUP($O33,'H. INV.'!$U$10:$AD$271,9,FALSE),VLOOKUP($O33,'H. VER.'!$U$10:$AD$171,9,FALSE))</f>
        <v>0</v>
      </c>
      <c r="AC33" s="191">
        <f>IF(AVERIAS!$J$2="INVIERNO",VLOOKUP($O33,'H. INV.'!$U$10:$AD$271,10,FALSE),VLOOKUP($O33,'H. VER.'!$U$10:$AD$171,10,FALSE))</f>
        <v>0</v>
      </c>
      <c r="AD33" s="191">
        <f>IF(AVERIAS!$J$2="INVIERNO",VLOOKUP($O33,'H. INV.'!$U$10:$AE$271,11,FALSE),VLOOKUP($O33,'H. VER.'!$U$10:$AE$171,11,FALSE))</f>
        <v>0</v>
      </c>
      <c r="AE33" s="115">
        <f>IF(AVERIAS!$J$2="INVIERNO",VLOOKUP($O33,'H. INV.'!$AK$10:$AT$271,3,FALSE),VLOOKUP($O33,'H. VER.'!$AK$10:$AT$171,3,FALSE))</f>
        <v>0</v>
      </c>
      <c r="AF33" s="115">
        <f>IF(AVERIAS!$J$2="INVIERNO",VLOOKUP($O33,'H. INV.'!$E$10:$N$271,4,FALSE),VLOOKUP($O33,'H. VER.'!$E$10:$N$171,4,FALSE))</f>
        <v>0</v>
      </c>
      <c r="AG33" s="115">
        <f>IF(AVERIAS!$J$2="INVIERNO",VLOOKUP($O33,'H. INV.'!$AK$10:$AT$271,7,FALSE),VLOOKUP($O33,'H. VER.'!$AK$10:$AT$171,7,FALSE))</f>
        <v>0</v>
      </c>
      <c r="AH33" s="191">
        <f>IF(AVERIAS!$J$2="INVIERNO",VLOOKUP($O33,'H. INV.'!$AK$10:$AT$271,2,FALSE),VLOOKUP($O33,'H. VER.'!$AK$10:$AT$171,2,FALSE))</f>
        <v>0</v>
      </c>
      <c r="AI33" s="191">
        <f>IF(AVERIAS!$J$2="INVIERNO",VLOOKUP($O33,'H. INV.'!$AK$10:$AT$271,9,FALSE),VLOOKUP($O33,'H. VER.'!$AK$10:$AT$171,9,FALSE))</f>
        <v>0</v>
      </c>
      <c r="AJ33" s="191">
        <f>IF(AVERIAS!$J$2="INVIERNO",VLOOKUP($O33,'H. INV.'!$AK$10:$AT$271,10,FALSE),VLOOKUP($O33,'H. VER.'!$AK$10:$AT$171,10,FALSE))</f>
        <v>0</v>
      </c>
      <c r="AK33" s="191">
        <f>IF(AVERIAS!$J$2="INVIERNO",VLOOKUP($O33,'H. INV.'!$AK$10:$AU$271,11,FALSE),VLOOKUP($O33,'H. VER.'!$AK$10:$AU$171,11,FALSE))</f>
        <v>0</v>
      </c>
      <c r="AL33" s="131"/>
      <c r="AN33" s="31" t="str">
        <f>AVERIAS!M32</f>
        <v/>
      </c>
      <c r="AP33" s="209" t="str">
        <f t="shared" si="26"/>
        <v>TARDE</v>
      </c>
      <c r="AQ33" s="213">
        <v>29</v>
      </c>
      <c r="AR33" s="214">
        <f>IF(AVERIAS!$J$2="INVIERNO",IF(ISNA(IF($E$2="LUNES",VLOOKUP(AQ33,'H. INV.'!$E$9:$G$271,3,FALSE),IF($E$2="SABADO",VLOOKUP(AQ33,'H. INV.'!$U$10:$W$271,3,FALSE),VLOOKUP(AQ33,'H. INV.'!$AK$10:$AM$271,3,FALSE)))),"",(IF($E$2="LUNES",VLOOKUP(AQ33,'H. INV.'!$E$9:$G$271,3,FALSE),IF($E$2="SABADO",VLOOKUP(AQ33,'H. INV.'!$U$10:$W$271,3,FALSE),VLOOKUP(AQ33,'H. INV.'!$AK$10:$AM$271,3,FALSE))))),IF(ISNA(IF($E$2="LUNES",VLOOKUP(AQ33,'H. VER.'!$E$9:$G$171,3,FALSE),IF($E$2="SABADO",VLOOKUP(AQ33,'H. VER.'!$U$10:$W$171,3,FALSE),VLOOKUP(AQ33,'H. VER.'!$AK$10:$AM$171,3,FALSE)))),"",(IF($E$2="LUNES",VLOOKUP(AQ33,'H. VER.'!$E$9:$G$171,3,FALSE),IF($E$2="SABADO",VLOOKUP(AQ33,'H. VER.'!$U$10:$W$171,3,FALSE),VLOOKUP(AQ33,'H. VER.'!$AK$10:$AM$171,3,FALSE))))))</f>
        <v>0.63541666666666663</v>
      </c>
      <c r="AS33" s="210" t="str">
        <f t="shared" si="8"/>
        <v/>
      </c>
      <c r="AT33" s="211" t="str">
        <f t="shared" si="23"/>
        <v/>
      </c>
      <c r="AU33" s="210">
        <f t="shared" si="24"/>
        <v>13</v>
      </c>
      <c r="AV33" s="212">
        <f t="shared" si="25"/>
        <v>29</v>
      </c>
      <c r="AX33" s="319">
        <v>30</v>
      </c>
      <c r="AY33" s="319" t="str">
        <f t="shared" si="9"/>
        <v/>
      </c>
      <c r="AZ33" s="322">
        <f t="shared" si="2"/>
        <v>0</v>
      </c>
      <c r="BA33" s="319" t="str">
        <f t="shared" si="10"/>
        <v/>
      </c>
      <c r="BB33" s="319" t="str">
        <f t="shared" si="11"/>
        <v/>
      </c>
      <c r="BC33" s="319" t="str">
        <f t="shared" si="12"/>
        <v/>
      </c>
      <c r="BD33" s="321" t="str">
        <f t="shared" si="13"/>
        <v/>
      </c>
      <c r="BE33" s="321" t="str">
        <f t="shared" si="14"/>
        <v/>
      </c>
      <c r="BF33" s="319" t="str">
        <f t="shared" si="15"/>
        <v/>
      </c>
      <c r="BG33" s="316" t="str">
        <f t="shared" si="16"/>
        <v/>
      </c>
      <c r="BH33" s="316" t="str">
        <f t="shared" si="17"/>
        <v/>
      </c>
      <c r="BI33" s="316" t="str">
        <f t="shared" si="18"/>
        <v/>
      </c>
      <c r="BJ33" s="316" t="str">
        <f t="shared" si="19"/>
        <v/>
      </c>
      <c r="BK33" s="316" t="str">
        <f t="shared" si="20"/>
        <v/>
      </c>
      <c r="BL33" s="316" t="str">
        <f t="shared" si="21"/>
        <v/>
      </c>
    </row>
    <row r="34" spans="1:64" ht="12.75" customHeight="1">
      <c r="A34" s="158">
        <f t="shared" si="3"/>
        <v>0</v>
      </c>
      <c r="B34" s="158">
        <f t="shared" si="4"/>
        <v>0</v>
      </c>
      <c r="C34" s="24">
        <f t="shared" si="5"/>
        <v>0</v>
      </c>
      <c r="D34" s="284">
        <f t="shared" si="6"/>
        <v>0</v>
      </c>
      <c r="E34" s="24" t="str">
        <f>IF(AVERIAS!N34="",AVERIAS!M34,AVERIAS!N34)</f>
        <v/>
      </c>
      <c r="F34" s="28"/>
      <c r="G34" s="28"/>
      <c r="H34" s="28"/>
      <c r="I34" s="25" t="str">
        <f t="shared" si="7"/>
        <v/>
      </c>
      <c r="J34" s="286">
        <f t="shared" si="1"/>
        <v>0</v>
      </c>
      <c r="K34" s="119" t="str">
        <f t="shared" si="0"/>
        <v/>
      </c>
      <c r="L34" s="29">
        <f>LOOKUP($D$2,CUADRO!$G$3:$AK$3,CUADRO!G37:AK37)</f>
        <v>0</v>
      </c>
      <c r="M34" s="30" t="str">
        <f>IF(CUADRO!C37="","",CUADRO!C37)</f>
        <v/>
      </c>
      <c r="N34" s="192">
        <v>30</v>
      </c>
      <c r="O34" s="352" t="str">
        <f t="shared" si="22"/>
        <v/>
      </c>
      <c r="P34" s="356">
        <v>2736</v>
      </c>
      <c r="Q34" s="115">
        <f>IF(AVERIAS!$J$2="INVIERNO",VLOOKUP($O34,'H. INV.'!$E$10:$N$271,3,FALSE),VLOOKUP($O34,'H. VER.'!$E$10:$N$171,3,FALSE))</f>
        <v>0</v>
      </c>
      <c r="R34" s="115">
        <f>IF(AVERIAS!$J$2="INVIERNO",VLOOKUP($O34,'H. INV.'!$E$10:$N$271,4,FALSE),VLOOKUP($O34,'H. VER.'!$E$10:$N$171,4,FALSE))</f>
        <v>0</v>
      </c>
      <c r="S34" s="115">
        <f>IF(AVERIAS!$J$2="INVIERNO",VLOOKUP($O34,'H. INV.'!$E$10:$N$271,7,FALSE),VLOOKUP($O34,'H. VER.'!$E$10:$N$171,7,FALSE))</f>
        <v>0</v>
      </c>
      <c r="T34" s="191">
        <f>IF(AVERIAS!$J$2="INVIERNO",VLOOKUP($O34,'H. INV.'!$E$10:$N$271,2,FALSE),VLOOKUP($O34,'H. VER.'!$E$10:$N$171,2,FALSE))</f>
        <v>0</v>
      </c>
      <c r="U34" s="191">
        <f>IF(AVERIAS!$J$2="INVIERNO",VLOOKUP($O34,'H. INV.'!$E$10:$N$271,9,FALSE),VLOOKUP($O34,'H. VER.'!$E$10:$N$171,9,FALSE))</f>
        <v>0</v>
      </c>
      <c r="V34" s="191">
        <f>IF(AVERIAS!$J$2="INVIERNO",VLOOKUP($O34,'H. INV.'!$E$10:$N$271,10,FALSE),VLOOKUP($O34,'H. VER.'!$E$10:$N$171,10,FALSE))</f>
        <v>0</v>
      </c>
      <c r="W34" s="191">
        <f>IF(AVERIAS!$J$2="INVIERNO",VLOOKUP($O34,'H. INV.'!$E$10:$O$271,11,FALSE),VLOOKUP($O34,'H. VER.'!$E$10:$O$171,11,FALSE))</f>
        <v>0</v>
      </c>
      <c r="X34" s="115">
        <f>IF(AVERIAS!$J$2="INVIERNO",VLOOKUP($O34,'H. INV.'!$U$10:$AD$271,3,FALSE),VLOOKUP($O34,'H. VER.'!$U$10:$AD$171,3,FALSE))</f>
        <v>0</v>
      </c>
      <c r="Y34" s="115">
        <f>IF(AVERIAS!$J$2="INVIERNO",VLOOKUP($O34,'H. INV.'!$E$10:$N$271,4,FALSE),VLOOKUP($O34,'H. VER.'!$E$10:$N$171,4,FALSE))</f>
        <v>0</v>
      </c>
      <c r="Z34" s="115">
        <f>IF(AVERIAS!$J$2="INVIERNO",VLOOKUP($O34,'H. INV.'!$U$10:$AD$271,7,FALSE),VLOOKUP($O34,'H. VER.'!$U$10:$AD$171,7,FALSE))</f>
        <v>0</v>
      </c>
      <c r="AA34" s="191">
        <f>IF(AVERIAS!$J$2="INVIERNO",VLOOKUP($O34,'H. INV.'!$U$10:$AD$271,2,FALSE),VLOOKUP($O34,'H. VER.'!$U$10:$AD$171,2,FALSE))</f>
        <v>0</v>
      </c>
      <c r="AB34" s="191">
        <f>IF(AVERIAS!$J$2="INVIERNO",VLOOKUP($O34,'H. INV.'!$U$10:$AD$271,9,FALSE),VLOOKUP($O34,'H. VER.'!$U$10:$AD$171,9,FALSE))</f>
        <v>0</v>
      </c>
      <c r="AC34" s="191">
        <f>IF(AVERIAS!$J$2="INVIERNO",VLOOKUP($O34,'H. INV.'!$U$10:$AD$271,10,FALSE),VLOOKUP($O34,'H. VER.'!$U$10:$AD$171,10,FALSE))</f>
        <v>0</v>
      </c>
      <c r="AD34" s="191">
        <f>IF(AVERIAS!$J$2="INVIERNO",VLOOKUP($O34,'H. INV.'!$U$10:$AE$271,11,FALSE),VLOOKUP($O34,'H. VER.'!$U$10:$AE$171,11,FALSE))</f>
        <v>0</v>
      </c>
      <c r="AE34" s="115">
        <f>IF(AVERIAS!$J$2="INVIERNO",VLOOKUP($O34,'H. INV.'!$AK$10:$AT$271,3,FALSE),VLOOKUP($O34,'H. VER.'!$AK$10:$AT$171,3,FALSE))</f>
        <v>0</v>
      </c>
      <c r="AF34" s="115">
        <f>IF(AVERIAS!$J$2="INVIERNO",VLOOKUP($O34,'H. INV.'!$E$10:$N$271,4,FALSE),VLOOKUP($O34,'H. VER.'!$E$10:$N$171,4,FALSE))</f>
        <v>0</v>
      </c>
      <c r="AG34" s="115">
        <f>IF(AVERIAS!$J$2="INVIERNO",VLOOKUP($O34,'H. INV.'!$AK$10:$AT$271,7,FALSE),VLOOKUP($O34,'H. VER.'!$AK$10:$AT$171,7,FALSE))</f>
        <v>0</v>
      </c>
      <c r="AH34" s="191">
        <f>IF(AVERIAS!$J$2="INVIERNO",VLOOKUP($O34,'H. INV.'!$AK$10:$AT$271,2,FALSE),VLOOKUP($O34,'H. VER.'!$AK$10:$AT$171,2,FALSE))</f>
        <v>0</v>
      </c>
      <c r="AI34" s="191">
        <f>IF(AVERIAS!$J$2="INVIERNO",VLOOKUP($O34,'H. INV.'!$AK$10:$AT$271,9,FALSE),VLOOKUP($O34,'H. VER.'!$AK$10:$AT$171,9,FALSE))</f>
        <v>0</v>
      </c>
      <c r="AJ34" s="191">
        <f>IF(AVERIAS!$J$2="INVIERNO",VLOOKUP($O34,'H. INV.'!$AK$10:$AT$271,10,FALSE),VLOOKUP($O34,'H. VER.'!$AK$10:$AT$171,10,FALSE))</f>
        <v>0</v>
      </c>
      <c r="AK34" s="191">
        <f>IF(AVERIAS!$J$2="INVIERNO",VLOOKUP($O34,'H. INV.'!$AK$10:$AU$271,11,FALSE),VLOOKUP($O34,'H. VER.'!$AK$10:$AU$171,11,FALSE))</f>
        <v>0</v>
      </c>
      <c r="AL34" s="131"/>
      <c r="AN34" s="31" t="str">
        <f>AVERIAS!M33</f>
        <v/>
      </c>
      <c r="AP34" s="209" t="str">
        <f t="shared" si="26"/>
        <v>TARDE</v>
      </c>
      <c r="AQ34" s="213">
        <v>30</v>
      </c>
      <c r="AR34" s="214">
        <f>IF(AVERIAS!$J$2="INVIERNO",IF(ISNA(IF($E$2="LUNES",VLOOKUP(AQ34,'H. INV.'!$E$9:$G$271,3,FALSE),IF($E$2="SABADO",VLOOKUP(AQ34,'H. INV.'!$U$10:$W$271,3,FALSE),VLOOKUP(AQ34,'H. INV.'!$AK$10:$AM$271,3,FALSE)))),"",(IF($E$2="LUNES",VLOOKUP(AQ34,'H. INV.'!$E$9:$G$271,3,FALSE),IF($E$2="SABADO",VLOOKUP(AQ34,'H. INV.'!$U$10:$W$271,3,FALSE),VLOOKUP(AQ34,'H. INV.'!$AK$10:$AM$271,3,FALSE))))),IF(ISNA(IF($E$2="LUNES",VLOOKUP(AQ34,'H. VER.'!$E$9:$G$171,3,FALSE),IF($E$2="SABADO",VLOOKUP(AQ34,'H. VER.'!$U$10:$W$171,3,FALSE),VLOOKUP(AQ34,'H. VER.'!$AK$10:$AM$171,3,FALSE)))),"",(IF($E$2="LUNES",VLOOKUP(AQ34,'H. VER.'!$E$9:$G$171,3,FALSE),IF($E$2="SABADO",VLOOKUP(AQ34,'H. VER.'!$U$10:$W$171,3,FALSE),VLOOKUP(AQ34,'H. VER.'!$AK$10:$AM$171,3,FALSE))))))</f>
        <v>0.64236111111111116</v>
      </c>
      <c r="AS34" s="210" t="str">
        <f>IF(AT34="","",RANK(AT34,$AT$5:$AT$116,1))</f>
        <v/>
      </c>
      <c r="AT34" s="211" t="str">
        <f t="shared" si="23"/>
        <v/>
      </c>
      <c r="AU34" s="210">
        <f t="shared" si="24"/>
        <v>14</v>
      </c>
      <c r="AV34" s="212">
        <f t="shared" si="25"/>
        <v>30</v>
      </c>
      <c r="AX34" s="319">
        <v>31</v>
      </c>
      <c r="AY34" s="319" t="str">
        <f t="shared" si="9"/>
        <v/>
      </c>
      <c r="AZ34" s="322">
        <f t="shared" si="2"/>
        <v>0</v>
      </c>
      <c r="BA34" s="319" t="str">
        <f t="shared" si="10"/>
        <v/>
      </c>
      <c r="BB34" s="319" t="str">
        <f t="shared" si="11"/>
        <v/>
      </c>
      <c r="BC34" s="319" t="str">
        <f t="shared" si="12"/>
        <v/>
      </c>
      <c r="BD34" s="321" t="str">
        <f t="shared" si="13"/>
        <v/>
      </c>
      <c r="BE34" s="321" t="str">
        <f t="shared" si="14"/>
        <v/>
      </c>
      <c r="BF34" s="319" t="str">
        <f t="shared" si="15"/>
        <v/>
      </c>
      <c r="BG34" s="316" t="str">
        <f t="shared" si="16"/>
        <v/>
      </c>
      <c r="BH34" s="316" t="str">
        <f t="shared" si="17"/>
        <v/>
      </c>
      <c r="BI34" s="316" t="str">
        <f t="shared" si="18"/>
        <v/>
      </c>
      <c r="BJ34" s="316" t="str">
        <f t="shared" si="19"/>
        <v/>
      </c>
      <c r="BK34" s="316" t="str">
        <f t="shared" si="20"/>
        <v/>
      </c>
      <c r="BL34" s="316" t="str">
        <f t="shared" si="21"/>
        <v/>
      </c>
    </row>
    <row r="35" spans="1:64" ht="12.75" customHeight="1">
      <c r="A35" s="158">
        <f t="shared" si="3"/>
        <v>0</v>
      </c>
      <c r="B35" s="158">
        <f t="shared" si="4"/>
        <v>0</v>
      </c>
      <c r="C35" s="24">
        <f t="shared" si="5"/>
        <v>0</v>
      </c>
      <c r="D35" s="284">
        <f t="shared" si="6"/>
        <v>0</v>
      </c>
      <c r="E35" s="24" t="str">
        <f>IF(AVERIAS!N35="",AVERIAS!M35,AVERIAS!N35)</f>
        <v/>
      </c>
      <c r="F35" s="28"/>
      <c r="G35" s="28"/>
      <c r="H35" s="28"/>
      <c r="I35" s="25" t="str">
        <f t="shared" si="7"/>
        <v/>
      </c>
      <c r="J35" s="286">
        <f t="shared" si="1"/>
        <v>0</v>
      </c>
      <c r="K35" s="119" t="str">
        <f t="shared" si="0"/>
        <v/>
      </c>
      <c r="L35" s="29">
        <f>LOOKUP($D$2,CUADRO!$G$3:$AK$3,CUADRO!G38:AK38)</f>
        <v>0</v>
      </c>
      <c r="M35" s="30" t="str">
        <f>IF(CUADRO!C38="","",CUADRO!C38)</f>
        <v/>
      </c>
      <c r="N35" s="192">
        <v>31</v>
      </c>
      <c r="O35" s="352" t="str">
        <f t="shared" si="22"/>
        <v/>
      </c>
      <c r="P35" s="356">
        <v>3277</v>
      </c>
      <c r="Q35" s="115">
        <f>IF(AVERIAS!$J$2="INVIERNO",VLOOKUP($O35,'H. INV.'!$E$10:$N$271,3,FALSE),VLOOKUP($O35,'H. VER.'!$E$10:$N$171,3,FALSE))</f>
        <v>0</v>
      </c>
      <c r="R35" s="115">
        <f>IF(AVERIAS!$J$2="INVIERNO",VLOOKUP($O35,'H. INV.'!$E$10:$N$271,4,FALSE),VLOOKUP($O35,'H. VER.'!$E$10:$N$171,4,FALSE))</f>
        <v>0</v>
      </c>
      <c r="S35" s="115">
        <f>IF(AVERIAS!$J$2="INVIERNO",VLOOKUP($O35,'H. INV.'!$E$10:$N$271,7,FALSE),VLOOKUP($O35,'H. VER.'!$E$10:$N$171,7,FALSE))</f>
        <v>0</v>
      </c>
      <c r="T35" s="191">
        <f>IF(AVERIAS!$J$2="INVIERNO",VLOOKUP($O35,'H. INV.'!$E$10:$N$271,2,FALSE),VLOOKUP($O35,'H. VER.'!$E$10:$N$171,2,FALSE))</f>
        <v>0</v>
      </c>
      <c r="U35" s="191">
        <f>IF(AVERIAS!$J$2="INVIERNO",VLOOKUP($O35,'H. INV.'!$E$10:$N$271,9,FALSE),VLOOKUP($O35,'H. VER.'!$E$10:$N$171,9,FALSE))</f>
        <v>0</v>
      </c>
      <c r="V35" s="191">
        <f>IF(AVERIAS!$J$2="INVIERNO",VLOOKUP($O35,'H. INV.'!$E$10:$N$271,10,FALSE),VLOOKUP($O35,'H. VER.'!$E$10:$N$171,10,FALSE))</f>
        <v>0</v>
      </c>
      <c r="W35" s="191">
        <f>IF(AVERIAS!$J$2="INVIERNO",VLOOKUP($O35,'H. INV.'!$E$10:$O$271,11,FALSE),VLOOKUP($O35,'H. VER.'!$E$10:$O$171,11,FALSE))</f>
        <v>0</v>
      </c>
      <c r="X35" s="115">
        <f>IF(AVERIAS!$J$2="INVIERNO",VLOOKUP($O35,'H. INV.'!$U$10:$AD$271,3,FALSE),VLOOKUP($O35,'H. VER.'!$U$10:$AD$171,3,FALSE))</f>
        <v>0</v>
      </c>
      <c r="Y35" s="115">
        <f>IF(AVERIAS!$J$2="INVIERNO",VLOOKUP($O35,'H. INV.'!$E$10:$N$271,4,FALSE),VLOOKUP($O35,'H. VER.'!$E$10:$N$171,4,FALSE))</f>
        <v>0</v>
      </c>
      <c r="Z35" s="115">
        <f>IF(AVERIAS!$J$2="INVIERNO",VLOOKUP($O35,'H. INV.'!$U$10:$AD$271,7,FALSE),VLOOKUP($O35,'H. VER.'!$U$10:$AD$171,7,FALSE))</f>
        <v>0</v>
      </c>
      <c r="AA35" s="191">
        <f>IF(AVERIAS!$J$2="INVIERNO",VLOOKUP($O35,'H. INV.'!$U$10:$AD$271,2,FALSE),VLOOKUP($O35,'H. VER.'!$U$10:$AD$171,2,FALSE))</f>
        <v>0</v>
      </c>
      <c r="AB35" s="191">
        <f>IF(AVERIAS!$J$2="INVIERNO",VLOOKUP($O35,'H. INV.'!$U$10:$AD$271,9,FALSE),VLOOKUP($O35,'H. VER.'!$U$10:$AD$171,9,FALSE))</f>
        <v>0</v>
      </c>
      <c r="AC35" s="191">
        <f>IF(AVERIAS!$J$2="INVIERNO",VLOOKUP($O35,'H. INV.'!$U$10:$AD$271,10,FALSE),VLOOKUP($O35,'H. VER.'!$U$10:$AD$171,10,FALSE))</f>
        <v>0</v>
      </c>
      <c r="AD35" s="191">
        <f>IF(AVERIAS!$J$2="INVIERNO",VLOOKUP($O35,'H. INV.'!$U$10:$AE$271,11,FALSE),VLOOKUP($O35,'H. VER.'!$U$10:$AE$171,11,FALSE))</f>
        <v>0</v>
      </c>
      <c r="AE35" s="115">
        <f>IF(AVERIAS!$J$2="INVIERNO",VLOOKUP($O35,'H. INV.'!$AK$10:$AT$271,3,FALSE),VLOOKUP($O35,'H. VER.'!$AK$10:$AT$171,3,FALSE))</f>
        <v>0</v>
      </c>
      <c r="AF35" s="115">
        <f>IF(AVERIAS!$J$2="INVIERNO",VLOOKUP($O35,'H. INV.'!$E$10:$N$271,4,FALSE),VLOOKUP($O35,'H. VER.'!$E$10:$N$171,4,FALSE))</f>
        <v>0</v>
      </c>
      <c r="AG35" s="115">
        <f>IF(AVERIAS!$J$2="INVIERNO",VLOOKUP($O35,'H. INV.'!$AK$10:$AT$271,7,FALSE),VLOOKUP($O35,'H. VER.'!$AK$10:$AT$171,7,FALSE))</f>
        <v>0</v>
      </c>
      <c r="AH35" s="191">
        <f>IF(AVERIAS!$J$2="INVIERNO",VLOOKUP($O35,'H. INV.'!$AK$10:$AT$271,2,FALSE),VLOOKUP($O35,'H. VER.'!$AK$10:$AT$171,2,FALSE))</f>
        <v>0</v>
      </c>
      <c r="AI35" s="191">
        <f>IF(AVERIAS!$J$2="INVIERNO",VLOOKUP($O35,'H. INV.'!$AK$10:$AT$271,9,FALSE),VLOOKUP($O35,'H. VER.'!$AK$10:$AT$171,9,FALSE))</f>
        <v>0</v>
      </c>
      <c r="AJ35" s="191">
        <f>IF(AVERIAS!$J$2="INVIERNO",VLOOKUP($O35,'H. INV.'!$AK$10:$AT$271,10,FALSE),VLOOKUP($O35,'H. VER.'!$AK$10:$AT$171,10,FALSE))</f>
        <v>0</v>
      </c>
      <c r="AK35" s="191">
        <f>IF(AVERIAS!$J$2="INVIERNO",VLOOKUP($O35,'H. INV.'!$AK$10:$AU$271,11,FALSE),VLOOKUP($O35,'H. VER.'!$AK$10:$AU$171,11,FALSE))</f>
        <v>0</v>
      </c>
      <c r="AL35" s="131"/>
      <c r="AN35" s="31" t="str">
        <f>AVERIAS!M34</f>
        <v/>
      </c>
      <c r="AP35" s="209" t="str">
        <f t="shared" si="26"/>
        <v>TARDE</v>
      </c>
      <c r="AQ35" s="213">
        <v>31</v>
      </c>
      <c r="AR35" s="214">
        <f>IF(AVERIAS!$J$2="INVIERNO",IF(ISNA(IF($E$2="LUNES",VLOOKUP(AQ35,'H. INV.'!$E$9:$G$271,3,FALSE),IF($E$2="SABADO",VLOOKUP(AQ35,'H. INV.'!$U$10:$W$271,3,FALSE),VLOOKUP(AQ35,'H. INV.'!$AK$10:$AM$271,3,FALSE)))),"",(IF($E$2="LUNES",VLOOKUP(AQ35,'H. INV.'!$E$9:$G$271,3,FALSE),IF($E$2="SABADO",VLOOKUP(AQ35,'H. INV.'!$U$10:$W$271,3,FALSE),VLOOKUP(AQ35,'H. INV.'!$AK$10:$AM$271,3,FALSE))))),IF(ISNA(IF($E$2="LUNES",VLOOKUP(AQ35,'H. VER.'!$E$9:$G$171,3,FALSE),IF($E$2="SABADO",VLOOKUP(AQ35,'H. VER.'!$U$10:$W$171,3,FALSE),VLOOKUP(AQ35,'H. VER.'!$AK$10:$AM$171,3,FALSE)))),"",(IF($E$2="LUNES",VLOOKUP(AQ35,'H. VER.'!$E$9:$G$171,3,FALSE),IF($E$2="SABADO",VLOOKUP(AQ35,'H. VER.'!$U$10:$W$171,3,FALSE),VLOOKUP(AQ35,'H. VER.'!$AK$10:$AM$171,3,FALSE))))))</f>
        <v>0.67638888888888893</v>
      </c>
      <c r="AS35" s="210" t="str">
        <f t="shared" si="8"/>
        <v/>
      </c>
      <c r="AT35" s="211" t="str">
        <f t="shared" si="23"/>
        <v/>
      </c>
      <c r="AU35" s="210">
        <f t="shared" si="24"/>
        <v>15</v>
      </c>
      <c r="AV35" s="212">
        <f t="shared" si="25"/>
        <v>31</v>
      </c>
      <c r="AX35" s="319">
        <v>32</v>
      </c>
      <c r="AY35" s="319" t="str">
        <f t="shared" si="9"/>
        <v/>
      </c>
      <c r="AZ35" s="322">
        <f t="shared" si="2"/>
        <v>0</v>
      </c>
      <c r="BA35" s="319" t="str">
        <f t="shared" si="10"/>
        <v/>
      </c>
      <c r="BB35" s="319" t="str">
        <f t="shared" si="11"/>
        <v/>
      </c>
      <c r="BC35" s="319" t="str">
        <f t="shared" si="12"/>
        <v/>
      </c>
      <c r="BD35" s="321" t="str">
        <f t="shared" si="13"/>
        <v/>
      </c>
      <c r="BE35" s="321" t="str">
        <f t="shared" si="14"/>
        <v/>
      </c>
      <c r="BF35" s="319" t="str">
        <f t="shared" si="15"/>
        <v/>
      </c>
      <c r="BG35" s="316" t="str">
        <f t="shared" si="16"/>
        <v/>
      </c>
      <c r="BH35" s="316" t="str">
        <f t="shared" si="17"/>
        <v/>
      </c>
      <c r="BI35" s="316" t="str">
        <f t="shared" si="18"/>
        <v/>
      </c>
      <c r="BJ35" s="316" t="str">
        <f t="shared" si="19"/>
        <v/>
      </c>
      <c r="BK35" s="316" t="str">
        <f t="shared" si="20"/>
        <v/>
      </c>
      <c r="BL35" s="316" t="str">
        <f t="shared" si="21"/>
        <v/>
      </c>
    </row>
    <row r="36" spans="1:64" ht="12.75" customHeight="1">
      <c r="A36" s="158">
        <f t="shared" si="3"/>
        <v>0</v>
      </c>
      <c r="B36" s="158">
        <f t="shared" si="4"/>
        <v>0</v>
      </c>
      <c r="C36" s="24">
        <f t="shared" si="5"/>
        <v>0</v>
      </c>
      <c r="D36" s="284">
        <f t="shared" si="6"/>
        <v>0</v>
      </c>
      <c r="E36" s="24" t="str">
        <f>IF(AVERIAS!N36="",AVERIAS!M36,AVERIAS!N36)</f>
        <v/>
      </c>
      <c r="F36" s="28"/>
      <c r="G36" s="28"/>
      <c r="H36" s="28"/>
      <c r="I36" s="25" t="str">
        <f t="shared" si="7"/>
        <v/>
      </c>
      <c r="J36" s="286">
        <f t="shared" ref="J36:J58" si="27">IF(C36=0,0,IF(ISNA(VLOOKUP(C36,$L:$M,2,FALSE)),"S/A",(VLOOKUP(C36,$L:$M,2,FALSE))))</f>
        <v>0</v>
      </c>
      <c r="K36" s="119" t="str">
        <f t="shared" si="0"/>
        <v/>
      </c>
      <c r="L36" s="29">
        <f>LOOKUP($D$2,CUADRO!$G$3:$AK$3,CUADRO!G39:AK39)</f>
        <v>0</v>
      </c>
      <c r="M36" s="30" t="str">
        <f>IF(CUADRO!C39="","",CUADRO!C39)</f>
        <v/>
      </c>
      <c r="N36" s="192">
        <v>32</v>
      </c>
      <c r="O36" s="352" t="str">
        <f t="shared" si="22"/>
        <v/>
      </c>
      <c r="P36" s="356">
        <v>3279</v>
      </c>
      <c r="Q36" s="115">
        <f>IF(AVERIAS!$J$2="INVIERNO",VLOOKUP($O36,'H. INV.'!$E$10:$N$271,3,FALSE),VLOOKUP($O36,'H. VER.'!$E$10:$N$171,3,FALSE))</f>
        <v>0</v>
      </c>
      <c r="R36" s="115">
        <f>IF(AVERIAS!$J$2="INVIERNO",VLOOKUP($O36,'H. INV.'!$E$10:$N$271,4,FALSE),VLOOKUP($O36,'H. VER.'!$E$10:$N$171,4,FALSE))</f>
        <v>0</v>
      </c>
      <c r="S36" s="115">
        <f>IF(AVERIAS!$J$2="INVIERNO",VLOOKUP($O36,'H. INV.'!$E$10:$N$271,7,FALSE),VLOOKUP($O36,'H. VER.'!$E$10:$N$171,7,FALSE))</f>
        <v>0</v>
      </c>
      <c r="T36" s="191">
        <f>IF(AVERIAS!$J$2="INVIERNO",VLOOKUP($O36,'H. INV.'!$E$10:$N$271,2,FALSE),VLOOKUP($O36,'H. VER.'!$E$10:$N$171,2,FALSE))</f>
        <v>0</v>
      </c>
      <c r="U36" s="191">
        <f>IF(AVERIAS!$J$2="INVIERNO",VLOOKUP($O36,'H. INV.'!$E$10:$N$271,9,FALSE),VLOOKUP($O36,'H. VER.'!$E$10:$N$171,9,FALSE))</f>
        <v>0</v>
      </c>
      <c r="V36" s="191">
        <f>IF(AVERIAS!$J$2="INVIERNO",VLOOKUP($O36,'H. INV.'!$E$10:$N$271,10,FALSE),VLOOKUP($O36,'H. VER.'!$E$10:$N$171,10,FALSE))</f>
        <v>0</v>
      </c>
      <c r="W36" s="191">
        <f>IF(AVERIAS!$J$2="INVIERNO",VLOOKUP($O36,'H. INV.'!$E$10:$O$271,11,FALSE),VLOOKUP($O36,'H. VER.'!$E$10:$O$171,11,FALSE))</f>
        <v>0</v>
      </c>
      <c r="X36" s="115">
        <f>IF(AVERIAS!$J$2="INVIERNO",VLOOKUP($O36,'H. INV.'!$U$10:$AD$271,3,FALSE),VLOOKUP($O36,'H. VER.'!$U$10:$AD$171,3,FALSE))</f>
        <v>0</v>
      </c>
      <c r="Y36" s="115">
        <f>IF(AVERIAS!$J$2="INVIERNO",VLOOKUP($O36,'H. INV.'!$E$10:$N$271,4,FALSE),VLOOKUP($O36,'H. VER.'!$E$10:$N$171,4,FALSE))</f>
        <v>0</v>
      </c>
      <c r="Z36" s="115">
        <f>IF(AVERIAS!$J$2="INVIERNO",VLOOKUP($O36,'H. INV.'!$U$10:$AD$271,7,FALSE),VLOOKUP($O36,'H. VER.'!$U$10:$AD$171,7,FALSE))</f>
        <v>0</v>
      </c>
      <c r="AA36" s="191">
        <f>IF(AVERIAS!$J$2="INVIERNO",VLOOKUP($O36,'H. INV.'!$U$10:$AD$271,2,FALSE),VLOOKUP($O36,'H. VER.'!$U$10:$AD$171,2,FALSE))</f>
        <v>0</v>
      </c>
      <c r="AB36" s="191">
        <f>IF(AVERIAS!$J$2="INVIERNO",VLOOKUP($O36,'H. INV.'!$U$10:$AD$271,9,FALSE),VLOOKUP($O36,'H. VER.'!$U$10:$AD$171,9,FALSE))</f>
        <v>0</v>
      </c>
      <c r="AC36" s="191">
        <f>IF(AVERIAS!$J$2="INVIERNO",VLOOKUP($O36,'H. INV.'!$U$10:$AD$271,10,FALSE),VLOOKUP($O36,'H. VER.'!$U$10:$AD$171,10,FALSE))</f>
        <v>0</v>
      </c>
      <c r="AD36" s="191">
        <f>IF(AVERIAS!$J$2="INVIERNO",VLOOKUP($O36,'H. INV.'!$U$10:$AE$271,11,FALSE),VLOOKUP($O36,'H. VER.'!$U$10:$AE$171,11,FALSE))</f>
        <v>0</v>
      </c>
      <c r="AE36" s="115">
        <f>IF(AVERIAS!$J$2="INVIERNO",VLOOKUP($O36,'H. INV.'!$AK$10:$AT$271,3,FALSE),VLOOKUP($O36,'H. VER.'!$AK$10:$AT$171,3,FALSE))</f>
        <v>0</v>
      </c>
      <c r="AF36" s="115">
        <f>IF(AVERIAS!$J$2="INVIERNO",VLOOKUP($O36,'H. INV.'!$E$10:$N$271,4,FALSE),VLOOKUP($O36,'H. VER.'!$E$10:$N$171,4,FALSE))</f>
        <v>0</v>
      </c>
      <c r="AG36" s="115">
        <f>IF(AVERIAS!$J$2="INVIERNO",VLOOKUP($O36,'H. INV.'!$AK$10:$AT$271,7,FALSE),VLOOKUP($O36,'H. VER.'!$AK$10:$AT$171,7,FALSE))</f>
        <v>0</v>
      </c>
      <c r="AH36" s="191">
        <f>IF(AVERIAS!$J$2="INVIERNO",VLOOKUP($O36,'H. INV.'!$AK$10:$AT$271,2,FALSE),VLOOKUP($O36,'H. VER.'!$AK$10:$AT$171,2,FALSE))</f>
        <v>0</v>
      </c>
      <c r="AI36" s="191">
        <f>IF(AVERIAS!$J$2="INVIERNO",VLOOKUP($O36,'H. INV.'!$AK$10:$AT$271,9,FALSE),VLOOKUP($O36,'H. VER.'!$AK$10:$AT$171,9,FALSE))</f>
        <v>0</v>
      </c>
      <c r="AJ36" s="191">
        <f>IF(AVERIAS!$J$2="INVIERNO",VLOOKUP($O36,'H. INV.'!$AK$10:$AT$271,10,FALSE),VLOOKUP($O36,'H. VER.'!$AK$10:$AT$171,10,FALSE))</f>
        <v>0</v>
      </c>
      <c r="AK36" s="191">
        <f>IF(AVERIAS!$J$2="INVIERNO",VLOOKUP($O36,'H. INV.'!$AK$10:$AU$271,11,FALSE),VLOOKUP($O36,'H. VER.'!$AK$10:$AU$171,11,FALSE))</f>
        <v>0</v>
      </c>
      <c r="AL36" s="131"/>
      <c r="AN36" s="31" t="str">
        <f>AVERIAS!M35</f>
        <v/>
      </c>
      <c r="AP36" s="209" t="str">
        <f t="shared" si="26"/>
        <v/>
      </c>
      <c r="AQ36" s="213">
        <v>32</v>
      </c>
      <c r="AR36" s="214" t="str">
        <f>IF(AVERIAS!$J$2="INVIERNO",IF(ISNA(IF($E$2="LUNES",VLOOKUP(AQ36,'H. INV.'!$E$9:$G$271,3,FALSE),IF($E$2="SABADO",VLOOKUP(AQ36,'H. INV.'!$U$10:$W$271,3,FALSE),VLOOKUP(AQ36,'H. INV.'!$AK$10:$AM$271,3,FALSE)))),"",(IF($E$2="LUNES",VLOOKUP(AQ36,'H. INV.'!$E$9:$G$271,3,FALSE),IF($E$2="SABADO",VLOOKUP(AQ36,'H. INV.'!$U$10:$W$271,3,FALSE),VLOOKUP(AQ36,'H. INV.'!$AK$10:$AM$271,3,FALSE))))),IF(ISNA(IF($E$2="LUNES",VLOOKUP(AQ36,'H. VER.'!$E$9:$G$171,3,FALSE),IF($E$2="SABADO",VLOOKUP(AQ36,'H. VER.'!$U$10:$W$171,3,FALSE),VLOOKUP(AQ36,'H. VER.'!$AK$10:$AM$171,3,FALSE)))),"",(IF($E$2="LUNES",VLOOKUP(AQ36,'H. VER.'!$E$9:$G$171,3,FALSE),IF($E$2="SABADO",VLOOKUP(AQ36,'H. VER.'!$U$10:$W$171,3,FALSE),VLOOKUP(AQ36,'H. VER.'!$AK$10:$AM$171,3,FALSE))))))</f>
        <v/>
      </c>
      <c r="AS36" s="210" t="str">
        <f t="shared" si="8"/>
        <v/>
      </c>
      <c r="AT36" s="211" t="str">
        <f t="shared" si="23"/>
        <v/>
      </c>
      <c r="AU36" s="210" t="str">
        <f t="shared" si="24"/>
        <v/>
      </c>
      <c r="AV36" s="212" t="str">
        <f t="shared" si="25"/>
        <v/>
      </c>
      <c r="AX36" s="319">
        <v>33</v>
      </c>
      <c r="AY36" s="319" t="str">
        <f t="shared" si="9"/>
        <v/>
      </c>
      <c r="AZ36" s="322">
        <f t="shared" ref="AZ36:AZ58" si="28">IF($E$2="LUNES",T37,IF($E$2="SABADO",AA37,AH37))</f>
        <v>0</v>
      </c>
      <c r="BA36" s="319" t="str">
        <f t="shared" si="10"/>
        <v/>
      </c>
      <c r="BB36" s="319" t="str">
        <f t="shared" si="11"/>
        <v/>
      </c>
      <c r="BC36" s="319" t="str">
        <f t="shared" si="12"/>
        <v/>
      </c>
      <c r="BD36" s="321" t="str">
        <f t="shared" si="13"/>
        <v/>
      </c>
      <c r="BE36" s="321" t="str">
        <f t="shared" si="14"/>
        <v/>
      </c>
      <c r="BF36" s="319" t="str">
        <f t="shared" si="15"/>
        <v/>
      </c>
      <c r="BG36" s="316" t="str">
        <f t="shared" si="16"/>
        <v/>
      </c>
      <c r="BH36" s="316" t="str">
        <f t="shared" si="17"/>
        <v/>
      </c>
      <c r="BI36" s="316" t="str">
        <f t="shared" si="18"/>
        <v/>
      </c>
      <c r="BJ36" s="316" t="str">
        <f t="shared" si="19"/>
        <v/>
      </c>
      <c r="BK36" s="316" t="str">
        <f t="shared" si="20"/>
        <v/>
      </c>
      <c r="BL36" s="316" t="str">
        <f t="shared" si="21"/>
        <v/>
      </c>
    </row>
    <row r="37" spans="1:64" ht="12.75" customHeight="1">
      <c r="A37" s="158">
        <f t="shared" si="3"/>
        <v>0</v>
      </c>
      <c r="B37" s="158">
        <f t="shared" si="4"/>
        <v>0</v>
      </c>
      <c r="C37" s="24">
        <f t="shared" si="5"/>
        <v>0</v>
      </c>
      <c r="D37" s="284">
        <f t="shared" si="6"/>
        <v>0</v>
      </c>
      <c r="E37" s="24" t="str">
        <f>IF(AVERIAS!N37="",AVERIAS!M37,AVERIAS!N37)</f>
        <v/>
      </c>
      <c r="F37" s="28"/>
      <c r="G37" s="28"/>
      <c r="H37" s="28"/>
      <c r="I37" s="25" t="str">
        <f t="shared" si="7"/>
        <v/>
      </c>
      <c r="J37" s="286">
        <f t="shared" si="27"/>
        <v>0</v>
      </c>
      <c r="K37" s="119" t="str">
        <f t="shared" si="0"/>
        <v/>
      </c>
      <c r="L37" s="29">
        <f>LOOKUP($D$2,CUADRO!$G$3:$AK$3,CUADRO!G40:AK40)</f>
        <v>0</v>
      </c>
      <c r="M37" s="30" t="str">
        <f>IF(CUADRO!C40="","",CUADRO!C40)</f>
        <v/>
      </c>
      <c r="N37" s="192">
        <v>33</v>
      </c>
      <c r="O37" s="352" t="str">
        <f t="shared" si="22"/>
        <v/>
      </c>
      <c r="P37" s="356">
        <v>3281</v>
      </c>
      <c r="Q37" s="115">
        <f>IF(AVERIAS!$J$2="INVIERNO",VLOOKUP($O37,'H. INV.'!$E$10:$N$271,3,FALSE),VLOOKUP($O37,'H. VER.'!$E$10:$N$171,3,FALSE))</f>
        <v>0</v>
      </c>
      <c r="R37" s="115">
        <f>IF(AVERIAS!$J$2="INVIERNO",VLOOKUP($O37,'H. INV.'!$E$10:$N$271,4,FALSE),VLOOKUP($O37,'H. VER.'!$E$10:$N$171,4,FALSE))</f>
        <v>0</v>
      </c>
      <c r="S37" s="115">
        <f>IF(AVERIAS!$J$2="INVIERNO",VLOOKUP($O37,'H. INV.'!$E$10:$N$271,7,FALSE),VLOOKUP($O37,'H. VER.'!$E$10:$N$171,7,FALSE))</f>
        <v>0</v>
      </c>
      <c r="T37" s="191">
        <f>IF(AVERIAS!$J$2="INVIERNO",VLOOKUP($O37,'H. INV.'!$E$10:$N$271,2,FALSE),VLOOKUP($O37,'H. VER.'!$E$10:$N$171,2,FALSE))</f>
        <v>0</v>
      </c>
      <c r="U37" s="191">
        <f>IF(AVERIAS!$J$2="INVIERNO",VLOOKUP($O37,'H. INV.'!$E$10:$N$271,9,FALSE),VLOOKUP($O37,'H. VER.'!$E$10:$N$171,9,FALSE))</f>
        <v>0</v>
      </c>
      <c r="V37" s="191">
        <f>IF(AVERIAS!$J$2="INVIERNO",VLOOKUP($O37,'H. INV.'!$E$10:$N$271,10,FALSE),VLOOKUP($O37,'H. VER.'!$E$10:$N$171,10,FALSE))</f>
        <v>0</v>
      </c>
      <c r="W37" s="191">
        <f>IF(AVERIAS!$J$2="INVIERNO",VLOOKUP($O37,'H. INV.'!$E$10:$O$271,11,FALSE),VLOOKUP($O37,'H. VER.'!$E$10:$O$171,11,FALSE))</f>
        <v>0</v>
      </c>
      <c r="X37" s="115">
        <f>IF(AVERIAS!$J$2="INVIERNO",VLOOKUP($O37,'H. INV.'!$U$10:$AD$271,3,FALSE),VLOOKUP($O37,'H. VER.'!$U$10:$AD$171,3,FALSE))</f>
        <v>0</v>
      </c>
      <c r="Y37" s="115">
        <f>IF(AVERIAS!$J$2="INVIERNO",VLOOKUP($O37,'H. INV.'!$E$10:$N$271,4,FALSE),VLOOKUP($O37,'H. VER.'!$E$10:$N$171,4,FALSE))</f>
        <v>0</v>
      </c>
      <c r="Z37" s="115">
        <f>IF(AVERIAS!$J$2="INVIERNO",VLOOKUP($O37,'H. INV.'!$U$10:$AD$271,7,FALSE),VLOOKUP($O37,'H. VER.'!$U$10:$AD$171,7,FALSE))</f>
        <v>0</v>
      </c>
      <c r="AA37" s="191">
        <f>IF(AVERIAS!$J$2="INVIERNO",VLOOKUP($O37,'H. INV.'!$U$10:$AD$271,2,FALSE),VLOOKUP($O37,'H. VER.'!$U$10:$AD$171,2,FALSE))</f>
        <v>0</v>
      </c>
      <c r="AB37" s="191">
        <f>IF(AVERIAS!$J$2="INVIERNO",VLOOKUP($O37,'H. INV.'!$U$10:$AD$271,9,FALSE),VLOOKUP($O37,'H. VER.'!$U$10:$AD$171,9,FALSE))</f>
        <v>0</v>
      </c>
      <c r="AC37" s="191">
        <f>IF(AVERIAS!$J$2="INVIERNO",VLOOKUP($O37,'H. INV.'!$U$10:$AD$271,10,FALSE),VLOOKUP($O37,'H. VER.'!$U$10:$AD$171,10,FALSE))</f>
        <v>0</v>
      </c>
      <c r="AD37" s="191">
        <f>IF(AVERIAS!$J$2="INVIERNO",VLOOKUP($O37,'H. INV.'!$U$10:$AE$271,11,FALSE),VLOOKUP($O37,'H. VER.'!$U$10:$AE$171,11,FALSE))</f>
        <v>0</v>
      </c>
      <c r="AE37" s="115">
        <f>IF(AVERIAS!$J$2="INVIERNO",VLOOKUP($O37,'H. INV.'!$AK$10:$AT$271,3,FALSE),VLOOKUP($O37,'H. VER.'!$AK$10:$AT$171,3,FALSE))</f>
        <v>0</v>
      </c>
      <c r="AF37" s="115">
        <f>IF(AVERIAS!$J$2="INVIERNO",VLOOKUP($O37,'H. INV.'!$E$10:$N$271,4,FALSE),VLOOKUP($O37,'H. VER.'!$E$10:$N$171,4,FALSE))</f>
        <v>0</v>
      </c>
      <c r="AG37" s="115">
        <f>IF(AVERIAS!$J$2="INVIERNO",VLOOKUP($O37,'H. INV.'!$AK$10:$AT$271,7,FALSE),VLOOKUP($O37,'H. VER.'!$AK$10:$AT$171,7,FALSE))</f>
        <v>0</v>
      </c>
      <c r="AH37" s="191">
        <f>IF(AVERIAS!$J$2="INVIERNO",VLOOKUP($O37,'H. INV.'!$AK$10:$AT$271,2,FALSE),VLOOKUP($O37,'H. VER.'!$AK$10:$AT$171,2,FALSE))</f>
        <v>0</v>
      </c>
      <c r="AI37" s="191">
        <f>IF(AVERIAS!$J$2="INVIERNO",VLOOKUP($O37,'H. INV.'!$AK$10:$AT$271,9,FALSE),VLOOKUP($O37,'H. VER.'!$AK$10:$AT$171,9,FALSE))</f>
        <v>0</v>
      </c>
      <c r="AJ37" s="191">
        <f>IF(AVERIAS!$J$2="INVIERNO",VLOOKUP($O37,'H. INV.'!$AK$10:$AT$271,10,FALSE),VLOOKUP($O37,'H. VER.'!$AK$10:$AT$171,10,FALSE))</f>
        <v>0</v>
      </c>
      <c r="AK37" s="191">
        <f>IF(AVERIAS!$J$2="INVIERNO",VLOOKUP($O37,'H. INV.'!$AK$10:$AU$271,11,FALSE),VLOOKUP($O37,'H. VER.'!$AK$10:$AU$171,11,FALSE))</f>
        <v>0</v>
      </c>
      <c r="AL37" s="131"/>
      <c r="AN37" s="31" t="str">
        <f>AVERIAS!M36</f>
        <v/>
      </c>
      <c r="AP37" s="209" t="str">
        <f t="shared" si="26"/>
        <v/>
      </c>
      <c r="AQ37" s="213">
        <v>33</v>
      </c>
      <c r="AR37" s="214" t="str">
        <f>IF(AVERIAS!$J$2="INVIERNO",IF(ISNA(IF($E$2="LUNES",VLOOKUP(AQ37,'H. INV.'!$E$9:$G$271,3,FALSE),IF($E$2="SABADO",VLOOKUP(AQ37,'H. INV.'!$U$10:$W$271,3,FALSE),VLOOKUP(AQ37,'H. INV.'!$AK$10:$AM$271,3,FALSE)))),"",(IF($E$2="LUNES",VLOOKUP(AQ37,'H. INV.'!$E$9:$G$271,3,FALSE),IF($E$2="SABADO",VLOOKUP(AQ37,'H. INV.'!$U$10:$W$271,3,FALSE),VLOOKUP(AQ37,'H. INV.'!$AK$10:$AM$271,3,FALSE))))),IF(ISNA(IF($E$2="LUNES",VLOOKUP(AQ37,'H. VER.'!$E$9:$G$171,3,FALSE),IF($E$2="SABADO",VLOOKUP(AQ37,'H. VER.'!$U$10:$W$171,3,FALSE),VLOOKUP(AQ37,'H. VER.'!$AK$10:$AM$171,3,FALSE)))),"",(IF($E$2="LUNES",VLOOKUP(AQ37,'H. VER.'!$E$9:$G$171,3,FALSE),IF($E$2="SABADO",VLOOKUP(AQ37,'H. VER.'!$U$10:$W$171,3,FALSE),VLOOKUP(AQ37,'H. VER.'!$AK$10:$AM$171,3,FALSE))))))</f>
        <v/>
      </c>
      <c r="AS37" s="210" t="str">
        <f t="shared" ref="AS37:AS68" si="29">IF(AT37="","",RANK(AT37,$AT$5:$AT$116,1))</f>
        <v/>
      </c>
      <c r="AT37" s="211" t="str">
        <f t="shared" si="23"/>
        <v/>
      </c>
      <c r="AU37" s="210" t="str">
        <f t="shared" si="24"/>
        <v/>
      </c>
      <c r="AV37" s="212" t="str">
        <f t="shared" si="25"/>
        <v/>
      </c>
      <c r="AX37" s="319">
        <v>34</v>
      </c>
      <c r="AY37" s="319" t="str">
        <f t="shared" si="9"/>
        <v/>
      </c>
      <c r="AZ37" s="322">
        <f t="shared" si="28"/>
        <v>0</v>
      </c>
      <c r="BA37" s="319" t="str">
        <f t="shared" si="10"/>
        <v/>
      </c>
      <c r="BB37" s="319" t="str">
        <f t="shared" si="11"/>
        <v/>
      </c>
      <c r="BC37" s="319" t="str">
        <f t="shared" si="12"/>
        <v/>
      </c>
      <c r="BD37" s="321" t="str">
        <f t="shared" si="13"/>
        <v/>
      </c>
      <c r="BE37" s="321" t="str">
        <f t="shared" si="14"/>
        <v/>
      </c>
      <c r="BF37" s="319" t="str">
        <f t="shared" si="15"/>
        <v/>
      </c>
      <c r="BG37" s="316" t="str">
        <f t="shared" si="16"/>
        <v/>
      </c>
      <c r="BH37" s="316" t="str">
        <f t="shared" si="17"/>
        <v/>
      </c>
      <c r="BI37" s="316" t="str">
        <f t="shared" si="18"/>
        <v/>
      </c>
      <c r="BJ37" s="316" t="str">
        <f t="shared" si="19"/>
        <v/>
      </c>
      <c r="BK37" s="316" t="str">
        <f t="shared" si="20"/>
        <v/>
      </c>
      <c r="BL37" s="316" t="str">
        <f t="shared" si="21"/>
        <v/>
      </c>
    </row>
    <row r="38" spans="1:64" ht="12.75" customHeight="1">
      <c r="A38" s="158">
        <f t="shared" si="3"/>
        <v>0</v>
      </c>
      <c r="B38" s="158">
        <f t="shared" si="4"/>
        <v>0</v>
      </c>
      <c r="C38" s="24">
        <f t="shared" si="5"/>
        <v>0</v>
      </c>
      <c r="D38" s="284">
        <f t="shared" si="6"/>
        <v>0</v>
      </c>
      <c r="E38" s="24" t="str">
        <f>IF(AVERIAS!N38="",AVERIAS!M38,AVERIAS!N38)</f>
        <v/>
      </c>
      <c r="F38" s="28"/>
      <c r="G38" s="28"/>
      <c r="H38" s="28"/>
      <c r="I38" s="25" t="str">
        <f t="shared" si="7"/>
        <v/>
      </c>
      <c r="J38" s="286">
        <f t="shared" si="27"/>
        <v>0</v>
      </c>
      <c r="K38" s="119" t="str">
        <f t="shared" si="0"/>
        <v/>
      </c>
      <c r="L38" s="29">
        <f>LOOKUP($D$2,CUADRO!$G$3:$AK$3,CUADRO!G41:AK41)</f>
        <v>0</v>
      </c>
      <c r="M38" s="30" t="str">
        <f>IF(CUADRO!C41="","",CUADRO!C41)</f>
        <v/>
      </c>
      <c r="N38" s="192">
        <v>34</v>
      </c>
      <c r="O38" s="352" t="str">
        <f t="shared" si="22"/>
        <v/>
      </c>
      <c r="P38" s="356">
        <v>3283</v>
      </c>
      <c r="Q38" s="115">
        <f>IF(AVERIAS!$J$2="INVIERNO",VLOOKUP($O38,'H. INV.'!$E$10:$N$271,3,FALSE),VLOOKUP($O38,'H. VER.'!$E$10:$N$171,3,FALSE))</f>
        <v>0</v>
      </c>
      <c r="R38" s="115">
        <f>IF(AVERIAS!$J$2="INVIERNO",VLOOKUP($O38,'H. INV.'!$E$10:$N$271,4,FALSE),VLOOKUP($O38,'H. VER.'!$E$10:$N$171,4,FALSE))</f>
        <v>0</v>
      </c>
      <c r="S38" s="115">
        <f>IF(AVERIAS!$J$2="INVIERNO",VLOOKUP($O38,'H. INV.'!$E$10:$N$271,7,FALSE),VLOOKUP($O38,'H. VER.'!$E$10:$N$171,7,FALSE))</f>
        <v>0</v>
      </c>
      <c r="T38" s="191">
        <f>IF(AVERIAS!$J$2="INVIERNO",VLOOKUP($O38,'H. INV.'!$E$10:$N$271,2,FALSE),VLOOKUP($O38,'H. VER.'!$E$10:$N$171,2,FALSE))</f>
        <v>0</v>
      </c>
      <c r="U38" s="191">
        <f>IF(AVERIAS!$J$2="INVIERNO",VLOOKUP($O38,'H. INV.'!$E$10:$N$271,9,FALSE),VLOOKUP($O38,'H. VER.'!$E$10:$N$171,9,FALSE))</f>
        <v>0</v>
      </c>
      <c r="V38" s="191">
        <f>IF(AVERIAS!$J$2="INVIERNO",VLOOKUP($O38,'H. INV.'!$E$10:$N$271,10,FALSE),VLOOKUP($O38,'H. VER.'!$E$10:$N$171,10,FALSE))</f>
        <v>0</v>
      </c>
      <c r="W38" s="191">
        <f>IF(AVERIAS!$J$2="INVIERNO",VLOOKUP($O38,'H. INV.'!$E$10:$O$271,11,FALSE),VLOOKUP($O38,'H. VER.'!$E$10:$O$171,11,FALSE))</f>
        <v>0</v>
      </c>
      <c r="X38" s="115">
        <f>IF(AVERIAS!$J$2="INVIERNO",VLOOKUP($O38,'H. INV.'!$U$10:$AD$271,3,FALSE),VLOOKUP($O38,'H. VER.'!$U$10:$AD$171,3,FALSE))</f>
        <v>0</v>
      </c>
      <c r="Y38" s="115">
        <f>IF(AVERIAS!$J$2="INVIERNO",VLOOKUP($O38,'H. INV.'!$E$10:$N$271,4,FALSE),VLOOKUP($O38,'H. VER.'!$E$10:$N$171,4,FALSE))</f>
        <v>0</v>
      </c>
      <c r="Z38" s="115">
        <f>IF(AVERIAS!$J$2="INVIERNO",VLOOKUP($O38,'H. INV.'!$U$10:$AD$271,7,FALSE),VLOOKUP($O38,'H. VER.'!$U$10:$AD$171,7,FALSE))</f>
        <v>0</v>
      </c>
      <c r="AA38" s="191">
        <f>IF(AVERIAS!$J$2="INVIERNO",VLOOKUP($O38,'H. INV.'!$U$10:$AD$271,2,FALSE),VLOOKUP($O38,'H. VER.'!$U$10:$AD$171,2,FALSE))</f>
        <v>0</v>
      </c>
      <c r="AB38" s="191">
        <f>IF(AVERIAS!$J$2="INVIERNO",VLOOKUP($O38,'H. INV.'!$U$10:$AD$271,9,FALSE),VLOOKUP($O38,'H. VER.'!$U$10:$AD$171,9,FALSE))</f>
        <v>0</v>
      </c>
      <c r="AC38" s="191">
        <f>IF(AVERIAS!$J$2="INVIERNO",VLOOKUP($O38,'H. INV.'!$U$10:$AD$271,10,FALSE),VLOOKUP($O38,'H. VER.'!$U$10:$AD$171,10,FALSE))</f>
        <v>0</v>
      </c>
      <c r="AD38" s="191">
        <f>IF(AVERIAS!$J$2="INVIERNO",VLOOKUP($O38,'H. INV.'!$U$10:$AE$271,11,FALSE),VLOOKUP($O38,'H. VER.'!$U$10:$AE$171,11,FALSE))</f>
        <v>0</v>
      </c>
      <c r="AE38" s="115">
        <f>IF(AVERIAS!$J$2="INVIERNO",VLOOKUP($O38,'H. INV.'!$AK$10:$AT$271,3,FALSE),VLOOKUP($O38,'H. VER.'!$AK$10:$AT$171,3,FALSE))</f>
        <v>0</v>
      </c>
      <c r="AF38" s="115">
        <f>IF(AVERIAS!$J$2="INVIERNO",VLOOKUP($O38,'H. INV.'!$E$10:$N$271,4,FALSE),VLOOKUP($O38,'H. VER.'!$E$10:$N$171,4,FALSE))</f>
        <v>0</v>
      </c>
      <c r="AG38" s="115">
        <f>IF(AVERIAS!$J$2="INVIERNO",VLOOKUP($O38,'H. INV.'!$AK$10:$AT$271,7,FALSE),VLOOKUP($O38,'H. VER.'!$AK$10:$AT$171,7,FALSE))</f>
        <v>0</v>
      </c>
      <c r="AH38" s="191">
        <f>IF(AVERIAS!$J$2="INVIERNO",VLOOKUP($O38,'H. INV.'!$AK$10:$AT$271,2,FALSE),VLOOKUP($O38,'H. VER.'!$AK$10:$AT$171,2,FALSE))</f>
        <v>0</v>
      </c>
      <c r="AI38" s="191">
        <f>IF(AVERIAS!$J$2="INVIERNO",VLOOKUP($O38,'H. INV.'!$AK$10:$AT$271,9,FALSE),VLOOKUP($O38,'H. VER.'!$AK$10:$AT$171,9,FALSE))</f>
        <v>0</v>
      </c>
      <c r="AJ38" s="191">
        <f>IF(AVERIAS!$J$2="INVIERNO",VLOOKUP($O38,'H. INV.'!$AK$10:$AT$271,10,FALSE),VLOOKUP($O38,'H. VER.'!$AK$10:$AT$171,10,FALSE))</f>
        <v>0</v>
      </c>
      <c r="AK38" s="191">
        <f>IF(AVERIAS!$J$2="INVIERNO",VLOOKUP($O38,'H. INV.'!$AK$10:$AU$271,11,FALSE),VLOOKUP($O38,'H. VER.'!$AK$10:$AU$171,11,FALSE))</f>
        <v>0</v>
      </c>
      <c r="AL38" s="131"/>
      <c r="AN38" s="31" t="str">
        <f>AVERIAS!M37</f>
        <v/>
      </c>
      <c r="AP38" s="209" t="str">
        <f t="shared" si="26"/>
        <v/>
      </c>
      <c r="AQ38" s="213">
        <v>34</v>
      </c>
      <c r="AR38" s="214" t="str">
        <f>IF(AVERIAS!$J$2="INVIERNO",IF(ISNA(IF($E$2="LUNES",VLOOKUP(AQ38,'H. INV.'!$E$9:$G$271,3,FALSE),IF($E$2="SABADO",VLOOKUP(AQ38,'H. INV.'!$U$10:$W$271,3,FALSE),VLOOKUP(AQ38,'H. INV.'!$AK$10:$AM$271,3,FALSE)))),"",(IF($E$2="LUNES",VLOOKUP(AQ38,'H. INV.'!$E$9:$G$271,3,FALSE),IF($E$2="SABADO",VLOOKUP(AQ38,'H. INV.'!$U$10:$W$271,3,FALSE),VLOOKUP(AQ38,'H. INV.'!$AK$10:$AM$271,3,FALSE))))),IF(ISNA(IF($E$2="LUNES",VLOOKUP(AQ38,'H. VER.'!$E$9:$G$171,3,FALSE),IF($E$2="SABADO",VLOOKUP(AQ38,'H. VER.'!$U$10:$W$171,3,FALSE),VLOOKUP(AQ38,'H. VER.'!$AK$10:$AM$171,3,FALSE)))),"",(IF($E$2="LUNES",VLOOKUP(AQ38,'H. VER.'!$E$9:$G$171,3,FALSE),IF($E$2="SABADO",VLOOKUP(AQ38,'H. VER.'!$U$10:$W$171,3,FALSE),VLOOKUP(AQ38,'H. VER.'!$AK$10:$AM$171,3,FALSE))))))</f>
        <v/>
      </c>
      <c r="AS38" s="210" t="str">
        <f t="shared" si="29"/>
        <v/>
      </c>
      <c r="AT38" s="211" t="str">
        <f t="shared" si="23"/>
        <v/>
      </c>
      <c r="AU38" s="210" t="str">
        <f t="shared" si="24"/>
        <v/>
      </c>
      <c r="AV38" s="212" t="str">
        <f t="shared" si="25"/>
        <v/>
      </c>
      <c r="AX38" s="319">
        <v>35</v>
      </c>
      <c r="AY38" s="319" t="str">
        <f t="shared" si="9"/>
        <v/>
      </c>
      <c r="AZ38" s="322">
        <f t="shared" si="28"/>
        <v>0</v>
      </c>
      <c r="BA38" s="319" t="str">
        <f t="shared" si="10"/>
        <v/>
      </c>
      <c r="BB38" s="319" t="str">
        <f t="shared" si="11"/>
        <v/>
      </c>
      <c r="BC38" s="319" t="str">
        <f t="shared" si="12"/>
        <v/>
      </c>
      <c r="BD38" s="321" t="str">
        <f t="shared" si="13"/>
        <v/>
      </c>
      <c r="BE38" s="321" t="str">
        <f t="shared" si="14"/>
        <v/>
      </c>
      <c r="BF38" s="319" t="str">
        <f t="shared" si="15"/>
        <v/>
      </c>
      <c r="BG38" s="316" t="str">
        <f t="shared" si="16"/>
        <v/>
      </c>
      <c r="BH38" s="316" t="str">
        <f t="shared" si="17"/>
        <v/>
      </c>
      <c r="BI38" s="316" t="str">
        <f t="shared" si="18"/>
        <v/>
      </c>
      <c r="BJ38" s="316" t="str">
        <f t="shared" si="19"/>
        <v/>
      </c>
      <c r="BK38" s="316" t="str">
        <f t="shared" si="20"/>
        <v/>
      </c>
      <c r="BL38" s="316" t="str">
        <f t="shared" si="21"/>
        <v/>
      </c>
    </row>
    <row r="39" spans="1:64" ht="12.75" customHeight="1">
      <c r="A39" s="158">
        <f t="shared" si="3"/>
        <v>0</v>
      </c>
      <c r="B39" s="158">
        <f t="shared" si="4"/>
        <v>0</v>
      </c>
      <c r="C39" s="24">
        <f t="shared" si="5"/>
        <v>0</v>
      </c>
      <c r="D39" s="284">
        <f t="shared" si="6"/>
        <v>0</v>
      </c>
      <c r="E39" s="24" t="str">
        <f>IF(AVERIAS!N39="",AVERIAS!M39,AVERIAS!N39)</f>
        <v/>
      </c>
      <c r="F39" s="28"/>
      <c r="G39" s="28"/>
      <c r="H39" s="28"/>
      <c r="I39" s="25" t="str">
        <f t="shared" si="7"/>
        <v/>
      </c>
      <c r="J39" s="286">
        <f t="shared" si="27"/>
        <v>0</v>
      </c>
      <c r="K39" s="119" t="str">
        <f t="shared" si="0"/>
        <v/>
      </c>
      <c r="L39" s="29">
        <f>LOOKUP($D$2,CUADRO!$G$3:$AK$3,CUADRO!G42:AK42)</f>
        <v>0</v>
      </c>
      <c r="M39" s="30" t="str">
        <f>IF(CUADRO!C42="","",CUADRO!C42)</f>
        <v/>
      </c>
      <c r="N39" s="192">
        <v>35</v>
      </c>
      <c r="O39" s="352" t="str">
        <f t="shared" si="22"/>
        <v/>
      </c>
      <c r="P39" s="356">
        <v>3308</v>
      </c>
      <c r="Q39" s="115">
        <f>IF(AVERIAS!$J$2="INVIERNO",VLOOKUP($O39,'H. INV.'!$E$10:$N$271,3,FALSE),VLOOKUP($O39,'H. VER.'!$E$10:$N$171,3,FALSE))</f>
        <v>0</v>
      </c>
      <c r="R39" s="115">
        <f>IF(AVERIAS!$J$2="INVIERNO",VLOOKUP($O39,'H. INV.'!$E$10:$N$271,4,FALSE),VLOOKUP($O39,'H. VER.'!$E$10:$N$171,4,FALSE))</f>
        <v>0</v>
      </c>
      <c r="S39" s="115">
        <f>IF(AVERIAS!$J$2="INVIERNO",VLOOKUP($O39,'H. INV.'!$E$10:$N$271,7,FALSE),VLOOKUP($O39,'H. VER.'!$E$10:$N$171,7,FALSE))</f>
        <v>0</v>
      </c>
      <c r="T39" s="191">
        <f>IF(AVERIAS!$J$2="INVIERNO",VLOOKUP($O39,'H. INV.'!$E$10:$N$271,2,FALSE),VLOOKUP($O39,'H. VER.'!$E$10:$N$171,2,FALSE))</f>
        <v>0</v>
      </c>
      <c r="U39" s="191">
        <f>IF(AVERIAS!$J$2="INVIERNO",VLOOKUP($O39,'H. INV.'!$E$10:$N$271,9,FALSE),VLOOKUP($O39,'H. VER.'!$E$10:$N$171,9,FALSE))</f>
        <v>0</v>
      </c>
      <c r="V39" s="191">
        <f>IF(AVERIAS!$J$2="INVIERNO",VLOOKUP($O39,'H. INV.'!$E$10:$N$271,10,FALSE),VLOOKUP($O39,'H. VER.'!$E$10:$N$171,10,FALSE))</f>
        <v>0</v>
      </c>
      <c r="W39" s="191">
        <f>IF(AVERIAS!$J$2="INVIERNO",VLOOKUP($O39,'H. INV.'!$E$10:$O$271,11,FALSE),VLOOKUP($O39,'H. VER.'!$E$10:$O$171,11,FALSE))</f>
        <v>0</v>
      </c>
      <c r="X39" s="115">
        <f>IF(AVERIAS!$J$2="INVIERNO",VLOOKUP($O39,'H. INV.'!$U$10:$AD$271,3,FALSE),VLOOKUP($O39,'H. VER.'!$U$10:$AD$171,3,FALSE))</f>
        <v>0</v>
      </c>
      <c r="Y39" s="115">
        <f>IF(AVERIAS!$J$2="INVIERNO",VLOOKUP($O39,'H. INV.'!$E$10:$N$271,4,FALSE),VLOOKUP($O39,'H. VER.'!$E$10:$N$171,4,FALSE))</f>
        <v>0</v>
      </c>
      <c r="Z39" s="115">
        <f>IF(AVERIAS!$J$2="INVIERNO",VLOOKUP($O39,'H. INV.'!$U$10:$AD$271,7,FALSE),VLOOKUP($O39,'H. VER.'!$U$10:$AD$171,7,FALSE))</f>
        <v>0</v>
      </c>
      <c r="AA39" s="191">
        <f>IF(AVERIAS!$J$2="INVIERNO",VLOOKUP($O39,'H. INV.'!$U$10:$AD$271,2,FALSE),VLOOKUP($O39,'H. VER.'!$U$10:$AD$171,2,FALSE))</f>
        <v>0</v>
      </c>
      <c r="AB39" s="191">
        <f>IF(AVERIAS!$J$2="INVIERNO",VLOOKUP($O39,'H. INV.'!$U$10:$AD$271,9,FALSE),VLOOKUP($O39,'H. VER.'!$U$10:$AD$171,9,FALSE))</f>
        <v>0</v>
      </c>
      <c r="AC39" s="191">
        <f>IF(AVERIAS!$J$2="INVIERNO",VLOOKUP($O39,'H. INV.'!$U$10:$AD$271,10,FALSE),VLOOKUP($O39,'H. VER.'!$U$10:$AD$171,10,FALSE))</f>
        <v>0</v>
      </c>
      <c r="AD39" s="191">
        <f>IF(AVERIAS!$J$2="INVIERNO",VLOOKUP($O39,'H. INV.'!$U$10:$AE$271,11,FALSE),VLOOKUP($O39,'H. VER.'!$U$10:$AE$171,11,FALSE))</f>
        <v>0</v>
      </c>
      <c r="AE39" s="115">
        <f>IF(AVERIAS!$J$2="INVIERNO",VLOOKUP($O39,'H. INV.'!$AK$10:$AT$271,3,FALSE),VLOOKUP($O39,'H. VER.'!$AK$10:$AT$171,3,FALSE))</f>
        <v>0</v>
      </c>
      <c r="AF39" s="115">
        <f>IF(AVERIAS!$J$2="INVIERNO",VLOOKUP($O39,'H. INV.'!$E$10:$N$271,4,FALSE),VLOOKUP($O39,'H. VER.'!$E$10:$N$171,4,FALSE))</f>
        <v>0</v>
      </c>
      <c r="AG39" s="115">
        <f>IF(AVERIAS!$J$2="INVIERNO",VLOOKUP($O39,'H. INV.'!$AK$10:$AT$271,7,FALSE),VLOOKUP($O39,'H. VER.'!$AK$10:$AT$171,7,FALSE))</f>
        <v>0</v>
      </c>
      <c r="AH39" s="191">
        <f>IF(AVERIAS!$J$2="INVIERNO",VLOOKUP($O39,'H. INV.'!$AK$10:$AT$271,2,FALSE),VLOOKUP($O39,'H. VER.'!$AK$10:$AT$171,2,FALSE))</f>
        <v>0</v>
      </c>
      <c r="AI39" s="191">
        <f>IF(AVERIAS!$J$2="INVIERNO",VLOOKUP($O39,'H. INV.'!$AK$10:$AT$271,9,FALSE),VLOOKUP($O39,'H. VER.'!$AK$10:$AT$171,9,FALSE))</f>
        <v>0</v>
      </c>
      <c r="AJ39" s="191">
        <f>IF(AVERIAS!$J$2="INVIERNO",VLOOKUP($O39,'H. INV.'!$AK$10:$AT$271,10,FALSE),VLOOKUP($O39,'H. VER.'!$AK$10:$AT$171,10,FALSE))</f>
        <v>0</v>
      </c>
      <c r="AK39" s="191">
        <f>IF(AVERIAS!$J$2="INVIERNO",VLOOKUP($O39,'H. INV.'!$AK$10:$AU$271,11,FALSE),VLOOKUP($O39,'H. VER.'!$AK$10:$AU$171,11,FALSE))</f>
        <v>0</v>
      </c>
      <c r="AL39" s="131"/>
      <c r="AN39" s="31" t="str">
        <f>AVERIAS!M38</f>
        <v/>
      </c>
      <c r="AP39" s="209" t="str">
        <f t="shared" si="26"/>
        <v/>
      </c>
      <c r="AQ39" s="213">
        <v>35</v>
      </c>
      <c r="AR39" s="214" t="str">
        <f>IF(AVERIAS!$J$2="INVIERNO",IF(ISNA(IF($E$2="LUNES",VLOOKUP(AQ39,'H. INV.'!$E$9:$G$271,3,FALSE),IF($E$2="SABADO",VLOOKUP(AQ39,'H. INV.'!$U$10:$W$271,3,FALSE),VLOOKUP(AQ39,'H. INV.'!$AK$10:$AM$271,3,FALSE)))),"",(IF($E$2="LUNES",VLOOKUP(AQ39,'H. INV.'!$E$9:$G$271,3,FALSE),IF($E$2="SABADO",VLOOKUP(AQ39,'H. INV.'!$U$10:$W$271,3,FALSE),VLOOKUP(AQ39,'H. INV.'!$AK$10:$AM$271,3,FALSE))))),IF(ISNA(IF($E$2="LUNES",VLOOKUP(AQ39,'H. VER.'!$E$9:$G$171,3,FALSE),IF($E$2="SABADO",VLOOKUP(AQ39,'H. VER.'!$U$10:$W$171,3,FALSE),VLOOKUP(AQ39,'H. VER.'!$AK$10:$AM$171,3,FALSE)))),"",(IF($E$2="LUNES",VLOOKUP(AQ39,'H. VER.'!$E$9:$G$171,3,FALSE),IF($E$2="SABADO",VLOOKUP(AQ39,'H. VER.'!$U$10:$W$171,3,FALSE),VLOOKUP(AQ39,'H. VER.'!$AK$10:$AM$171,3,FALSE))))))</f>
        <v/>
      </c>
      <c r="AS39" s="210" t="str">
        <f t="shared" si="29"/>
        <v/>
      </c>
      <c r="AT39" s="211" t="str">
        <f t="shared" si="23"/>
        <v/>
      </c>
      <c r="AU39" s="210" t="str">
        <f t="shared" si="24"/>
        <v/>
      </c>
      <c r="AV39" s="212" t="str">
        <f t="shared" si="25"/>
        <v/>
      </c>
      <c r="AX39" s="319">
        <v>36</v>
      </c>
      <c r="AY39" s="319" t="str">
        <f t="shared" si="9"/>
        <v/>
      </c>
      <c r="AZ39" s="322">
        <f t="shared" si="28"/>
        <v>0</v>
      </c>
      <c r="BA39" s="319" t="str">
        <f t="shared" si="10"/>
        <v/>
      </c>
      <c r="BB39" s="319" t="str">
        <f t="shared" si="11"/>
        <v/>
      </c>
      <c r="BC39" s="319" t="str">
        <f t="shared" si="12"/>
        <v/>
      </c>
      <c r="BD39" s="321" t="str">
        <f t="shared" si="13"/>
        <v/>
      </c>
      <c r="BE39" s="321" t="str">
        <f t="shared" si="14"/>
        <v/>
      </c>
      <c r="BF39" s="319" t="str">
        <f t="shared" si="15"/>
        <v/>
      </c>
      <c r="BG39" s="316" t="str">
        <f t="shared" si="16"/>
        <v/>
      </c>
      <c r="BH39" s="316" t="str">
        <f t="shared" si="17"/>
        <v/>
      </c>
      <c r="BI39" s="316" t="str">
        <f t="shared" si="18"/>
        <v/>
      </c>
      <c r="BJ39" s="316" t="str">
        <f t="shared" si="19"/>
        <v/>
      </c>
      <c r="BK39" s="316" t="str">
        <f t="shared" si="20"/>
        <v/>
      </c>
      <c r="BL39" s="316" t="str">
        <f t="shared" si="21"/>
        <v/>
      </c>
    </row>
    <row r="40" spans="1:64" ht="12.75" customHeight="1">
      <c r="A40" s="158">
        <f t="shared" si="3"/>
        <v>0</v>
      </c>
      <c r="B40" s="158">
        <f t="shared" si="4"/>
        <v>0</v>
      </c>
      <c r="C40" s="24">
        <f t="shared" si="5"/>
        <v>0</v>
      </c>
      <c r="D40" s="284">
        <f t="shared" si="6"/>
        <v>0</v>
      </c>
      <c r="E40" s="24" t="str">
        <f>IF(AVERIAS!N40="",AVERIAS!M40,AVERIAS!N40)</f>
        <v/>
      </c>
      <c r="F40" s="28"/>
      <c r="G40" s="28"/>
      <c r="H40" s="28"/>
      <c r="I40" s="25" t="str">
        <f t="shared" si="7"/>
        <v/>
      </c>
      <c r="J40" s="286">
        <f t="shared" si="27"/>
        <v>0</v>
      </c>
      <c r="K40" s="119" t="str">
        <f t="shared" si="0"/>
        <v/>
      </c>
      <c r="L40" s="29">
        <f>LOOKUP($D$2,CUADRO!$G$3:$AK$3,CUADRO!G43:AK43)</f>
        <v>0</v>
      </c>
      <c r="M40" s="30" t="str">
        <f>IF(CUADRO!C43="","",CUADRO!C43)</f>
        <v/>
      </c>
      <c r="N40" s="192">
        <v>36</v>
      </c>
      <c r="O40" s="352" t="str">
        <f t="shared" si="22"/>
        <v/>
      </c>
      <c r="P40" s="356">
        <v>3310</v>
      </c>
      <c r="Q40" s="115">
        <f>IF(AVERIAS!$J$2="INVIERNO",VLOOKUP($O40,'H. INV.'!$E$10:$N$271,3,FALSE),VLOOKUP($O40,'H. VER.'!$E$10:$N$171,3,FALSE))</f>
        <v>0</v>
      </c>
      <c r="R40" s="115">
        <f>IF(AVERIAS!$J$2="INVIERNO",VLOOKUP($O40,'H. INV.'!$E$10:$N$271,4,FALSE),VLOOKUP($O40,'H. VER.'!$E$10:$N$171,4,FALSE))</f>
        <v>0</v>
      </c>
      <c r="S40" s="115">
        <f>IF(AVERIAS!$J$2="INVIERNO",VLOOKUP($O40,'H. INV.'!$E$10:$N$271,7,FALSE),VLOOKUP($O40,'H. VER.'!$E$10:$N$171,7,FALSE))</f>
        <v>0</v>
      </c>
      <c r="T40" s="191">
        <f>IF(AVERIAS!$J$2="INVIERNO",VLOOKUP($O40,'H. INV.'!$E$10:$N$271,2,FALSE),VLOOKUP($O40,'H. VER.'!$E$10:$N$171,2,FALSE))</f>
        <v>0</v>
      </c>
      <c r="U40" s="191">
        <f>IF(AVERIAS!$J$2="INVIERNO",VLOOKUP($O40,'H. INV.'!$E$10:$N$271,9,FALSE),VLOOKUP($O40,'H. VER.'!$E$10:$N$171,9,FALSE))</f>
        <v>0</v>
      </c>
      <c r="V40" s="191">
        <f>IF(AVERIAS!$J$2="INVIERNO",VLOOKUP($O40,'H. INV.'!$E$10:$N$271,10,FALSE),VLOOKUP($O40,'H. VER.'!$E$10:$N$171,10,FALSE))</f>
        <v>0</v>
      </c>
      <c r="W40" s="191">
        <f>IF(AVERIAS!$J$2="INVIERNO",VLOOKUP($O40,'H. INV.'!$E$10:$O$271,11,FALSE),VLOOKUP($O40,'H. VER.'!$E$10:$O$171,11,FALSE))</f>
        <v>0</v>
      </c>
      <c r="X40" s="115">
        <f>IF(AVERIAS!$J$2="INVIERNO",VLOOKUP($O40,'H. INV.'!$U$10:$AD$271,3,FALSE),VLOOKUP($O40,'H. VER.'!$U$10:$AD$171,3,FALSE))</f>
        <v>0</v>
      </c>
      <c r="Y40" s="115">
        <f>IF(AVERIAS!$J$2="INVIERNO",VLOOKUP($O40,'H. INV.'!$E$10:$N$271,4,FALSE),VLOOKUP($O40,'H. VER.'!$E$10:$N$171,4,FALSE))</f>
        <v>0</v>
      </c>
      <c r="Z40" s="115">
        <f>IF(AVERIAS!$J$2="INVIERNO",VLOOKUP($O40,'H. INV.'!$U$10:$AD$271,7,FALSE),VLOOKUP($O40,'H. VER.'!$U$10:$AD$171,7,FALSE))</f>
        <v>0</v>
      </c>
      <c r="AA40" s="191">
        <f>IF(AVERIAS!$J$2="INVIERNO",VLOOKUP($O40,'H. INV.'!$U$10:$AD$271,2,FALSE),VLOOKUP($O40,'H. VER.'!$U$10:$AD$171,2,FALSE))</f>
        <v>0</v>
      </c>
      <c r="AB40" s="191">
        <f>IF(AVERIAS!$J$2="INVIERNO",VLOOKUP($O40,'H. INV.'!$U$10:$AD$271,9,FALSE),VLOOKUP($O40,'H. VER.'!$U$10:$AD$171,9,FALSE))</f>
        <v>0</v>
      </c>
      <c r="AC40" s="191">
        <f>IF(AVERIAS!$J$2="INVIERNO",VLOOKUP($O40,'H. INV.'!$U$10:$AD$271,10,FALSE),VLOOKUP($O40,'H. VER.'!$U$10:$AD$171,10,FALSE))</f>
        <v>0</v>
      </c>
      <c r="AD40" s="191">
        <f>IF(AVERIAS!$J$2="INVIERNO",VLOOKUP($O40,'H. INV.'!$U$10:$AE$271,11,FALSE),VLOOKUP($O40,'H. VER.'!$U$10:$AE$171,11,FALSE))</f>
        <v>0</v>
      </c>
      <c r="AE40" s="115">
        <f>IF(AVERIAS!$J$2="INVIERNO",VLOOKUP($O40,'H. INV.'!$AK$10:$AT$271,3,FALSE),VLOOKUP($O40,'H. VER.'!$AK$10:$AT$171,3,FALSE))</f>
        <v>0</v>
      </c>
      <c r="AF40" s="115">
        <f>IF(AVERIAS!$J$2="INVIERNO",VLOOKUP($O40,'H. INV.'!$E$10:$N$271,4,FALSE),VLOOKUP($O40,'H. VER.'!$E$10:$N$171,4,FALSE))</f>
        <v>0</v>
      </c>
      <c r="AG40" s="115">
        <f>IF(AVERIAS!$J$2="INVIERNO",VLOOKUP($O40,'H. INV.'!$AK$10:$AT$271,7,FALSE),VLOOKUP($O40,'H. VER.'!$AK$10:$AT$171,7,FALSE))</f>
        <v>0</v>
      </c>
      <c r="AH40" s="191">
        <f>IF(AVERIAS!$J$2="INVIERNO",VLOOKUP($O40,'H. INV.'!$AK$10:$AT$271,2,FALSE),VLOOKUP($O40,'H. VER.'!$AK$10:$AT$171,2,FALSE))</f>
        <v>0</v>
      </c>
      <c r="AI40" s="191">
        <f>IF(AVERIAS!$J$2="INVIERNO",VLOOKUP($O40,'H. INV.'!$AK$10:$AT$271,9,FALSE),VLOOKUP($O40,'H. VER.'!$AK$10:$AT$171,9,FALSE))</f>
        <v>0</v>
      </c>
      <c r="AJ40" s="191">
        <f>IF(AVERIAS!$J$2="INVIERNO",VLOOKUP($O40,'H. INV.'!$AK$10:$AT$271,10,FALSE),VLOOKUP($O40,'H. VER.'!$AK$10:$AT$171,10,FALSE))</f>
        <v>0</v>
      </c>
      <c r="AK40" s="191">
        <f>IF(AVERIAS!$J$2="INVIERNO",VLOOKUP($O40,'H. INV.'!$AK$10:$AU$271,11,FALSE),VLOOKUP($O40,'H. VER.'!$AK$10:$AU$171,11,FALSE))</f>
        <v>0</v>
      </c>
      <c r="AL40" s="131"/>
      <c r="AN40" s="31" t="str">
        <f>AVERIAS!M39</f>
        <v/>
      </c>
      <c r="AP40" s="209" t="str">
        <f t="shared" si="26"/>
        <v/>
      </c>
      <c r="AQ40" s="213">
        <v>36</v>
      </c>
      <c r="AR40" s="214" t="str">
        <f>IF(AVERIAS!$J$2="INVIERNO",IF(ISNA(IF($E$2="LUNES",VLOOKUP(AQ40,'H. INV.'!$E$9:$G$271,3,FALSE),IF($E$2="SABADO",VLOOKUP(AQ40,'H. INV.'!$U$10:$W$271,3,FALSE),VLOOKUP(AQ40,'H. INV.'!$AK$10:$AM$271,3,FALSE)))),"",(IF($E$2="LUNES",VLOOKUP(AQ40,'H. INV.'!$E$9:$G$271,3,FALSE),IF($E$2="SABADO",VLOOKUP(AQ40,'H. INV.'!$U$10:$W$271,3,FALSE),VLOOKUP(AQ40,'H. INV.'!$AK$10:$AM$271,3,FALSE))))),IF(ISNA(IF($E$2="LUNES",VLOOKUP(AQ40,'H. VER.'!$E$9:$G$171,3,FALSE),IF($E$2="SABADO",VLOOKUP(AQ40,'H. VER.'!$U$10:$W$171,3,FALSE),VLOOKUP(AQ40,'H. VER.'!$AK$10:$AM$171,3,FALSE)))),"",(IF($E$2="LUNES",VLOOKUP(AQ40,'H. VER.'!$E$9:$G$171,3,FALSE),IF($E$2="SABADO",VLOOKUP(AQ40,'H. VER.'!$U$10:$W$171,3,FALSE),VLOOKUP(AQ40,'H. VER.'!$AK$10:$AM$171,3,FALSE))))))</f>
        <v/>
      </c>
      <c r="AS40" s="210" t="str">
        <f t="shared" si="29"/>
        <v/>
      </c>
      <c r="AT40" s="211" t="str">
        <f t="shared" si="23"/>
        <v/>
      </c>
      <c r="AU40" s="210" t="str">
        <f t="shared" si="24"/>
        <v/>
      </c>
      <c r="AV40" s="212" t="str">
        <f t="shared" si="25"/>
        <v/>
      </c>
      <c r="AX40" s="319">
        <v>37</v>
      </c>
      <c r="AY40" s="319" t="str">
        <f t="shared" si="9"/>
        <v/>
      </c>
      <c r="AZ40" s="322">
        <f t="shared" si="28"/>
        <v>0</v>
      </c>
      <c r="BA40" s="319" t="str">
        <f t="shared" si="10"/>
        <v/>
      </c>
      <c r="BB40" s="319" t="str">
        <f t="shared" si="11"/>
        <v/>
      </c>
      <c r="BC40" s="319" t="str">
        <f t="shared" si="12"/>
        <v/>
      </c>
      <c r="BD40" s="321" t="str">
        <f t="shared" si="13"/>
        <v/>
      </c>
      <c r="BE40" s="321" t="str">
        <f t="shared" si="14"/>
        <v/>
      </c>
      <c r="BF40" s="319" t="str">
        <f t="shared" si="15"/>
        <v/>
      </c>
      <c r="BG40" s="316" t="str">
        <f t="shared" si="16"/>
        <v/>
      </c>
      <c r="BH40" s="316" t="str">
        <f t="shared" si="17"/>
        <v/>
      </c>
      <c r="BI40" s="316" t="str">
        <f t="shared" si="18"/>
        <v/>
      </c>
      <c r="BJ40" s="316" t="str">
        <f t="shared" si="19"/>
        <v/>
      </c>
      <c r="BK40" s="316" t="str">
        <f t="shared" si="20"/>
        <v/>
      </c>
      <c r="BL40" s="316" t="str">
        <f t="shared" si="21"/>
        <v/>
      </c>
    </row>
    <row r="41" spans="1:64" ht="12.75" customHeight="1">
      <c r="A41" s="158">
        <f t="shared" si="3"/>
        <v>0</v>
      </c>
      <c r="B41" s="158">
        <f t="shared" si="4"/>
        <v>0</v>
      </c>
      <c r="C41" s="24">
        <f t="shared" si="5"/>
        <v>0</v>
      </c>
      <c r="D41" s="284">
        <f t="shared" si="6"/>
        <v>0</v>
      </c>
      <c r="E41" s="24" t="str">
        <f>IF(AVERIAS!N41="",AVERIAS!M41,AVERIAS!N41)</f>
        <v/>
      </c>
      <c r="F41" s="28"/>
      <c r="G41" s="28"/>
      <c r="H41" s="28"/>
      <c r="I41" s="25" t="str">
        <f t="shared" si="7"/>
        <v/>
      </c>
      <c r="J41" s="286">
        <f t="shared" si="27"/>
        <v>0</v>
      </c>
      <c r="K41" s="119" t="str">
        <f t="shared" si="0"/>
        <v/>
      </c>
      <c r="L41" s="29">
        <f>LOOKUP($D$2,CUADRO!$G$3:$AK$3,CUADRO!G44:AK44)</f>
        <v>0</v>
      </c>
      <c r="M41" s="30" t="str">
        <f>IF(CUADRO!C44="","",CUADRO!C44)</f>
        <v/>
      </c>
      <c r="N41" s="192">
        <v>37</v>
      </c>
      <c r="O41" s="352" t="str">
        <f t="shared" si="22"/>
        <v/>
      </c>
      <c r="P41" s="356">
        <v>3312</v>
      </c>
      <c r="Q41" s="115">
        <f>IF(AVERIAS!$J$2="INVIERNO",VLOOKUP($O41,'H. INV.'!$E$10:$N$271,3,FALSE),VLOOKUP($O41,'H. VER.'!$E$10:$N$171,3,FALSE))</f>
        <v>0</v>
      </c>
      <c r="R41" s="115">
        <f>IF(AVERIAS!$J$2="INVIERNO",VLOOKUP($O41,'H. INV.'!$E$10:$N$271,4,FALSE),VLOOKUP($O41,'H. VER.'!$E$10:$N$171,4,FALSE))</f>
        <v>0</v>
      </c>
      <c r="S41" s="115">
        <f>IF(AVERIAS!$J$2="INVIERNO",VLOOKUP($O41,'H. INV.'!$E$10:$N$271,7,FALSE),VLOOKUP($O41,'H. VER.'!$E$10:$N$171,7,FALSE))</f>
        <v>0</v>
      </c>
      <c r="T41" s="191">
        <f>IF(AVERIAS!$J$2="INVIERNO",VLOOKUP($O41,'H. INV.'!$E$10:$N$271,2,FALSE),VLOOKUP($O41,'H. VER.'!$E$10:$N$171,2,FALSE))</f>
        <v>0</v>
      </c>
      <c r="U41" s="191">
        <f>IF(AVERIAS!$J$2="INVIERNO",VLOOKUP($O41,'H. INV.'!$E$10:$N$271,9,FALSE),VLOOKUP($O41,'H. VER.'!$E$10:$N$171,9,FALSE))</f>
        <v>0</v>
      </c>
      <c r="V41" s="191">
        <f>IF(AVERIAS!$J$2="INVIERNO",VLOOKUP($O41,'H. INV.'!$E$10:$N$271,10,FALSE),VLOOKUP($O41,'H. VER.'!$E$10:$N$171,10,FALSE))</f>
        <v>0</v>
      </c>
      <c r="W41" s="191">
        <f>IF(AVERIAS!$J$2="INVIERNO",VLOOKUP($O41,'H. INV.'!$E$10:$O$271,11,FALSE),VLOOKUP($O41,'H. VER.'!$E$10:$O$171,11,FALSE))</f>
        <v>0</v>
      </c>
      <c r="X41" s="115">
        <f>IF(AVERIAS!$J$2="INVIERNO",VLOOKUP($O41,'H. INV.'!$U$10:$AD$271,3,FALSE),VLOOKUP($O41,'H. VER.'!$U$10:$AD$171,3,FALSE))</f>
        <v>0</v>
      </c>
      <c r="Y41" s="115">
        <f>IF(AVERIAS!$J$2="INVIERNO",VLOOKUP($O41,'H. INV.'!$E$10:$N$271,4,FALSE),VLOOKUP($O41,'H. VER.'!$E$10:$N$171,4,FALSE))</f>
        <v>0</v>
      </c>
      <c r="Z41" s="115">
        <f>IF(AVERIAS!$J$2="INVIERNO",VLOOKUP($O41,'H. INV.'!$U$10:$AD$271,7,FALSE),VLOOKUP($O41,'H. VER.'!$U$10:$AD$171,7,FALSE))</f>
        <v>0</v>
      </c>
      <c r="AA41" s="191">
        <f>IF(AVERIAS!$J$2="INVIERNO",VLOOKUP($O41,'H. INV.'!$U$10:$AD$271,2,FALSE),VLOOKUP($O41,'H. VER.'!$U$10:$AD$171,2,FALSE))</f>
        <v>0</v>
      </c>
      <c r="AB41" s="191">
        <f>IF(AVERIAS!$J$2="INVIERNO",VLOOKUP($O41,'H. INV.'!$U$10:$AD$271,9,FALSE),VLOOKUP($O41,'H. VER.'!$U$10:$AD$171,9,FALSE))</f>
        <v>0</v>
      </c>
      <c r="AC41" s="191">
        <f>IF(AVERIAS!$J$2="INVIERNO",VLOOKUP($O41,'H. INV.'!$U$10:$AD$271,10,FALSE),VLOOKUP($O41,'H. VER.'!$U$10:$AD$171,10,FALSE))</f>
        <v>0</v>
      </c>
      <c r="AD41" s="191">
        <f>IF(AVERIAS!$J$2="INVIERNO",VLOOKUP($O41,'H. INV.'!$U$10:$AE$271,11,FALSE),VLOOKUP($O41,'H. VER.'!$U$10:$AE$171,11,FALSE))</f>
        <v>0</v>
      </c>
      <c r="AE41" s="115">
        <f>IF(AVERIAS!$J$2="INVIERNO",VLOOKUP($O41,'H. INV.'!$AK$10:$AT$271,3,FALSE),VLOOKUP($O41,'H. VER.'!$AK$10:$AT$171,3,FALSE))</f>
        <v>0</v>
      </c>
      <c r="AF41" s="115">
        <f>IF(AVERIAS!$J$2="INVIERNO",VLOOKUP($O41,'H. INV.'!$E$10:$N$271,4,FALSE),VLOOKUP($O41,'H. VER.'!$E$10:$N$171,4,FALSE))</f>
        <v>0</v>
      </c>
      <c r="AG41" s="115">
        <f>IF(AVERIAS!$J$2="INVIERNO",VLOOKUP($O41,'H. INV.'!$AK$10:$AT$271,7,FALSE),VLOOKUP($O41,'H. VER.'!$AK$10:$AT$171,7,FALSE))</f>
        <v>0</v>
      </c>
      <c r="AH41" s="191">
        <f>IF(AVERIAS!$J$2="INVIERNO",VLOOKUP($O41,'H. INV.'!$AK$10:$AT$271,2,FALSE),VLOOKUP($O41,'H. VER.'!$AK$10:$AT$171,2,FALSE))</f>
        <v>0</v>
      </c>
      <c r="AI41" s="191">
        <f>IF(AVERIAS!$J$2="INVIERNO",VLOOKUP($O41,'H. INV.'!$AK$10:$AT$271,9,FALSE),VLOOKUP($O41,'H. VER.'!$AK$10:$AT$171,9,FALSE))</f>
        <v>0</v>
      </c>
      <c r="AJ41" s="191">
        <f>IF(AVERIAS!$J$2="INVIERNO",VLOOKUP($O41,'H. INV.'!$AK$10:$AT$271,10,FALSE),VLOOKUP($O41,'H. VER.'!$AK$10:$AT$171,10,FALSE))</f>
        <v>0</v>
      </c>
      <c r="AK41" s="191">
        <f>IF(AVERIAS!$J$2="INVIERNO",VLOOKUP($O41,'H. INV.'!$AK$10:$AU$271,11,FALSE),VLOOKUP($O41,'H. VER.'!$AK$10:$AU$171,11,FALSE))</f>
        <v>0</v>
      </c>
      <c r="AL41" s="131"/>
      <c r="AN41" s="31" t="str">
        <f>AVERIAS!M40</f>
        <v/>
      </c>
      <c r="AP41" s="209" t="str">
        <f t="shared" si="26"/>
        <v/>
      </c>
      <c r="AQ41" s="213">
        <v>37</v>
      </c>
      <c r="AR41" s="214" t="str">
        <f>IF(AVERIAS!$J$2="INVIERNO",IF(ISNA(IF($E$2="LUNES",VLOOKUP(AQ41,'H. INV.'!$E$9:$G$271,3,FALSE),IF($E$2="SABADO",VLOOKUP(AQ41,'H. INV.'!$U$10:$W$271,3,FALSE),VLOOKUP(AQ41,'H. INV.'!$AK$10:$AM$271,3,FALSE)))),"",(IF($E$2="LUNES",VLOOKUP(AQ41,'H. INV.'!$E$9:$G$271,3,FALSE),IF($E$2="SABADO",VLOOKUP(AQ41,'H. INV.'!$U$10:$W$271,3,FALSE),VLOOKUP(AQ41,'H. INV.'!$AK$10:$AM$271,3,FALSE))))),IF(ISNA(IF($E$2="LUNES",VLOOKUP(AQ41,'H. VER.'!$E$9:$G$171,3,FALSE),IF($E$2="SABADO",VLOOKUP(AQ41,'H. VER.'!$U$10:$W$171,3,FALSE),VLOOKUP(AQ41,'H. VER.'!$AK$10:$AM$171,3,FALSE)))),"",(IF($E$2="LUNES",VLOOKUP(AQ41,'H. VER.'!$E$9:$G$171,3,FALSE),IF($E$2="SABADO",VLOOKUP(AQ41,'H. VER.'!$U$10:$W$171,3,FALSE),VLOOKUP(AQ41,'H. VER.'!$AK$10:$AM$171,3,FALSE))))))</f>
        <v/>
      </c>
      <c r="AS41" s="210" t="str">
        <f t="shared" si="29"/>
        <v/>
      </c>
      <c r="AT41" s="211" t="str">
        <f t="shared" si="23"/>
        <v/>
      </c>
      <c r="AU41" s="210" t="str">
        <f t="shared" si="24"/>
        <v/>
      </c>
      <c r="AV41" s="212" t="str">
        <f t="shared" si="25"/>
        <v/>
      </c>
      <c r="AX41" s="319">
        <v>38</v>
      </c>
      <c r="AY41" s="319" t="str">
        <f t="shared" si="9"/>
        <v/>
      </c>
      <c r="AZ41" s="322">
        <f t="shared" si="28"/>
        <v>0</v>
      </c>
      <c r="BA41" s="319" t="str">
        <f t="shared" si="10"/>
        <v/>
      </c>
      <c r="BB41" s="319" t="str">
        <f t="shared" si="11"/>
        <v/>
      </c>
      <c r="BC41" s="319" t="str">
        <f t="shared" si="12"/>
        <v/>
      </c>
      <c r="BD41" s="321" t="str">
        <f t="shared" si="13"/>
        <v/>
      </c>
      <c r="BE41" s="321" t="str">
        <f t="shared" si="14"/>
        <v/>
      </c>
      <c r="BF41" s="319" t="str">
        <f t="shared" si="15"/>
        <v/>
      </c>
      <c r="BG41" s="316" t="str">
        <f t="shared" si="16"/>
        <v/>
      </c>
      <c r="BH41" s="316" t="str">
        <f t="shared" si="17"/>
        <v/>
      </c>
      <c r="BI41" s="316" t="str">
        <f t="shared" si="18"/>
        <v/>
      </c>
      <c r="BJ41" s="316" t="str">
        <f t="shared" si="19"/>
        <v/>
      </c>
      <c r="BK41" s="316" t="str">
        <f t="shared" si="20"/>
        <v/>
      </c>
      <c r="BL41" s="316" t="str">
        <f t="shared" si="21"/>
        <v/>
      </c>
    </row>
    <row r="42" spans="1:64" ht="12.75" customHeight="1">
      <c r="A42" s="158">
        <f t="shared" si="3"/>
        <v>0</v>
      </c>
      <c r="B42" s="158">
        <f t="shared" si="4"/>
        <v>0</v>
      </c>
      <c r="C42" s="24">
        <f t="shared" si="5"/>
        <v>0</v>
      </c>
      <c r="D42" s="284">
        <f t="shared" si="6"/>
        <v>0</v>
      </c>
      <c r="E42" s="24" t="str">
        <f>IF(AVERIAS!N42="",AVERIAS!M42,AVERIAS!N42)</f>
        <v/>
      </c>
      <c r="F42" s="28"/>
      <c r="G42" s="28"/>
      <c r="H42" s="28"/>
      <c r="I42" s="25" t="str">
        <f t="shared" si="7"/>
        <v/>
      </c>
      <c r="J42" s="286">
        <f t="shared" si="27"/>
        <v>0</v>
      </c>
      <c r="K42" s="119" t="str">
        <f t="shared" si="0"/>
        <v/>
      </c>
      <c r="L42" s="29">
        <f>LOOKUP($D$2,CUADRO!$G$3:$AK$3,CUADRO!G45:AK45)</f>
        <v>0</v>
      </c>
      <c r="M42" s="30" t="str">
        <f>IF(CUADRO!C45="","",CUADRO!C45)</f>
        <v/>
      </c>
      <c r="N42" s="192">
        <v>38</v>
      </c>
      <c r="O42" s="352" t="str">
        <f t="shared" si="22"/>
        <v/>
      </c>
      <c r="P42" s="356">
        <v>3554</v>
      </c>
      <c r="Q42" s="115">
        <f>IF(AVERIAS!$J$2="INVIERNO",VLOOKUP($O42,'H. INV.'!$E$10:$N$271,3,FALSE),VLOOKUP($O42,'H. VER.'!$E$10:$N$171,3,FALSE))</f>
        <v>0</v>
      </c>
      <c r="R42" s="115">
        <f>IF(AVERIAS!$J$2="INVIERNO",VLOOKUP($O42,'H. INV.'!$E$10:$N$271,4,FALSE),VLOOKUP($O42,'H. VER.'!$E$10:$N$171,4,FALSE))</f>
        <v>0</v>
      </c>
      <c r="S42" s="115">
        <f>IF(AVERIAS!$J$2="INVIERNO",VLOOKUP($O42,'H. INV.'!$E$10:$N$271,7,FALSE),VLOOKUP($O42,'H. VER.'!$E$10:$N$171,7,FALSE))</f>
        <v>0</v>
      </c>
      <c r="T42" s="191">
        <f>IF(AVERIAS!$J$2="INVIERNO",VLOOKUP($O42,'H. INV.'!$E$10:$N$271,2,FALSE),VLOOKUP($O42,'H. VER.'!$E$10:$N$171,2,FALSE))</f>
        <v>0</v>
      </c>
      <c r="U42" s="191">
        <f>IF(AVERIAS!$J$2="INVIERNO",VLOOKUP($O42,'H. INV.'!$E$10:$N$271,9,FALSE),VLOOKUP($O42,'H. VER.'!$E$10:$N$171,9,FALSE))</f>
        <v>0</v>
      </c>
      <c r="V42" s="191">
        <f>IF(AVERIAS!$J$2="INVIERNO",VLOOKUP($O42,'H. INV.'!$E$10:$N$271,10,FALSE),VLOOKUP($O42,'H. VER.'!$E$10:$N$171,10,FALSE))</f>
        <v>0</v>
      </c>
      <c r="W42" s="191">
        <f>IF(AVERIAS!$J$2="INVIERNO",VLOOKUP($O42,'H. INV.'!$E$10:$O$271,11,FALSE),VLOOKUP($O42,'H. VER.'!$E$10:$O$171,11,FALSE))</f>
        <v>0</v>
      </c>
      <c r="X42" s="115">
        <f>IF(AVERIAS!$J$2="INVIERNO",VLOOKUP($O42,'H. INV.'!$U$10:$AD$271,3,FALSE),VLOOKUP($O42,'H. VER.'!$U$10:$AD$171,3,FALSE))</f>
        <v>0</v>
      </c>
      <c r="Y42" s="115">
        <f>IF(AVERIAS!$J$2="INVIERNO",VLOOKUP($O42,'H. INV.'!$E$10:$N$271,4,FALSE),VLOOKUP($O42,'H. VER.'!$E$10:$N$171,4,FALSE))</f>
        <v>0</v>
      </c>
      <c r="Z42" s="115">
        <f>IF(AVERIAS!$J$2="INVIERNO",VLOOKUP($O42,'H. INV.'!$U$10:$AD$271,7,FALSE),VLOOKUP($O42,'H. VER.'!$U$10:$AD$171,7,FALSE))</f>
        <v>0</v>
      </c>
      <c r="AA42" s="191">
        <f>IF(AVERIAS!$J$2="INVIERNO",VLOOKUP($O42,'H. INV.'!$U$10:$AD$271,2,FALSE),VLOOKUP($O42,'H. VER.'!$U$10:$AD$171,2,FALSE))</f>
        <v>0</v>
      </c>
      <c r="AB42" s="191">
        <f>IF(AVERIAS!$J$2="INVIERNO",VLOOKUP($O42,'H. INV.'!$U$10:$AD$271,9,FALSE),VLOOKUP($O42,'H. VER.'!$U$10:$AD$171,9,FALSE))</f>
        <v>0</v>
      </c>
      <c r="AC42" s="191">
        <f>IF(AVERIAS!$J$2="INVIERNO",VLOOKUP($O42,'H. INV.'!$U$10:$AD$271,10,FALSE),VLOOKUP($O42,'H. VER.'!$U$10:$AD$171,10,FALSE))</f>
        <v>0</v>
      </c>
      <c r="AD42" s="191">
        <f>IF(AVERIAS!$J$2="INVIERNO",VLOOKUP($O42,'H. INV.'!$U$10:$AE$271,11,FALSE),VLOOKUP($O42,'H. VER.'!$U$10:$AE$171,11,FALSE))</f>
        <v>0</v>
      </c>
      <c r="AE42" s="115">
        <f>IF(AVERIAS!$J$2="INVIERNO",VLOOKUP($O42,'H. INV.'!$AK$10:$AT$271,3,FALSE),VLOOKUP($O42,'H. VER.'!$AK$10:$AT$171,3,FALSE))</f>
        <v>0</v>
      </c>
      <c r="AF42" s="115">
        <f>IF(AVERIAS!$J$2="INVIERNO",VLOOKUP($O42,'H. INV.'!$E$10:$N$271,4,FALSE),VLOOKUP($O42,'H. VER.'!$E$10:$N$171,4,FALSE))</f>
        <v>0</v>
      </c>
      <c r="AG42" s="115">
        <f>IF(AVERIAS!$J$2="INVIERNO",VLOOKUP($O42,'H. INV.'!$AK$10:$AT$271,7,FALSE),VLOOKUP($O42,'H. VER.'!$AK$10:$AT$171,7,FALSE))</f>
        <v>0</v>
      </c>
      <c r="AH42" s="191">
        <f>IF(AVERIAS!$J$2="INVIERNO",VLOOKUP($O42,'H. INV.'!$AK$10:$AT$271,2,FALSE),VLOOKUP($O42,'H. VER.'!$AK$10:$AT$171,2,FALSE))</f>
        <v>0</v>
      </c>
      <c r="AI42" s="191">
        <f>IF(AVERIAS!$J$2="INVIERNO",VLOOKUP($O42,'H. INV.'!$AK$10:$AT$271,9,FALSE),VLOOKUP($O42,'H. VER.'!$AK$10:$AT$171,9,FALSE))</f>
        <v>0</v>
      </c>
      <c r="AJ42" s="191">
        <f>IF(AVERIAS!$J$2="INVIERNO",VLOOKUP($O42,'H. INV.'!$AK$10:$AT$271,10,FALSE),VLOOKUP($O42,'H. VER.'!$AK$10:$AT$171,10,FALSE))</f>
        <v>0</v>
      </c>
      <c r="AK42" s="191">
        <f>IF(AVERIAS!$J$2="INVIERNO",VLOOKUP($O42,'H. INV.'!$AK$10:$AU$271,11,FALSE),VLOOKUP($O42,'H. VER.'!$AK$10:$AU$171,11,FALSE))</f>
        <v>0</v>
      </c>
      <c r="AL42" s="131"/>
      <c r="AN42" s="31" t="str">
        <f>AVERIAS!M41</f>
        <v/>
      </c>
      <c r="AP42" s="209" t="str">
        <f t="shared" si="26"/>
        <v/>
      </c>
      <c r="AQ42" s="213">
        <v>38</v>
      </c>
      <c r="AR42" s="214" t="str">
        <f>IF(AVERIAS!$J$2="INVIERNO",IF(ISNA(IF($E$2="LUNES",VLOOKUP(AQ42,'H. INV.'!$E$9:$G$271,3,FALSE),IF($E$2="SABADO",VLOOKUP(AQ42,'H. INV.'!$U$10:$W$271,3,FALSE),VLOOKUP(AQ42,'H. INV.'!$AK$10:$AM$271,3,FALSE)))),"",(IF($E$2="LUNES",VLOOKUP(AQ42,'H. INV.'!$E$9:$G$271,3,FALSE),IF($E$2="SABADO",VLOOKUP(AQ42,'H. INV.'!$U$10:$W$271,3,FALSE),VLOOKUP(AQ42,'H. INV.'!$AK$10:$AM$271,3,FALSE))))),IF(ISNA(IF($E$2="LUNES",VLOOKUP(AQ42,'H. VER.'!$E$9:$G$171,3,FALSE),IF($E$2="SABADO",VLOOKUP(AQ42,'H. VER.'!$U$10:$W$171,3,FALSE),VLOOKUP(AQ42,'H. VER.'!$AK$10:$AM$171,3,FALSE)))),"",(IF($E$2="LUNES",VLOOKUP(AQ42,'H. VER.'!$E$9:$G$171,3,FALSE),IF($E$2="SABADO",VLOOKUP(AQ42,'H. VER.'!$U$10:$W$171,3,FALSE),VLOOKUP(AQ42,'H. VER.'!$AK$10:$AM$171,3,FALSE))))))</f>
        <v/>
      </c>
      <c r="AS42" s="210" t="str">
        <f t="shared" si="29"/>
        <v/>
      </c>
      <c r="AT42" s="211" t="str">
        <f t="shared" si="23"/>
        <v/>
      </c>
      <c r="AU42" s="210" t="str">
        <f t="shared" si="24"/>
        <v/>
      </c>
      <c r="AV42" s="212" t="str">
        <f t="shared" si="25"/>
        <v/>
      </c>
      <c r="AX42" s="319">
        <v>39</v>
      </c>
      <c r="AY42" s="319" t="str">
        <f t="shared" si="9"/>
        <v/>
      </c>
      <c r="AZ42" s="322">
        <f t="shared" si="28"/>
        <v>0</v>
      </c>
      <c r="BA42" s="319" t="str">
        <f t="shared" si="10"/>
        <v/>
      </c>
      <c r="BB42" s="319" t="str">
        <f t="shared" si="11"/>
        <v/>
      </c>
      <c r="BC42" s="319" t="str">
        <f t="shared" si="12"/>
        <v/>
      </c>
      <c r="BD42" s="321" t="str">
        <f t="shared" si="13"/>
        <v/>
      </c>
      <c r="BE42" s="321" t="str">
        <f t="shared" si="14"/>
        <v/>
      </c>
      <c r="BF42" s="319" t="str">
        <f t="shared" si="15"/>
        <v/>
      </c>
      <c r="BG42" s="316" t="str">
        <f t="shared" si="16"/>
        <v/>
      </c>
      <c r="BH42" s="316" t="str">
        <f t="shared" si="17"/>
        <v/>
      </c>
      <c r="BI42" s="316" t="str">
        <f t="shared" si="18"/>
        <v/>
      </c>
      <c r="BJ42" s="316" t="str">
        <f t="shared" si="19"/>
        <v/>
      </c>
      <c r="BK42" s="316" t="str">
        <f t="shared" si="20"/>
        <v/>
      </c>
      <c r="BL42" s="316" t="str">
        <f t="shared" si="21"/>
        <v/>
      </c>
    </row>
    <row r="43" spans="1:64" ht="12.75" customHeight="1">
      <c r="A43" s="158">
        <f t="shared" si="3"/>
        <v>0</v>
      </c>
      <c r="B43" s="158">
        <f t="shared" si="4"/>
        <v>0</v>
      </c>
      <c r="C43" s="24">
        <f t="shared" si="5"/>
        <v>0</v>
      </c>
      <c r="D43" s="284">
        <f t="shared" si="6"/>
        <v>0</v>
      </c>
      <c r="E43" s="24" t="str">
        <f>IF(AVERIAS!N43="",AVERIAS!M43,AVERIAS!N43)</f>
        <v/>
      </c>
      <c r="F43" s="28"/>
      <c r="G43" s="28"/>
      <c r="H43" s="28"/>
      <c r="I43" s="25" t="str">
        <f t="shared" si="7"/>
        <v/>
      </c>
      <c r="J43" s="286">
        <f t="shared" si="27"/>
        <v>0</v>
      </c>
      <c r="K43" s="119" t="str">
        <f t="shared" si="0"/>
        <v/>
      </c>
      <c r="L43" s="29">
        <f>LOOKUP($D$2,CUADRO!$G$3:$AK$3,CUADRO!G46:AK46)</f>
        <v>0</v>
      </c>
      <c r="M43" s="30" t="str">
        <f>IF(CUADRO!C46="","",CUADRO!C46)</f>
        <v/>
      </c>
      <c r="N43" s="192">
        <v>39</v>
      </c>
      <c r="O43" s="352" t="str">
        <f t="shared" si="22"/>
        <v/>
      </c>
      <c r="P43" s="356">
        <v>3564</v>
      </c>
      <c r="Q43" s="115">
        <f>IF(AVERIAS!$J$2="INVIERNO",VLOOKUP($O43,'H. INV.'!$E$10:$N$271,3,FALSE),VLOOKUP($O43,'H. VER.'!$E$10:$N$171,3,FALSE))</f>
        <v>0</v>
      </c>
      <c r="R43" s="115">
        <f>IF(AVERIAS!$J$2="INVIERNO",VLOOKUP($O43,'H. INV.'!$E$10:$N$271,4,FALSE),VLOOKUP($O43,'H. VER.'!$E$10:$N$171,4,FALSE))</f>
        <v>0</v>
      </c>
      <c r="S43" s="115">
        <f>IF(AVERIAS!$J$2="INVIERNO",VLOOKUP($O43,'H. INV.'!$E$10:$N$271,7,FALSE),VLOOKUP($O43,'H. VER.'!$E$10:$N$171,7,FALSE))</f>
        <v>0</v>
      </c>
      <c r="T43" s="191">
        <f>IF(AVERIAS!$J$2="INVIERNO",VLOOKUP($O43,'H. INV.'!$E$10:$N$271,2,FALSE),VLOOKUP($O43,'H. VER.'!$E$10:$N$171,2,FALSE))</f>
        <v>0</v>
      </c>
      <c r="U43" s="191">
        <f>IF(AVERIAS!$J$2="INVIERNO",VLOOKUP($O43,'H. INV.'!$E$10:$N$271,9,FALSE),VLOOKUP($O43,'H. VER.'!$E$10:$N$171,9,FALSE))</f>
        <v>0</v>
      </c>
      <c r="V43" s="191">
        <f>IF(AVERIAS!$J$2="INVIERNO",VLOOKUP($O43,'H. INV.'!$E$10:$N$271,10,FALSE),VLOOKUP($O43,'H. VER.'!$E$10:$N$171,10,FALSE))</f>
        <v>0</v>
      </c>
      <c r="W43" s="191">
        <f>IF(AVERIAS!$J$2="INVIERNO",VLOOKUP($O43,'H. INV.'!$E$10:$O$271,11,FALSE),VLOOKUP($O43,'H. VER.'!$E$10:$O$171,11,FALSE))</f>
        <v>0</v>
      </c>
      <c r="X43" s="115">
        <f>IF(AVERIAS!$J$2="INVIERNO",VLOOKUP($O43,'H. INV.'!$U$10:$AD$271,3,FALSE),VLOOKUP($O43,'H. VER.'!$U$10:$AD$171,3,FALSE))</f>
        <v>0</v>
      </c>
      <c r="Y43" s="115">
        <f>IF(AVERIAS!$J$2="INVIERNO",VLOOKUP($O43,'H. INV.'!$E$10:$N$271,4,FALSE),VLOOKUP($O43,'H. VER.'!$E$10:$N$171,4,FALSE))</f>
        <v>0</v>
      </c>
      <c r="Z43" s="115">
        <f>IF(AVERIAS!$J$2="INVIERNO",VLOOKUP($O43,'H. INV.'!$U$10:$AD$271,7,FALSE),VLOOKUP($O43,'H. VER.'!$U$10:$AD$171,7,FALSE))</f>
        <v>0</v>
      </c>
      <c r="AA43" s="191">
        <f>IF(AVERIAS!$J$2="INVIERNO",VLOOKUP($O43,'H. INV.'!$U$10:$AD$271,2,FALSE),VLOOKUP($O43,'H. VER.'!$U$10:$AD$171,2,FALSE))</f>
        <v>0</v>
      </c>
      <c r="AB43" s="191">
        <f>IF(AVERIAS!$J$2="INVIERNO",VLOOKUP($O43,'H. INV.'!$U$10:$AD$271,9,FALSE),VLOOKUP($O43,'H. VER.'!$U$10:$AD$171,9,FALSE))</f>
        <v>0</v>
      </c>
      <c r="AC43" s="191">
        <f>IF(AVERIAS!$J$2="INVIERNO",VLOOKUP($O43,'H. INV.'!$U$10:$AD$271,10,FALSE),VLOOKUP($O43,'H. VER.'!$U$10:$AD$171,10,FALSE))</f>
        <v>0</v>
      </c>
      <c r="AD43" s="191">
        <f>IF(AVERIAS!$J$2="INVIERNO",VLOOKUP($O43,'H. INV.'!$U$10:$AE$271,11,FALSE),VLOOKUP($O43,'H. VER.'!$U$10:$AE$171,11,FALSE))</f>
        <v>0</v>
      </c>
      <c r="AE43" s="115">
        <f>IF(AVERIAS!$J$2="INVIERNO",VLOOKUP($O43,'H. INV.'!$AK$10:$AT$271,3,FALSE),VLOOKUP($O43,'H. VER.'!$AK$10:$AT$171,3,FALSE))</f>
        <v>0</v>
      </c>
      <c r="AF43" s="115">
        <f>IF(AVERIAS!$J$2="INVIERNO",VLOOKUP($O43,'H. INV.'!$E$10:$N$271,4,FALSE),VLOOKUP($O43,'H. VER.'!$E$10:$N$171,4,FALSE))</f>
        <v>0</v>
      </c>
      <c r="AG43" s="115">
        <f>IF(AVERIAS!$J$2="INVIERNO",VLOOKUP($O43,'H. INV.'!$AK$10:$AT$271,7,FALSE),VLOOKUP($O43,'H. VER.'!$AK$10:$AT$171,7,FALSE))</f>
        <v>0</v>
      </c>
      <c r="AH43" s="191">
        <f>IF(AVERIAS!$J$2="INVIERNO",VLOOKUP($O43,'H. INV.'!$AK$10:$AT$271,2,FALSE),VLOOKUP($O43,'H. VER.'!$AK$10:$AT$171,2,FALSE))</f>
        <v>0</v>
      </c>
      <c r="AI43" s="191">
        <f>IF(AVERIAS!$J$2="INVIERNO",VLOOKUP($O43,'H. INV.'!$AK$10:$AT$271,9,FALSE),VLOOKUP($O43,'H. VER.'!$AK$10:$AT$171,9,FALSE))</f>
        <v>0</v>
      </c>
      <c r="AJ43" s="191">
        <f>IF(AVERIAS!$J$2="INVIERNO",VLOOKUP($O43,'H. INV.'!$AK$10:$AT$271,10,FALSE),VLOOKUP($O43,'H. VER.'!$AK$10:$AT$171,10,FALSE))</f>
        <v>0</v>
      </c>
      <c r="AK43" s="191">
        <f>IF(AVERIAS!$J$2="INVIERNO",VLOOKUP($O43,'H. INV.'!$AK$10:$AU$271,11,FALSE),VLOOKUP($O43,'H. VER.'!$AK$10:$AU$171,11,FALSE))</f>
        <v>0</v>
      </c>
      <c r="AL43" s="131"/>
      <c r="AN43" s="31" t="str">
        <f>AVERIAS!M42</f>
        <v/>
      </c>
      <c r="AP43" s="209" t="str">
        <f t="shared" si="26"/>
        <v/>
      </c>
      <c r="AQ43" s="213">
        <v>39</v>
      </c>
      <c r="AR43" s="214" t="str">
        <f>IF(AVERIAS!$J$2="INVIERNO",IF(ISNA(IF($E$2="LUNES",VLOOKUP(AQ43,'H. INV.'!$E$9:$G$271,3,FALSE),IF($E$2="SABADO",VLOOKUP(AQ43,'H. INV.'!$U$10:$W$271,3,FALSE),VLOOKUP(AQ43,'H. INV.'!$AK$10:$AM$271,3,FALSE)))),"",(IF($E$2="LUNES",VLOOKUP(AQ43,'H. INV.'!$E$9:$G$271,3,FALSE),IF($E$2="SABADO",VLOOKUP(AQ43,'H. INV.'!$U$10:$W$271,3,FALSE),VLOOKUP(AQ43,'H. INV.'!$AK$10:$AM$271,3,FALSE))))),IF(ISNA(IF($E$2="LUNES",VLOOKUP(AQ43,'H. VER.'!$E$9:$G$171,3,FALSE),IF($E$2="SABADO",VLOOKUP(AQ43,'H. VER.'!$U$10:$W$171,3,FALSE),VLOOKUP(AQ43,'H. VER.'!$AK$10:$AM$171,3,FALSE)))),"",(IF($E$2="LUNES",VLOOKUP(AQ43,'H. VER.'!$E$9:$G$171,3,FALSE),IF($E$2="SABADO",VLOOKUP(AQ43,'H. VER.'!$U$10:$W$171,3,FALSE),VLOOKUP(AQ43,'H. VER.'!$AK$10:$AM$171,3,FALSE))))))</f>
        <v/>
      </c>
      <c r="AS43" s="210" t="str">
        <f t="shared" si="29"/>
        <v/>
      </c>
      <c r="AT43" s="211" t="str">
        <f t="shared" si="23"/>
        <v/>
      </c>
      <c r="AU43" s="210" t="str">
        <f t="shared" si="24"/>
        <v/>
      </c>
      <c r="AV43" s="212" t="str">
        <f t="shared" si="25"/>
        <v/>
      </c>
      <c r="AX43" s="319">
        <v>40</v>
      </c>
      <c r="AY43" s="319" t="str">
        <f t="shared" si="9"/>
        <v/>
      </c>
      <c r="AZ43" s="322">
        <f t="shared" si="28"/>
        <v>0</v>
      </c>
      <c r="BA43" s="319" t="str">
        <f t="shared" si="10"/>
        <v/>
      </c>
      <c r="BB43" s="319" t="str">
        <f t="shared" si="11"/>
        <v/>
      </c>
      <c r="BC43" s="319" t="str">
        <f t="shared" si="12"/>
        <v/>
      </c>
      <c r="BD43" s="321" t="str">
        <f t="shared" si="13"/>
        <v/>
      </c>
      <c r="BE43" s="321" t="str">
        <f t="shared" si="14"/>
        <v/>
      </c>
      <c r="BF43" s="319" t="str">
        <f t="shared" si="15"/>
        <v/>
      </c>
      <c r="BG43" s="316" t="str">
        <f t="shared" si="16"/>
        <v/>
      </c>
      <c r="BH43" s="316" t="str">
        <f t="shared" si="17"/>
        <v/>
      </c>
      <c r="BI43" s="316" t="str">
        <f t="shared" si="18"/>
        <v/>
      </c>
      <c r="BJ43" s="316" t="str">
        <f t="shared" si="19"/>
        <v/>
      </c>
      <c r="BK43" s="316" t="str">
        <f t="shared" si="20"/>
        <v/>
      </c>
      <c r="BL43" s="316" t="str">
        <f t="shared" si="21"/>
        <v/>
      </c>
    </row>
    <row r="44" spans="1:64" ht="12.75" customHeight="1">
      <c r="A44" s="158">
        <f t="shared" si="3"/>
        <v>0</v>
      </c>
      <c r="B44" s="158">
        <f t="shared" si="4"/>
        <v>0</v>
      </c>
      <c r="C44" s="24">
        <f t="shared" si="5"/>
        <v>0</v>
      </c>
      <c r="D44" s="284">
        <f t="shared" si="6"/>
        <v>0</v>
      </c>
      <c r="E44" s="24" t="str">
        <f>IF(AVERIAS!N44="",AVERIAS!M44,AVERIAS!N44)</f>
        <v/>
      </c>
      <c r="F44" s="28"/>
      <c r="G44" s="28"/>
      <c r="H44" s="28"/>
      <c r="I44" s="25" t="str">
        <f t="shared" si="7"/>
        <v/>
      </c>
      <c r="J44" s="286">
        <f t="shared" si="27"/>
        <v>0</v>
      </c>
      <c r="K44" s="119" t="str">
        <f t="shared" si="0"/>
        <v/>
      </c>
      <c r="L44" s="29">
        <f>LOOKUP($D$2,CUADRO!$G$3:$AK$3,CUADRO!G47:AK47)</f>
        <v>0</v>
      </c>
      <c r="M44" s="30" t="str">
        <f>IF(CUADRO!C47="","",CUADRO!C47)</f>
        <v/>
      </c>
      <c r="N44" s="192">
        <v>40</v>
      </c>
      <c r="O44" s="352" t="str">
        <f t="shared" si="22"/>
        <v/>
      </c>
      <c r="P44" s="356">
        <v>3566</v>
      </c>
      <c r="Q44" s="115">
        <f>IF(AVERIAS!$J$2="INVIERNO",VLOOKUP($O44,'H. INV.'!$E$10:$N$271,3,FALSE),VLOOKUP($O44,'H. VER.'!$E$10:$N$171,3,FALSE))</f>
        <v>0</v>
      </c>
      <c r="R44" s="115">
        <f>IF(AVERIAS!$J$2="INVIERNO",VLOOKUP($O44,'H. INV.'!$E$10:$N$271,4,FALSE),VLOOKUP($O44,'H. VER.'!$E$10:$N$171,4,FALSE))</f>
        <v>0</v>
      </c>
      <c r="S44" s="115">
        <f>IF(AVERIAS!$J$2="INVIERNO",VLOOKUP($O44,'H. INV.'!$E$10:$N$271,7,FALSE),VLOOKUP($O44,'H. VER.'!$E$10:$N$171,7,FALSE))</f>
        <v>0</v>
      </c>
      <c r="T44" s="191">
        <f>IF(AVERIAS!$J$2="INVIERNO",VLOOKUP($O44,'H. INV.'!$E$10:$N$271,2,FALSE),VLOOKUP($O44,'H. VER.'!$E$10:$N$171,2,FALSE))</f>
        <v>0</v>
      </c>
      <c r="U44" s="191">
        <f>IF(AVERIAS!$J$2="INVIERNO",VLOOKUP($O44,'H. INV.'!$E$10:$N$271,9,FALSE),VLOOKUP($O44,'H. VER.'!$E$10:$N$171,9,FALSE))</f>
        <v>0</v>
      </c>
      <c r="V44" s="191">
        <f>IF(AVERIAS!$J$2="INVIERNO",VLOOKUP($O44,'H. INV.'!$E$10:$N$271,10,FALSE),VLOOKUP($O44,'H. VER.'!$E$10:$N$171,10,FALSE))</f>
        <v>0</v>
      </c>
      <c r="W44" s="191">
        <f>IF(AVERIAS!$J$2="INVIERNO",VLOOKUP($O44,'H. INV.'!$E$10:$O$271,11,FALSE),VLOOKUP($O44,'H. VER.'!$E$10:$O$171,11,FALSE))</f>
        <v>0</v>
      </c>
      <c r="X44" s="115">
        <f>IF(AVERIAS!$J$2="INVIERNO",VLOOKUP($O44,'H. INV.'!$U$10:$AD$271,3,FALSE),VLOOKUP($O44,'H. VER.'!$U$10:$AD$171,3,FALSE))</f>
        <v>0</v>
      </c>
      <c r="Y44" s="115">
        <f>IF(AVERIAS!$J$2="INVIERNO",VLOOKUP($O44,'H. INV.'!$E$10:$N$271,4,FALSE),VLOOKUP($O44,'H. VER.'!$E$10:$N$171,4,FALSE))</f>
        <v>0</v>
      </c>
      <c r="Z44" s="115">
        <f>IF(AVERIAS!$J$2="INVIERNO",VLOOKUP($O44,'H. INV.'!$U$10:$AD$271,7,FALSE),VLOOKUP($O44,'H. VER.'!$U$10:$AD$171,7,FALSE))</f>
        <v>0</v>
      </c>
      <c r="AA44" s="191">
        <f>IF(AVERIAS!$J$2="INVIERNO",VLOOKUP($O44,'H. INV.'!$U$10:$AD$271,2,FALSE),VLOOKUP($O44,'H. VER.'!$U$10:$AD$171,2,FALSE))</f>
        <v>0</v>
      </c>
      <c r="AB44" s="191">
        <f>IF(AVERIAS!$J$2="INVIERNO",VLOOKUP($O44,'H. INV.'!$U$10:$AD$271,9,FALSE),VLOOKUP($O44,'H. VER.'!$U$10:$AD$171,9,FALSE))</f>
        <v>0</v>
      </c>
      <c r="AC44" s="191">
        <f>IF(AVERIAS!$J$2="INVIERNO",VLOOKUP($O44,'H. INV.'!$U$10:$AD$271,10,FALSE),VLOOKUP($O44,'H. VER.'!$U$10:$AD$171,10,FALSE))</f>
        <v>0</v>
      </c>
      <c r="AD44" s="191">
        <f>IF(AVERIAS!$J$2="INVIERNO",VLOOKUP($O44,'H. INV.'!$U$10:$AE$271,11,FALSE),VLOOKUP($O44,'H. VER.'!$U$10:$AE$171,11,FALSE))</f>
        <v>0</v>
      </c>
      <c r="AE44" s="115">
        <f>IF(AVERIAS!$J$2="INVIERNO",VLOOKUP($O44,'H. INV.'!$AK$10:$AT$271,3,FALSE),VLOOKUP($O44,'H. VER.'!$AK$10:$AT$171,3,FALSE))</f>
        <v>0</v>
      </c>
      <c r="AF44" s="115">
        <f>IF(AVERIAS!$J$2="INVIERNO",VLOOKUP($O44,'H. INV.'!$E$10:$N$271,4,FALSE),VLOOKUP($O44,'H. VER.'!$E$10:$N$171,4,FALSE))</f>
        <v>0</v>
      </c>
      <c r="AG44" s="115">
        <f>IF(AVERIAS!$J$2="INVIERNO",VLOOKUP($O44,'H. INV.'!$AK$10:$AT$271,7,FALSE),VLOOKUP($O44,'H. VER.'!$AK$10:$AT$171,7,FALSE))</f>
        <v>0</v>
      </c>
      <c r="AH44" s="191">
        <f>IF(AVERIAS!$J$2="INVIERNO",VLOOKUP($O44,'H. INV.'!$AK$10:$AT$271,2,FALSE),VLOOKUP($O44,'H. VER.'!$AK$10:$AT$171,2,FALSE))</f>
        <v>0</v>
      </c>
      <c r="AI44" s="191">
        <f>IF(AVERIAS!$J$2="INVIERNO",VLOOKUP($O44,'H. INV.'!$AK$10:$AT$271,9,FALSE),VLOOKUP($O44,'H. VER.'!$AK$10:$AT$171,9,FALSE))</f>
        <v>0</v>
      </c>
      <c r="AJ44" s="191">
        <f>IF(AVERIAS!$J$2="INVIERNO",VLOOKUP($O44,'H. INV.'!$AK$10:$AT$271,10,FALSE),VLOOKUP($O44,'H. VER.'!$AK$10:$AT$171,10,FALSE))</f>
        <v>0</v>
      </c>
      <c r="AK44" s="191">
        <f>IF(AVERIAS!$J$2="INVIERNO",VLOOKUP($O44,'H. INV.'!$AK$10:$AU$271,11,FALSE),VLOOKUP($O44,'H. VER.'!$AK$10:$AU$171,11,FALSE))</f>
        <v>0</v>
      </c>
      <c r="AL44" s="131"/>
      <c r="AN44" s="31" t="str">
        <f>AVERIAS!M43</f>
        <v/>
      </c>
      <c r="AP44" s="209" t="str">
        <f t="shared" si="26"/>
        <v/>
      </c>
      <c r="AQ44" s="213">
        <v>40</v>
      </c>
      <c r="AR44" s="214" t="str">
        <f>IF(AVERIAS!$J$2="INVIERNO",IF(ISNA(IF($E$2="LUNES",VLOOKUP(AQ44,'H. INV.'!$E$9:$G$271,3,FALSE),IF($E$2="SABADO",VLOOKUP(AQ44,'H. INV.'!$U$10:$W$271,3,FALSE),VLOOKUP(AQ44,'H. INV.'!$AK$10:$AM$271,3,FALSE)))),"",(IF($E$2="LUNES",VLOOKUP(AQ44,'H. INV.'!$E$9:$G$271,3,FALSE),IF($E$2="SABADO",VLOOKUP(AQ44,'H. INV.'!$U$10:$W$271,3,FALSE),VLOOKUP(AQ44,'H. INV.'!$AK$10:$AM$271,3,FALSE))))),IF(ISNA(IF($E$2="LUNES",VLOOKUP(AQ44,'H. VER.'!$E$9:$G$171,3,FALSE),IF($E$2="SABADO",VLOOKUP(AQ44,'H. VER.'!$U$10:$W$171,3,FALSE),VLOOKUP(AQ44,'H. VER.'!$AK$10:$AM$171,3,FALSE)))),"",(IF($E$2="LUNES",VLOOKUP(AQ44,'H. VER.'!$E$9:$G$171,3,FALSE),IF($E$2="SABADO",VLOOKUP(AQ44,'H. VER.'!$U$10:$W$171,3,FALSE),VLOOKUP(AQ44,'H. VER.'!$AK$10:$AM$171,3,FALSE))))))</f>
        <v/>
      </c>
      <c r="AS44" s="210" t="str">
        <f t="shared" si="29"/>
        <v/>
      </c>
      <c r="AT44" s="211" t="str">
        <f t="shared" si="23"/>
        <v/>
      </c>
      <c r="AU44" s="210" t="str">
        <f t="shared" si="24"/>
        <v/>
      </c>
      <c r="AV44" s="212" t="str">
        <f t="shared" si="25"/>
        <v/>
      </c>
      <c r="AX44" s="319">
        <v>41</v>
      </c>
      <c r="AY44" s="319" t="str">
        <f t="shared" si="9"/>
        <v/>
      </c>
      <c r="AZ44" s="322">
        <f t="shared" si="28"/>
        <v>0</v>
      </c>
      <c r="BA44" s="319" t="str">
        <f t="shared" si="10"/>
        <v/>
      </c>
      <c r="BB44" s="319" t="str">
        <f t="shared" si="11"/>
        <v/>
      </c>
      <c r="BC44" s="319" t="str">
        <f t="shared" si="12"/>
        <v/>
      </c>
      <c r="BD44" s="321" t="str">
        <f t="shared" si="13"/>
        <v/>
      </c>
      <c r="BE44" s="321" t="str">
        <f t="shared" si="14"/>
        <v/>
      </c>
      <c r="BF44" s="319" t="str">
        <f t="shared" si="15"/>
        <v/>
      </c>
      <c r="BG44" s="316" t="str">
        <f t="shared" si="16"/>
        <v/>
      </c>
      <c r="BH44" s="316" t="str">
        <f t="shared" si="17"/>
        <v/>
      </c>
      <c r="BI44" s="316" t="str">
        <f t="shared" si="18"/>
        <v/>
      </c>
      <c r="BJ44" s="316" t="str">
        <f t="shared" si="19"/>
        <v/>
      </c>
      <c r="BK44" s="316" t="str">
        <f t="shared" si="20"/>
        <v/>
      </c>
      <c r="BL44" s="316" t="str">
        <f t="shared" si="21"/>
        <v/>
      </c>
    </row>
    <row r="45" spans="1:64" ht="12.75" customHeight="1">
      <c r="A45" s="158">
        <f t="shared" si="3"/>
        <v>0</v>
      </c>
      <c r="B45" s="158">
        <f t="shared" si="4"/>
        <v>0</v>
      </c>
      <c r="C45" s="24">
        <f t="shared" si="5"/>
        <v>0</v>
      </c>
      <c r="D45" s="284">
        <f t="shared" si="6"/>
        <v>0</v>
      </c>
      <c r="E45" s="24" t="str">
        <f>IF(AVERIAS!N45="",AVERIAS!M45,AVERIAS!N45)</f>
        <v/>
      </c>
      <c r="F45" s="28"/>
      <c r="G45" s="28"/>
      <c r="H45" s="28"/>
      <c r="I45" s="25" t="str">
        <f t="shared" si="7"/>
        <v/>
      </c>
      <c r="J45" s="286">
        <f t="shared" si="27"/>
        <v>0</v>
      </c>
      <c r="K45" s="119" t="str">
        <f t="shared" si="0"/>
        <v/>
      </c>
      <c r="L45" s="29">
        <f>LOOKUP($D$2,CUADRO!$G$3:$AK$3,CUADRO!G48:AK48)</f>
        <v>0</v>
      </c>
      <c r="M45" s="30" t="str">
        <f>IF(CUADRO!C48="","",CUADRO!C48)</f>
        <v/>
      </c>
      <c r="N45" s="192">
        <v>41</v>
      </c>
      <c r="O45" s="352" t="str">
        <f t="shared" si="22"/>
        <v/>
      </c>
      <c r="P45" s="356">
        <v>3850</v>
      </c>
      <c r="Q45" s="115">
        <f>IF(AVERIAS!$J$2="INVIERNO",VLOOKUP($O45,'H. INV.'!$E$10:$N$271,3,FALSE),VLOOKUP($O45,'H. VER.'!$E$10:$N$171,3,FALSE))</f>
        <v>0</v>
      </c>
      <c r="R45" s="115">
        <f>IF(AVERIAS!$J$2="INVIERNO",VLOOKUP($O45,'H. INV.'!$E$10:$N$271,4,FALSE),VLOOKUP($O45,'H. VER.'!$E$10:$N$171,4,FALSE))</f>
        <v>0</v>
      </c>
      <c r="S45" s="115">
        <f>IF(AVERIAS!$J$2="INVIERNO",VLOOKUP($O45,'H. INV.'!$E$10:$N$271,7,FALSE),VLOOKUP($O45,'H. VER.'!$E$10:$N$171,7,FALSE))</f>
        <v>0</v>
      </c>
      <c r="T45" s="191">
        <f>IF(AVERIAS!$J$2="INVIERNO",VLOOKUP($O45,'H. INV.'!$E$10:$N$271,2,FALSE),VLOOKUP($O45,'H. VER.'!$E$10:$N$171,2,FALSE))</f>
        <v>0</v>
      </c>
      <c r="U45" s="191">
        <f>IF(AVERIAS!$J$2="INVIERNO",VLOOKUP($O45,'H. INV.'!$E$10:$N$271,9,FALSE),VLOOKUP($O45,'H. VER.'!$E$10:$N$171,9,FALSE))</f>
        <v>0</v>
      </c>
      <c r="V45" s="191">
        <f>IF(AVERIAS!$J$2="INVIERNO",VLOOKUP($O45,'H. INV.'!$E$10:$N$271,10,FALSE),VLOOKUP($O45,'H. VER.'!$E$10:$N$171,10,FALSE))</f>
        <v>0</v>
      </c>
      <c r="W45" s="191">
        <f>IF(AVERIAS!$J$2="INVIERNO",VLOOKUP($O45,'H. INV.'!$E$10:$O$271,11,FALSE),VLOOKUP($O45,'H. VER.'!$E$10:$O$171,11,FALSE))</f>
        <v>0</v>
      </c>
      <c r="X45" s="115">
        <f>IF(AVERIAS!$J$2="INVIERNO",VLOOKUP($O45,'H. INV.'!$U$10:$AD$271,3,FALSE),VLOOKUP($O45,'H. VER.'!$U$10:$AD$171,3,FALSE))</f>
        <v>0</v>
      </c>
      <c r="Y45" s="115">
        <f>IF(AVERIAS!$J$2="INVIERNO",VLOOKUP($O45,'H. INV.'!$E$10:$N$271,4,FALSE),VLOOKUP($O45,'H. VER.'!$E$10:$N$171,4,FALSE))</f>
        <v>0</v>
      </c>
      <c r="Z45" s="115">
        <f>IF(AVERIAS!$J$2="INVIERNO",VLOOKUP($O45,'H. INV.'!$U$10:$AD$271,7,FALSE),VLOOKUP($O45,'H. VER.'!$U$10:$AD$171,7,FALSE))</f>
        <v>0</v>
      </c>
      <c r="AA45" s="191">
        <f>IF(AVERIAS!$J$2="INVIERNO",VLOOKUP($O45,'H. INV.'!$U$10:$AD$271,2,FALSE),VLOOKUP($O45,'H. VER.'!$U$10:$AD$171,2,FALSE))</f>
        <v>0</v>
      </c>
      <c r="AB45" s="191">
        <f>IF(AVERIAS!$J$2="INVIERNO",VLOOKUP($O45,'H. INV.'!$U$10:$AD$271,9,FALSE),VLOOKUP($O45,'H. VER.'!$U$10:$AD$171,9,FALSE))</f>
        <v>0</v>
      </c>
      <c r="AC45" s="191">
        <f>IF(AVERIAS!$J$2="INVIERNO",VLOOKUP($O45,'H. INV.'!$U$10:$AD$271,10,FALSE),VLOOKUP($O45,'H. VER.'!$U$10:$AD$171,10,FALSE))</f>
        <v>0</v>
      </c>
      <c r="AD45" s="191">
        <f>IF(AVERIAS!$J$2="INVIERNO",VLOOKUP($O45,'H. INV.'!$U$10:$AE$271,11,FALSE),VLOOKUP($O45,'H. VER.'!$U$10:$AE$171,11,FALSE))</f>
        <v>0</v>
      </c>
      <c r="AE45" s="115">
        <f>IF(AVERIAS!$J$2="INVIERNO",VLOOKUP($O45,'H. INV.'!$AK$10:$AT$271,3,FALSE),VLOOKUP($O45,'H. VER.'!$AK$10:$AT$171,3,FALSE))</f>
        <v>0</v>
      </c>
      <c r="AF45" s="115">
        <f>IF(AVERIAS!$J$2="INVIERNO",VLOOKUP($O45,'H. INV.'!$E$10:$N$271,4,FALSE),VLOOKUP($O45,'H. VER.'!$E$10:$N$171,4,FALSE))</f>
        <v>0</v>
      </c>
      <c r="AG45" s="115">
        <f>IF(AVERIAS!$J$2="INVIERNO",VLOOKUP($O45,'H. INV.'!$AK$10:$AT$271,7,FALSE),VLOOKUP($O45,'H. VER.'!$AK$10:$AT$171,7,FALSE))</f>
        <v>0</v>
      </c>
      <c r="AH45" s="191">
        <f>IF(AVERIAS!$J$2="INVIERNO",VLOOKUP($O45,'H. INV.'!$AK$10:$AT$271,2,FALSE),VLOOKUP($O45,'H. VER.'!$AK$10:$AT$171,2,FALSE))</f>
        <v>0</v>
      </c>
      <c r="AI45" s="191">
        <f>IF(AVERIAS!$J$2="INVIERNO",VLOOKUP($O45,'H. INV.'!$AK$10:$AT$271,9,FALSE),VLOOKUP($O45,'H. VER.'!$AK$10:$AT$171,9,FALSE))</f>
        <v>0</v>
      </c>
      <c r="AJ45" s="191">
        <f>IF(AVERIAS!$J$2="INVIERNO",VLOOKUP($O45,'H. INV.'!$AK$10:$AT$271,10,FALSE),VLOOKUP($O45,'H. VER.'!$AK$10:$AT$171,10,FALSE))</f>
        <v>0</v>
      </c>
      <c r="AK45" s="191">
        <f>IF(AVERIAS!$J$2="INVIERNO",VLOOKUP($O45,'H. INV.'!$AK$10:$AU$271,11,FALSE),VLOOKUP($O45,'H. VER.'!$AK$10:$AU$171,11,FALSE))</f>
        <v>0</v>
      </c>
      <c r="AL45" s="131"/>
      <c r="AN45" s="31" t="str">
        <f>AVERIAS!M44</f>
        <v/>
      </c>
      <c r="AP45" s="209" t="str">
        <f t="shared" si="26"/>
        <v/>
      </c>
      <c r="AQ45" s="213">
        <v>41</v>
      </c>
      <c r="AR45" s="214" t="str">
        <f>IF(AVERIAS!$J$2="INVIERNO",IF(ISNA(IF($E$2="LUNES",VLOOKUP(AQ45,'H. INV.'!$E$9:$G$271,3,FALSE),IF($E$2="SABADO",VLOOKUP(AQ45,'H. INV.'!$U$10:$W$271,3,FALSE),VLOOKUP(AQ45,'H. INV.'!$AK$10:$AM$271,3,FALSE)))),"",(IF($E$2="LUNES",VLOOKUP(AQ45,'H. INV.'!$E$9:$G$271,3,FALSE),IF($E$2="SABADO",VLOOKUP(AQ45,'H. INV.'!$U$10:$W$271,3,FALSE),VLOOKUP(AQ45,'H. INV.'!$AK$10:$AM$271,3,FALSE))))),IF(ISNA(IF($E$2="LUNES",VLOOKUP(AQ45,'H. VER.'!$E$9:$G$171,3,FALSE),IF($E$2="SABADO",VLOOKUP(AQ45,'H. VER.'!$U$10:$W$171,3,FALSE),VLOOKUP(AQ45,'H. VER.'!$AK$10:$AM$171,3,FALSE)))),"",(IF($E$2="LUNES",VLOOKUP(AQ45,'H. VER.'!$E$9:$G$171,3,FALSE),IF($E$2="SABADO",VLOOKUP(AQ45,'H. VER.'!$U$10:$W$171,3,FALSE),VLOOKUP(AQ45,'H. VER.'!$AK$10:$AM$171,3,FALSE))))))</f>
        <v/>
      </c>
      <c r="AS45" s="210" t="str">
        <f t="shared" si="29"/>
        <v/>
      </c>
      <c r="AT45" s="211" t="str">
        <f t="shared" si="23"/>
        <v/>
      </c>
      <c r="AU45" s="210" t="str">
        <f t="shared" si="24"/>
        <v/>
      </c>
      <c r="AV45" s="212" t="str">
        <f t="shared" si="25"/>
        <v/>
      </c>
      <c r="AX45" s="319">
        <v>42</v>
      </c>
      <c r="AY45" s="319" t="str">
        <f t="shared" si="9"/>
        <v/>
      </c>
      <c r="AZ45" s="322">
        <f t="shared" si="28"/>
        <v>0</v>
      </c>
      <c r="BA45" s="319" t="str">
        <f t="shared" si="10"/>
        <v/>
      </c>
      <c r="BB45" s="319" t="str">
        <f t="shared" si="11"/>
        <v/>
      </c>
      <c r="BC45" s="319" t="str">
        <f t="shared" si="12"/>
        <v/>
      </c>
      <c r="BD45" s="321" t="str">
        <f t="shared" si="13"/>
        <v/>
      </c>
      <c r="BE45" s="321" t="str">
        <f t="shared" si="14"/>
        <v/>
      </c>
      <c r="BF45" s="319" t="str">
        <f t="shared" si="15"/>
        <v/>
      </c>
      <c r="BG45" s="316" t="str">
        <f t="shared" si="16"/>
        <v/>
      </c>
      <c r="BH45" s="316" t="str">
        <f t="shared" si="17"/>
        <v/>
      </c>
      <c r="BI45" s="316" t="str">
        <f t="shared" si="18"/>
        <v/>
      </c>
      <c r="BJ45" s="316" t="str">
        <f t="shared" si="19"/>
        <v/>
      </c>
      <c r="BK45" s="316" t="str">
        <f t="shared" si="20"/>
        <v/>
      </c>
      <c r="BL45" s="316" t="str">
        <f t="shared" si="21"/>
        <v/>
      </c>
    </row>
    <row r="46" spans="1:64" ht="12.75" customHeight="1">
      <c r="A46" s="158">
        <f t="shared" si="3"/>
        <v>0</v>
      </c>
      <c r="B46" s="158">
        <f t="shared" si="4"/>
        <v>0</v>
      </c>
      <c r="C46" s="24">
        <f t="shared" si="5"/>
        <v>0</v>
      </c>
      <c r="D46" s="284">
        <f t="shared" si="6"/>
        <v>0</v>
      </c>
      <c r="E46" s="24" t="str">
        <f>IF(AVERIAS!N46="",AVERIAS!M46,AVERIAS!N46)</f>
        <v/>
      </c>
      <c r="F46" s="28"/>
      <c r="G46" s="28"/>
      <c r="H46" s="28"/>
      <c r="I46" s="25" t="str">
        <f t="shared" si="7"/>
        <v/>
      </c>
      <c r="J46" s="286">
        <f t="shared" si="27"/>
        <v>0</v>
      </c>
      <c r="K46" s="119" t="str">
        <f t="shared" si="0"/>
        <v/>
      </c>
      <c r="L46" s="29">
        <f>LOOKUP($D$2,CUADRO!$G$3:$AK$3,CUADRO!G49:AK49)</f>
        <v>0</v>
      </c>
      <c r="M46" s="30" t="str">
        <f>IF(CUADRO!C49="","",CUADRO!C49)</f>
        <v/>
      </c>
      <c r="N46" s="192">
        <v>42</v>
      </c>
      <c r="O46" s="352" t="str">
        <f t="shared" si="22"/>
        <v/>
      </c>
      <c r="P46" s="356">
        <v>3860</v>
      </c>
      <c r="Q46" s="115">
        <f>IF(AVERIAS!$J$2="INVIERNO",VLOOKUP($O46,'H. INV.'!$E$10:$N$271,3,FALSE),VLOOKUP($O46,'H. VER.'!$E$10:$N$171,3,FALSE))</f>
        <v>0</v>
      </c>
      <c r="R46" s="115">
        <f>IF(AVERIAS!$J$2="INVIERNO",VLOOKUP($O46,'H. INV.'!$E$10:$N$271,4,FALSE),VLOOKUP($O46,'H. VER.'!$E$10:$N$171,4,FALSE))</f>
        <v>0</v>
      </c>
      <c r="S46" s="115">
        <f>IF(AVERIAS!$J$2="INVIERNO",VLOOKUP($O46,'H. INV.'!$E$10:$N$271,7,FALSE),VLOOKUP($O46,'H. VER.'!$E$10:$N$171,7,FALSE))</f>
        <v>0</v>
      </c>
      <c r="T46" s="191">
        <f>IF(AVERIAS!$J$2="INVIERNO",VLOOKUP($O46,'H. INV.'!$E$10:$N$271,2,FALSE),VLOOKUP($O46,'H. VER.'!$E$10:$N$171,2,FALSE))</f>
        <v>0</v>
      </c>
      <c r="U46" s="191">
        <f>IF(AVERIAS!$J$2="INVIERNO",VLOOKUP($O46,'H. INV.'!$E$10:$N$271,9,FALSE),VLOOKUP($O46,'H. VER.'!$E$10:$N$171,9,FALSE))</f>
        <v>0</v>
      </c>
      <c r="V46" s="191">
        <f>IF(AVERIAS!$J$2="INVIERNO",VLOOKUP($O46,'H. INV.'!$E$10:$N$271,10,FALSE),VLOOKUP($O46,'H. VER.'!$E$10:$N$171,10,FALSE))</f>
        <v>0</v>
      </c>
      <c r="W46" s="191">
        <f>IF(AVERIAS!$J$2="INVIERNO",VLOOKUP($O46,'H. INV.'!$E$10:$O$271,11,FALSE),VLOOKUP($O46,'H. VER.'!$E$10:$O$171,11,FALSE))</f>
        <v>0</v>
      </c>
      <c r="X46" s="115">
        <f>IF(AVERIAS!$J$2="INVIERNO",VLOOKUP($O46,'H. INV.'!$U$10:$AD$271,3,FALSE),VLOOKUP($O46,'H. VER.'!$U$10:$AD$171,3,FALSE))</f>
        <v>0</v>
      </c>
      <c r="Y46" s="115">
        <f>IF(AVERIAS!$J$2="INVIERNO",VLOOKUP($O46,'H. INV.'!$E$10:$N$271,4,FALSE),VLOOKUP($O46,'H. VER.'!$E$10:$N$171,4,FALSE))</f>
        <v>0</v>
      </c>
      <c r="Z46" s="115">
        <f>IF(AVERIAS!$J$2="INVIERNO",VLOOKUP($O46,'H. INV.'!$U$10:$AD$271,7,FALSE),VLOOKUP($O46,'H. VER.'!$U$10:$AD$171,7,FALSE))</f>
        <v>0</v>
      </c>
      <c r="AA46" s="191">
        <f>IF(AVERIAS!$J$2="INVIERNO",VLOOKUP($O46,'H. INV.'!$U$10:$AD$271,2,FALSE),VLOOKUP($O46,'H. VER.'!$U$10:$AD$171,2,FALSE))</f>
        <v>0</v>
      </c>
      <c r="AB46" s="191">
        <f>IF(AVERIAS!$J$2="INVIERNO",VLOOKUP($O46,'H. INV.'!$U$10:$AD$271,9,FALSE),VLOOKUP($O46,'H. VER.'!$U$10:$AD$171,9,FALSE))</f>
        <v>0</v>
      </c>
      <c r="AC46" s="191">
        <f>IF(AVERIAS!$J$2="INVIERNO",VLOOKUP($O46,'H. INV.'!$U$10:$AD$271,10,FALSE),VLOOKUP($O46,'H. VER.'!$U$10:$AD$171,10,FALSE))</f>
        <v>0</v>
      </c>
      <c r="AD46" s="191">
        <f>IF(AVERIAS!$J$2="INVIERNO",VLOOKUP($O46,'H. INV.'!$U$10:$AE$271,11,FALSE),VLOOKUP($O46,'H. VER.'!$U$10:$AE$171,11,FALSE))</f>
        <v>0</v>
      </c>
      <c r="AE46" s="115">
        <f>IF(AVERIAS!$J$2="INVIERNO",VLOOKUP($O46,'H. INV.'!$AK$10:$AT$271,3,FALSE),VLOOKUP($O46,'H. VER.'!$AK$10:$AT$171,3,FALSE))</f>
        <v>0</v>
      </c>
      <c r="AF46" s="115">
        <f>IF(AVERIAS!$J$2="INVIERNO",VLOOKUP($O46,'H. INV.'!$E$10:$N$271,4,FALSE),VLOOKUP($O46,'H. VER.'!$E$10:$N$171,4,FALSE))</f>
        <v>0</v>
      </c>
      <c r="AG46" s="115">
        <f>IF(AVERIAS!$J$2="INVIERNO",VLOOKUP($O46,'H. INV.'!$AK$10:$AT$271,7,FALSE),VLOOKUP($O46,'H. VER.'!$AK$10:$AT$171,7,FALSE))</f>
        <v>0</v>
      </c>
      <c r="AH46" s="191">
        <f>IF(AVERIAS!$J$2="INVIERNO",VLOOKUP($O46,'H. INV.'!$AK$10:$AT$271,2,FALSE),VLOOKUP($O46,'H. VER.'!$AK$10:$AT$171,2,FALSE))</f>
        <v>0</v>
      </c>
      <c r="AI46" s="191">
        <f>IF(AVERIAS!$J$2="INVIERNO",VLOOKUP($O46,'H. INV.'!$AK$10:$AT$271,9,FALSE),VLOOKUP($O46,'H. VER.'!$AK$10:$AT$171,9,FALSE))</f>
        <v>0</v>
      </c>
      <c r="AJ46" s="191">
        <f>IF(AVERIAS!$J$2="INVIERNO",VLOOKUP($O46,'H. INV.'!$AK$10:$AT$271,10,FALSE),VLOOKUP($O46,'H. VER.'!$AK$10:$AT$171,10,FALSE))</f>
        <v>0</v>
      </c>
      <c r="AK46" s="191">
        <f>IF(AVERIAS!$J$2="INVIERNO",VLOOKUP($O46,'H. INV.'!$AK$10:$AU$271,11,FALSE),VLOOKUP($O46,'H. VER.'!$AK$10:$AU$171,11,FALSE))</f>
        <v>0</v>
      </c>
      <c r="AL46" s="131"/>
      <c r="AN46" s="31" t="str">
        <f>AVERIAS!M45</f>
        <v/>
      </c>
      <c r="AP46" s="209" t="str">
        <f t="shared" si="26"/>
        <v/>
      </c>
      <c r="AQ46" s="213">
        <v>42</v>
      </c>
      <c r="AR46" s="214" t="str">
        <f>IF(AVERIAS!$J$2="INVIERNO",IF(ISNA(IF($E$2="LUNES",VLOOKUP(AQ46,'H. INV.'!$E$9:$G$271,3,FALSE),IF($E$2="SABADO",VLOOKUP(AQ46,'H. INV.'!$U$10:$W$271,3,FALSE),VLOOKUP(AQ46,'H. INV.'!$AK$10:$AM$271,3,FALSE)))),"",(IF($E$2="LUNES",VLOOKUP(AQ46,'H. INV.'!$E$9:$G$271,3,FALSE),IF($E$2="SABADO",VLOOKUP(AQ46,'H. INV.'!$U$10:$W$271,3,FALSE),VLOOKUP(AQ46,'H. INV.'!$AK$10:$AM$271,3,FALSE))))),IF(ISNA(IF($E$2="LUNES",VLOOKUP(AQ46,'H. VER.'!$E$9:$G$171,3,FALSE),IF($E$2="SABADO",VLOOKUP(AQ46,'H. VER.'!$U$10:$W$171,3,FALSE),VLOOKUP(AQ46,'H. VER.'!$AK$10:$AM$171,3,FALSE)))),"",(IF($E$2="LUNES",VLOOKUP(AQ46,'H. VER.'!$E$9:$G$171,3,FALSE),IF($E$2="SABADO",VLOOKUP(AQ46,'H. VER.'!$U$10:$W$171,3,FALSE),VLOOKUP(AQ46,'H. VER.'!$AK$10:$AM$171,3,FALSE))))))</f>
        <v/>
      </c>
      <c r="AS46" s="210" t="str">
        <f t="shared" si="29"/>
        <v/>
      </c>
      <c r="AT46" s="211" t="str">
        <f t="shared" si="23"/>
        <v/>
      </c>
      <c r="AU46" s="210" t="str">
        <f t="shared" si="24"/>
        <v/>
      </c>
      <c r="AV46" s="212" t="str">
        <f t="shared" si="25"/>
        <v/>
      </c>
      <c r="AX46" s="319">
        <v>43</v>
      </c>
      <c r="AY46" s="319" t="str">
        <f t="shared" si="9"/>
        <v/>
      </c>
      <c r="AZ46" s="322">
        <f t="shared" si="28"/>
        <v>0</v>
      </c>
      <c r="BA46" s="319" t="str">
        <f t="shared" si="10"/>
        <v/>
      </c>
      <c r="BB46" s="319" t="str">
        <f t="shared" si="11"/>
        <v/>
      </c>
      <c r="BC46" s="319" t="str">
        <f t="shared" si="12"/>
        <v/>
      </c>
      <c r="BD46" s="321" t="str">
        <f t="shared" si="13"/>
        <v/>
      </c>
      <c r="BE46" s="321" t="str">
        <f t="shared" si="14"/>
        <v/>
      </c>
      <c r="BF46" s="319" t="str">
        <f t="shared" si="15"/>
        <v/>
      </c>
      <c r="BG46" s="316" t="str">
        <f t="shared" si="16"/>
        <v/>
      </c>
      <c r="BH46" s="316" t="str">
        <f t="shared" si="17"/>
        <v/>
      </c>
      <c r="BI46" s="316" t="str">
        <f t="shared" si="18"/>
        <v/>
      </c>
      <c r="BJ46" s="316" t="str">
        <f t="shared" si="19"/>
        <v/>
      </c>
      <c r="BK46" s="316" t="str">
        <f t="shared" si="20"/>
        <v/>
      </c>
      <c r="BL46" s="316" t="str">
        <f t="shared" si="21"/>
        <v/>
      </c>
    </row>
    <row r="47" spans="1:64" ht="12.75" customHeight="1">
      <c r="A47" s="158">
        <f t="shared" si="3"/>
        <v>0</v>
      </c>
      <c r="B47" s="158">
        <f t="shared" si="4"/>
        <v>0</v>
      </c>
      <c r="C47" s="24">
        <f t="shared" si="5"/>
        <v>0</v>
      </c>
      <c r="D47" s="284">
        <f t="shared" si="6"/>
        <v>0</v>
      </c>
      <c r="E47" s="24" t="str">
        <f>IF(AVERIAS!N47="",AVERIAS!M47,AVERIAS!N47)</f>
        <v/>
      </c>
      <c r="F47" s="28"/>
      <c r="G47" s="28"/>
      <c r="H47" s="28"/>
      <c r="I47" s="25" t="str">
        <f t="shared" si="7"/>
        <v/>
      </c>
      <c r="J47" s="286">
        <f t="shared" si="27"/>
        <v>0</v>
      </c>
      <c r="K47" s="119" t="str">
        <f t="shared" si="0"/>
        <v/>
      </c>
      <c r="L47" s="29">
        <f>LOOKUP($D$2,CUADRO!$G$3:$AK$3,CUADRO!G50:AK50)</f>
        <v>0</v>
      </c>
      <c r="M47" s="30" t="str">
        <f>IF(CUADRO!C50="","",CUADRO!C50)</f>
        <v/>
      </c>
      <c r="N47" s="192">
        <v>43</v>
      </c>
      <c r="O47" s="352" t="str">
        <f t="shared" si="22"/>
        <v/>
      </c>
      <c r="P47" s="356">
        <v>3862</v>
      </c>
      <c r="Q47" s="115">
        <f>IF(AVERIAS!$J$2="INVIERNO",VLOOKUP($O47,'H. INV.'!$E$10:$N$271,3,FALSE),VLOOKUP($O47,'H. VER.'!$E$10:$N$171,3,FALSE))</f>
        <v>0</v>
      </c>
      <c r="R47" s="115">
        <f>IF(AVERIAS!$J$2="INVIERNO",VLOOKUP($O47,'H. INV.'!$E$10:$N$271,4,FALSE),VLOOKUP($O47,'H. VER.'!$E$10:$N$171,4,FALSE))</f>
        <v>0</v>
      </c>
      <c r="S47" s="115">
        <f>IF(AVERIAS!$J$2="INVIERNO",VLOOKUP($O47,'H. INV.'!$E$10:$N$271,7,FALSE),VLOOKUP($O47,'H. VER.'!$E$10:$N$171,7,FALSE))</f>
        <v>0</v>
      </c>
      <c r="T47" s="191">
        <f>IF(AVERIAS!$J$2="INVIERNO",VLOOKUP($O47,'H. INV.'!$E$10:$N$271,2,FALSE),VLOOKUP($O47,'H. VER.'!$E$10:$N$171,2,FALSE))</f>
        <v>0</v>
      </c>
      <c r="U47" s="191">
        <f>IF(AVERIAS!$J$2="INVIERNO",VLOOKUP($O47,'H. INV.'!$E$10:$N$271,9,FALSE),VLOOKUP($O47,'H. VER.'!$E$10:$N$171,9,FALSE))</f>
        <v>0</v>
      </c>
      <c r="V47" s="191">
        <f>IF(AVERIAS!$J$2="INVIERNO",VLOOKUP($O47,'H. INV.'!$E$10:$N$271,10,FALSE),VLOOKUP($O47,'H. VER.'!$E$10:$N$171,10,FALSE))</f>
        <v>0</v>
      </c>
      <c r="W47" s="191">
        <f>IF(AVERIAS!$J$2="INVIERNO",VLOOKUP($O47,'H. INV.'!$E$10:$O$271,11,FALSE),VLOOKUP($O47,'H. VER.'!$E$10:$O$171,11,FALSE))</f>
        <v>0</v>
      </c>
      <c r="X47" s="115">
        <f>IF(AVERIAS!$J$2="INVIERNO",VLOOKUP($O47,'H. INV.'!$U$10:$AD$271,3,FALSE),VLOOKUP($O47,'H. VER.'!$U$10:$AD$171,3,FALSE))</f>
        <v>0</v>
      </c>
      <c r="Y47" s="115">
        <f>IF(AVERIAS!$J$2="INVIERNO",VLOOKUP($O47,'H. INV.'!$E$10:$N$271,4,FALSE),VLOOKUP($O47,'H. VER.'!$E$10:$N$171,4,FALSE))</f>
        <v>0</v>
      </c>
      <c r="Z47" s="115">
        <f>IF(AVERIAS!$J$2="INVIERNO",VLOOKUP($O47,'H. INV.'!$U$10:$AD$271,7,FALSE),VLOOKUP($O47,'H. VER.'!$U$10:$AD$171,7,FALSE))</f>
        <v>0</v>
      </c>
      <c r="AA47" s="191">
        <f>IF(AVERIAS!$J$2="INVIERNO",VLOOKUP($O47,'H. INV.'!$U$10:$AD$271,2,FALSE),VLOOKUP($O47,'H. VER.'!$U$10:$AD$171,2,FALSE))</f>
        <v>0</v>
      </c>
      <c r="AB47" s="191">
        <f>IF(AVERIAS!$J$2="INVIERNO",VLOOKUP($O47,'H. INV.'!$U$10:$AD$271,9,FALSE),VLOOKUP($O47,'H. VER.'!$U$10:$AD$171,9,FALSE))</f>
        <v>0</v>
      </c>
      <c r="AC47" s="191">
        <f>IF(AVERIAS!$J$2="INVIERNO",VLOOKUP($O47,'H. INV.'!$U$10:$AD$271,10,FALSE),VLOOKUP($O47,'H. VER.'!$U$10:$AD$171,10,FALSE))</f>
        <v>0</v>
      </c>
      <c r="AD47" s="191">
        <f>IF(AVERIAS!$J$2="INVIERNO",VLOOKUP($O47,'H. INV.'!$U$10:$AE$271,11,FALSE),VLOOKUP($O47,'H. VER.'!$U$10:$AE$171,11,FALSE))</f>
        <v>0</v>
      </c>
      <c r="AE47" s="115">
        <f>IF(AVERIAS!$J$2="INVIERNO",VLOOKUP($O47,'H. INV.'!$AK$10:$AT$271,3,FALSE),VLOOKUP($O47,'H. VER.'!$AK$10:$AT$171,3,FALSE))</f>
        <v>0</v>
      </c>
      <c r="AF47" s="115">
        <f>IF(AVERIAS!$J$2="INVIERNO",VLOOKUP($O47,'H. INV.'!$E$10:$N$271,4,FALSE),VLOOKUP($O47,'H. VER.'!$E$10:$N$171,4,FALSE))</f>
        <v>0</v>
      </c>
      <c r="AG47" s="115">
        <f>IF(AVERIAS!$J$2="INVIERNO",VLOOKUP($O47,'H. INV.'!$AK$10:$AT$271,7,FALSE),VLOOKUP($O47,'H. VER.'!$AK$10:$AT$171,7,FALSE))</f>
        <v>0</v>
      </c>
      <c r="AH47" s="191">
        <f>IF(AVERIAS!$J$2="INVIERNO",VLOOKUP($O47,'H. INV.'!$AK$10:$AT$271,2,FALSE),VLOOKUP($O47,'H. VER.'!$AK$10:$AT$171,2,FALSE))</f>
        <v>0</v>
      </c>
      <c r="AI47" s="191">
        <f>IF(AVERIAS!$J$2="INVIERNO",VLOOKUP($O47,'H. INV.'!$AK$10:$AT$271,9,FALSE),VLOOKUP($O47,'H. VER.'!$AK$10:$AT$171,9,FALSE))</f>
        <v>0</v>
      </c>
      <c r="AJ47" s="191">
        <f>IF(AVERIAS!$J$2="INVIERNO",VLOOKUP($O47,'H. INV.'!$AK$10:$AT$271,10,FALSE),VLOOKUP($O47,'H. VER.'!$AK$10:$AT$171,10,FALSE))</f>
        <v>0</v>
      </c>
      <c r="AK47" s="191">
        <f>IF(AVERIAS!$J$2="INVIERNO",VLOOKUP($O47,'H. INV.'!$AK$10:$AU$271,11,FALSE),VLOOKUP($O47,'H. VER.'!$AK$10:$AU$171,11,FALSE))</f>
        <v>0</v>
      </c>
      <c r="AL47" s="131"/>
      <c r="AN47" s="31" t="str">
        <f>AVERIAS!M46</f>
        <v/>
      </c>
      <c r="AP47" s="209" t="str">
        <f t="shared" si="26"/>
        <v/>
      </c>
      <c r="AQ47" s="213">
        <v>43</v>
      </c>
      <c r="AR47" s="214" t="str">
        <f>IF(AVERIAS!$J$2="INVIERNO",IF(ISNA(IF($E$2="LUNES",VLOOKUP(AQ47,'H. INV.'!$E$9:$G$271,3,FALSE),IF($E$2="SABADO",VLOOKUP(AQ47,'H. INV.'!$U$10:$W$271,3,FALSE),VLOOKUP(AQ47,'H. INV.'!$AK$10:$AM$271,3,FALSE)))),"",(IF($E$2="LUNES",VLOOKUP(AQ47,'H. INV.'!$E$9:$G$271,3,FALSE),IF($E$2="SABADO",VLOOKUP(AQ47,'H. INV.'!$U$10:$W$271,3,FALSE),VLOOKUP(AQ47,'H. INV.'!$AK$10:$AM$271,3,FALSE))))),IF(ISNA(IF($E$2="LUNES",VLOOKUP(AQ47,'H. VER.'!$E$9:$G$171,3,FALSE),IF($E$2="SABADO",VLOOKUP(AQ47,'H. VER.'!$U$10:$W$171,3,FALSE),VLOOKUP(AQ47,'H. VER.'!$AK$10:$AM$171,3,FALSE)))),"",(IF($E$2="LUNES",VLOOKUP(AQ47,'H. VER.'!$E$9:$G$171,3,FALSE),IF($E$2="SABADO",VLOOKUP(AQ47,'H. VER.'!$U$10:$W$171,3,FALSE),VLOOKUP(AQ47,'H. VER.'!$AK$10:$AM$171,3,FALSE))))))</f>
        <v/>
      </c>
      <c r="AS47" s="210" t="str">
        <f t="shared" si="29"/>
        <v/>
      </c>
      <c r="AT47" s="211" t="str">
        <f t="shared" si="23"/>
        <v/>
      </c>
      <c r="AU47" s="210" t="str">
        <f t="shared" si="24"/>
        <v/>
      </c>
      <c r="AV47" s="212" t="str">
        <f t="shared" si="25"/>
        <v/>
      </c>
      <c r="AX47" s="319">
        <v>44</v>
      </c>
      <c r="AY47" s="319" t="str">
        <f t="shared" si="9"/>
        <v/>
      </c>
      <c r="AZ47" s="322">
        <f t="shared" si="28"/>
        <v>0</v>
      </c>
      <c r="BA47" s="319" t="str">
        <f t="shared" si="10"/>
        <v/>
      </c>
      <c r="BB47" s="319" t="str">
        <f t="shared" si="11"/>
        <v/>
      </c>
      <c r="BC47" s="319" t="str">
        <f t="shared" si="12"/>
        <v/>
      </c>
      <c r="BD47" s="321" t="str">
        <f t="shared" si="13"/>
        <v/>
      </c>
      <c r="BE47" s="321" t="str">
        <f t="shared" si="14"/>
        <v/>
      </c>
      <c r="BF47" s="319" t="str">
        <f t="shared" si="15"/>
        <v/>
      </c>
      <c r="BG47" s="316" t="str">
        <f t="shared" si="16"/>
        <v/>
      </c>
      <c r="BH47" s="316" t="str">
        <f t="shared" si="17"/>
        <v/>
      </c>
      <c r="BI47" s="316" t="str">
        <f t="shared" si="18"/>
        <v/>
      </c>
      <c r="BJ47" s="316" t="str">
        <f t="shared" si="19"/>
        <v/>
      </c>
      <c r="BK47" s="316" t="str">
        <f t="shared" si="20"/>
        <v/>
      </c>
      <c r="BL47" s="316" t="str">
        <f t="shared" si="21"/>
        <v/>
      </c>
    </row>
    <row r="48" spans="1:64" ht="12.75" customHeight="1">
      <c r="A48" s="158">
        <f t="shared" si="3"/>
        <v>0</v>
      </c>
      <c r="B48" s="158">
        <f t="shared" si="4"/>
        <v>0</v>
      </c>
      <c r="C48" s="24">
        <f t="shared" si="5"/>
        <v>0</v>
      </c>
      <c r="D48" s="284">
        <f t="shared" si="6"/>
        <v>0</v>
      </c>
      <c r="E48" s="24" t="str">
        <f>IF(AVERIAS!N48="",AVERIAS!M48,AVERIAS!N48)</f>
        <v/>
      </c>
      <c r="F48" s="28"/>
      <c r="G48" s="28"/>
      <c r="H48" s="28"/>
      <c r="I48" s="25" t="str">
        <f t="shared" si="7"/>
        <v/>
      </c>
      <c r="J48" s="286">
        <f t="shared" si="27"/>
        <v>0</v>
      </c>
      <c r="K48" s="119" t="str">
        <f t="shared" si="0"/>
        <v/>
      </c>
      <c r="L48" s="29">
        <f>LOOKUP($D$2,CUADRO!$G$3:$AK$3,CUADRO!G51:AK51)</f>
        <v>0</v>
      </c>
      <c r="M48" s="30" t="str">
        <f>IF(CUADRO!C51="","",CUADRO!C51)</f>
        <v/>
      </c>
      <c r="N48" s="192">
        <v>44</v>
      </c>
      <c r="O48" s="352" t="str">
        <f t="shared" si="22"/>
        <v/>
      </c>
      <c r="P48" s="356"/>
      <c r="Q48" s="115">
        <f>IF(AVERIAS!$J$2="INVIERNO",VLOOKUP($O48,'H. INV.'!$E$10:$N$271,3,FALSE),VLOOKUP($O48,'H. VER.'!$E$10:$N$171,3,FALSE))</f>
        <v>0</v>
      </c>
      <c r="R48" s="115">
        <f>IF(AVERIAS!$J$2="INVIERNO",VLOOKUP($O48,'H. INV.'!$E$10:$N$271,4,FALSE),VLOOKUP($O48,'H. VER.'!$E$10:$N$171,4,FALSE))</f>
        <v>0</v>
      </c>
      <c r="S48" s="115">
        <f>IF(AVERIAS!$J$2="INVIERNO",VLOOKUP($O48,'H. INV.'!$E$10:$N$271,7,FALSE),VLOOKUP($O48,'H. VER.'!$E$10:$N$171,7,FALSE))</f>
        <v>0</v>
      </c>
      <c r="T48" s="191">
        <f>IF(AVERIAS!$J$2="INVIERNO",VLOOKUP($O48,'H. INV.'!$E$10:$N$271,2,FALSE),VLOOKUP($O48,'H. VER.'!$E$10:$N$171,2,FALSE))</f>
        <v>0</v>
      </c>
      <c r="U48" s="191">
        <f>IF(AVERIAS!$J$2="INVIERNO",VLOOKUP($O48,'H. INV.'!$E$10:$N$271,9,FALSE),VLOOKUP($O48,'H. VER.'!$E$10:$N$171,9,FALSE))</f>
        <v>0</v>
      </c>
      <c r="V48" s="191">
        <f>IF(AVERIAS!$J$2="INVIERNO",VLOOKUP($O48,'H. INV.'!$E$10:$N$271,10,FALSE),VLOOKUP($O48,'H. VER.'!$E$10:$N$171,10,FALSE))</f>
        <v>0</v>
      </c>
      <c r="W48" s="191">
        <f>IF(AVERIAS!$J$2="INVIERNO",VLOOKUP($O48,'H. INV.'!$E$10:$O$271,11,FALSE),VLOOKUP($O48,'H. VER.'!$E$10:$O$171,11,FALSE))</f>
        <v>0</v>
      </c>
      <c r="X48" s="115">
        <f>IF(AVERIAS!$J$2="INVIERNO",VLOOKUP($O48,'H. INV.'!$U$10:$AD$271,3,FALSE),VLOOKUP($O48,'H. VER.'!$U$10:$AD$171,3,FALSE))</f>
        <v>0</v>
      </c>
      <c r="Y48" s="115">
        <f>IF(AVERIAS!$J$2="INVIERNO",VLOOKUP($O48,'H. INV.'!$E$10:$N$271,4,FALSE),VLOOKUP($O48,'H. VER.'!$E$10:$N$171,4,FALSE))</f>
        <v>0</v>
      </c>
      <c r="Z48" s="115">
        <f>IF(AVERIAS!$J$2="INVIERNO",VLOOKUP($O48,'H. INV.'!$U$10:$AD$271,7,FALSE),VLOOKUP($O48,'H. VER.'!$U$10:$AD$171,7,FALSE))</f>
        <v>0</v>
      </c>
      <c r="AA48" s="191">
        <f>IF(AVERIAS!$J$2="INVIERNO",VLOOKUP($O48,'H. INV.'!$U$10:$AD$271,2,FALSE),VLOOKUP($O48,'H. VER.'!$U$10:$AD$171,2,FALSE))</f>
        <v>0</v>
      </c>
      <c r="AB48" s="191">
        <f>IF(AVERIAS!$J$2="INVIERNO",VLOOKUP($O48,'H. INV.'!$U$10:$AD$271,9,FALSE),VLOOKUP($O48,'H. VER.'!$U$10:$AD$171,9,FALSE))</f>
        <v>0</v>
      </c>
      <c r="AC48" s="191">
        <f>IF(AVERIAS!$J$2="INVIERNO",VLOOKUP($O48,'H. INV.'!$U$10:$AD$271,10,FALSE),VLOOKUP($O48,'H. VER.'!$U$10:$AD$171,10,FALSE))</f>
        <v>0</v>
      </c>
      <c r="AD48" s="191">
        <f>IF(AVERIAS!$J$2="INVIERNO",VLOOKUP($O48,'H. INV.'!$U$10:$AE$271,11,FALSE),VLOOKUP($O48,'H. VER.'!$U$10:$AE$171,11,FALSE))</f>
        <v>0</v>
      </c>
      <c r="AE48" s="115">
        <f>IF(AVERIAS!$J$2="INVIERNO",VLOOKUP($O48,'H. INV.'!$AK$10:$AT$271,3,FALSE),VLOOKUP($O48,'H. VER.'!$AK$10:$AT$171,3,FALSE))</f>
        <v>0</v>
      </c>
      <c r="AF48" s="115">
        <f>IF(AVERIAS!$J$2="INVIERNO",VLOOKUP($O48,'H. INV.'!$E$10:$N$271,4,FALSE),VLOOKUP($O48,'H. VER.'!$E$10:$N$171,4,FALSE))</f>
        <v>0</v>
      </c>
      <c r="AG48" s="115">
        <f>IF(AVERIAS!$J$2="INVIERNO",VLOOKUP($O48,'H. INV.'!$AK$10:$AT$271,7,FALSE),VLOOKUP($O48,'H. VER.'!$AK$10:$AT$171,7,FALSE))</f>
        <v>0</v>
      </c>
      <c r="AH48" s="191">
        <f>IF(AVERIAS!$J$2="INVIERNO",VLOOKUP($O48,'H. INV.'!$AK$10:$AT$271,2,FALSE),VLOOKUP($O48,'H. VER.'!$AK$10:$AT$171,2,FALSE))</f>
        <v>0</v>
      </c>
      <c r="AI48" s="191">
        <f>IF(AVERIAS!$J$2="INVIERNO",VLOOKUP($O48,'H. INV.'!$AK$10:$AT$271,9,FALSE),VLOOKUP($O48,'H. VER.'!$AK$10:$AT$171,9,FALSE))</f>
        <v>0</v>
      </c>
      <c r="AJ48" s="191">
        <f>IF(AVERIAS!$J$2="INVIERNO",VLOOKUP($O48,'H. INV.'!$AK$10:$AT$271,10,FALSE),VLOOKUP($O48,'H. VER.'!$AK$10:$AT$171,10,FALSE))</f>
        <v>0</v>
      </c>
      <c r="AK48" s="191">
        <f>IF(AVERIAS!$J$2="INVIERNO",VLOOKUP($O48,'H. INV.'!$AK$10:$AU$271,11,FALSE),VLOOKUP($O48,'H. VER.'!$AK$10:$AU$171,11,FALSE))</f>
        <v>0</v>
      </c>
      <c r="AL48" s="131"/>
      <c r="AN48" s="31" t="str">
        <f>AVERIAS!M47</f>
        <v/>
      </c>
      <c r="AP48" s="209" t="str">
        <f t="shared" si="26"/>
        <v/>
      </c>
      <c r="AQ48" s="213">
        <v>44</v>
      </c>
      <c r="AR48" s="214" t="str">
        <f>IF(AVERIAS!$J$2="INVIERNO",IF(ISNA(IF($E$2="LUNES",VLOOKUP(AQ48,'H. INV.'!$E$9:$G$271,3,FALSE),IF($E$2="SABADO",VLOOKUP(AQ48,'H. INV.'!$U$10:$W$271,3,FALSE),VLOOKUP(AQ48,'H. INV.'!$AK$10:$AM$271,3,FALSE)))),"",(IF($E$2="LUNES",VLOOKUP(AQ48,'H. INV.'!$E$9:$G$271,3,FALSE),IF($E$2="SABADO",VLOOKUP(AQ48,'H. INV.'!$U$10:$W$271,3,FALSE),VLOOKUP(AQ48,'H. INV.'!$AK$10:$AM$271,3,FALSE))))),IF(ISNA(IF($E$2="LUNES",VLOOKUP(AQ48,'H. VER.'!$E$9:$G$171,3,FALSE),IF($E$2="SABADO",VLOOKUP(AQ48,'H. VER.'!$U$10:$W$171,3,FALSE),VLOOKUP(AQ48,'H. VER.'!$AK$10:$AM$171,3,FALSE)))),"",(IF($E$2="LUNES",VLOOKUP(AQ48,'H. VER.'!$E$9:$G$171,3,FALSE),IF($E$2="SABADO",VLOOKUP(AQ48,'H. VER.'!$U$10:$W$171,3,FALSE),VLOOKUP(AQ48,'H. VER.'!$AK$10:$AM$171,3,FALSE))))))</f>
        <v/>
      </c>
      <c r="AS48" s="210" t="str">
        <f t="shared" si="29"/>
        <v/>
      </c>
      <c r="AT48" s="211" t="str">
        <f t="shared" si="23"/>
        <v/>
      </c>
      <c r="AU48" s="210" t="str">
        <f t="shared" si="24"/>
        <v/>
      </c>
      <c r="AV48" s="212" t="str">
        <f t="shared" si="25"/>
        <v/>
      </c>
      <c r="AX48" s="319">
        <v>45</v>
      </c>
      <c r="AY48" s="319" t="str">
        <f t="shared" si="9"/>
        <v/>
      </c>
      <c r="AZ48" s="322">
        <f t="shared" si="28"/>
        <v>0</v>
      </c>
      <c r="BA48" s="319" t="str">
        <f t="shared" si="10"/>
        <v/>
      </c>
      <c r="BB48" s="319" t="str">
        <f t="shared" si="11"/>
        <v/>
      </c>
      <c r="BC48" s="319" t="str">
        <f t="shared" si="12"/>
        <v/>
      </c>
      <c r="BD48" s="321" t="str">
        <f t="shared" si="13"/>
        <v/>
      </c>
      <c r="BE48" s="321" t="str">
        <f t="shared" si="14"/>
        <v/>
      </c>
      <c r="BF48" s="319" t="str">
        <f t="shared" si="15"/>
        <v/>
      </c>
      <c r="BG48" s="316" t="str">
        <f t="shared" si="16"/>
        <v/>
      </c>
      <c r="BH48" s="316" t="str">
        <f t="shared" si="17"/>
        <v/>
      </c>
      <c r="BI48" s="316" t="str">
        <f t="shared" si="18"/>
        <v/>
      </c>
      <c r="BJ48" s="316" t="str">
        <f t="shared" si="19"/>
        <v/>
      </c>
      <c r="BK48" s="316" t="str">
        <f t="shared" si="20"/>
        <v/>
      </c>
      <c r="BL48" s="316" t="str">
        <f t="shared" si="21"/>
        <v/>
      </c>
    </row>
    <row r="49" spans="1:64" ht="12.75" customHeight="1">
      <c r="A49" s="158">
        <f t="shared" si="3"/>
        <v>0</v>
      </c>
      <c r="B49" s="158">
        <f t="shared" si="4"/>
        <v>0</v>
      </c>
      <c r="C49" s="24">
        <f t="shared" si="5"/>
        <v>0</v>
      </c>
      <c r="D49" s="284">
        <f t="shared" si="6"/>
        <v>0</v>
      </c>
      <c r="E49" s="24" t="str">
        <f>IF(AVERIAS!N49="",AVERIAS!M49,AVERIAS!N49)</f>
        <v/>
      </c>
      <c r="F49" s="28"/>
      <c r="G49" s="28"/>
      <c r="H49" s="28"/>
      <c r="I49" s="25" t="str">
        <f t="shared" si="7"/>
        <v/>
      </c>
      <c r="J49" s="286">
        <f t="shared" si="27"/>
        <v>0</v>
      </c>
      <c r="K49" s="119" t="str">
        <f t="shared" si="0"/>
        <v/>
      </c>
      <c r="L49" s="29">
        <f>LOOKUP($D$2,CUADRO!$G$3:$AK$3,CUADRO!G52:AK52)</f>
        <v>0</v>
      </c>
      <c r="M49" s="30" t="str">
        <f>IF(CUADRO!C52="","",CUADRO!C52)</f>
        <v/>
      </c>
      <c r="N49" s="192">
        <v>45</v>
      </c>
      <c r="O49" s="352" t="str">
        <f t="shared" si="22"/>
        <v/>
      </c>
      <c r="P49" s="356"/>
      <c r="Q49" s="115">
        <f>IF(AVERIAS!$J$2="INVIERNO",VLOOKUP($O49,'H. INV.'!$E$10:$N$271,3,FALSE),VLOOKUP($O49,'H. VER.'!$E$10:$N$171,3,FALSE))</f>
        <v>0</v>
      </c>
      <c r="R49" s="115">
        <f>IF(AVERIAS!$J$2="INVIERNO",VLOOKUP($O49,'H. INV.'!$E$10:$N$271,4,FALSE),VLOOKUP($O49,'H. VER.'!$E$10:$N$171,4,FALSE))</f>
        <v>0</v>
      </c>
      <c r="S49" s="115">
        <f>IF(AVERIAS!$J$2="INVIERNO",VLOOKUP($O49,'H. INV.'!$E$10:$N$271,7,FALSE),VLOOKUP($O49,'H. VER.'!$E$10:$N$171,7,FALSE))</f>
        <v>0</v>
      </c>
      <c r="T49" s="191">
        <f>IF(AVERIAS!$J$2="INVIERNO",VLOOKUP($O49,'H. INV.'!$E$10:$N$271,2,FALSE),VLOOKUP($O49,'H. VER.'!$E$10:$N$171,2,FALSE))</f>
        <v>0</v>
      </c>
      <c r="U49" s="191">
        <f>IF(AVERIAS!$J$2="INVIERNO",VLOOKUP($O49,'H. INV.'!$E$10:$N$271,9,FALSE),VLOOKUP($O49,'H. VER.'!$E$10:$N$171,9,FALSE))</f>
        <v>0</v>
      </c>
      <c r="V49" s="191">
        <f>IF(AVERIAS!$J$2="INVIERNO",VLOOKUP($O49,'H. INV.'!$E$10:$N$271,10,FALSE),VLOOKUP($O49,'H. VER.'!$E$10:$N$171,10,FALSE))</f>
        <v>0</v>
      </c>
      <c r="W49" s="191">
        <f>IF(AVERIAS!$J$2="INVIERNO",VLOOKUP($O49,'H. INV.'!$E$10:$O$271,11,FALSE),VLOOKUP($O49,'H. VER.'!$E$10:$O$171,11,FALSE))</f>
        <v>0</v>
      </c>
      <c r="X49" s="115">
        <f>IF(AVERIAS!$J$2="INVIERNO",VLOOKUP($O49,'H. INV.'!$U$10:$AD$271,3,FALSE),VLOOKUP($O49,'H. VER.'!$U$10:$AD$171,3,FALSE))</f>
        <v>0</v>
      </c>
      <c r="Y49" s="115">
        <f>IF(AVERIAS!$J$2="INVIERNO",VLOOKUP($O49,'H. INV.'!$E$10:$N$271,4,FALSE),VLOOKUP($O49,'H. VER.'!$E$10:$N$171,4,FALSE))</f>
        <v>0</v>
      </c>
      <c r="Z49" s="115">
        <f>IF(AVERIAS!$J$2="INVIERNO",VLOOKUP($O49,'H. INV.'!$U$10:$AD$271,7,FALSE),VLOOKUP($O49,'H. VER.'!$U$10:$AD$171,7,FALSE))</f>
        <v>0</v>
      </c>
      <c r="AA49" s="191">
        <f>IF(AVERIAS!$J$2="INVIERNO",VLOOKUP($O49,'H. INV.'!$U$10:$AD$271,2,FALSE),VLOOKUP($O49,'H. VER.'!$U$10:$AD$171,2,FALSE))</f>
        <v>0</v>
      </c>
      <c r="AB49" s="191">
        <f>IF(AVERIAS!$J$2="INVIERNO",VLOOKUP($O49,'H. INV.'!$U$10:$AD$271,9,FALSE),VLOOKUP($O49,'H. VER.'!$U$10:$AD$171,9,FALSE))</f>
        <v>0</v>
      </c>
      <c r="AC49" s="191">
        <f>IF(AVERIAS!$J$2="INVIERNO",VLOOKUP($O49,'H. INV.'!$U$10:$AD$271,10,FALSE),VLOOKUP($O49,'H. VER.'!$U$10:$AD$171,10,FALSE))</f>
        <v>0</v>
      </c>
      <c r="AD49" s="191">
        <f>IF(AVERIAS!$J$2="INVIERNO",VLOOKUP($O49,'H. INV.'!$U$10:$AE$271,11,FALSE),VLOOKUP($O49,'H. VER.'!$U$10:$AE$171,11,FALSE))</f>
        <v>0</v>
      </c>
      <c r="AE49" s="115">
        <f>IF(AVERIAS!$J$2="INVIERNO",VLOOKUP($O49,'H. INV.'!$AK$10:$AT$271,3,FALSE),VLOOKUP($O49,'H. VER.'!$AK$10:$AT$171,3,FALSE))</f>
        <v>0</v>
      </c>
      <c r="AF49" s="115">
        <f>IF(AVERIAS!$J$2="INVIERNO",VLOOKUP($O49,'H. INV.'!$E$10:$N$271,4,FALSE),VLOOKUP($O49,'H. VER.'!$E$10:$N$171,4,FALSE))</f>
        <v>0</v>
      </c>
      <c r="AG49" s="115">
        <f>IF(AVERIAS!$J$2="INVIERNO",VLOOKUP($O49,'H. INV.'!$AK$10:$AT$271,7,FALSE),VLOOKUP($O49,'H. VER.'!$AK$10:$AT$171,7,FALSE))</f>
        <v>0</v>
      </c>
      <c r="AH49" s="191">
        <f>IF(AVERIAS!$J$2="INVIERNO",VLOOKUP($O49,'H. INV.'!$AK$10:$AT$271,2,FALSE),VLOOKUP($O49,'H. VER.'!$AK$10:$AT$171,2,FALSE))</f>
        <v>0</v>
      </c>
      <c r="AI49" s="191">
        <f>IF(AVERIAS!$J$2="INVIERNO",VLOOKUP($O49,'H. INV.'!$AK$10:$AT$271,9,FALSE),VLOOKUP($O49,'H. VER.'!$AK$10:$AT$171,9,FALSE))</f>
        <v>0</v>
      </c>
      <c r="AJ49" s="191">
        <f>IF(AVERIAS!$J$2="INVIERNO",VLOOKUP($O49,'H. INV.'!$AK$10:$AT$271,10,FALSE),VLOOKUP($O49,'H. VER.'!$AK$10:$AT$171,10,FALSE))</f>
        <v>0</v>
      </c>
      <c r="AK49" s="191">
        <f>IF(AVERIAS!$J$2="INVIERNO",VLOOKUP($O49,'H. INV.'!$AK$10:$AU$271,11,FALSE),VLOOKUP($O49,'H. VER.'!$AK$10:$AU$171,11,FALSE))</f>
        <v>0</v>
      </c>
      <c r="AL49" s="131"/>
      <c r="AN49" s="31" t="str">
        <f>AVERIAS!M48</f>
        <v/>
      </c>
      <c r="AP49" s="209" t="str">
        <f t="shared" si="26"/>
        <v/>
      </c>
      <c r="AQ49" s="213">
        <v>45</v>
      </c>
      <c r="AR49" s="214" t="str">
        <f>IF(AVERIAS!$J$2="INVIERNO",IF(ISNA(IF($E$2="LUNES",VLOOKUP(AQ49,'H. INV.'!$E$9:$G$271,3,FALSE),IF($E$2="SABADO",VLOOKUP(AQ49,'H. INV.'!$U$10:$W$271,3,FALSE),VLOOKUP(AQ49,'H. INV.'!$AK$10:$AM$271,3,FALSE)))),"",(IF($E$2="LUNES",VLOOKUP(AQ49,'H. INV.'!$E$9:$G$271,3,FALSE),IF($E$2="SABADO",VLOOKUP(AQ49,'H. INV.'!$U$10:$W$271,3,FALSE),VLOOKUP(AQ49,'H. INV.'!$AK$10:$AM$271,3,FALSE))))),IF(ISNA(IF($E$2="LUNES",VLOOKUP(AQ49,'H. VER.'!$E$9:$G$171,3,FALSE),IF($E$2="SABADO",VLOOKUP(AQ49,'H. VER.'!$U$10:$W$171,3,FALSE),VLOOKUP(AQ49,'H. VER.'!$AK$10:$AM$171,3,FALSE)))),"",(IF($E$2="LUNES",VLOOKUP(AQ49,'H. VER.'!$E$9:$G$171,3,FALSE),IF($E$2="SABADO",VLOOKUP(AQ49,'H. VER.'!$U$10:$W$171,3,FALSE),VLOOKUP(AQ49,'H. VER.'!$AK$10:$AM$171,3,FALSE))))))</f>
        <v/>
      </c>
      <c r="AS49" s="210" t="str">
        <f t="shared" si="29"/>
        <v/>
      </c>
      <c r="AT49" s="211" t="str">
        <f t="shared" si="23"/>
        <v/>
      </c>
      <c r="AU49" s="210" t="str">
        <f t="shared" si="24"/>
        <v/>
      </c>
      <c r="AV49" s="212" t="str">
        <f t="shared" si="25"/>
        <v/>
      </c>
      <c r="AX49" s="319">
        <v>46</v>
      </c>
      <c r="AY49" s="319" t="str">
        <f t="shared" si="9"/>
        <v/>
      </c>
      <c r="AZ49" s="322">
        <f t="shared" si="28"/>
        <v>0</v>
      </c>
      <c r="BA49" s="319" t="str">
        <f t="shared" si="10"/>
        <v/>
      </c>
      <c r="BB49" s="319" t="str">
        <f t="shared" si="11"/>
        <v/>
      </c>
      <c r="BC49" s="319" t="str">
        <f t="shared" si="12"/>
        <v/>
      </c>
      <c r="BD49" s="321" t="str">
        <f t="shared" si="13"/>
        <v/>
      </c>
      <c r="BE49" s="321" t="str">
        <f t="shared" si="14"/>
        <v/>
      </c>
      <c r="BF49" s="319" t="str">
        <f t="shared" si="15"/>
        <v/>
      </c>
      <c r="BG49" s="316" t="str">
        <f t="shared" si="16"/>
        <v/>
      </c>
      <c r="BH49" s="316" t="str">
        <f t="shared" si="17"/>
        <v/>
      </c>
      <c r="BI49" s="316" t="str">
        <f t="shared" si="18"/>
        <v/>
      </c>
      <c r="BJ49" s="316" t="str">
        <f t="shared" si="19"/>
        <v/>
      </c>
      <c r="BK49" s="316" t="str">
        <f t="shared" si="20"/>
        <v/>
      </c>
      <c r="BL49" s="316" t="str">
        <f t="shared" si="21"/>
        <v/>
      </c>
    </row>
    <row r="50" spans="1:64" ht="12.75" customHeight="1">
      <c r="A50" s="158">
        <f t="shared" si="3"/>
        <v>0</v>
      </c>
      <c r="B50" s="158">
        <f t="shared" si="4"/>
        <v>0</v>
      </c>
      <c r="C50" s="24">
        <f t="shared" si="5"/>
        <v>0</v>
      </c>
      <c r="D50" s="284">
        <f t="shared" si="6"/>
        <v>0</v>
      </c>
      <c r="E50" s="24" t="str">
        <f>IF(AVERIAS!N50="",AVERIAS!M50,AVERIAS!N50)</f>
        <v/>
      </c>
      <c r="F50" s="28"/>
      <c r="G50" s="28"/>
      <c r="H50" s="28"/>
      <c r="I50" s="25" t="str">
        <f t="shared" si="7"/>
        <v/>
      </c>
      <c r="J50" s="286">
        <f t="shared" si="27"/>
        <v>0</v>
      </c>
      <c r="K50" s="119" t="str">
        <f t="shared" si="0"/>
        <v/>
      </c>
      <c r="L50" s="29">
        <f>LOOKUP($D$2,CUADRO!$G$3:$AK$3,CUADRO!G53:AK53)</f>
        <v>0</v>
      </c>
      <c r="M50" s="30" t="str">
        <f>IF(CUADRO!C53="","",CUADRO!C53)</f>
        <v/>
      </c>
      <c r="N50" s="192">
        <v>46</v>
      </c>
      <c r="O50" s="352" t="str">
        <f t="shared" si="22"/>
        <v/>
      </c>
      <c r="P50" s="356"/>
      <c r="Q50" s="115">
        <f>IF(AVERIAS!$J$2="INVIERNO",VLOOKUP($O50,'H. INV.'!$E$10:$N$271,3,FALSE),VLOOKUP($O50,'H. VER.'!$E$10:$N$171,3,FALSE))</f>
        <v>0</v>
      </c>
      <c r="R50" s="115">
        <f>IF(AVERIAS!$J$2="INVIERNO",VLOOKUP($O50,'H. INV.'!$E$10:$N$271,4,FALSE),VLOOKUP($O50,'H. VER.'!$E$10:$N$171,4,FALSE))</f>
        <v>0</v>
      </c>
      <c r="S50" s="115">
        <f>IF(AVERIAS!$J$2="INVIERNO",VLOOKUP($O50,'H. INV.'!$E$10:$N$271,7,FALSE),VLOOKUP($O50,'H. VER.'!$E$10:$N$171,7,FALSE))</f>
        <v>0</v>
      </c>
      <c r="T50" s="191">
        <f>IF(AVERIAS!$J$2="INVIERNO",VLOOKUP($O50,'H. INV.'!$E$10:$N$271,2,FALSE),VLOOKUP($O50,'H. VER.'!$E$10:$N$171,2,FALSE))</f>
        <v>0</v>
      </c>
      <c r="U50" s="191">
        <f>IF(AVERIAS!$J$2="INVIERNO",VLOOKUP($O50,'H. INV.'!$E$10:$N$271,9,FALSE),VLOOKUP($O50,'H. VER.'!$E$10:$N$171,9,FALSE))</f>
        <v>0</v>
      </c>
      <c r="V50" s="191">
        <f>IF(AVERIAS!$J$2="INVIERNO",VLOOKUP($O50,'H. INV.'!$E$10:$N$271,10,FALSE),VLOOKUP($O50,'H. VER.'!$E$10:$N$171,10,FALSE))</f>
        <v>0</v>
      </c>
      <c r="W50" s="191">
        <f>IF(AVERIAS!$J$2="INVIERNO",VLOOKUP($O50,'H. INV.'!$E$10:$O$271,11,FALSE),VLOOKUP($O50,'H. VER.'!$E$10:$O$171,11,FALSE))</f>
        <v>0</v>
      </c>
      <c r="X50" s="115">
        <f>IF(AVERIAS!$J$2="INVIERNO",VLOOKUP($O50,'H. INV.'!$U$10:$AD$271,3,FALSE),VLOOKUP($O50,'H. VER.'!$U$10:$AD$171,3,FALSE))</f>
        <v>0</v>
      </c>
      <c r="Y50" s="115">
        <f>IF(AVERIAS!$J$2="INVIERNO",VLOOKUP($O50,'H. INV.'!$E$10:$N$271,4,FALSE),VLOOKUP($O50,'H. VER.'!$E$10:$N$171,4,FALSE))</f>
        <v>0</v>
      </c>
      <c r="Z50" s="115">
        <f>IF(AVERIAS!$J$2="INVIERNO",VLOOKUP($O50,'H. INV.'!$U$10:$AD$271,7,FALSE),VLOOKUP($O50,'H. VER.'!$U$10:$AD$171,7,FALSE))</f>
        <v>0</v>
      </c>
      <c r="AA50" s="191">
        <f>IF(AVERIAS!$J$2="INVIERNO",VLOOKUP($O50,'H. INV.'!$U$10:$AD$271,2,FALSE),VLOOKUP($O50,'H. VER.'!$U$10:$AD$171,2,FALSE))</f>
        <v>0</v>
      </c>
      <c r="AB50" s="191">
        <f>IF(AVERIAS!$J$2="INVIERNO",VLOOKUP($O50,'H. INV.'!$U$10:$AD$271,9,FALSE),VLOOKUP($O50,'H. VER.'!$U$10:$AD$171,9,FALSE))</f>
        <v>0</v>
      </c>
      <c r="AC50" s="191">
        <f>IF(AVERIAS!$J$2="INVIERNO",VLOOKUP($O50,'H. INV.'!$U$10:$AD$271,10,FALSE),VLOOKUP($O50,'H. VER.'!$U$10:$AD$171,10,FALSE))</f>
        <v>0</v>
      </c>
      <c r="AD50" s="191">
        <f>IF(AVERIAS!$J$2="INVIERNO",VLOOKUP($O50,'H. INV.'!$U$10:$AE$271,11,FALSE),VLOOKUP($O50,'H. VER.'!$U$10:$AE$171,11,FALSE))</f>
        <v>0</v>
      </c>
      <c r="AE50" s="115">
        <f>IF(AVERIAS!$J$2="INVIERNO",VLOOKUP($O50,'H. INV.'!$AK$10:$AT$271,3,FALSE),VLOOKUP($O50,'H. VER.'!$AK$10:$AT$171,3,FALSE))</f>
        <v>0</v>
      </c>
      <c r="AF50" s="115">
        <f>IF(AVERIAS!$J$2="INVIERNO",VLOOKUP($O50,'H. INV.'!$E$10:$N$271,4,FALSE),VLOOKUP($O50,'H. VER.'!$E$10:$N$171,4,FALSE))</f>
        <v>0</v>
      </c>
      <c r="AG50" s="115">
        <f>IF(AVERIAS!$J$2="INVIERNO",VLOOKUP($O50,'H. INV.'!$AK$10:$AT$271,7,FALSE),VLOOKUP($O50,'H. VER.'!$AK$10:$AT$171,7,FALSE))</f>
        <v>0</v>
      </c>
      <c r="AH50" s="191">
        <f>IF(AVERIAS!$J$2="INVIERNO",VLOOKUP($O50,'H. INV.'!$AK$10:$AT$271,2,FALSE),VLOOKUP($O50,'H. VER.'!$AK$10:$AT$171,2,FALSE))</f>
        <v>0</v>
      </c>
      <c r="AI50" s="191">
        <f>IF(AVERIAS!$J$2="INVIERNO",VLOOKUP($O50,'H. INV.'!$AK$10:$AT$271,9,FALSE),VLOOKUP($O50,'H. VER.'!$AK$10:$AT$171,9,FALSE))</f>
        <v>0</v>
      </c>
      <c r="AJ50" s="191">
        <f>IF(AVERIAS!$J$2="INVIERNO",VLOOKUP($O50,'H. INV.'!$AK$10:$AT$271,10,FALSE),VLOOKUP($O50,'H. VER.'!$AK$10:$AT$171,10,FALSE))</f>
        <v>0</v>
      </c>
      <c r="AK50" s="191">
        <f>IF(AVERIAS!$J$2="INVIERNO",VLOOKUP($O50,'H. INV.'!$AK$10:$AU$271,11,FALSE),VLOOKUP($O50,'H. VER.'!$AK$10:$AU$171,11,FALSE))</f>
        <v>0</v>
      </c>
      <c r="AL50" s="131"/>
      <c r="AN50" s="31" t="str">
        <f>AVERIAS!M49</f>
        <v/>
      </c>
      <c r="AP50" s="209" t="str">
        <f t="shared" si="26"/>
        <v/>
      </c>
      <c r="AQ50" s="213">
        <v>46</v>
      </c>
      <c r="AR50" s="214" t="str">
        <f>IF(AVERIAS!$J$2="INVIERNO",IF(ISNA(IF($E$2="LUNES",VLOOKUP(AQ50,'H. INV.'!$E$9:$G$271,3,FALSE),IF($E$2="SABADO",VLOOKUP(AQ50,'H. INV.'!$U$10:$W$271,3,FALSE),VLOOKUP(AQ50,'H. INV.'!$AK$10:$AM$271,3,FALSE)))),"",(IF($E$2="LUNES",VLOOKUP(AQ50,'H. INV.'!$E$9:$G$271,3,FALSE),IF($E$2="SABADO",VLOOKUP(AQ50,'H. INV.'!$U$10:$W$271,3,FALSE),VLOOKUP(AQ50,'H. INV.'!$AK$10:$AM$271,3,FALSE))))),IF(ISNA(IF($E$2="LUNES",VLOOKUP(AQ50,'H. VER.'!$E$9:$G$171,3,FALSE),IF($E$2="SABADO",VLOOKUP(AQ50,'H. VER.'!$U$10:$W$171,3,FALSE),VLOOKUP(AQ50,'H. VER.'!$AK$10:$AM$171,3,FALSE)))),"",(IF($E$2="LUNES",VLOOKUP(AQ50,'H. VER.'!$E$9:$G$171,3,FALSE),IF($E$2="SABADO",VLOOKUP(AQ50,'H. VER.'!$U$10:$W$171,3,FALSE),VLOOKUP(AQ50,'H. VER.'!$AK$10:$AM$171,3,FALSE))))))</f>
        <v/>
      </c>
      <c r="AS50" s="210" t="str">
        <f t="shared" si="29"/>
        <v/>
      </c>
      <c r="AT50" s="211" t="str">
        <f t="shared" si="23"/>
        <v/>
      </c>
      <c r="AU50" s="210" t="str">
        <f t="shared" si="24"/>
        <v/>
      </c>
      <c r="AV50" s="212" t="str">
        <f t="shared" si="25"/>
        <v/>
      </c>
      <c r="AX50" s="319">
        <v>47</v>
      </c>
      <c r="AY50" s="319" t="str">
        <f t="shared" si="9"/>
        <v/>
      </c>
      <c r="AZ50" s="322">
        <f t="shared" si="28"/>
        <v>0</v>
      </c>
      <c r="BA50" s="319" t="str">
        <f t="shared" si="10"/>
        <v/>
      </c>
      <c r="BB50" s="319" t="str">
        <f t="shared" si="11"/>
        <v/>
      </c>
      <c r="BC50" s="319" t="str">
        <f t="shared" si="12"/>
        <v/>
      </c>
      <c r="BD50" s="321" t="str">
        <f t="shared" si="13"/>
        <v/>
      </c>
      <c r="BE50" s="321" t="str">
        <f t="shared" si="14"/>
        <v/>
      </c>
      <c r="BF50" s="319" t="str">
        <f t="shared" si="15"/>
        <v/>
      </c>
      <c r="BG50" s="316" t="str">
        <f t="shared" si="16"/>
        <v/>
      </c>
      <c r="BH50" s="316" t="str">
        <f t="shared" si="17"/>
        <v/>
      </c>
      <c r="BI50" s="316" t="str">
        <f t="shared" si="18"/>
        <v/>
      </c>
      <c r="BJ50" s="316" t="str">
        <f t="shared" si="19"/>
        <v/>
      </c>
      <c r="BK50" s="316" t="str">
        <f t="shared" si="20"/>
        <v/>
      </c>
      <c r="BL50" s="316" t="str">
        <f t="shared" si="21"/>
        <v/>
      </c>
    </row>
    <row r="51" spans="1:64" ht="12.75" customHeight="1">
      <c r="A51" s="158">
        <f t="shared" si="3"/>
        <v>0</v>
      </c>
      <c r="B51" s="158">
        <f t="shared" si="4"/>
        <v>0</v>
      </c>
      <c r="C51" s="24">
        <f t="shared" si="5"/>
        <v>0</v>
      </c>
      <c r="D51" s="284">
        <f t="shared" si="6"/>
        <v>0</v>
      </c>
      <c r="E51" s="24" t="str">
        <f>IF(AVERIAS!N51="",AVERIAS!M51,AVERIAS!N51)</f>
        <v/>
      </c>
      <c r="F51" s="28"/>
      <c r="G51" s="28"/>
      <c r="H51" s="28"/>
      <c r="I51" s="25" t="str">
        <f t="shared" si="7"/>
        <v/>
      </c>
      <c r="J51" s="286">
        <f t="shared" si="27"/>
        <v>0</v>
      </c>
      <c r="K51" s="119" t="str">
        <f t="shared" si="0"/>
        <v/>
      </c>
      <c r="L51" s="29">
        <f>LOOKUP($D$2,CUADRO!$G$3:$AK$3,CUADRO!G54:AK54)</f>
        <v>0</v>
      </c>
      <c r="M51" s="30" t="str">
        <f>IF(CUADRO!C54="","",CUADRO!C54)</f>
        <v/>
      </c>
      <c r="N51" s="192">
        <v>47</v>
      </c>
      <c r="O51" s="352" t="str">
        <f t="shared" si="22"/>
        <v/>
      </c>
      <c r="P51" s="356"/>
      <c r="Q51" s="115">
        <f>IF(AVERIAS!$J$2="INVIERNO",VLOOKUP($O51,'H. INV.'!$E$10:$N$271,3,FALSE),VLOOKUP($O51,'H. VER.'!$E$10:$N$171,3,FALSE))</f>
        <v>0</v>
      </c>
      <c r="R51" s="115">
        <f>IF(AVERIAS!$J$2="INVIERNO",VLOOKUP($O51,'H. INV.'!$E$10:$N$271,4,FALSE),VLOOKUP($O51,'H. VER.'!$E$10:$N$171,4,FALSE))</f>
        <v>0</v>
      </c>
      <c r="S51" s="115">
        <f>IF(AVERIAS!$J$2="INVIERNO",VLOOKUP($O51,'H. INV.'!$E$10:$N$271,7,FALSE),VLOOKUP($O51,'H. VER.'!$E$10:$N$171,7,FALSE))</f>
        <v>0</v>
      </c>
      <c r="T51" s="191">
        <f>IF(AVERIAS!$J$2="INVIERNO",VLOOKUP($O51,'H. INV.'!$E$10:$N$271,2,FALSE),VLOOKUP($O51,'H. VER.'!$E$10:$N$171,2,FALSE))</f>
        <v>0</v>
      </c>
      <c r="U51" s="191">
        <f>IF(AVERIAS!$J$2="INVIERNO",VLOOKUP($O51,'H. INV.'!$E$10:$N$271,9,FALSE),VLOOKUP($O51,'H. VER.'!$E$10:$N$171,9,FALSE))</f>
        <v>0</v>
      </c>
      <c r="V51" s="191">
        <f>IF(AVERIAS!$J$2="INVIERNO",VLOOKUP($O51,'H. INV.'!$E$10:$N$271,10,FALSE),VLOOKUP($O51,'H. VER.'!$E$10:$N$171,10,FALSE))</f>
        <v>0</v>
      </c>
      <c r="W51" s="191">
        <f>IF(AVERIAS!$J$2="INVIERNO",VLOOKUP($O51,'H. INV.'!$E$10:$O$271,11,FALSE),VLOOKUP($O51,'H. VER.'!$E$10:$O$171,11,FALSE))</f>
        <v>0</v>
      </c>
      <c r="X51" s="115">
        <f>IF(AVERIAS!$J$2="INVIERNO",VLOOKUP($O51,'H. INV.'!$U$10:$AD$271,3,FALSE),VLOOKUP($O51,'H. VER.'!$U$10:$AD$171,3,FALSE))</f>
        <v>0</v>
      </c>
      <c r="Y51" s="115">
        <f>IF(AVERIAS!$J$2="INVIERNO",VLOOKUP($O51,'H. INV.'!$E$10:$N$271,4,FALSE),VLOOKUP($O51,'H. VER.'!$E$10:$N$171,4,FALSE))</f>
        <v>0</v>
      </c>
      <c r="Z51" s="115">
        <f>IF(AVERIAS!$J$2="INVIERNO",VLOOKUP($O51,'H. INV.'!$U$10:$AD$271,7,FALSE),VLOOKUP($O51,'H. VER.'!$U$10:$AD$171,7,FALSE))</f>
        <v>0</v>
      </c>
      <c r="AA51" s="191">
        <f>IF(AVERIAS!$J$2="INVIERNO",VLOOKUP($O51,'H. INV.'!$U$10:$AD$271,2,FALSE),VLOOKUP($O51,'H. VER.'!$U$10:$AD$171,2,FALSE))</f>
        <v>0</v>
      </c>
      <c r="AB51" s="191">
        <f>IF(AVERIAS!$J$2="INVIERNO",VLOOKUP($O51,'H. INV.'!$U$10:$AD$271,9,FALSE),VLOOKUP($O51,'H. VER.'!$U$10:$AD$171,9,FALSE))</f>
        <v>0</v>
      </c>
      <c r="AC51" s="191">
        <f>IF(AVERIAS!$J$2="INVIERNO",VLOOKUP($O51,'H. INV.'!$U$10:$AD$271,10,FALSE),VLOOKUP($O51,'H. VER.'!$U$10:$AD$171,10,FALSE))</f>
        <v>0</v>
      </c>
      <c r="AD51" s="191">
        <f>IF(AVERIAS!$J$2="INVIERNO",VLOOKUP($O51,'H. INV.'!$U$10:$AE$271,11,FALSE),VLOOKUP($O51,'H. VER.'!$U$10:$AE$171,11,FALSE))</f>
        <v>0</v>
      </c>
      <c r="AE51" s="115">
        <f>IF(AVERIAS!$J$2="INVIERNO",VLOOKUP($O51,'H. INV.'!$AK$10:$AT$271,3,FALSE),VLOOKUP($O51,'H. VER.'!$AK$10:$AT$171,3,FALSE))</f>
        <v>0</v>
      </c>
      <c r="AF51" s="115">
        <f>IF(AVERIAS!$J$2="INVIERNO",VLOOKUP($O51,'H. INV.'!$E$10:$N$271,4,FALSE),VLOOKUP($O51,'H. VER.'!$E$10:$N$171,4,FALSE))</f>
        <v>0</v>
      </c>
      <c r="AG51" s="115">
        <f>IF(AVERIAS!$J$2="INVIERNO",VLOOKUP($O51,'H. INV.'!$AK$10:$AT$271,7,FALSE),VLOOKUP($O51,'H. VER.'!$AK$10:$AT$171,7,FALSE))</f>
        <v>0</v>
      </c>
      <c r="AH51" s="191">
        <f>IF(AVERIAS!$J$2="INVIERNO",VLOOKUP($O51,'H. INV.'!$AK$10:$AT$271,2,FALSE),VLOOKUP($O51,'H. VER.'!$AK$10:$AT$171,2,FALSE))</f>
        <v>0</v>
      </c>
      <c r="AI51" s="191">
        <f>IF(AVERIAS!$J$2="INVIERNO",VLOOKUP($O51,'H. INV.'!$AK$10:$AT$271,9,FALSE),VLOOKUP($O51,'H. VER.'!$AK$10:$AT$171,9,FALSE))</f>
        <v>0</v>
      </c>
      <c r="AJ51" s="191">
        <f>IF(AVERIAS!$J$2="INVIERNO",VLOOKUP($O51,'H. INV.'!$AK$10:$AT$271,10,FALSE),VLOOKUP($O51,'H. VER.'!$AK$10:$AT$171,10,FALSE))</f>
        <v>0</v>
      </c>
      <c r="AK51" s="191">
        <f>IF(AVERIAS!$J$2="INVIERNO",VLOOKUP($O51,'H. INV.'!$AK$10:$AU$271,11,FALSE),VLOOKUP($O51,'H. VER.'!$AK$10:$AU$171,11,FALSE))</f>
        <v>0</v>
      </c>
      <c r="AL51" s="131"/>
      <c r="AN51" s="31" t="str">
        <f>AVERIAS!M50</f>
        <v/>
      </c>
      <c r="AP51" s="209" t="str">
        <f t="shared" si="26"/>
        <v/>
      </c>
      <c r="AQ51" s="213">
        <v>47</v>
      </c>
      <c r="AR51" s="214" t="str">
        <f>IF(AVERIAS!$J$2="INVIERNO",IF(ISNA(IF($E$2="LUNES",VLOOKUP(AQ51,'H. INV.'!$E$9:$G$271,3,FALSE),IF($E$2="SABADO",VLOOKUP(AQ51,'H. INV.'!$U$10:$W$271,3,FALSE),VLOOKUP(AQ51,'H. INV.'!$AK$10:$AM$271,3,FALSE)))),"",(IF($E$2="LUNES",VLOOKUP(AQ51,'H. INV.'!$E$9:$G$271,3,FALSE),IF($E$2="SABADO",VLOOKUP(AQ51,'H. INV.'!$U$10:$W$271,3,FALSE),VLOOKUP(AQ51,'H. INV.'!$AK$10:$AM$271,3,FALSE))))),IF(ISNA(IF($E$2="LUNES",VLOOKUP(AQ51,'H. VER.'!$E$9:$G$171,3,FALSE),IF($E$2="SABADO",VLOOKUP(AQ51,'H. VER.'!$U$10:$W$171,3,FALSE),VLOOKUP(AQ51,'H. VER.'!$AK$10:$AM$171,3,FALSE)))),"",(IF($E$2="LUNES",VLOOKUP(AQ51,'H. VER.'!$E$9:$G$171,3,FALSE),IF($E$2="SABADO",VLOOKUP(AQ51,'H. VER.'!$U$10:$W$171,3,FALSE),VLOOKUP(AQ51,'H. VER.'!$AK$10:$AM$171,3,FALSE))))))</f>
        <v/>
      </c>
      <c r="AS51" s="210" t="str">
        <f t="shared" si="29"/>
        <v/>
      </c>
      <c r="AT51" s="211" t="str">
        <f t="shared" si="23"/>
        <v/>
      </c>
      <c r="AU51" s="210" t="str">
        <f t="shared" si="24"/>
        <v/>
      </c>
      <c r="AV51" s="212" t="str">
        <f t="shared" si="25"/>
        <v/>
      </c>
      <c r="AX51" s="319">
        <v>48</v>
      </c>
      <c r="AY51" s="319" t="str">
        <f t="shared" si="9"/>
        <v/>
      </c>
      <c r="AZ51" s="322">
        <f t="shared" si="28"/>
        <v>0</v>
      </c>
      <c r="BA51" s="319" t="str">
        <f t="shared" si="10"/>
        <v/>
      </c>
      <c r="BB51" s="319" t="str">
        <f t="shared" si="11"/>
        <v/>
      </c>
      <c r="BC51" s="319" t="str">
        <f t="shared" si="12"/>
        <v/>
      </c>
      <c r="BD51" s="321" t="str">
        <f t="shared" si="13"/>
        <v/>
      </c>
      <c r="BE51" s="321" t="str">
        <f t="shared" si="14"/>
        <v/>
      </c>
      <c r="BF51" s="319" t="str">
        <f t="shared" si="15"/>
        <v/>
      </c>
      <c r="BG51" s="316" t="str">
        <f t="shared" si="16"/>
        <v/>
      </c>
      <c r="BH51" s="316" t="str">
        <f t="shared" si="17"/>
        <v/>
      </c>
      <c r="BI51" s="316" t="str">
        <f t="shared" si="18"/>
        <v/>
      </c>
      <c r="BJ51" s="316" t="str">
        <f t="shared" si="19"/>
        <v/>
      </c>
      <c r="BK51" s="316" t="str">
        <f t="shared" si="20"/>
        <v/>
      </c>
      <c r="BL51" s="316" t="str">
        <f t="shared" si="21"/>
        <v/>
      </c>
    </row>
    <row r="52" spans="1:64" ht="12.75" customHeight="1">
      <c r="A52" s="158">
        <f t="shared" si="3"/>
        <v>0</v>
      </c>
      <c r="B52" s="158">
        <f t="shared" si="4"/>
        <v>0</v>
      </c>
      <c r="C52" s="24">
        <f t="shared" si="5"/>
        <v>0</v>
      </c>
      <c r="D52" s="284">
        <f t="shared" si="6"/>
        <v>0</v>
      </c>
      <c r="E52" s="24" t="str">
        <f>IF(AVERIAS!N52="",AVERIAS!M52,AVERIAS!N52)</f>
        <v/>
      </c>
      <c r="F52" s="28"/>
      <c r="G52" s="28"/>
      <c r="H52" s="28"/>
      <c r="I52" s="25" t="str">
        <f t="shared" si="7"/>
        <v/>
      </c>
      <c r="J52" s="286">
        <f t="shared" si="27"/>
        <v>0</v>
      </c>
      <c r="K52" s="119" t="str">
        <f t="shared" si="0"/>
        <v/>
      </c>
      <c r="L52" s="29">
        <f>LOOKUP($D$2,CUADRO!$G$3:$AK$3,CUADRO!G55:AK55)</f>
        <v>0</v>
      </c>
      <c r="M52" s="30" t="str">
        <f>IF(CUADRO!C55="","",CUADRO!C55)</f>
        <v/>
      </c>
      <c r="N52" s="192">
        <v>48</v>
      </c>
      <c r="O52" s="352" t="str">
        <f t="shared" si="22"/>
        <v/>
      </c>
      <c r="P52" s="356"/>
      <c r="Q52" s="115">
        <f>IF(AVERIAS!$J$2="INVIERNO",VLOOKUP($O52,'H. INV.'!$E$10:$N$271,3,FALSE),VLOOKUP($O52,'H. VER.'!$E$10:$N$171,3,FALSE))</f>
        <v>0</v>
      </c>
      <c r="R52" s="115">
        <f>IF(AVERIAS!$J$2="INVIERNO",VLOOKUP($O52,'H. INV.'!$E$10:$N$271,4,FALSE),VLOOKUP($O52,'H. VER.'!$E$10:$N$171,4,FALSE))</f>
        <v>0</v>
      </c>
      <c r="S52" s="115">
        <f>IF(AVERIAS!$J$2="INVIERNO",VLOOKUP($O52,'H. INV.'!$E$10:$N$271,7,FALSE),VLOOKUP($O52,'H. VER.'!$E$10:$N$171,7,FALSE))</f>
        <v>0</v>
      </c>
      <c r="T52" s="191">
        <f>IF(AVERIAS!$J$2="INVIERNO",VLOOKUP($O52,'H. INV.'!$E$10:$N$271,2,FALSE),VLOOKUP($O52,'H. VER.'!$E$10:$N$171,2,FALSE))</f>
        <v>0</v>
      </c>
      <c r="U52" s="191">
        <f>IF(AVERIAS!$J$2="INVIERNO",VLOOKUP($O52,'H. INV.'!$E$10:$N$271,9,FALSE),VLOOKUP($O52,'H. VER.'!$E$10:$N$171,9,FALSE))</f>
        <v>0</v>
      </c>
      <c r="V52" s="191">
        <f>IF(AVERIAS!$J$2="INVIERNO",VLOOKUP($O52,'H. INV.'!$E$10:$N$271,10,FALSE),VLOOKUP($O52,'H. VER.'!$E$10:$N$171,10,FALSE))</f>
        <v>0</v>
      </c>
      <c r="W52" s="191">
        <f>IF(AVERIAS!$J$2="INVIERNO",VLOOKUP($O52,'H. INV.'!$E$10:$O$271,11,FALSE),VLOOKUP($O52,'H. VER.'!$E$10:$O$171,11,FALSE))</f>
        <v>0</v>
      </c>
      <c r="X52" s="115">
        <f>IF(AVERIAS!$J$2="INVIERNO",VLOOKUP($O52,'H. INV.'!$U$10:$AD$271,3,FALSE),VLOOKUP($O52,'H. VER.'!$U$10:$AD$171,3,FALSE))</f>
        <v>0</v>
      </c>
      <c r="Y52" s="115">
        <f>IF(AVERIAS!$J$2="INVIERNO",VLOOKUP($O52,'H. INV.'!$E$10:$N$271,4,FALSE),VLOOKUP($O52,'H. VER.'!$E$10:$N$171,4,FALSE))</f>
        <v>0</v>
      </c>
      <c r="Z52" s="115">
        <f>IF(AVERIAS!$J$2="INVIERNO",VLOOKUP($O52,'H. INV.'!$U$10:$AD$271,7,FALSE),VLOOKUP($O52,'H. VER.'!$U$10:$AD$171,7,FALSE))</f>
        <v>0</v>
      </c>
      <c r="AA52" s="191">
        <f>IF(AVERIAS!$J$2="INVIERNO",VLOOKUP($O52,'H. INV.'!$U$10:$AD$271,2,FALSE),VLOOKUP($O52,'H. VER.'!$U$10:$AD$171,2,FALSE))</f>
        <v>0</v>
      </c>
      <c r="AB52" s="191">
        <f>IF(AVERIAS!$J$2="INVIERNO",VLOOKUP($O52,'H. INV.'!$U$10:$AD$271,9,FALSE),VLOOKUP($O52,'H. VER.'!$U$10:$AD$171,9,FALSE))</f>
        <v>0</v>
      </c>
      <c r="AC52" s="191">
        <f>IF(AVERIAS!$J$2="INVIERNO",VLOOKUP($O52,'H. INV.'!$U$10:$AD$271,10,FALSE),VLOOKUP($O52,'H. VER.'!$U$10:$AD$171,10,FALSE))</f>
        <v>0</v>
      </c>
      <c r="AD52" s="191">
        <f>IF(AVERIAS!$J$2="INVIERNO",VLOOKUP($O52,'H. INV.'!$U$10:$AE$271,11,FALSE),VLOOKUP($O52,'H. VER.'!$U$10:$AE$171,11,FALSE))</f>
        <v>0</v>
      </c>
      <c r="AE52" s="115">
        <f>IF(AVERIAS!$J$2="INVIERNO",VLOOKUP($O52,'H. INV.'!$AK$10:$AT$271,3,FALSE),VLOOKUP($O52,'H. VER.'!$AK$10:$AT$171,3,FALSE))</f>
        <v>0</v>
      </c>
      <c r="AF52" s="115">
        <f>IF(AVERIAS!$J$2="INVIERNO",VLOOKUP($O52,'H. INV.'!$E$10:$N$271,4,FALSE),VLOOKUP($O52,'H. VER.'!$E$10:$N$171,4,FALSE))</f>
        <v>0</v>
      </c>
      <c r="AG52" s="115">
        <f>IF(AVERIAS!$J$2="INVIERNO",VLOOKUP($O52,'H. INV.'!$AK$10:$AT$271,7,FALSE),VLOOKUP($O52,'H. VER.'!$AK$10:$AT$171,7,FALSE))</f>
        <v>0</v>
      </c>
      <c r="AH52" s="191">
        <f>IF(AVERIAS!$J$2="INVIERNO",VLOOKUP($O52,'H. INV.'!$AK$10:$AT$271,2,FALSE),VLOOKUP($O52,'H. VER.'!$AK$10:$AT$171,2,FALSE))</f>
        <v>0</v>
      </c>
      <c r="AI52" s="191">
        <f>IF(AVERIAS!$J$2="INVIERNO",VLOOKUP($O52,'H. INV.'!$AK$10:$AT$271,9,FALSE),VLOOKUP($O52,'H. VER.'!$AK$10:$AT$171,9,FALSE))</f>
        <v>0</v>
      </c>
      <c r="AJ52" s="191">
        <f>IF(AVERIAS!$J$2="INVIERNO",VLOOKUP($O52,'H. INV.'!$AK$10:$AT$271,10,FALSE),VLOOKUP($O52,'H. VER.'!$AK$10:$AT$171,10,FALSE))</f>
        <v>0</v>
      </c>
      <c r="AK52" s="191">
        <f>IF(AVERIAS!$J$2="INVIERNO",VLOOKUP($O52,'H. INV.'!$AK$10:$AU$271,11,FALSE),VLOOKUP($O52,'H. VER.'!$AK$10:$AU$171,11,FALSE))</f>
        <v>0</v>
      </c>
      <c r="AL52" s="131"/>
      <c r="AN52" s="31" t="str">
        <f>AVERIAS!M51</f>
        <v/>
      </c>
      <c r="AP52" s="209" t="str">
        <f t="shared" si="26"/>
        <v/>
      </c>
      <c r="AQ52" s="213">
        <v>48</v>
      </c>
      <c r="AR52" s="214" t="str">
        <f>IF(AVERIAS!$J$2="INVIERNO",IF(ISNA(IF($E$2="LUNES",VLOOKUP(AQ52,'H. INV.'!$E$9:$G$271,3,FALSE),IF($E$2="SABADO",VLOOKUP(AQ52,'H. INV.'!$U$10:$W$271,3,FALSE),VLOOKUP(AQ52,'H. INV.'!$AK$10:$AM$271,3,FALSE)))),"",(IF($E$2="LUNES",VLOOKUP(AQ52,'H. INV.'!$E$9:$G$271,3,FALSE),IF($E$2="SABADO",VLOOKUP(AQ52,'H. INV.'!$U$10:$W$271,3,FALSE),VLOOKUP(AQ52,'H. INV.'!$AK$10:$AM$271,3,FALSE))))),IF(ISNA(IF($E$2="LUNES",VLOOKUP(AQ52,'H. VER.'!$E$9:$G$171,3,FALSE),IF($E$2="SABADO",VLOOKUP(AQ52,'H. VER.'!$U$10:$W$171,3,FALSE),VLOOKUP(AQ52,'H. VER.'!$AK$10:$AM$171,3,FALSE)))),"",(IF($E$2="LUNES",VLOOKUP(AQ52,'H. VER.'!$E$9:$G$171,3,FALSE),IF($E$2="SABADO",VLOOKUP(AQ52,'H. VER.'!$U$10:$W$171,3,FALSE),VLOOKUP(AQ52,'H. VER.'!$AK$10:$AM$171,3,FALSE))))))</f>
        <v/>
      </c>
      <c r="AS52" s="210" t="str">
        <f t="shared" si="29"/>
        <v/>
      </c>
      <c r="AT52" s="211" t="str">
        <f t="shared" si="23"/>
        <v/>
      </c>
      <c r="AU52" s="210" t="str">
        <f t="shared" si="24"/>
        <v/>
      </c>
      <c r="AV52" s="212" t="str">
        <f t="shared" si="25"/>
        <v/>
      </c>
      <c r="AX52" s="319">
        <v>49</v>
      </c>
      <c r="AY52" s="319" t="str">
        <f t="shared" si="9"/>
        <v/>
      </c>
      <c r="AZ52" s="322">
        <f t="shared" si="28"/>
        <v>0</v>
      </c>
      <c r="BA52" s="319" t="str">
        <f t="shared" si="10"/>
        <v/>
      </c>
      <c r="BB52" s="319" t="str">
        <f t="shared" si="11"/>
        <v/>
      </c>
      <c r="BC52" s="319" t="str">
        <f t="shared" si="12"/>
        <v/>
      </c>
      <c r="BD52" s="321" t="str">
        <f t="shared" si="13"/>
        <v/>
      </c>
      <c r="BE52" s="321" t="str">
        <f t="shared" si="14"/>
        <v/>
      </c>
      <c r="BF52" s="319" t="str">
        <f t="shared" si="15"/>
        <v/>
      </c>
      <c r="BG52" s="316" t="str">
        <f t="shared" si="16"/>
        <v/>
      </c>
      <c r="BH52" s="316" t="str">
        <f t="shared" si="17"/>
        <v/>
      </c>
      <c r="BI52" s="316" t="str">
        <f t="shared" si="18"/>
        <v/>
      </c>
      <c r="BJ52" s="316" t="str">
        <f t="shared" si="19"/>
        <v/>
      </c>
      <c r="BK52" s="316" t="str">
        <f t="shared" si="20"/>
        <v/>
      </c>
      <c r="BL52" s="316" t="str">
        <f t="shared" si="21"/>
        <v/>
      </c>
    </row>
    <row r="53" spans="1:64" ht="12.75" customHeight="1">
      <c r="A53" s="158">
        <f t="shared" si="3"/>
        <v>0</v>
      </c>
      <c r="B53" s="158">
        <f t="shared" si="4"/>
        <v>0</v>
      </c>
      <c r="C53" s="24">
        <f t="shared" si="5"/>
        <v>0</v>
      </c>
      <c r="D53" s="284">
        <f t="shared" si="6"/>
        <v>0</v>
      </c>
      <c r="E53" s="24" t="str">
        <f>IF(AVERIAS!N53="",AVERIAS!M53,AVERIAS!N53)</f>
        <v/>
      </c>
      <c r="F53" s="28"/>
      <c r="G53" s="28"/>
      <c r="H53" s="28"/>
      <c r="I53" s="25" t="str">
        <f t="shared" si="7"/>
        <v/>
      </c>
      <c r="J53" s="286">
        <f t="shared" si="27"/>
        <v>0</v>
      </c>
      <c r="K53" s="119" t="str">
        <f t="shared" si="0"/>
        <v/>
      </c>
      <c r="L53" s="29">
        <f>LOOKUP($D$2,CUADRO!$G$3:$AK$3,CUADRO!G56:AK56)</f>
        <v>0</v>
      </c>
      <c r="M53" s="30" t="str">
        <f>IF(CUADRO!C56="","",CUADRO!C56)</f>
        <v/>
      </c>
      <c r="N53" s="192">
        <v>49</v>
      </c>
      <c r="O53" s="352" t="str">
        <f t="shared" si="22"/>
        <v/>
      </c>
      <c r="P53" s="356"/>
      <c r="Q53" s="115">
        <f>IF(AVERIAS!$J$2="INVIERNO",VLOOKUP($O53,'H. INV.'!$E$10:$N$271,3,FALSE),VLOOKUP($O53,'H. VER.'!$E$10:$N$171,3,FALSE))</f>
        <v>0</v>
      </c>
      <c r="R53" s="115">
        <f>IF(AVERIAS!$J$2="INVIERNO",VLOOKUP($O53,'H. INV.'!$E$10:$N$271,4,FALSE),VLOOKUP($O53,'H. VER.'!$E$10:$N$171,4,FALSE))</f>
        <v>0</v>
      </c>
      <c r="S53" s="115">
        <f>IF(AVERIAS!$J$2="INVIERNO",VLOOKUP($O53,'H. INV.'!$E$10:$N$271,7,FALSE),VLOOKUP($O53,'H. VER.'!$E$10:$N$171,7,FALSE))</f>
        <v>0</v>
      </c>
      <c r="T53" s="191">
        <f>IF(AVERIAS!$J$2="INVIERNO",VLOOKUP($O53,'H. INV.'!$E$10:$N$271,2,FALSE),VLOOKUP($O53,'H. VER.'!$E$10:$N$171,2,FALSE))</f>
        <v>0</v>
      </c>
      <c r="U53" s="191">
        <f>IF(AVERIAS!$J$2="INVIERNO",VLOOKUP($O53,'H. INV.'!$E$10:$N$271,9,FALSE),VLOOKUP($O53,'H. VER.'!$E$10:$N$171,9,FALSE))</f>
        <v>0</v>
      </c>
      <c r="V53" s="191">
        <f>IF(AVERIAS!$J$2="INVIERNO",VLOOKUP($O53,'H. INV.'!$E$10:$N$271,10,FALSE),VLOOKUP($O53,'H. VER.'!$E$10:$N$171,10,FALSE))</f>
        <v>0</v>
      </c>
      <c r="W53" s="191">
        <f>IF(AVERIAS!$J$2="INVIERNO",VLOOKUP($O53,'H. INV.'!$E$10:$O$271,11,FALSE),VLOOKUP($O53,'H. VER.'!$E$10:$O$171,11,FALSE))</f>
        <v>0</v>
      </c>
      <c r="X53" s="115">
        <f>IF(AVERIAS!$J$2="INVIERNO",VLOOKUP($O53,'H. INV.'!$U$10:$AD$271,3,FALSE),VLOOKUP($O53,'H. VER.'!$U$10:$AD$171,3,FALSE))</f>
        <v>0</v>
      </c>
      <c r="Y53" s="115">
        <f>IF(AVERIAS!$J$2="INVIERNO",VLOOKUP($O53,'H. INV.'!$E$10:$N$271,4,FALSE),VLOOKUP($O53,'H. VER.'!$E$10:$N$171,4,FALSE))</f>
        <v>0</v>
      </c>
      <c r="Z53" s="115">
        <f>IF(AVERIAS!$J$2="INVIERNO",VLOOKUP($O53,'H. INV.'!$U$10:$AD$271,7,FALSE),VLOOKUP($O53,'H. VER.'!$U$10:$AD$171,7,FALSE))</f>
        <v>0</v>
      </c>
      <c r="AA53" s="191">
        <f>IF(AVERIAS!$J$2="INVIERNO",VLOOKUP($O53,'H. INV.'!$U$10:$AD$271,2,FALSE),VLOOKUP($O53,'H. VER.'!$U$10:$AD$171,2,FALSE))</f>
        <v>0</v>
      </c>
      <c r="AB53" s="191">
        <f>IF(AVERIAS!$J$2="INVIERNO",VLOOKUP($O53,'H. INV.'!$U$10:$AD$271,9,FALSE),VLOOKUP($O53,'H. VER.'!$U$10:$AD$171,9,FALSE))</f>
        <v>0</v>
      </c>
      <c r="AC53" s="191">
        <f>IF(AVERIAS!$J$2="INVIERNO",VLOOKUP($O53,'H. INV.'!$U$10:$AD$271,10,FALSE),VLOOKUP($O53,'H. VER.'!$U$10:$AD$171,10,FALSE))</f>
        <v>0</v>
      </c>
      <c r="AD53" s="191">
        <f>IF(AVERIAS!$J$2="INVIERNO",VLOOKUP($O53,'H. INV.'!$U$10:$AE$271,11,FALSE),VLOOKUP($O53,'H. VER.'!$U$10:$AE$171,11,FALSE))</f>
        <v>0</v>
      </c>
      <c r="AE53" s="115">
        <f>IF(AVERIAS!$J$2="INVIERNO",VLOOKUP($O53,'H. INV.'!$AK$10:$AT$271,3,FALSE),VLOOKUP($O53,'H. VER.'!$AK$10:$AT$171,3,FALSE))</f>
        <v>0</v>
      </c>
      <c r="AF53" s="115">
        <f>IF(AVERIAS!$J$2="INVIERNO",VLOOKUP($O53,'H. INV.'!$E$10:$N$271,4,FALSE),VLOOKUP($O53,'H. VER.'!$E$10:$N$171,4,FALSE))</f>
        <v>0</v>
      </c>
      <c r="AG53" s="115">
        <f>IF(AVERIAS!$J$2="INVIERNO",VLOOKUP($O53,'H. INV.'!$AK$10:$AT$271,7,FALSE),VLOOKUP($O53,'H. VER.'!$AK$10:$AT$171,7,FALSE))</f>
        <v>0</v>
      </c>
      <c r="AH53" s="191">
        <f>IF(AVERIAS!$J$2="INVIERNO",VLOOKUP($O53,'H. INV.'!$AK$10:$AT$271,2,FALSE),VLOOKUP($O53,'H. VER.'!$AK$10:$AT$171,2,FALSE))</f>
        <v>0</v>
      </c>
      <c r="AI53" s="191">
        <f>IF(AVERIAS!$J$2="INVIERNO",VLOOKUP($O53,'H. INV.'!$AK$10:$AT$271,9,FALSE),VLOOKUP($O53,'H. VER.'!$AK$10:$AT$171,9,FALSE))</f>
        <v>0</v>
      </c>
      <c r="AJ53" s="191">
        <f>IF(AVERIAS!$J$2="INVIERNO",VLOOKUP($O53,'H. INV.'!$AK$10:$AT$271,10,FALSE),VLOOKUP($O53,'H. VER.'!$AK$10:$AT$171,10,FALSE))</f>
        <v>0</v>
      </c>
      <c r="AK53" s="191">
        <f>IF(AVERIAS!$J$2="INVIERNO",VLOOKUP($O53,'H. INV.'!$AK$10:$AU$271,11,FALSE),VLOOKUP($O53,'H. VER.'!$AK$10:$AU$171,11,FALSE))</f>
        <v>0</v>
      </c>
      <c r="AL53" s="131"/>
      <c r="AN53" s="31" t="str">
        <f>AVERIAS!M52</f>
        <v/>
      </c>
      <c r="AP53" s="209" t="str">
        <f t="shared" si="26"/>
        <v/>
      </c>
      <c r="AQ53" s="213">
        <v>49</v>
      </c>
      <c r="AR53" s="214" t="str">
        <f>IF(AVERIAS!$J$2="INVIERNO",IF(ISNA(IF($E$2="LUNES",VLOOKUP(AQ53,'H. INV.'!$E$9:$G$271,3,FALSE),IF($E$2="SABADO",VLOOKUP(AQ53,'H. INV.'!$U$10:$W$271,3,FALSE),VLOOKUP(AQ53,'H. INV.'!$AK$10:$AM$271,3,FALSE)))),"",(IF($E$2="LUNES",VLOOKUP(AQ53,'H. INV.'!$E$9:$G$271,3,FALSE),IF($E$2="SABADO",VLOOKUP(AQ53,'H. INV.'!$U$10:$W$271,3,FALSE),VLOOKUP(AQ53,'H. INV.'!$AK$10:$AM$271,3,FALSE))))),IF(ISNA(IF($E$2="LUNES",VLOOKUP(AQ53,'H. VER.'!$E$9:$G$171,3,FALSE),IF($E$2="SABADO",VLOOKUP(AQ53,'H. VER.'!$U$10:$W$171,3,FALSE),VLOOKUP(AQ53,'H. VER.'!$AK$10:$AM$171,3,FALSE)))),"",(IF($E$2="LUNES",VLOOKUP(AQ53,'H. VER.'!$E$9:$G$171,3,FALSE),IF($E$2="SABADO",VLOOKUP(AQ53,'H. VER.'!$U$10:$W$171,3,FALSE),VLOOKUP(AQ53,'H. VER.'!$AK$10:$AM$171,3,FALSE))))))</f>
        <v/>
      </c>
      <c r="AS53" s="210" t="str">
        <f t="shared" si="29"/>
        <v/>
      </c>
      <c r="AT53" s="211" t="str">
        <f t="shared" si="23"/>
        <v/>
      </c>
      <c r="AU53" s="210" t="str">
        <f t="shared" si="24"/>
        <v/>
      </c>
      <c r="AV53" s="212" t="str">
        <f t="shared" si="25"/>
        <v/>
      </c>
      <c r="AX53" s="319">
        <v>50</v>
      </c>
      <c r="AY53" s="319" t="str">
        <f t="shared" si="9"/>
        <v/>
      </c>
      <c r="AZ53" s="322">
        <f t="shared" si="28"/>
        <v>0</v>
      </c>
      <c r="BA53" s="319" t="str">
        <f t="shared" si="10"/>
        <v/>
      </c>
      <c r="BB53" s="319" t="str">
        <f t="shared" si="11"/>
        <v/>
      </c>
      <c r="BC53" s="319" t="str">
        <f t="shared" si="12"/>
        <v/>
      </c>
      <c r="BD53" s="321" t="str">
        <f t="shared" si="13"/>
        <v/>
      </c>
      <c r="BE53" s="321" t="str">
        <f t="shared" si="14"/>
        <v/>
      </c>
      <c r="BF53" s="319" t="str">
        <f t="shared" si="15"/>
        <v/>
      </c>
      <c r="BG53" s="316" t="str">
        <f t="shared" si="16"/>
        <v/>
      </c>
      <c r="BH53" s="316" t="str">
        <f t="shared" si="17"/>
        <v/>
      </c>
      <c r="BI53" s="316" t="str">
        <f t="shared" si="18"/>
        <v/>
      </c>
      <c r="BJ53" s="316" t="str">
        <f t="shared" si="19"/>
        <v/>
      </c>
      <c r="BK53" s="316" t="str">
        <f t="shared" si="20"/>
        <v/>
      </c>
      <c r="BL53" s="316" t="str">
        <f t="shared" si="21"/>
        <v/>
      </c>
    </row>
    <row r="54" spans="1:64" ht="12.75" customHeight="1">
      <c r="A54" s="158">
        <f t="shared" si="3"/>
        <v>0</v>
      </c>
      <c r="B54" s="158">
        <f t="shared" si="4"/>
        <v>0</v>
      </c>
      <c r="C54" s="24">
        <f t="shared" si="5"/>
        <v>0</v>
      </c>
      <c r="D54" s="284">
        <f t="shared" si="6"/>
        <v>0</v>
      </c>
      <c r="E54" s="24" t="str">
        <f>IF(AVERIAS!N54="",AVERIAS!M54,AVERIAS!N54)</f>
        <v/>
      </c>
      <c r="F54" s="28"/>
      <c r="G54" s="28"/>
      <c r="H54" s="28"/>
      <c r="I54" s="25" t="str">
        <f t="shared" si="7"/>
        <v/>
      </c>
      <c r="J54" s="286">
        <f t="shared" si="27"/>
        <v>0</v>
      </c>
      <c r="K54" s="119" t="str">
        <f t="shared" si="0"/>
        <v/>
      </c>
      <c r="L54" s="29">
        <f>LOOKUP($D$2,CUADRO!$G$3:$AK$3,CUADRO!G57:AK57)</f>
        <v>0</v>
      </c>
      <c r="M54" s="30" t="str">
        <f>IF(CUADRO!C57="","",CUADRO!C57)</f>
        <v/>
      </c>
      <c r="N54" s="192">
        <v>50</v>
      </c>
      <c r="O54" s="352" t="str">
        <f t="shared" si="22"/>
        <v/>
      </c>
      <c r="P54" s="356"/>
      <c r="Q54" s="115">
        <f>IF(AVERIAS!$J$2="INVIERNO",VLOOKUP($O54,'H. INV.'!$E$10:$N$271,3,FALSE),VLOOKUP($O54,'H. VER.'!$E$10:$N$171,3,FALSE))</f>
        <v>0</v>
      </c>
      <c r="R54" s="115">
        <f>IF(AVERIAS!$J$2="INVIERNO",VLOOKUP($O54,'H. INV.'!$E$10:$N$271,4,FALSE),VLOOKUP($O54,'H. VER.'!$E$10:$N$171,4,FALSE))</f>
        <v>0</v>
      </c>
      <c r="S54" s="115">
        <f>IF(AVERIAS!$J$2="INVIERNO",VLOOKUP($O54,'H. INV.'!$E$10:$N$271,7,FALSE),VLOOKUP($O54,'H. VER.'!$E$10:$N$171,7,FALSE))</f>
        <v>0</v>
      </c>
      <c r="T54" s="191">
        <f>IF(AVERIAS!$J$2="INVIERNO",VLOOKUP($O54,'H. INV.'!$E$10:$N$271,2,FALSE),VLOOKUP($O54,'H. VER.'!$E$10:$N$171,2,FALSE))</f>
        <v>0</v>
      </c>
      <c r="U54" s="191">
        <f>IF(AVERIAS!$J$2="INVIERNO",VLOOKUP($O54,'H. INV.'!$E$10:$N$271,9,FALSE),VLOOKUP($O54,'H. VER.'!$E$10:$N$171,9,FALSE))</f>
        <v>0</v>
      </c>
      <c r="V54" s="191">
        <f>IF(AVERIAS!$J$2="INVIERNO",VLOOKUP($O54,'H. INV.'!$E$10:$N$271,10,FALSE),VLOOKUP($O54,'H. VER.'!$E$10:$N$171,10,FALSE))</f>
        <v>0</v>
      </c>
      <c r="W54" s="191">
        <f>IF(AVERIAS!$J$2="INVIERNO",VLOOKUP($O54,'H. INV.'!$E$10:$O$271,11,FALSE),VLOOKUP($O54,'H. VER.'!$E$10:$O$171,11,FALSE))</f>
        <v>0</v>
      </c>
      <c r="X54" s="115">
        <f>IF(AVERIAS!$J$2="INVIERNO",VLOOKUP($O54,'H. INV.'!$U$10:$AD$271,3,FALSE),VLOOKUP($O54,'H. VER.'!$U$10:$AD$171,3,FALSE))</f>
        <v>0</v>
      </c>
      <c r="Y54" s="115">
        <f>IF(AVERIAS!$J$2="INVIERNO",VLOOKUP($O54,'H. INV.'!$E$10:$N$271,4,FALSE),VLOOKUP($O54,'H. VER.'!$E$10:$N$171,4,FALSE))</f>
        <v>0</v>
      </c>
      <c r="Z54" s="115">
        <f>IF(AVERIAS!$J$2="INVIERNO",VLOOKUP($O54,'H. INV.'!$U$10:$AD$271,7,FALSE),VLOOKUP($O54,'H. VER.'!$U$10:$AD$171,7,FALSE))</f>
        <v>0</v>
      </c>
      <c r="AA54" s="191">
        <f>IF(AVERIAS!$J$2="INVIERNO",VLOOKUP($O54,'H. INV.'!$U$10:$AD$271,2,FALSE),VLOOKUP($O54,'H. VER.'!$U$10:$AD$171,2,FALSE))</f>
        <v>0</v>
      </c>
      <c r="AB54" s="191">
        <f>IF(AVERIAS!$J$2="INVIERNO",VLOOKUP($O54,'H. INV.'!$U$10:$AD$271,9,FALSE),VLOOKUP($O54,'H. VER.'!$U$10:$AD$171,9,FALSE))</f>
        <v>0</v>
      </c>
      <c r="AC54" s="191">
        <f>IF(AVERIAS!$J$2="INVIERNO",VLOOKUP($O54,'H. INV.'!$U$10:$AD$271,10,FALSE),VLOOKUP($O54,'H. VER.'!$U$10:$AD$171,10,FALSE))</f>
        <v>0</v>
      </c>
      <c r="AD54" s="191">
        <f>IF(AVERIAS!$J$2="INVIERNO",VLOOKUP($O54,'H. INV.'!$U$10:$AE$271,11,FALSE),VLOOKUP($O54,'H. VER.'!$U$10:$AE$171,11,FALSE))</f>
        <v>0</v>
      </c>
      <c r="AE54" s="115">
        <f>IF(AVERIAS!$J$2="INVIERNO",VLOOKUP($O54,'H. INV.'!$AK$10:$AT$271,3,FALSE),VLOOKUP($O54,'H. VER.'!$AK$10:$AT$171,3,FALSE))</f>
        <v>0</v>
      </c>
      <c r="AF54" s="115">
        <f>IF(AVERIAS!$J$2="INVIERNO",VLOOKUP($O54,'H. INV.'!$E$10:$N$271,4,FALSE),VLOOKUP($O54,'H. VER.'!$E$10:$N$171,4,FALSE))</f>
        <v>0</v>
      </c>
      <c r="AG54" s="115">
        <f>IF(AVERIAS!$J$2="INVIERNO",VLOOKUP($O54,'H. INV.'!$AK$10:$AT$271,7,FALSE),VLOOKUP($O54,'H. VER.'!$AK$10:$AT$171,7,FALSE))</f>
        <v>0</v>
      </c>
      <c r="AH54" s="191">
        <f>IF(AVERIAS!$J$2="INVIERNO",VLOOKUP($O54,'H. INV.'!$AK$10:$AT$271,2,FALSE),VLOOKUP($O54,'H. VER.'!$AK$10:$AT$171,2,FALSE))</f>
        <v>0</v>
      </c>
      <c r="AI54" s="191">
        <f>IF(AVERIAS!$J$2="INVIERNO",VLOOKUP($O54,'H. INV.'!$AK$10:$AT$271,9,FALSE),VLOOKUP($O54,'H. VER.'!$AK$10:$AT$171,9,FALSE))</f>
        <v>0</v>
      </c>
      <c r="AJ54" s="191">
        <f>IF(AVERIAS!$J$2="INVIERNO",VLOOKUP($O54,'H. INV.'!$AK$10:$AT$271,10,FALSE),VLOOKUP($O54,'H. VER.'!$AK$10:$AT$171,10,FALSE))</f>
        <v>0</v>
      </c>
      <c r="AK54" s="191">
        <f>IF(AVERIAS!$J$2="INVIERNO",VLOOKUP($O54,'H. INV.'!$AK$10:$AU$271,11,FALSE),VLOOKUP($O54,'H. VER.'!$AK$10:$AU$171,11,FALSE))</f>
        <v>0</v>
      </c>
      <c r="AL54" s="131"/>
      <c r="AN54" s="31" t="str">
        <f>AVERIAS!M53</f>
        <v/>
      </c>
      <c r="AP54" s="209" t="str">
        <f t="shared" si="26"/>
        <v/>
      </c>
      <c r="AQ54" s="213">
        <v>50</v>
      </c>
      <c r="AR54" s="214" t="str">
        <f>IF(AVERIAS!$J$2="INVIERNO",IF(ISNA(IF($E$2="LUNES",VLOOKUP(AQ54,'H. INV.'!$E$9:$G$271,3,FALSE),IF($E$2="SABADO",VLOOKUP(AQ54,'H. INV.'!$U$10:$W$271,3,FALSE),VLOOKUP(AQ54,'H. INV.'!$AK$10:$AM$271,3,FALSE)))),"",(IF($E$2="LUNES",VLOOKUP(AQ54,'H. INV.'!$E$9:$G$271,3,FALSE),IF($E$2="SABADO",VLOOKUP(AQ54,'H. INV.'!$U$10:$W$271,3,FALSE),VLOOKUP(AQ54,'H. INV.'!$AK$10:$AM$271,3,FALSE))))),IF(ISNA(IF($E$2="LUNES",VLOOKUP(AQ54,'H. VER.'!$E$9:$G$171,3,FALSE),IF($E$2="SABADO",VLOOKUP(AQ54,'H. VER.'!$U$10:$W$171,3,FALSE),VLOOKUP(AQ54,'H. VER.'!$AK$10:$AM$171,3,FALSE)))),"",(IF($E$2="LUNES",VLOOKUP(AQ54,'H. VER.'!$E$9:$G$171,3,FALSE),IF($E$2="SABADO",VLOOKUP(AQ54,'H. VER.'!$U$10:$W$171,3,FALSE),VLOOKUP(AQ54,'H. VER.'!$AK$10:$AM$171,3,FALSE))))))</f>
        <v/>
      </c>
      <c r="AS54" s="210" t="str">
        <f t="shared" si="29"/>
        <v/>
      </c>
      <c r="AT54" s="211" t="str">
        <f t="shared" si="23"/>
        <v/>
      </c>
      <c r="AU54" s="210" t="str">
        <f t="shared" si="24"/>
        <v/>
      </c>
      <c r="AV54" s="212" t="str">
        <f t="shared" si="25"/>
        <v/>
      </c>
      <c r="AX54" s="319">
        <v>51</v>
      </c>
      <c r="AY54" s="319" t="str">
        <f t="shared" si="9"/>
        <v/>
      </c>
      <c r="AZ54" s="322">
        <f t="shared" si="28"/>
        <v>0</v>
      </c>
      <c r="BA54" s="319" t="str">
        <f t="shared" si="10"/>
        <v/>
      </c>
      <c r="BB54" s="319" t="str">
        <f t="shared" si="11"/>
        <v/>
      </c>
      <c r="BC54" s="319" t="str">
        <f t="shared" si="12"/>
        <v/>
      </c>
      <c r="BD54" s="321" t="str">
        <f t="shared" si="13"/>
        <v/>
      </c>
      <c r="BE54" s="321" t="str">
        <f t="shared" si="14"/>
        <v/>
      </c>
      <c r="BF54" s="319" t="str">
        <f t="shared" si="15"/>
        <v/>
      </c>
      <c r="BG54" s="316" t="str">
        <f t="shared" si="16"/>
        <v/>
      </c>
      <c r="BH54" s="316" t="str">
        <f t="shared" si="17"/>
        <v/>
      </c>
      <c r="BI54" s="316" t="str">
        <f t="shared" si="18"/>
        <v/>
      </c>
      <c r="BJ54" s="316" t="str">
        <f t="shared" si="19"/>
        <v/>
      </c>
      <c r="BK54" s="316" t="str">
        <f t="shared" si="20"/>
        <v/>
      </c>
      <c r="BL54" s="316" t="str">
        <f t="shared" si="21"/>
        <v/>
      </c>
    </row>
    <row r="55" spans="1:64" ht="12.75" customHeight="1">
      <c r="A55" s="158">
        <f t="shared" si="3"/>
        <v>0</v>
      </c>
      <c r="B55" s="158">
        <f t="shared" si="4"/>
        <v>0</v>
      </c>
      <c r="C55" s="24">
        <f t="shared" si="5"/>
        <v>0</v>
      </c>
      <c r="D55" s="284">
        <f t="shared" si="6"/>
        <v>0</v>
      </c>
      <c r="E55" s="24" t="str">
        <f>IF(AVERIAS!N55="",AVERIAS!M55,AVERIAS!N55)</f>
        <v/>
      </c>
      <c r="F55" s="28"/>
      <c r="G55" s="28"/>
      <c r="H55" s="28"/>
      <c r="I55" s="25" t="str">
        <f t="shared" si="7"/>
        <v/>
      </c>
      <c r="J55" s="286">
        <f t="shared" si="27"/>
        <v>0</v>
      </c>
      <c r="K55" s="119" t="str">
        <f t="shared" si="0"/>
        <v/>
      </c>
      <c r="L55" s="29">
        <f>LOOKUP($D$2,CUADRO!$G$3:$AK$3,CUADRO!G58:AK58)</f>
        <v>0</v>
      </c>
      <c r="M55" s="30" t="str">
        <f>IF(CUADRO!C58="","",CUADRO!C58)</f>
        <v/>
      </c>
      <c r="N55" s="192">
        <v>51</v>
      </c>
      <c r="O55" s="352" t="str">
        <f t="shared" si="22"/>
        <v/>
      </c>
      <c r="P55" s="356"/>
      <c r="Q55" s="115">
        <f>IF(AVERIAS!$J$2="INVIERNO",VLOOKUP($O55,'H. INV.'!$E$10:$N$271,3,FALSE),VLOOKUP($O55,'H. VER.'!$E$10:$N$171,3,FALSE))</f>
        <v>0</v>
      </c>
      <c r="R55" s="115">
        <f>IF(AVERIAS!$J$2="INVIERNO",VLOOKUP($O55,'H. INV.'!$E$10:$N$271,4,FALSE),VLOOKUP($O55,'H. VER.'!$E$10:$N$171,4,FALSE))</f>
        <v>0</v>
      </c>
      <c r="S55" s="115">
        <f>IF(AVERIAS!$J$2="INVIERNO",VLOOKUP($O55,'H. INV.'!$E$10:$N$271,7,FALSE),VLOOKUP($O55,'H. VER.'!$E$10:$N$171,7,FALSE))</f>
        <v>0</v>
      </c>
      <c r="T55" s="191">
        <f>IF(AVERIAS!$J$2="INVIERNO",VLOOKUP($O55,'H. INV.'!$E$10:$N$271,2,FALSE),VLOOKUP($O55,'H. VER.'!$E$10:$N$171,2,FALSE))</f>
        <v>0</v>
      </c>
      <c r="U55" s="191">
        <f>IF(AVERIAS!$J$2="INVIERNO",VLOOKUP($O55,'H. INV.'!$E$10:$N$271,9,FALSE),VLOOKUP($O55,'H. VER.'!$E$10:$N$171,9,FALSE))</f>
        <v>0</v>
      </c>
      <c r="V55" s="191">
        <f>IF(AVERIAS!$J$2="INVIERNO",VLOOKUP($O55,'H. INV.'!$E$10:$N$271,10,FALSE),VLOOKUP($O55,'H. VER.'!$E$10:$N$171,10,FALSE))</f>
        <v>0</v>
      </c>
      <c r="W55" s="191">
        <f>IF(AVERIAS!$J$2="INVIERNO",VLOOKUP($O55,'H. INV.'!$E$10:$O$271,11,FALSE),VLOOKUP($O55,'H. VER.'!$E$10:$O$171,11,FALSE))</f>
        <v>0</v>
      </c>
      <c r="X55" s="115">
        <f>IF(AVERIAS!$J$2="INVIERNO",VLOOKUP($O55,'H. INV.'!$U$10:$AD$271,3,FALSE),VLOOKUP($O55,'H. VER.'!$U$10:$AD$171,3,FALSE))</f>
        <v>0</v>
      </c>
      <c r="Y55" s="115">
        <f>IF(AVERIAS!$J$2="INVIERNO",VLOOKUP($O55,'H. INV.'!$E$10:$N$271,4,FALSE),VLOOKUP($O55,'H. VER.'!$E$10:$N$171,4,FALSE))</f>
        <v>0</v>
      </c>
      <c r="Z55" s="115">
        <f>IF(AVERIAS!$J$2="INVIERNO",VLOOKUP($O55,'H. INV.'!$U$10:$AD$271,7,FALSE),VLOOKUP($O55,'H. VER.'!$U$10:$AD$171,7,FALSE))</f>
        <v>0</v>
      </c>
      <c r="AA55" s="191">
        <f>IF(AVERIAS!$J$2="INVIERNO",VLOOKUP($O55,'H. INV.'!$U$10:$AD$271,2,FALSE),VLOOKUP($O55,'H. VER.'!$U$10:$AD$171,2,FALSE))</f>
        <v>0</v>
      </c>
      <c r="AB55" s="191">
        <f>IF(AVERIAS!$J$2="INVIERNO",VLOOKUP($O55,'H. INV.'!$U$10:$AD$271,9,FALSE),VLOOKUP($O55,'H. VER.'!$U$10:$AD$171,9,FALSE))</f>
        <v>0</v>
      </c>
      <c r="AC55" s="191">
        <f>IF(AVERIAS!$J$2="INVIERNO",VLOOKUP($O55,'H. INV.'!$U$10:$AD$271,10,FALSE),VLOOKUP($O55,'H. VER.'!$U$10:$AD$171,10,FALSE))</f>
        <v>0</v>
      </c>
      <c r="AD55" s="191">
        <f>IF(AVERIAS!$J$2="INVIERNO",VLOOKUP($O55,'H. INV.'!$U$10:$AE$271,11,FALSE),VLOOKUP($O55,'H. VER.'!$U$10:$AE$171,11,FALSE))</f>
        <v>0</v>
      </c>
      <c r="AE55" s="115">
        <f>IF(AVERIAS!$J$2="INVIERNO",VLOOKUP($O55,'H. INV.'!$AK$10:$AT$271,3,FALSE),VLOOKUP($O55,'H. VER.'!$AK$10:$AT$171,3,FALSE))</f>
        <v>0</v>
      </c>
      <c r="AF55" s="115">
        <f>IF(AVERIAS!$J$2="INVIERNO",VLOOKUP($O55,'H. INV.'!$E$10:$N$271,4,FALSE),VLOOKUP($O55,'H. VER.'!$E$10:$N$171,4,FALSE))</f>
        <v>0</v>
      </c>
      <c r="AG55" s="115">
        <f>IF(AVERIAS!$J$2="INVIERNO",VLOOKUP($O55,'H. INV.'!$AK$10:$AT$271,7,FALSE),VLOOKUP($O55,'H. VER.'!$AK$10:$AT$171,7,FALSE))</f>
        <v>0</v>
      </c>
      <c r="AH55" s="191">
        <f>IF(AVERIAS!$J$2="INVIERNO",VLOOKUP($O55,'H. INV.'!$AK$10:$AT$271,2,FALSE),VLOOKUP($O55,'H. VER.'!$AK$10:$AT$171,2,FALSE))</f>
        <v>0</v>
      </c>
      <c r="AI55" s="191">
        <f>IF(AVERIAS!$J$2="INVIERNO",VLOOKUP($O55,'H. INV.'!$AK$10:$AT$271,9,FALSE),VLOOKUP($O55,'H. VER.'!$AK$10:$AT$171,9,FALSE))</f>
        <v>0</v>
      </c>
      <c r="AJ55" s="191">
        <f>IF(AVERIAS!$J$2="INVIERNO",VLOOKUP($O55,'H. INV.'!$AK$10:$AT$271,10,FALSE),VLOOKUP($O55,'H. VER.'!$AK$10:$AT$171,10,FALSE))</f>
        <v>0</v>
      </c>
      <c r="AK55" s="191">
        <f>IF(AVERIAS!$J$2="INVIERNO",VLOOKUP($O55,'H. INV.'!$AK$10:$AU$271,11,FALSE),VLOOKUP($O55,'H. VER.'!$AK$10:$AU$171,11,FALSE))</f>
        <v>0</v>
      </c>
      <c r="AL55" s="131"/>
      <c r="AN55" s="31" t="str">
        <f>AVERIAS!M54</f>
        <v/>
      </c>
      <c r="AP55" s="209" t="str">
        <f t="shared" si="26"/>
        <v/>
      </c>
      <c r="AQ55" s="213">
        <v>51</v>
      </c>
      <c r="AR55" s="214" t="str">
        <f>IF(AVERIAS!$J$2="INVIERNO",IF(ISNA(IF($E$2="LUNES",VLOOKUP(AQ55,'H. INV.'!$E$9:$G$271,3,FALSE),IF($E$2="SABADO",VLOOKUP(AQ55,'H. INV.'!$U$10:$W$271,3,FALSE),VLOOKUP(AQ55,'H. INV.'!$AK$10:$AM$271,3,FALSE)))),"",(IF($E$2="LUNES",VLOOKUP(AQ55,'H. INV.'!$E$9:$G$271,3,FALSE),IF($E$2="SABADO",VLOOKUP(AQ55,'H. INV.'!$U$10:$W$271,3,FALSE),VLOOKUP(AQ55,'H. INV.'!$AK$10:$AM$271,3,FALSE))))),IF(ISNA(IF($E$2="LUNES",VLOOKUP(AQ55,'H. VER.'!$E$9:$G$171,3,FALSE),IF($E$2="SABADO",VLOOKUP(AQ55,'H. VER.'!$U$10:$W$171,3,FALSE),VLOOKUP(AQ55,'H. VER.'!$AK$10:$AM$171,3,FALSE)))),"",(IF($E$2="LUNES",VLOOKUP(AQ55,'H. VER.'!$E$9:$G$171,3,FALSE),IF($E$2="SABADO",VLOOKUP(AQ55,'H. VER.'!$U$10:$W$171,3,FALSE),VLOOKUP(AQ55,'H. VER.'!$AK$10:$AM$171,3,FALSE))))))</f>
        <v/>
      </c>
      <c r="AS55" s="210" t="str">
        <f t="shared" si="29"/>
        <v/>
      </c>
      <c r="AT55" s="211" t="str">
        <f t="shared" si="23"/>
        <v/>
      </c>
      <c r="AU55" s="210" t="str">
        <f t="shared" si="24"/>
        <v/>
      </c>
      <c r="AV55" s="212" t="str">
        <f t="shared" si="25"/>
        <v/>
      </c>
      <c r="AX55" s="319">
        <v>52</v>
      </c>
      <c r="AY55" s="319" t="str">
        <f t="shared" si="9"/>
        <v/>
      </c>
      <c r="AZ55" s="322">
        <f t="shared" si="28"/>
        <v>0</v>
      </c>
      <c r="BA55" s="319" t="str">
        <f t="shared" si="10"/>
        <v/>
      </c>
      <c r="BB55" s="319" t="str">
        <f t="shared" si="11"/>
        <v/>
      </c>
      <c r="BC55" s="319" t="str">
        <f t="shared" si="12"/>
        <v/>
      </c>
      <c r="BD55" s="321" t="str">
        <f t="shared" si="13"/>
        <v/>
      </c>
      <c r="BE55" s="321" t="str">
        <f t="shared" si="14"/>
        <v/>
      </c>
      <c r="BF55" s="319" t="str">
        <f t="shared" si="15"/>
        <v/>
      </c>
      <c r="BG55" s="316" t="str">
        <f t="shared" si="16"/>
        <v/>
      </c>
      <c r="BH55" s="316" t="str">
        <f t="shared" si="17"/>
        <v/>
      </c>
      <c r="BI55" s="316" t="str">
        <f t="shared" si="18"/>
        <v/>
      </c>
      <c r="BJ55" s="316" t="str">
        <f t="shared" si="19"/>
        <v/>
      </c>
      <c r="BK55" s="316" t="str">
        <f t="shared" si="20"/>
        <v/>
      </c>
      <c r="BL55" s="316" t="str">
        <f t="shared" si="21"/>
        <v/>
      </c>
    </row>
    <row r="56" spans="1:64" ht="12.75" customHeight="1">
      <c r="A56" s="158">
        <f t="shared" si="3"/>
        <v>0</v>
      </c>
      <c r="B56" s="158">
        <f t="shared" si="4"/>
        <v>0</v>
      </c>
      <c r="C56" s="24">
        <f t="shared" si="5"/>
        <v>0</v>
      </c>
      <c r="D56" s="284">
        <f t="shared" si="6"/>
        <v>0</v>
      </c>
      <c r="E56" s="24" t="str">
        <f>IF(AVERIAS!N56="",AVERIAS!M56,AVERIAS!N56)</f>
        <v/>
      </c>
      <c r="F56" s="28"/>
      <c r="G56" s="28"/>
      <c r="H56" s="28"/>
      <c r="I56" s="25" t="str">
        <f t="shared" si="7"/>
        <v/>
      </c>
      <c r="J56" s="286">
        <f t="shared" si="27"/>
        <v>0</v>
      </c>
      <c r="K56" s="119" t="str">
        <f t="shared" si="0"/>
        <v/>
      </c>
      <c r="L56" s="29">
        <f>LOOKUP($D$2,CUADRO!$G$3:$AK$3,CUADRO!G59:AK59)</f>
        <v>0</v>
      </c>
      <c r="M56" s="30" t="str">
        <f>IF(CUADRO!C59="","",CUADRO!C59)</f>
        <v/>
      </c>
      <c r="N56" s="192">
        <v>52</v>
      </c>
      <c r="O56" s="352" t="str">
        <f t="shared" si="22"/>
        <v/>
      </c>
      <c r="P56" s="356"/>
      <c r="Q56" s="115">
        <f>IF(AVERIAS!$J$2="INVIERNO",VLOOKUP($O56,'H. INV.'!$E$10:$N$271,3,FALSE),VLOOKUP($O56,'H. VER.'!$E$10:$N$171,3,FALSE))</f>
        <v>0</v>
      </c>
      <c r="R56" s="115">
        <f>IF(AVERIAS!$J$2="INVIERNO",VLOOKUP($O56,'H. INV.'!$E$10:$N$271,4,FALSE),VLOOKUP($O56,'H. VER.'!$E$10:$N$171,4,FALSE))</f>
        <v>0</v>
      </c>
      <c r="S56" s="115">
        <f>IF(AVERIAS!$J$2="INVIERNO",VLOOKUP($O56,'H. INV.'!$E$10:$N$271,7,FALSE),VLOOKUP($O56,'H. VER.'!$E$10:$N$171,7,FALSE))</f>
        <v>0</v>
      </c>
      <c r="T56" s="191">
        <f>IF(AVERIAS!$J$2="INVIERNO",VLOOKUP($O56,'H. INV.'!$E$10:$N$271,2,FALSE),VLOOKUP($O56,'H. VER.'!$E$10:$N$171,2,FALSE))</f>
        <v>0</v>
      </c>
      <c r="U56" s="191">
        <f>IF(AVERIAS!$J$2="INVIERNO",VLOOKUP($O56,'H. INV.'!$E$10:$N$271,9,FALSE),VLOOKUP($O56,'H. VER.'!$E$10:$N$171,9,FALSE))</f>
        <v>0</v>
      </c>
      <c r="V56" s="191">
        <f>IF(AVERIAS!$J$2="INVIERNO",VLOOKUP($O56,'H. INV.'!$E$10:$N$271,10,FALSE),VLOOKUP($O56,'H. VER.'!$E$10:$N$171,10,FALSE))</f>
        <v>0</v>
      </c>
      <c r="W56" s="191">
        <f>IF(AVERIAS!$J$2="INVIERNO",VLOOKUP($O56,'H. INV.'!$E$10:$O$271,11,FALSE),VLOOKUP($O56,'H. VER.'!$E$10:$O$171,11,FALSE))</f>
        <v>0</v>
      </c>
      <c r="X56" s="115">
        <f>IF(AVERIAS!$J$2="INVIERNO",VLOOKUP($O56,'H. INV.'!$U$10:$AD$271,3,FALSE),VLOOKUP($O56,'H. VER.'!$U$10:$AD$171,3,FALSE))</f>
        <v>0</v>
      </c>
      <c r="Y56" s="115">
        <f>IF(AVERIAS!$J$2="INVIERNO",VLOOKUP($O56,'H. INV.'!$E$10:$N$271,4,FALSE),VLOOKUP($O56,'H. VER.'!$E$10:$N$171,4,FALSE))</f>
        <v>0</v>
      </c>
      <c r="Z56" s="115">
        <f>IF(AVERIAS!$J$2="INVIERNO",VLOOKUP($O56,'H. INV.'!$U$10:$AD$271,7,FALSE),VLOOKUP($O56,'H. VER.'!$U$10:$AD$171,7,FALSE))</f>
        <v>0</v>
      </c>
      <c r="AA56" s="191">
        <f>IF(AVERIAS!$J$2="INVIERNO",VLOOKUP($O56,'H. INV.'!$U$10:$AD$271,2,FALSE),VLOOKUP($O56,'H. VER.'!$U$10:$AD$171,2,FALSE))</f>
        <v>0</v>
      </c>
      <c r="AB56" s="191">
        <f>IF(AVERIAS!$J$2="INVIERNO",VLOOKUP($O56,'H. INV.'!$U$10:$AD$271,9,FALSE),VLOOKUP($O56,'H. VER.'!$U$10:$AD$171,9,FALSE))</f>
        <v>0</v>
      </c>
      <c r="AC56" s="191">
        <f>IF(AVERIAS!$J$2="INVIERNO",VLOOKUP($O56,'H. INV.'!$U$10:$AD$271,10,FALSE),VLOOKUP($O56,'H. VER.'!$U$10:$AD$171,10,FALSE))</f>
        <v>0</v>
      </c>
      <c r="AD56" s="191">
        <f>IF(AVERIAS!$J$2="INVIERNO",VLOOKUP($O56,'H. INV.'!$U$10:$AE$271,11,FALSE),VLOOKUP($O56,'H. VER.'!$U$10:$AE$171,11,FALSE))</f>
        <v>0</v>
      </c>
      <c r="AE56" s="115">
        <f>IF(AVERIAS!$J$2="INVIERNO",VLOOKUP($O56,'H. INV.'!$AK$10:$AT$271,3,FALSE),VLOOKUP($O56,'H. VER.'!$AK$10:$AT$171,3,FALSE))</f>
        <v>0</v>
      </c>
      <c r="AF56" s="115">
        <f>IF(AVERIAS!$J$2="INVIERNO",VLOOKUP($O56,'H. INV.'!$E$10:$N$271,4,FALSE),VLOOKUP($O56,'H. VER.'!$E$10:$N$171,4,FALSE))</f>
        <v>0</v>
      </c>
      <c r="AG56" s="115">
        <f>IF(AVERIAS!$J$2="INVIERNO",VLOOKUP($O56,'H. INV.'!$AK$10:$AT$271,7,FALSE),VLOOKUP($O56,'H. VER.'!$AK$10:$AT$171,7,FALSE))</f>
        <v>0</v>
      </c>
      <c r="AH56" s="191">
        <f>IF(AVERIAS!$J$2="INVIERNO",VLOOKUP($O56,'H. INV.'!$AK$10:$AT$271,2,FALSE),VLOOKUP($O56,'H. VER.'!$AK$10:$AT$171,2,FALSE))</f>
        <v>0</v>
      </c>
      <c r="AI56" s="191">
        <f>IF(AVERIAS!$J$2="INVIERNO",VLOOKUP($O56,'H. INV.'!$AK$10:$AT$271,9,FALSE),VLOOKUP($O56,'H. VER.'!$AK$10:$AT$171,9,FALSE))</f>
        <v>0</v>
      </c>
      <c r="AJ56" s="191">
        <f>IF(AVERIAS!$J$2="INVIERNO",VLOOKUP($O56,'H. INV.'!$AK$10:$AT$271,10,FALSE),VLOOKUP($O56,'H. VER.'!$AK$10:$AT$171,10,FALSE))</f>
        <v>0</v>
      </c>
      <c r="AK56" s="191">
        <f>IF(AVERIAS!$J$2="INVIERNO",VLOOKUP($O56,'H. INV.'!$AK$10:$AU$271,11,FALSE),VLOOKUP($O56,'H. VER.'!$AK$10:$AU$171,11,FALSE))</f>
        <v>0</v>
      </c>
      <c r="AL56" s="131"/>
      <c r="AN56" s="31" t="str">
        <f>AVERIAS!M55</f>
        <v/>
      </c>
      <c r="AP56" s="209" t="str">
        <f t="shared" si="26"/>
        <v/>
      </c>
      <c r="AQ56" s="213">
        <v>52</v>
      </c>
      <c r="AR56" s="214" t="str">
        <f>IF(AVERIAS!$J$2="INVIERNO",IF(ISNA(IF($E$2="LUNES",VLOOKUP(AQ56,'H. INV.'!$E$9:$G$271,3,FALSE),IF($E$2="SABADO",VLOOKUP(AQ56,'H. INV.'!$U$10:$W$271,3,FALSE),VLOOKUP(AQ56,'H. INV.'!$AK$10:$AM$271,3,FALSE)))),"",(IF($E$2="LUNES",VLOOKUP(AQ56,'H. INV.'!$E$9:$G$271,3,FALSE),IF($E$2="SABADO",VLOOKUP(AQ56,'H. INV.'!$U$10:$W$271,3,FALSE),VLOOKUP(AQ56,'H. INV.'!$AK$10:$AM$271,3,FALSE))))),IF(ISNA(IF($E$2="LUNES",VLOOKUP(AQ56,'H. VER.'!$E$9:$G$171,3,FALSE),IF($E$2="SABADO",VLOOKUP(AQ56,'H. VER.'!$U$10:$W$171,3,FALSE),VLOOKUP(AQ56,'H. VER.'!$AK$10:$AM$171,3,FALSE)))),"",(IF($E$2="LUNES",VLOOKUP(AQ56,'H. VER.'!$E$9:$G$171,3,FALSE),IF($E$2="SABADO",VLOOKUP(AQ56,'H. VER.'!$U$10:$W$171,3,FALSE),VLOOKUP(AQ56,'H. VER.'!$AK$10:$AM$171,3,FALSE))))))</f>
        <v/>
      </c>
      <c r="AS56" s="210" t="str">
        <f t="shared" si="29"/>
        <v/>
      </c>
      <c r="AT56" s="211" t="str">
        <f t="shared" si="23"/>
        <v/>
      </c>
      <c r="AU56" s="210" t="str">
        <f t="shared" si="24"/>
        <v/>
      </c>
      <c r="AV56" s="212" t="str">
        <f t="shared" si="25"/>
        <v/>
      </c>
      <c r="AX56" s="319">
        <v>53</v>
      </c>
      <c r="AY56" s="319" t="str">
        <f t="shared" si="9"/>
        <v/>
      </c>
      <c r="AZ56" s="322">
        <f t="shared" si="28"/>
        <v>0</v>
      </c>
      <c r="BA56" s="319" t="str">
        <f t="shared" si="10"/>
        <v/>
      </c>
      <c r="BB56" s="319" t="str">
        <f t="shared" si="11"/>
        <v/>
      </c>
      <c r="BC56" s="319" t="str">
        <f t="shared" si="12"/>
        <v/>
      </c>
      <c r="BD56" s="321" t="str">
        <f t="shared" si="13"/>
        <v/>
      </c>
      <c r="BE56" s="321" t="str">
        <f t="shared" si="14"/>
        <v/>
      </c>
      <c r="BF56" s="319" t="str">
        <f t="shared" si="15"/>
        <v/>
      </c>
      <c r="BG56" s="316" t="str">
        <f t="shared" si="16"/>
        <v/>
      </c>
      <c r="BH56" s="316" t="str">
        <f t="shared" si="17"/>
        <v/>
      </c>
      <c r="BI56" s="316" t="str">
        <f t="shared" si="18"/>
        <v/>
      </c>
      <c r="BJ56" s="316" t="str">
        <f t="shared" si="19"/>
        <v/>
      </c>
      <c r="BK56" s="316" t="str">
        <f t="shared" si="20"/>
        <v/>
      </c>
      <c r="BL56" s="316" t="str">
        <f t="shared" si="21"/>
        <v/>
      </c>
    </row>
    <row r="57" spans="1:64" ht="12.75" customHeight="1">
      <c r="A57" s="158">
        <f t="shared" si="3"/>
        <v>0</v>
      </c>
      <c r="B57" s="158">
        <f t="shared" si="4"/>
        <v>0</v>
      </c>
      <c r="C57" s="24">
        <f t="shared" si="5"/>
        <v>0</v>
      </c>
      <c r="D57" s="284">
        <f t="shared" si="6"/>
        <v>0</v>
      </c>
      <c r="E57" s="24" t="str">
        <f>IF(AVERIAS!N57="",AVERIAS!M57,AVERIAS!N57)</f>
        <v/>
      </c>
      <c r="F57" s="28"/>
      <c r="G57" s="28"/>
      <c r="H57" s="28"/>
      <c r="I57" s="25" t="str">
        <f t="shared" si="7"/>
        <v/>
      </c>
      <c r="J57" s="286">
        <f t="shared" si="27"/>
        <v>0</v>
      </c>
      <c r="K57" s="119" t="str">
        <f t="shared" si="0"/>
        <v/>
      </c>
      <c r="L57" s="29">
        <f>LOOKUP($D$2,CUADRO!$G$3:$AK$3,CUADRO!G60:AK60)</f>
        <v>0</v>
      </c>
      <c r="M57" s="30" t="str">
        <f>IF(CUADRO!C60="","",CUADRO!C60)</f>
        <v/>
      </c>
      <c r="N57" s="192">
        <v>53</v>
      </c>
      <c r="O57" s="352" t="str">
        <f t="shared" si="22"/>
        <v/>
      </c>
      <c r="P57" s="356"/>
      <c r="Q57" s="115">
        <f>IF(AVERIAS!$J$2="INVIERNO",VLOOKUP($O57,'H. INV.'!$E$10:$N$271,3,FALSE),VLOOKUP($O57,'H. VER.'!$E$10:$N$171,3,FALSE))</f>
        <v>0</v>
      </c>
      <c r="R57" s="115">
        <f>IF(AVERIAS!$J$2="INVIERNO",VLOOKUP($O57,'H. INV.'!$E$10:$N$271,4,FALSE),VLOOKUP($O57,'H. VER.'!$E$10:$N$171,4,FALSE))</f>
        <v>0</v>
      </c>
      <c r="S57" s="115">
        <f>IF(AVERIAS!$J$2="INVIERNO",VLOOKUP($O57,'H. INV.'!$E$10:$N$271,7,FALSE),VLOOKUP($O57,'H. VER.'!$E$10:$N$171,7,FALSE))</f>
        <v>0</v>
      </c>
      <c r="T57" s="191">
        <f>IF(AVERIAS!$J$2="INVIERNO",VLOOKUP($O57,'H. INV.'!$E$10:$N$271,2,FALSE),VLOOKUP($O57,'H. VER.'!$E$10:$N$171,2,FALSE))</f>
        <v>0</v>
      </c>
      <c r="U57" s="191">
        <f>IF(AVERIAS!$J$2="INVIERNO",VLOOKUP($O57,'H. INV.'!$E$10:$N$271,9,FALSE),VLOOKUP($O57,'H. VER.'!$E$10:$N$171,9,FALSE))</f>
        <v>0</v>
      </c>
      <c r="V57" s="191">
        <f>IF(AVERIAS!$J$2="INVIERNO",VLOOKUP($O57,'H. INV.'!$E$10:$N$271,10,FALSE),VLOOKUP($O57,'H. VER.'!$E$10:$N$171,10,FALSE))</f>
        <v>0</v>
      </c>
      <c r="W57" s="191">
        <f>IF(AVERIAS!$J$2="INVIERNO",VLOOKUP($O57,'H. INV.'!$E$10:$O$271,11,FALSE),VLOOKUP($O57,'H. VER.'!$E$10:$O$171,11,FALSE))</f>
        <v>0</v>
      </c>
      <c r="X57" s="115">
        <f>IF(AVERIAS!$J$2="INVIERNO",VLOOKUP($O57,'H. INV.'!$U$10:$AD$271,3,FALSE),VLOOKUP($O57,'H. VER.'!$U$10:$AD$171,3,FALSE))</f>
        <v>0</v>
      </c>
      <c r="Y57" s="115">
        <f>IF(AVERIAS!$J$2="INVIERNO",VLOOKUP($O57,'H. INV.'!$E$10:$N$271,4,FALSE),VLOOKUP($O57,'H. VER.'!$E$10:$N$171,4,FALSE))</f>
        <v>0</v>
      </c>
      <c r="Z57" s="115">
        <f>IF(AVERIAS!$J$2="INVIERNO",VLOOKUP($O57,'H. INV.'!$U$10:$AD$271,7,FALSE),VLOOKUP($O57,'H. VER.'!$U$10:$AD$171,7,FALSE))</f>
        <v>0</v>
      </c>
      <c r="AA57" s="191">
        <f>IF(AVERIAS!$J$2="INVIERNO",VLOOKUP($O57,'H. INV.'!$U$10:$AD$271,2,FALSE),VLOOKUP($O57,'H. VER.'!$U$10:$AD$171,2,FALSE))</f>
        <v>0</v>
      </c>
      <c r="AB57" s="191">
        <f>IF(AVERIAS!$J$2="INVIERNO",VLOOKUP($O57,'H. INV.'!$U$10:$AD$271,9,FALSE),VLOOKUP($O57,'H. VER.'!$U$10:$AD$171,9,FALSE))</f>
        <v>0</v>
      </c>
      <c r="AC57" s="191">
        <f>IF(AVERIAS!$J$2="INVIERNO",VLOOKUP($O57,'H. INV.'!$U$10:$AD$271,10,FALSE),VLOOKUP($O57,'H. VER.'!$U$10:$AD$171,10,FALSE))</f>
        <v>0</v>
      </c>
      <c r="AD57" s="191">
        <f>IF(AVERIAS!$J$2="INVIERNO",VLOOKUP($O57,'H. INV.'!$U$10:$AE$271,11,FALSE),VLOOKUP($O57,'H. VER.'!$U$10:$AE$171,11,FALSE))</f>
        <v>0</v>
      </c>
      <c r="AE57" s="115">
        <f>IF(AVERIAS!$J$2="INVIERNO",VLOOKUP($O57,'H. INV.'!$AK$10:$AT$271,3,FALSE),VLOOKUP($O57,'H. VER.'!$AK$10:$AT$171,3,FALSE))</f>
        <v>0</v>
      </c>
      <c r="AF57" s="115">
        <f>IF(AVERIAS!$J$2="INVIERNO",VLOOKUP($O57,'H. INV.'!$E$10:$N$271,4,FALSE),VLOOKUP($O57,'H. VER.'!$E$10:$N$171,4,FALSE))</f>
        <v>0</v>
      </c>
      <c r="AG57" s="115">
        <f>IF(AVERIAS!$J$2="INVIERNO",VLOOKUP($O57,'H. INV.'!$AK$10:$AT$271,7,FALSE),VLOOKUP($O57,'H. VER.'!$AK$10:$AT$171,7,FALSE))</f>
        <v>0</v>
      </c>
      <c r="AH57" s="191">
        <f>IF(AVERIAS!$J$2="INVIERNO",VLOOKUP($O57,'H. INV.'!$AK$10:$AT$271,2,FALSE),VLOOKUP($O57,'H. VER.'!$AK$10:$AT$171,2,FALSE))</f>
        <v>0</v>
      </c>
      <c r="AI57" s="191">
        <f>IF(AVERIAS!$J$2="INVIERNO",VLOOKUP($O57,'H. INV.'!$AK$10:$AT$271,9,FALSE),VLOOKUP($O57,'H. VER.'!$AK$10:$AT$171,9,FALSE))</f>
        <v>0</v>
      </c>
      <c r="AJ57" s="191">
        <f>IF(AVERIAS!$J$2="INVIERNO",VLOOKUP($O57,'H. INV.'!$AK$10:$AT$271,10,FALSE),VLOOKUP($O57,'H. VER.'!$AK$10:$AT$171,10,FALSE))</f>
        <v>0</v>
      </c>
      <c r="AK57" s="191">
        <f>IF(AVERIAS!$J$2="INVIERNO",VLOOKUP($O57,'H. INV.'!$AK$10:$AU$271,11,FALSE),VLOOKUP($O57,'H. VER.'!$AK$10:$AU$171,11,FALSE))</f>
        <v>0</v>
      </c>
      <c r="AL57" s="131"/>
      <c r="AN57" s="31" t="str">
        <f>AVERIAS!M56</f>
        <v/>
      </c>
      <c r="AP57" s="209" t="str">
        <f t="shared" si="26"/>
        <v/>
      </c>
      <c r="AQ57" s="213">
        <v>53</v>
      </c>
      <c r="AR57" s="214" t="str">
        <f>IF(AVERIAS!$J$2="INVIERNO",IF(ISNA(IF($E$2="LUNES",VLOOKUP(AQ57,'H. INV.'!$E$9:$G$271,3,FALSE),IF($E$2="SABADO",VLOOKUP(AQ57,'H. INV.'!$U$10:$W$271,3,FALSE),VLOOKUP(AQ57,'H. INV.'!$AK$10:$AM$271,3,FALSE)))),"",(IF($E$2="LUNES",VLOOKUP(AQ57,'H. INV.'!$E$9:$G$271,3,FALSE),IF($E$2="SABADO",VLOOKUP(AQ57,'H. INV.'!$U$10:$W$271,3,FALSE),VLOOKUP(AQ57,'H. INV.'!$AK$10:$AM$271,3,FALSE))))),IF(ISNA(IF($E$2="LUNES",VLOOKUP(AQ57,'H. VER.'!$E$9:$G$171,3,FALSE),IF($E$2="SABADO",VLOOKUP(AQ57,'H. VER.'!$U$10:$W$171,3,FALSE),VLOOKUP(AQ57,'H. VER.'!$AK$10:$AM$171,3,FALSE)))),"",(IF($E$2="LUNES",VLOOKUP(AQ57,'H. VER.'!$E$9:$G$171,3,FALSE),IF($E$2="SABADO",VLOOKUP(AQ57,'H. VER.'!$U$10:$W$171,3,FALSE),VLOOKUP(AQ57,'H. VER.'!$AK$10:$AM$171,3,FALSE))))))</f>
        <v/>
      </c>
      <c r="AS57" s="210" t="str">
        <f t="shared" si="29"/>
        <v/>
      </c>
      <c r="AT57" s="211" t="str">
        <f t="shared" si="23"/>
        <v/>
      </c>
      <c r="AU57" s="210" t="str">
        <f t="shared" si="24"/>
        <v/>
      </c>
      <c r="AV57" s="212" t="str">
        <f t="shared" si="25"/>
        <v/>
      </c>
      <c r="AX57" s="319">
        <v>54</v>
      </c>
      <c r="AY57" s="319" t="str">
        <f t="shared" si="9"/>
        <v/>
      </c>
      <c r="AZ57" s="322">
        <f t="shared" si="28"/>
        <v>0</v>
      </c>
      <c r="BA57" s="319" t="str">
        <f t="shared" si="10"/>
        <v/>
      </c>
      <c r="BB57" s="319" t="str">
        <f t="shared" si="11"/>
        <v/>
      </c>
      <c r="BC57" s="319" t="str">
        <f t="shared" si="12"/>
        <v/>
      </c>
      <c r="BD57" s="321" t="str">
        <f t="shared" si="13"/>
        <v/>
      </c>
      <c r="BE57" s="321" t="str">
        <f t="shared" si="14"/>
        <v/>
      </c>
      <c r="BF57" s="319" t="str">
        <f t="shared" si="15"/>
        <v/>
      </c>
      <c r="BG57" s="316" t="str">
        <f t="shared" si="16"/>
        <v/>
      </c>
      <c r="BH57" s="316" t="str">
        <f t="shared" si="17"/>
        <v/>
      </c>
      <c r="BI57" s="316" t="str">
        <f t="shared" si="18"/>
        <v/>
      </c>
      <c r="BJ57" s="316" t="str">
        <f t="shared" si="19"/>
        <v/>
      </c>
      <c r="BK57" s="316" t="str">
        <f t="shared" si="20"/>
        <v/>
      </c>
      <c r="BL57" s="316" t="str">
        <f t="shared" si="21"/>
        <v/>
      </c>
    </row>
    <row r="58" spans="1:64" ht="12.75" customHeight="1">
      <c r="A58" s="158">
        <f t="shared" si="3"/>
        <v>0</v>
      </c>
      <c r="B58" s="158">
        <f t="shared" si="4"/>
        <v>0</v>
      </c>
      <c r="C58" s="24">
        <f t="shared" si="5"/>
        <v>0</v>
      </c>
      <c r="D58" s="284">
        <f t="shared" si="6"/>
        <v>0</v>
      </c>
      <c r="E58" s="24" t="str">
        <f>IF(AVERIAS!N58="",AVERIAS!M58,AVERIAS!N58)</f>
        <v/>
      </c>
      <c r="F58" s="28"/>
      <c r="G58" s="28"/>
      <c r="H58" s="28"/>
      <c r="I58" s="25" t="str">
        <f t="shared" si="7"/>
        <v/>
      </c>
      <c r="J58" s="286">
        <f t="shared" si="27"/>
        <v>0</v>
      </c>
      <c r="K58" s="119" t="str">
        <f t="shared" si="0"/>
        <v/>
      </c>
      <c r="L58" s="29">
        <f>LOOKUP($D$2,CUADRO!$G$3:$AK$3,CUADRO!G61:AK61)</f>
        <v>0</v>
      </c>
      <c r="M58" s="30" t="str">
        <f>IF(CUADRO!C61="","",CUADRO!C61)</f>
        <v/>
      </c>
      <c r="N58" s="192">
        <v>54</v>
      </c>
      <c r="O58" s="352" t="str">
        <f t="shared" si="22"/>
        <v/>
      </c>
      <c r="P58" s="356"/>
      <c r="Q58" s="115">
        <f>IF(AVERIAS!$J$2="INVIERNO",VLOOKUP($O58,'H. INV.'!$E$10:$N$271,3,FALSE),VLOOKUP($O58,'H. VER.'!$E$10:$N$171,3,FALSE))</f>
        <v>0</v>
      </c>
      <c r="R58" s="115">
        <f>IF(AVERIAS!$J$2="INVIERNO",VLOOKUP($O58,'H. INV.'!$E$10:$N$271,4,FALSE),VLOOKUP($O58,'H. VER.'!$E$10:$N$171,4,FALSE))</f>
        <v>0</v>
      </c>
      <c r="S58" s="115">
        <f>IF(AVERIAS!$J$2="INVIERNO",VLOOKUP($O58,'H. INV.'!$E$10:$N$271,7,FALSE),VLOOKUP($O58,'H. VER.'!$E$10:$N$171,7,FALSE))</f>
        <v>0</v>
      </c>
      <c r="T58" s="191">
        <f>IF(AVERIAS!$J$2="INVIERNO",VLOOKUP($O58,'H. INV.'!$E$10:$N$271,2,FALSE),VLOOKUP($O58,'H. VER.'!$E$10:$N$171,2,FALSE))</f>
        <v>0</v>
      </c>
      <c r="U58" s="191">
        <f>IF(AVERIAS!$J$2="INVIERNO",VLOOKUP($O58,'H. INV.'!$E$10:$N$271,9,FALSE),VLOOKUP($O58,'H. VER.'!$E$10:$N$171,9,FALSE))</f>
        <v>0</v>
      </c>
      <c r="V58" s="191">
        <f>IF(AVERIAS!$J$2="INVIERNO",VLOOKUP($O58,'H. INV.'!$E$10:$N$271,10,FALSE),VLOOKUP($O58,'H. VER.'!$E$10:$N$171,10,FALSE))</f>
        <v>0</v>
      </c>
      <c r="W58" s="191">
        <f>IF(AVERIAS!$J$2="INVIERNO",VLOOKUP($O58,'H. INV.'!$E$10:$O$271,11,FALSE),VLOOKUP($O58,'H. VER.'!$E$10:$O$171,11,FALSE))</f>
        <v>0</v>
      </c>
      <c r="X58" s="115">
        <f>IF(AVERIAS!$J$2="INVIERNO",VLOOKUP($O58,'H. INV.'!$U$10:$AD$271,3,FALSE),VLOOKUP($O58,'H. VER.'!$U$10:$AD$171,3,FALSE))</f>
        <v>0</v>
      </c>
      <c r="Y58" s="115">
        <f>IF(AVERIAS!$J$2="INVIERNO",VLOOKUP($O58,'H. INV.'!$E$10:$N$271,4,FALSE),VLOOKUP($O58,'H. VER.'!$E$10:$N$171,4,FALSE))</f>
        <v>0</v>
      </c>
      <c r="Z58" s="115">
        <f>IF(AVERIAS!$J$2="INVIERNO",VLOOKUP($O58,'H. INV.'!$U$10:$AD$271,7,FALSE),VLOOKUP($O58,'H. VER.'!$U$10:$AD$171,7,FALSE))</f>
        <v>0</v>
      </c>
      <c r="AA58" s="191">
        <f>IF(AVERIAS!$J$2="INVIERNO",VLOOKUP($O58,'H. INV.'!$U$10:$AD$271,2,FALSE),VLOOKUP($O58,'H. VER.'!$U$10:$AD$171,2,FALSE))</f>
        <v>0</v>
      </c>
      <c r="AB58" s="191">
        <f>IF(AVERIAS!$J$2="INVIERNO",VLOOKUP($O58,'H. INV.'!$U$10:$AD$271,9,FALSE),VLOOKUP($O58,'H. VER.'!$U$10:$AD$171,9,FALSE))</f>
        <v>0</v>
      </c>
      <c r="AC58" s="191">
        <f>IF(AVERIAS!$J$2="INVIERNO",VLOOKUP($O58,'H. INV.'!$U$10:$AD$271,10,FALSE),VLOOKUP($O58,'H. VER.'!$U$10:$AD$171,10,FALSE))</f>
        <v>0</v>
      </c>
      <c r="AD58" s="191">
        <f>IF(AVERIAS!$J$2="INVIERNO",VLOOKUP($O58,'H. INV.'!$U$10:$AE$271,11,FALSE),VLOOKUP($O58,'H. VER.'!$U$10:$AE$171,11,FALSE))</f>
        <v>0</v>
      </c>
      <c r="AE58" s="115">
        <f>IF(AVERIAS!$J$2="INVIERNO",VLOOKUP($O58,'H. INV.'!$AK$10:$AT$271,3,FALSE),VLOOKUP($O58,'H. VER.'!$AK$10:$AT$171,3,FALSE))</f>
        <v>0</v>
      </c>
      <c r="AF58" s="115">
        <f>IF(AVERIAS!$J$2="INVIERNO",VLOOKUP($O58,'H. INV.'!$E$10:$N$271,4,FALSE),VLOOKUP($O58,'H. VER.'!$E$10:$N$171,4,FALSE))</f>
        <v>0</v>
      </c>
      <c r="AG58" s="115">
        <f>IF(AVERIAS!$J$2="INVIERNO",VLOOKUP($O58,'H. INV.'!$AK$10:$AT$271,7,FALSE),VLOOKUP($O58,'H. VER.'!$AK$10:$AT$171,7,FALSE))</f>
        <v>0</v>
      </c>
      <c r="AH58" s="191">
        <f>IF(AVERIAS!$J$2="INVIERNO",VLOOKUP($O58,'H. INV.'!$AK$10:$AT$271,2,FALSE),VLOOKUP($O58,'H. VER.'!$AK$10:$AT$171,2,FALSE))</f>
        <v>0</v>
      </c>
      <c r="AI58" s="191">
        <f>IF(AVERIAS!$J$2="INVIERNO",VLOOKUP($O58,'H. INV.'!$AK$10:$AT$271,9,FALSE),VLOOKUP($O58,'H. VER.'!$AK$10:$AT$171,9,FALSE))</f>
        <v>0</v>
      </c>
      <c r="AJ58" s="191">
        <f>IF(AVERIAS!$J$2="INVIERNO",VLOOKUP($O58,'H. INV.'!$AK$10:$AT$271,10,FALSE),VLOOKUP($O58,'H. VER.'!$AK$10:$AT$171,10,FALSE))</f>
        <v>0</v>
      </c>
      <c r="AK58" s="191">
        <f>IF(AVERIAS!$J$2="INVIERNO",VLOOKUP($O58,'H. INV.'!$AK$10:$AU$271,11,FALSE),VLOOKUP($O58,'H. VER.'!$AK$10:$AU$171,11,FALSE))</f>
        <v>0</v>
      </c>
      <c r="AL58" s="131"/>
      <c r="AN58" s="31" t="str">
        <f>AVERIAS!M57</f>
        <v/>
      </c>
      <c r="AP58" s="209" t="str">
        <f t="shared" si="26"/>
        <v/>
      </c>
      <c r="AQ58" s="213">
        <v>54</v>
      </c>
      <c r="AR58" s="214" t="str">
        <f>IF(AVERIAS!$J$2="INVIERNO",IF(ISNA(IF($E$2="LUNES",VLOOKUP(AQ58,'H. INV.'!$E$9:$G$271,3,FALSE),IF($E$2="SABADO",VLOOKUP(AQ58,'H. INV.'!$U$10:$W$271,3,FALSE),VLOOKUP(AQ58,'H. INV.'!$AK$10:$AM$271,3,FALSE)))),"",(IF($E$2="LUNES",VLOOKUP(AQ58,'H. INV.'!$E$9:$G$271,3,FALSE),IF($E$2="SABADO",VLOOKUP(AQ58,'H. INV.'!$U$10:$W$271,3,FALSE),VLOOKUP(AQ58,'H. INV.'!$AK$10:$AM$271,3,FALSE))))),IF(ISNA(IF($E$2="LUNES",VLOOKUP(AQ58,'H. VER.'!$E$9:$G$171,3,FALSE),IF($E$2="SABADO",VLOOKUP(AQ58,'H. VER.'!$U$10:$W$171,3,FALSE),VLOOKUP(AQ58,'H. VER.'!$AK$10:$AM$171,3,FALSE)))),"",(IF($E$2="LUNES",VLOOKUP(AQ58,'H. VER.'!$E$9:$G$171,3,FALSE),IF($E$2="SABADO",VLOOKUP(AQ58,'H. VER.'!$U$10:$W$171,3,FALSE),VLOOKUP(AQ58,'H. VER.'!$AK$10:$AM$171,3,FALSE))))))</f>
        <v/>
      </c>
      <c r="AS58" s="210" t="str">
        <f t="shared" si="29"/>
        <v/>
      </c>
      <c r="AT58" s="211" t="str">
        <f t="shared" si="23"/>
        <v/>
      </c>
      <c r="AU58" s="210" t="str">
        <f t="shared" si="24"/>
        <v/>
      </c>
      <c r="AV58" s="212" t="str">
        <f t="shared" si="25"/>
        <v/>
      </c>
      <c r="AX58" s="319">
        <v>55</v>
      </c>
      <c r="AY58" s="319" t="str">
        <f t="shared" si="9"/>
        <v/>
      </c>
      <c r="AZ58" s="322">
        <f t="shared" si="28"/>
        <v>0</v>
      </c>
      <c r="BA58" s="319" t="str">
        <f t="shared" si="10"/>
        <v/>
      </c>
      <c r="BB58" s="319" t="str">
        <f t="shared" si="11"/>
        <v/>
      </c>
      <c r="BC58" s="319" t="str">
        <f t="shared" si="12"/>
        <v/>
      </c>
      <c r="BD58" s="321" t="str">
        <f t="shared" si="13"/>
        <v/>
      </c>
      <c r="BE58" s="321" t="str">
        <f t="shared" si="14"/>
        <v/>
      </c>
      <c r="BF58" s="319" t="str">
        <f t="shared" si="15"/>
        <v/>
      </c>
      <c r="BG58" s="316" t="str">
        <f t="shared" si="16"/>
        <v/>
      </c>
      <c r="BH58" s="316" t="str">
        <f t="shared" si="17"/>
        <v/>
      </c>
      <c r="BI58" s="316" t="str">
        <f t="shared" si="18"/>
        <v/>
      </c>
      <c r="BJ58" s="316" t="str">
        <f t="shared" si="19"/>
        <v/>
      </c>
      <c r="BK58" s="316" t="str">
        <f t="shared" si="20"/>
        <v/>
      </c>
      <c r="BL58" s="316" t="str">
        <f t="shared" si="21"/>
        <v/>
      </c>
    </row>
    <row r="59" spans="1:64" ht="12.75" customHeight="1" thickBot="1">
      <c r="A59" s="29"/>
      <c r="D59" s="285"/>
      <c r="K59" s="119" t="str">
        <f t="shared" si="0"/>
        <v/>
      </c>
      <c r="L59" s="29">
        <f>LOOKUP($D$2,CUADRO!$G$3:$AK$3,CUADRO!G62:AK62)</f>
        <v>0</v>
      </c>
      <c r="M59" s="30" t="str">
        <f>IF(CUADRO!C62="","",CUADRO!C62)</f>
        <v/>
      </c>
      <c r="N59" s="195">
        <v>55</v>
      </c>
      <c r="O59" s="353" t="str">
        <f t="shared" si="22"/>
        <v/>
      </c>
      <c r="P59" s="356"/>
      <c r="Q59" s="115">
        <f>IF(AVERIAS!$J$2="INVIERNO",VLOOKUP($O59,'H. INV.'!$E$10:$N$271,3,FALSE),VLOOKUP($O59,'H. VER.'!$E$10:$N$171,3,FALSE))</f>
        <v>0</v>
      </c>
      <c r="R59" s="115">
        <f>IF(AVERIAS!$J$2="INVIERNO",VLOOKUP($O59,'H. INV.'!$E$10:$N$271,4,FALSE),VLOOKUP($O59,'H. VER.'!$E$10:$N$171,4,FALSE))</f>
        <v>0</v>
      </c>
      <c r="S59" s="115">
        <f>IF(AVERIAS!$J$2="INVIERNO",VLOOKUP($O59,'H. INV.'!$E$10:$N$271,7,FALSE),VLOOKUP($O59,'H. VER.'!$E$10:$N$171,7,FALSE))</f>
        <v>0</v>
      </c>
      <c r="T59" s="191">
        <f>IF(AVERIAS!$J$2="INVIERNO",VLOOKUP($O59,'H. INV.'!$E$10:$N$271,2,FALSE),VLOOKUP($O59,'H. VER.'!$E$10:$N$171,2,FALSE))</f>
        <v>0</v>
      </c>
      <c r="U59" s="191">
        <f>IF(AVERIAS!$J$2="INVIERNO",VLOOKUP($O59,'H. INV.'!$E$10:$N$271,9,FALSE),VLOOKUP($O59,'H. VER.'!$E$10:$N$171,9,FALSE))</f>
        <v>0</v>
      </c>
      <c r="V59" s="191">
        <f>IF(AVERIAS!$J$2="INVIERNO",VLOOKUP($O59,'H. INV.'!$E$10:$N$271,10,FALSE),VLOOKUP($O59,'H. VER.'!$E$10:$N$171,10,FALSE))</f>
        <v>0</v>
      </c>
      <c r="W59" s="191">
        <f>IF(AVERIAS!$J$2="INVIERNO",VLOOKUP($O59,'H. INV.'!$E$10:$O$271,11,FALSE),VLOOKUP($O59,'H. VER.'!$E$10:$O$171,11,FALSE))</f>
        <v>0</v>
      </c>
      <c r="X59" s="115">
        <f>IF(AVERIAS!$J$2="INVIERNO",VLOOKUP($O59,'H. INV.'!$U$10:$AD$271,3,FALSE),VLOOKUP($O59,'H. VER.'!$U$10:$AD$171,3,FALSE))</f>
        <v>0</v>
      </c>
      <c r="Y59" s="115">
        <f>IF(AVERIAS!$J$2="INVIERNO",VLOOKUP($O59,'H. INV.'!$E$10:$N$271,4,FALSE),VLOOKUP($O59,'H. VER.'!$E$10:$N$171,4,FALSE))</f>
        <v>0</v>
      </c>
      <c r="Z59" s="115">
        <f>IF(AVERIAS!$J$2="INVIERNO",VLOOKUP($O59,'H. INV.'!$U$10:$AD$271,7,FALSE),VLOOKUP($O59,'H. VER.'!$U$10:$AD$171,7,FALSE))</f>
        <v>0</v>
      </c>
      <c r="AA59" s="191">
        <f>IF(AVERIAS!$J$2="INVIERNO",VLOOKUP($O59,'H. INV.'!$U$10:$AD$271,2,FALSE),VLOOKUP($O59,'H. VER.'!$U$10:$AD$171,2,FALSE))</f>
        <v>0</v>
      </c>
      <c r="AB59" s="191">
        <f>IF(AVERIAS!$J$2="INVIERNO",VLOOKUP($O59,'H. INV.'!$U$10:$AD$271,9,FALSE),VLOOKUP($O59,'H. VER.'!$U$10:$AD$171,9,FALSE))</f>
        <v>0</v>
      </c>
      <c r="AC59" s="191">
        <f>IF(AVERIAS!$J$2="INVIERNO",VLOOKUP($O59,'H. INV.'!$U$10:$AD$271,10,FALSE),VLOOKUP($O59,'H. VER.'!$U$10:$AD$171,10,FALSE))</f>
        <v>0</v>
      </c>
      <c r="AD59" s="191">
        <f>IF(AVERIAS!$J$2="INVIERNO",VLOOKUP($O59,'H. INV.'!$U$10:$AE$271,11,FALSE),VLOOKUP($O59,'H. VER.'!$U$10:$AE$171,11,FALSE))</f>
        <v>0</v>
      </c>
      <c r="AE59" s="115">
        <f>IF(AVERIAS!$J$2="INVIERNO",VLOOKUP($O59,'H. INV.'!$AK$10:$AT$271,3,FALSE),VLOOKUP($O59,'H. VER.'!$AK$10:$AT$171,3,FALSE))</f>
        <v>0</v>
      </c>
      <c r="AF59" s="115">
        <f>IF(AVERIAS!$J$2="INVIERNO",VLOOKUP($O59,'H. INV.'!$E$10:$N$271,4,FALSE),VLOOKUP($O59,'H. VER.'!$E$10:$N$171,4,FALSE))</f>
        <v>0</v>
      </c>
      <c r="AG59" s="115">
        <f>IF(AVERIAS!$J$2="INVIERNO",VLOOKUP($O59,'H. INV.'!$AK$10:$AT$271,7,FALSE),VLOOKUP($O59,'H. VER.'!$AK$10:$AT$171,7,FALSE))</f>
        <v>0</v>
      </c>
      <c r="AH59" s="191">
        <f>IF(AVERIAS!$J$2="INVIERNO",VLOOKUP($O59,'H. INV.'!$AK$10:$AT$271,2,FALSE),VLOOKUP($O59,'H. VER.'!$AK$10:$AT$171,2,FALSE))</f>
        <v>0</v>
      </c>
      <c r="AI59" s="191">
        <f>IF(AVERIAS!$J$2="INVIERNO",VLOOKUP($O59,'H. INV.'!$AK$10:$AT$271,9,FALSE),VLOOKUP($O59,'H. VER.'!$AK$10:$AT$171,9,FALSE))</f>
        <v>0</v>
      </c>
      <c r="AJ59" s="191">
        <f>IF(AVERIAS!$J$2="INVIERNO",VLOOKUP($O59,'H. INV.'!$AK$10:$AT$271,10,FALSE),VLOOKUP($O59,'H. VER.'!$AK$10:$AT$171,10,FALSE))</f>
        <v>0</v>
      </c>
      <c r="AK59" s="191">
        <f>IF(AVERIAS!$J$2="INVIERNO",VLOOKUP($O59,'H. INV.'!$AK$10:$AU$271,11,FALSE),VLOOKUP($O59,'H. VER.'!$AK$10:$AU$171,11,FALSE))</f>
        <v>0</v>
      </c>
      <c r="AL59" s="131"/>
      <c r="AN59" s="31" t="str">
        <f>AVERIAS!M58</f>
        <v/>
      </c>
      <c r="AP59" s="209" t="str">
        <f t="shared" si="26"/>
        <v/>
      </c>
      <c r="AQ59" s="213">
        <v>55</v>
      </c>
      <c r="AR59" s="214" t="str">
        <f>IF(AVERIAS!$J$2="INVIERNO",IF(ISNA(IF($E$2="LUNES",VLOOKUP(AQ59,'H. INV.'!$E$9:$G$271,3,FALSE),IF($E$2="SABADO",VLOOKUP(AQ59,'H. INV.'!$U$10:$W$271,3,FALSE),VLOOKUP(AQ59,'H. INV.'!$AK$10:$AM$271,3,FALSE)))),"",(IF($E$2="LUNES",VLOOKUP(AQ59,'H. INV.'!$E$9:$G$271,3,FALSE),IF($E$2="SABADO",VLOOKUP(AQ59,'H. INV.'!$U$10:$W$271,3,FALSE),VLOOKUP(AQ59,'H. INV.'!$AK$10:$AM$271,3,FALSE))))),IF(ISNA(IF($E$2="LUNES",VLOOKUP(AQ59,'H. VER.'!$E$9:$G$171,3,FALSE),IF($E$2="SABADO",VLOOKUP(AQ59,'H. VER.'!$U$10:$W$171,3,FALSE),VLOOKUP(AQ59,'H. VER.'!$AK$10:$AM$171,3,FALSE)))),"",(IF($E$2="LUNES",VLOOKUP(AQ59,'H. VER.'!$E$9:$G$171,3,FALSE),IF($E$2="SABADO",VLOOKUP(AQ59,'H. VER.'!$U$10:$W$171,3,FALSE),VLOOKUP(AQ59,'H. VER.'!$AK$10:$AM$171,3,FALSE))))))</f>
        <v/>
      </c>
      <c r="AS59" s="210" t="str">
        <f t="shared" si="29"/>
        <v/>
      </c>
      <c r="AT59" s="211" t="str">
        <f t="shared" si="23"/>
        <v/>
      </c>
      <c r="AU59" s="210" t="str">
        <f t="shared" si="24"/>
        <v/>
      </c>
      <c r="AV59" s="212" t="str">
        <f t="shared" si="25"/>
        <v/>
      </c>
      <c r="AX59" s="319">
        <v>56</v>
      </c>
      <c r="AY59" s="319" t="str">
        <f t="shared" si="9"/>
        <v/>
      </c>
      <c r="AZ59" s="322"/>
      <c r="BA59" s="319" t="str">
        <f t="shared" si="10"/>
        <v/>
      </c>
      <c r="BB59" s="319" t="str">
        <f t="shared" si="11"/>
        <v/>
      </c>
      <c r="BC59" s="319" t="str">
        <f t="shared" si="12"/>
        <v/>
      </c>
      <c r="BD59" s="321" t="str">
        <f t="shared" si="13"/>
        <v/>
      </c>
      <c r="BE59" s="321" t="str">
        <f t="shared" si="14"/>
        <v/>
      </c>
      <c r="BF59" s="319" t="str">
        <f t="shared" si="15"/>
        <v/>
      </c>
      <c r="BG59" s="316" t="str">
        <f t="shared" si="16"/>
        <v/>
      </c>
      <c r="BH59" s="316" t="str">
        <f t="shared" si="17"/>
        <v/>
      </c>
      <c r="BI59" s="316" t="str">
        <f t="shared" si="18"/>
        <v/>
      </c>
      <c r="BJ59" s="316" t="str">
        <f t="shared" si="19"/>
        <v/>
      </c>
      <c r="BK59" s="316" t="str">
        <f t="shared" si="20"/>
        <v/>
      </c>
      <c r="BL59" s="316" t="str">
        <f t="shared" si="21"/>
        <v/>
      </c>
    </row>
    <row r="60" spans="1:64" ht="12.75" customHeight="1" thickBot="1">
      <c r="B60" s="642" t="str">
        <f>B1</f>
        <v>SERVICIOS Y CONDUCTORES DIA</v>
      </c>
      <c r="C60" s="642"/>
      <c r="D60" s="642"/>
      <c r="E60" s="642"/>
      <c r="F60" s="642" t="str">
        <f>F1</f>
        <v>DOMINGO</v>
      </c>
      <c r="G60" s="642"/>
      <c r="H60" s="11"/>
      <c r="I60" s="11">
        <f>I1</f>
        <v>1</v>
      </c>
      <c r="J60" s="11" t="str">
        <f>J1</f>
        <v>ENERO-2023</v>
      </c>
      <c r="K60" s="119" t="str">
        <f t="shared" si="0"/>
        <v/>
      </c>
      <c r="L60" s="29">
        <f>LOOKUP($D$2,CUADRO!$G$3:$AK$3,CUADRO!G63:AK63)</f>
        <v>0</v>
      </c>
      <c r="M60" s="30" t="str">
        <f>IF(CUADRO!C63="","",CUADRO!C63)</f>
        <v/>
      </c>
      <c r="N60" s="626" t="s">
        <v>139</v>
      </c>
      <c r="O60" s="627"/>
      <c r="P60" s="356"/>
      <c r="Q60" s="105" t="s">
        <v>132</v>
      </c>
      <c r="R60" s="105" t="s">
        <v>202</v>
      </c>
      <c r="S60" s="106" t="s">
        <v>122</v>
      </c>
      <c r="T60" s="106" t="s">
        <v>15</v>
      </c>
      <c r="U60" s="106" t="s">
        <v>16</v>
      </c>
      <c r="V60" s="114" t="s">
        <v>18</v>
      </c>
      <c r="W60" s="317" t="s">
        <v>198</v>
      </c>
      <c r="X60" s="106" t="s">
        <v>132</v>
      </c>
      <c r="Y60" s="105" t="s">
        <v>202</v>
      </c>
      <c r="Z60" s="106" t="s">
        <v>122</v>
      </c>
      <c r="AA60" s="106" t="s">
        <v>15</v>
      </c>
      <c r="AB60" s="106" t="s">
        <v>16</v>
      </c>
      <c r="AC60" s="114" t="s">
        <v>18</v>
      </c>
      <c r="AD60" s="317" t="s">
        <v>198</v>
      </c>
      <c r="AE60" s="106" t="s">
        <v>132</v>
      </c>
      <c r="AF60" s="105" t="s">
        <v>202</v>
      </c>
      <c r="AG60" s="106" t="s">
        <v>122</v>
      </c>
      <c r="AH60" s="106" t="s">
        <v>15</v>
      </c>
      <c r="AI60" s="106" t="s">
        <v>16</v>
      </c>
      <c r="AJ60" s="114" t="s">
        <v>18</v>
      </c>
      <c r="AK60" s="317" t="s">
        <v>198</v>
      </c>
      <c r="AL60" s="131"/>
      <c r="AP60" s="209" t="str">
        <f t="shared" si="26"/>
        <v/>
      </c>
      <c r="AQ60" s="213">
        <v>56</v>
      </c>
      <c r="AR60" s="214" t="str">
        <f>IF(AVERIAS!$J$2="INVIERNO",IF(ISNA(IF($E$2="LUNES",VLOOKUP(AQ60,'H. INV.'!$E$9:$G$271,3,FALSE),IF($E$2="SABADO",VLOOKUP(AQ60,'H. INV.'!$U$10:$W$271,3,FALSE),VLOOKUP(AQ60,'H. INV.'!$AK$10:$AM$271,3,FALSE)))),"",(IF($E$2="LUNES",VLOOKUP(AQ60,'H. INV.'!$E$9:$G$271,3,FALSE),IF($E$2="SABADO",VLOOKUP(AQ60,'H. INV.'!$U$10:$W$271,3,FALSE),VLOOKUP(AQ60,'H. INV.'!$AK$10:$AM$271,3,FALSE))))),IF(ISNA(IF($E$2="LUNES",VLOOKUP(AQ60,'H. VER.'!$E$9:$G$171,3,FALSE),IF($E$2="SABADO",VLOOKUP(AQ60,'H. VER.'!$U$10:$W$171,3,FALSE),VLOOKUP(AQ60,'H. VER.'!$AK$10:$AM$171,3,FALSE)))),"",(IF($E$2="LUNES",VLOOKUP(AQ60,'H. VER.'!$E$9:$G$171,3,FALSE),IF($E$2="SABADO",VLOOKUP(AQ60,'H. VER.'!$U$10:$W$171,3,FALSE),VLOOKUP(AQ60,'H. VER.'!$AK$10:$AM$171,3,FALSE))))))</f>
        <v/>
      </c>
      <c r="AS60" s="210" t="str">
        <f t="shared" si="29"/>
        <v/>
      </c>
      <c r="AT60" s="211" t="str">
        <f t="shared" si="23"/>
        <v/>
      </c>
      <c r="AU60" s="210" t="str">
        <f t="shared" si="24"/>
        <v/>
      </c>
      <c r="AV60" s="212" t="str">
        <f t="shared" si="25"/>
        <v/>
      </c>
      <c r="AX60" s="319">
        <v>57</v>
      </c>
      <c r="AY60" s="319">
        <f t="shared" si="9"/>
        <v>24</v>
      </c>
      <c r="AZ60" s="322">
        <f t="shared" ref="AZ60:AZ91" si="30">IF($E$2="LUNES",T61,IF($E$2="SABADO",AA61,AH61))</f>
        <v>68</v>
      </c>
      <c r="BA60" s="319">
        <f t="shared" si="10"/>
        <v>68</v>
      </c>
      <c r="BB60" s="319">
        <f t="shared" si="11"/>
        <v>68</v>
      </c>
      <c r="BC60" s="319">
        <f t="shared" si="12"/>
        <v>2</v>
      </c>
      <c r="BD60" s="321">
        <f t="shared" si="13"/>
        <v>0.59375</v>
      </c>
      <c r="BE60" s="321">
        <f t="shared" si="14"/>
        <v>0.64236111111111116</v>
      </c>
      <c r="BF60" s="319">
        <f t="shared" si="15"/>
        <v>1815</v>
      </c>
      <c r="BG60" s="316">
        <f t="shared" si="16"/>
        <v>5</v>
      </c>
      <c r="BH60" s="316">
        <f t="shared" si="17"/>
        <v>26</v>
      </c>
      <c r="BI60" s="316">
        <f t="shared" si="18"/>
        <v>26</v>
      </c>
      <c r="BJ60" s="316">
        <f t="shared" si="19"/>
        <v>0</v>
      </c>
      <c r="BK60" s="316">
        <f t="shared" si="20"/>
        <v>26</v>
      </c>
      <c r="BL60" s="316">
        <f t="shared" si="21"/>
        <v>24</v>
      </c>
    </row>
    <row r="61" spans="1:64" ht="12.75" customHeight="1">
      <c r="K61" s="119" t="str">
        <f t="shared" si="0"/>
        <v/>
      </c>
      <c r="L61" s="29">
        <f>LOOKUP($D$2,CUADRO!$G$3:$AK$3,CUADRO!G64:AK64)</f>
        <v>0</v>
      </c>
      <c r="M61" s="30" t="str">
        <f>IF(CUADRO!C64="","",CUADRO!C64)</f>
        <v/>
      </c>
      <c r="N61" s="194">
        <v>1</v>
      </c>
      <c r="O61" s="351">
        <f>IF(ISNA(VLOOKUP(N61,$AU$5:$AV$116,2,FALSE)),"",VLOOKUP(N61,$AU$5:$AV$116,2,FALSE))</f>
        <v>17</v>
      </c>
      <c r="P61" s="356"/>
      <c r="Q61" s="115">
        <f>IF(AVERIAS!$J$2="INVIERNO",VLOOKUP($O61,'H. INV.'!$E$10:$N$271,3,FALSE),VLOOKUP($O61,'H. VER.'!$E$10:$N$171,3,FALSE))</f>
        <v>0.28263888888888888</v>
      </c>
      <c r="R61" s="115">
        <f>IF(AVERIAS!$J$2="INVIERNO",VLOOKUP($O61,'H. INV.'!$E$10:$N$271,4,FALSE),VLOOKUP($O61,'H. VER.'!$E$10:$N$171,4,FALSE))</f>
        <v>0.64236111111111116</v>
      </c>
      <c r="S61" s="115">
        <f>IF(AVERIAS!$J$2="INVIERNO",VLOOKUP($O61,'H. INV.'!$E$10:$N$271,7,FALSE),VLOOKUP($O61,'H. VER.'!$E$10:$N$171,7,FALSE))</f>
        <v>0.29166666666666669</v>
      </c>
      <c r="T61" s="191">
        <f>IF(AVERIAS!$J$2="INVIERNO",VLOOKUP($O61,'H. INV.'!$E$10:$N$271,2,FALSE),VLOOKUP($O61,'H. VER.'!$E$10:$N$171,2,FALSE))</f>
        <v>79</v>
      </c>
      <c r="U61" s="191" t="str">
        <f>IF(AVERIAS!$J$2="INVIERNO",VLOOKUP($O61,'H. INV.'!$E$10:$N$271,9,FALSE),VLOOKUP($O61,'H. VER.'!$E$10:$N$171,9,FALSE))</f>
        <v>L6</v>
      </c>
      <c r="V61" s="191">
        <f>IF(AVERIAS!$J$2="INVIERNO",VLOOKUP($O61,'H. INV.'!$E$10:$N$271,10,FALSE),VLOOKUP($O61,'H. VER.'!$E$10:$N$171,10,FALSE))</f>
        <v>2398</v>
      </c>
      <c r="W61" s="191">
        <f>IF(AVERIAS!$J$2="INVIERNO",VLOOKUP($O61,'H. INV.'!$E$10:$O$271,11,FALSE),VLOOKUP($O61,'H. VER.'!$E$10:$O$171,11,FALSE))</f>
        <v>6</v>
      </c>
      <c r="X61" s="115">
        <f>IF(AVERIAS!$J$2="INVIERNO",VLOOKUP($O61,'H. INV.'!$U$10:$AD$271,3,FALSE),VLOOKUP($O61,'H. VER.'!$U$10:$AD$171,3,FALSE))</f>
        <v>0.28749999999999998</v>
      </c>
      <c r="Y61" s="115">
        <f>IF(AVERIAS!$J$2="INVIERNO",VLOOKUP($O61,'H. INV.'!$E$10:$N$271,4,FALSE),VLOOKUP($O61,'H. VER.'!$E$10:$N$171,4,FALSE))</f>
        <v>0.64236111111111116</v>
      </c>
      <c r="Z61" s="115">
        <f>IF(AVERIAS!$J$2="INVIERNO",VLOOKUP($O61,'H. INV.'!$U$10:$AD$271,7,FALSE),VLOOKUP($O61,'H. VER.'!$U$10:$AD$171,7,FALSE))</f>
        <v>0.30208333333333331</v>
      </c>
      <c r="AA61" s="191">
        <f>IF(AVERIAS!$J$2="INVIERNO",VLOOKUP($O61,'H. INV.'!$U$10:$AD$271,2,FALSE),VLOOKUP($O61,'H. VER.'!$U$10:$AD$171,2,FALSE))</f>
        <v>77</v>
      </c>
      <c r="AB61" s="191" t="str">
        <f>IF(AVERIAS!$J$2="INVIERNO",VLOOKUP($O61,'H. INV.'!$U$10:$AD$271,9,FALSE),VLOOKUP($O61,'H. VER.'!$U$10:$AD$171,9,FALSE))</f>
        <v>L6A</v>
      </c>
      <c r="AC61" s="191">
        <f>IF(AVERIAS!$J$2="INVIERNO",VLOOKUP($O61,'H. INV.'!$U$10:$AD$271,10,FALSE),VLOOKUP($O61,'H. VER.'!$U$10:$AD$171,10,FALSE))</f>
        <v>3860</v>
      </c>
      <c r="AD61" s="191">
        <f>IF(AVERIAS!$J$2="INVIERNO",VLOOKUP($O61,'H. INV.'!$U$10:$AE$271,11,FALSE),VLOOKUP($O61,'H. VER.'!$U$10:$AE$171,11,FALSE))</f>
        <v>2</v>
      </c>
      <c r="AE61" s="115">
        <f>IF(AVERIAS!$J$2="INVIERNO",VLOOKUP($O61,'H. INV.'!$AK$10:$AT$271,3,FALSE),VLOOKUP($O61,'H. VER.'!$AK$10:$AT$171,3,FALSE))</f>
        <v>0.59375</v>
      </c>
      <c r="AF61" s="115">
        <f>IF(AVERIAS!$J$2="INVIERNO",VLOOKUP($O61,'H. INV.'!$E$10:$N$271,4,FALSE),VLOOKUP($O61,'H. VER.'!$E$10:$N$171,4,FALSE))</f>
        <v>0.64236111111111116</v>
      </c>
      <c r="AG61" s="115">
        <f>IF(AVERIAS!$J$2="INVIERNO",VLOOKUP($O61,'H. INV.'!$AK$10:$AT$271,7,FALSE),VLOOKUP($O61,'H. VER.'!$AK$10:$AT$171,7,FALSE))</f>
        <v>0.60416666666666663</v>
      </c>
      <c r="AH61" s="191">
        <f>IF(AVERIAS!$J$2="INVIERNO",VLOOKUP($O61,'H. INV.'!$AK$10:$AT$271,2,FALSE),VLOOKUP($O61,'H. VER.'!$AK$10:$AT$171,2,FALSE))</f>
        <v>68</v>
      </c>
      <c r="AI61" s="191" t="str">
        <f>IF(AVERIAS!$J$2="INVIERNO",VLOOKUP($O61,'H. INV.'!$AK$10:$AT$271,9,FALSE),VLOOKUP($O61,'H. VER.'!$AK$10:$AT$171,9,FALSE))</f>
        <v>L6A</v>
      </c>
      <c r="AJ61" s="191">
        <f>IF(AVERIAS!$J$2="INVIERNO",VLOOKUP($O61,'H. INV.'!$AK$10:$AT$271,10,FALSE),VLOOKUP($O61,'H. VER.'!$AK$10:$AT$171,10,FALSE))</f>
        <v>1815</v>
      </c>
      <c r="AK61" s="191">
        <f>IF(AVERIAS!$J$2="INVIERNO",VLOOKUP($O61,'H. INV.'!$AK$10:$AU$271,11,FALSE),VLOOKUP($O61,'H. VER.'!$AK$10:$AU$171,11,FALSE))</f>
        <v>2</v>
      </c>
      <c r="AL61" s="131"/>
      <c r="AP61" s="209" t="str">
        <f t="shared" si="26"/>
        <v/>
      </c>
      <c r="AQ61" s="213">
        <v>57</v>
      </c>
      <c r="AR61" s="214" t="str">
        <f>IF(AVERIAS!$J$2="INVIERNO",IF(ISNA(IF($E$2="LUNES",VLOOKUP(AQ61,'H. INV.'!$E$9:$G$271,3,FALSE),IF($E$2="SABADO",VLOOKUP(AQ61,'H. INV.'!$U$10:$W$271,3,FALSE),VLOOKUP(AQ61,'H. INV.'!$AK$10:$AM$271,3,FALSE)))),"",(IF($E$2="LUNES",VLOOKUP(AQ61,'H. INV.'!$E$9:$G$271,3,FALSE),IF($E$2="SABADO",VLOOKUP(AQ61,'H. INV.'!$U$10:$W$271,3,FALSE),VLOOKUP(AQ61,'H. INV.'!$AK$10:$AM$271,3,FALSE))))),IF(ISNA(IF($E$2="LUNES",VLOOKUP(AQ61,'H. VER.'!$E$9:$G$171,3,FALSE),IF($E$2="SABADO",VLOOKUP(AQ61,'H. VER.'!$U$10:$W$171,3,FALSE),VLOOKUP(AQ61,'H. VER.'!$AK$10:$AM$171,3,FALSE)))),"",(IF($E$2="LUNES",VLOOKUP(AQ61,'H. VER.'!$E$9:$G$171,3,FALSE),IF($E$2="SABADO",VLOOKUP(AQ61,'H. VER.'!$U$10:$W$171,3,FALSE),VLOOKUP(AQ61,'H. VER.'!$AK$10:$AM$171,3,FALSE))))))</f>
        <v/>
      </c>
      <c r="AS61" s="210" t="str">
        <f t="shared" si="29"/>
        <v/>
      </c>
      <c r="AT61" s="211" t="str">
        <f t="shared" si="23"/>
        <v/>
      </c>
      <c r="AU61" s="210" t="str">
        <f t="shared" si="24"/>
        <v/>
      </c>
      <c r="AV61" s="212" t="str">
        <f t="shared" si="25"/>
        <v/>
      </c>
      <c r="AX61" s="319">
        <v>58</v>
      </c>
      <c r="AY61" s="319">
        <f t="shared" si="9"/>
        <v>22</v>
      </c>
      <c r="AZ61" s="322">
        <f t="shared" si="30"/>
        <v>66</v>
      </c>
      <c r="BA61" s="319">
        <f t="shared" si="10"/>
        <v>66</v>
      </c>
      <c r="BB61" s="319">
        <f t="shared" si="11"/>
        <v>66</v>
      </c>
      <c r="BC61" s="319">
        <f t="shared" si="12"/>
        <v>2</v>
      </c>
      <c r="BD61" s="321">
        <f t="shared" si="13"/>
        <v>0.60416666666666663</v>
      </c>
      <c r="BE61" s="321">
        <f t="shared" si="14"/>
        <v>0.625</v>
      </c>
      <c r="BF61" s="319">
        <f t="shared" si="15"/>
        <v>3850</v>
      </c>
      <c r="BG61" s="316">
        <f t="shared" si="16"/>
        <v>5</v>
      </c>
      <c r="BH61" s="316">
        <f t="shared" si="17"/>
        <v>24</v>
      </c>
      <c r="BI61" s="316">
        <f t="shared" si="18"/>
        <v>24</v>
      </c>
      <c r="BJ61" s="316">
        <f t="shared" si="19"/>
        <v>0</v>
      </c>
      <c r="BK61" s="316">
        <f t="shared" si="20"/>
        <v>24</v>
      </c>
      <c r="BL61" s="316">
        <f t="shared" si="21"/>
        <v>22</v>
      </c>
    </row>
    <row r="62" spans="1:64" ht="12.75" customHeight="1">
      <c r="A62" s="27" t="s">
        <v>32</v>
      </c>
      <c r="B62" s="27" t="s">
        <v>18</v>
      </c>
      <c r="C62" s="27" t="s">
        <v>15</v>
      </c>
      <c r="D62" s="27" t="s">
        <v>16</v>
      </c>
      <c r="E62" s="216" t="str">
        <f>IF(IF(ISNA(MODE(E63:E117)),"BUS",MODE(E63:E117))=0,"BUS",IF(ISNA(MODE(E63:E117)),"BUS",MODE(E64:E117)))</f>
        <v>BUS</v>
      </c>
      <c r="F62" s="628" t="s">
        <v>171</v>
      </c>
      <c r="G62" s="629"/>
      <c r="H62" s="630"/>
      <c r="I62" s="287" t="s">
        <v>172</v>
      </c>
      <c r="J62" s="22" t="s">
        <v>19</v>
      </c>
      <c r="K62" s="119" t="str">
        <f t="shared" si="0"/>
        <v/>
      </c>
      <c r="L62" s="29">
        <f>LOOKUP($D$2,CUADRO!$G$3:$AK$3,CUADRO!G65:AK65)</f>
        <v>0</v>
      </c>
      <c r="M62" s="30" t="str">
        <f>IF(CUADRO!C65="","",CUADRO!C65)</f>
        <v/>
      </c>
      <c r="N62" s="192">
        <v>2</v>
      </c>
      <c r="O62" s="352">
        <f t="shared" ref="O62:O115" si="31">IF(ISNA(VLOOKUP(N62,$AU$5:$AV$116,2,FALSE)),"",VLOOKUP(N62,$AU$5:$AV$116,2,FALSE))</f>
        <v>18</v>
      </c>
      <c r="P62" s="356"/>
      <c r="Q62" s="115">
        <f>IF(AVERIAS!$J$2="INVIERNO",VLOOKUP($O62,'H. INV.'!$E$10:$N$271,3,FALSE),VLOOKUP($O62,'H. VER.'!$E$10:$N$171,3,FALSE))</f>
        <v>0.28402777777777782</v>
      </c>
      <c r="R62" s="115">
        <f>IF(AVERIAS!$J$2="INVIERNO",VLOOKUP($O62,'H. INV.'!$E$10:$N$271,4,FALSE),VLOOKUP($O62,'H. VER.'!$E$10:$N$171,4,FALSE))</f>
        <v>0.625</v>
      </c>
      <c r="S62" s="115">
        <f>IF(AVERIAS!$J$2="INVIERNO",VLOOKUP($O62,'H. INV.'!$E$10:$N$271,7,FALSE),VLOOKUP($O62,'H. VER.'!$E$10:$N$171,7,FALSE))</f>
        <v>0.29166666666666669</v>
      </c>
      <c r="T62" s="191">
        <f>IF(AVERIAS!$J$2="INVIERNO",VLOOKUP($O62,'H. INV.'!$E$10:$N$271,2,FALSE),VLOOKUP($O62,'H. VER.'!$E$10:$N$171,2,FALSE))</f>
        <v>23</v>
      </c>
      <c r="U62" s="191" t="str">
        <f>IF(AVERIAS!$J$2="INVIERNO",VLOOKUP($O62,'H. INV.'!$E$10:$N$271,9,FALSE),VLOOKUP($O62,'H. VER.'!$E$10:$N$171,9,FALSE))</f>
        <v>L8</v>
      </c>
      <c r="V62" s="191">
        <f>IF(AVERIAS!$J$2="INVIERNO",VLOOKUP($O62,'H. INV.'!$E$10:$N$271,10,FALSE),VLOOKUP($O62,'H. VER.'!$E$10:$N$171,10,FALSE))</f>
        <v>2376</v>
      </c>
      <c r="W62" s="191">
        <f>IF(AVERIAS!$J$2="INVIERNO",VLOOKUP($O62,'H. INV.'!$E$10:$O$271,11,FALSE),VLOOKUP($O62,'H. VER.'!$E$10:$O$171,11,FALSE))</f>
        <v>8</v>
      </c>
      <c r="X62" s="115">
        <f>IF(AVERIAS!$J$2="INVIERNO",VLOOKUP($O62,'H. INV.'!$U$10:$AD$271,3,FALSE),VLOOKUP($O62,'H. VER.'!$U$10:$AD$171,3,FALSE))</f>
        <v>0.28749999999999998</v>
      </c>
      <c r="Y62" s="115">
        <f>IF(AVERIAS!$J$2="INVIERNO",VLOOKUP($O62,'H. INV.'!$E$10:$N$271,4,FALSE),VLOOKUP($O62,'H. VER.'!$E$10:$N$171,4,FALSE))</f>
        <v>0.625</v>
      </c>
      <c r="Z62" s="115">
        <f>IF(AVERIAS!$J$2="INVIERNO",VLOOKUP($O62,'H. INV.'!$U$10:$AD$271,7,FALSE),VLOOKUP($O62,'H. VER.'!$U$10:$AD$171,7,FALSE))</f>
        <v>0.30208333333333331</v>
      </c>
      <c r="AA62" s="191">
        <f>IF(AVERIAS!$J$2="INVIERNO",VLOOKUP($O62,'H. INV.'!$U$10:$AD$271,2,FALSE),VLOOKUP($O62,'H. VER.'!$U$10:$AD$171,2,FALSE))</f>
        <v>83</v>
      </c>
      <c r="AB62" s="191" t="str">
        <f>IF(AVERIAS!$J$2="INVIERNO",VLOOKUP($O62,'H. INV.'!$U$10:$AD$271,9,FALSE),VLOOKUP($O62,'H. VER.'!$U$10:$AD$171,9,FALSE))</f>
        <v>L12</v>
      </c>
      <c r="AC62" s="191">
        <f>IF(AVERIAS!$J$2="INVIERNO",VLOOKUP($O62,'H. INV.'!$U$10:$AD$271,10,FALSE),VLOOKUP($O62,'H. VER.'!$U$10:$AD$171,10,FALSE))</f>
        <v>1976</v>
      </c>
      <c r="AD62" s="191">
        <f>IF(AVERIAS!$J$2="INVIERNO",VLOOKUP($O62,'H. INV.'!$U$10:$AE$271,11,FALSE),VLOOKUP($O62,'H. VER.'!$U$10:$AE$171,11,FALSE))</f>
        <v>12</v>
      </c>
      <c r="AE62" s="115">
        <f>IF(AVERIAS!$J$2="INVIERNO",VLOOKUP($O62,'H. INV.'!$AK$10:$AT$271,3,FALSE),VLOOKUP($O62,'H. VER.'!$AK$10:$AT$171,3,FALSE))</f>
        <v>0.60416666666666663</v>
      </c>
      <c r="AF62" s="115">
        <f>IF(AVERIAS!$J$2="INVIERNO",VLOOKUP($O62,'H. INV.'!$E$10:$N$271,4,FALSE),VLOOKUP($O62,'H. VER.'!$E$10:$N$171,4,FALSE))</f>
        <v>0.625</v>
      </c>
      <c r="AG62" s="115">
        <f>IF(AVERIAS!$J$2="INVIERNO",VLOOKUP($O62,'H. INV.'!$AK$10:$AT$271,7,FALSE),VLOOKUP($O62,'H. VER.'!$AK$10:$AT$171,7,FALSE))</f>
        <v>0.61458333333333337</v>
      </c>
      <c r="AH62" s="191">
        <f>IF(AVERIAS!$J$2="INVIERNO",VLOOKUP($O62,'H. INV.'!$AK$10:$AT$271,2,FALSE),VLOOKUP($O62,'H. VER.'!$AK$10:$AT$171,2,FALSE))</f>
        <v>66</v>
      </c>
      <c r="AI62" s="191" t="str">
        <f>IF(AVERIAS!$J$2="INVIERNO",VLOOKUP($O62,'H. INV.'!$AK$10:$AT$271,9,FALSE),VLOOKUP($O62,'H. VER.'!$AK$10:$AT$171,9,FALSE))</f>
        <v>L6A</v>
      </c>
      <c r="AJ62" s="191">
        <f>IF(AVERIAS!$J$2="INVIERNO",VLOOKUP($O62,'H. INV.'!$AK$10:$AT$271,10,FALSE),VLOOKUP($O62,'H. VER.'!$AK$10:$AT$171,10,FALSE))</f>
        <v>3850</v>
      </c>
      <c r="AK62" s="191">
        <f>IF(AVERIAS!$J$2="INVIERNO",VLOOKUP($O62,'H. INV.'!$AK$10:$AU$271,11,FALSE),VLOOKUP($O62,'H. VER.'!$AK$10:$AU$171,11,FALSE))</f>
        <v>2</v>
      </c>
      <c r="AL62" s="131"/>
      <c r="AP62" s="209" t="str">
        <f t="shared" si="26"/>
        <v/>
      </c>
      <c r="AQ62" s="213">
        <v>58</v>
      </c>
      <c r="AR62" s="214" t="str">
        <f>IF(AVERIAS!$J$2="INVIERNO",IF(ISNA(IF($E$2="LUNES",VLOOKUP(AQ62,'H. INV.'!$E$9:$G$271,3,FALSE),IF($E$2="SABADO",VLOOKUP(AQ62,'H. INV.'!$U$10:$W$271,3,FALSE),VLOOKUP(AQ62,'H. INV.'!$AK$10:$AM$271,3,FALSE)))),"",(IF($E$2="LUNES",VLOOKUP(AQ62,'H. INV.'!$E$9:$G$271,3,FALSE),IF($E$2="SABADO",VLOOKUP(AQ62,'H. INV.'!$U$10:$W$271,3,FALSE),VLOOKUP(AQ62,'H. INV.'!$AK$10:$AM$271,3,FALSE))))),IF(ISNA(IF($E$2="LUNES",VLOOKUP(AQ62,'H. VER.'!$E$9:$G$171,3,FALSE),IF($E$2="SABADO",VLOOKUP(AQ62,'H. VER.'!$U$10:$W$171,3,FALSE),VLOOKUP(AQ62,'H. VER.'!$AK$10:$AM$171,3,FALSE)))),"",(IF($E$2="LUNES",VLOOKUP(AQ62,'H. VER.'!$E$9:$G$171,3,FALSE),IF($E$2="SABADO",VLOOKUP(AQ62,'H. VER.'!$U$10:$W$171,3,FALSE),VLOOKUP(AQ62,'H. VER.'!$AK$10:$AM$171,3,FALSE))))))</f>
        <v/>
      </c>
      <c r="AS62" s="210" t="str">
        <f t="shared" si="29"/>
        <v/>
      </c>
      <c r="AT62" s="211" t="str">
        <f t="shared" si="23"/>
        <v/>
      </c>
      <c r="AU62" s="210" t="str">
        <f t="shared" si="24"/>
        <v/>
      </c>
      <c r="AV62" s="212" t="str">
        <f t="shared" si="25"/>
        <v/>
      </c>
      <c r="AX62" s="319">
        <v>59</v>
      </c>
      <c r="AY62" s="319">
        <f t="shared" si="9"/>
        <v>6</v>
      </c>
      <c r="AZ62" s="322">
        <f t="shared" si="30"/>
        <v>12</v>
      </c>
      <c r="BA62" s="319">
        <f t="shared" si="10"/>
        <v>12</v>
      </c>
      <c r="BB62" s="319">
        <f t="shared" si="11"/>
        <v>12</v>
      </c>
      <c r="BC62" s="319">
        <f t="shared" si="12"/>
        <v>4</v>
      </c>
      <c r="BD62" s="321">
        <f t="shared" si="13"/>
        <v>0.60555555555555551</v>
      </c>
      <c r="BE62" s="321">
        <f t="shared" si="14"/>
        <v>0.625</v>
      </c>
      <c r="BF62" s="319">
        <f t="shared" si="15"/>
        <v>2376</v>
      </c>
      <c r="BG62" s="316">
        <f t="shared" si="16"/>
        <v>13</v>
      </c>
      <c r="BH62" s="316">
        <f t="shared" si="17"/>
        <v>6</v>
      </c>
      <c r="BI62" s="316">
        <f t="shared" si="18"/>
        <v>6</v>
      </c>
      <c r="BJ62" s="316">
        <f t="shared" si="19"/>
        <v>0</v>
      </c>
      <c r="BK62" s="316">
        <f t="shared" si="20"/>
        <v>6</v>
      </c>
      <c r="BL62" s="316">
        <f t="shared" si="21"/>
        <v>6</v>
      </c>
    </row>
    <row r="63" spans="1:64" ht="12.75" customHeight="1">
      <c r="A63" s="158">
        <f>IF(ISNA(IF($E$2="LUNES",Q61,IF($E$2="SABADO",X61,AE61))),"",IF($E$2="LUNES",Q61,IF($E$2="SABADO",X61,AE61)))</f>
        <v>0.59375</v>
      </c>
      <c r="B63" s="158">
        <f t="shared" ref="B63:B94" si="32">IF($E$2="LUNES",S61,IF($E$2="SABADO",Z61,AG61))</f>
        <v>0.60416666666666663</v>
      </c>
      <c r="C63" s="24">
        <f t="shared" ref="C63:C94" si="33">IF($E$2="LUNES",T61,IF($E$2="SABADO",AA61,AH61))</f>
        <v>68</v>
      </c>
      <c r="D63" s="284" t="str">
        <f t="shared" ref="D63:D94" si="34">IF($E$2="LUNES",U61,IF($E$2="SABADO",AB61,AI61))</f>
        <v>L6A</v>
      </c>
      <c r="E63" s="24">
        <f t="shared" ref="E63:E94" si="35">IF($E$2="LUNES",V61,IF($E$2="SABADO",AC61,AJ61))</f>
        <v>1815</v>
      </c>
      <c r="F63" s="27"/>
      <c r="G63" s="27"/>
      <c r="H63" s="27"/>
      <c r="I63" s="28">
        <f>E63</f>
        <v>1815</v>
      </c>
      <c r="J63" s="286" t="str">
        <f t="shared" ref="J63:J94" si="36">IF(C63=0,0,IF(ISNA(VLOOKUP(C63,$L:$M,2,FALSE)),"S/A",(VLOOKUP(C63,$L:$M,2,FALSE))))</f>
        <v>S/A</v>
      </c>
      <c r="K63" s="119" t="str">
        <f t="shared" si="0"/>
        <v/>
      </c>
      <c r="L63" s="29">
        <f>LOOKUP($D$2,CUADRO!$G$3:$AK$3,CUADRO!G66:AK66)</f>
        <v>0</v>
      </c>
      <c r="M63" s="30" t="str">
        <f>IF(CUADRO!C66="","",CUADRO!C66)</f>
        <v/>
      </c>
      <c r="N63" s="192">
        <v>3</v>
      </c>
      <c r="O63" s="352">
        <f t="shared" si="31"/>
        <v>19</v>
      </c>
      <c r="P63" s="356"/>
      <c r="Q63" s="115">
        <f>IF(AVERIAS!$J$2="INVIERNO",VLOOKUP($O63,'H. INV.'!$E$10:$N$271,3,FALSE),VLOOKUP($O63,'H. VER.'!$E$10:$N$171,3,FALSE))</f>
        <v>0.28472222222222227</v>
      </c>
      <c r="R63" s="115">
        <f>IF(AVERIAS!$J$2="INVIERNO",VLOOKUP($O63,'H. INV.'!$E$10:$N$271,4,FALSE),VLOOKUP($O63,'H. VER.'!$E$10:$N$171,4,FALSE))</f>
        <v>0.625</v>
      </c>
      <c r="S63" s="115">
        <f>IF(AVERIAS!$J$2="INVIERNO",VLOOKUP($O63,'H. INV.'!$E$10:$N$271,7,FALSE),VLOOKUP($O63,'H. VER.'!$E$10:$N$171,7,FALSE))</f>
        <v>0.29166666666666669</v>
      </c>
      <c r="T63" s="191">
        <f>IF(AVERIAS!$J$2="INVIERNO",VLOOKUP($O63,'H. INV.'!$E$10:$N$271,2,FALSE),VLOOKUP($O63,'H. VER.'!$E$10:$N$171,2,FALSE))</f>
        <v>11</v>
      </c>
      <c r="U63" s="191" t="str">
        <f>IF(AVERIAS!$J$2="INVIERNO",VLOOKUP($O63,'H. INV.'!$E$10:$N$271,9,FALSE),VLOOKUP($O63,'H. VER.'!$E$10:$N$171,9,FALSE))</f>
        <v>L4</v>
      </c>
      <c r="V63" s="191">
        <f>IF(AVERIAS!$J$2="INVIERNO",VLOOKUP($O63,'H. INV.'!$E$10:$N$271,10,FALSE),VLOOKUP($O63,'H. VER.'!$E$10:$N$171,10,FALSE))</f>
        <v>1984</v>
      </c>
      <c r="W63" s="191">
        <f>IF(AVERIAS!$J$2="INVIERNO",VLOOKUP($O63,'H. INV.'!$E$10:$O$271,11,FALSE),VLOOKUP($O63,'H. VER.'!$E$10:$O$171,11,FALSE))</f>
        <v>4</v>
      </c>
      <c r="X63" s="115">
        <f>IF(AVERIAS!$J$2="INVIERNO",VLOOKUP($O63,'H. INV.'!$U$10:$AD$271,3,FALSE),VLOOKUP($O63,'H. VER.'!$U$10:$AD$171,3,FALSE))</f>
        <v>0.29097222222222224</v>
      </c>
      <c r="Y63" s="115">
        <f>IF(AVERIAS!$J$2="INVIERNO",VLOOKUP($O63,'H. INV.'!$E$10:$N$271,4,FALSE),VLOOKUP($O63,'H. VER.'!$E$10:$N$171,4,FALSE))</f>
        <v>0.625</v>
      </c>
      <c r="Z63" s="115">
        <f>IF(AVERIAS!$J$2="INVIERNO",VLOOKUP($O63,'H. INV.'!$U$10:$AD$271,7,FALSE),VLOOKUP($O63,'H. VER.'!$U$10:$AD$171,7,FALSE))</f>
        <v>0.30208333333333331</v>
      </c>
      <c r="AA63" s="191">
        <f>IF(AVERIAS!$J$2="INVIERNO",VLOOKUP($O63,'H. INV.'!$U$10:$AD$271,2,FALSE),VLOOKUP($O63,'H. VER.'!$U$10:$AD$171,2,FALSE))</f>
        <v>45</v>
      </c>
      <c r="AB63" s="191" t="str">
        <f>IF(AVERIAS!$J$2="INVIERNO",VLOOKUP($O63,'H. INV.'!$U$10:$AD$271,9,FALSE),VLOOKUP($O63,'H. VER.'!$U$10:$AD$171,9,FALSE))</f>
        <v>C2</v>
      </c>
      <c r="AC63" s="191">
        <f>IF(AVERIAS!$J$2="INVIERNO",VLOOKUP($O63,'H. INV.'!$U$10:$AD$271,10,FALSE),VLOOKUP($O63,'H. VER.'!$U$10:$AD$171,10,FALSE))</f>
        <v>3312</v>
      </c>
      <c r="AD63" s="191">
        <f>IF(AVERIAS!$J$2="INVIERNO",VLOOKUP($O63,'H. INV.'!$U$10:$AE$271,11,FALSE),VLOOKUP($O63,'H. VER.'!$U$10:$AE$171,11,FALSE))</f>
        <v>22</v>
      </c>
      <c r="AE63" s="115">
        <f>IF(AVERIAS!$J$2="INVIERNO",VLOOKUP($O63,'H. INV.'!$AK$10:$AT$271,3,FALSE),VLOOKUP($O63,'H. VER.'!$AK$10:$AT$171,3,FALSE))</f>
        <v>0.60555555555555551</v>
      </c>
      <c r="AF63" s="115">
        <f>IF(AVERIAS!$J$2="INVIERNO",VLOOKUP($O63,'H. INV.'!$E$10:$N$271,4,FALSE),VLOOKUP($O63,'H. VER.'!$E$10:$N$171,4,FALSE))</f>
        <v>0.625</v>
      </c>
      <c r="AG63" s="115">
        <f>IF(AVERIAS!$J$2="INVIERNO",VLOOKUP($O63,'H. INV.'!$AK$10:$AT$271,7,FALSE),VLOOKUP($O63,'H. VER.'!$AK$10:$AT$171,7,FALSE))</f>
        <v>0.61250000000000004</v>
      </c>
      <c r="AH63" s="191">
        <f>IF(AVERIAS!$J$2="INVIERNO",VLOOKUP($O63,'H. INV.'!$AK$10:$AT$271,2,FALSE),VLOOKUP($O63,'H. VER.'!$AK$10:$AT$171,2,FALSE))</f>
        <v>12</v>
      </c>
      <c r="AI63" s="191" t="str">
        <f>IF(AVERIAS!$J$2="INVIERNO",VLOOKUP($O63,'H. INV.'!$AK$10:$AT$271,9,FALSE),VLOOKUP($O63,'H. VER.'!$AK$10:$AT$171,9,FALSE))</f>
        <v>L4</v>
      </c>
      <c r="AJ63" s="191">
        <f>IF(AVERIAS!$J$2="INVIERNO",VLOOKUP($O63,'H. INV.'!$AK$10:$AT$271,10,FALSE),VLOOKUP($O63,'H. VER.'!$AK$10:$AT$171,10,FALSE))</f>
        <v>2376</v>
      </c>
      <c r="AK63" s="191">
        <f>IF(AVERIAS!$J$2="INVIERNO",VLOOKUP($O63,'H. INV.'!$AK$10:$AU$271,11,FALSE),VLOOKUP($O63,'H. VER.'!$AK$10:$AU$171,11,FALSE))</f>
        <v>4</v>
      </c>
      <c r="AL63" s="131"/>
      <c r="AP63" s="209" t="str">
        <f t="shared" si="26"/>
        <v/>
      </c>
      <c r="AQ63" s="213">
        <v>59</v>
      </c>
      <c r="AR63" s="214" t="str">
        <f>IF(AVERIAS!$J$2="INVIERNO",IF(ISNA(IF($E$2="LUNES",VLOOKUP(AQ63,'H. INV.'!$E$9:$G$271,3,FALSE),IF($E$2="SABADO",VLOOKUP(AQ63,'H. INV.'!$U$10:$W$271,3,FALSE),VLOOKUP(AQ63,'H. INV.'!$AK$10:$AM$271,3,FALSE)))),"",(IF($E$2="LUNES",VLOOKUP(AQ63,'H. INV.'!$E$9:$G$271,3,FALSE),IF($E$2="SABADO",VLOOKUP(AQ63,'H. INV.'!$U$10:$W$271,3,FALSE),VLOOKUP(AQ63,'H. INV.'!$AK$10:$AM$271,3,FALSE))))),IF(ISNA(IF($E$2="LUNES",VLOOKUP(AQ63,'H. VER.'!$E$9:$G$171,3,FALSE),IF($E$2="SABADO",VLOOKUP(AQ63,'H. VER.'!$U$10:$W$171,3,FALSE),VLOOKUP(AQ63,'H. VER.'!$AK$10:$AM$171,3,FALSE)))),"",(IF($E$2="LUNES",VLOOKUP(AQ63,'H. VER.'!$E$9:$G$171,3,FALSE),IF($E$2="SABADO",VLOOKUP(AQ63,'H. VER.'!$U$10:$W$171,3,FALSE),VLOOKUP(AQ63,'H. VER.'!$AK$10:$AM$171,3,FALSE))))))</f>
        <v/>
      </c>
      <c r="AS63" s="210" t="str">
        <f t="shared" si="29"/>
        <v/>
      </c>
      <c r="AT63" s="211" t="str">
        <f t="shared" si="23"/>
        <v/>
      </c>
      <c r="AU63" s="210" t="str">
        <f t="shared" si="24"/>
        <v/>
      </c>
      <c r="AV63" s="212" t="str">
        <f t="shared" si="25"/>
        <v/>
      </c>
      <c r="AX63" s="319">
        <v>60</v>
      </c>
      <c r="AY63" s="319">
        <f t="shared" si="9"/>
        <v>8</v>
      </c>
      <c r="AZ63" s="322">
        <f t="shared" si="30"/>
        <v>16</v>
      </c>
      <c r="BA63" s="319">
        <f t="shared" si="10"/>
        <v>16</v>
      </c>
      <c r="BB63" s="319">
        <f t="shared" si="11"/>
        <v>16</v>
      </c>
      <c r="BC63" s="319">
        <f t="shared" si="12"/>
        <v>5</v>
      </c>
      <c r="BD63" s="321">
        <f t="shared" si="13"/>
        <v>0.60763888888888895</v>
      </c>
      <c r="BE63" s="321">
        <f t="shared" si="14"/>
        <v>0.64930555555555558</v>
      </c>
      <c r="BF63" s="319">
        <f t="shared" si="15"/>
        <v>3281</v>
      </c>
      <c r="BG63" s="316">
        <f t="shared" si="16"/>
        <v>15</v>
      </c>
      <c r="BH63" s="316">
        <f t="shared" si="17"/>
        <v>8</v>
      </c>
      <c r="BI63" s="316">
        <f t="shared" si="18"/>
        <v>8</v>
      </c>
      <c r="BJ63" s="316">
        <f t="shared" si="19"/>
        <v>0</v>
      </c>
      <c r="BK63" s="316">
        <f t="shared" si="20"/>
        <v>8</v>
      </c>
      <c r="BL63" s="316">
        <f t="shared" si="21"/>
        <v>8</v>
      </c>
    </row>
    <row r="64" spans="1:64" ht="12.75" customHeight="1">
      <c r="A64" s="158">
        <f t="shared" ref="A64:A117" si="37">IF(ISNA(IF($E$2="LUNES",Q62,IF($E$2="SABADO",X62,AE62))),"",IF($E$2="LUNES",Q62,IF($E$2="SABADO",X62,AE62)))</f>
        <v>0.60416666666666663</v>
      </c>
      <c r="B64" s="158">
        <f t="shared" si="32"/>
        <v>0.61458333333333337</v>
      </c>
      <c r="C64" s="24">
        <f t="shared" si="33"/>
        <v>66</v>
      </c>
      <c r="D64" s="284" t="str">
        <f t="shared" si="34"/>
        <v>L6A</v>
      </c>
      <c r="E64" s="24">
        <f t="shared" si="35"/>
        <v>3850</v>
      </c>
      <c r="F64" s="27"/>
      <c r="G64" s="27"/>
      <c r="H64" s="27"/>
      <c r="I64" s="28">
        <f t="shared" ref="I64:I117" si="38">E64</f>
        <v>3850</v>
      </c>
      <c r="J64" s="286" t="str">
        <f t="shared" si="36"/>
        <v>S/A</v>
      </c>
      <c r="K64" s="119" t="str">
        <f t="shared" si="0"/>
        <v/>
      </c>
      <c r="L64" s="29">
        <f>LOOKUP($D$2,CUADRO!$G$3:$AK$3,CUADRO!G67:AK67)</f>
        <v>0</v>
      </c>
      <c r="M64" s="30" t="str">
        <f>IF(CUADRO!C67="","",CUADRO!C67)</f>
        <v/>
      </c>
      <c r="N64" s="192">
        <v>4</v>
      </c>
      <c r="O64" s="352">
        <f t="shared" si="31"/>
        <v>20</v>
      </c>
      <c r="P64" s="356"/>
      <c r="Q64" s="115">
        <f>IF(AVERIAS!$J$2="INVIERNO",VLOOKUP($O64,'H. INV.'!$E$10:$N$271,3,FALSE),VLOOKUP($O64,'H. VER.'!$E$10:$N$171,3,FALSE))</f>
        <v>0.28541666666666671</v>
      </c>
      <c r="R64" s="115">
        <f>IF(AVERIAS!$J$2="INVIERNO",VLOOKUP($O64,'H. INV.'!$E$10:$N$271,4,FALSE),VLOOKUP($O64,'H. VER.'!$E$10:$N$171,4,FALSE))</f>
        <v>0.64930555555555558</v>
      </c>
      <c r="S64" s="115">
        <f>IF(AVERIAS!$J$2="INVIERNO",VLOOKUP($O64,'H. INV.'!$E$10:$N$271,7,FALSE),VLOOKUP($O64,'H. VER.'!$E$10:$N$171,7,FALSE))</f>
        <v>0.2951388888888889</v>
      </c>
      <c r="T64" s="191">
        <f>IF(AVERIAS!$J$2="INVIERNO",VLOOKUP($O64,'H. INV.'!$E$10:$N$271,2,FALSE),VLOOKUP($O64,'H. VER.'!$E$10:$N$171,2,FALSE))</f>
        <v>55</v>
      </c>
      <c r="U64" s="191" t="str">
        <f>IF(AVERIAS!$J$2="INVIERNO",VLOOKUP($O64,'H. INV.'!$E$10:$N$271,9,FALSE),VLOOKUP($O64,'H. VER.'!$E$10:$N$171,9,FALSE))</f>
        <v xml:space="preserve">C6 </v>
      </c>
      <c r="V64" s="191">
        <f>IF(AVERIAS!$J$2="INVIERNO",VLOOKUP($O64,'H. INV.'!$E$10:$N$271,10,FALSE),VLOOKUP($O64,'H. VER.'!$E$10:$N$171,10,FALSE))</f>
        <v>2319</v>
      </c>
      <c r="W64" s="191">
        <f>IF(AVERIAS!$J$2="INVIERNO",VLOOKUP($O64,'H. INV.'!$E$10:$O$271,11,FALSE),VLOOKUP($O64,'H. VER.'!$E$10:$O$171,11,FALSE))</f>
        <v>26</v>
      </c>
      <c r="X64" s="115">
        <f>IF(AVERIAS!$J$2="INVIERNO",VLOOKUP($O64,'H. INV.'!$U$10:$AD$271,3,FALSE),VLOOKUP($O64,'H. VER.'!$U$10:$AD$171,3,FALSE))</f>
        <v>0.29166666666666669</v>
      </c>
      <c r="Y64" s="115">
        <f>IF(AVERIAS!$J$2="INVIERNO",VLOOKUP($O64,'H. INV.'!$E$10:$N$271,4,FALSE),VLOOKUP($O64,'H. VER.'!$E$10:$N$171,4,FALSE))</f>
        <v>0.64930555555555558</v>
      </c>
      <c r="Z64" s="115">
        <f>IF(AVERIAS!$J$2="INVIERNO",VLOOKUP($O64,'H. INV.'!$U$10:$AD$271,7,FALSE),VLOOKUP($O64,'H. VER.'!$U$10:$AD$171,7,FALSE))</f>
        <v>0.30208333333333331</v>
      </c>
      <c r="AA64" s="191">
        <f>IF(AVERIAS!$J$2="INVIERNO",VLOOKUP($O64,'H. INV.'!$U$10:$AD$271,2,FALSE),VLOOKUP($O64,'H. VER.'!$U$10:$AD$171,2,FALSE))</f>
        <v>31</v>
      </c>
      <c r="AB64" s="191" t="str">
        <f>IF(AVERIAS!$J$2="INVIERNO",VLOOKUP($O64,'H. INV.'!$U$10:$AD$271,9,FALSE),VLOOKUP($O64,'H. VER.'!$U$10:$AD$171,9,FALSE))</f>
        <v>C11</v>
      </c>
      <c r="AC64" s="191">
        <f>IF(AVERIAS!$J$2="INVIERNO",VLOOKUP($O64,'H. INV.'!$U$10:$AD$271,10,FALSE),VLOOKUP($O64,'H. VER.'!$U$10:$AD$171,10,FALSE))</f>
        <v>2400</v>
      </c>
      <c r="AD64" s="191">
        <f>IF(AVERIAS!$J$2="INVIERNO",VLOOKUP($O64,'H. INV.'!$U$10:$AE$271,11,FALSE),VLOOKUP($O64,'H. VER.'!$U$10:$AE$171,11,FALSE))</f>
        <v>11</v>
      </c>
      <c r="AE64" s="115">
        <f>IF(AVERIAS!$J$2="INVIERNO",VLOOKUP($O64,'H. INV.'!$AK$10:$AT$271,3,FALSE),VLOOKUP($O64,'H. VER.'!$AK$10:$AT$171,3,FALSE))</f>
        <v>0.60763888888888895</v>
      </c>
      <c r="AF64" s="115">
        <f>IF(AVERIAS!$J$2="INVIERNO",VLOOKUP($O64,'H. INV.'!$E$10:$N$271,4,FALSE),VLOOKUP($O64,'H. VER.'!$E$10:$N$171,4,FALSE))</f>
        <v>0.64930555555555558</v>
      </c>
      <c r="AG64" s="115">
        <f>IF(AVERIAS!$J$2="INVIERNO",VLOOKUP($O64,'H. INV.'!$AK$10:$AT$271,7,FALSE),VLOOKUP($O64,'H. VER.'!$AK$10:$AT$171,7,FALSE))</f>
        <v>0.61458333333333337</v>
      </c>
      <c r="AH64" s="191">
        <f>IF(AVERIAS!$J$2="INVIERNO",VLOOKUP($O64,'H. INV.'!$AK$10:$AT$271,2,FALSE),VLOOKUP($O64,'H. VER.'!$AK$10:$AT$171,2,FALSE))</f>
        <v>16</v>
      </c>
      <c r="AI64" s="191" t="str">
        <f>IF(AVERIAS!$J$2="INVIERNO",VLOOKUP($O64,'H. INV.'!$AK$10:$AT$271,9,FALSE),VLOOKUP($O64,'H. VER.'!$AK$10:$AT$171,9,FALSE))</f>
        <v>L5</v>
      </c>
      <c r="AJ64" s="191">
        <f>IF(AVERIAS!$J$2="INVIERNO",VLOOKUP($O64,'H. INV.'!$AK$10:$AT$271,10,FALSE),VLOOKUP($O64,'H. VER.'!$AK$10:$AT$171,10,FALSE))</f>
        <v>3281</v>
      </c>
      <c r="AK64" s="191">
        <f>IF(AVERIAS!$J$2="INVIERNO",VLOOKUP($O64,'H. INV.'!$AK$10:$AU$271,11,FALSE),VLOOKUP($O64,'H. VER.'!$AK$10:$AU$171,11,FALSE))</f>
        <v>5</v>
      </c>
      <c r="AL64" s="131"/>
      <c r="AP64" s="209" t="str">
        <f t="shared" si="26"/>
        <v/>
      </c>
      <c r="AQ64" s="213">
        <v>60</v>
      </c>
      <c r="AR64" s="214" t="str">
        <f>IF(AVERIAS!$J$2="INVIERNO",IF(ISNA(IF($E$2="LUNES",VLOOKUP(AQ64,'H. INV.'!$E$9:$G$271,3,FALSE),IF($E$2="SABADO",VLOOKUP(AQ64,'H. INV.'!$U$10:$W$271,3,FALSE),VLOOKUP(AQ64,'H. INV.'!$AK$10:$AM$271,3,FALSE)))),"",(IF($E$2="LUNES",VLOOKUP(AQ64,'H. INV.'!$E$9:$G$271,3,FALSE),IF($E$2="SABADO",VLOOKUP(AQ64,'H. INV.'!$U$10:$W$271,3,FALSE),VLOOKUP(AQ64,'H. INV.'!$AK$10:$AM$271,3,FALSE))))),IF(ISNA(IF($E$2="LUNES",VLOOKUP(AQ64,'H. VER.'!$E$9:$G$171,3,FALSE),IF($E$2="SABADO",VLOOKUP(AQ64,'H. VER.'!$U$10:$W$171,3,FALSE),VLOOKUP(AQ64,'H. VER.'!$AK$10:$AM$171,3,FALSE)))),"",(IF($E$2="LUNES",VLOOKUP(AQ64,'H. VER.'!$E$9:$G$171,3,FALSE),IF($E$2="SABADO",VLOOKUP(AQ64,'H. VER.'!$U$10:$W$171,3,FALSE),VLOOKUP(AQ64,'H. VER.'!$AK$10:$AM$171,3,FALSE))))))</f>
        <v/>
      </c>
      <c r="AS64" s="210" t="str">
        <f t="shared" si="29"/>
        <v/>
      </c>
      <c r="AT64" s="211" t="str">
        <f t="shared" si="23"/>
        <v/>
      </c>
      <c r="AU64" s="210" t="str">
        <f t="shared" si="24"/>
        <v/>
      </c>
      <c r="AV64" s="212" t="str">
        <f t="shared" si="25"/>
        <v/>
      </c>
      <c r="AX64" s="319">
        <v>61</v>
      </c>
      <c r="AY64" s="319">
        <f t="shared" si="9"/>
        <v>10</v>
      </c>
      <c r="AZ64" s="322">
        <f t="shared" si="30"/>
        <v>20</v>
      </c>
      <c r="BA64" s="319">
        <f t="shared" si="10"/>
        <v>20</v>
      </c>
      <c r="BB64" s="319">
        <f t="shared" si="11"/>
        <v>20</v>
      </c>
      <c r="BC64" s="319">
        <f t="shared" si="12"/>
        <v>5</v>
      </c>
      <c r="BD64" s="321">
        <f t="shared" si="13"/>
        <v>0.60763888888888895</v>
      </c>
      <c r="BE64" s="321">
        <f t="shared" si="14"/>
        <v>0.62569444444444444</v>
      </c>
      <c r="BF64" s="319">
        <f t="shared" si="15"/>
        <v>3277</v>
      </c>
      <c r="BG64" s="316">
        <f t="shared" si="16"/>
        <v>15</v>
      </c>
      <c r="BH64" s="316">
        <f t="shared" si="17"/>
        <v>10</v>
      </c>
      <c r="BI64" s="316">
        <f t="shared" si="18"/>
        <v>10</v>
      </c>
      <c r="BJ64" s="316">
        <f t="shared" si="19"/>
        <v>0</v>
      </c>
      <c r="BK64" s="316">
        <f t="shared" si="20"/>
        <v>10</v>
      </c>
      <c r="BL64" s="316">
        <f t="shared" si="21"/>
        <v>10</v>
      </c>
    </row>
    <row r="65" spans="1:64" ht="12.75" customHeight="1">
      <c r="A65" s="158">
        <f t="shared" si="37"/>
        <v>0.60555555555555551</v>
      </c>
      <c r="B65" s="158">
        <f t="shared" si="32"/>
        <v>0.61250000000000004</v>
      </c>
      <c r="C65" s="24">
        <f t="shared" si="33"/>
        <v>12</v>
      </c>
      <c r="D65" s="284" t="str">
        <f t="shared" si="34"/>
        <v>L4</v>
      </c>
      <c r="E65" s="24">
        <f t="shared" si="35"/>
        <v>2376</v>
      </c>
      <c r="F65" s="27"/>
      <c r="G65" s="27"/>
      <c r="H65" s="27"/>
      <c r="I65" s="28">
        <f t="shared" si="38"/>
        <v>2376</v>
      </c>
      <c r="J65" s="286" t="str">
        <f t="shared" si="36"/>
        <v>S/A</v>
      </c>
      <c r="K65" s="119" t="str">
        <f t="shared" si="0"/>
        <v/>
      </c>
      <c r="L65" s="29">
        <f>LOOKUP($D$2,CUADRO!$G$3:$AK$3,CUADRO!G68:AK68)</f>
        <v>0</v>
      </c>
      <c r="M65" s="30" t="str">
        <f>IF(CUADRO!C68="","",CUADRO!C68)</f>
        <v/>
      </c>
      <c r="N65" s="192">
        <v>5</v>
      </c>
      <c r="O65" s="352">
        <f t="shared" si="31"/>
        <v>21</v>
      </c>
      <c r="P65" s="356"/>
      <c r="Q65" s="115">
        <f>IF(AVERIAS!$J$2="INVIERNO",VLOOKUP($O65,'H. INV.'!$E$10:$N$271,3,FALSE),VLOOKUP($O65,'H. VER.'!$E$10:$N$171,3,FALSE))</f>
        <v>0.28680555555555559</v>
      </c>
      <c r="R65" s="115">
        <f>IF(AVERIAS!$J$2="INVIERNO",VLOOKUP($O65,'H. INV.'!$E$10:$N$271,4,FALSE),VLOOKUP($O65,'H. VER.'!$E$10:$N$171,4,FALSE))</f>
        <v>0.62569444444444444</v>
      </c>
      <c r="S65" s="115">
        <f>IF(AVERIAS!$J$2="INVIERNO",VLOOKUP($O65,'H. INV.'!$E$10:$N$271,7,FALSE),VLOOKUP($O65,'H. VER.'!$E$10:$N$171,7,FALSE))</f>
        <v>0.29791666666666666</v>
      </c>
      <c r="T65" s="191">
        <f>IF(AVERIAS!$J$2="INVIERNO",VLOOKUP($O65,'H. INV.'!$E$10:$N$271,2,FALSE),VLOOKUP($O65,'H. VER.'!$E$10:$N$171,2,FALSE))</f>
        <v>33</v>
      </c>
      <c r="U65" s="191" t="str">
        <f>IF(AVERIAS!$J$2="INVIERNO",VLOOKUP($O65,'H. INV.'!$E$10:$N$271,9,FALSE),VLOOKUP($O65,'H. VER.'!$E$10:$N$171,9,FALSE))</f>
        <v>C11</v>
      </c>
      <c r="V65" s="191">
        <f>IF(AVERIAS!$J$2="INVIERNO",VLOOKUP($O65,'H. INV.'!$E$10:$N$271,10,FALSE),VLOOKUP($O65,'H. VER.'!$E$10:$N$171,10,FALSE))</f>
        <v>3564</v>
      </c>
      <c r="W65" s="191">
        <f>IF(AVERIAS!$J$2="INVIERNO",VLOOKUP($O65,'H. INV.'!$E$10:$O$271,11,FALSE),VLOOKUP($O65,'H. VER.'!$E$10:$O$171,11,FALSE))</f>
        <v>11</v>
      </c>
      <c r="X65" s="115">
        <f>IF(AVERIAS!$J$2="INVIERNO",VLOOKUP($O65,'H. INV.'!$U$10:$AD$271,3,FALSE),VLOOKUP($O65,'H. VER.'!$U$10:$AD$171,3,FALSE))</f>
        <v>0.29375000000000001</v>
      </c>
      <c r="Y65" s="115">
        <f>IF(AVERIAS!$J$2="INVIERNO",VLOOKUP($O65,'H. INV.'!$E$10:$N$271,4,FALSE),VLOOKUP($O65,'H. VER.'!$E$10:$N$171,4,FALSE))</f>
        <v>0.62569444444444444</v>
      </c>
      <c r="Z65" s="115">
        <f>IF(AVERIAS!$J$2="INVIERNO",VLOOKUP($O65,'H. INV.'!$U$10:$AD$271,7,FALSE),VLOOKUP($O65,'H. VER.'!$U$10:$AD$171,7,FALSE))</f>
        <v>0.30555555555555552</v>
      </c>
      <c r="AA65" s="191">
        <f>IF(AVERIAS!$J$2="INVIERNO",VLOOKUP($O65,'H. INV.'!$U$10:$AD$271,2,FALSE),VLOOKUP($O65,'H. VER.'!$U$10:$AD$171,2,FALSE))</f>
        <v>79</v>
      </c>
      <c r="AB65" s="191" t="str">
        <f>IF(AVERIAS!$J$2="INVIERNO",VLOOKUP($O65,'H. INV.'!$U$10:$AD$271,9,FALSE),VLOOKUP($O65,'H. VER.'!$U$10:$AD$171,9,FALSE))</f>
        <v>P5</v>
      </c>
      <c r="AC65" s="191">
        <f>IF(AVERIAS!$J$2="INVIERNO",VLOOKUP($O65,'H. INV.'!$U$10:$AD$271,10,FALSE),VLOOKUP($O65,'H. VER.'!$U$10:$AD$171,10,FALSE))</f>
        <v>2372</v>
      </c>
      <c r="AD65" s="191">
        <f>IF(AVERIAS!$J$2="INVIERNO",VLOOKUP($O65,'H. INV.'!$U$10:$AE$271,11,FALSE),VLOOKUP($O65,'H. VER.'!$U$10:$AE$171,11,FALSE))</f>
        <v>35</v>
      </c>
      <c r="AE65" s="115">
        <f>IF(AVERIAS!$J$2="INVIERNO",VLOOKUP($O65,'H. INV.'!$AK$10:$AT$271,3,FALSE),VLOOKUP($O65,'H. VER.'!$AK$10:$AT$171,3,FALSE))</f>
        <v>0.60763888888888895</v>
      </c>
      <c r="AF65" s="115">
        <f>IF(AVERIAS!$J$2="INVIERNO",VLOOKUP($O65,'H. INV.'!$E$10:$N$271,4,FALSE),VLOOKUP($O65,'H. VER.'!$E$10:$N$171,4,FALSE))</f>
        <v>0.62569444444444444</v>
      </c>
      <c r="AG65" s="115">
        <f>IF(AVERIAS!$J$2="INVIERNO",VLOOKUP($O65,'H. INV.'!$AK$10:$AT$271,7,FALSE),VLOOKUP($O65,'H. VER.'!$AK$10:$AT$171,7,FALSE))</f>
        <v>0.61458333333333337</v>
      </c>
      <c r="AH65" s="191">
        <f>IF(AVERIAS!$J$2="INVIERNO",VLOOKUP($O65,'H. INV.'!$AK$10:$AT$271,2,FALSE),VLOOKUP($O65,'H. VER.'!$AK$10:$AT$171,2,FALSE))</f>
        <v>20</v>
      </c>
      <c r="AI65" s="191" t="str">
        <f>IF(AVERIAS!$J$2="INVIERNO",VLOOKUP($O65,'H. INV.'!$AK$10:$AT$271,9,FALSE),VLOOKUP($O65,'H. VER.'!$AK$10:$AT$171,9,FALSE))</f>
        <v>L5</v>
      </c>
      <c r="AJ65" s="191">
        <f>IF(AVERIAS!$J$2="INVIERNO",VLOOKUP($O65,'H. INV.'!$AK$10:$AT$271,10,FALSE),VLOOKUP($O65,'H. VER.'!$AK$10:$AT$171,10,FALSE))</f>
        <v>3277</v>
      </c>
      <c r="AK65" s="191">
        <f>IF(AVERIAS!$J$2="INVIERNO",VLOOKUP($O65,'H. INV.'!$AK$10:$AU$271,11,FALSE),VLOOKUP($O65,'H. VER.'!$AK$10:$AU$171,11,FALSE))</f>
        <v>5</v>
      </c>
      <c r="AL65" s="131"/>
      <c r="AP65" s="209" t="str">
        <f t="shared" si="26"/>
        <v/>
      </c>
      <c r="AQ65" s="213">
        <v>61</v>
      </c>
      <c r="AR65" s="214" t="str">
        <f>IF(AVERIAS!$J$2="INVIERNO",IF(ISNA(IF($E$2="LUNES",VLOOKUP(AQ65,'H. INV.'!$E$9:$G$271,3,FALSE),IF($E$2="SABADO",VLOOKUP(AQ65,'H. INV.'!$U$10:$W$271,3,FALSE),VLOOKUP(AQ65,'H. INV.'!$AK$10:$AM$271,3,FALSE)))),"",(IF($E$2="LUNES",VLOOKUP(AQ65,'H. INV.'!$E$9:$G$271,3,FALSE),IF($E$2="SABADO",VLOOKUP(AQ65,'H. INV.'!$U$10:$W$271,3,FALSE),VLOOKUP(AQ65,'H. INV.'!$AK$10:$AM$271,3,FALSE))))),IF(ISNA(IF($E$2="LUNES",VLOOKUP(AQ65,'H. VER.'!$E$9:$G$171,3,FALSE),IF($E$2="SABADO",VLOOKUP(AQ65,'H. VER.'!$U$10:$W$171,3,FALSE),VLOOKUP(AQ65,'H. VER.'!$AK$10:$AM$171,3,FALSE)))),"",(IF($E$2="LUNES",VLOOKUP(AQ65,'H. VER.'!$E$9:$G$171,3,FALSE),IF($E$2="SABADO",VLOOKUP(AQ65,'H. VER.'!$U$10:$W$171,3,FALSE),VLOOKUP(AQ65,'H. VER.'!$AK$10:$AM$171,3,FALSE))))))</f>
        <v/>
      </c>
      <c r="AS65" s="210" t="str">
        <f t="shared" si="29"/>
        <v/>
      </c>
      <c r="AT65" s="211" t="str">
        <f t="shared" si="23"/>
        <v/>
      </c>
      <c r="AU65" s="210" t="str">
        <f t="shared" si="24"/>
        <v/>
      </c>
      <c r="AV65" s="212" t="str">
        <f t="shared" si="25"/>
        <v/>
      </c>
      <c r="AX65" s="319">
        <v>62</v>
      </c>
      <c r="AY65" s="319">
        <f t="shared" si="9"/>
        <v>12</v>
      </c>
      <c r="AZ65" s="322">
        <f t="shared" si="30"/>
        <v>24</v>
      </c>
      <c r="BA65" s="319">
        <f t="shared" si="10"/>
        <v>24</v>
      </c>
      <c r="BB65" s="319">
        <f t="shared" si="11"/>
        <v>24</v>
      </c>
      <c r="BC65" s="319">
        <f t="shared" si="12"/>
        <v>8</v>
      </c>
      <c r="BD65" s="321">
        <f t="shared" si="13"/>
        <v>0.60763888888888895</v>
      </c>
      <c r="BE65" s="321">
        <f t="shared" si="14"/>
        <v>0.64930555555555569</v>
      </c>
      <c r="BF65" s="319">
        <f t="shared" si="15"/>
        <v>2368</v>
      </c>
      <c r="BG65" s="316">
        <f t="shared" si="16"/>
        <v>19</v>
      </c>
      <c r="BH65" s="316">
        <f t="shared" si="17"/>
        <v>12</v>
      </c>
      <c r="BI65" s="316">
        <f t="shared" si="18"/>
        <v>12</v>
      </c>
      <c r="BJ65" s="316">
        <f t="shared" si="19"/>
        <v>0</v>
      </c>
      <c r="BK65" s="316">
        <f t="shared" si="20"/>
        <v>12</v>
      </c>
      <c r="BL65" s="316">
        <f t="shared" si="21"/>
        <v>12</v>
      </c>
    </row>
    <row r="66" spans="1:64" ht="12.75" customHeight="1">
      <c r="A66" s="158">
        <f t="shared" si="37"/>
        <v>0.60763888888888895</v>
      </c>
      <c r="B66" s="158">
        <f t="shared" si="32"/>
        <v>0.61458333333333337</v>
      </c>
      <c r="C66" s="24">
        <f t="shared" si="33"/>
        <v>16</v>
      </c>
      <c r="D66" s="284" t="str">
        <f t="shared" si="34"/>
        <v>L5</v>
      </c>
      <c r="E66" s="24">
        <f t="shared" si="35"/>
        <v>3281</v>
      </c>
      <c r="F66" s="27"/>
      <c r="G66" s="27"/>
      <c r="H66" s="27"/>
      <c r="I66" s="28">
        <f t="shared" si="38"/>
        <v>3281</v>
      </c>
      <c r="J66" s="286" t="str">
        <f t="shared" si="36"/>
        <v>S/A</v>
      </c>
      <c r="K66" s="119" t="str">
        <f t="shared" ref="K66:K129" si="39">IF(L66=0,"",IF(L66="L","",L66))</f>
        <v/>
      </c>
      <c r="L66" s="29">
        <f>LOOKUP($D$2,CUADRO!$G$3:$AK$3,CUADRO!G69:AK69)</f>
        <v>0</v>
      </c>
      <c r="M66" s="30" t="str">
        <f>IF(CUADRO!C69="","",CUADRO!C69)</f>
        <v/>
      </c>
      <c r="N66" s="192">
        <v>6</v>
      </c>
      <c r="O66" s="352">
        <f t="shared" si="31"/>
        <v>22</v>
      </c>
      <c r="P66" s="356"/>
      <c r="Q66" s="115">
        <f>IF(AVERIAS!$J$2="INVIERNO",VLOOKUP($O66,'H. INV.'!$E$10:$N$271,3,FALSE),VLOOKUP($O66,'H. VER.'!$E$10:$N$171,3,FALSE))</f>
        <v>0.28749999999999998</v>
      </c>
      <c r="R66" s="115">
        <f>IF(AVERIAS!$J$2="INVIERNO",VLOOKUP($O66,'H. INV.'!$E$10:$N$271,4,FALSE),VLOOKUP($O66,'H. VER.'!$E$10:$N$171,4,FALSE))</f>
        <v>0.64930555555555569</v>
      </c>
      <c r="S66" s="115">
        <f>IF(AVERIAS!$J$2="INVIERNO",VLOOKUP($O66,'H. INV.'!$E$10:$N$271,7,FALSE),VLOOKUP($O66,'H. VER.'!$E$10:$N$171,7,FALSE))</f>
        <v>0.30208333333333331</v>
      </c>
      <c r="T66" s="191">
        <f>IF(AVERIAS!$J$2="INVIERNO",VLOOKUP($O66,'H. INV.'!$E$10:$N$271,2,FALSE),VLOOKUP($O66,'H. VER.'!$E$10:$N$171,2,FALSE))</f>
        <v>81</v>
      </c>
      <c r="U66" s="191" t="str">
        <f>IF(AVERIAS!$J$2="INVIERNO",VLOOKUP($O66,'H. INV.'!$E$10:$N$271,9,FALSE),VLOOKUP($O66,'H. VER.'!$E$10:$N$171,9,FALSE))</f>
        <v>L6</v>
      </c>
      <c r="V66" s="191">
        <f>IF(AVERIAS!$J$2="INVIERNO",VLOOKUP($O66,'H. INV.'!$E$10:$N$271,10,FALSE),VLOOKUP($O66,'H. VER.'!$E$10:$N$171,10,FALSE))</f>
        <v>2736</v>
      </c>
      <c r="W66" s="191">
        <f>IF(AVERIAS!$J$2="INVIERNO",VLOOKUP($O66,'H. INV.'!$E$10:$O$271,11,FALSE),VLOOKUP($O66,'H. VER.'!$E$10:$O$171,11,FALSE))</f>
        <v>6</v>
      </c>
      <c r="X66" s="115">
        <f>IF(AVERIAS!$J$2="INVIERNO",VLOOKUP($O66,'H. INV.'!$U$10:$AD$271,3,FALSE),VLOOKUP($O66,'H. VER.'!$U$10:$AD$171,3,FALSE))</f>
        <v>0.2951388888888889</v>
      </c>
      <c r="Y66" s="115">
        <f>IF(AVERIAS!$J$2="INVIERNO",VLOOKUP($O66,'H. INV.'!$E$10:$N$271,4,FALSE),VLOOKUP($O66,'H. VER.'!$E$10:$N$171,4,FALSE))</f>
        <v>0.64930555555555569</v>
      </c>
      <c r="Z66" s="115">
        <f>IF(AVERIAS!$J$2="INVIERNO",VLOOKUP($O66,'H. INV.'!$U$10:$AD$271,7,FALSE),VLOOKUP($O66,'H. VER.'!$U$10:$AD$171,7,FALSE))</f>
        <v>0.30555555555555552</v>
      </c>
      <c r="AA66" s="191">
        <f>IF(AVERIAS!$J$2="INVIERNO",VLOOKUP($O66,'H. INV.'!$U$10:$AD$271,2,FALSE),VLOOKUP($O66,'H. VER.'!$U$10:$AD$171,2,FALSE))</f>
        <v>19</v>
      </c>
      <c r="AB66" s="191" t="str">
        <f>IF(AVERIAS!$J$2="INVIERNO",VLOOKUP($O66,'H. INV.'!$U$10:$AD$271,9,FALSE),VLOOKUP($O66,'H. VER.'!$U$10:$AD$171,9,FALSE))</f>
        <v>L5</v>
      </c>
      <c r="AC66" s="191">
        <f>IF(AVERIAS!$J$2="INVIERNO",VLOOKUP($O66,'H. INV.'!$U$10:$AD$271,10,FALSE),VLOOKUP($O66,'H. VER.'!$U$10:$AD$171,10,FALSE))</f>
        <v>3277</v>
      </c>
      <c r="AD66" s="191">
        <f>IF(AVERIAS!$J$2="INVIERNO",VLOOKUP($O66,'H. INV.'!$U$10:$AE$271,11,FALSE),VLOOKUP($O66,'H. VER.'!$U$10:$AE$171,11,FALSE))</f>
        <v>5</v>
      </c>
      <c r="AE66" s="115">
        <f>IF(AVERIAS!$J$2="INVIERNO",VLOOKUP($O66,'H. INV.'!$AK$10:$AT$271,3,FALSE),VLOOKUP($O66,'H. VER.'!$AK$10:$AT$171,3,FALSE))</f>
        <v>0.60763888888888895</v>
      </c>
      <c r="AF66" s="115">
        <f>IF(AVERIAS!$J$2="INVIERNO",VLOOKUP($O66,'H. INV.'!$E$10:$N$271,4,FALSE),VLOOKUP($O66,'H. VER.'!$E$10:$N$171,4,FALSE))</f>
        <v>0.64930555555555569</v>
      </c>
      <c r="AG66" s="115">
        <f>IF(AVERIAS!$J$2="INVIERNO",VLOOKUP($O66,'H. INV.'!$AK$10:$AT$271,7,FALSE),VLOOKUP($O66,'H. VER.'!$AK$10:$AT$171,7,FALSE))</f>
        <v>0.61458333333333337</v>
      </c>
      <c r="AH66" s="191">
        <f>IF(AVERIAS!$J$2="INVIERNO",VLOOKUP($O66,'H. INV.'!$AK$10:$AT$271,2,FALSE),VLOOKUP($O66,'H. VER.'!$AK$10:$AT$171,2,FALSE))</f>
        <v>24</v>
      </c>
      <c r="AI66" s="191" t="str">
        <f>IF(AVERIAS!$J$2="INVIERNO",VLOOKUP($O66,'H. INV.'!$AK$10:$AT$271,9,FALSE),VLOOKUP($O66,'H. VER.'!$AK$10:$AT$171,9,FALSE))</f>
        <v>L8</v>
      </c>
      <c r="AJ66" s="191">
        <f>IF(AVERIAS!$J$2="INVIERNO",VLOOKUP($O66,'H. INV.'!$AK$10:$AT$271,10,FALSE),VLOOKUP($O66,'H. VER.'!$AK$10:$AT$171,10,FALSE))</f>
        <v>2368</v>
      </c>
      <c r="AK66" s="191">
        <f>IF(AVERIAS!$J$2="INVIERNO",VLOOKUP($O66,'H. INV.'!$AK$10:$AU$271,11,FALSE),VLOOKUP($O66,'H. VER.'!$AK$10:$AU$171,11,FALSE))</f>
        <v>8</v>
      </c>
      <c r="AL66" s="131"/>
      <c r="AP66" s="209" t="str">
        <f t="shared" si="26"/>
        <v/>
      </c>
      <c r="AQ66" s="213">
        <v>62</v>
      </c>
      <c r="AR66" s="214" t="str">
        <f>IF(AVERIAS!$J$2="INVIERNO",IF(ISNA(IF($E$2="LUNES",VLOOKUP(AQ66,'H. INV.'!$E$9:$G$271,3,FALSE),IF($E$2="SABADO",VLOOKUP(AQ66,'H. INV.'!$U$10:$W$271,3,FALSE),VLOOKUP(AQ66,'H. INV.'!$AK$10:$AM$271,3,FALSE)))),"",(IF($E$2="LUNES",VLOOKUP(AQ66,'H. INV.'!$E$9:$G$271,3,FALSE),IF($E$2="SABADO",VLOOKUP(AQ66,'H. INV.'!$U$10:$W$271,3,FALSE),VLOOKUP(AQ66,'H. INV.'!$AK$10:$AM$271,3,FALSE))))),IF(ISNA(IF($E$2="LUNES",VLOOKUP(AQ66,'H. VER.'!$E$9:$G$171,3,FALSE),IF($E$2="SABADO",VLOOKUP(AQ66,'H. VER.'!$U$10:$W$171,3,FALSE),VLOOKUP(AQ66,'H. VER.'!$AK$10:$AM$171,3,FALSE)))),"",(IF($E$2="LUNES",VLOOKUP(AQ66,'H. VER.'!$E$9:$G$171,3,FALSE),IF($E$2="SABADO",VLOOKUP(AQ66,'H. VER.'!$U$10:$W$171,3,FALSE),VLOOKUP(AQ66,'H. VER.'!$AK$10:$AM$171,3,FALSE))))))</f>
        <v/>
      </c>
      <c r="AS66" s="210" t="str">
        <f t="shared" si="29"/>
        <v/>
      </c>
      <c r="AT66" s="211" t="str">
        <f t="shared" si="23"/>
        <v/>
      </c>
      <c r="AU66" s="210" t="str">
        <f t="shared" si="24"/>
        <v/>
      </c>
      <c r="AV66" s="212" t="str">
        <f t="shared" si="25"/>
        <v/>
      </c>
      <c r="AX66" s="319">
        <v>63</v>
      </c>
      <c r="AY66" s="319">
        <f t="shared" si="9"/>
        <v>4</v>
      </c>
      <c r="AZ66" s="322">
        <f t="shared" si="30"/>
        <v>4</v>
      </c>
      <c r="BA66" s="319">
        <f t="shared" si="10"/>
        <v>4</v>
      </c>
      <c r="BB66" s="319">
        <f t="shared" si="11"/>
        <v>4</v>
      </c>
      <c r="BC66" s="319">
        <f t="shared" si="12"/>
        <v>1</v>
      </c>
      <c r="BD66" s="321">
        <f t="shared" si="13"/>
        <v>0.61111111111111116</v>
      </c>
      <c r="BE66" s="321">
        <f t="shared" si="14"/>
        <v>0.66041666666666665</v>
      </c>
      <c r="BF66" s="319">
        <f t="shared" si="15"/>
        <v>3310</v>
      </c>
      <c r="BG66" s="316">
        <f t="shared" si="16"/>
        <v>1</v>
      </c>
      <c r="BH66" s="316">
        <f t="shared" si="17"/>
        <v>4</v>
      </c>
      <c r="BI66" s="316">
        <f t="shared" si="18"/>
        <v>4</v>
      </c>
      <c r="BJ66" s="316">
        <f t="shared" si="19"/>
        <v>0</v>
      </c>
      <c r="BK66" s="316">
        <f t="shared" si="20"/>
        <v>4</v>
      </c>
      <c r="BL66" s="316">
        <f t="shared" si="21"/>
        <v>4</v>
      </c>
    </row>
    <row r="67" spans="1:64" ht="12.75" customHeight="1">
      <c r="A67" s="158">
        <f t="shared" si="37"/>
        <v>0.60763888888888895</v>
      </c>
      <c r="B67" s="158">
        <f t="shared" si="32"/>
        <v>0.61458333333333337</v>
      </c>
      <c r="C67" s="24">
        <f t="shared" si="33"/>
        <v>20</v>
      </c>
      <c r="D67" s="284" t="str">
        <f t="shared" si="34"/>
        <v>L5</v>
      </c>
      <c r="E67" s="24">
        <f t="shared" si="35"/>
        <v>3277</v>
      </c>
      <c r="F67" s="27"/>
      <c r="G67" s="27"/>
      <c r="H67" s="27"/>
      <c r="I67" s="28">
        <f t="shared" si="38"/>
        <v>3277</v>
      </c>
      <c r="J67" s="286" t="str">
        <f t="shared" si="36"/>
        <v>S/A</v>
      </c>
      <c r="K67" s="119" t="str">
        <f t="shared" si="39"/>
        <v/>
      </c>
      <c r="L67" s="29">
        <f>LOOKUP($D$2,CUADRO!$G$3:$AK$3,CUADRO!G70:AK70)</f>
        <v>0</v>
      </c>
      <c r="M67" s="30" t="str">
        <f>IF(CUADRO!C70="","",CUADRO!C70)</f>
        <v/>
      </c>
      <c r="N67" s="192">
        <v>7</v>
      </c>
      <c r="O67" s="352">
        <f t="shared" si="31"/>
        <v>23</v>
      </c>
      <c r="P67" s="356"/>
      <c r="Q67" s="115">
        <f>IF(AVERIAS!$J$2="INVIERNO",VLOOKUP($O67,'H. INV.'!$E$10:$N$271,3,FALSE),VLOOKUP($O67,'H. VER.'!$E$10:$N$171,3,FALSE))</f>
        <v>0.28749999999999998</v>
      </c>
      <c r="R67" s="115">
        <f>IF(AVERIAS!$J$2="INVIERNO",VLOOKUP($O67,'H. INV.'!$E$10:$N$271,4,FALSE),VLOOKUP($O67,'H. VER.'!$E$10:$N$171,4,FALSE))</f>
        <v>0.66041666666666665</v>
      </c>
      <c r="S67" s="115">
        <f>IF(AVERIAS!$J$2="INVIERNO",VLOOKUP($O67,'H. INV.'!$E$10:$N$271,7,FALSE),VLOOKUP($O67,'H. VER.'!$E$10:$N$171,7,FALSE))</f>
        <v>0.30208333333333331</v>
      </c>
      <c r="T67" s="191">
        <f>IF(AVERIAS!$J$2="INVIERNO",VLOOKUP($O67,'H. INV.'!$E$10:$N$271,2,FALSE),VLOOKUP($O67,'H. VER.'!$E$10:$N$171,2,FALSE))</f>
        <v>83</v>
      </c>
      <c r="U67" s="191" t="str">
        <f>IF(AVERIAS!$J$2="INVIERNO",VLOOKUP($O67,'H. INV.'!$E$10:$N$271,9,FALSE),VLOOKUP($O67,'H. VER.'!$E$10:$N$171,9,FALSE))</f>
        <v>L12</v>
      </c>
      <c r="V67" s="191">
        <f>IF(AVERIAS!$J$2="INVIERNO",VLOOKUP($O67,'H. INV.'!$E$10:$N$271,10,FALSE),VLOOKUP($O67,'H. VER.'!$E$10:$N$171,10,FALSE))</f>
        <v>2354</v>
      </c>
      <c r="W67" s="191">
        <f>IF(AVERIAS!$J$2="INVIERNO",VLOOKUP($O67,'H. INV.'!$E$10:$O$271,11,FALSE),VLOOKUP($O67,'H. VER.'!$E$10:$O$171,11,FALSE))</f>
        <v>12</v>
      </c>
      <c r="X67" s="115">
        <f>IF(AVERIAS!$J$2="INVIERNO",VLOOKUP($O67,'H. INV.'!$U$10:$AD$271,3,FALSE),VLOOKUP($O67,'H. VER.'!$U$10:$AD$171,3,FALSE))</f>
        <v>0.2986111111111111</v>
      </c>
      <c r="Y67" s="115">
        <f>IF(AVERIAS!$J$2="INVIERNO",VLOOKUP($O67,'H. INV.'!$E$10:$N$271,4,FALSE),VLOOKUP($O67,'H. VER.'!$E$10:$N$171,4,FALSE))</f>
        <v>0.66041666666666665</v>
      </c>
      <c r="Z67" s="115">
        <f>IF(AVERIAS!$J$2="INVIERNO",VLOOKUP($O67,'H. INV.'!$U$10:$AD$271,7,FALSE),VLOOKUP($O67,'H. VER.'!$U$10:$AD$171,7,FALSE))</f>
        <v>0.3125</v>
      </c>
      <c r="AA67" s="191">
        <f>IF(AVERIAS!$J$2="INVIERNO",VLOOKUP($O67,'H. INV.'!$U$10:$AD$271,2,FALSE),VLOOKUP($O67,'H. VER.'!$U$10:$AD$171,2,FALSE))</f>
        <v>69</v>
      </c>
      <c r="AB67" s="191" t="str">
        <f>IF(AVERIAS!$J$2="INVIERNO",VLOOKUP($O67,'H. INV.'!$U$10:$AD$271,9,FALSE),VLOOKUP($O67,'H. VER.'!$U$10:$AD$171,9,FALSE))</f>
        <v>L6A</v>
      </c>
      <c r="AC67" s="191">
        <f>IF(AVERIAS!$J$2="INVIERNO",VLOOKUP($O67,'H. INV.'!$U$10:$AD$271,10,FALSE),VLOOKUP($O67,'H. VER.'!$U$10:$AD$171,10,FALSE))</f>
        <v>3850</v>
      </c>
      <c r="AD67" s="191">
        <f>IF(AVERIAS!$J$2="INVIERNO",VLOOKUP($O67,'H. INV.'!$U$10:$AE$271,11,FALSE),VLOOKUP($O67,'H. VER.'!$U$10:$AE$171,11,FALSE))</f>
        <v>2</v>
      </c>
      <c r="AE67" s="115">
        <f>IF(AVERIAS!$J$2="INVIERNO",VLOOKUP($O67,'H. INV.'!$AK$10:$AT$271,3,FALSE),VLOOKUP($O67,'H. VER.'!$AK$10:$AT$171,3,FALSE))</f>
        <v>0.61111111111111116</v>
      </c>
      <c r="AF67" s="115">
        <f>IF(AVERIAS!$J$2="INVIERNO",VLOOKUP($O67,'H. INV.'!$E$10:$N$271,4,FALSE),VLOOKUP($O67,'H. VER.'!$E$10:$N$171,4,FALSE))</f>
        <v>0.66041666666666665</v>
      </c>
      <c r="AG67" s="115">
        <f>IF(AVERIAS!$J$2="INVIERNO",VLOOKUP($O67,'H. INV.'!$AK$10:$AT$271,7,FALSE),VLOOKUP($O67,'H. VER.'!$AK$10:$AT$171,7,FALSE))</f>
        <v>0.61944444444444446</v>
      </c>
      <c r="AH67" s="191">
        <f>IF(AVERIAS!$J$2="INVIERNO",VLOOKUP($O67,'H. INV.'!$AK$10:$AT$271,2,FALSE),VLOOKUP($O67,'H. VER.'!$AK$10:$AT$171,2,FALSE))</f>
        <v>4</v>
      </c>
      <c r="AI67" s="191" t="str">
        <f>IF(AVERIAS!$J$2="INVIERNO",VLOOKUP($O67,'H. INV.'!$AK$10:$AT$271,9,FALSE),VLOOKUP($O67,'H. VER.'!$AK$10:$AT$171,9,FALSE))</f>
        <v>L1</v>
      </c>
      <c r="AJ67" s="191">
        <f>IF(AVERIAS!$J$2="INVIERNO",VLOOKUP($O67,'H. INV.'!$AK$10:$AT$271,10,FALSE),VLOOKUP($O67,'H. VER.'!$AK$10:$AT$171,10,FALSE))</f>
        <v>3310</v>
      </c>
      <c r="AK67" s="191">
        <f>IF(AVERIAS!$J$2="INVIERNO",VLOOKUP($O67,'H. INV.'!$AK$10:$AU$271,11,FALSE),VLOOKUP($O67,'H. VER.'!$AK$10:$AU$171,11,FALSE))</f>
        <v>1</v>
      </c>
      <c r="AL67" s="131"/>
      <c r="AP67" s="209" t="str">
        <f t="shared" si="26"/>
        <v/>
      </c>
      <c r="AQ67" s="213">
        <v>63</v>
      </c>
      <c r="AR67" s="214" t="str">
        <f>IF(AVERIAS!$J$2="INVIERNO",IF(ISNA(IF($E$2="LUNES",VLOOKUP(AQ67,'H. INV.'!$E$9:$G$271,3,FALSE),IF($E$2="SABADO",VLOOKUP(AQ67,'H. INV.'!$U$10:$W$271,3,FALSE),VLOOKUP(AQ67,'H. INV.'!$AK$10:$AM$271,3,FALSE)))),"",(IF($E$2="LUNES",VLOOKUP(AQ67,'H. INV.'!$E$9:$G$271,3,FALSE),IF($E$2="SABADO",VLOOKUP(AQ67,'H. INV.'!$U$10:$W$271,3,FALSE),VLOOKUP(AQ67,'H. INV.'!$AK$10:$AM$271,3,FALSE))))),IF(ISNA(IF($E$2="LUNES",VLOOKUP(AQ67,'H. VER.'!$E$9:$G$171,3,FALSE),IF($E$2="SABADO",VLOOKUP(AQ67,'H. VER.'!$U$10:$W$171,3,FALSE),VLOOKUP(AQ67,'H. VER.'!$AK$10:$AM$171,3,FALSE)))),"",(IF($E$2="LUNES",VLOOKUP(AQ67,'H. VER.'!$E$9:$G$171,3,FALSE),IF($E$2="SABADO",VLOOKUP(AQ67,'H. VER.'!$U$10:$W$171,3,FALSE),VLOOKUP(AQ67,'H. VER.'!$AK$10:$AM$171,3,FALSE))))))</f>
        <v/>
      </c>
      <c r="AS67" s="210" t="str">
        <f t="shared" si="29"/>
        <v/>
      </c>
      <c r="AT67" s="211" t="str">
        <f t="shared" si="23"/>
        <v/>
      </c>
      <c r="AU67" s="210" t="str">
        <f t="shared" si="24"/>
        <v/>
      </c>
      <c r="AV67" s="212" t="str">
        <f t="shared" si="25"/>
        <v/>
      </c>
      <c r="AX67" s="319">
        <v>64</v>
      </c>
      <c r="AY67" s="319">
        <f t="shared" si="9"/>
        <v>26</v>
      </c>
      <c r="AZ67" s="322">
        <f t="shared" si="30"/>
        <v>70</v>
      </c>
      <c r="BA67" s="319">
        <f t="shared" si="10"/>
        <v>70</v>
      </c>
      <c r="BB67" s="319">
        <f t="shared" si="11"/>
        <v>70</v>
      </c>
      <c r="BC67" s="319">
        <f t="shared" si="12"/>
        <v>2</v>
      </c>
      <c r="BD67" s="321">
        <f t="shared" si="13"/>
        <v>0.61458333333333337</v>
      </c>
      <c r="BE67" s="321">
        <f t="shared" si="14"/>
        <v>0.62152777777777768</v>
      </c>
      <c r="BF67" s="319">
        <f t="shared" si="15"/>
        <v>2736</v>
      </c>
      <c r="BG67" s="316">
        <f t="shared" si="16"/>
        <v>5</v>
      </c>
      <c r="BH67" s="316">
        <f t="shared" si="17"/>
        <v>28</v>
      </c>
      <c r="BI67" s="316">
        <f t="shared" si="18"/>
        <v>28</v>
      </c>
      <c r="BJ67" s="316">
        <f t="shared" si="19"/>
        <v>0</v>
      </c>
      <c r="BK67" s="316">
        <f t="shared" si="20"/>
        <v>28</v>
      </c>
      <c r="BL67" s="316">
        <f t="shared" si="21"/>
        <v>26</v>
      </c>
    </row>
    <row r="68" spans="1:64" ht="12.75" customHeight="1">
      <c r="A68" s="158">
        <f t="shared" si="37"/>
        <v>0.60763888888888895</v>
      </c>
      <c r="B68" s="158">
        <f t="shared" si="32"/>
        <v>0.61458333333333337</v>
      </c>
      <c r="C68" s="24">
        <f t="shared" si="33"/>
        <v>24</v>
      </c>
      <c r="D68" s="284" t="str">
        <f t="shared" si="34"/>
        <v>L8</v>
      </c>
      <c r="E68" s="24">
        <f t="shared" si="35"/>
        <v>2368</v>
      </c>
      <c r="F68" s="27"/>
      <c r="G68" s="27"/>
      <c r="H68" s="27"/>
      <c r="I68" s="28">
        <f t="shared" si="38"/>
        <v>2368</v>
      </c>
      <c r="J68" s="286" t="str">
        <f t="shared" si="36"/>
        <v>S/A</v>
      </c>
      <c r="K68" s="119" t="str">
        <f t="shared" si="39"/>
        <v/>
      </c>
      <c r="L68" s="29">
        <f>LOOKUP($D$2,CUADRO!$G$3:$AK$3,CUADRO!G71:AK71)</f>
        <v>0</v>
      </c>
      <c r="M68" s="30" t="str">
        <f>IF(CUADRO!C71="","",CUADRO!C71)</f>
        <v/>
      </c>
      <c r="N68" s="192">
        <v>8</v>
      </c>
      <c r="O68" s="352">
        <f t="shared" si="31"/>
        <v>24</v>
      </c>
      <c r="P68" s="356"/>
      <c r="Q68" s="115">
        <f>IF(AVERIAS!$J$2="INVIERNO",VLOOKUP($O68,'H. INV.'!$E$10:$N$271,3,FALSE),VLOOKUP($O68,'H. VER.'!$E$10:$N$171,3,FALSE))</f>
        <v>0.28819444444444442</v>
      </c>
      <c r="R68" s="115">
        <f>IF(AVERIAS!$J$2="INVIERNO",VLOOKUP($O68,'H. INV.'!$E$10:$N$271,4,FALSE),VLOOKUP($O68,'H. VER.'!$E$10:$N$171,4,FALSE))</f>
        <v>0.62152777777777768</v>
      </c>
      <c r="S68" s="115">
        <f>IF(AVERIAS!$J$2="INVIERNO",VLOOKUP($O68,'H. INV.'!$E$10:$N$271,7,FALSE),VLOOKUP($O68,'H. VER.'!$E$10:$N$171,7,FALSE))</f>
        <v>0.30208333333333331</v>
      </c>
      <c r="T68" s="191">
        <f>IF(AVERIAS!$J$2="INVIERNO",VLOOKUP($O68,'H. INV.'!$E$10:$N$271,2,FALSE),VLOOKUP($O68,'H. VER.'!$E$10:$N$171,2,FALSE))</f>
        <v>59</v>
      </c>
      <c r="U68" s="191" t="str">
        <f>IF(AVERIAS!$J$2="INVIERNO",VLOOKUP($O68,'H. INV.'!$E$10:$N$271,9,FALSE),VLOOKUP($O68,'H. VER.'!$E$10:$N$171,9,FALSE))</f>
        <v>P3</v>
      </c>
      <c r="V68" s="191">
        <f>IF(AVERIAS!$J$2="INVIERNO",VLOOKUP($O68,'H. INV.'!$E$10:$N$271,10,FALSE),VLOOKUP($O68,'H. VER.'!$E$10:$N$171,10,FALSE))</f>
        <v>2332</v>
      </c>
      <c r="W68" s="191">
        <f>IF(AVERIAS!$J$2="INVIERNO",VLOOKUP($O68,'H. INV.'!$E$10:$O$271,11,FALSE),VLOOKUP($O68,'H. VER.'!$E$10:$O$171,11,FALSE))</f>
        <v>33</v>
      </c>
      <c r="X68" s="115">
        <f>IF(AVERIAS!$J$2="INVIERNO",VLOOKUP($O68,'H. INV.'!$U$10:$AD$271,3,FALSE),VLOOKUP($O68,'H. VER.'!$U$10:$AD$171,3,FALSE))</f>
        <v>0.2986111111111111</v>
      </c>
      <c r="Y68" s="115">
        <f>IF(AVERIAS!$J$2="INVIERNO",VLOOKUP($O68,'H. INV.'!$E$10:$N$271,4,FALSE),VLOOKUP($O68,'H. VER.'!$E$10:$N$171,4,FALSE))</f>
        <v>0.62152777777777768</v>
      </c>
      <c r="Z68" s="115">
        <f>IF(AVERIAS!$J$2="INVIERNO",VLOOKUP($O68,'H. INV.'!$U$10:$AD$271,7,FALSE),VLOOKUP($O68,'H. VER.'!$U$10:$AD$171,7,FALSE))</f>
        <v>0.30555555555555552</v>
      </c>
      <c r="AA68" s="191">
        <f>IF(AVERIAS!$J$2="INVIERNO",VLOOKUP($O68,'H. INV.'!$U$10:$AD$271,2,FALSE),VLOOKUP($O68,'H. VER.'!$U$10:$AD$171,2,FALSE))</f>
        <v>3</v>
      </c>
      <c r="AB68" s="191" t="str">
        <f>IF(AVERIAS!$J$2="INVIERNO",VLOOKUP($O68,'H. INV.'!$U$10:$AD$271,9,FALSE),VLOOKUP($O68,'H. VER.'!$U$10:$AD$171,9,FALSE))</f>
        <v>L1</v>
      </c>
      <c r="AC68" s="191">
        <f>IF(AVERIAS!$J$2="INVIERNO",VLOOKUP($O68,'H. INV.'!$U$10:$AD$271,10,FALSE),VLOOKUP($O68,'H. VER.'!$U$10:$AD$171,10,FALSE))</f>
        <v>3283</v>
      </c>
      <c r="AD68" s="191">
        <f>IF(AVERIAS!$J$2="INVIERNO",VLOOKUP($O68,'H. INV.'!$U$10:$AE$271,11,FALSE),VLOOKUP($O68,'H. VER.'!$U$10:$AE$171,11,FALSE))</f>
        <v>1</v>
      </c>
      <c r="AE68" s="115">
        <f>IF(AVERIAS!$J$2="INVIERNO",VLOOKUP($O68,'H. INV.'!$AK$10:$AT$271,3,FALSE),VLOOKUP($O68,'H. VER.'!$AK$10:$AT$171,3,FALSE))</f>
        <v>0.61458333333333337</v>
      </c>
      <c r="AF68" s="115">
        <f>IF(AVERIAS!$J$2="INVIERNO",VLOOKUP($O68,'H. INV.'!$E$10:$N$271,4,FALSE),VLOOKUP($O68,'H. VER.'!$E$10:$N$171,4,FALSE))</f>
        <v>0.62152777777777768</v>
      </c>
      <c r="AG68" s="115">
        <f>IF(AVERIAS!$J$2="INVIERNO",VLOOKUP($O68,'H. INV.'!$AK$10:$AT$271,7,FALSE),VLOOKUP($O68,'H. VER.'!$AK$10:$AT$171,7,FALSE))</f>
        <v>0.625</v>
      </c>
      <c r="AH68" s="191">
        <f>IF(AVERIAS!$J$2="INVIERNO",VLOOKUP($O68,'H. INV.'!$AK$10:$AT$271,2,FALSE),VLOOKUP($O68,'H. VER.'!$AK$10:$AT$171,2,FALSE))</f>
        <v>70</v>
      </c>
      <c r="AI68" s="191" t="str">
        <f>IF(AVERIAS!$J$2="INVIERNO",VLOOKUP($O68,'H. INV.'!$AK$10:$AT$271,9,FALSE),VLOOKUP($O68,'H. VER.'!$AK$10:$AT$171,9,FALSE))</f>
        <v>L6A</v>
      </c>
      <c r="AJ68" s="191">
        <f>IF(AVERIAS!$J$2="INVIERNO",VLOOKUP($O68,'H. INV.'!$AK$10:$AT$271,10,FALSE),VLOOKUP($O68,'H. VER.'!$AK$10:$AT$171,10,FALSE))</f>
        <v>2736</v>
      </c>
      <c r="AK68" s="191">
        <f>IF(AVERIAS!$J$2="INVIERNO",VLOOKUP($O68,'H. INV.'!$AK$10:$AU$271,11,FALSE),VLOOKUP($O68,'H. VER.'!$AK$10:$AU$171,11,FALSE))</f>
        <v>2</v>
      </c>
      <c r="AL68" s="131"/>
      <c r="AP68" s="209" t="str">
        <f t="shared" si="26"/>
        <v/>
      </c>
      <c r="AQ68" s="213">
        <v>64</v>
      </c>
      <c r="AR68" s="214" t="str">
        <f>IF(AVERIAS!$J$2="INVIERNO",IF(ISNA(IF($E$2="LUNES",VLOOKUP(AQ68,'H. INV.'!$E$9:$G$271,3,FALSE),IF($E$2="SABADO",VLOOKUP(AQ68,'H. INV.'!$U$10:$W$271,3,FALSE),VLOOKUP(AQ68,'H. INV.'!$AK$10:$AM$271,3,FALSE)))),"",(IF($E$2="LUNES",VLOOKUP(AQ68,'H. INV.'!$E$9:$G$271,3,FALSE),IF($E$2="SABADO",VLOOKUP(AQ68,'H. INV.'!$U$10:$W$271,3,FALSE),VLOOKUP(AQ68,'H. INV.'!$AK$10:$AM$271,3,FALSE))))),IF(ISNA(IF($E$2="LUNES",VLOOKUP(AQ68,'H. VER.'!$E$9:$G$171,3,FALSE),IF($E$2="SABADO",VLOOKUP(AQ68,'H. VER.'!$U$10:$W$171,3,FALSE),VLOOKUP(AQ68,'H. VER.'!$AK$10:$AM$171,3,FALSE)))),"",(IF($E$2="LUNES",VLOOKUP(AQ68,'H. VER.'!$E$9:$G$171,3,FALSE),IF($E$2="SABADO",VLOOKUP(AQ68,'H. VER.'!$U$10:$W$171,3,FALSE),VLOOKUP(AQ68,'H. VER.'!$AK$10:$AM$171,3,FALSE))))))</f>
        <v/>
      </c>
      <c r="AS68" s="210" t="str">
        <f t="shared" si="29"/>
        <v/>
      </c>
      <c r="AT68" s="211" t="str">
        <f t="shared" si="23"/>
        <v/>
      </c>
      <c r="AU68" s="210" t="str">
        <f t="shared" si="24"/>
        <v/>
      </c>
      <c r="AV68" s="212" t="str">
        <f t="shared" si="25"/>
        <v/>
      </c>
      <c r="AX68" s="319">
        <v>65</v>
      </c>
      <c r="AY68" s="319">
        <f t="shared" si="9"/>
        <v>18</v>
      </c>
      <c r="AZ68" s="322">
        <f t="shared" si="30"/>
        <v>60</v>
      </c>
      <c r="BA68" s="319">
        <f t="shared" si="10"/>
        <v>60</v>
      </c>
      <c r="BB68" s="319">
        <f t="shared" si="11"/>
        <v>60</v>
      </c>
      <c r="BC68" s="319">
        <f t="shared" si="12"/>
        <v>33</v>
      </c>
      <c r="BD68" s="321">
        <f t="shared" si="13"/>
        <v>0.61458333333333337</v>
      </c>
      <c r="BE68" s="321">
        <f t="shared" si="14"/>
        <v>0.61458333333333326</v>
      </c>
      <c r="BF68" s="319">
        <f t="shared" si="15"/>
        <v>2370</v>
      </c>
      <c r="BG68" s="316">
        <f t="shared" si="16"/>
        <v>29</v>
      </c>
      <c r="BH68" s="316">
        <f t="shared" si="17"/>
        <v>20</v>
      </c>
      <c r="BI68" s="316">
        <f t="shared" si="18"/>
        <v>20</v>
      </c>
      <c r="BJ68" s="316">
        <f t="shared" si="19"/>
        <v>0</v>
      </c>
      <c r="BK68" s="316">
        <f t="shared" si="20"/>
        <v>20</v>
      </c>
      <c r="BL68" s="316">
        <f t="shared" si="21"/>
        <v>18</v>
      </c>
    </row>
    <row r="69" spans="1:64" ht="12.75" customHeight="1">
      <c r="A69" s="158">
        <f t="shared" si="37"/>
        <v>0.61111111111111116</v>
      </c>
      <c r="B69" s="158">
        <f t="shared" si="32"/>
        <v>0.61944444444444446</v>
      </c>
      <c r="C69" s="24">
        <f t="shared" si="33"/>
        <v>4</v>
      </c>
      <c r="D69" s="284" t="str">
        <f t="shared" si="34"/>
        <v>L1</v>
      </c>
      <c r="E69" s="24">
        <f t="shared" si="35"/>
        <v>3310</v>
      </c>
      <c r="F69" s="27"/>
      <c r="G69" s="27"/>
      <c r="H69" s="27"/>
      <c r="I69" s="28">
        <f t="shared" si="38"/>
        <v>3310</v>
      </c>
      <c r="J69" s="286" t="str">
        <f t="shared" si="36"/>
        <v>S/A</v>
      </c>
      <c r="K69" s="119" t="str">
        <f t="shared" si="39"/>
        <v/>
      </c>
      <c r="L69" s="29">
        <f>LOOKUP($D$2,CUADRO!$G$3:$AK$3,CUADRO!G72:AK72)</f>
        <v>0</v>
      </c>
      <c r="M69" s="30" t="str">
        <f>IF(CUADRO!C72="","",CUADRO!C72)</f>
        <v/>
      </c>
      <c r="N69" s="192">
        <v>9</v>
      </c>
      <c r="O69" s="352">
        <f t="shared" si="31"/>
        <v>25</v>
      </c>
      <c r="P69" s="356"/>
      <c r="Q69" s="115">
        <f>IF(AVERIAS!$J$2="INVIERNO",VLOOKUP($O69,'H. INV.'!$E$10:$N$271,3,FALSE),VLOOKUP($O69,'H. VER.'!$E$10:$N$171,3,FALSE))</f>
        <v>0.29166666666666663</v>
      </c>
      <c r="R69" s="115">
        <f>IF(AVERIAS!$J$2="INVIERNO",VLOOKUP($O69,'H. INV.'!$E$10:$N$271,4,FALSE),VLOOKUP($O69,'H. VER.'!$E$10:$N$171,4,FALSE))</f>
        <v>0.61458333333333326</v>
      </c>
      <c r="S69" s="115">
        <f>IF(AVERIAS!$J$2="INVIERNO",VLOOKUP($O69,'H. INV.'!$E$10:$N$271,7,FALSE),VLOOKUP($O69,'H. VER.'!$E$10:$N$171,7,FALSE))</f>
        <v>0.30555555555555552</v>
      </c>
      <c r="T69" s="191">
        <f>IF(AVERIAS!$J$2="INVIERNO",VLOOKUP($O69,'H. INV.'!$E$10:$N$271,2,FALSE),VLOOKUP($O69,'H. VER.'!$E$10:$N$171,2,FALSE))</f>
        <v>7</v>
      </c>
      <c r="U69" s="191" t="str">
        <f>IF(AVERIAS!$J$2="INVIERNO",VLOOKUP($O69,'H. INV.'!$E$10:$N$271,9,FALSE),VLOOKUP($O69,'H. VER.'!$E$10:$N$171,9,FALSE))</f>
        <v>L1</v>
      </c>
      <c r="V69" s="191">
        <f>IF(AVERIAS!$J$2="INVIERNO",VLOOKUP($O69,'H. INV.'!$E$10:$N$271,10,FALSE),VLOOKUP($O69,'H. VER.'!$E$10:$N$171,10,FALSE))</f>
        <v>3283</v>
      </c>
      <c r="W69" s="191">
        <f>IF(AVERIAS!$J$2="INVIERNO",VLOOKUP($O69,'H. INV.'!$E$10:$O$271,11,FALSE),VLOOKUP($O69,'H. VER.'!$E$10:$O$171,11,FALSE))</f>
        <v>1</v>
      </c>
      <c r="X69" s="115">
        <f>IF(AVERIAS!$J$2="INVIERNO",VLOOKUP($O69,'H. INV.'!$U$10:$AD$271,3,FALSE),VLOOKUP($O69,'H. VER.'!$U$10:$AD$171,3,FALSE))</f>
        <v>0.30208333333333337</v>
      </c>
      <c r="Y69" s="115">
        <f>IF(AVERIAS!$J$2="INVIERNO",VLOOKUP($O69,'H. INV.'!$E$10:$N$271,4,FALSE),VLOOKUP($O69,'H. VER.'!$E$10:$N$171,4,FALSE))</f>
        <v>0.61458333333333326</v>
      </c>
      <c r="Z69" s="115">
        <f>IF(AVERIAS!$J$2="INVIERNO",VLOOKUP($O69,'H. INV.'!$U$10:$AD$271,7,FALSE),VLOOKUP($O69,'H. VER.'!$U$10:$AD$171,7,FALSE))</f>
        <v>0.30902777777777779</v>
      </c>
      <c r="AA69" s="191">
        <f>IF(AVERIAS!$J$2="INVIERNO",VLOOKUP($O69,'H. INV.'!$U$10:$AD$271,2,FALSE),VLOOKUP($O69,'H. VER.'!$U$10:$AD$171,2,FALSE))</f>
        <v>5</v>
      </c>
      <c r="AB69" s="191" t="str">
        <f>IF(AVERIAS!$J$2="INVIERNO",VLOOKUP($O69,'H. INV.'!$U$10:$AD$271,9,FALSE),VLOOKUP($O69,'H. VER.'!$U$10:$AD$171,9,FALSE))</f>
        <v>L1</v>
      </c>
      <c r="AC69" s="191">
        <f>IF(AVERIAS!$J$2="INVIERNO",VLOOKUP($O69,'H. INV.'!$U$10:$AD$271,10,FALSE),VLOOKUP($O69,'H. VER.'!$U$10:$AD$171,10,FALSE))</f>
        <v>3310</v>
      </c>
      <c r="AD69" s="191">
        <f>IF(AVERIAS!$J$2="INVIERNO",VLOOKUP($O69,'H. INV.'!$U$10:$AE$271,11,FALSE),VLOOKUP($O69,'H. VER.'!$U$10:$AE$171,11,FALSE))</f>
        <v>1</v>
      </c>
      <c r="AE69" s="115">
        <f>IF(AVERIAS!$J$2="INVIERNO",VLOOKUP($O69,'H. INV.'!$AK$10:$AT$271,3,FALSE),VLOOKUP($O69,'H. VER.'!$AK$10:$AT$171,3,FALSE))</f>
        <v>0.61458333333333337</v>
      </c>
      <c r="AF69" s="115">
        <f>IF(AVERIAS!$J$2="INVIERNO",VLOOKUP($O69,'H. INV.'!$E$10:$N$271,4,FALSE),VLOOKUP($O69,'H. VER.'!$E$10:$N$171,4,FALSE))</f>
        <v>0.61458333333333326</v>
      </c>
      <c r="AG69" s="115">
        <f>IF(AVERIAS!$J$2="INVIERNO",VLOOKUP($O69,'H. INV.'!$AK$10:$AT$271,7,FALSE),VLOOKUP($O69,'H. VER.'!$AK$10:$AT$171,7,FALSE))</f>
        <v>0.62152777777777779</v>
      </c>
      <c r="AH69" s="191">
        <f>IF(AVERIAS!$J$2="INVIERNO",VLOOKUP($O69,'H. INV.'!$AK$10:$AT$271,2,FALSE),VLOOKUP($O69,'H. VER.'!$AK$10:$AT$171,2,FALSE))</f>
        <v>60</v>
      </c>
      <c r="AI69" s="191" t="str">
        <f>IF(AVERIAS!$J$2="INVIERNO",VLOOKUP($O69,'H. INV.'!$AK$10:$AT$271,9,FALSE),VLOOKUP($O69,'H. VER.'!$AK$10:$AT$171,9,FALSE))</f>
        <v>P3</v>
      </c>
      <c r="AJ69" s="191">
        <f>IF(AVERIAS!$J$2="INVIERNO",VLOOKUP($O69,'H. INV.'!$AK$10:$AT$271,10,FALSE),VLOOKUP($O69,'H. VER.'!$AK$10:$AT$171,10,FALSE))</f>
        <v>2370</v>
      </c>
      <c r="AK69" s="191">
        <f>IF(AVERIAS!$J$2="INVIERNO",VLOOKUP($O69,'H. INV.'!$AK$10:$AU$271,11,FALSE),VLOOKUP($O69,'H. VER.'!$AK$10:$AU$171,11,FALSE))</f>
        <v>33</v>
      </c>
      <c r="AL69" s="131"/>
      <c r="AP69" s="209" t="str">
        <f t="shared" si="26"/>
        <v/>
      </c>
      <c r="AQ69" s="213">
        <v>65</v>
      </c>
      <c r="AR69" s="214" t="str">
        <f>IF(AVERIAS!$J$2="INVIERNO",IF(ISNA(IF($E$2="LUNES",VLOOKUP(AQ69,'H. INV.'!$E$9:$G$271,3,FALSE),IF($E$2="SABADO",VLOOKUP(AQ69,'H. INV.'!$U$10:$W$271,3,FALSE),VLOOKUP(AQ69,'H. INV.'!$AK$10:$AM$271,3,FALSE)))),"",(IF($E$2="LUNES",VLOOKUP(AQ69,'H. INV.'!$E$9:$G$271,3,FALSE),IF($E$2="SABADO",VLOOKUP(AQ69,'H. INV.'!$U$10:$W$271,3,FALSE),VLOOKUP(AQ69,'H. INV.'!$AK$10:$AM$271,3,FALSE))))),IF(ISNA(IF($E$2="LUNES",VLOOKUP(AQ69,'H. VER.'!$E$9:$G$171,3,FALSE),IF($E$2="SABADO",VLOOKUP(AQ69,'H. VER.'!$U$10:$W$171,3,FALSE),VLOOKUP(AQ69,'H. VER.'!$AK$10:$AM$171,3,FALSE)))),"",(IF($E$2="LUNES",VLOOKUP(AQ69,'H. VER.'!$E$9:$G$171,3,FALSE),IF($E$2="SABADO",VLOOKUP(AQ69,'H. VER.'!$U$10:$W$171,3,FALSE),VLOOKUP(AQ69,'H. VER.'!$AK$10:$AM$171,3,FALSE))))))</f>
        <v/>
      </c>
      <c r="AS69" s="210" t="str">
        <f t="shared" ref="AS69:AS100" si="40">IF(AT69="","",RANK(AT69,$AT$5:$AT$116,1))</f>
        <v/>
      </c>
      <c r="AT69" s="211" t="str">
        <f t="shared" si="23"/>
        <v/>
      </c>
      <c r="AU69" s="210" t="str">
        <f t="shared" si="24"/>
        <v/>
      </c>
      <c r="AV69" s="212" t="str">
        <f t="shared" si="25"/>
        <v/>
      </c>
      <c r="AX69" s="319">
        <v>66</v>
      </c>
      <c r="AY69" s="319">
        <f t="shared" ref="AY69:AY118" si="41">IF(BL69="","",BL69)</f>
        <v>14</v>
      </c>
      <c r="AZ69" s="322">
        <f t="shared" si="30"/>
        <v>30</v>
      </c>
      <c r="BA69" s="319">
        <f t="shared" ref="BA69:BA118" si="42">IF(AZ69=0,"",AZ69)</f>
        <v>30</v>
      </c>
      <c r="BB69" s="319">
        <f t="shared" ref="BB69:BB118" si="43">IF(BA69="","",IF(ISERROR(VALUE(BA69)),100,BA69))</f>
        <v>30</v>
      </c>
      <c r="BC69" s="319">
        <f t="shared" ref="BC69:BC118" si="44">IF(BA69="","",IF($E$2="LUNES",W70,IF($E$2="SABADO",AD70,AK70)))</f>
        <v>11</v>
      </c>
      <c r="BD69" s="321">
        <f t="shared" ref="BD69:BD118" si="45">IF(BA69="","",IF($E$2="LUNES",Q70,IF($E$2="SABADO",X70,AE70)))</f>
        <v>0.61805555555555558</v>
      </c>
      <c r="BE69" s="321">
        <f t="shared" ref="BE69:BE118" si="46">IF(BA69="","",IF($E$2="LUNES",R70,IF($E$2="SABADO",Y70,AF70)))</f>
        <v>0.625</v>
      </c>
      <c r="BF69" s="319">
        <f t="shared" ref="BF69:BF118" si="47">IF(BA69="","",IF($E$2="LUNES",V70,IF($E$2="SABADO",AC70,AJ70)))</f>
        <v>2424</v>
      </c>
      <c r="BG69" s="316">
        <f t="shared" ref="BG69:BG118" si="48">IF(BC69=50,100+IF(BA69="","",IF(BC69="","",RANK(BC69,$BC$4:$BC$999,1))),IF(BA69="","",IF(BC69="","",RANK(BC69,$BC$4:$BC$999,1))))</f>
        <v>21</v>
      </c>
      <c r="BH69" s="316">
        <f t="shared" ref="BH69:BH118" si="49">IF(BA69="","",IF(ISERROR(IF(BA69="","",RANK(BA69,$BA$4:$BA$999,1))),1,RANK(BA69,$BA$4:$BA$999,1)))</f>
        <v>14</v>
      </c>
      <c r="BI69" s="316">
        <f t="shared" ref="BI69:BI118" si="50">IF(BA69="","",IF(ISERROR(IF(BB69="","",RANK(BB69,$BB$4:$BB$999,1))),1,IF(BB69="","",RANK(BB69,$BB$4:$BB$999,1))))</f>
        <v>14</v>
      </c>
      <c r="BJ69" s="316">
        <f t="shared" ref="BJ69:BJ118" si="51">IF(BC69=50,100+IF(BA69="","",IF(COUNTIF($BI$4:$BI$999,BI69)=1,0,AX69)),IF(BA69="","",IF(COUNTIF($BI$4:$BI$999,BI69)=1,0,AX69)))</f>
        <v>0</v>
      </c>
      <c r="BK69" s="316">
        <f t="shared" ref="BK69:BK100" si="52">IF(BA69="","",BI69+BJ69)</f>
        <v>14</v>
      </c>
      <c r="BL69" s="316">
        <f t="shared" ref="BL69:BL118" si="53">IF(ISERROR(IF(BK69="","",RANK(BK69,$BK$4:$BK$999,1))),200,IF(BK69="","",RANK(BK69,$BK$4:$BK$999,1)))</f>
        <v>14</v>
      </c>
    </row>
    <row r="70" spans="1:64" ht="12.75" customHeight="1">
      <c r="A70" s="158">
        <f t="shared" si="37"/>
        <v>0.61458333333333337</v>
      </c>
      <c r="B70" s="158">
        <f t="shared" si="32"/>
        <v>0.625</v>
      </c>
      <c r="C70" s="24">
        <f t="shared" si="33"/>
        <v>70</v>
      </c>
      <c r="D70" s="284" t="str">
        <f t="shared" si="34"/>
        <v>L6A</v>
      </c>
      <c r="E70" s="24">
        <f t="shared" si="35"/>
        <v>2736</v>
      </c>
      <c r="F70" s="27"/>
      <c r="G70" s="27"/>
      <c r="H70" s="27"/>
      <c r="I70" s="28">
        <f t="shared" si="38"/>
        <v>2736</v>
      </c>
      <c r="J70" s="286" t="str">
        <f t="shared" si="36"/>
        <v>S/A</v>
      </c>
      <c r="K70" s="119" t="str">
        <f t="shared" si="39"/>
        <v/>
      </c>
      <c r="L70" s="29">
        <f>LOOKUP($D$2,CUADRO!$G$3:$AK$3,CUADRO!G73:AK73)</f>
        <v>0</v>
      </c>
      <c r="M70" s="30" t="str">
        <f>IF(CUADRO!C73="","",CUADRO!C73)</f>
        <v/>
      </c>
      <c r="N70" s="192">
        <v>10</v>
      </c>
      <c r="O70" s="352">
        <f t="shared" si="31"/>
        <v>26</v>
      </c>
      <c r="P70" s="356"/>
      <c r="Q70" s="115">
        <f>IF(AVERIAS!$J$2="INVIERNO",VLOOKUP($O70,'H. INV.'!$E$10:$N$271,3,FALSE),VLOOKUP($O70,'H. VER.'!$E$10:$N$171,3,FALSE))</f>
        <v>0.29166666666666669</v>
      </c>
      <c r="R70" s="115">
        <f>IF(AVERIAS!$J$2="INVIERNO",VLOOKUP($O70,'H. INV.'!$E$10:$N$271,4,FALSE),VLOOKUP($O70,'H. VER.'!$E$10:$N$171,4,FALSE))</f>
        <v>0.625</v>
      </c>
      <c r="S70" s="115">
        <f>IF(AVERIAS!$J$2="INVIERNO",VLOOKUP($O70,'H. INV.'!$E$10:$N$271,7,FALSE),VLOOKUP($O70,'H. VER.'!$E$10:$N$171,7,FALSE))</f>
        <v>0.30208333333333331</v>
      </c>
      <c r="T70" s="191">
        <f>IF(AVERIAS!$J$2="INVIERNO",VLOOKUP($O70,'H. INV.'!$E$10:$N$271,2,FALSE),VLOOKUP($O70,'H. VER.'!$E$10:$N$171,2,FALSE))</f>
        <v>57</v>
      </c>
      <c r="U70" s="191" t="str">
        <f>IF(AVERIAS!$J$2="INVIERNO",VLOOKUP($O70,'H. INV.'!$E$10:$N$271,9,FALSE),VLOOKUP($O70,'H. VER.'!$E$10:$N$171,9,FALSE))</f>
        <v>P1</v>
      </c>
      <c r="V70" s="191">
        <f>IF(AVERIAS!$J$2="INVIERNO",VLOOKUP($O70,'H. INV.'!$E$10:$N$271,10,FALSE),VLOOKUP($O70,'H. VER.'!$E$10:$N$171,10,FALSE))</f>
        <v>2353</v>
      </c>
      <c r="W70" s="191">
        <f>IF(AVERIAS!$J$2="INVIERNO",VLOOKUP($O70,'H. INV.'!$E$10:$O$271,11,FALSE),VLOOKUP($O70,'H. VER.'!$E$10:$O$171,11,FALSE))</f>
        <v>31</v>
      </c>
      <c r="X70" s="115">
        <f>IF(AVERIAS!$J$2="INVIERNO",VLOOKUP($O70,'H. INV.'!$U$10:$AD$271,3,FALSE),VLOOKUP($O70,'H. VER.'!$U$10:$AD$171,3,FALSE))</f>
        <v>0.30277777777777781</v>
      </c>
      <c r="Y70" s="115">
        <f>IF(AVERIAS!$J$2="INVIERNO",VLOOKUP($O70,'H. INV.'!$E$10:$N$271,4,FALSE),VLOOKUP($O70,'H. VER.'!$E$10:$N$171,4,FALSE))</f>
        <v>0.625</v>
      </c>
      <c r="Z70" s="115">
        <f>IF(AVERIAS!$J$2="INVIERNO",VLOOKUP($O70,'H. INV.'!$U$10:$AD$271,7,FALSE),VLOOKUP($O70,'H. VER.'!$U$10:$AD$171,7,FALSE))</f>
        <v>0.3125</v>
      </c>
      <c r="AA70" s="191">
        <f>IF(AVERIAS!$J$2="INVIERNO",VLOOKUP($O70,'H. INV.'!$U$10:$AD$271,2,FALSE),VLOOKUP($O70,'H. VER.'!$U$10:$AD$171,2,FALSE))</f>
        <v>51</v>
      </c>
      <c r="AB70" s="191" t="str">
        <f>IF(AVERIAS!$J$2="INVIERNO",VLOOKUP($O70,'H. INV.'!$U$10:$AD$271,9,FALSE),VLOOKUP($O70,'H. VER.'!$U$10:$AD$171,9,FALSE))</f>
        <v>C4</v>
      </c>
      <c r="AC70" s="191">
        <f>IF(AVERIAS!$J$2="INVIERNO",VLOOKUP($O70,'H. INV.'!$U$10:$AD$271,10,FALSE),VLOOKUP($O70,'H. VER.'!$U$10:$AD$171,10,FALSE))</f>
        <v>1990</v>
      </c>
      <c r="AD70" s="191">
        <f>IF(AVERIAS!$J$2="INVIERNO",VLOOKUP($O70,'H. INV.'!$U$10:$AE$271,11,FALSE),VLOOKUP($O70,'H. VER.'!$U$10:$AE$171,11,FALSE))</f>
        <v>24</v>
      </c>
      <c r="AE70" s="115">
        <f>IF(AVERIAS!$J$2="INVIERNO",VLOOKUP($O70,'H. INV.'!$AK$10:$AT$271,3,FALSE),VLOOKUP($O70,'H. VER.'!$AK$10:$AT$171,3,FALSE))</f>
        <v>0.61805555555555558</v>
      </c>
      <c r="AF70" s="115">
        <f>IF(AVERIAS!$J$2="INVIERNO",VLOOKUP($O70,'H. INV.'!$E$10:$N$271,4,FALSE),VLOOKUP($O70,'H. VER.'!$E$10:$N$171,4,FALSE))</f>
        <v>0.625</v>
      </c>
      <c r="AG70" s="115">
        <f>IF(AVERIAS!$J$2="INVIERNO",VLOOKUP($O70,'H. INV.'!$AK$10:$AT$271,7,FALSE),VLOOKUP($O70,'H. VER.'!$AK$10:$AT$171,7,FALSE))</f>
        <v>0.61458333333333337</v>
      </c>
      <c r="AH70" s="191">
        <f>IF(AVERIAS!$J$2="INVIERNO",VLOOKUP($O70,'H. INV.'!$AK$10:$AT$271,2,FALSE),VLOOKUP($O70,'H. VER.'!$AK$10:$AT$171,2,FALSE))</f>
        <v>30</v>
      </c>
      <c r="AI70" s="191" t="str">
        <f>IF(AVERIAS!$J$2="INVIERNO",VLOOKUP($O70,'H. INV.'!$AK$10:$AT$271,9,FALSE),VLOOKUP($O70,'H. VER.'!$AK$10:$AT$171,9,FALSE))</f>
        <v>C11</v>
      </c>
      <c r="AJ70" s="191">
        <f>IF(AVERIAS!$J$2="INVIERNO",VLOOKUP($O70,'H. INV.'!$AK$10:$AT$271,10,FALSE),VLOOKUP($O70,'H. VER.'!$AK$10:$AT$171,10,FALSE))</f>
        <v>2424</v>
      </c>
      <c r="AK70" s="191">
        <f>IF(AVERIAS!$J$2="INVIERNO",VLOOKUP($O70,'H. INV.'!$AK$10:$AU$271,11,FALSE),VLOOKUP($O70,'H. VER.'!$AK$10:$AU$171,11,FALSE))</f>
        <v>11</v>
      </c>
      <c r="AL70" s="131"/>
      <c r="AP70" s="209" t="str">
        <f t="shared" ref="AP70:AP116" si="54">IF(AR70="","",IF(AR70&gt;$AR$3,"TARDE","MAÑANA"))</f>
        <v/>
      </c>
      <c r="AQ70" s="213">
        <v>66</v>
      </c>
      <c r="AR70" s="214" t="str">
        <f>IF(AVERIAS!$J$2="INVIERNO",IF(ISNA(IF($E$2="LUNES",VLOOKUP(AQ70,'H. INV.'!$E$9:$G$271,3,FALSE),IF($E$2="SABADO",VLOOKUP(AQ70,'H. INV.'!$U$10:$W$271,3,FALSE),VLOOKUP(AQ70,'H. INV.'!$AK$10:$AM$271,3,FALSE)))),"",(IF($E$2="LUNES",VLOOKUP(AQ70,'H. INV.'!$E$9:$G$271,3,FALSE),IF($E$2="SABADO",VLOOKUP(AQ70,'H. INV.'!$U$10:$W$271,3,FALSE),VLOOKUP(AQ70,'H. INV.'!$AK$10:$AM$271,3,FALSE))))),IF(ISNA(IF($E$2="LUNES",VLOOKUP(AQ70,'H. VER.'!$E$9:$G$171,3,FALSE),IF($E$2="SABADO",VLOOKUP(AQ70,'H. VER.'!$U$10:$W$171,3,FALSE),VLOOKUP(AQ70,'H. VER.'!$AK$10:$AM$171,3,FALSE)))),"",(IF($E$2="LUNES",VLOOKUP(AQ70,'H. VER.'!$E$9:$G$171,3,FALSE),IF($E$2="SABADO",VLOOKUP(AQ70,'H. VER.'!$U$10:$W$171,3,FALSE),VLOOKUP(AQ70,'H. VER.'!$AK$10:$AM$171,3,FALSE))))))</f>
        <v/>
      </c>
      <c r="AS70" s="210" t="str">
        <f t="shared" si="40"/>
        <v/>
      </c>
      <c r="AT70" s="211" t="str">
        <f t="shared" ref="AT70:AT116" si="55">IF(AP70="MAÑANA",AQ70,"")</f>
        <v/>
      </c>
      <c r="AU70" s="210" t="str">
        <f t="shared" ref="AU70:AU116" si="56">IF(AV70="","",RANK(AV70,$AV$5:$AV$116,1))</f>
        <v/>
      </c>
      <c r="AV70" s="212" t="str">
        <f t="shared" ref="AV70:AV116" si="57">IF(AP70="TARDE",AQ70,"")</f>
        <v/>
      </c>
      <c r="AX70" s="319">
        <v>67</v>
      </c>
      <c r="AY70" s="319">
        <f t="shared" si="41"/>
        <v>16</v>
      </c>
      <c r="AZ70" s="322">
        <f t="shared" si="30"/>
        <v>46</v>
      </c>
      <c r="BA70" s="319">
        <f t="shared" si="42"/>
        <v>46</v>
      </c>
      <c r="BB70" s="319">
        <f t="shared" si="43"/>
        <v>46</v>
      </c>
      <c r="BC70" s="319">
        <f t="shared" si="44"/>
        <v>22</v>
      </c>
      <c r="BD70" s="321">
        <f t="shared" si="45"/>
        <v>0.62847222222222221</v>
      </c>
      <c r="BE70" s="321">
        <f t="shared" si="46"/>
        <v>0.63541666666666663</v>
      </c>
      <c r="BF70" s="319">
        <f t="shared" si="47"/>
        <v>3312</v>
      </c>
      <c r="BG70" s="316">
        <f t="shared" si="48"/>
        <v>25</v>
      </c>
      <c r="BH70" s="316">
        <f t="shared" si="49"/>
        <v>18</v>
      </c>
      <c r="BI70" s="316">
        <f t="shared" si="50"/>
        <v>18</v>
      </c>
      <c r="BJ70" s="316">
        <f t="shared" si="51"/>
        <v>0</v>
      </c>
      <c r="BK70" s="316">
        <f t="shared" si="52"/>
        <v>18</v>
      </c>
      <c r="BL70" s="316">
        <f t="shared" si="53"/>
        <v>16</v>
      </c>
    </row>
    <row r="71" spans="1:64" ht="12.75" customHeight="1">
      <c r="A71" s="158">
        <f t="shared" si="37"/>
        <v>0.61458333333333337</v>
      </c>
      <c r="B71" s="158">
        <f t="shared" si="32"/>
        <v>0.62152777777777779</v>
      </c>
      <c r="C71" s="24">
        <f t="shared" si="33"/>
        <v>60</v>
      </c>
      <c r="D71" s="284" t="str">
        <f t="shared" si="34"/>
        <v>P3</v>
      </c>
      <c r="E71" s="24">
        <f t="shared" si="35"/>
        <v>2370</v>
      </c>
      <c r="F71" s="27"/>
      <c r="G71" s="27"/>
      <c r="H71" s="27"/>
      <c r="I71" s="28">
        <f t="shared" si="38"/>
        <v>2370</v>
      </c>
      <c r="J71" s="286" t="str">
        <f t="shared" si="36"/>
        <v>S/A</v>
      </c>
      <c r="K71" s="119" t="str">
        <f t="shared" si="39"/>
        <v/>
      </c>
      <c r="L71" s="29">
        <f>LOOKUP($D$2,CUADRO!$G$3:$AK$3,CUADRO!G74:AK74)</f>
        <v>0</v>
      </c>
      <c r="M71" s="30" t="str">
        <f>IF(CUADRO!C74="","",CUADRO!C74)</f>
        <v/>
      </c>
      <c r="N71" s="192">
        <v>11</v>
      </c>
      <c r="O71" s="352">
        <f t="shared" si="31"/>
        <v>27</v>
      </c>
      <c r="P71" s="356"/>
      <c r="Q71" s="115">
        <f>IF(AVERIAS!$J$2="INVIERNO",VLOOKUP($O71,'H. INV.'!$E$10:$N$271,3,FALSE),VLOOKUP($O71,'H. VER.'!$E$10:$N$171,3,FALSE))</f>
        <v>0.29305555555555551</v>
      </c>
      <c r="R71" s="115">
        <f>IF(AVERIAS!$J$2="INVIERNO",VLOOKUP($O71,'H. INV.'!$E$10:$N$271,4,FALSE),VLOOKUP($O71,'H. VER.'!$E$10:$N$171,4,FALSE))</f>
        <v>0.63541666666666663</v>
      </c>
      <c r="S71" s="115">
        <f>IF(AVERIAS!$J$2="INVIERNO",VLOOKUP($O71,'H. INV.'!$E$10:$N$271,7,FALSE),VLOOKUP($O71,'H. VER.'!$E$10:$N$171,7,FALSE))</f>
        <v>0.30555555555555552</v>
      </c>
      <c r="T71" s="191">
        <f>IF(AVERIAS!$J$2="INVIERNO",VLOOKUP($O71,'H. INV.'!$E$10:$N$271,2,FALSE),VLOOKUP($O71,'H. VER.'!$E$10:$N$171,2,FALSE))</f>
        <v>21</v>
      </c>
      <c r="U71" s="191" t="str">
        <f>IF(AVERIAS!$J$2="INVIERNO",VLOOKUP($O71,'H. INV.'!$E$10:$N$271,9,FALSE),VLOOKUP($O71,'H. VER.'!$E$10:$N$171,9,FALSE))</f>
        <v>L5</v>
      </c>
      <c r="V71" s="191">
        <f>IF(AVERIAS!$J$2="INVIERNO",VLOOKUP($O71,'H. INV.'!$E$10:$N$271,10,FALSE),VLOOKUP($O71,'H. VER.'!$E$10:$N$171,10,FALSE))</f>
        <v>2400</v>
      </c>
      <c r="W71" s="191">
        <f>IF(AVERIAS!$J$2="INVIERNO",VLOOKUP($O71,'H. INV.'!$E$10:$O$271,11,FALSE),VLOOKUP($O71,'H. VER.'!$E$10:$O$171,11,FALSE))</f>
        <v>5</v>
      </c>
      <c r="X71" s="115">
        <f>IF(AVERIAS!$J$2="INVIERNO",VLOOKUP($O71,'H. INV.'!$U$10:$AD$271,3,FALSE),VLOOKUP($O71,'H. VER.'!$U$10:$AD$171,3,FALSE))</f>
        <v>0.30486111111111114</v>
      </c>
      <c r="Y71" s="115">
        <f>IF(AVERIAS!$J$2="INVIERNO",VLOOKUP($O71,'H. INV.'!$E$10:$N$271,4,FALSE),VLOOKUP($O71,'H. VER.'!$E$10:$N$171,4,FALSE))</f>
        <v>0.63541666666666663</v>
      </c>
      <c r="Z71" s="115">
        <f>IF(AVERIAS!$J$2="INVIERNO",VLOOKUP($O71,'H. INV.'!$U$10:$AD$271,7,FALSE),VLOOKUP($O71,'H. VER.'!$U$10:$AD$171,7,FALSE))</f>
        <v>0.3125</v>
      </c>
      <c r="AA71" s="191">
        <f>IF(AVERIAS!$J$2="INVIERNO",VLOOKUP($O71,'H. INV.'!$U$10:$AD$271,2,FALSE),VLOOKUP($O71,'H. VER.'!$U$10:$AD$171,2,FALSE))</f>
        <v>25</v>
      </c>
      <c r="AB71" s="191" t="str">
        <f>IF(AVERIAS!$J$2="INVIERNO",VLOOKUP($O71,'H. INV.'!$U$10:$AD$271,9,FALSE),VLOOKUP($O71,'H. VER.'!$U$10:$AD$171,9,FALSE))</f>
        <v>L8</v>
      </c>
      <c r="AC71" s="191">
        <f>IF(AVERIAS!$J$2="INVIERNO",VLOOKUP($O71,'H. INV.'!$U$10:$AD$271,10,FALSE),VLOOKUP($O71,'H. VER.'!$U$10:$AD$171,10,FALSE))</f>
        <v>2374</v>
      </c>
      <c r="AD71" s="191">
        <f>IF(AVERIAS!$J$2="INVIERNO",VLOOKUP($O71,'H. INV.'!$U$10:$AE$271,11,FALSE),VLOOKUP($O71,'H. VER.'!$U$10:$AE$171,11,FALSE))</f>
        <v>8</v>
      </c>
      <c r="AE71" s="115">
        <f>IF(AVERIAS!$J$2="INVIERNO",VLOOKUP($O71,'H. INV.'!$AK$10:$AT$271,3,FALSE),VLOOKUP($O71,'H. VER.'!$AK$10:$AT$171,3,FALSE))</f>
        <v>0.62847222222222221</v>
      </c>
      <c r="AF71" s="115">
        <f>IF(AVERIAS!$J$2="INVIERNO",VLOOKUP($O71,'H. INV.'!$E$10:$N$271,4,FALSE),VLOOKUP($O71,'H. VER.'!$E$10:$N$171,4,FALSE))</f>
        <v>0.63541666666666663</v>
      </c>
      <c r="AG71" s="115">
        <f>IF(AVERIAS!$J$2="INVIERNO",VLOOKUP($O71,'H. INV.'!$AK$10:$AT$271,7,FALSE),VLOOKUP($O71,'H. VER.'!$AK$10:$AT$171,7,FALSE))</f>
        <v>0.63541666666666663</v>
      </c>
      <c r="AH71" s="191">
        <f>IF(AVERIAS!$J$2="INVIERNO",VLOOKUP($O71,'H. INV.'!$AK$10:$AT$271,2,FALSE),VLOOKUP($O71,'H. VER.'!$AK$10:$AT$171,2,FALSE))</f>
        <v>46</v>
      </c>
      <c r="AI71" s="191" t="str">
        <f>IF(AVERIAS!$J$2="INVIERNO",VLOOKUP($O71,'H. INV.'!$AK$10:$AT$271,9,FALSE),VLOOKUP($O71,'H. VER.'!$AK$10:$AT$171,9,FALSE))</f>
        <v>C2</v>
      </c>
      <c r="AJ71" s="191">
        <f>IF(AVERIAS!$J$2="INVIERNO",VLOOKUP($O71,'H. INV.'!$AK$10:$AT$271,10,FALSE),VLOOKUP($O71,'H. VER.'!$AK$10:$AT$171,10,FALSE))</f>
        <v>3312</v>
      </c>
      <c r="AK71" s="191">
        <f>IF(AVERIAS!$J$2="INVIERNO",VLOOKUP($O71,'H. INV.'!$AK$10:$AU$271,11,FALSE),VLOOKUP($O71,'H. VER.'!$AK$10:$AU$171,11,FALSE))</f>
        <v>22</v>
      </c>
      <c r="AL71" s="131"/>
      <c r="AP71" s="209" t="str">
        <f t="shared" si="54"/>
        <v/>
      </c>
      <c r="AQ71" s="213">
        <v>67</v>
      </c>
      <c r="AR71" s="214" t="str">
        <f>IF(AVERIAS!$J$2="INVIERNO",IF(ISNA(IF($E$2="LUNES",VLOOKUP(AQ71,'H. INV.'!$E$9:$G$271,3,FALSE),IF($E$2="SABADO",VLOOKUP(AQ71,'H. INV.'!$U$10:$W$271,3,FALSE),VLOOKUP(AQ71,'H. INV.'!$AK$10:$AM$271,3,FALSE)))),"",(IF($E$2="LUNES",VLOOKUP(AQ71,'H. INV.'!$E$9:$G$271,3,FALSE),IF($E$2="SABADO",VLOOKUP(AQ71,'H. INV.'!$U$10:$W$271,3,FALSE),VLOOKUP(AQ71,'H. INV.'!$AK$10:$AM$271,3,FALSE))))),IF(ISNA(IF($E$2="LUNES",VLOOKUP(AQ71,'H. VER.'!$E$9:$G$171,3,FALSE),IF($E$2="SABADO",VLOOKUP(AQ71,'H. VER.'!$U$10:$W$171,3,FALSE),VLOOKUP(AQ71,'H. VER.'!$AK$10:$AM$171,3,FALSE)))),"",(IF($E$2="LUNES",VLOOKUP(AQ71,'H. VER.'!$E$9:$G$171,3,FALSE),IF($E$2="SABADO",VLOOKUP(AQ71,'H. VER.'!$U$10:$W$171,3,FALSE),VLOOKUP(AQ71,'H. VER.'!$AK$10:$AM$171,3,FALSE))))))</f>
        <v/>
      </c>
      <c r="AS71" s="210" t="str">
        <f t="shared" si="40"/>
        <v/>
      </c>
      <c r="AT71" s="211" t="str">
        <f t="shared" si="55"/>
        <v/>
      </c>
      <c r="AU71" s="210" t="str">
        <f t="shared" si="56"/>
        <v/>
      </c>
      <c r="AV71" s="212" t="str">
        <f t="shared" si="57"/>
        <v/>
      </c>
      <c r="AX71" s="319">
        <v>68</v>
      </c>
      <c r="AY71" s="319">
        <f t="shared" si="41"/>
        <v>2</v>
      </c>
      <c r="AZ71" s="322">
        <f t="shared" si="30"/>
        <v>2</v>
      </c>
      <c r="BA71" s="319">
        <f t="shared" si="42"/>
        <v>2</v>
      </c>
      <c r="BB71" s="319">
        <f t="shared" si="43"/>
        <v>2</v>
      </c>
      <c r="BC71" s="319">
        <f t="shared" si="44"/>
        <v>1</v>
      </c>
      <c r="BD71" s="321">
        <f t="shared" si="45"/>
        <v>0.63194444444444453</v>
      </c>
      <c r="BE71" s="321">
        <f t="shared" si="46"/>
        <v>0.62152777777777768</v>
      </c>
      <c r="BF71" s="319">
        <f t="shared" si="47"/>
        <v>3308</v>
      </c>
      <c r="BG71" s="316">
        <f t="shared" si="48"/>
        <v>1</v>
      </c>
      <c r="BH71" s="316">
        <f t="shared" si="49"/>
        <v>2</v>
      </c>
      <c r="BI71" s="316">
        <f t="shared" si="50"/>
        <v>2</v>
      </c>
      <c r="BJ71" s="316">
        <f t="shared" si="51"/>
        <v>0</v>
      </c>
      <c r="BK71" s="316">
        <f t="shared" si="52"/>
        <v>2</v>
      </c>
      <c r="BL71" s="316">
        <f t="shared" si="53"/>
        <v>2</v>
      </c>
    </row>
    <row r="72" spans="1:64" ht="12.75" customHeight="1">
      <c r="A72" s="158">
        <f t="shared" si="37"/>
        <v>0.61805555555555558</v>
      </c>
      <c r="B72" s="158">
        <f t="shared" si="32"/>
        <v>0.61458333333333337</v>
      </c>
      <c r="C72" s="24">
        <f t="shared" si="33"/>
        <v>30</v>
      </c>
      <c r="D72" s="284" t="str">
        <f t="shared" si="34"/>
        <v>C11</v>
      </c>
      <c r="E72" s="24">
        <f t="shared" si="35"/>
        <v>2424</v>
      </c>
      <c r="F72" s="27"/>
      <c r="G72" s="27"/>
      <c r="H72" s="27"/>
      <c r="I72" s="28">
        <f t="shared" si="38"/>
        <v>2424</v>
      </c>
      <c r="J72" s="286" t="str">
        <f t="shared" si="36"/>
        <v>S/A</v>
      </c>
      <c r="K72" s="119" t="str">
        <f t="shared" si="39"/>
        <v/>
      </c>
      <c r="L72" s="29">
        <f>LOOKUP($D$2,CUADRO!$G$3:$AK$3,CUADRO!G75:AK75)</f>
        <v>0</v>
      </c>
      <c r="M72" s="30" t="str">
        <f>IF(CUADRO!C75="","",CUADRO!C75)</f>
        <v/>
      </c>
      <c r="N72" s="192">
        <v>12</v>
      </c>
      <c r="O72" s="352">
        <f t="shared" si="31"/>
        <v>28</v>
      </c>
      <c r="P72" s="356"/>
      <c r="Q72" s="115">
        <f>IF(AVERIAS!$J$2="INVIERNO",VLOOKUP($O72,'H. INV.'!$E$10:$N$271,3,FALSE),VLOOKUP($O72,'H. VER.'!$E$10:$N$171,3,FALSE))</f>
        <v>0.29305555555555551</v>
      </c>
      <c r="R72" s="115">
        <f>IF(AVERIAS!$J$2="INVIERNO",VLOOKUP($O72,'H. INV.'!$E$10:$N$271,4,FALSE),VLOOKUP($O72,'H. VER.'!$E$10:$N$171,4,FALSE))</f>
        <v>0.62152777777777768</v>
      </c>
      <c r="S72" s="115">
        <f>IF(AVERIAS!$J$2="INVIERNO",VLOOKUP($O72,'H. INV.'!$E$10:$N$271,7,FALSE),VLOOKUP($O72,'H. VER.'!$E$10:$N$171,7,FALSE))</f>
        <v>0.30555555555555552</v>
      </c>
      <c r="T72" s="191">
        <f>IF(AVERIAS!$J$2="INVIERNO",VLOOKUP($O72,'H. INV.'!$E$10:$N$271,2,FALSE),VLOOKUP($O72,'H. VER.'!$E$10:$N$171,2,FALSE))</f>
        <v>63</v>
      </c>
      <c r="U72" s="191" t="str">
        <f>IF(AVERIAS!$J$2="INVIERNO",VLOOKUP($O72,'H. INV.'!$E$10:$N$271,9,FALSE),VLOOKUP($O72,'H. VER.'!$E$10:$N$171,9,FALSE))</f>
        <v>REF.P2 + LAMAS + L8</v>
      </c>
      <c r="V72" s="191">
        <f>IF(AVERIAS!$J$2="INVIERNO",VLOOKUP($O72,'H. INV.'!$E$10:$N$271,10,FALSE),VLOOKUP($O72,'H. VER.'!$E$10:$N$171,10,FALSE))</f>
        <v>2333</v>
      </c>
      <c r="W72" s="191">
        <f>IF(AVERIAS!$J$2="INVIERNO",VLOOKUP($O72,'H. INV.'!$E$10:$O$271,11,FALSE),VLOOKUP($O72,'H. VER.'!$E$10:$O$171,11,FALSE))</f>
        <v>50</v>
      </c>
      <c r="X72" s="115">
        <f>IF(AVERIAS!$J$2="INVIERNO",VLOOKUP($O72,'H. INV.'!$U$10:$AD$271,3,FALSE),VLOOKUP($O72,'H. VER.'!$U$10:$AD$171,3,FALSE))</f>
        <v>0.30694444444444446</v>
      </c>
      <c r="Y72" s="115">
        <f>IF(AVERIAS!$J$2="INVIERNO",VLOOKUP($O72,'H. INV.'!$E$10:$N$271,4,FALSE),VLOOKUP($O72,'H. VER.'!$E$10:$N$171,4,FALSE))</f>
        <v>0.62152777777777768</v>
      </c>
      <c r="Z72" s="115">
        <f>IF(AVERIAS!$J$2="INVIERNO",VLOOKUP($O72,'H. INV.'!$U$10:$AD$271,7,FALSE),VLOOKUP($O72,'H. VER.'!$U$10:$AD$171,7,FALSE))</f>
        <v>0.3125</v>
      </c>
      <c r="AA72" s="191">
        <f>IF(AVERIAS!$J$2="INVIERNO",VLOOKUP($O72,'H. INV.'!$U$10:$AD$271,2,FALSE),VLOOKUP($O72,'H. VER.'!$U$10:$AD$171,2,FALSE))</f>
        <v>53</v>
      </c>
      <c r="AB72" s="191" t="str">
        <f>IF(AVERIAS!$J$2="INVIERNO",VLOOKUP($O72,'H. INV.'!$U$10:$AD$271,9,FALSE),VLOOKUP($O72,'H. VER.'!$U$10:$AD$171,9,FALSE))</f>
        <v>C5</v>
      </c>
      <c r="AC72" s="191">
        <f>IF(AVERIAS!$J$2="INVIERNO",VLOOKUP($O72,'H. INV.'!$U$10:$AD$271,10,FALSE),VLOOKUP($O72,'H. VER.'!$U$10:$AD$171,10,FALSE))</f>
        <v>2368</v>
      </c>
      <c r="AD72" s="191">
        <f>IF(AVERIAS!$J$2="INVIERNO",VLOOKUP($O72,'H. INV.'!$U$10:$AE$271,11,FALSE),VLOOKUP($O72,'H. VER.'!$U$10:$AE$171,11,FALSE))</f>
        <v>25</v>
      </c>
      <c r="AE72" s="115">
        <f>IF(AVERIAS!$J$2="INVIERNO",VLOOKUP($O72,'H. INV.'!$AK$10:$AT$271,3,FALSE),VLOOKUP($O72,'H. VER.'!$AK$10:$AT$171,3,FALSE))</f>
        <v>0.63194444444444453</v>
      </c>
      <c r="AF72" s="115">
        <f>IF(AVERIAS!$J$2="INVIERNO",VLOOKUP($O72,'H. INV.'!$E$10:$N$271,4,FALSE),VLOOKUP($O72,'H. VER.'!$E$10:$N$171,4,FALSE))</f>
        <v>0.62152777777777768</v>
      </c>
      <c r="AG72" s="115">
        <f>IF(AVERIAS!$J$2="INVIERNO",VLOOKUP($O72,'H. INV.'!$AK$10:$AT$271,7,FALSE),VLOOKUP($O72,'H. VER.'!$AK$10:$AT$171,7,FALSE))</f>
        <v>0.59861111111111109</v>
      </c>
      <c r="AH72" s="191">
        <f>IF(AVERIAS!$J$2="INVIERNO",VLOOKUP($O72,'H. INV.'!$AK$10:$AT$271,2,FALSE),VLOOKUP($O72,'H. VER.'!$AK$10:$AT$171,2,FALSE))</f>
        <v>2</v>
      </c>
      <c r="AI72" s="191" t="str">
        <f>IF(AVERIAS!$J$2="INVIERNO",VLOOKUP($O72,'H. INV.'!$AK$10:$AT$271,9,FALSE),VLOOKUP($O72,'H. VER.'!$AK$10:$AT$171,9,FALSE))</f>
        <v>L1</v>
      </c>
      <c r="AJ72" s="191">
        <f>IF(AVERIAS!$J$2="INVIERNO",VLOOKUP($O72,'H. INV.'!$AK$10:$AT$271,10,FALSE),VLOOKUP($O72,'H. VER.'!$AK$10:$AT$171,10,FALSE))</f>
        <v>3308</v>
      </c>
      <c r="AK72" s="191">
        <f>IF(AVERIAS!$J$2="INVIERNO",VLOOKUP($O72,'H. INV.'!$AK$10:$AU$271,11,FALSE),VLOOKUP($O72,'H. VER.'!$AK$10:$AU$171,11,FALSE))</f>
        <v>1</v>
      </c>
      <c r="AL72" s="131"/>
      <c r="AP72" s="209" t="str">
        <f t="shared" si="54"/>
        <v/>
      </c>
      <c r="AQ72" s="213">
        <v>68</v>
      </c>
      <c r="AR72" s="214" t="str">
        <f>IF(AVERIAS!$J$2="INVIERNO",IF(ISNA(IF($E$2="LUNES",VLOOKUP(AQ72,'H. INV.'!$E$9:$G$271,3,FALSE),IF($E$2="SABADO",VLOOKUP(AQ72,'H. INV.'!$U$10:$W$271,3,FALSE),VLOOKUP(AQ72,'H. INV.'!$AK$10:$AM$271,3,FALSE)))),"",(IF($E$2="LUNES",VLOOKUP(AQ72,'H. INV.'!$E$9:$G$271,3,FALSE),IF($E$2="SABADO",VLOOKUP(AQ72,'H. INV.'!$U$10:$W$271,3,FALSE),VLOOKUP(AQ72,'H. INV.'!$AK$10:$AM$271,3,FALSE))))),IF(ISNA(IF($E$2="LUNES",VLOOKUP(AQ72,'H. VER.'!$E$9:$G$171,3,FALSE),IF($E$2="SABADO",VLOOKUP(AQ72,'H. VER.'!$U$10:$W$171,3,FALSE),VLOOKUP(AQ72,'H. VER.'!$AK$10:$AM$171,3,FALSE)))),"",(IF($E$2="LUNES",VLOOKUP(AQ72,'H. VER.'!$E$9:$G$171,3,FALSE),IF($E$2="SABADO",VLOOKUP(AQ72,'H. VER.'!$U$10:$W$171,3,FALSE),VLOOKUP(AQ72,'H. VER.'!$AK$10:$AM$171,3,FALSE))))))</f>
        <v/>
      </c>
      <c r="AS72" s="210" t="str">
        <f t="shared" si="40"/>
        <v/>
      </c>
      <c r="AT72" s="211" t="str">
        <f t="shared" si="55"/>
        <v/>
      </c>
      <c r="AU72" s="210" t="str">
        <f t="shared" si="56"/>
        <v/>
      </c>
      <c r="AV72" s="212" t="str">
        <f t="shared" si="57"/>
        <v/>
      </c>
      <c r="AX72" s="319">
        <v>69</v>
      </c>
      <c r="AY72" s="319">
        <f t="shared" si="41"/>
        <v>28</v>
      </c>
      <c r="AZ72" s="322">
        <f t="shared" si="30"/>
        <v>72</v>
      </c>
      <c r="BA72" s="319">
        <f t="shared" si="42"/>
        <v>72</v>
      </c>
      <c r="BB72" s="319">
        <f t="shared" si="43"/>
        <v>72</v>
      </c>
      <c r="BC72" s="319">
        <f t="shared" si="44"/>
        <v>2</v>
      </c>
      <c r="BD72" s="321">
        <f t="shared" si="45"/>
        <v>0.63541666666666663</v>
      </c>
      <c r="BE72" s="321">
        <f t="shared" si="46"/>
        <v>0.64930555555555569</v>
      </c>
      <c r="BF72" s="319">
        <f t="shared" si="47"/>
        <v>1817</v>
      </c>
      <c r="BG72" s="316">
        <f t="shared" si="48"/>
        <v>5</v>
      </c>
      <c r="BH72" s="316">
        <f t="shared" si="49"/>
        <v>30</v>
      </c>
      <c r="BI72" s="316">
        <f t="shared" si="50"/>
        <v>30</v>
      </c>
      <c r="BJ72" s="316">
        <f t="shared" si="51"/>
        <v>0</v>
      </c>
      <c r="BK72" s="316">
        <f t="shared" si="52"/>
        <v>30</v>
      </c>
      <c r="BL72" s="316">
        <f t="shared" si="53"/>
        <v>28</v>
      </c>
    </row>
    <row r="73" spans="1:64" ht="12.75" customHeight="1">
      <c r="A73" s="158">
        <f t="shared" si="37"/>
        <v>0.62847222222222221</v>
      </c>
      <c r="B73" s="158">
        <f t="shared" si="32"/>
        <v>0.63541666666666663</v>
      </c>
      <c r="C73" s="24">
        <f t="shared" si="33"/>
        <v>46</v>
      </c>
      <c r="D73" s="284" t="str">
        <f t="shared" si="34"/>
        <v>C2</v>
      </c>
      <c r="E73" s="24">
        <f t="shared" si="35"/>
        <v>3312</v>
      </c>
      <c r="F73" s="27"/>
      <c r="G73" s="27"/>
      <c r="H73" s="27"/>
      <c r="I73" s="28">
        <f t="shared" si="38"/>
        <v>3312</v>
      </c>
      <c r="J73" s="286" t="str">
        <f t="shared" si="36"/>
        <v>S/A</v>
      </c>
      <c r="K73" s="119" t="str">
        <f t="shared" si="39"/>
        <v/>
      </c>
      <c r="L73" s="29">
        <f>LOOKUP($D$2,CUADRO!$G$3:$AK$3,CUADRO!G76:AK76)</f>
        <v>0</v>
      </c>
      <c r="M73" s="30" t="str">
        <f>IF(CUADRO!C76="","",CUADRO!C76)</f>
        <v/>
      </c>
      <c r="N73" s="192">
        <v>13</v>
      </c>
      <c r="O73" s="352">
        <f t="shared" si="31"/>
        <v>29</v>
      </c>
      <c r="P73" s="356"/>
      <c r="Q73" s="115">
        <f>IF(AVERIAS!$J$2="INVIERNO",VLOOKUP($O73,'H. INV.'!$E$10:$N$271,3,FALSE),VLOOKUP($O73,'H. VER.'!$E$10:$N$171,3,FALSE))</f>
        <v>0.29375000000000001</v>
      </c>
      <c r="R73" s="115">
        <f>IF(AVERIAS!$J$2="INVIERNO",VLOOKUP($O73,'H. INV.'!$E$10:$N$271,4,FALSE),VLOOKUP($O73,'H. VER.'!$E$10:$N$171,4,FALSE))</f>
        <v>0.64930555555555569</v>
      </c>
      <c r="S73" s="115">
        <f>IF(AVERIAS!$J$2="INVIERNO",VLOOKUP($O73,'H. INV.'!$E$10:$N$271,7,FALSE),VLOOKUP($O73,'H. VER.'!$E$10:$N$171,7,FALSE))</f>
        <v>0.30555555555555552</v>
      </c>
      <c r="T73" s="191">
        <f>IF(AVERIAS!$J$2="INVIERNO",VLOOKUP($O73,'H. INV.'!$E$10:$N$271,2,FALSE),VLOOKUP($O73,'H. VER.'!$E$10:$N$171,2,FALSE))</f>
        <v>77</v>
      </c>
      <c r="U73" s="191" t="str">
        <f>IF(AVERIAS!$J$2="INVIERNO",VLOOKUP($O73,'H. INV.'!$E$10:$N$271,9,FALSE),VLOOKUP($O73,'H. VER.'!$E$10:$N$171,9,FALSE))</f>
        <v>L6</v>
      </c>
      <c r="V73" s="191">
        <f>IF(AVERIAS!$J$2="INVIERNO",VLOOKUP($O73,'H. INV.'!$E$10:$N$271,10,FALSE),VLOOKUP($O73,'H. VER.'!$E$10:$N$171,10,FALSE))</f>
        <v>2649</v>
      </c>
      <c r="W73" s="191">
        <f>IF(AVERIAS!$J$2="INVIERNO",VLOOKUP($O73,'H. INV.'!$E$10:$O$271,11,FALSE),VLOOKUP($O73,'H. VER.'!$E$10:$O$171,11,FALSE))</f>
        <v>6</v>
      </c>
      <c r="X73" s="115">
        <f>IF(AVERIAS!$J$2="INVIERNO",VLOOKUP($O73,'H. INV.'!$U$10:$AD$271,3,FALSE),VLOOKUP($O73,'H. VER.'!$U$10:$AD$171,3,FALSE))</f>
        <v>0.30902777777777779</v>
      </c>
      <c r="Y73" s="115">
        <f>IF(AVERIAS!$J$2="INVIERNO",VLOOKUP($O73,'H. INV.'!$E$10:$N$271,4,FALSE),VLOOKUP($O73,'H. VER.'!$E$10:$N$171,4,FALSE))</f>
        <v>0.64930555555555569</v>
      </c>
      <c r="Z73" s="115">
        <f>IF(AVERIAS!$J$2="INVIERNO",VLOOKUP($O73,'H. INV.'!$U$10:$AD$271,7,FALSE),VLOOKUP($O73,'H. VER.'!$U$10:$AD$171,7,FALSE))</f>
        <v>0.32291666666666669</v>
      </c>
      <c r="AA73" s="191">
        <f>IF(AVERIAS!$J$2="INVIERNO",VLOOKUP($O73,'H. INV.'!$U$10:$AD$271,2,FALSE),VLOOKUP($O73,'H. VER.'!$U$10:$AD$171,2,FALSE))</f>
        <v>73</v>
      </c>
      <c r="AB73" s="191" t="str">
        <f>IF(AVERIAS!$J$2="INVIERNO",VLOOKUP($O73,'H. INV.'!$U$10:$AD$271,9,FALSE),VLOOKUP($O73,'H. VER.'!$U$10:$AD$171,9,FALSE))</f>
        <v>L6A</v>
      </c>
      <c r="AC73" s="191">
        <f>IF(AVERIAS!$J$2="INVIERNO",VLOOKUP($O73,'H. INV.'!$U$10:$AD$271,10,FALSE),VLOOKUP($O73,'H. VER.'!$U$10:$AD$171,10,FALSE))</f>
        <v>3566</v>
      </c>
      <c r="AD73" s="191">
        <f>IF(AVERIAS!$J$2="INVIERNO",VLOOKUP($O73,'H. INV.'!$U$10:$AE$271,11,FALSE),VLOOKUP($O73,'H. VER.'!$U$10:$AE$171,11,FALSE))</f>
        <v>2</v>
      </c>
      <c r="AE73" s="115">
        <f>IF(AVERIAS!$J$2="INVIERNO",VLOOKUP($O73,'H. INV.'!$AK$10:$AT$271,3,FALSE),VLOOKUP($O73,'H. VER.'!$AK$10:$AT$171,3,FALSE))</f>
        <v>0.63541666666666663</v>
      </c>
      <c r="AF73" s="115">
        <f>IF(AVERIAS!$J$2="INVIERNO",VLOOKUP($O73,'H. INV.'!$E$10:$N$271,4,FALSE),VLOOKUP($O73,'H. VER.'!$E$10:$N$171,4,FALSE))</f>
        <v>0.64930555555555569</v>
      </c>
      <c r="AG73" s="115">
        <f>IF(AVERIAS!$J$2="INVIERNO",VLOOKUP($O73,'H. INV.'!$AK$10:$AT$271,7,FALSE),VLOOKUP($O73,'H. VER.'!$AK$10:$AT$171,7,FALSE))</f>
        <v>0.64583333333333337</v>
      </c>
      <c r="AH73" s="191">
        <f>IF(AVERIAS!$J$2="INVIERNO",VLOOKUP($O73,'H. INV.'!$AK$10:$AT$271,2,FALSE),VLOOKUP($O73,'H. VER.'!$AK$10:$AT$171,2,FALSE))</f>
        <v>72</v>
      </c>
      <c r="AI73" s="191" t="str">
        <f>IF(AVERIAS!$J$2="INVIERNO",VLOOKUP($O73,'H. INV.'!$AK$10:$AT$271,9,FALSE),VLOOKUP($O73,'H. VER.'!$AK$10:$AT$171,9,FALSE))</f>
        <v>L6A</v>
      </c>
      <c r="AJ73" s="191">
        <f>IF(AVERIAS!$J$2="INVIERNO",VLOOKUP($O73,'H. INV.'!$AK$10:$AT$271,10,FALSE),VLOOKUP($O73,'H. VER.'!$AK$10:$AT$171,10,FALSE))</f>
        <v>1817</v>
      </c>
      <c r="AK73" s="191">
        <f>IF(AVERIAS!$J$2="INVIERNO",VLOOKUP($O73,'H. INV.'!$AK$10:$AU$271,11,FALSE),VLOOKUP($O73,'H. VER.'!$AK$10:$AU$171,11,FALSE))</f>
        <v>2</v>
      </c>
      <c r="AL73" s="131"/>
      <c r="AP73" s="209" t="str">
        <f t="shared" si="54"/>
        <v/>
      </c>
      <c r="AQ73" s="213">
        <v>69</v>
      </c>
      <c r="AR73" s="214" t="str">
        <f>IF(AVERIAS!$J$2="INVIERNO",IF(ISNA(IF($E$2="LUNES",VLOOKUP(AQ73,'H. INV.'!$E$9:$G$271,3,FALSE),IF($E$2="SABADO",VLOOKUP(AQ73,'H. INV.'!$U$10:$W$271,3,FALSE),VLOOKUP(AQ73,'H. INV.'!$AK$10:$AM$271,3,FALSE)))),"",(IF($E$2="LUNES",VLOOKUP(AQ73,'H. INV.'!$E$9:$G$271,3,FALSE),IF($E$2="SABADO",VLOOKUP(AQ73,'H. INV.'!$U$10:$W$271,3,FALSE),VLOOKUP(AQ73,'H. INV.'!$AK$10:$AM$271,3,FALSE))))),IF(ISNA(IF($E$2="LUNES",VLOOKUP(AQ73,'H. VER.'!$E$9:$G$171,3,FALSE),IF($E$2="SABADO",VLOOKUP(AQ73,'H. VER.'!$U$10:$W$171,3,FALSE),VLOOKUP(AQ73,'H. VER.'!$AK$10:$AM$171,3,FALSE)))),"",(IF($E$2="LUNES",VLOOKUP(AQ73,'H. VER.'!$E$9:$G$171,3,FALSE),IF($E$2="SABADO",VLOOKUP(AQ73,'H. VER.'!$U$10:$W$171,3,FALSE),VLOOKUP(AQ73,'H. VER.'!$AK$10:$AM$171,3,FALSE))))))</f>
        <v/>
      </c>
      <c r="AS73" s="210" t="str">
        <f t="shared" si="40"/>
        <v/>
      </c>
      <c r="AT73" s="211" t="str">
        <f t="shared" si="55"/>
        <v/>
      </c>
      <c r="AU73" s="210" t="str">
        <f t="shared" si="56"/>
        <v/>
      </c>
      <c r="AV73" s="212" t="str">
        <f t="shared" si="57"/>
        <v/>
      </c>
      <c r="AX73" s="319">
        <v>70</v>
      </c>
      <c r="AY73" s="319">
        <f t="shared" si="41"/>
        <v>30</v>
      </c>
      <c r="AZ73" s="322">
        <f t="shared" si="30"/>
        <v>32</v>
      </c>
      <c r="BA73" s="319">
        <f t="shared" si="42"/>
        <v>32</v>
      </c>
      <c r="BB73" s="319">
        <f t="shared" si="43"/>
        <v>32</v>
      </c>
      <c r="BC73" s="319">
        <f t="shared" si="44"/>
        <v>11</v>
      </c>
      <c r="BD73" s="321">
        <f t="shared" si="45"/>
        <v>0.64236111111111116</v>
      </c>
      <c r="BE73" s="321">
        <f t="shared" si="46"/>
        <v>0.63194444444444442</v>
      </c>
      <c r="BF73" s="319">
        <f t="shared" si="47"/>
        <v>2400</v>
      </c>
      <c r="BG73" s="316">
        <f t="shared" si="48"/>
        <v>21</v>
      </c>
      <c r="BH73" s="316">
        <f t="shared" si="49"/>
        <v>15</v>
      </c>
      <c r="BI73" s="316">
        <f t="shared" si="50"/>
        <v>15</v>
      </c>
      <c r="BJ73" s="316">
        <f t="shared" si="51"/>
        <v>70</v>
      </c>
      <c r="BK73" s="316">
        <f t="shared" si="52"/>
        <v>85</v>
      </c>
      <c r="BL73" s="316">
        <f t="shared" si="53"/>
        <v>30</v>
      </c>
    </row>
    <row r="74" spans="1:64" ht="12.75" customHeight="1">
      <c r="A74" s="158">
        <f t="shared" si="37"/>
        <v>0.63194444444444453</v>
      </c>
      <c r="B74" s="158">
        <f t="shared" si="32"/>
        <v>0.59861111111111109</v>
      </c>
      <c r="C74" s="24">
        <f t="shared" si="33"/>
        <v>2</v>
      </c>
      <c r="D74" s="284" t="str">
        <f t="shared" si="34"/>
        <v>L1</v>
      </c>
      <c r="E74" s="24">
        <f t="shared" si="35"/>
        <v>3308</v>
      </c>
      <c r="F74" s="27"/>
      <c r="G74" s="27"/>
      <c r="H74" s="27"/>
      <c r="I74" s="28">
        <f t="shared" si="38"/>
        <v>3308</v>
      </c>
      <c r="J74" s="286" t="str">
        <f t="shared" si="36"/>
        <v>S/A</v>
      </c>
      <c r="K74" s="119" t="str">
        <f t="shared" si="39"/>
        <v/>
      </c>
      <c r="L74" s="29">
        <f>LOOKUP($D$2,CUADRO!$G$3:$AK$3,CUADRO!G77:AK77)</f>
        <v>0</v>
      </c>
      <c r="M74" s="30" t="str">
        <f>IF(CUADRO!C77="","",CUADRO!C77)</f>
        <v/>
      </c>
      <c r="N74" s="192">
        <v>14</v>
      </c>
      <c r="O74" s="352">
        <f t="shared" si="31"/>
        <v>30</v>
      </c>
      <c r="P74" s="356"/>
      <c r="Q74" s="115">
        <f>IF(AVERIAS!$J$2="INVIERNO",VLOOKUP($O74,'H. INV.'!$E$10:$N$271,3,FALSE),VLOOKUP($O74,'H. VER.'!$E$10:$N$171,3,FALSE))</f>
        <v>0.29513888888888895</v>
      </c>
      <c r="R74" s="115">
        <f>IF(AVERIAS!$J$2="INVIERNO",VLOOKUP($O74,'H. INV.'!$E$10:$N$271,4,FALSE),VLOOKUP($O74,'H. VER.'!$E$10:$N$171,4,FALSE))</f>
        <v>0.63194444444444442</v>
      </c>
      <c r="S74" s="115">
        <f>IF(AVERIAS!$J$2="INVIERNO",VLOOKUP($O74,'H. INV.'!$E$10:$N$271,7,FALSE),VLOOKUP($O74,'H. VER.'!$E$10:$N$171,7,FALSE))</f>
        <v>0.30625000000000002</v>
      </c>
      <c r="T74" s="191">
        <f>IF(AVERIAS!$J$2="INVIERNO",VLOOKUP($O74,'H. INV.'!$E$10:$N$271,2,FALSE),VLOOKUP($O74,'H. VER.'!$E$10:$N$171,2,FALSE))</f>
        <v>35</v>
      </c>
      <c r="U74" s="191" t="str">
        <f>IF(AVERIAS!$J$2="INVIERNO",VLOOKUP($O74,'H. INV.'!$E$10:$N$271,9,FALSE),VLOOKUP($O74,'H. VER.'!$E$10:$N$171,9,FALSE))</f>
        <v>C11</v>
      </c>
      <c r="V74" s="191">
        <f>IF(AVERIAS!$J$2="INVIERNO",VLOOKUP($O74,'H. INV.'!$E$10:$N$271,10,FALSE),VLOOKUP($O74,'H. VER.'!$E$10:$N$171,10,FALSE))</f>
        <v>3279</v>
      </c>
      <c r="W74" s="191">
        <f>IF(AVERIAS!$J$2="INVIERNO",VLOOKUP($O74,'H. INV.'!$E$10:$O$271,11,FALSE),VLOOKUP($O74,'H. VER.'!$E$10:$O$171,11,FALSE))</f>
        <v>11</v>
      </c>
      <c r="X74" s="115">
        <f>IF(AVERIAS!$J$2="INVIERNO",VLOOKUP($O74,'H. INV.'!$U$10:$AD$271,3,FALSE),VLOOKUP($O74,'H. VER.'!$U$10:$AD$171,3,FALSE))</f>
        <v>0.30902777777777785</v>
      </c>
      <c r="Y74" s="115">
        <f>IF(AVERIAS!$J$2="INVIERNO",VLOOKUP($O74,'H. INV.'!$E$10:$N$271,4,FALSE),VLOOKUP($O74,'H. VER.'!$E$10:$N$171,4,FALSE))</f>
        <v>0.63194444444444442</v>
      </c>
      <c r="Z74" s="115">
        <f>IF(AVERIAS!$J$2="INVIERNO",VLOOKUP($O74,'H. INV.'!$U$10:$AD$271,7,FALSE),VLOOKUP($O74,'H. VER.'!$U$10:$AD$171,7,FALSE))</f>
        <v>0.31944444444444448</v>
      </c>
      <c r="AA74" s="191">
        <f>IF(AVERIAS!$J$2="INVIERNO",VLOOKUP($O74,'H. INV.'!$U$10:$AD$271,2,FALSE),VLOOKUP($O74,'H. VER.'!$U$10:$AD$171,2,FALSE))</f>
        <v>17</v>
      </c>
      <c r="AB74" s="191" t="str">
        <f>IF(AVERIAS!$J$2="INVIERNO",VLOOKUP($O74,'H. INV.'!$U$10:$AD$271,9,FALSE),VLOOKUP($O74,'H. VER.'!$U$10:$AD$171,9,FALSE))</f>
        <v>L5</v>
      </c>
      <c r="AC74" s="191">
        <f>IF(AVERIAS!$J$2="INVIERNO",VLOOKUP($O74,'H. INV.'!$U$10:$AD$271,10,FALSE),VLOOKUP($O74,'H. VER.'!$U$10:$AD$171,10,FALSE))</f>
        <v>1982</v>
      </c>
      <c r="AD74" s="191">
        <f>IF(AVERIAS!$J$2="INVIERNO",VLOOKUP($O74,'H. INV.'!$U$10:$AE$271,11,FALSE),VLOOKUP($O74,'H. VER.'!$U$10:$AE$171,11,FALSE))</f>
        <v>5</v>
      </c>
      <c r="AE74" s="115">
        <f>IF(AVERIAS!$J$2="INVIERNO",VLOOKUP($O74,'H. INV.'!$AK$10:$AT$271,3,FALSE),VLOOKUP($O74,'H. VER.'!$AK$10:$AT$171,3,FALSE))</f>
        <v>0.64236111111111116</v>
      </c>
      <c r="AF74" s="115">
        <f>IF(AVERIAS!$J$2="INVIERNO",VLOOKUP($O74,'H. INV.'!$E$10:$N$271,4,FALSE),VLOOKUP($O74,'H. VER.'!$E$10:$N$171,4,FALSE))</f>
        <v>0.63194444444444442</v>
      </c>
      <c r="AG74" s="115">
        <f>IF(AVERIAS!$J$2="INVIERNO",VLOOKUP($O74,'H. INV.'!$AK$10:$AT$271,7,FALSE),VLOOKUP($O74,'H. VER.'!$AK$10:$AT$171,7,FALSE))</f>
        <v>0.65277777777777779</v>
      </c>
      <c r="AH74" s="191">
        <f>IF(AVERIAS!$J$2="INVIERNO",VLOOKUP($O74,'H. INV.'!$AK$10:$AT$271,2,FALSE),VLOOKUP($O74,'H. VER.'!$AK$10:$AT$171,2,FALSE))</f>
        <v>32</v>
      </c>
      <c r="AI74" s="191" t="str">
        <f>IF(AVERIAS!$J$2="INVIERNO",VLOOKUP($O74,'H. INV.'!$AK$10:$AT$271,9,FALSE),VLOOKUP($O74,'H. VER.'!$AK$10:$AT$171,9,FALSE))</f>
        <v>C11</v>
      </c>
      <c r="AJ74" s="191">
        <f>IF(AVERIAS!$J$2="INVIERNO",VLOOKUP($O74,'H. INV.'!$AK$10:$AT$271,10,FALSE),VLOOKUP($O74,'H. VER.'!$AK$10:$AT$171,10,FALSE))</f>
        <v>2400</v>
      </c>
      <c r="AK74" s="191">
        <f>IF(AVERIAS!$J$2="INVIERNO",VLOOKUP($O74,'H. INV.'!$AK$10:$AU$271,11,FALSE),VLOOKUP($O74,'H. VER.'!$AK$10:$AU$171,11,FALSE))</f>
        <v>11</v>
      </c>
      <c r="AL74" s="131"/>
      <c r="AP74" s="209" t="str">
        <f t="shared" si="54"/>
        <v/>
      </c>
      <c r="AQ74" s="213">
        <v>70</v>
      </c>
      <c r="AR74" s="214" t="str">
        <f>IF(AVERIAS!$J$2="INVIERNO",IF(ISNA(IF($E$2="LUNES",VLOOKUP(AQ74,'H. INV.'!$E$9:$G$271,3,FALSE),IF($E$2="SABADO",VLOOKUP(AQ74,'H. INV.'!$U$10:$W$271,3,FALSE),VLOOKUP(AQ74,'H. INV.'!$AK$10:$AM$271,3,FALSE)))),"",(IF($E$2="LUNES",VLOOKUP(AQ74,'H. INV.'!$E$9:$G$271,3,FALSE),IF($E$2="SABADO",VLOOKUP(AQ74,'H. INV.'!$U$10:$W$271,3,FALSE),VLOOKUP(AQ74,'H. INV.'!$AK$10:$AM$271,3,FALSE))))),IF(ISNA(IF($E$2="LUNES",VLOOKUP(AQ74,'H. VER.'!$E$9:$G$171,3,FALSE),IF($E$2="SABADO",VLOOKUP(AQ74,'H. VER.'!$U$10:$W$171,3,FALSE),VLOOKUP(AQ74,'H. VER.'!$AK$10:$AM$171,3,FALSE)))),"",(IF($E$2="LUNES",VLOOKUP(AQ74,'H. VER.'!$E$9:$G$171,3,FALSE),IF($E$2="SABADO",VLOOKUP(AQ74,'H. VER.'!$U$10:$W$171,3,FALSE),VLOOKUP(AQ74,'H. VER.'!$AK$10:$AM$171,3,FALSE))))))</f>
        <v/>
      </c>
      <c r="AS74" s="210" t="str">
        <f t="shared" si="40"/>
        <v/>
      </c>
      <c r="AT74" s="211" t="str">
        <f t="shared" si="55"/>
        <v/>
      </c>
      <c r="AU74" s="210" t="str">
        <f t="shared" si="56"/>
        <v/>
      </c>
      <c r="AV74" s="212" t="str">
        <f t="shared" si="57"/>
        <v/>
      </c>
      <c r="AX74" s="319">
        <v>71</v>
      </c>
      <c r="AY74" s="319">
        <f t="shared" si="41"/>
        <v>20</v>
      </c>
      <c r="AZ74" s="322">
        <f t="shared" si="30"/>
        <v>62</v>
      </c>
      <c r="BA74" s="319">
        <f t="shared" si="42"/>
        <v>62</v>
      </c>
      <c r="BB74" s="319">
        <f t="shared" si="43"/>
        <v>62</v>
      </c>
      <c r="BC74" s="319">
        <f t="shared" si="44"/>
        <v>32</v>
      </c>
      <c r="BD74" s="321">
        <f t="shared" si="45"/>
        <v>0.67638888888888893</v>
      </c>
      <c r="BE74" s="321">
        <f t="shared" si="46"/>
        <v>0.63541666666666663</v>
      </c>
      <c r="BF74" s="319">
        <f t="shared" si="47"/>
        <v>1996</v>
      </c>
      <c r="BG74" s="316">
        <f t="shared" si="48"/>
        <v>27</v>
      </c>
      <c r="BH74" s="316">
        <f t="shared" si="49"/>
        <v>22</v>
      </c>
      <c r="BI74" s="316">
        <f t="shared" si="50"/>
        <v>22</v>
      </c>
      <c r="BJ74" s="316">
        <f t="shared" si="51"/>
        <v>0</v>
      </c>
      <c r="BK74" s="316">
        <f t="shared" si="52"/>
        <v>22</v>
      </c>
      <c r="BL74" s="316">
        <f t="shared" si="53"/>
        <v>20</v>
      </c>
    </row>
    <row r="75" spans="1:64" ht="12.75" customHeight="1">
      <c r="A75" s="158">
        <f t="shared" si="37"/>
        <v>0.63541666666666663</v>
      </c>
      <c r="B75" s="158">
        <f t="shared" si="32"/>
        <v>0.64583333333333337</v>
      </c>
      <c r="C75" s="24">
        <f t="shared" si="33"/>
        <v>72</v>
      </c>
      <c r="D75" s="284" t="str">
        <f t="shared" si="34"/>
        <v>L6A</v>
      </c>
      <c r="E75" s="24">
        <f t="shared" si="35"/>
        <v>1817</v>
      </c>
      <c r="F75" s="27"/>
      <c r="G75" s="27"/>
      <c r="H75" s="27"/>
      <c r="I75" s="28">
        <f t="shared" si="38"/>
        <v>1817</v>
      </c>
      <c r="J75" s="286" t="str">
        <f t="shared" si="36"/>
        <v>S/A</v>
      </c>
      <c r="K75" s="119" t="str">
        <f t="shared" si="39"/>
        <v/>
      </c>
      <c r="L75" s="29">
        <f>LOOKUP($D$2,CUADRO!$G$3:$AK$3,CUADRO!G78:AK78)</f>
        <v>0</v>
      </c>
      <c r="M75" s="30" t="str">
        <f>IF(CUADRO!C78="","",CUADRO!C78)</f>
        <v/>
      </c>
      <c r="N75" s="192">
        <v>15</v>
      </c>
      <c r="O75" s="352">
        <f t="shared" si="31"/>
        <v>31</v>
      </c>
      <c r="P75" s="356"/>
      <c r="Q75" s="115">
        <f>IF(AVERIAS!$J$2="INVIERNO",VLOOKUP($O75,'H. INV.'!$E$10:$N$271,3,FALSE),VLOOKUP($O75,'H. VER.'!$E$10:$N$171,3,FALSE))</f>
        <v>0.29583333333333334</v>
      </c>
      <c r="R75" s="115">
        <f>IF(AVERIAS!$J$2="INVIERNO",VLOOKUP($O75,'H. INV.'!$E$10:$N$271,4,FALSE),VLOOKUP($O75,'H. VER.'!$E$10:$N$171,4,FALSE))</f>
        <v>0.63541666666666663</v>
      </c>
      <c r="S75" s="115">
        <f>IF(AVERIAS!$J$2="INVIERNO",VLOOKUP($O75,'H. INV.'!$E$10:$N$271,7,FALSE),VLOOKUP($O75,'H. VER.'!$E$10:$N$171,7,FALSE))</f>
        <v>0.30555555555555552</v>
      </c>
      <c r="T75" s="191">
        <f>IF(AVERIAS!$J$2="INVIERNO",VLOOKUP($O75,'H. INV.'!$E$10:$N$271,2,FALSE),VLOOKUP($O75,'H. VER.'!$E$10:$N$171,2,FALSE))</f>
        <v>19</v>
      </c>
      <c r="U75" s="191" t="str">
        <f>IF(AVERIAS!$J$2="INVIERNO",VLOOKUP($O75,'H. INV.'!$E$10:$N$271,9,FALSE),VLOOKUP($O75,'H. VER.'!$E$10:$N$171,9,FALSE))</f>
        <v>L5</v>
      </c>
      <c r="V75" s="191">
        <f>IF(AVERIAS!$J$2="INVIERNO",VLOOKUP($O75,'H. INV.'!$E$10:$N$271,10,FALSE),VLOOKUP($O75,'H. VER.'!$E$10:$N$171,10,FALSE))</f>
        <v>3277</v>
      </c>
      <c r="W75" s="191">
        <f>IF(AVERIAS!$J$2="INVIERNO",VLOOKUP($O75,'H. INV.'!$E$10:$O$271,11,FALSE),VLOOKUP($O75,'H. VER.'!$E$10:$O$171,11,FALSE))</f>
        <v>5</v>
      </c>
      <c r="X75" s="115">
        <f>IF(AVERIAS!$J$2="INVIERNO",VLOOKUP($O75,'H. INV.'!$U$10:$AD$271,3,FALSE),VLOOKUP($O75,'H. VER.'!$U$10:$AD$171,3,FALSE))</f>
        <v>0.32986111111111116</v>
      </c>
      <c r="Y75" s="115">
        <f>IF(AVERIAS!$J$2="INVIERNO",VLOOKUP($O75,'H. INV.'!$E$10:$N$271,4,FALSE),VLOOKUP($O75,'H. VER.'!$E$10:$N$171,4,FALSE))</f>
        <v>0.63541666666666663</v>
      </c>
      <c r="Z75" s="115">
        <f>IF(AVERIAS!$J$2="INVIERNO",VLOOKUP($O75,'H. INV.'!$U$10:$AD$271,7,FALSE),VLOOKUP($O75,'H. VER.'!$U$10:$AD$171,7,FALSE))</f>
        <v>0.33680555555555558</v>
      </c>
      <c r="AA75" s="191">
        <f>IF(AVERIAS!$J$2="INVIERNO",VLOOKUP($O75,'H. INV.'!$U$10:$AD$271,2,FALSE),VLOOKUP($O75,'H. VER.'!$U$10:$AD$171,2,FALSE))</f>
        <v>55</v>
      </c>
      <c r="AB75" s="191" t="str">
        <f>IF(AVERIAS!$J$2="INVIERNO",VLOOKUP($O75,'H. INV.'!$U$10:$AD$271,9,FALSE),VLOOKUP($O75,'H. VER.'!$U$10:$AD$171,9,FALSE))</f>
        <v>C6</v>
      </c>
      <c r="AC75" s="191">
        <f>IF(AVERIAS!$J$2="INVIERNO",VLOOKUP($O75,'H. INV.'!$U$10:$AD$271,10,FALSE),VLOOKUP($O75,'H. VER.'!$U$10:$AD$171,10,FALSE))</f>
        <v>2338</v>
      </c>
      <c r="AD75" s="191">
        <f>IF(AVERIAS!$J$2="INVIERNO",VLOOKUP($O75,'H. INV.'!$U$10:$AE$271,11,FALSE),VLOOKUP($O75,'H. VER.'!$U$10:$AE$171,11,FALSE))</f>
        <v>26</v>
      </c>
      <c r="AE75" s="115">
        <f>IF(AVERIAS!$J$2="INVIERNO",VLOOKUP($O75,'H. INV.'!$AK$10:$AT$271,3,FALSE),VLOOKUP($O75,'H. VER.'!$AK$10:$AT$171,3,FALSE))</f>
        <v>0.67638888888888893</v>
      </c>
      <c r="AF75" s="115">
        <f>IF(AVERIAS!$J$2="INVIERNO",VLOOKUP($O75,'H. INV.'!$E$10:$N$271,4,FALSE),VLOOKUP($O75,'H. VER.'!$E$10:$N$171,4,FALSE))</f>
        <v>0.63541666666666663</v>
      </c>
      <c r="AG75" s="115">
        <f>IF(AVERIAS!$J$2="INVIERNO",VLOOKUP($O75,'H. INV.'!$AK$10:$AT$271,7,FALSE),VLOOKUP($O75,'H. VER.'!$AK$10:$AT$171,7,FALSE))</f>
        <v>0.6875</v>
      </c>
      <c r="AH75" s="191">
        <f>IF(AVERIAS!$J$2="INVIERNO",VLOOKUP($O75,'H. INV.'!$AK$10:$AT$271,2,FALSE),VLOOKUP($O75,'H. VER.'!$AK$10:$AT$171,2,FALSE))</f>
        <v>62</v>
      </c>
      <c r="AI75" s="191" t="str">
        <f>IF(AVERIAS!$J$2="INVIERNO",VLOOKUP($O75,'H. INV.'!$AK$10:$AT$271,9,FALSE),VLOOKUP($O75,'H. VER.'!$AK$10:$AT$171,9,FALSE))</f>
        <v>P1+P2</v>
      </c>
      <c r="AJ75" s="191">
        <f>IF(AVERIAS!$J$2="INVIERNO",VLOOKUP($O75,'H. INV.'!$AK$10:$AT$271,10,FALSE),VLOOKUP($O75,'H. VER.'!$AK$10:$AT$171,10,FALSE))</f>
        <v>1996</v>
      </c>
      <c r="AK75" s="191">
        <f>IF(AVERIAS!$J$2="INVIERNO",VLOOKUP($O75,'H. INV.'!$AK$10:$AU$271,11,FALSE),VLOOKUP($O75,'H. VER.'!$AK$10:$AU$171,11,FALSE))</f>
        <v>32</v>
      </c>
      <c r="AL75" s="131"/>
      <c r="AP75" s="209" t="str">
        <f t="shared" si="54"/>
        <v/>
      </c>
      <c r="AQ75" s="213">
        <v>71</v>
      </c>
      <c r="AR75" s="214" t="str">
        <f>IF(AVERIAS!$J$2="INVIERNO",IF(ISNA(IF($E$2="LUNES",VLOOKUP(AQ75,'H. INV.'!$E$9:$G$271,3,FALSE),IF($E$2="SABADO",VLOOKUP(AQ75,'H. INV.'!$U$10:$W$271,3,FALSE),VLOOKUP(AQ75,'H. INV.'!$AK$10:$AM$271,3,FALSE)))),"",(IF($E$2="LUNES",VLOOKUP(AQ75,'H. INV.'!$E$9:$G$271,3,FALSE),IF($E$2="SABADO",VLOOKUP(AQ75,'H. INV.'!$U$10:$W$271,3,FALSE),VLOOKUP(AQ75,'H. INV.'!$AK$10:$AM$271,3,FALSE))))),IF(ISNA(IF($E$2="LUNES",VLOOKUP(AQ75,'H. VER.'!$E$9:$G$171,3,FALSE),IF($E$2="SABADO",VLOOKUP(AQ75,'H. VER.'!$U$10:$W$171,3,FALSE),VLOOKUP(AQ75,'H. VER.'!$AK$10:$AM$171,3,FALSE)))),"",(IF($E$2="LUNES",VLOOKUP(AQ75,'H. VER.'!$E$9:$G$171,3,FALSE),IF($E$2="SABADO",VLOOKUP(AQ75,'H. VER.'!$U$10:$W$171,3,FALSE),VLOOKUP(AQ75,'H. VER.'!$AK$10:$AM$171,3,FALSE))))))</f>
        <v/>
      </c>
      <c r="AS75" s="210" t="str">
        <f t="shared" si="40"/>
        <v/>
      </c>
      <c r="AT75" s="211" t="str">
        <f t="shared" si="55"/>
        <v/>
      </c>
      <c r="AU75" s="210" t="str">
        <f t="shared" si="56"/>
        <v/>
      </c>
      <c r="AV75" s="212" t="str">
        <f t="shared" si="57"/>
        <v/>
      </c>
      <c r="AX75" s="319">
        <v>72</v>
      </c>
      <c r="AY75" s="319" t="str">
        <f t="shared" si="41"/>
        <v/>
      </c>
      <c r="AZ75" s="322">
        <f t="shared" si="30"/>
        <v>0</v>
      </c>
      <c r="BA75" s="319" t="str">
        <f t="shared" si="42"/>
        <v/>
      </c>
      <c r="BB75" s="319" t="str">
        <f t="shared" si="43"/>
        <v/>
      </c>
      <c r="BC75" s="319" t="str">
        <f t="shared" si="44"/>
        <v/>
      </c>
      <c r="BD75" s="321" t="str">
        <f t="shared" si="45"/>
        <v/>
      </c>
      <c r="BE75" s="321" t="str">
        <f t="shared" si="46"/>
        <v/>
      </c>
      <c r="BF75" s="319" t="str">
        <f t="shared" si="47"/>
        <v/>
      </c>
      <c r="BG75" s="316" t="str">
        <f t="shared" si="48"/>
        <v/>
      </c>
      <c r="BH75" s="316" t="str">
        <f t="shared" si="49"/>
        <v/>
      </c>
      <c r="BI75" s="316" t="str">
        <f t="shared" si="50"/>
        <v/>
      </c>
      <c r="BJ75" s="316" t="str">
        <f t="shared" si="51"/>
        <v/>
      </c>
      <c r="BK75" s="316" t="str">
        <f t="shared" si="52"/>
        <v/>
      </c>
      <c r="BL75" s="316" t="str">
        <f t="shared" si="53"/>
        <v/>
      </c>
    </row>
    <row r="76" spans="1:64" ht="12.75" customHeight="1">
      <c r="A76" s="158">
        <f t="shared" si="37"/>
        <v>0.64236111111111116</v>
      </c>
      <c r="B76" s="158">
        <f t="shared" si="32"/>
        <v>0.65277777777777779</v>
      </c>
      <c r="C76" s="24">
        <f t="shared" si="33"/>
        <v>32</v>
      </c>
      <c r="D76" s="284" t="str">
        <f t="shared" si="34"/>
        <v>C11</v>
      </c>
      <c r="E76" s="24">
        <f t="shared" si="35"/>
        <v>2400</v>
      </c>
      <c r="F76" s="27"/>
      <c r="G76" s="27"/>
      <c r="H76" s="27"/>
      <c r="I76" s="28">
        <f t="shared" si="38"/>
        <v>2400</v>
      </c>
      <c r="J76" s="286" t="str">
        <f t="shared" si="36"/>
        <v>S/A</v>
      </c>
      <c r="K76" s="119" t="str">
        <f t="shared" si="39"/>
        <v/>
      </c>
      <c r="L76" s="29">
        <f>LOOKUP($D$2,CUADRO!$G$3:$AK$3,CUADRO!G79:AK79)</f>
        <v>0</v>
      </c>
      <c r="M76" s="30" t="str">
        <f>IF(CUADRO!C79="","",CUADRO!C79)</f>
        <v/>
      </c>
      <c r="N76" s="192">
        <v>16</v>
      </c>
      <c r="O76" s="352" t="str">
        <f t="shared" si="31"/>
        <v/>
      </c>
      <c r="P76" s="356"/>
      <c r="Q76" s="115">
        <f>IF(AVERIAS!$J$2="INVIERNO",VLOOKUP($O76,'H. INV.'!$E$10:$N$271,3,FALSE),VLOOKUP($O76,'H. VER.'!$E$10:$N$171,3,FALSE))</f>
        <v>0</v>
      </c>
      <c r="R76" s="115">
        <f>IF(AVERIAS!$J$2="INVIERNO",VLOOKUP($O76,'H. INV.'!$E$10:$N$271,4,FALSE),VLOOKUP($O76,'H. VER.'!$E$10:$N$171,4,FALSE))</f>
        <v>0</v>
      </c>
      <c r="S76" s="115">
        <f>IF(AVERIAS!$J$2="INVIERNO",VLOOKUP($O76,'H. INV.'!$E$10:$N$271,7,FALSE),VLOOKUP($O76,'H. VER.'!$E$10:$N$171,7,FALSE))</f>
        <v>0</v>
      </c>
      <c r="T76" s="191">
        <f>IF(AVERIAS!$J$2="INVIERNO",VLOOKUP($O76,'H. INV.'!$E$10:$N$271,2,FALSE),VLOOKUP($O76,'H. VER.'!$E$10:$N$171,2,FALSE))</f>
        <v>0</v>
      </c>
      <c r="U76" s="191">
        <f>IF(AVERIAS!$J$2="INVIERNO",VLOOKUP($O76,'H. INV.'!$E$10:$N$271,9,FALSE),VLOOKUP($O76,'H. VER.'!$E$10:$N$171,9,FALSE))</f>
        <v>0</v>
      </c>
      <c r="V76" s="191">
        <f>IF(AVERIAS!$J$2="INVIERNO",VLOOKUP($O76,'H. INV.'!$E$10:$N$271,10,FALSE),VLOOKUP($O76,'H. VER.'!$E$10:$N$171,10,FALSE))</f>
        <v>0</v>
      </c>
      <c r="W76" s="191">
        <f>IF(AVERIAS!$J$2="INVIERNO",VLOOKUP($O76,'H. INV.'!$E$10:$O$271,11,FALSE),VLOOKUP($O76,'H. VER.'!$E$10:$O$171,11,FALSE))</f>
        <v>0</v>
      </c>
      <c r="X76" s="115">
        <f>IF(AVERIAS!$J$2="INVIERNO",VLOOKUP($O76,'H. INV.'!$U$10:$AD$271,3,FALSE),VLOOKUP($O76,'H. VER.'!$U$10:$AD$171,3,FALSE))</f>
        <v>0</v>
      </c>
      <c r="Y76" s="115">
        <f>IF(AVERIAS!$J$2="INVIERNO",VLOOKUP($O76,'H. INV.'!$E$10:$N$271,4,FALSE),VLOOKUP($O76,'H. VER.'!$E$10:$N$171,4,FALSE))</f>
        <v>0</v>
      </c>
      <c r="Z76" s="115">
        <f>IF(AVERIAS!$J$2="INVIERNO",VLOOKUP($O76,'H. INV.'!$U$10:$AD$271,7,FALSE),VLOOKUP($O76,'H. VER.'!$U$10:$AD$171,7,FALSE))</f>
        <v>0</v>
      </c>
      <c r="AA76" s="191">
        <f>IF(AVERIAS!$J$2="INVIERNO",VLOOKUP($O76,'H. INV.'!$U$10:$AD$271,2,FALSE),VLOOKUP($O76,'H. VER.'!$U$10:$AD$171,2,FALSE))</f>
        <v>0</v>
      </c>
      <c r="AB76" s="191">
        <f>IF(AVERIAS!$J$2="INVIERNO",VLOOKUP($O76,'H. INV.'!$U$10:$AD$271,9,FALSE),VLOOKUP($O76,'H. VER.'!$U$10:$AD$171,9,FALSE))</f>
        <v>0</v>
      </c>
      <c r="AC76" s="191">
        <f>IF(AVERIAS!$J$2="INVIERNO",VLOOKUP($O76,'H. INV.'!$U$10:$AD$271,10,FALSE),VLOOKUP($O76,'H. VER.'!$U$10:$AD$171,10,FALSE))</f>
        <v>0</v>
      </c>
      <c r="AD76" s="191">
        <f>IF(AVERIAS!$J$2="INVIERNO",VLOOKUP($O76,'H. INV.'!$U$10:$AE$271,11,FALSE),VLOOKUP($O76,'H. VER.'!$U$10:$AE$171,11,FALSE))</f>
        <v>0</v>
      </c>
      <c r="AE76" s="115">
        <f>IF(AVERIAS!$J$2="INVIERNO",VLOOKUP($O76,'H. INV.'!$AK$10:$AT$271,3,FALSE),VLOOKUP($O76,'H. VER.'!$AK$10:$AT$171,3,FALSE))</f>
        <v>0</v>
      </c>
      <c r="AF76" s="115">
        <f>IF(AVERIAS!$J$2="INVIERNO",VLOOKUP($O76,'H. INV.'!$E$10:$N$271,4,FALSE),VLOOKUP($O76,'H. VER.'!$E$10:$N$171,4,FALSE))</f>
        <v>0</v>
      </c>
      <c r="AG76" s="115">
        <f>IF(AVERIAS!$J$2="INVIERNO",VLOOKUP($O76,'H. INV.'!$AK$10:$AT$271,7,FALSE),VLOOKUP($O76,'H. VER.'!$AK$10:$AT$171,7,FALSE))</f>
        <v>0</v>
      </c>
      <c r="AH76" s="191">
        <f>IF(AVERIAS!$J$2="INVIERNO",VLOOKUP($O76,'H. INV.'!$AK$10:$AT$271,2,FALSE),VLOOKUP($O76,'H. VER.'!$AK$10:$AT$171,2,FALSE))</f>
        <v>0</v>
      </c>
      <c r="AI76" s="191">
        <f>IF(AVERIAS!$J$2="INVIERNO",VLOOKUP($O76,'H. INV.'!$AK$10:$AT$271,9,FALSE),VLOOKUP($O76,'H. VER.'!$AK$10:$AT$171,9,FALSE))</f>
        <v>0</v>
      </c>
      <c r="AJ76" s="191">
        <f>IF(AVERIAS!$J$2="INVIERNO",VLOOKUP($O76,'H. INV.'!$AK$10:$AT$271,10,FALSE),VLOOKUP($O76,'H. VER.'!$AK$10:$AT$171,10,FALSE))</f>
        <v>0</v>
      </c>
      <c r="AK76" s="191">
        <f>IF(AVERIAS!$J$2="INVIERNO",VLOOKUP($O76,'H. INV.'!$AK$10:$AU$271,11,FALSE),VLOOKUP($O76,'H. VER.'!$AK$10:$AU$171,11,FALSE))</f>
        <v>0</v>
      </c>
      <c r="AL76" s="131"/>
      <c r="AP76" s="209" t="str">
        <f t="shared" si="54"/>
        <v/>
      </c>
      <c r="AQ76" s="213">
        <v>72</v>
      </c>
      <c r="AR76" s="214" t="str">
        <f>IF(AVERIAS!$J$2="INVIERNO",IF(ISNA(IF($E$2="LUNES",VLOOKUP(AQ76,'H. INV.'!$E$9:$G$271,3,FALSE),IF($E$2="SABADO",VLOOKUP(AQ76,'H. INV.'!$U$10:$W$271,3,FALSE),VLOOKUP(AQ76,'H. INV.'!$AK$10:$AM$271,3,FALSE)))),"",(IF($E$2="LUNES",VLOOKUP(AQ76,'H. INV.'!$E$9:$G$271,3,FALSE),IF($E$2="SABADO",VLOOKUP(AQ76,'H. INV.'!$U$10:$W$271,3,FALSE),VLOOKUP(AQ76,'H. INV.'!$AK$10:$AM$271,3,FALSE))))),IF(ISNA(IF($E$2="LUNES",VLOOKUP(AQ76,'H. VER.'!$E$9:$G$171,3,FALSE),IF($E$2="SABADO",VLOOKUP(AQ76,'H. VER.'!$U$10:$W$171,3,FALSE),VLOOKUP(AQ76,'H. VER.'!$AK$10:$AM$171,3,FALSE)))),"",(IF($E$2="LUNES",VLOOKUP(AQ76,'H. VER.'!$E$9:$G$171,3,FALSE),IF($E$2="SABADO",VLOOKUP(AQ76,'H. VER.'!$U$10:$W$171,3,FALSE),VLOOKUP(AQ76,'H. VER.'!$AK$10:$AM$171,3,FALSE))))))</f>
        <v/>
      </c>
      <c r="AS76" s="210" t="str">
        <f t="shared" si="40"/>
        <v/>
      </c>
      <c r="AT76" s="211" t="str">
        <f t="shared" si="55"/>
        <v/>
      </c>
      <c r="AU76" s="210" t="str">
        <f t="shared" si="56"/>
        <v/>
      </c>
      <c r="AV76" s="212" t="str">
        <f t="shared" si="57"/>
        <v/>
      </c>
      <c r="AX76" s="319">
        <v>73</v>
      </c>
      <c r="AY76" s="319" t="str">
        <f t="shared" si="41"/>
        <v/>
      </c>
      <c r="AZ76" s="322">
        <f t="shared" si="30"/>
        <v>0</v>
      </c>
      <c r="BA76" s="319" t="str">
        <f t="shared" si="42"/>
        <v/>
      </c>
      <c r="BB76" s="319" t="str">
        <f t="shared" si="43"/>
        <v/>
      </c>
      <c r="BC76" s="319" t="str">
        <f t="shared" si="44"/>
        <v/>
      </c>
      <c r="BD76" s="321" t="str">
        <f t="shared" si="45"/>
        <v/>
      </c>
      <c r="BE76" s="321" t="str">
        <f t="shared" si="46"/>
        <v/>
      </c>
      <c r="BF76" s="319" t="str">
        <f t="shared" si="47"/>
        <v/>
      </c>
      <c r="BG76" s="316" t="str">
        <f t="shared" si="48"/>
        <v/>
      </c>
      <c r="BH76" s="316" t="str">
        <f t="shared" si="49"/>
        <v/>
      </c>
      <c r="BI76" s="316" t="str">
        <f t="shared" si="50"/>
        <v/>
      </c>
      <c r="BJ76" s="316" t="str">
        <f t="shared" si="51"/>
        <v/>
      </c>
      <c r="BK76" s="316" t="str">
        <f t="shared" si="52"/>
        <v/>
      </c>
      <c r="BL76" s="316" t="str">
        <f t="shared" si="53"/>
        <v/>
      </c>
    </row>
    <row r="77" spans="1:64" ht="12.75" customHeight="1">
      <c r="A77" s="158">
        <f t="shared" si="37"/>
        <v>0.67638888888888893</v>
      </c>
      <c r="B77" s="158">
        <f t="shared" si="32"/>
        <v>0.6875</v>
      </c>
      <c r="C77" s="24">
        <f t="shared" si="33"/>
        <v>62</v>
      </c>
      <c r="D77" s="284" t="str">
        <f t="shared" si="34"/>
        <v>P1+P2</v>
      </c>
      <c r="E77" s="24">
        <f t="shared" si="35"/>
        <v>1996</v>
      </c>
      <c r="F77" s="27"/>
      <c r="G77" s="27"/>
      <c r="H77" s="27"/>
      <c r="I77" s="28">
        <f t="shared" si="38"/>
        <v>1996</v>
      </c>
      <c r="J77" s="286" t="str">
        <f t="shared" si="36"/>
        <v>S/A</v>
      </c>
      <c r="K77" s="119" t="str">
        <f t="shared" si="39"/>
        <v/>
      </c>
      <c r="L77" s="29">
        <f>LOOKUP($D$2,CUADRO!$G$3:$AK$3,CUADRO!G80:AK80)</f>
        <v>0</v>
      </c>
      <c r="M77" s="30" t="str">
        <f>IF(CUADRO!C80="","",CUADRO!C80)</f>
        <v/>
      </c>
      <c r="N77" s="192">
        <v>17</v>
      </c>
      <c r="O77" s="352" t="str">
        <f t="shared" si="31"/>
        <v/>
      </c>
      <c r="P77" s="356"/>
      <c r="Q77" s="115">
        <f>IF(AVERIAS!$J$2="INVIERNO",VLOOKUP($O77,'H. INV.'!$E$10:$N$271,3,FALSE),VLOOKUP($O77,'H. VER.'!$E$10:$N$171,3,FALSE))</f>
        <v>0</v>
      </c>
      <c r="R77" s="115">
        <f>IF(AVERIAS!$J$2="INVIERNO",VLOOKUP($O77,'H. INV.'!$E$10:$N$271,4,FALSE),VLOOKUP($O77,'H. VER.'!$E$10:$N$171,4,FALSE))</f>
        <v>0</v>
      </c>
      <c r="S77" s="115">
        <f>IF(AVERIAS!$J$2="INVIERNO",VLOOKUP($O77,'H. INV.'!$E$10:$N$271,7,FALSE),VLOOKUP($O77,'H. VER.'!$E$10:$N$171,7,FALSE))</f>
        <v>0</v>
      </c>
      <c r="T77" s="191">
        <f>IF(AVERIAS!$J$2="INVIERNO",VLOOKUP($O77,'H. INV.'!$E$10:$N$271,2,FALSE),VLOOKUP($O77,'H. VER.'!$E$10:$N$171,2,FALSE))</f>
        <v>0</v>
      </c>
      <c r="U77" s="191">
        <f>IF(AVERIAS!$J$2="INVIERNO",VLOOKUP($O77,'H. INV.'!$E$10:$N$271,9,FALSE),VLOOKUP($O77,'H. VER.'!$E$10:$N$171,9,FALSE))</f>
        <v>0</v>
      </c>
      <c r="V77" s="191">
        <f>IF(AVERIAS!$J$2="INVIERNO",VLOOKUP($O77,'H. INV.'!$E$10:$N$271,10,FALSE),VLOOKUP($O77,'H. VER.'!$E$10:$N$171,10,FALSE))</f>
        <v>0</v>
      </c>
      <c r="W77" s="191">
        <f>IF(AVERIAS!$J$2="INVIERNO",VLOOKUP($O77,'H. INV.'!$E$10:$O$271,11,FALSE),VLOOKUP($O77,'H. VER.'!$E$10:$O$171,11,FALSE))</f>
        <v>0</v>
      </c>
      <c r="X77" s="115">
        <f>IF(AVERIAS!$J$2="INVIERNO",VLOOKUP($O77,'H. INV.'!$U$10:$AD$271,3,FALSE),VLOOKUP($O77,'H. VER.'!$U$10:$AD$171,3,FALSE))</f>
        <v>0</v>
      </c>
      <c r="Y77" s="115">
        <f>IF(AVERIAS!$J$2="INVIERNO",VLOOKUP($O77,'H. INV.'!$E$10:$N$271,4,FALSE),VLOOKUP($O77,'H. VER.'!$E$10:$N$171,4,FALSE))</f>
        <v>0</v>
      </c>
      <c r="Z77" s="115">
        <f>IF(AVERIAS!$J$2="INVIERNO",VLOOKUP($O77,'H. INV.'!$U$10:$AD$271,7,FALSE),VLOOKUP($O77,'H. VER.'!$U$10:$AD$171,7,FALSE))</f>
        <v>0</v>
      </c>
      <c r="AA77" s="191">
        <f>IF(AVERIAS!$J$2="INVIERNO",VLOOKUP($O77,'H. INV.'!$U$10:$AD$271,2,FALSE),VLOOKUP($O77,'H. VER.'!$U$10:$AD$171,2,FALSE))</f>
        <v>0</v>
      </c>
      <c r="AB77" s="191">
        <f>IF(AVERIAS!$J$2="INVIERNO",VLOOKUP($O77,'H. INV.'!$U$10:$AD$271,9,FALSE),VLOOKUP($O77,'H. VER.'!$U$10:$AD$171,9,FALSE))</f>
        <v>0</v>
      </c>
      <c r="AC77" s="191">
        <f>IF(AVERIAS!$J$2="INVIERNO",VLOOKUP($O77,'H. INV.'!$U$10:$AD$271,10,FALSE),VLOOKUP($O77,'H. VER.'!$U$10:$AD$171,10,FALSE))</f>
        <v>0</v>
      </c>
      <c r="AD77" s="191">
        <f>IF(AVERIAS!$J$2="INVIERNO",VLOOKUP($O77,'H. INV.'!$U$10:$AE$271,11,FALSE),VLOOKUP($O77,'H. VER.'!$U$10:$AE$171,11,FALSE))</f>
        <v>0</v>
      </c>
      <c r="AE77" s="115">
        <f>IF(AVERIAS!$J$2="INVIERNO",VLOOKUP($O77,'H. INV.'!$AK$10:$AT$271,3,FALSE),VLOOKUP($O77,'H. VER.'!$AK$10:$AT$171,3,FALSE))</f>
        <v>0</v>
      </c>
      <c r="AF77" s="115">
        <f>IF(AVERIAS!$J$2="INVIERNO",VLOOKUP($O77,'H. INV.'!$E$10:$N$271,4,FALSE),VLOOKUP($O77,'H. VER.'!$E$10:$N$171,4,FALSE))</f>
        <v>0</v>
      </c>
      <c r="AG77" s="115">
        <f>IF(AVERIAS!$J$2="INVIERNO",VLOOKUP($O77,'H. INV.'!$AK$10:$AT$271,7,FALSE),VLOOKUP($O77,'H. VER.'!$AK$10:$AT$171,7,FALSE))</f>
        <v>0</v>
      </c>
      <c r="AH77" s="191">
        <f>IF(AVERIAS!$J$2="INVIERNO",VLOOKUP($O77,'H. INV.'!$AK$10:$AT$271,2,FALSE),VLOOKUP($O77,'H. VER.'!$AK$10:$AT$171,2,FALSE))</f>
        <v>0</v>
      </c>
      <c r="AI77" s="191">
        <f>IF(AVERIAS!$J$2="INVIERNO",VLOOKUP($O77,'H. INV.'!$AK$10:$AT$271,9,FALSE),VLOOKUP($O77,'H. VER.'!$AK$10:$AT$171,9,FALSE))</f>
        <v>0</v>
      </c>
      <c r="AJ77" s="191">
        <f>IF(AVERIAS!$J$2="INVIERNO",VLOOKUP($O77,'H. INV.'!$AK$10:$AT$271,10,FALSE),VLOOKUP($O77,'H. VER.'!$AK$10:$AT$171,10,FALSE))</f>
        <v>0</v>
      </c>
      <c r="AK77" s="191">
        <f>IF(AVERIAS!$J$2="INVIERNO",VLOOKUP($O77,'H. INV.'!$AK$10:$AU$271,11,FALSE),VLOOKUP($O77,'H. VER.'!$AK$10:$AU$171,11,FALSE))</f>
        <v>0</v>
      </c>
      <c r="AL77" s="131"/>
      <c r="AP77" s="209" t="str">
        <f t="shared" si="54"/>
        <v/>
      </c>
      <c r="AQ77" s="213">
        <v>73</v>
      </c>
      <c r="AR77" s="214" t="str">
        <f>IF(AVERIAS!$J$2="INVIERNO",IF(ISNA(IF($E$2="LUNES",VLOOKUP(AQ77,'H. INV.'!$E$9:$G$271,3,FALSE),IF($E$2="SABADO",VLOOKUP(AQ77,'H. INV.'!$U$10:$W$271,3,FALSE),VLOOKUP(AQ77,'H. INV.'!$AK$10:$AM$271,3,FALSE)))),"",(IF($E$2="LUNES",VLOOKUP(AQ77,'H. INV.'!$E$9:$G$271,3,FALSE),IF($E$2="SABADO",VLOOKUP(AQ77,'H. INV.'!$U$10:$W$271,3,FALSE),VLOOKUP(AQ77,'H. INV.'!$AK$10:$AM$271,3,FALSE))))),IF(ISNA(IF($E$2="LUNES",VLOOKUP(AQ77,'H. VER.'!$E$9:$G$171,3,FALSE),IF($E$2="SABADO",VLOOKUP(AQ77,'H. VER.'!$U$10:$W$171,3,FALSE),VLOOKUP(AQ77,'H. VER.'!$AK$10:$AM$171,3,FALSE)))),"",(IF($E$2="LUNES",VLOOKUP(AQ77,'H. VER.'!$E$9:$G$171,3,FALSE),IF($E$2="SABADO",VLOOKUP(AQ77,'H. VER.'!$U$10:$W$171,3,FALSE),VLOOKUP(AQ77,'H. VER.'!$AK$10:$AM$171,3,FALSE))))))</f>
        <v/>
      </c>
      <c r="AS77" s="210" t="str">
        <f t="shared" si="40"/>
        <v/>
      </c>
      <c r="AT77" s="211" t="str">
        <f t="shared" si="55"/>
        <v/>
      </c>
      <c r="AU77" s="210" t="str">
        <f t="shared" si="56"/>
        <v/>
      </c>
      <c r="AV77" s="212" t="str">
        <f t="shared" si="57"/>
        <v/>
      </c>
      <c r="AX77" s="319">
        <v>74</v>
      </c>
      <c r="AY77" s="319" t="str">
        <f t="shared" si="41"/>
        <v/>
      </c>
      <c r="AZ77" s="322">
        <f t="shared" si="30"/>
        <v>0</v>
      </c>
      <c r="BA77" s="319" t="str">
        <f t="shared" si="42"/>
        <v/>
      </c>
      <c r="BB77" s="319" t="str">
        <f t="shared" si="43"/>
        <v/>
      </c>
      <c r="BC77" s="319" t="str">
        <f t="shared" si="44"/>
        <v/>
      </c>
      <c r="BD77" s="321" t="str">
        <f t="shared" si="45"/>
        <v/>
      </c>
      <c r="BE77" s="321" t="str">
        <f t="shared" si="46"/>
        <v/>
      </c>
      <c r="BF77" s="319" t="str">
        <f t="shared" si="47"/>
        <v/>
      </c>
      <c r="BG77" s="316" t="str">
        <f t="shared" si="48"/>
        <v/>
      </c>
      <c r="BH77" s="316" t="str">
        <f t="shared" si="49"/>
        <v/>
      </c>
      <c r="BI77" s="316" t="str">
        <f t="shared" si="50"/>
        <v/>
      </c>
      <c r="BJ77" s="316" t="str">
        <f t="shared" si="51"/>
        <v/>
      </c>
      <c r="BK77" s="316" t="str">
        <f t="shared" si="52"/>
        <v/>
      </c>
      <c r="BL77" s="316" t="str">
        <f t="shared" si="53"/>
        <v/>
      </c>
    </row>
    <row r="78" spans="1:64" ht="12.75" customHeight="1">
      <c r="A78" s="158">
        <f t="shared" si="37"/>
        <v>0</v>
      </c>
      <c r="B78" s="158">
        <f t="shared" si="32"/>
        <v>0</v>
      </c>
      <c r="C78" s="24">
        <f t="shared" si="33"/>
        <v>0</v>
      </c>
      <c r="D78" s="284">
        <f t="shared" si="34"/>
        <v>0</v>
      </c>
      <c r="E78" s="24">
        <f t="shared" si="35"/>
        <v>0</v>
      </c>
      <c r="F78" s="27"/>
      <c r="G78" s="27"/>
      <c r="H78" s="27"/>
      <c r="I78" s="28">
        <f t="shared" si="38"/>
        <v>0</v>
      </c>
      <c r="J78" s="286">
        <f t="shared" si="36"/>
        <v>0</v>
      </c>
      <c r="K78" s="119" t="str">
        <f t="shared" si="39"/>
        <v/>
      </c>
      <c r="L78" s="29">
        <f>LOOKUP($D$2,CUADRO!$G$3:$AK$3,CUADRO!G81:AK81)</f>
        <v>0</v>
      </c>
      <c r="M78" s="30" t="str">
        <f>IF(CUADRO!C81="","",CUADRO!C81)</f>
        <v/>
      </c>
      <c r="N78" s="192">
        <v>18</v>
      </c>
      <c r="O78" s="352" t="str">
        <f t="shared" si="31"/>
        <v/>
      </c>
      <c r="P78" s="356"/>
      <c r="Q78" s="115">
        <f>IF(AVERIAS!$J$2="INVIERNO",VLOOKUP($O78,'H. INV.'!$E$10:$N$271,3,FALSE),VLOOKUP($O78,'H. VER.'!$E$10:$N$171,3,FALSE))</f>
        <v>0</v>
      </c>
      <c r="R78" s="115">
        <f>IF(AVERIAS!$J$2="INVIERNO",VLOOKUP($O78,'H. INV.'!$E$10:$N$271,4,FALSE),VLOOKUP($O78,'H. VER.'!$E$10:$N$171,4,FALSE))</f>
        <v>0</v>
      </c>
      <c r="S78" s="115">
        <f>IF(AVERIAS!$J$2="INVIERNO",VLOOKUP($O78,'H. INV.'!$E$10:$N$271,7,FALSE),VLOOKUP($O78,'H. VER.'!$E$10:$N$171,7,FALSE))</f>
        <v>0</v>
      </c>
      <c r="T78" s="191">
        <f>IF(AVERIAS!$J$2="INVIERNO",VLOOKUP($O78,'H. INV.'!$E$10:$N$271,2,FALSE),VLOOKUP($O78,'H. VER.'!$E$10:$N$171,2,FALSE))</f>
        <v>0</v>
      </c>
      <c r="U78" s="191">
        <f>IF(AVERIAS!$J$2="INVIERNO",VLOOKUP($O78,'H. INV.'!$E$10:$N$271,9,FALSE),VLOOKUP($O78,'H. VER.'!$E$10:$N$171,9,FALSE))</f>
        <v>0</v>
      </c>
      <c r="V78" s="191">
        <f>IF(AVERIAS!$J$2="INVIERNO",VLOOKUP($O78,'H. INV.'!$E$10:$N$271,10,FALSE),VLOOKUP($O78,'H. VER.'!$E$10:$N$171,10,FALSE))</f>
        <v>0</v>
      </c>
      <c r="W78" s="191">
        <f>IF(AVERIAS!$J$2="INVIERNO",VLOOKUP($O78,'H. INV.'!$E$10:$O$271,11,FALSE),VLOOKUP($O78,'H. VER.'!$E$10:$O$171,11,FALSE))</f>
        <v>0</v>
      </c>
      <c r="X78" s="115">
        <f>IF(AVERIAS!$J$2="INVIERNO",VLOOKUP($O78,'H. INV.'!$U$10:$AD$271,3,FALSE),VLOOKUP($O78,'H. VER.'!$U$10:$AD$171,3,FALSE))</f>
        <v>0</v>
      </c>
      <c r="Y78" s="115">
        <f>IF(AVERIAS!$J$2="INVIERNO",VLOOKUP($O78,'H. INV.'!$E$10:$N$271,4,FALSE),VLOOKUP($O78,'H. VER.'!$E$10:$N$171,4,FALSE))</f>
        <v>0</v>
      </c>
      <c r="Z78" s="115">
        <f>IF(AVERIAS!$J$2="INVIERNO",VLOOKUP($O78,'H. INV.'!$U$10:$AD$271,7,FALSE),VLOOKUP($O78,'H. VER.'!$U$10:$AD$171,7,FALSE))</f>
        <v>0</v>
      </c>
      <c r="AA78" s="191">
        <f>IF(AVERIAS!$J$2="INVIERNO",VLOOKUP($O78,'H. INV.'!$U$10:$AD$271,2,FALSE),VLOOKUP($O78,'H. VER.'!$U$10:$AD$171,2,FALSE))</f>
        <v>0</v>
      </c>
      <c r="AB78" s="191">
        <f>IF(AVERIAS!$J$2="INVIERNO",VLOOKUP($O78,'H. INV.'!$U$10:$AD$271,9,FALSE),VLOOKUP($O78,'H. VER.'!$U$10:$AD$171,9,FALSE))</f>
        <v>0</v>
      </c>
      <c r="AC78" s="191">
        <f>IF(AVERIAS!$J$2="INVIERNO",VLOOKUP($O78,'H. INV.'!$U$10:$AD$271,10,FALSE),VLOOKUP($O78,'H. VER.'!$U$10:$AD$171,10,FALSE))</f>
        <v>0</v>
      </c>
      <c r="AD78" s="191">
        <f>IF(AVERIAS!$J$2="INVIERNO",VLOOKUP($O78,'H. INV.'!$U$10:$AE$271,11,FALSE),VLOOKUP($O78,'H. VER.'!$U$10:$AE$171,11,FALSE))</f>
        <v>0</v>
      </c>
      <c r="AE78" s="115">
        <f>IF(AVERIAS!$J$2="INVIERNO",VLOOKUP($O78,'H. INV.'!$AK$10:$AT$271,3,FALSE),VLOOKUP($O78,'H. VER.'!$AK$10:$AT$171,3,FALSE))</f>
        <v>0</v>
      </c>
      <c r="AF78" s="115">
        <f>IF(AVERIAS!$J$2="INVIERNO",VLOOKUP($O78,'H. INV.'!$E$10:$N$271,4,FALSE),VLOOKUP($O78,'H. VER.'!$E$10:$N$171,4,FALSE))</f>
        <v>0</v>
      </c>
      <c r="AG78" s="115">
        <f>IF(AVERIAS!$J$2="INVIERNO",VLOOKUP($O78,'H. INV.'!$AK$10:$AT$271,7,FALSE),VLOOKUP($O78,'H. VER.'!$AK$10:$AT$171,7,FALSE))</f>
        <v>0</v>
      </c>
      <c r="AH78" s="191">
        <f>IF(AVERIAS!$J$2="INVIERNO",VLOOKUP($O78,'H. INV.'!$AK$10:$AT$271,2,FALSE),VLOOKUP($O78,'H. VER.'!$AK$10:$AT$171,2,FALSE))</f>
        <v>0</v>
      </c>
      <c r="AI78" s="191">
        <f>IF(AVERIAS!$J$2="INVIERNO",VLOOKUP($O78,'H. INV.'!$AK$10:$AT$271,9,FALSE),VLOOKUP($O78,'H. VER.'!$AK$10:$AT$171,9,FALSE))</f>
        <v>0</v>
      </c>
      <c r="AJ78" s="191">
        <f>IF(AVERIAS!$J$2="INVIERNO",VLOOKUP($O78,'H. INV.'!$AK$10:$AT$271,10,FALSE),VLOOKUP($O78,'H. VER.'!$AK$10:$AT$171,10,FALSE))</f>
        <v>0</v>
      </c>
      <c r="AK78" s="191">
        <f>IF(AVERIAS!$J$2="INVIERNO",VLOOKUP($O78,'H. INV.'!$AK$10:$AU$271,11,FALSE),VLOOKUP($O78,'H. VER.'!$AK$10:$AU$171,11,FALSE))</f>
        <v>0</v>
      </c>
      <c r="AL78" s="131"/>
      <c r="AP78" s="209" t="str">
        <f t="shared" si="54"/>
        <v/>
      </c>
      <c r="AQ78" s="213">
        <v>74</v>
      </c>
      <c r="AR78" s="214" t="str">
        <f>IF(AVERIAS!$J$2="INVIERNO",IF(ISNA(IF($E$2="LUNES",VLOOKUP(AQ78,'H. INV.'!$E$9:$G$271,3,FALSE),IF($E$2="SABADO",VLOOKUP(AQ78,'H. INV.'!$U$10:$W$271,3,FALSE),VLOOKUP(AQ78,'H. INV.'!$AK$10:$AM$271,3,FALSE)))),"",(IF($E$2="LUNES",VLOOKUP(AQ78,'H. INV.'!$E$9:$G$271,3,FALSE),IF($E$2="SABADO",VLOOKUP(AQ78,'H. INV.'!$U$10:$W$271,3,FALSE),VLOOKUP(AQ78,'H. INV.'!$AK$10:$AM$271,3,FALSE))))),IF(ISNA(IF($E$2="LUNES",VLOOKUP(AQ78,'H. VER.'!$E$9:$G$171,3,FALSE),IF($E$2="SABADO",VLOOKUP(AQ78,'H. VER.'!$U$10:$W$171,3,FALSE),VLOOKUP(AQ78,'H. VER.'!$AK$10:$AM$171,3,FALSE)))),"",(IF($E$2="LUNES",VLOOKUP(AQ78,'H. VER.'!$E$9:$G$171,3,FALSE),IF($E$2="SABADO",VLOOKUP(AQ78,'H. VER.'!$U$10:$W$171,3,FALSE),VLOOKUP(AQ78,'H. VER.'!$AK$10:$AM$171,3,FALSE))))))</f>
        <v/>
      </c>
      <c r="AS78" s="210" t="str">
        <f t="shared" si="40"/>
        <v/>
      </c>
      <c r="AT78" s="211" t="str">
        <f t="shared" si="55"/>
        <v/>
      </c>
      <c r="AU78" s="210" t="str">
        <f t="shared" si="56"/>
        <v/>
      </c>
      <c r="AV78" s="212" t="str">
        <f t="shared" si="57"/>
        <v/>
      </c>
      <c r="AX78" s="319">
        <v>75</v>
      </c>
      <c r="AY78" s="319" t="str">
        <f t="shared" si="41"/>
        <v/>
      </c>
      <c r="AZ78" s="322">
        <f t="shared" si="30"/>
        <v>0</v>
      </c>
      <c r="BA78" s="319" t="str">
        <f t="shared" si="42"/>
        <v/>
      </c>
      <c r="BB78" s="319" t="str">
        <f t="shared" si="43"/>
        <v/>
      </c>
      <c r="BC78" s="319" t="str">
        <f t="shared" si="44"/>
        <v/>
      </c>
      <c r="BD78" s="321" t="str">
        <f t="shared" si="45"/>
        <v/>
      </c>
      <c r="BE78" s="321" t="str">
        <f t="shared" si="46"/>
        <v/>
      </c>
      <c r="BF78" s="319" t="str">
        <f t="shared" si="47"/>
        <v/>
      </c>
      <c r="BG78" s="316" t="str">
        <f t="shared" si="48"/>
        <v/>
      </c>
      <c r="BH78" s="316" t="str">
        <f t="shared" si="49"/>
        <v/>
      </c>
      <c r="BI78" s="316" t="str">
        <f t="shared" si="50"/>
        <v/>
      </c>
      <c r="BJ78" s="316" t="str">
        <f t="shared" si="51"/>
        <v/>
      </c>
      <c r="BK78" s="316" t="str">
        <f t="shared" si="52"/>
        <v/>
      </c>
      <c r="BL78" s="316" t="str">
        <f t="shared" si="53"/>
        <v/>
      </c>
    </row>
    <row r="79" spans="1:64" ht="12.75" customHeight="1">
      <c r="A79" s="158">
        <f t="shared" si="37"/>
        <v>0</v>
      </c>
      <c r="B79" s="158">
        <f t="shared" si="32"/>
        <v>0</v>
      </c>
      <c r="C79" s="24">
        <f t="shared" si="33"/>
        <v>0</v>
      </c>
      <c r="D79" s="284">
        <f t="shared" si="34"/>
        <v>0</v>
      </c>
      <c r="E79" s="24">
        <f t="shared" si="35"/>
        <v>0</v>
      </c>
      <c r="F79" s="27"/>
      <c r="G79" s="27"/>
      <c r="H79" s="27"/>
      <c r="I79" s="28">
        <f t="shared" si="38"/>
        <v>0</v>
      </c>
      <c r="J79" s="286">
        <f t="shared" si="36"/>
        <v>0</v>
      </c>
      <c r="K79" s="119" t="str">
        <f t="shared" si="39"/>
        <v/>
      </c>
      <c r="L79" s="29">
        <f>LOOKUP($D$2,CUADRO!$G$3:$AK$3,CUADRO!G82:AK82)</f>
        <v>0</v>
      </c>
      <c r="M79" s="30" t="str">
        <f>IF(CUADRO!C82="","",CUADRO!C82)</f>
        <v/>
      </c>
      <c r="N79" s="192">
        <v>19</v>
      </c>
      <c r="O79" s="352" t="str">
        <f t="shared" si="31"/>
        <v/>
      </c>
      <c r="P79" s="356"/>
      <c r="Q79" s="115">
        <f>IF(AVERIAS!$J$2="INVIERNO",VLOOKUP($O79,'H. INV.'!$E$10:$N$271,3,FALSE),VLOOKUP($O79,'H. VER.'!$E$10:$N$171,3,FALSE))</f>
        <v>0</v>
      </c>
      <c r="R79" s="115">
        <f>IF(AVERIAS!$J$2="INVIERNO",VLOOKUP($O79,'H. INV.'!$E$10:$N$271,4,FALSE),VLOOKUP($O79,'H. VER.'!$E$10:$N$171,4,FALSE))</f>
        <v>0</v>
      </c>
      <c r="S79" s="115">
        <f>IF(AVERIAS!$J$2="INVIERNO",VLOOKUP($O79,'H. INV.'!$E$10:$N$271,7,FALSE),VLOOKUP($O79,'H. VER.'!$E$10:$N$171,7,FALSE))</f>
        <v>0</v>
      </c>
      <c r="T79" s="191">
        <f>IF(AVERIAS!$J$2="INVIERNO",VLOOKUP($O79,'H. INV.'!$E$10:$N$271,2,FALSE),VLOOKUP($O79,'H. VER.'!$E$10:$N$171,2,FALSE))</f>
        <v>0</v>
      </c>
      <c r="U79" s="191">
        <f>IF(AVERIAS!$J$2="INVIERNO",VLOOKUP($O79,'H. INV.'!$E$10:$N$271,9,FALSE),VLOOKUP($O79,'H. VER.'!$E$10:$N$171,9,FALSE))</f>
        <v>0</v>
      </c>
      <c r="V79" s="191">
        <f>IF(AVERIAS!$J$2="INVIERNO",VLOOKUP($O79,'H. INV.'!$E$10:$N$271,10,FALSE),VLOOKUP($O79,'H. VER.'!$E$10:$N$171,10,FALSE))</f>
        <v>0</v>
      </c>
      <c r="W79" s="191">
        <f>IF(AVERIAS!$J$2="INVIERNO",VLOOKUP($O79,'H. INV.'!$E$10:$O$271,11,FALSE),VLOOKUP($O79,'H. VER.'!$E$10:$O$171,11,FALSE))</f>
        <v>0</v>
      </c>
      <c r="X79" s="115">
        <f>IF(AVERIAS!$J$2="INVIERNO",VLOOKUP($O79,'H. INV.'!$U$10:$AD$271,3,FALSE),VLOOKUP($O79,'H. VER.'!$U$10:$AD$171,3,FALSE))</f>
        <v>0</v>
      </c>
      <c r="Y79" s="115">
        <f>IF(AVERIAS!$J$2="INVIERNO",VLOOKUP($O79,'H. INV.'!$E$10:$N$271,4,FALSE),VLOOKUP($O79,'H. VER.'!$E$10:$N$171,4,FALSE))</f>
        <v>0</v>
      </c>
      <c r="Z79" s="115">
        <f>IF(AVERIAS!$J$2="INVIERNO",VLOOKUP($O79,'H. INV.'!$U$10:$AD$271,7,FALSE),VLOOKUP($O79,'H. VER.'!$U$10:$AD$171,7,FALSE))</f>
        <v>0</v>
      </c>
      <c r="AA79" s="191">
        <f>IF(AVERIAS!$J$2="INVIERNO",VLOOKUP($O79,'H. INV.'!$U$10:$AD$271,2,FALSE),VLOOKUP($O79,'H. VER.'!$U$10:$AD$171,2,FALSE))</f>
        <v>0</v>
      </c>
      <c r="AB79" s="191">
        <f>IF(AVERIAS!$J$2="INVIERNO",VLOOKUP($O79,'H. INV.'!$U$10:$AD$271,9,FALSE),VLOOKUP($O79,'H. VER.'!$U$10:$AD$171,9,FALSE))</f>
        <v>0</v>
      </c>
      <c r="AC79" s="191">
        <f>IF(AVERIAS!$J$2="INVIERNO",VLOOKUP($O79,'H. INV.'!$U$10:$AD$271,10,FALSE),VLOOKUP($O79,'H. VER.'!$U$10:$AD$171,10,FALSE))</f>
        <v>0</v>
      </c>
      <c r="AD79" s="191">
        <f>IF(AVERIAS!$J$2="INVIERNO",VLOOKUP($O79,'H. INV.'!$U$10:$AE$271,11,FALSE),VLOOKUP($O79,'H. VER.'!$U$10:$AE$171,11,FALSE))</f>
        <v>0</v>
      </c>
      <c r="AE79" s="115">
        <f>IF(AVERIAS!$J$2="INVIERNO",VLOOKUP($O79,'H. INV.'!$AK$10:$AT$271,3,FALSE),VLOOKUP($O79,'H. VER.'!$AK$10:$AT$171,3,FALSE))</f>
        <v>0</v>
      </c>
      <c r="AF79" s="115">
        <f>IF(AVERIAS!$J$2="INVIERNO",VLOOKUP($O79,'H. INV.'!$E$10:$N$271,4,FALSE),VLOOKUP($O79,'H. VER.'!$E$10:$N$171,4,FALSE))</f>
        <v>0</v>
      </c>
      <c r="AG79" s="115">
        <f>IF(AVERIAS!$J$2="INVIERNO",VLOOKUP($O79,'H. INV.'!$AK$10:$AT$271,7,FALSE),VLOOKUP($O79,'H. VER.'!$AK$10:$AT$171,7,FALSE))</f>
        <v>0</v>
      </c>
      <c r="AH79" s="191">
        <f>IF(AVERIAS!$J$2="INVIERNO",VLOOKUP($O79,'H. INV.'!$AK$10:$AT$271,2,FALSE),VLOOKUP($O79,'H. VER.'!$AK$10:$AT$171,2,FALSE))</f>
        <v>0</v>
      </c>
      <c r="AI79" s="191">
        <f>IF(AVERIAS!$J$2="INVIERNO",VLOOKUP($O79,'H. INV.'!$AK$10:$AT$271,9,FALSE),VLOOKUP($O79,'H. VER.'!$AK$10:$AT$171,9,FALSE))</f>
        <v>0</v>
      </c>
      <c r="AJ79" s="191">
        <f>IF(AVERIAS!$J$2="INVIERNO",VLOOKUP($O79,'H. INV.'!$AK$10:$AT$271,10,FALSE),VLOOKUP($O79,'H. VER.'!$AK$10:$AT$171,10,FALSE))</f>
        <v>0</v>
      </c>
      <c r="AK79" s="191">
        <f>IF(AVERIAS!$J$2="INVIERNO",VLOOKUP($O79,'H. INV.'!$AK$10:$AU$271,11,FALSE),VLOOKUP($O79,'H. VER.'!$AK$10:$AU$171,11,FALSE))</f>
        <v>0</v>
      </c>
      <c r="AL79" s="131"/>
      <c r="AP79" s="209" t="str">
        <f t="shared" si="54"/>
        <v/>
      </c>
      <c r="AQ79" s="213">
        <v>75</v>
      </c>
      <c r="AR79" s="214" t="str">
        <f>IF(AVERIAS!$J$2="INVIERNO",IF(ISNA(IF($E$2="LUNES",VLOOKUP(AQ79,'H. INV.'!$E$9:$G$271,3,FALSE),IF($E$2="SABADO",VLOOKUP(AQ79,'H. INV.'!$U$10:$W$271,3,FALSE),VLOOKUP(AQ79,'H. INV.'!$AK$10:$AM$271,3,FALSE)))),"",(IF($E$2="LUNES",VLOOKUP(AQ79,'H. INV.'!$E$9:$G$271,3,FALSE),IF($E$2="SABADO",VLOOKUP(AQ79,'H. INV.'!$U$10:$W$271,3,FALSE),VLOOKUP(AQ79,'H. INV.'!$AK$10:$AM$271,3,FALSE))))),IF(ISNA(IF($E$2="LUNES",VLOOKUP(AQ79,'H. VER.'!$E$9:$G$171,3,FALSE),IF($E$2="SABADO",VLOOKUP(AQ79,'H. VER.'!$U$10:$W$171,3,FALSE),VLOOKUP(AQ79,'H. VER.'!$AK$10:$AM$171,3,FALSE)))),"",(IF($E$2="LUNES",VLOOKUP(AQ79,'H. VER.'!$E$9:$G$171,3,FALSE),IF($E$2="SABADO",VLOOKUP(AQ79,'H. VER.'!$U$10:$W$171,3,FALSE),VLOOKUP(AQ79,'H. VER.'!$AK$10:$AM$171,3,FALSE))))))</f>
        <v/>
      </c>
      <c r="AS79" s="210" t="str">
        <f t="shared" si="40"/>
        <v/>
      </c>
      <c r="AT79" s="211" t="str">
        <f t="shared" si="55"/>
        <v/>
      </c>
      <c r="AU79" s="210" t="str">
        <f t="shared" si="56"/>
        <v/>
      </c>
      <c r="AV79" s="212" t="str">
        <f t="shared" si="57"/>
        <v/>
      </c>
      <c r="AX79" s="319">
        <v>76</v>
      </c>
      <c r="AY79" s="319" t="str">
        <f t="shared" si="41"/>
        <v/>
      </c>
      <c r="AZ79" s="322">
        <f t="shared" si="30"/>
        <v>0</v>
      </c>
      <c r="BA79" s="319" t="str">
        <f t="shared" si="42"/>
        <v/>
      </c>
      <c r="BB79" s="319" t="str">
        <f t="shared" si="43"/>
        <v/>
      </c>
      <c r="BC79" s="319" t="str">
        <f t="shared" si="44"/>
        <v/>
      </c>
      <c r="BD79" s="321" t="str">
        <f t="shared" si="45"/>
        <v/>
      </c>
      <c r="BE79" s="321" t="str">
        <f t="shared" si="46"/>
        <v/>
      </c>
      <c r="BF79" s="319" t="str">
        <f t="shared" si="47"/>
        <v/>
      </c>
      <c r="BG79" s="316" t="str">
        <f t="shared" si="48"/>
        <v/>
      </c>
      <c r="BH79" s="316" t="str">
        <f t="shared" si="49"/>
        <v/>
      </c>
      <c r="BI79" s="316" t="str">
        <f t="shared" si="50"/>
        <v/>
      </c>
      <c r="BJ79" s="316" t="str">
        <f t="shared" si="51"/>
        <v/>
      </c>
      <c r="BK79" s="316" t="str">
        <f t="shared" si="52"/>
        <v/>
      </c>
      <c r="BL79" s="316" t="str">
        <f t="shared" si="53"/>
        <v/>
      </c>
    </row>
    <row r="80" spans="1:64" ht="12.75" customHeight="1">
      <c r="A80" s="158">
        <f t="shared" si="37"/>
        <v>0</v>
      </c>
      <c r="B80" s="158">
        <f t="shared" si="32"/>
        <v>0</v>
      </c>
      <c r="C80" s="24">
        <f t="shared" si="33"/>
        <v>0</v>
      </c>
      <c r="D80" s="284">
        <f t="shared" si="34"/>
        <v>0</v>
      </c>
      <c r="E80" s="24">
        <f t="shared" si="35"/>
        <v>0</v>
      </c>
      <c r="F80" s="27"/>
      <c r="G80" s="27"/>
      <c r="H80" s="27"/>
      <c r="I80" s="28">
        <f t="shared" si="38"/>
        <v>0</v>
      </c>
      <c r="J80" s="286">
        <f t="shared" si="36"/>
        <v>0</v>
      </c>
      <c r="K80" s="119" t="str">
        <f t="shared" si="39"/>
        <v/>
      </c>
      <c r="L80" s="29">
        <f>LOOKUP($D$2,CUADRO!$G$3:$AK$3,CUADRO!G83:AK83)</f>
        <v>0</v>
      </c>
      <c r="M80" s="30" t="str">
        <f>IF(CUADRO!C83="","",CUADRO!C83)</f>
        <v/>
      </c>
      <c r="N80" s="192">
        <v>20</v>
      </c>
      <c r="O80" s="352" t="str">
        <f t="shared" si="31"/>
        <v/>
      </c>
      <c r="P80" s="356"/>
      <c r="Q80" s="115">
        <f>IF(AVERIAS!$J$2="INVIERNO",VLOOKUP($O80,'H. INV.'!$E$10:$N$271,3,FALSE),VLOOKUP($O80,'H. VER.'!$E$10:$N$171,3,FALSE))</f>
        <v>0</v>
      </c>
      <c r="R80" s="115">
        <f>IF(AVERIAS!$J$2="INVIERNO",VLOOKUP($O80,'H. INV.'!$E$10:$N$271,4,FALSE),VLOOKUP($O80,'H. VER.'!$E$10:$N$171,4,FALSE))</f>
        <v>0</v>
      </c>
      <c r="S80" s="115">
        <f>IF(AVERIAS!$J$2="INVIERNO",VLOOKUP($O80,'H. INV.'!$E$10:$N$271,7,FALSE),VLOOKUP($O80,'H. VER.'!$E$10:$N$171,7,FALSE))</f>
        <v>0</v>
      </c>
      <c r="T80" s="191">
        <f>IF(AVERIAS!$J$2="INVIERNO",VLOOKUP($O80,'H. INV.'!$E$10:$N$271,2,FALSE),VLOOKUP($O80,'H. VER.'!$E$10:$N$171,2,FALSE))</f>
        <v>0</v>
      </c>
      <c r="U80" s="191">
        <f>IF(AVERIAS!$J$2="INVIERNO",VLOOKUP($O80,'H. INV.'!$E$10:$N$271,9,FALSE),VLOOKUP($O80,'H. VER.'!$E$10:$N$171,9,FALSE))</f>
        <v>0</v>
      </c>
      <c r="V80" s="191">
        <f>IF(AVERIAS!$J$2="INVIERNO",VLOOKUP($O80,'H. INV.'!$E$10:$N$271,10,FALSE),VLOOKUP($O80,'H. VER.'!$E$10:$N$171,10,FALSE))</f>
        <v>0</v>
      </c>
      <c r="W80" s="191">
        <f>IF(AVERIAS!$J$2="INVIERNO",VLOOKUP($O80,'H. INV.'!$E$10:$O$271,11,FALSE),VLOOKUP($O80,'H. VER.'!$E$10:$O$171,11,FALSE))</f>
        <v>0</v>
      </c>
      <c r="X80" s="115">
        <f>IF(AVERIAS!$J$2="INVIERNO",VLOOKUP($O80,'H. INV.'!$U$10:$AD$271,3,FALSE),VLOOKUP($O80,'H. VER.'!$U$10:$AD$171,3,FALSE))</f>
        <v>0</v>
      </c>
      <c r="Y80" s="115">
        <f>IF(AVERIAS!$J$2="INVIERNO",VLOOKUP($O80,'H. INV.'!$E$10:$N$271,4,FALSE),VLOOKUP($O80,'H. VER.'!$E$10:$N$171,4,FALSE))</f>
        <v>0</v>
      </c>
      <c r="Z80" s="115">
        <f>IF(AVERIAS!$J$2="INVIERNO",VLOOKUP($O80,'H. INV.'!$U$10:$AD$271,7,FALSE),VLOOKUP($O80,'H. VER.'!$U$10:$AD$171,7,FALSE))</f>
        <v>0</v>
      </c>
      <c r="AA80" s="191">
        <f>IF(AVERIAS!$J$2="INVIERNO",VLOOKUP($O80,'H. INV.'!$U$10:$AD$271,2,FALSE),VLOOKUP($O80,'H. VER.'!$U$10:$AD$171,2,FALSE))</f>
        <v>0</v>
      </c>
      <c r="AB80" s="191">
        <f>IF(AVERIAS!$J$2="INVIERNO",VLOOKUP($O80,'H. INV.'!$U$10:$AD$271,9,FALSE),VLOOKUP($O80,'H. VER.'!$U$10:$AD$171,9,FALSE))</f>
        <v>0</v>
      </c>
      <c r="AC80" s="191">
        <f>IF(AVERIAS!$J$2="INVIERNO",VLOOKUP($O80,'H. INV.'!$U$10:$AD$271,10,FALSE),VLOOKUP($O80,'H. VER.'!$U$10:$AD$171,10,FALSE))</f>
        <v>0</v>
      </c>
      <c r="AD80" s="191">
        <f>IF(AVERIAS!$J$2="INVIERNO",VLOOKUP($O80,'H. INV.'!$U$10:$AE$271,11,FALSE),VLOOKUP($O80,'H. VER.'!$U$10:$AE$171,11,FALSE))</f>
        <v>0</v>
      </c>
      <c r="AE80" s="115">
        <f>IF(AVERIAS!$J$2="INVIERNO",VLOOKUP($O80,'H. INV.'!$AK$10:$AT$271,3,FALSE),VLOOKUP($O80,'H. VER.'!$AK$10:$AT$171,3,FALSE))</f>
        <v>0</v>
      </c>
      <c r="AF80" s="115">
        <f>IF(AVERIAS!$J$2="INVIERNO",VLOOKUP($O80,'H. INV.'!$E$10:$N$271,4,FALSE),VLOOKUP($O80,'H. VER.'!$E$10:$N$171,4,FALSE))</f>
        <v>0</v>
      </c>
      <c r="AG80" s="115">
        <f>IF(AVERIAS!$J$2="INVIERNO",VLOOKUP($O80,'H. INV.'!$AK$10:$AT$271,7,FALSE),VLOOKUP($O80,'H. VER.'!$AK$10:$AT$171,7,FALSE))</f>
        <v>0</v>
      </c>
      <c r="AH80" s="191">
        <f>IF(AVERIAS!$J$2="INVIERNO",VLOOKUP($O80,'H. INV.'!$AK$10:$AT$271,2,FALSE),VLOOKUP($O80,'H. VER.'!$AK$10:$AT$171,2,FALSE))</f>
        <v>0</v>
      </c>
      <c r="AI80" s="191">
        <f>IF(AVERIAS!$J$2="INVIERNO",VLOOKUP($O80,'H. INV.'!$AK$10:$AT$271,9,FALSE),VLOOKUP($O80,'H. VER.'!$AK$10:$AT$171,9,FALSE))</f>
        <v>0</v>
      </c>
      <c r="AJ80" s="191">
        <f>IF(AVERIAS!$J$2="INVIERNO",VLOOKUP($O80,'H. INV.'!$AK$10:$AT$271,10,FALSE),VLOOKUP($O80,'H. VER.'!$AK$10:$AT$171,10,FALSE))</f>
        <v>0</v>
      </c>
      <c r="AK80" s="191">
        <f>IF(AVERIAS!$J$2="INVIERNO",VLOOKUP($O80,'H. INV.'!$AK$10:$AU$271,11,FALSE),VLOOKUP($O80,'H. VER.'!$AK$10:$AU$171,11,FALSE))</f>
        <v>0</v>
      </c>
      <c r="AL80" s="131"/>
      <c r="AP80" s="209" t="str">
        <f t="shared" si="54"/>
        <v/>
      </c>
      <c r="AQ80" s="213">
        <v>76</v>
      </c>
      <c r="AR80" s="214" t="str">
        <f>IF(AVERIAS!$J$2="INVIERNO",IF(ISNA(IF($E$2="LUNES",VLOOKUP(AQ80,'H. INV.'!$E$9:$G$271,3,FALSE),IF($E$2="SABADO",VLOOKUP(AQ80,'H. INV.'!$U$10:$W$271,3,FALSE),VLOOKUP(AQ80,'H. INV.'!$AK$10:$AM$271,3,FALSE)))),"",(IF($E$2="LUNES",VLOOKUP(AQ80,'H. INV.'!$E$9:$G$271,3,FALSE),IF($E$2="SABADO",VLOOKUP(AQ80,'H. INV.'!$U$10:$W$271,3,FALSE),VLOOKUP(AQ80,'H. INV.'!$AK$10:$AM$271,3,FALSE))))),IF(ISNA(IF($E$2="LUNES",VLOOKUP(AQ80,'H. VER.'!$E$9:$G$171,3,FALSE),IF($E$2="SABADO",VLOOKUP(AQ80,'H. VER.'!$U$10:$W$171,3,FALSE),VLOOKUP(AQ80,'H. VER.'!$AK$10:$AM$171,3,FALSE)))),"",(IF($E$2="LUNES",VLOOKUP(AQ80,'H. VER.'!$E$9:$G$171,3,FALSE),IF($E$2="SABADO",VLOOKUP(AQ80,'H. VER.'!$U$10:$W$171,3,FALSE),VLOOKUP(AQ80,'H. VER.'!$AK$10:$AM$171,3,FALSE))))))</f>
        <v/>
      </c>
      <c r="AS80" s="210" t="str">
        <f t="shared" si="40"/>
        <v/>
      </c>
      <c r="AT80" s="211" t="str">
        <f t="shared" si="55"/>
        <v/>
      </c>
      <c r="AU80" s="210" t="str">
        <f t="shared" si="56"/>
        <v/>
      </c>
      <c r="AV80" s="212" t="str">
        <f t="shared" si="57"/>
        <v/>
      </c>
      <c r="AX80" s="319">
        <v>77</v>
      </c>
      <c r="AY80" s="319" t="str">
        <f t="shared" si="41"/>
        <v/>
      </c>
      <c r="AZ80" s="322">
        <f t="shared" si="30"/>
        <v>0</v>
      </c>
      <c r="BA80" s="319" t="str">
        <f t="shared" si="42"/>
        <v/>
      </c>
      <c r="BB80" s="319" t="str">
        <f t="shared" si="43"/>
        <v/>
      </c>
      <c r="BC80" s="319" t="str">
        <f t="shared" si="44"/>
        <v/>
      </c>
      <c r="BD80" s="321" t="str">
        <f t="shared" si="45"/>
        <v/>
      </c>
      <c r="BE80" s="321" t="str">
        <f t="shared" si="46"/>
        <v/>
      </c>
      <c r="BF80" s="319" t="str">
        <f t="shared" si="47"/>
        <v/>
      </c>
      <c r="BG80" s="316" t="str">
        <f t="shared" si="48"/>
        <v/>
      </c>
      <c r="BH80" s="316" t="str">
        <f t="shared" si="49"/>
        <v/>
      </c>
      <c r="BI80" s="316" t="str">
        <f t="shared" si="50"/>
        <v/>
      </c>
      <c r="BJ80" s="316" t="str">
        <f t="shared" si="51"/>
        <v/>
      </c>
      <c r="BK80" s="316" t="str">
        <f t="shared" si="52"/>
        <v/>
      </c>
      <c r="BL80" s="316" t="str">
        <f t="shared" si="53"/>
        <v/>
      </c>
    </row>
    <row r="81" spans="1:64" ht="12.75" customHeight="1">
      <c r="A81" s="158">
        <f t="shared" si="37"/>
        <v>0</v>
      </c>
      <c r="B81" s="158">
        <f t="shared" si="32"/>
        <v>0</v>
      </c>
      <c r="C81" s="24">
        <f t="shared" si="33"/>
        <v>0</v>
      </c>
      <c r="D81" s="284">
        <f t="shared" si="34"/>
        <v>0</v>
      </c>
      <c r="E81" s="24">
        <f t="shared" si="35"/>
        <v>0</v>
      </c>
      <c r="F81" s="27"/>
      <c r="G81" s="27"/>
      <c r="H81" s="27"/>
      <c r="I81" s="28">
        <f t="shared" si="38"/>
        <v>0</v>
      </c>
      <c r="J81" s="286">
        <f t="shared" si="36"/>
        <v>0</v>
      </c>
      <c r="K81" s="119" t="str">
        <f t="shared" si="39"/>
        <v/>
      </c>
      <c r="L81" s="29">
        <f>LOOKUP($D$2,CUADRO!$G$3:$AK$3,CUADRO!G84:AK84)</f>
        <v>0</v>
      </c>
      <c r="M81" s="30" t="str">
        <f>IF(CUADRO!C84="","",CUADRO!C84)</f>
        <v/>
      </c>
      <c r="N81" s="192">
        <v>21</v>
      </c>
      <c r="O81" s="352" t="str">
        <f t="shared" si="31"/>
        <v/>
      </c>
      <c r="P81" s="356"/>
      <c r="Q81" s="115">
        <f>IF(AVERIAS!$J$2="INVIERNO",VLOOKUP($O81,'H. INV.'!$E$10:$N$271,3,FALSE),VLOOKUP($O81,'H. VER.'!$E$10:$N$171,3,FALSE))</f>
        <v>0</v>
      </c>
      <c r="R81" s="115">
        <f>IF(AVERIAS!$J$2="INVIERNO",VLOOKUP($O81,'H. INV.'!$E$10:$N$271,4,FALSE),VLOOKUP($O81,'H. VER.'!$E$10:$N$171,4,FALSE))</f>
        <v>0</v>
      </c>
      <c r="S81" s="115">
        <f>IF(AVERIAS!$J$2="INVIERNO",VLOOKUP($O81,'H. INV.'!$E$10:$N$271,7,FALSE),VLOOKUP($O81,'H. VER.'!$E$10:$N$171,7,FALSE))</f>
        <v>0</v>
      </c>
      <c r="T81" s="191">
        <f>IF(AVERIAS!$J$2="INVIERNO",VLOOKUP($O81,'H. INV.'!$E$10:$N$271,2,FALSE),VLOOKUP($O81,'H. VER.'!$E$10:$N$171,2,FALSE))</f>
        <v>0</v>
      </c>
      <c r="U81" s="191">
        <f>IF(AVERIAS!$J$2="INVIERNO",VLOOKUP($O81,'H. INV.'!$E$10:$N$271,9,FALSE),VLOOKUP($O81,'H. VER.'!$E$10:$N$171,9,FALSE))</f>
        <v>0</v>
      </c>
      <c r="V81" s="191">
        <f>IF(AVERIAS!$J$2="INVIERNO",VLOOKUP($O81,'H. INV.'!$E$10:$N$271,10,FALSE),VLOOKUP($O81,'H. VER.'!$E$10:$N$171,10,FALSE))</f>
        <v>0</v>
      </c>
      <c r="W81" s="191">
        <f>IF(AVERIAS!$J$2="INVIERNO",VLOOKUP($O81,'H. INV.'!$E$10:$O$271,11,FALSE),VLOOKUP($O81,'H. VER.'!$E$10:$O$171,11,FALSE))</f>
        <v>0</v>
      </c>
      <c r="X81" s="115">
        <f>IF(AVERIAS!$J$2="INVIERNO",VLOOKUP($O81,'H. INV.'!$U$10:$AD$271,3,FALSE),VLOOKUP($O81,'H. VER.'!$U$10:$AD$171,3,FALSE))</f>
        <v>0</v>
      </c>
      <c r="Y81" s="115">
        <f>IF(AVERIAS!$J$2="INVIERNO",VLOOKUP($O81,'H. INV.'!$E$10:$N$271,4,FALSE),VLOOKUP($O81,'H. VER.'!$E$10:$N$171,4,FALSE))</f>
        <v>0</v>
      </c>
      <c r="Z81" s="115">
        <f>IF(AVERIAS!$J$2="INVIERNO",VLOOKUP($O81,'H. INV.'!$U$10:$AD$271,7,FALSE),VLOOKUP($O81,'H. VER.'!$U$10:$AD$171,7,FALSE))</f>
        <v>0</v>
      </c>
      <c r="AA81" s="191">
        <f>IF(AVERIAS!$J$2="INVIERNO",VLOOKUP($O81,'H. INV.'!$U$10:$AD$271,2,FALSE),VLOOKUP($O81,'H. VER.'!$U$10:$AD$171,2,FALSE))</f>
        <v>0</v>
      </c>
      <c r="AB81" s="191">
        <f>IF(AVERIAS!$J$2="INVIERNO",VLOOKUP($O81,'H. INV.'!$U$10:$AD$271,9,FALSE),VLOOKUP($O81,'H. VER.'!$U$10:$AD$171,9,FALSE))</f>
        <v>0</v>
      </c>
      <c r="AC81" s="191">
        <f>IF(AVERIAS!$J$2="INVIERNO",VLOOKUP($O81,'H. INV.'!$U$10:$AD$271,10,FALSE),VLOOKUP($O81,'H. VER.'!$U$10:$AD$171,10,FALSE))</f>
        <v>0</v>
      </c>
      <c r="AD81" s="191">
        <f>IF(AVERIAS!$J$2="INVIERNO",VLOOKUP($O81,'H. INV.'!$U$10:$AE$271,11,FALSE),VLOOKUP($O81,'H. VER.'!$U$10:$AE$171,11,FALSE))</f>
        <v>0</v>
      </c>
      <c r="AE81" s="115">
        <f>IF(AVERIAS!$J$2="INVIERNO",VLOOKUP($O81,'H. INV.'!$AK$10:$AT$271,3,FALSE),VLOOKUP($O81,'H. VER.'!$AK$10:$AT$171,3,FALSE))</f>
        <v>0</v>
      </c>
      <c r="AF81" s="115">
        <f>IF(AVERIAS!$J$2="INVIERNO",VLOOKUP($O81,'H. INV.'!$E$10:$N$271,4,FALSE),VLOOKUP($O81,'H. VER.'!$E$10:$N$171,4,FALSE))</f>
        <v>0</v>
      </c>
      <c r="AG81" s="115">
        <f>IF(AVERIAS!$J$2="INVIERNO",VLOOKUP($O81,'H. INV.'!$AK$10:$AT$271,7,FALSE),VLOOKUP($O81,'H. VER.'!$AK$10:$AT$171,7,FALSE))</f>
        <v>0</v>
      </c>
      <c r="AH81" s="191">
        <f>IF(AVERIAS!$J$2="INVIERNO",VLOOKUP($O81,'H. INV.'!$AK$10:$AT$271,2,FALSE),VLOOKUP($O81,'H. VER.'!$AK$10:$AT$171,2,FALSE))</f>
        <v>0</v>
      </c>
      <c r="AI81" s="191">
        <f>IF(AVERIAS!$J$2="INVIERNO",VLOOKUP($O81,'H. INV.'!$AK$10:$AT$271,9,FALSE),VLOOKUP($O81,'H. VER.'!$AK$10:$AT$171,9,FALSE))</f>
        <v>0</v>
      </c>
      <c r="AJ81" s="191">
        <f>IF(AVERIAS!$J$2="INVIERNO",VLOOKUP($O81,'H. INV.'!$AK$10:$AT$271,10,FALSE),VLOOKUP($O81,'H. VER.'!$AK$10:$AT$171,10,FALSE))</f>
        <v>0</v>
      </c>
      <c r="AK81" s="191">
        <f>IF(AVERIAS!$J$2="INVIERNO",VLOOKUP($O81,'H. INV.'!$AK$10:$AU$271,11,FALSE),VLOOKUP($O81,'H. VER.'!$AK$10:$AU$171,11,FALSE))</f>
        <v>0</v>
      </c>
      <c r="AL81" s="131"/>
      <c r="AP81" s="209" t="str">
        <f t="shared" si="54"/>
        <v/>
      </c>
      <c r="AQ81" s="213">
        <v>77</v>
      </c>
      <c r="AR81" s="214" t="str">
        <f>IF(AVERIAS!$J$2="INVIERNO",IF(ISNA(IF($E$2="LUNES",VLOOKUP(AQ81,'H. INV.'!$E$9:$G$271,3,FALSE),IF($E$2="SABADO",VLOOKUP(AQ81,'H. INV.'!$U$10:$W$271,3,FALSE),VLOOKUP(AQ81,'H. INV.'!$AK$10:$AM$271,3,FALSE)))),"",(IF($E$2="LUNES",VLOOKUP(AQ81,'H. INV.'!$E$9:$G$271,3,FALSE),IF($E$2="SABADO",VLOOKUP(AQ81,'H. INV.'!$U$10:$W$271,3,FALSE),VLOOKUP(AQ81,'H. INV.'!$AK$10:$AM$271,3,FALSE))))),IF(ISNA(IF($E$2="LUNES",VLOOKUP(AQ81,'H. VER.'!$E$9:$G$171,3,FALSE),IF($E$2="SABADO",VLOOKUP(AQ81,'H. VER.'!$U$10:$W$171,3,FALSE),VLOOKUP(AQ81,'H. VER.'!$AK$10:$AM$171,3,FALSE)))),"",(IF($E$2="LUNES",VLOOKUP(AQ81,'H. VER.'!$E$9:$G$171,3,FALSE),IF($E$2="SABADO",VLOOKUP(AQ81,'H. VER.'!$U$10:$W$171,3,FALSE),VLOOKUP(AQ81,'H. VER.'!$AK$10:$AM$171,3,FALSE))))))</f>
        <v/>
      </c>
      <c r="AS81" s="210" t="str">
        <f t="shared" si="40"/>
        <v/>
      </c>
      <c r="AT81" s="211" t="str">
        <f t="shared" si="55"/>
        <v/>
      </c>
      <c r="AU81" s="210" t="str">
        <f t="shared" si="56"/>
        <v/>
      </c>
      <c r="AV81" s="212" t="str">
        <f t="shared" si="57"/>
        <v/>
      </c>
      <c r="AX81" s="319">
        <v>78</v>
      </c>
      <c r="AY81" s="319" t="str">
        <f t="shared" si="41"/>
        <v/>
      </c>
      <c r="AZ81" s="322">
        <f t="shared" si="30"/>
        <v>0</v>
      </c>
      <c r="BA81" s="319" t="str">
        <f t="shared" si="42"/>
        <v/>
      </c>
      <c r="BB81" s="319" t="str">
        <f t="shared" si="43"/>
        <v/>
      </c>
      <c r="BC81" s="319" t="str">
        <f t="shared" si="44"/>
        <v/>
      </c>
      <c r="BD81" s="321" t="str">
        <f t="shared" si="45"/>
        <v/>
      </c>
      <c r="BE81" s="321" t="str">
        <f t="shared" si="46"/>
        <v/>
      </c>
      <c r="BF81" s="319" t="str">
        <f t="shared" si="47"/>
        <v/>
      </c>
      <c r="BG81" s="316" t="str">
        <f t="shared" si="48"/>
        <v/>
      </c>
      <c r="BH81" s="316" t="str">
        <f t="shared" si="49"/>
        <v/>
      </c>
      <c r="BI81" s="316" t="str">
        <f t="shared" si="50"/>
        <v/>
      </c>
      <c r="BJ81" s="316" t="str">
        <f t="shared" si="51"/>
        <v/>
      </c>
      <c r="BK81" s="316" t="str">
        <f t="shared" si="52"/>
        <v/>
      </c>
      <c r="BL81" s="316" t="str">
        <f t="shared" si="53"/>
        <v/>
      </c>
    </row>
    <row r="82" spans="1:64" ht="12.75" customHeight="1">
      <c r="A82" s="158">
        <f t="shared" si="37"/>
        <v>0</v>
      </c>
      <c r="B82" s="158">
        <f t="shared" si="32"/>
        <v>0</v>
      </c>
      <c r="C82" s="24">
        <f t="shared" si="33"/>
        <v>0</v>
      </c>
      <c r="D82" s="284">
        <f t="shared" si="34"/>
        <v>0</v>
      </c>
      <c r="E82" s="24">
        <f t="shared" si="35"/>
        <v>0</v>
      </c>
      <c r="F82" s="27"/>
      <c r="G82" s="27"/>
      <c r="H82" s="27"/>
      <c r="I82" s="28">
        <f t="shared" si="38"/>
        <v>0</v>
      </c>
      <c r="J82" s="286">
        <f t="shared" si="36"/>
        <v>0</v>
      </c>
      <c r="K82" s="119" t="str">
        <f t="shared" si="39"/>
        <v/>
      </c>
      <c r="L82" s="29">
        <f>LOOKUP($D$2,CUADRO!$G$3:$AK$3,CUADRO!G85:AK85)</f>
        <v>0</v>
      </c>
      <c r="M82" s="30" t="str">
        <f>IF(CUADRO!C85="","",CUADRO!C85)</f>
        <v/>
      </c>
      <c r="N82" s="192">
        <v>22</v>
      </c>
      <c r="O82" s="352" t="str">
        <f t="shared" si="31"/>
        <v/>
      </c>
      <c r="P82" s="356"/>
      <c r="Q82" s="115">
        <f>IF(AVERIAS!$J$2="INVIERNO",VLOOKUP($O82,'H. INV.'!$E$10:$N$271,3,FALSE),VLOOKUP($O82,'H. VER.'!$E$10:$N$171,3,FALSE))</f>
        <v>0</v>
      </c>
      <c r="R82" s="115">
        <f>IF(AVERIAS!$J$2="INVIERNO",VLOOKUP($O82,'H. INV.'!$E$10:$N$271,4,FALSE),VLOOKUP($O82,'H. VER.'!$E$10:$N$171,4,FALSE))</f>
        <v>0</v>
      </c>
      <c r="S82" s="115">
        <f>IF(AVERIAS!$J$2="INVIERNO",VLOOKUP($O82,'H. INV.'!$E$10:$N$271,7,FALSE),VLOOKUP($O82,'H. VER.'!$E$10:$N$171,7,FALSE))</f>
        <v>0</v>
      </c>
      <c r="T82" s="191">
        <f>IF(AVERIAS!$J$2="INVIERNO",VLOOKUP($O82,'H. INV.'!$E$10:$N$271,2,FALSE),VLOOKUP($O82,'H. VER.'!$E$10:$N$171,2,FALSE))</f>
        <v>0</v>
      </c>
      <c r="U82" s="191">
        <f>IF(AVERIAS!$J$2="INVIERNO",VLOOKUP($O82,'H. INV.'!$E$10:$N$271,9,FALSE),VLOOKUP($O82,'H. VER.'!$E$10:$N$171,9,FALSE))</f>
        <v>0</v>
      </c>
      <c r="V82" s="191">
        <f>IF(AVERIAS!$J$2="INVIERNO",VLOOKUP($O82,'H. INV.'!$E$10:$N$271,10,FALSE),VLOOKUP($O82,'H. VER.'!$E$10:$N$171,10,FALSE))</f>
        <v>0</v>
      </c>
      <c r="W82" s="191">
        <f>IF(AVERIAS!$J$2="INVIERNO",VLOOKUP($O82,'H. INV.'!$E$10:$O$271,11,FALSE),VLOOKUP($O82,'H. VER.'!$E$10:$O$171,11,FALSE))</f>
        <v>0</v>
      </c>
      <c r="X82" s="115">
        <f>IF(AVERIAS!$J$2="INVIERNO",VLOOKUP($O82,'H. INV.'!$U$10:$AD$271,3,FALSE),VLOOKUP($O82,'H. VER.'!$U$10:$AD$171,3,FALSE))</f>
        <v>0</v>
      </c>
      <c r="Y82" s="115">
        <f>IF(AVERIAS!$J$2="INVIERNO",VLOOKUP($O82,'H. INV.'!$E$10:$N$271,4,FALSE),VLOOKUP($O82,'H. VER.'!$E$10:$N$171,4,FALSE))</f>
        <v>0</v>
      </c>
      <c r="Z82" s="115">
        <f>IF(AVERIAS!$J$2="INVIERNO",VLOOKUP($O82,'H. INV.'!$U$10:$AD$271,7,FALSE),VLOOKUP($O82,'H. VER.'!$U$10:$AD$171,7,FALSE))</f>
        <v>0</v>
      </c>
      <c r="AA82" s="191">
        <f>IF(AVERIAS!$J$2="INVIERNO",VLOOKUP($O82,'H. INV.'!$U$10:$AD$271,2,FALSE),VLOOKUP($O82,'H. VER.'!$U$10:$AD$171,2,FALSE))</f>
        <v>0</v>
      </c>
      <c r="AB82" s="191">
        <f>IF(AVERIAS!$J$2="INVIERNO",VLOOKUP($O82,'H. INV.'!$U$10:$AD$271,9,FALSE),VLOOKUP($O82,'H. VER.'!$U$10:$AD$171,9,FALSE))</f>
        <v>0</v>
      </c>
      <c r="AC82" s="191">
        <f>IF(AVERIAS!$J$2="INVIERNO",VLOOKUP($O82,'H. INV.'!$U$10:$AD$271,10,FALSE),VLOOKUP($O82,'H. VER.'!$U$10:$AD$171,10,FALSE))</f>
        <v>0</v>
      </c>
      <c r="AD82" s="191">
        <f>IF(AVERIAS!$J$2="INVIERNO",VLOOKUP($O82,'H. INV.'!$U$10:$AE$271,11,FALSE),VLOOKUP($O82,'H. VER.'!$U$10:$AE$171,11,FALSE))</f>
        <v>0</v>
      </c>
      <c r="AE82" s="115">
        <f>IF(AVERIAS!$J$2="INVIERNO",VLOOKUP($O82,'H. INV.'!$AK$10:$AT$271,3,FALSE),VLOOKUP($O82,'H. VER.'!$AK$10:$AT$171,3,FALSE))</f>
        <v>0</v>
      </c>
      <c r="AF82" s="115">
        <f>IF(AVERIAS!$J$2="INVIERNO",VLOOKUP($O82,'H. INV.'!$E$10:$N$271,4,FALSE),VLOOKUP($O82,'H. VER.'!$E$10:$N$171,4,FALSE))</f>
        <v>0</v>
      </c>
      <c r="AG82" s="115">
        <f>IF(AVERIAS!$J$2="INVIERNO",VLOOKUP($O82,'H. INV.'!$AK$10:$AT$271,7,FALSE),VLOOKUP($O82,'H. VER.'!$AK$10:$AT$171,7,FALSE))</f>
        <v>0</v>
      </c>
      <c r="AH82" s="191">
        <f>IF(AVERIAS!$J$2="INVIERNO",VLOOKUP($O82,'H. INV.'!$AK$10:$AT$271,2,FALSE),VLOOKUP($O82,'H. VER.'!$AK$10:$AT$171,2,FALSE))</f>
        <v>0</v>
      </c>
      <c r="AI82" s="191">
        <f>IF(AVERIAS!$J$2="INVIERNO",VLOOKUP($O82,'H. INV.'!$AK$10:$AT$271,9,FALSE),VLOOKUP($O82,'H. VER.'!$AK$10:$AT$171,9,FALSE))</f>
        <v>0</v>
      </c>
      <c r="AJ82" s="191">
        <f>IF(AVERIAS!$J$2="INVIERNO",VLOOKUP($O82,'H. INV.'!$AK$10:$AT$271,10,FALSE),VLOOKUP($O82,'H. VER.'!$AK$10:$AT$171,10,FALSE))</f>
        <v>0</v>
      </c>
      <c r="AK82" s="191">
        <f>IF(AVERIAS!$J$2="INVIERNO",VLOOKUP($O82,'H. INV.'!$AK$10:$AU$271,11,FALSE),VLOOKUP($O82,'H. VER.'!$AK$10:$AU$171,11,FALSE))</f>
        <v>0</v>
      </c>
      <c r="AL82" s="131"/>
      <c r="AP82" s="209" t="str">
        <f t="shared" si="54"/>
        <v/>
      </c>
      <c r="AQ82" s="213">
        <v>78</v>
      </c>
      <c r="AR82" s="214" t="str">
        <f>IF(AVERIAS!$J$2="INVIERNO",IF(ISNA(IF($E$2="LUNES",VLOOKUP(AQ82,'H. INV.'!$E$9:$G$271,3,FALSE),IF($E$2="SABADO",VLOOKUP(AQ82,'H. INV.'!$U$10:$W$271,3,FALSE),VLOOKUP(AQ82,'H. INV.'!$AK$10:$AM$271,3,FALSE)))),"",(IF($E$2="LUNES",VLOOKUP(AQ82,'H. INV.'!$E$9:$G$271,3,FALSE),IF($E$2="SABADO",VLOOKUP(AQ82,'H. INV.'!$U$10:$W$271,3,FALSE),VLOOKUP(AQ82,'H. INV.'!$AK$10:$AM$271,3,FALSE))))),IF(ISNA(IF($E$2="LUNES",VLOOKUP(AQ82,'H. VER.'!$E$9:$G$171,3,FALSE),IF($E$2="SABADO",VLOOKUP(AQ82,'H. VER.'!$U$10:$W$171,3,FALSE),VLOOKUP(AQ82,'H. VER.'!$AK$10:$AM$171,3,FALSE)))),"",(IF($E$2="LUNES",VLOOKUP(AQ82,'H. VER.'!$E$9:$G$171,3,FALSE),IF($E$2="SABADO",VLOOKUP(AQ82,'H. VER.'!$U$10:$W$171,3,FALSE),VLOOKUP(AQ82,'H. VER.'!$AK$10:$AM$171,3,FALSE))))))</f>
        <v/>
      </c>
      <c r="AS82" s="210" t="str">
        <f t="shared" si="40"/>
        <v/>
      </c>
      <c r="AT82" s="211" t="str">
        <f t="shared" si="55"/>
        <v/>
      </c>
      <c r="AU82" s="210" t="str">
        <f t="shared" si="56"/>
        <v/>
      </c>
      <c r="AV82" s="212" t="str">
        <f t="shared" si="57"/>
        <v/>
      </c>
      <c r="AX82" s="319">
        <v>79</v>
      </c>
      <c r="AY82" s="319" t="str">
        <f t="shared" si="41"/>
        <v/>
      </c>
      <c r="AZ82" s="322">
        <f t="shared" si="30"/>
        <v>0</v>
      </c>
      <c r="BA82" s="319" t="str">
        <f t="shared" si="42"/>
        <v/>
      </c>
      <c r="BB82" s="319" t="str">
        <f t="shared" si="43"/>
        <v/>
      </c>
      <c r="BC82" s="319" t="str">
        <f t="shared" si="44"/>
        <v/>
      </c>
      <c r="BD82" s="321" t="str">
        <f t="shared" si="45"/>
        <v/>
      </c>
      <c r="BE82" s="321" t="str">
        <f t="shared" si="46"/>
        <v/>
      </c>
      <c r="BF82" s="319" t="str">
        <f t="shared" si="47"/>
        <v/>
      </c>
      <c r="BG82" s="316" t="str">
        <f t="shared" si="48"/>
        <v/>
      </c>
      <c r="BH82" s="316" t="str">
        <f t="shared" si="49"/>
        <v/>
      </c>
      <c r="BI82" s="316" t="str">
        <f t="shared" si="50"/>
        <v/>
      </c>
      <c r="BJ82" s="316" t="str">
        <f t="shared" si="51"/>
        <v/>
      </c>
      <c r="BK82" s="316" t="str">
        <f t="shared" si="52"/>
        <v/>
      </c>
      <c r="BL82" s="316" t="str">
        <f t="shared" si="53"/>
        <v/>
      </c>
    </row>
    <row r="83" spans="1:64" ht="12.75" customHeight="1">
      <c r="A83" s="158">
        <f t="shared" si="37"/>
        <v>0</v>
      </c>
      <c r="B83" s="158">
        <f t="shared" si="32"/>
        <v>0</v>
      </c>
      <c r="C83" s="24">
        <f t="shared" si="33"/>
        <v>0</v>
      </c>
      <c r="D83" s="284">
        <f t="shared" si="34"/>
        <v>0</v>
      </c>
      <c r="E83" s="24">
        <f t="shared" si="35"/>
        <v>0</v>
      </c>
      <c r="F83" s="27"/>
      <c r="G83" s="27"/>
      <c r="H83" s="27"/>
      <c r="I83" s="28">
        <f t="shared" si="38"/>
        <v>0</v>
      </c>
      <c r="J83" s="286">
        <f t="shared" si="36"/>
        <v>0</v>
      </c>
      <c r="K83" s="119" t="str">
        <f t="shared" si="39"/>
        <v/>
      </c>
      <c r="L83" s="29">
        <f>LOOKUP($D$2,CUADRO!$G$3:$AK$3,CUADRO!G86:AK86)</f>
        <v>0</v>
      </c>
      <c r="M83" s="30" t="str">
        <f>IF(CUADRO!C86="","",CUADRO!C86)</f>
        <v/>
      </c>
      <c r="N83" s="192">
        <v>23</v>
      </c>
      <c r="O83" s="352" t="str">
        <f t="shared" si="31"/>
        <v/>
      </c>
      <c r="P83" s="356"/>
      <c r="Q83" s="115">
        <f>IF(AVERIAS!$J$2="INVIERNO",VLOOKUP($O83,'H. INV.'!$E$10:$N$271,3,FALSE),VLOOKUP($O83,'H. VER.'!$E$10:$N$171,3,FALSE))</f>
        <v>0</v>
      </c>
      <c r="R83" s="115">
        <f>IF(AVERIAS!$J$2="INVIERNO",VLOOKUP($O83,'H. INV.'!$E$10:$N$271,4,FALSE),VLOOKUP($O83,'H. VER.'!$E$10:$N$171,4,FALSE))</f>
        <v>0</v>
      </c>
      <c r="S83" s="115">
        <f>IF(AVERIAS!$J$2="INVIERNO",VLOOKUP($O83,'H. INV.'!$E$10:$N$271,7,FALSE),VLOOKUP($O83,'H. VER.'!$E$10:$N$171,7,FALSE))</f>
        <v>0</v>
      </c>
      <c r="T83" s="191">
        <f>IF(AVERIAS!$J$2="INVIERNO",VLOOKUP($O83,'H. INV.'!$E$10:$N$271,2,FALSE),VLOOKUP($O83,'H. VER.'!$E$10:$N$171,2,FALSE))</f>
        <v>0</v>
      </c>
      <c r="U83" s="191">
        <f>IF(AVERIAS!$J$2="INVIERNO",VLOOKUP($O83,'H. INV.'!$E$10:$N$271,9,FALSE),VLOOKUP($O83,'H. VER.'!$E$10:$N$171,9,FALSE))</f>
        <v>0</v>
      </c>
      <c r="V83" s="191">
        <f>IF(AVERIAS!$J$2="INVIERNO",VLOOKUP($O83,'H. INV.'!$E$10:$N$271,10,FALSE),VLOOKUP($O83,'H. VER.'!$E$10:$N$171,10,FALSE))</f>
        <v>0</v>
      </c>
      <c r="W83" s="191">
        <f>IF(AVERIAS!$J$2="INVIERNO",VLOOKUP($O83,'H. INV.'!$E$10:$O$271,11,FALSE),VLOOKUP($O83,'H. VER.'!$E$10:$O$171,11,FALSE))</f>
        <v>0</v>
      </c>
      <c r="X83" s="115">
        <f>IF(AVERIAS!$J$2="INVIERNO",VLOOKUP($O83,'H. INV.'!$U$10:$AD$271,3,FALSE),VLOOKUP($O83,'H. VER.'!$U$10:$AD$171,3,FALSE))</f>
        <v>0</v>
      </c>
      <c r="Y83" s="115">
        <f>IF(AVERIAS!$J$2="INVIERNO",VLOOKUP($O83,'H. INV.'!$E$10:$N$271,4,FALSE),VLOOKUP($O83,'H. VER.'!$E$10:$N$171,4,FALSE))</f>
        <v>0</v>
      </c>
      <c r="Z83" s="115">
        <f>IF(AVERIAS!$J$2="INVIERNO",VLOOKUP($O83,'H. INV.'!$U$10:$AD$271,7,FALSE),VLOOKUP($O83,'H. VER.'!$U$10:$AD$171,7,FALSE))</f>
        <v>0</v>
      </c>
      <c r="AA83" s="191">
        <f>IF(AVERIAS!$J$2="INVIERNO",VLOOKUP($O83,'H. INV.'!$U$10:$AD$271,2,FALSE),VLOOKUP($O83,'H. VER.'!$U$10:$AD$171,2,FALSE))</f>
        <v>0</v>
      </c>
      <c r="AB83" s="191">
        <f>IF(AVERIAS!$J$2="INVIERNO",VLOOKUP($O83,'H. INV.'!$U$10:$AD$271,9,FALSE),VLOOKUP($O83,'H. VER.'!$U$10:$AD$171,9,FALSE))</f>
        <v>0</v>
      </c>
      <c r="AC83" s="191">
        <f>IF(AVERIAS!$J$2="INVIERNO",VLOOKUP($O83,'H. INV.'!$U$10:$AD$271,10,FALSE),VLOOKUP($O83,'H. VER.'!$U$10:$AD$171,10,FALSE))</f>
        <v>0</v>
      </c>
      <c r="AD83" s="191">
        <f>IF(AVERIAS!$J$2="INVIERNO",VLOOKUP($O83,'H. INV.'!$U$10:$AE$271,11,FALSE),VLOOKUP($O83,'H. VER.'!$U$10:$AE$171,11,FALSE))</f>
        <v>0</v>
      </c>
      <c r="AE83" s="115">
        <f>IF(AVERIAS!$J$2="INVIERNO",VLOOKUP($O83,'H. INV.'!$AK$10:$AT$271,3,FALSE),VLOOKUP($O83,'H. VER.'!$AK$10:$AT$171,3,FALSE))</f>
        <v>0</v>
      </c>
      <c r="AF83" s="115">
        <f>IF(AVERIAS!$J$2="INVIERNO",VLOOKUP($O83,'H. INV.'!$E$10:$N$271,4,FALSE),VLOOKUP($O83,'H. VER.'!$E$10:$N$171,4,FALSE))</f>
        <v>0</v>
      </c>
      <c r="AG83" s="115">
        <f>IF(AVERIAS!$J$2="INVIERNO",VLOOKUP($O83,'H. INV.'!$AK$10:$AT$271,7,FALSE),VLOOKUP($O83,'H. VER.'!$AK$10:$AT$171,7,FALSE))</f>
        <v>0</v>
      </c>
      <c r="AH83" s="191">
        <f>IF(AVERIAS!$J$2="INVIERNO",VLOOKUP($O83,'H. INV.'!$AK$10:$AT$271,2,FALSE),VLOOKUP($O83,'H. VER.'!$AK$10:$AT$171,2,FALSE))</f>
        <v>0</v>
      </c>
      <c r="AI83" s="191">
        <f>IF(AVERIAS!$J$2="INVIERNO",VLOOKUP($O83,'H. INV.'!$AK$10:$AT$271,9,FALSE),VLOOKUP($O83,'H. VER.'!$AK$10:$AT$171,9,FALSE))</f>
        <v>0</v>
      </c>
      <c r="AJ83" s="191">
        <f>IF(AVERIAS!$J$2="INVIERNO",VLOOKUP($O83,'H. INV.'!$AK$10:$AT$271,10,FALSE),VLOOKUP($O83,'H. VER.'!$AK$10:$AT$171,10,FALSE))</f>
        <v>0</v>
      </c>
      <c r="AK83" s="191">
        <f>IF(AVERIAS!$J$2="INVIERNO",VLOOKUP($O83,'H. INV.'!$AK$10:$AU$271,11,FALSE),VLOOKUP($O83,'H. VER.'!$AK$10:$AU$171,11,FALSE))</f>
        <v>0</v>
      </c>
      <c r="AL83" s="131"/>
      <c r="AP83" s="209" t="str">
        <f t="shared" si="54"/>
        <v/>
      </c>
      <c r="AQ83" s="213">
        <v>79</v>
      </c>
      <c r="AR83" s="214" t="str">
        <f>IF(AVERIAS!$J$2="INVIERNO",IF(ISNA(IF($E$2="LUNES",VLOOKUP(AQ83,'H. INV.'!$E$9:$G$271,3,FALSE),IF($E$2="SABADO",VLOOKUP(AQ83,'H. INV.'!$U$10:$W$271,3,FALSE),VLOOKUP(AQ83,'H. INV.'!$AK$10:$AM$271,3,FALSE)))),"",(IF($E$2="LUNES",VLOOKUP(AQ83,'H. INV.'!$E$9:$G$271,3,FALSE),IF($E$2="SABADO",VLOOKUP(AQ83,'H. INV.'!$U$10:$W$271,3,FALSE),VLOOKUP(AQ83,'H. INV.'!$AK$10:$AM$271,3,FALSE))))),IF(ISNA(IF($E$2="LUNES",VLOOKUP(AQ83,'H. VER.'!$E$9:$G$171,3,FALSE),IF($E$2="SABADO",VLOOKUP(AQ83,'H. VER.'!$U$10:$W$171,3,FALSE),VLOOKUP(AQ83,'H. VER.'!$AK$10:$AM$171,3,FALSE)))),"",(IF($E$2="LUNES",VLOOKUP(AQ83,'H. VER.'!$E$9:$G$171,3,FALSE),IF($E$2="SABADO",VLOOKUP(AQ83,'H. VER.'!$U$10:$W$171,3,FALSE),VLOOKUP(AQ83,'H. VER.'!$AK$10:$AM$171,3,FALSE))))))</f>
        <v/>
      </c>
      <c r="AS83" s="210" t="str">
        <f t="shared" si="40"/>
        <v/>
      </c>
      <c r="AT83" s="211" t="str">
        <f t="shared" si="55"/>
        <v/>
      </c>
      <c r="AU83" s="210" t="str">
        <f t="shared" si="56"/>
        <v/>
      </c>
      <c r="AV83" s="212" t="str">
        <f t="shared" si="57"/>
        <v/>
      </c>
      <c r="AX83" s="319">
        <v>80</v>
      </c>
      <c r="AY83" s="319" t="str">
        <f t="shared" si="41"/>
        <v/>
      </c>
      <c r="AZ83" s="322">
        <f t="shared" si="30"/>
        <v>0</v>
      </c>
      <c r="BA83" s="319" t="str">
        <f t="shared" si="42"/>
        <v/>
      </c>
      <c r="BB83" s="319" t="str">
        <f t="shared" si="43"/>
        <v/>
      </c>
      <c r="BC83" s="319" t="str">
        <f t="shared" si="44"/>
        <v/>
      </c>
      <c r="BD83" s="321" t="str">
        <f t="shared" si="45"/>
        <v/>
      </c>
      <c r="BE83" s="321" t="str">
        <f t="shared" si="46"/>
        <v/>
      </c>
      <c r="BF83" s="319" t="str">
        <f t="shared" si="47"/>
        <v/>
      </c>
      <c r="BG83" s="316" t="str">
        <f t="shared" si="48"/>
        <v/>
      </c>
      <c r="BH83" s="316" t="str">
        <f t="shared" si="49"/>
        <v/>
      </c>
      <c r="BI83" s="316" t="str">
        <f t="shared" si="50"/>
        <v/>
      </c>
      <c r="BJ83" s="316" t="str">
        <f t="shared" si="51"/>
        <v/>
      </c>
      <c r="BK83" s="316" t="str">
        <f t="shared" si="52"/>
        <v/>
      </c>
      <c r="BL83" s="316" t="str">
        <f t="shared" si="53"/>
        <v/>
      </c>
    </row>
    <row r="84" spans="1:64" ht="12.75" customHeight="1">
      <c r="A84" s="158">
        <f t="shared" si="37"/>
        <v>0</v>
      </c>
      <c r="B84" s="158">
        <f t="shared" si="32"/>
        <v>0</v>
      </c>
      <c r="C84" s="24">
        <f t="shared" si="33"/>
        <v>0</v>
      </c>
      <c r="D84" s="284">
        <f t="shared" si="34"/>
        <v>0</v>
      </c>
      <c r="E84" s="24">
        <f t="shared" si="35"/>
        <v>0</v>
      </c>
      <c r="F84" s="27"/>
      <c r="G84" s="27"/>
      <c r="H84" s="27"/>
      <c r="I84" s="28">
        <f t="shared" si="38"/>
        <v>0</v>
      </c>
      <c r="J84" s="286">
        <f t="shared" si="36"/>
        <v>0</v>
      </c>
      <c r="K84" s="119" t="str">
        <f t="shared" si="39"/>
        <v/>
      </c>
      <c r="L84" s="29">
        <f>LOOKUP($D$2,CUADRO!$G$3:$AK$3,CUADRO!G87:AK87)</f>
        <v>0</v>
      </c>
      <c r="M84" s="30" t="str">
        <f>IF(CUADRO!C87="","",CUADRO!C87)</f>
        <v/>
      </c>
      <c r="N84" s="192">
        <v>24</v>
      </c>
      <c r="O84" s="352" t="str">
        <f t="shared" si="31"/>
        <v/>
      </c>
      <c r="P84" s="356"/>
      <c r="Q84" s="115">
        <f>IF(AVERIAS!$J$2="INVIERNO",VLOOKUP($O84,'H. INV.'!$E$10:$N$271,3,FALSE),VLOOKUP($O84,'H. VER.'!$E$10:$N$171,3,FALSE))</f>
        <v>0</v>
      </c>
      <c r="R84" s="115">
        <f>IF(AVERIAS!$J$2="INVIERNO",VLOOKUP($O84,'H. INV.'!$E$10:$N$271,4,FALSE),VLOOKUP($O84,'H. VER.'!$E$10:$N$171,4,FALSE))</f>
        <v>0</v>
      </c>
      <c r="S84" s="115">
        <f>IF(AVERIAS!$J$2="INVIERNO",VLOOKUP($O84,'H. INV.'!$E$10:$N$271,7,FALSE),VLOOKUP($O84,'H. VER.'!$E$10:$N$171,7,FALSE))</f>
        <v>0</v>
      </c>
      <c r="T84" s="191">
        <f>IF(AVERIAS!$J$2="INVIERNO",VLOOKUP($O84,'H. INV.'!$E$10:$N$271,2,FALSE),VLOOKUP($O84,'H. VER.'!$E$10:$N$171,2,FALSE))</f>
        <v>0</v>
      </c>
      <c r="U84" s="191">
        <f>IF(AVERIAS!$J$2="INVIERNO",VLOOKUP($O84,'H. INV.'!$E$10:$N$271,9,FALSE),VLOOKUP($O84,'H. VER.'!$E$10:$N$171,9,FALSE))</f>
        <v>0</v>
      </c>
      <c r="V84" s="191">
        <f>IF(AVERIAS!$J$2="INVIERNO",VLOOKUP($O84,'H. INV.'!$E$10:$N$271,10,FALSE),VLOOKUP($O84,'H. VER.'!$E$10:$N$171,10,FALSE))</f>
        <v>0</v>
      </c>
      <c r="W84" s="191">
        <f>IF(AVERIAS!$J$2="INVIERNO",VLOOKUP($O84,'H. INV.'!$E$10:$O$271,11,FALSE),VLOOKUP($O84,'H. VER.'!$E$10:$O$171,11,FALSE))</f>
        <v>0</v>
      </c>
      <c r="X84" s="115">
        <f>IF(AVERIAS!$J$2="INVIERNO",VLOOKUP($O84,'H. INV.'!$U$10:$AD$271,3,FALSE),VLOOKUP($O84,'H. VER.'!$U$10:$AD$171,3,FALSE))</f>
        <v>0</v>
      </c>
      <c r="Y84" s="115">
        <f>IF(AVERIAS!$J$2="INVIERNO",VLOOKUP($O84,'H. INV.'!$E$10:$N$271,4,FALSE),VLOOKUP($O84,'H. VER.'!$E$10:$N$171,4,FALSE))</f>
        <v>0</v>
      </c>
      <c r="Z84" s="115">
        <f>IF(AVERIAS!$J$2="INVIERNO",VLOOKUP($O84,'H. INV.'!$U$10:$AD$271,7,FALSE),VLOOKUP($O84,'H. VER.'!$U$10:$AD$171,7,FALSE))</f>
        <v>0</v>
      </c>
      <c r="AA84" s="191">
        <f>IF(AVERIAS!$J$2="INVIERNO",VLOOKUP($O84,'H. INV.'!$U$10:$AD$271,2,FALSE),VLOOKUP($O84,'H. VER.'!$U$10:$AD$171,2,FALSE))</f>
        <v>0</v>
      </c>
      <c r="AB84" s="191">
        <f>IF(AVERIAS!$J$2="INVIERNO",VLOOKUP($O84,'H. INV.'!$U$10:$AD$271,9,FALSE),VLOOKUP($O84,'H. VER.'!$U$10:$AD$171,9,FALSE))</f>
        <v>0</v>
      </c>
      <c r="AC84" s="191">
        <f>IF(AVERIAS!$J$2="INVIERNO",VLOOKUP($O84,'H. INV.'!$U$10:$AD$271,10,FALSE),VLOOKUP($O84,'H. VER.'!$U$10:$AD$171,10,FALSE))</f>
        <v>0</v>
      </c>
      <c r="AD84" s="191">
        <f>IF(AVERIAS!$J$2="INVIERNO",VLOOKUP($O84,'H. INV.'!$U$10:$AE$271,11,FALSE),VLOOKUP($O84,'H. VER.'!$U$10:$AE$171,11,FALSE))</f>
        <v>0</v>
      </c>
      <c r="AE84" s="115">
        <f>IF(AVERIAS!$J$2="INVIERNO",VLOOKUP($O84,'H. INV.'!$AK$10:$AT$271,3,FALSE),VLOOKUP($O84,'H. VER.'!$AK$10:$AT$171,3,FALSE))</f>
        <v>0</v>
      </c>
      <c r="AF84" s="115">
        <f>IF(AVERIAS!$J$2="INVIERNO",VLOOKUP($O84,'H. INV.'!$E$10:$N$271,4,FALSE),VLOOKUP($O84,'H. VER.'!$E$10:$N$171,4,FALSE))</f>
        <v>0</v>
      </c>
      <c r="AG84" s="115">
        <f>IF(AVERIAS!$J$2="INVIERNO",VLOOKUP($O84,'H. INV.'!$AK$10:$AT$271,7,FALSE),VLOOKUP($O84,'H. VER.'!$AK$10:$AT$171,7,FALSE))</f>
        <v>0</v>
      </c>
      <c r="AH84" s="191">
        <f>IF(AVERIAS!$J$2="INVIERNO",VLOOKUP($O84,'H. INV.'!$AK$10:$AT$271,2,FALSE),VLOOKUP($O84,'H. VER.'!$AK$10:$AT$171,2,FALSE))</f>
        <v>0</v>
      </c>
      <c r="AI84" s="191">
        <f>IF(AVERIAS!$J$2="INVIERNO",VLOOKUP($O84,'H. INV.'!$AK$10:$AT$271,9,FALSE),VLOOKUP($O84,'H. VER.'!$AK$10:$AT$171,9,FALSE))</f>
        <v>0</v>
      </c>
      <c r="AJ84" s="191">
        <f>IF(AVERIAS!$J$2="INVIERNO",VLOOKUP($O84,'H. INV.'!$AK$10:$AT$271,10,FALSE),VLOOKUP($O84,'H. VER.'!$AK$10:$AT$171,10,FALSE))</f>
        <v>0</v>
      </c>
      <c r="AK84" s="191">
        <f>IF(AVERIAS!$J$2="INVIERNO",VLOOKUP($O84,'H. INV.'!$AK$10:$AU$271,11,FALSE),VLOOKUP($O84,'H. VER.'!$AK$10:$AU$171,11,FALSE))</f>
        <v>0</v>
      </c>
      <c r="AL84" s="131"/>
      <c r="AP84" s="209" t="str">
        <f t="shared" si="54"/>
        <v/>
      </c>
      <c r="AQ84" s="213">
        <v>80</v>
      </c>
      <c r="AR84" s="214" t="str">
        <f>IF(AVERIAS!$J$2="INVIERNO",IF(ISNA(IF($E$2="LUNES",VLOOKUP(AQ84,'H. INV.'!$E$9:$G$271,3,FALSE),IF($E$2="SABADO",VLOOKUP(AQ84,'H. INV.'!$U$10:$W$271,3,FALSE),VLOOKUP(AQ84,'H. INV.'!$AK$10:$AM$271,3,FALSE)))),"",(IF($E$2="LUNES",VLOOKUP(AQ84,'H. INV.'!$E$9:$G$271,3,FALSE),IF($E$2="SABADO",VLOOKUP(AQ84,'H. INV.'!$U$10:$W$271,3,FALSE),VLOOKUP(AQ84,'H. INV.'!$AK$10:$AM$271,3,FALSE))))),IF(ISNA(IF($E$2="LUNES",VLOOKUP(AQ84,'H. VER.'!$E$9:$G$171,3,FALSE),IF($E$2="SABADO",VLOOKUP(AQ84,'H. VER.'!$U$10:$W$171,3,FALSE),VLOOKUP(AQ84,'H. VER.'!$AK$10:$AM$171,3,FALSE)))),"",(IF($E$2="LUNES",VLOOKUP(AQ84,'H. VER.'!$E$9:$G$171,3,FALSE),IF($E$2="SABADO",VLOOKUP(AQ84,'H. VER.'!$U$10:$W$171,3,FALSE),VLOOKUP(AQ84,'H. VER.'!$AK$10:$AM$171,3,FALSE))))))</f>
        <v/>
      </c>
      <c r="AS84" s="210" t="str">
        <f t="shared" si="40"/>
        <v/>
      </c>
      <c r="AT84" s="211" t="str">
        <f t="shared" si="55"/>
        <v/>
      </c>
      <c r="AU84" s="210" t="str">
        <f t="shared" si="56"/>
        <v/>
      </c>
      <c r="AV84" s="212" t="str">
        <f t="shared" si="57"/>
        <v/>
      </c>
      <c r="AX84" s="319">
        <v>81</v>
      </c>
      <c r="AY84" s="319" t="str">
        <f t="shared" si="41"/>
        <v/>
      </c>
      <c r="AZ84" s="322">
        <f t="shared" si="30"/>
        <v>0</v>
      </c>
      <c r="BA84" s="319" t="str">
        <f t="shared" si="42"/>
        <v/>
      </c>
      <c r="BB84" s="319" t="str">
        <f t="shared" si="43"/>
        <v/>
      </c>
      <c r="BC84" s="319" t="str">
        <f t="shared" si="44"/>
        <v/>
      </c>
      <c r="BD84" s="321" t="str">
        <f t="shared" si="45"/>
        <v/>
      </c>
      <c r="BE84" s="321" t="str">
        <f t="shared" si="46"/>
        <v/>
      </c>
      <c r="BF84" s="319" t="str">
        <f t="shared" si="47"/>
        <v/>
      </c>
      <c r="BG84" s="316" t="str">
        <f t="shared" si="48"/>
        <v/>
      </c>
      <c r="BH84" s="316" t="str">
        <f t="shared" si="49"/>
        <v/>
      </c>
      <c r="BI84" s="316" t="str">
        <f t="shared" si="50"/>
        <v/>
      </c>
      <c r="BJ84" s="316" t="str">
        <f t="shared" si="51"/>
        <v/>
      </c>
      <c r="BK84" s="316" t="str">
        <f t="shared" si="52"/>
        <v/>
      </c>
      <c r="BL84" s="316" t="str">
        <f t="shared" si="53"/>
        <v/>
      </c>
    </row>
    <row r="85" spans="1:64" ht="12.75" customHeight="1">
      <c r="A85" s="158">
        <f t="shared" si="37"/>
        <v>0</v>
      </c>
      <c r="B85" s="158">
        <f t="shared" si="32"/>
        <v>0</v>
      </c>
      <c r="C85" s="24">
        <f t="shared" si="33"/>
        <v>0</v>
      </c>
      <c r="D85" s="284">
        <f t="shared" si="34"/>
        <v>0</v>
      </c>
      <c r="E85" s="24">
        <f t="shared" si="35"/>
        <v>0</v>
      </c>
      <c r="F85" s="27"/>
      <c r="G85" s="27"/>
      <c r="H85" s="27"/>
      <c r="I85" s="28">
        <f t="shared" si="38"/>
        <v>0</v>
      </c>
      <c r="J85" s="286">
        <f t="shared" si="36"/>
        <v>0</v>
      </c>
      <c r="K85" s="119" t="str">
        <f t="shared" si="39"/>
        <v/>
      </c>
      <c r="L85" s="29">
        <f>LOOKUP($D$2,CUADRO!$G$3:$AK$3,CUADRO!G88:AK88)</f>
        <v>0</v>
      </c>
      <c r="M85" s="30" t="str">
        <f>IF(CUADRO!C88="","",CUADRO!C88)</f>
        <v/>
      </c>
      <c r="N85" s="192">
        <v>25</v>
      </c>
      <c r="O85" s="352" t="str">
        <f t="shared" si="31"/>
        <v/>
      </c>
      <c r="P85" s="356"/>
      <c r="Q85" s="115">
        <f>IF(AVERIAS!$J$2="INVIERNO",VLOOKUP($O85,'H. INV.'!$E$10:$N$271,3,FALSE),VLOOKUP($O85,'H. VER.'!$E$10:$N$171,3,FALSE))</f>
        <v>0</v>
      </c>
      <c r="R85" s="115">
        <f>IF(AVERIAS!$J$2="INVIERNO",VLOOKUP($O85,'H. INV.'!$E$10:$N$271,4,FALSE),VLOOKUP($O85,'H. VER.'!$E$10:$N$171,4,FALSE))</f>
        <v>0</v>
      </c>
      <c r="S85" s="115">
        <f>IF(AVERIAS!$J$2="INVIERNO",VLOOKUP($O85,'H. INV.'!$E$10:$N$271,7,FALSE),VLOOKUP($O85,'H. VER.'!$E$10:$N$171,7,FALSE))</f>
        <v>0</v>
      </c>
      <c r="T85" s="191">
        <f>IF(AVERIAS!$J$2="INVIERNO",VLOOKUP($O85,'H. INV.'!$E$10:$N$271,2,FALSE),VLOOKUP($O85,'H. VER.'!$E$10:$N$171,2,FALSE))</f>
        <v>0</v>
      </c>
      <c r="U85" s="191">
        <f>IF(AVERIAS!$J$2="INVIERNO",VLOOKUP($O85,'H. INV.'!$E$10:$N$271,9,FALSE),VLOOKUP($O85,'H. VER.'!$E$10:$N$171,9,FALSE))</f>
        <v>0</v>
      </c>
      <c r="V85" s="191">
        <f>IF(AVERIAS!$J$2="INVIERNO",VLOOKUP($O85,'H. INV.'!$E$10:$N$271,10,FALSE),VLOOKUP($O85,'H. VER.'!$E$10:$N$171,10,FALSE))</f>
        <v>0</v>
      </c>
      <c r="W85" s="191">
        <f>IF(AVERIAS!$J$2="INVIERNO",VLOOKUP($O85,'H. INV.'!$E$10:$O$271,11,FALSE),VLOOKUP($O85,'H. VER.'!$E$10:$O$171,11,FALSE))</f>
        <v>0</v>
      </c>
      <c r="X85" s="115">
        <f>IF(AVERIAS!$J$2="INVIERNO",VLOOKUP($O85,'H. INV.'!$U$10:$AD$271,3,FALSE),VLOOKUP($O85,'H. VER.'!$U$10:$AD$171,3,FALSE))</f>
        <v>0</v>
      </c>
      <c r="Y85" s="115">
        <f>IF(AVERIAS!$J$2="INVIERNO",VLOOKUP($O85,'H. INV.'!$E$10:$N$271,4,FALSE),VLOOKUP($O85,'H. VER.'!$E$10:$N$171,4,FALSE))</f>
        <v>0</v>
      </c>
      <c r="Z85" s="115">
        <f>IF(AVERIAS!$J$2="INVIERNO",VLOOKUP($O85,'H. INV.'!$U$10:$AD$271,7,FALSE),VLOOKUP($O85,'H. VER.'!$U$10:$AD$171,7,FALSE))</f>
        <v>0</v>
      </c>
      <c r="AA85" s="191">
        <f>IF(AVERIAS!$J$2="INVIERNO",VLOOKUP($O85,'H. INV.'!$U$10:$AD$271,2,FALSE),VLOOKUP($O85,'H. VER.'!$U$10:$AD$171,2,FALSE))</f>
        <v>0</v>
      </c>
      <c r="AB85" s="191">
        <f>IF(AVERIAS!$J$2="INVIERNO",VLOOKUP($O85,'H. INV.'!$U$10:$AD$271,9,FALSE),VLOOKUP($O85,'H. VER.'!$U$10:$AD$171,9,FALSE))</f>
        <v>0</v>
      </c>
      <c r="AC85" s="191">
        <f>IF(AVERIAS!$J$2="INVIERNO",VLOOKUP($O85,'H. INV.'!$U$10:$AD$271,10,FALSE),VLOOKUP($O85,'H. VER.'!$U$10:$AD$171,10,FALSE))</f>
        <v>0</v>
      </c>
      <c r="AD85" s="191">
        <f>IF(AVERIAS!$J$2="INVIERNO",VLOOKUP($O85,'H. INV.'!$U$10:$AE$271,11,FALSE),VLOOKUP($O85,'H. VER.'!$U$10:$AE$171,11,FALSE))</f>
        <v>0</v>
      </c>
      <c r="AE85" s="115">
        <f>IF(AVERIAS!$J$2="INVIERNO",VLOOKUP($O85,'H. INV.'!$AK$10:$AT$271,3,FALSE),VLOOKUP($O85,'H. VER.'!$AK$10:$AT$171,3,FALSE))</f>
        <v>0</v>
      </c>
      <c r="AF85" s="115">
        <f>IF(AVERIAS!$J$2="INVIERNO",VLOOKUP($O85,'H. INV.'!$E$10:$N$271,4,FALSE),VLOOKUP($O85,'H. VER.'!$E$10:$N$171,4,FALSE))</f>
        <v>0</v>
      </c>
      <c r="AG85" s="115">
        <f>IF(AVERIAS!$J$2="INVIERNO",VLOOKUP($O85,'H. INV.'!$AK$10:$AT$271,7,FALSE),VLOOKUP($O85,'H. VER.'!$AK$10:$AT$171,7,FALSE))</f>
        <v>0</v>
      </c>
      <c r="AH85" s="191">
        <f>IF(AVERIAS!$J$2="INVIERNO",VLOOKUP($O85,'H. INV.'!$AK$10:$AT$271,2,FALSE),VLOOKUP($O85,'H. VER.'!$AK$10:$AT$171,2,FALSE))</f>
        <v>0</v>
      </c>
      <c r="AI85" s="191">
        <f>IF(AVERIAS!$J$2="INVIERNO",VLOOKUP($O85,'H. INV.'!$AK$10:$AT$271,9,FALSE),VLOOKUP($O85,'H. VER.'!$AK$10:$AT$171,9,FALSE))</f>
        <v>0</v>
      </c>
      <c r="AJ85" s="191">
        <f>IF(AVERIAS!$J$2="INVIERNO",VLOOKUP($O85,'H. INV.'!$AK$10:$AT$271,10,FALSE),VLOOKUP($O85,'H. VER.'!$AK$10:$AT$171,10,FALSE))</f>
        <v>0</v>
      </c>
      <c r="AK85" s="191">
        <f>IF(AVERIAS!$J$2="INVIERNO",VLOOKUP($O85,'H. INV.'!$AK$10:$AU$271,11,FALSE),VLOOKUP($O85,'H. VER.'!$AK$10:$AU$171,11,FALSE))</f>
        <v>0</v>
      </c>
      <c r="AL85" s="131"/>
      <c r="AP85" s="209" t="str">
        <f t="shared" si="54"/>
        <v/>
      </c>
      <c r="AQ85" s="213">
        <v>81</v>
      </c>
      <c r="AR85" s="214" t="str">
        <f>IF(AVERIAS!$J$2="INVIERNO",IF(ISNA(IF($E$2="LUNES",VLOOKUP(AQ85,'H. INV.'!$E$9:$G$271,3,FALSE),IF($E$2="SABADO",VLOOKUP(AQ85,'H. INV.'!$U$10:$W$271,3,FALSE),VLOOKUP(AQ85,'H. INV.'!$AK$10:$AM$271,3,FALSE)))),"",(IF($E$2="LUNES",VLOOKUP(AQ85,'H. INV.'!$E$9:$G$271,3,FALSE),IF($E$2="SABADO",VLOOKUP(AQ85,'H. INV.'!$U$10:$W$271,3,FALSE),VLOOKUP(AQ85,'H. INV.'!$AK$10:$AM$271,3,FALSE))))),IF(ISNA(IF($E$2="LUNES",VLOOKUP(AQ85,'H. VER.'!$E$9:$G$171,3,FALSE),IF($E$2="SABADO",VLOOKUP(AQ85,'H. VER.'!$U$10:$W$171,3,FALSE),VLOOKUP(AQ85,'H. VER.'!$AK$10:$AM$171,3,FALSE)))),"",(IF($E$2="LUNES",VLOOKUP(AQ85,'H. VER.'!$E$9:$G$171,3,FALSE),IF($E$2="SABADO",VLOOKUP(AQ85,'H. VER.'!$U$10:$W$171,3,FALSE),VLOOKUP(AQ85,'H. VER.'!$AK$10:$AM$171,3,FALSE))))))</f>
        <v/>
      </c>
      <c r="AS85" s="210" t="str">
        <f t="shared" si="40"/>
        <v/>
      </c>
      <c r="AT85" s="211" t="str">
        <f t="shared" si="55"/>
        <v/>
      </c>
      <c r="AU85" s="210" t="str">
        <f t="shared" si="56"/>
        <v/>
      </c>
      <c r="AV85" s="212" t="str">
        <f t="shared" si="57"/>
        <v/>
      </c>
      <c r="AX85" s="319">
        <v>82</v>
      </c>
      <c r="AY85" s="319" t="str">
        <f t="shared" si="41"/>
        <v/>
      </c>
      <c r="AZ85" s="322">
        <f t="shared" si="30"/>
        <v>0</v>
      </c>
      <c r="BA85" s="319" t="str">
        <f t="shared" si="42"/>
        <v/>
      </c>
      <c r="BB85" s="319" t="str">
        <f t="shared" si="43"/>
        <v/>
      </c>
      <c r="BC85" s="319" t="str">
        <f t="shared" si="44"/>
        <v/>
      </c>
      <c r="BD85" s="321" t="str">
        <f t="shared" si="45"/>
        <v/>
      </c>
      <c r="BE85" s="321" t="str">
        <f t="shared" si="46"/>
        <v/>
      </c>
      <c r="BF85" s="319" t="str">
        <f t="shared" si="47"/>
        <v/>
      </c>
      <c r="BG85" s="316" t="str">
        <f t="shared" si="48"/>
        <v/>
      </c>
      <c r="BH85" s="316" t="str">
        <f t="shared" si="49"/>
        <v/>
      </c>
      <c r="BI85" s="316" t="str">
        <f t="shared" si="50"/>
        <v/>
      </c>
      <c r="BJ85" s="316" t="str">
        <f t="shared" si="51"/>
        <v/>
      </c>
      <c r="BK85" s="316" t="str">
        <f t="shared" si="52"/>
        <v/>
      </c>
      <c r="BL85" s="316" t="str">
        <f t="shared" si="53"/>
        <v/>
      </c>
    </row>
    <row r="86" spans="1:64" ht="12.75" customHeight="1">
      <c r="A86" s="158">
        <f t="shared" si="37"/>
        <v>0</v>
      </c>
      <c r="B86" s="158">
        <f t="shared" si="32"/>
        <v>0</v>
      </c>
      <c r="C86" s="24">
        <f t="shared" si="33"/>
        <v>0</v>
      </c>
      <c r="D86" s="284">
        <f t="shared" si="34"/>
        <v>0</v>
      </c>
      <c r="E86" s="24">
        <f t="shared" si="35"/>
        <v>0</v>
      </c>
      <c r="F86" s="27"/>
      <c r="G86" s="27"/>
      <c r="H86" s="27"/>
      <c r="I86" s="28">
        <f t="shared" si="38"/>
        <v>0</v>
      </c>
      <c r="J86" s="286">
        <f t="shared" si="36"/>
        <v>0</v>
      </c>
      <c r="K86" s="119" t="str">
        <f t="shared" si="39"/>
        <v/>
      </c>
      <c r="L86" s="29">
        <f>LOOKUP($D$2,CUADRO!$G$3:$AK$3,CUADRO!G89:AK89)</f>
        <v>0</v>
      </c>
      <c r="M86" s="30" t="str">
        <f>IF(CUADRO!C89="","",CUADRO!C89)</f>
        <v/>
      </c>
      <c r="N86" s="192">
        <v>26</v>
      </c>
      <c r="O86" s="352" t="str">
        <f t="shared" si="31"/>
        <v/>
      </c>
      <c r="P86" s="356"/>
      <c r="Q86" s="115">
        <f>IF(AVERIAS!$J$2="INVIERNO",VLOOKUP($O86,'H. INV.'!$E$10:$N$271,3,FALSE),VLOOKUP($O86,'H. VER.'!$E$10:$N$171,3,FALSE))</f>
        <v>0</v>
      </c>
      <c r="R86" s="115">
        <f>IF(AVERIAS!$J$2="INVIERNO",VLOOKUP($O86,'H. INV.'!$E$10:$N$271,4,FALSE),VLOOKUP($O86,'H. VER.'!$E$10:$N$171,4,FALSE))</f>
        <v>0</v>
      </c>
      <c r="S86" s="115">
        <f>IF(AVERIAS!$J$2="INVIERNO",VLOOKUP($O86,'H. INV.'!$E$10:$N$271,7,FALSE),VLOOKUP($O86,'H. VER.'!$E$10:$N$171,7,FALSE))</f>
        <v>0</v>
      </c>
      <c r="T86" s="191">
        <f>IF(AVERIAS!$J$2="INVIERNO",VLOOKUP($O86,'H. INV.'!$E$10:$N$271,2,FALSE),VLOOKUP($O86,'H. VER.'!$E$10:$N$171,2,FALSE))</f>
        <v>0</v>
      </c>
      <c r="U86" s="191">
        <f>IF(AVERIAS!$J$2="INVIERNO",VLOOKUP($O86,'H. INV.'!$E$10:$N$271,9,FALSE),VLOOKUP($O86,'H. VER.'!$E$10:$N$171,9,FALSE))</f>
        <v>0</v>
      </c>
      <c r="V86" s="191">
        <f>IF(AVERIAS!$J$2="INVIERNO",VLOOKUP($O86,'H. INV.'!$E$10:$N$271,10,FALSE),VLOOKUP($O86,'H. VER.'!$E$10:$N$171,10,FALSE))</f>
        <v>0</v>
      </c>
      <c r="W86" s="191">
        <f>IF(AVERIAS!$J$2="INVIERNO",VLOOKUP($O86,'H. INV.'!$E$10:$O$271,11,FALSE),VLOOKUP($O86,'H. VER.'!$E$10:$O$171,11,FALSE))</f>
        <v>0</v>
      </c>
      <c r="X86" s="115">
        <f>IF(AVERIAS!$J$2="INVIERNO",VLOOKUP($O86,'H. INV.'!$U$10:$AD$271,3,FALSE),VLOOKUP($O86,'H. VER.'!$U$10:$AD$171,3,FALSE))</f>
        <v>0</v>
      </c>
      <c r="Y86" s="115">
        <f>IF(AVERIAS!$J$2="INVIERNO",VLOOKUP($O86,'H. INV.'!$E$10:$N$271,4,FALSE),VLOOKUP($O86,'H. VER.'!$E$10:$N$171,4,FALSE))</f>
        <v>0</v>
      </c>
      <c r="Z86" s="115">
        <f>IF(AVERIAS!$J$2="INVIERNO",VLOOKUP($O86,'H. INV.'!$U$10:$AD$271,7,FALSE),VLOOKUP($O86,'H. VER.'!$U$10:$AD$171,7,FALSE))</f>
        <v>0</v>
      </c>
      <c r="AA86" s="191">
        <f>IF(AVERIAS!$J$2="INVIERNO",VLOOKUP($O86,'H. INV.'!$U$10:$AD$271,2,FALSE),VLOOKUP($O86,'H. VER.'!$U$10:$AD$171,2,FALSE))</f>
        <v>0</v>
      </c>
      <c r="AB86" s="191">
        <f>IF(AVERIAS!$J$2="INVIERNO",VLOOKUP($O86,'H. INV.'!$U$10:$AD$271,9,FALSE),VLOOKUP($O86,'H. VER.'!$U$10:$AD$171,9,FALSE))</f>
        <v>0</v>
      </c>
      <c r="AC86" s="191">
        <f>IF(AVERIAS!$J$2="INVIERNO",VLOOKUP($O86,'H. INV.'!$U$10:$AD$271,10,FALSE),VLOOKUP($O86,'H. VER.'!$U$10:$AD$171,10,FALSE))</f>
        <v>0</v>
      </c>
      <c r="AD86" s="191">
        <f>IF(AVERIAS!$J$2="INVIERNO",VLOOKUP($O86,'H. INV.'!$U$10:$AE$271,11,FALSE),VLOOKUP($O86,'H. VER.'!$U$10:$AE$171,11,FALSE))</f>
        <v>0</v>
      </c>
      <c r="AE86" s="115">
        <f>IF(AVERIAS!$J$2="INVIERNO",VLOOKUP($O86,'H. INV.'!$AK$10:$AT$271,3,FALSE),VLOOKUP($O86,'H. VER.'!$AK$10:$AT$171,3,FALSE))</f>
        <v>0</v>
      </c>
      <c r="AF86" s="115">
        <f>IF(AVERIAS!$J$2="INVIERNO",VLOOKUP($O86,'H. INV.'!$E$10:$N$271,4,FALSE),VLOOKUP($O86,'H. VER.'!$E$10:$N$171,4,FALSE))</f>
        <v>0</v>
      </c>
      <c r="AG86" s="115">
        <f>IF(AVERIAS!$J$2="INVIERNO",VLOOKUP($O86,'H. INV.'!$AK$10:$AT$271,7,FALSE),VLOOKUP($O86,'H. VER.'!$AK$10:$AT$171,7,FALSE))</f>
        <v>0</v>
      </c>
      <c r="AH86" s="191">
        <f>IF(AVERIAS!$J$2="INVIERNO",VLOOKUP($O86,'H. INV.'!$AK$10:$AT$271,2,FALSE),VLOOKUP($O86,'H. VER.'!$AK$10:$AT$171,2,FALSE))</f>
        <v>0</v>
      </c>
      <c r="AI86" s="191">
        <f>IF(AVERIAS!$J$2="INVIERNO",VLOOKUP($O86,'H. INV.'!$AK$10:$AT$271,9,FALSE),VLOOKUP($O86,'H. VER.'!$AK$10:$AT$171,9,FALSE))</f>
        <v>0</v>
      </c>
      <c r="AJ86" s="191">
        <f>IF(AVERIAS!$J$2="INVIERNO",VLOOKUP($O86,'H. INV.'!$AK$10:$AT$271,10,FALSE),VLOOKUP($O86,'H. VER.'!$AK$10:$AT$171,10,FALSE))</f>
        <v>0</v>
      </c>
      <c r="AK86" s="191">
        <f>IF(AVERIAS!$J$2="INVIERNO",VLOOKUP($O86,'H. INV.'!$AK$10:$AU$271,11,FALSE),VLOOKUP($O86,'H. VER.'!$AK$10:$AU$171,11,FALSE))</f>
        <v>0</v>
      </c>
      <c r="AL86" s="131"/>
      <c r="AP86" s="209" t="str">
        <f t="shared" si="54"/>
        <v/>
      </c>
      <c r="AQ86" s="213">
        <v>82</v>
      </c>
      <c r="AR86" s="214" t="str">
        <f>IF(AVERIAS!$J$2="INVIERNO",IF(ISNA(IF($E$2="LUNES",VLOOKUP(AQ86,'H. INV.'!$E$9:$G$271,3,FALSE),IF($E$2="SABADO",VLOOKUP(AQ86,'H. INV.'!$U$10:$W$271,3,FALSE),VLOOKUP(AQ86,'H. INV.'!$AK$10:$AM$271,3,FALSE)))),"",(IF($E$2="LUNES",VLOOKUP(AQ86,'H. INV.'!$E$9:$G$271,3,FALSE),IF($E$2="SABADO",VLOOKUP(AQ86,'H. INV.'!$U$10:$W$271,3,FALSE),VLOOKUP(AQ86,'H. INV.'!$AK$10:$AM$271,3,FALSE))))),IF(ISNA(IF($E$2="LUNES",VLOOKUP(AQ86,'H. VER.'!$E$9:$G$171,3,FALSE),IF($E$2="SABADO",VLOOKUP(AQ86,'H. VER.'!$U$10:$W$171,3,FALSE),VLOOKUP(AQ86,'H. VER.'!$AK$10:$AM$171,3,FALSE)))),"",(IF($E$2="LUNES",VLOOKUP(AQ86,'H. VER.'!$E$9:$G$171,3,FALSE),IF($E$2="SABADO",VLOOKUP(AQ86,'H. VER.'!$U$10:$W$171,3,FALSE),VLOOKUP(AQ86,'H. VER.'!$AK$10:$AM$171,3,FALSE))))))</f>
        <v/>
      </c>
      <c r="AS86" s="210" t="str">
        <f t="shared" si="40"/>
        <v/>
      </c>
      <c r="AT86" s="211" t="str">
        <f t="shared" si="55"/>
        <v/>
      </c>
      <c r="AU86" s="210" t="str">
        <f t="shared" si="56"/>
        <v/>
      </c>
      <c r="AV86" s="212" t="str">
        <f t="shared" si="57"/>
        <v/>
      </c>
      <c r="AX86" s="319">
        <v>83</v>
      </c>
      <c r="AY86" s="319" t="str">
        <f t="shared" si="41"/>
        <v/>
      </c>
      <c r="AZ86" s="322">
        <f t="shared" si="30"/>
        <v>0</v>
      </c>
      <c r="BA86" s="319" t="str">
        <f t="shared" si="42"/>
        <v/>
      </c>
      <c r="BB86" s="319" t="str">
        <f t="shared" si="43"/>
        <v/>
      </c>
      <c r="BC86" s="319" t="str">
        <f t="shared" si="44"/>
        <v/>
      </c>
      <c r="BD86" s="321" t="str">
        <f t="shared" si="45"/>
        <v/>
      </c>
      <c r="BE86" s="321" t="str">
        <f t="shared" si="46"/>
        <v/>
      </c>
      <c r="BF86" s="319" t="str">
        <f t="shared" si="47"/>
        <v/>
      </c>
      <c r="BG86" s="316" t="str">
        <f t="shared" si="48"/>
        <v/>
      </c>
      <c r="BH86" s="316" t="str">
        <f t="shared" si="49"/>
        <v/>
      </c>
      <c r="BI86" s="316" t="str">
        <f t="shared" si="50"/>
        <v/>
      </c>
      <c r="BJ86" s="316" t="str">
        <f t="shared" si="51"/>
        <v/>
      </c>
      <c r="BK86" s="316" t="str">
        <f t="shared" si="52"/>
        <v/>
      </c>
      <c r="BL86" s="316" t="str">
        <f t="shared" si="53"/>
        <v/>
      </c>
    </row>
    <row r="87" spans="1:64" ht="12.75" customHeight="1">
      <c r="A87" s="158">
        <f t="shared" si="37"/>
        <v>0</v>
      </c>
      <c r="B87" s="158">
        <f t="shared" si="32"/>
        <v>0</v>
      </c>
      <c r="C87" s="24">
        <f t="shared" si="33"/>
        <v>0</v>
      </c>
      <c r="D87" s="284">
        <f t="shared" si="34"/>
        <v>0</v>
      </c>
      <c r="E87" s="24">
        <f t="shared" si="35"/>
        <v>0</v>
      </c>
      <c r="F87" s="27"/>
      <c r="G87" s="27"/>
      <c r="H87" s="27"/>
      <c r="I87" s="28">
        <f t="shared" si="38"/>
        <v>0</v>
      </c>
      <c r="J87" s="286">
        <f t="shared" si="36"/>
        <v>0</v>
      </c>
      <c r="K87" s="119" t="str">
        <f t="shared" si="39"/>
        <v/>
      </c>
      <c r="L87" s="29">
        <f>LOOKUP($D$2,CUADRO!$G$3:$AK$3,CUADRO!G90:AK90)</f>
        <v>0</v>
      </c>
      <c r="M87" s="30" t="str">
        <f>IF(CUADRO!C90="","",CUADRO!C90)</f>
        <v/>
      </c>
      <c r="N87" s="192">
        <v>27</v>
      </c>
      <c r="O87" s="352" t="str">
        <f t="shared" si="31"/>
        <v/>
      </c>
      <c r="P87" s="356"/>
      <c r="Q87" s="115">
        <f>IF(AVERIAS!$J$2="INVIERNO",VLOOKUP($O87,'H. INV.'!$E$10:$N$271,3,FALSE),VLOOKUP($O87,'H. VER.'!$E$10:$N$171,3,FALSE))</f>
        <v>0</v>
      </c>
      <c r="R87" s="115">
        <f>IF(AVERIAS!$J$2="INVIERNO",VLOOKUP($O87,'H. INV.'!$E$10:$N$271,4,FALSE),VLOOKUP($O87,'H. VER.'!$E$10:$N$171,4,FALSE))</f>
        <v>0</v>
      </c>
      <c r="S87" s="115">
        <f>IF(AVERIAS!$J$2="INVIERNO",VLOOKUP($O87,'H. INV.'!$E$10:$N$271,7,FALSE),VLOOKUP($O87,'H. VER.'!$E$10:$N$171,7,FALSE))</f>
        <v>0</v>
      </c>
      <c r="T87" s="191">
        <f>IF(AVERIAS!$J$2="INVIERNO",VLOOKUP($O87,'H. INV.'!$E$10:$N$271,2,FALSE),VLOOKUP($O87,'H. VER.'!$E$10:$N$171,2,FALSE))</f>
        <v>0</v>
      </c>
      <c r="U87" s="191">
        <f>IF(AVERIAS!$J$2="INVIERNO",VLOOKUP($O87,'H. INV.'!$E$10:$N$271,9,FALSE),VLOOKUP($O87,'H. VER.'!$E$10:$N$171,9,FALSE))</f>
        <v>0</v>
      </c>
      <c r="V87" s="191">
        <f>IF(AVERIAS!$J$2="INVIERNO",VLOOKUP($O87,'H. INV.'!$E$10:$N$271,10,FALSE),VLOOKUP($O87,'H. VER.'!$E$10:$N$171,10,FALSE))</f>
        <v>0</v>
      </c>
      <c r="W87" s="191">
        <f>IF(AVERIAS!$J$2="INVIERNO",VLOOKUP($O87,'H. INV.'!$E$10:$O$271,11,FALSE),VLOOKUP($O87,'H. VER.'!$E$10:$O$171,11,FALSE))</f>
        <v>0</v>
      </c>
      <c r="X87" s="115">
        <f>IF(AVERIAS!$J$2="INVIERNO",VLOOKUP($O87,'H. INV.'!$U$10:$AD$271,3,FALSE),VLOOKUP($O87,'H. VER.'!$U$10:$AD$171,3,FALSE))</f>
        <v>0</v>
      </c>
      <c r="Y87" s="115">
        <f>IF(AVERIAS!$J$2="INVIERNO",VLOOKUP($O87,'H. INV.'!$E$10:$N$271,4,FALSE),VLOOKUP($O87,'H. VER.'!$E$10:$N$171,4,FALSE))</f>
        <v>0</v>
      </c>
      <c r="Z87" s="115">
        <f>IF(AVERIAS!$J$2="INVIERNO",VLOOKUP($O87,'H. INV.'!$U$10:$AD$271,7,FALSE),VLOOKUP($O87,'H. VER.'!$U$10:$AD$171,7,FALSE))</f>
        <v>0</v>
      </c>
      <c r="AA87" s="191">
        <f>IF(AVERIAS!$J$2="INVIERNO",VLOOKUP($O87,'H. INV.'!$U$10:$AD$271,2,FALSE),VLOOKUP($O87,'H. VER.'!$U$10:$AD$171,2,FALSE))</f>
        <v>0</v>
      </c>
      <c r="AB87" s="191">
        <f>IF(AVERIAS!$J$2="INVIERNO",VLOOKUP($O87,'H. INV.'!$U$10:$AD$271,9,FALSE),VLOOKUP($O87,'H. VER.'!$U$10:$AD$171,9,FALSE))</f>
        <v>0</v>
      </c>
      <c r="AC87" s="191">
        <f>IF(AVERIAS!$J$2="INVIERNO",VLOOKUP($O87,'H. INV.'!$U$10:$AD$271,10,FALSE),VLOOKUP($O87,'H. VER.'!$U$10:$AD$171,10,FALSE))</f>
        <v>0</v>
      </c>
      <c r="AD87" s="191">
        <f>IF(AVERIAS!$J$2="INVIERNO",VLOOKUP($O87,'H. INV.'!$U$10:$AE$271,11,FALSE),VLOOKUP($O87,'H. VER.'!$U$10:$AE$171,11,FALSE))</f>
        <v>0</v>
      </c>
      <c r="AE87" s="115">
        <f>IF(AVERIAS!$J$2="INVIERNO",VLOOKUP($O87,'H. INV.'!$AK$10:$AT$271,3,FALSE),VLOOKUP($O87,'H. VER.'!$AK$10:$AT$171,3,FALSE))</f>
        <v>0</v>
      </c>
      <c r="AF87" s="115">
        <f>IF(AVERIAS!$J$2="INVIERNO",VLOOKUP($O87,'H. INV.'!$E$10:$N$271,4,FALSE),VLOOKUP($O87,'H. VER.'!$E$10:$N$171,4,FALSE))</f>
        <v>0</v>
      </c>
      <c r="AG87" s="115">
        <f>IF(AVERIAS!$J$2="INVIERNO",VLOOKUP($O87,'H. INV.'!$AK$10:$AT$271,7,FALSE),VLOOKUP($O87,'H. VER.'!$AK$10:$AT$171,7,FALSE))</f>
        <v>0</v>
      </c>
      <c r="AH87" s="191">
        <f>IF(AVERIAS!$J$2="INVIERNO",VLOOKUP($O87,'H. INV.'!$AK$10:$AT$271,2,FALSE),VLOOKUP($O87,'H. VER.'!$AK$10:$AT$171,2,FALSE))</f>
        <v>0</v>
      </c>
      <c r="AI87" s="191">
        <f>IF(AVERIAS!$J$2="INVIERNO",VLOOKUP($O87,'H. INV.'!$AK$10:$AT$271,9,FALSE),VLOOKUP($O87,'H. VER.'!$AK$10:$AT$171,9,FALSE))</f>
        <v>0</v>
      </c>
      <c r="AJ87" s="191">
        <f>IF(AVERIAS!$J$2="INVIERNO",VLOOKUP($O87,'H. INV.'!$AK$10:$AT$271,10,FALSE),VLOOKUP($O87,'H. VER.'!$AK$10:$AT$171,10,FALSE))</f>
        <v>0</v>
      </c>
      <c r="AK87" s="191">
        <f>IF(AVERIAS!$J$2="INVIERNO",VLOOKUP($O87,'H. INV.'!$AK$10:$AU$271,11,FALSE),VLOOKUP($O87,'H. VER.'!$AK$10:$AU$171,11,FALSE))</f>
        <v>0</v>
      </c>
      <c r="AL87" s="131"/>
      <c r="AP87" s="209" t="str">
        <f t="shared" si="54"/>
        <v/>
      </c>
      <c r="AQ87" s="213">
        <v>83</v>
      </c>
      <c r="AR87" s="214" t="str">
        <f>IF(AVERIAS!$J$2="INVIERNO",IF(ISNA(IF($E$2="LUNES",VLOOKUP(AQ87,'H. INV.'!$E$9:$G$271,3,FALSE),IF($E$2="SABADO",VLOOKUP(AQ87,'H. INV.'!$U$10:$W$271,3,FALSE),VLOOKUP(AQ87,'H. INV.'!$AK$10:$AM$271,3,FALSE)))),"",(IF($E$2="LUNES",VLOOKUP(AQ87,'H. INV.'!$E$9:$G$271,3,FALSE),IF($E$2="SABADO",VLOOKUP(AQ87,'H. INV.'!$U$10:$W$271,3,FALSE),VLOOKUP(AQ87,'H. INV.'!$AK$10:$AM$271,3,FALSE))))),IF(ISNA(IF($E$2="LUNES",VLOOKUP(AQ87,'H. VER.'!$E$9:$G$171,3,FALSE),IF($E$2="SABADO",VLOOKUP(AQ87,'H. VER.'!$U$10:$W$171,3,FALSE),VLOOKUP(AQ87,'H. VER.'!$AK$10:$AM$171,3,FALSE)))),"",(IF($E$2="LUNES",VLOOKUP(AQ87,'H. VER.'!$E$9:$G$171,3,FALSE),IF($E$2="SABADO",VLOOKUP(AQ87,'H. VER.'!$U$10:$W$171,3,FALSE),VLOOKUP(AQ87,'H. VER.'!$AK$10:$AM$171,3,FALSE))))))</f>
        <v/>
      </c>
      <c r="AS87" s="210" t="str">
        <f t="shared" si="40"/>
        <v/>
      </c>
      <c r="AT87" s="211" t="str">
        <f t="shared" si="55"/>
        <v/>
      </c>
      <c r="AU87" s="210" t="str">
        <f t="shared" si="56"/>
        <v/>
      </c>
      <c r="AV87" s="212" t="str">
        <f t="shared" si="57"/>
        <v/>
      </c>
      <c r="AX87" s="319">
        <v>84</v>
      </c>
      <c r="AY87" s="319" t="str">
        <f t="shared" si="41"/>
        <v/>
      </c>
      <c r="AZ87" s="322">
        <f t="shared" si="30"/>
        <v>0</v>
      </c>
      <c r="BA87" s="319" t="str">
        <f t="shared" si="42"/>
        <v/>
      </c>
      <c r="BB87" s="319" t="str">
        <f t="shared" si="43"/>
        <v/>
      </c>
      <c r="BC87" s="319" t="str">
        <f t="shared" si="44"/>
        <v/>
      </c>
      <c r="BD87" s="321" t="str">
        <f t="shared" si="45"/>
        <v/>
      </c>
      <c r="BE87" s="321" t="str">
        <f t="shared" si="46"/>
        <v/>
      </c>
      <c r="BF87" s="319" t="str">
        <f t="shared" si="47"/>
        <v/>
      </c>
      <c r="BG87" s="316" t="str">
        <f t="shared" si="48"/>
        <v/>
      </c>
      <c r="BH87" s="316" t="str">
        <f t="shared" si="49"/>
        <v/>
      </c>
      <c r="BI87" s="316" t="str">
        <f t="shared" si="50"/>
        <v/>
      </c>
      <c r="BJ87" s="316" t="str">
        <f t="shared" si="51"/>
        <v/>
      </c>
      <c r="BK87" s="316" t="str">
        <f t="shared" si="52"/>
        <v/>
      </c>
      <c r="BL87" s="316" t="str">
        <f t="shared" si="53"/>
        <v/>
      </c>
    </row>
    <row r="88" spans="1:64" ht="12.75" customHeight="1">
      <c r="A88" s="158">
        <f t="shared" si="37"/>
        <v>0</v>
      </c>
      <c r="B88" s="158">
        <f t="shared" si="32"/>
        <v>0</v>
      </c>
      <c r="C88" s="24">
        <f t="shared" si="33"/>
        <v>0</v>
      </c>
      <c r="D88" s="284">
        <f t="shared" si="34"/>
        <v>0</v>
      </c>
      <c r="E88" s="24">
        <f t="shared" si="35"/>
        <v>0</v>
      </c>
      <c r="F88" s="27"/>
      <c r="G88" s="27"/>
      <c r="H88" s="27"/>
      <c r="I88" s="28">
        <f t="shared" si="38"/>
        <v>0</v>
      </c>
      <c r="J88" s="286">
        <f t="shared" si="36"/>
        <v>0</v>
      </c>
      <c r="K88" s="119" t="str">
        <f t="shared" si="39"/>
        <v/>
      </c>
      <c r="L88" s="29">
        <f>LOOKUP($D$2,CUADRO!$G$3:$AK$3,CUADRO!G91:AK91)</f>
        <v>0</v>
      </c>
      <c r="M88" s="30" t="str">
        <f>IF(CUADRO!C91="","",CUADRO!C91)</f>
        <v/>
      </c>
      <c r="N88" s="192">
        <v>28</v>
      </c>
      <c r="O88" s="352" t="str">
        <f t="shared" si="31"/>
        <v/>
      </c>
      <c r="P88" s="356"/>
      <c r="Q88" s="115">
        <f>IF(AVERIAS!$J$2="INVIERNO",VLOOKUP($O88,'H. INV.'!$E$10:$N$271,3,FALSE),VLOOKUP($O88,'H. VER.'!$E$10:$N$171,3,FALSE))</f>
        <v>0</v>
      </c>
      <c r="R88" s="115">
        <f>IF(AVERIAS!$J$2="INVIERNO",VLOOKUP($O88,'H. INV.'!$E$10:$N$271,4,FALSE),VLOOKUP($O88,'H. VER.'!$E$10:$N$171,4,FALSE))</f>
        <v>0</v>
      </c>
      <c r="S88" s="115">
        <f>IF(AVERIAS!$J$2="INVIERNO",VLOOKUP($O88,'H. INV.'!$E$10:$N$271,7,FALSE),VLOOKUP($O88,'H. VER.'!$E$10:$N$171,7,FALSE))</f>
        <v>0</v>
      </c>
      <c r="T88" s="191">
        <f>IF(AVERIAS!$J$2="INVIERNO",VLOOKUP($O88,'H. INV.'!$E$10:$N$271,2,FALSE),VLOOKUP($O88,'H. VER.'!$E$10:$N$171,2,FALSE))</f>
        <v>0</v>
      </c>
      <c r="U88" s="191">
        <f>IF(AVERIAS!$J$2="INVIERNO",VLOOKUP($O88,'H. INV.'!$E$10:$N$271,9,FALSE),VLOOKUP($O88,'H. VER.'!$E$10:$N$171,9,FALSE))</f>
        <v>0</v>
      </c>
      <c r="V88" s="191">
        <f>IF(AVERIAS!$J$2="INVIERNO",VLOOKUP($O88,'H. INV.'!$E$10:$N$271,10,FALSE),VLOOKUP($O88,'H. VER.'!$E$10:$N$171,10,FALSE))</f>
        <v>0</v>
      </c>
      <c r="W88" s="191">
        <f>IF(AVERIAS!$J$2="INVIERNO",VLOOKUP($O88,'H. INV.'!$E$10:$O$271,11,FALSE),VLOOKUP($O88,'H. VER.'!$E$10:$O$171,11,FALSE))</f>
        <v>0</v>
      </c>
      <c r="X88" s="115">
        <f>IF(AVERIAS!$J$2="INVIERNO",VLOOKUP($O88,'H. INV.'!$U$10:$AD$271,3,FALSE),VLOOKUP($O88,'H. VER.'!$U$10:$AD$171,3,FALSE))</f>
        <v>0</v>
      </c>
      <c r="Y88" s="115">
        <f>IF(AVERIAS!$J$2="INVIERNO",VLOOKUP($O88,'H. INV.'!$E$10:$N$271,4,FALSE),VLOOKUP($O88,'H. VER.'!$E$10:$N$171,4,FALSE))</f>
        <v>0</v>
      </c>
      <c r="Z88" s="115">
        <f>IF(AVERIAS!$J$2="INVIERNO",VLOOKUP($O88,'H. INV.'!$U$10:$AD$271,7,FALSE),VLOOKUP($O88,'H. VER.'!$U$10:$AD$171,7,FALSE))</f>
        <v>0</v>
      </c>
      <c r="AA88" s="191">
        <f>IF(AVERIAS!$J$2="INVIERNO",VLOOKUP($O88,'H. INV.'!$U$10:$AD$271,2,FALSE),VLOOKUP($O88,'H. VER.'!$U$10:$AD$171,2,FALSE))</f>
        <v>0</v>
      </c>
      <c r="AB88" s="191">
        <f>IF(AVERIAS!$J$2="INVIERNO",VLOOKUP($O88,'H. INV.'!$U$10:$AD$271,9,FALSE),VLOOKUP($O88,'H. VER.'!$U$10:$AD$171,9,FALSE))</f>
        <v>0</v>
      </c>
      <c r="AC88" s="191">
        <f>IF(AVERIAS!$J$2="INVIERNO",VLOOKUP($O88,'H. INV.'!$U$10:$AD$271,10,FALSE),VLOOKUP($O88,'H. VER.'!$U$10:$AD$171,10,FALSE))</f>
        <v>0</v>
      </c>
      <c r="AD88" s="191">
        <f>IF(AVERIAS!$J$2="INVIERNO",VLOOKUP($O88,'H. INV.'!$U$10:$AE$271,11,FALSE),VLOOKUP($O88,'H. VER.'!$U$10:$AE$171,11,FALSE))</f>
        <v>0</v>
      </c>
      <c r="AE88" s="115">
        <f>IF(AVERIAS!$J$2="INVIERNO",VLOOKUP($O88,'H. INV.'!$AK$10:$AT$271,3,FALSE),VLOOKUP($O88,'H. VER.'!$AK$10:$AT$171,3,FALSE))</f>
        <v>0</v>
      </c>
      <c r="AF88" s="115">
        <f>IF(AVERIAS!$J$2="INVIERNO",VLOOKUP($O88,'H. INV.'!$E$10:$N$271,4,FALSE),VLOOKUP($O88,'H. VER.'!$E$10:$N$171,4,FALSE))</f>
        <v>0</v>
      </c>
      <c r="AG88" s="115">
        <f>IF(AVERIAS!$J$2="INVIERNO",VLOOKUP($O88,'H. INV.'!$AK$10:$AT$271,7,FALSE),VLOOKUP($O88,'H. VER.'!$AK$10:$AT$171,7,FALSE))</f>
        <v>0</v>
      </c>
      <c r="AH88" s="191">
        <f>IF(AVERIAS!$J$2="INVIERNO",VLOOKUP($O88,'H. INV.'!$AK$10:$AT$271,2,FALSE),VLOOKUP($O88,'H. VER.'!$AK$10:$AT$171,2,FALSE))</f>
        <v>0</v>
      </c>
      <c r="AI88" s="191">
        <f>IF(AVERIAS!$J$2="INVIERNO",VLOOKUP($O88,'H. INV.'!$AK$10:$AT$271,9,FALSE),VLOOKUP($O88,'H. VER.'!$AK$10:$AT$171,9,FALSE))</f>
        <v>0</v>
      </c>
      <c r="AJ88" s="191">
        <f>IF(AVERIAS!$J$2="INVIERNO",VLOOKUP($O88,'H. INV.'!$AK$10:$AT$271,10,FALSE),VLOOKUP($O88,'H. VER.'!$AK$10:$AT$171,10,FALSE))</f>
        <v>0</v>
      </c>
      <c r="AK88" s="191">
        <f>IF(AVERIAS!$J$2="INVIERNO",VLOOKUP($O88,'H. INV.'!$AK$10:$AU$271,11,FALSE),VLOOKUP($O88,'H. VER.'!$AK$10:$AU$171,11,FALSE))</f>
        <v>0</v>
      </c>
      <c r="AL88" s="131"/>
      <c r="AP88" s="209" t="str">
        <f t="shared" si="54"/>
        <v/>
      </c>
      <c r="AQ88" s="213">
        <v>84</v>
      </c>
      <c r="AR88" s="214" t="str">
        <f>IF(AVERIAS!$J$2="INVIERNO",IF(ISNA(IF($E$2="LUNES",VLOOKUP(AQ88,'H. INV.'!$E$9:$G$271,3,FALSE),IF($E$2="SABADO",VLOOKUP(AQ88,'H. INV.'!$U$10:$W$271,3,FALSE),VLOOKUP(AQ88,'H. INV.'!$AK$10:$AM$271,3,FALSE)))),"",(IF($E$2="LUNES",VLOOKUP(AQ88,'H. INV.'!$E$9:$G$271,3,FALSE),IF($E$2="SABADO",VLOOKUP(AQ88,'H. INV.'!$U$10:$W$271,3,FALSE),VLOOKUP(AQ88,'H. INV.'!$AK$10:$AM$271,3,FALSE))))),IF(ISNA(IF($E$2="LUNES",VLOOKUP(AQ88,'H. VER.'!$E$9:$G$171,3,FALSE),IF($E$2="SABADO",VLOOKUP(AQ88,'H. VER.'!$U$10:$W$171,3,FALSE),VLOOKUP(AQ88,'H. VER.'!$AK$10:$AM$171,3,FALSE)))),"",(IF($E$2="LUNES",VLOOKUP(AQ88,'H. VER.'!$E$9:$G$171,3,FALSE),IF($E$2="SABADO",VLOOKUP(AQ88,'H. VER.'!$U$10:$W$171,3,FALSE),VLOOKUP(AQ88,'H. VER.'!$AK$10:$AM$171,3,FALSE))))))</f>
        <v/>
      </c>
      <c r="AS88" s="210" t="str">
        <f t="shared" si="40"/>
        <v/>
      </c>
      <c r="AT88" s="211" t="str">
        <f t="shared" si="55"/>
        <v/>
      </c>
      <c r="AU88" s="210" t="str">
        <f t="shared" si="56"/>
        <v/>
      </c>
      <c r="AV88" s="212" t="str">
        <f t="shared" si="57"/>
        <v/>
      </c>
      <c r="AX88" s="319">
        <v>85</v>
      </c>
      <c r="AY88" s="319" t="str">
        <f t="shared" si="41"/>
        <v/>
      </c>
      <c r="AZ88" s="322">
        <f t="shared" si="30"/>
        <v>0</v>
      </c>
      <c r="BA88" s="319" t="str">
        <f t="shared" si="42"/>
        <v/>
      </c>
      <c r="BB88" s="319" t="str">
        <f t="shared" si="43"/>
        <v/>
      </c>
      <c r="BC88" s="319" t="str">
        <f t="shared" si="44"/>
        <v/>
      </c>
      <c r="BD88" s="321" t="str">
        <f t="shared" si="45"/>
        <v/>
      </c>
      <c r="BE88" s="321" t="str">
        <f t="shared" si="46"/>
        <v/>
      </c>
      <c r="BF88" s="319" t="str">
        <f t="shared" si="47"/>
        <v/>
      </c>
      <c r="BG88" s="316" t="str">
        <f t="shared" si="48"/>
        <v/>
      </c>
      <c r="BH88" s="316" t="str">
        <f t="shared" si="49"/>
        <v/>
      </c>
      <c r="BI88" s="316" t="str">
        <f t="shared" si="50"/>
        <v/>
      </c>
      <c r="BJ88" s="316" t="str">
        <f t="shared" si="51"/>
        <v/>
      </c>
      <c r="BK88" s="316" t="str">
        <f t="shared" si="52"/>
        <v/>
      </c>
      <c r="BL88" s="316" t="str">
        <f t="shared" si="53"/>
        <v/>
      </c>
    </row>
    <row r="89" spans="1:64" ht="12.75" customHeight="1">
      <c r="A89" s="158">
        <f t="shared" si="37"/>
        <v>0</v>
      </c>
      <c r="B89" s="158">
        <f t="shared" si="32"/>
        <v>0</v>
      </c>
      <c r="C89" s="24">
        <f t="shared" si="33"/>
        <v>0</v>
      </c>
      <c r="D89" s="284">
        <f t="shared" si="34"/>
        <v>0</v>
      </c>
      <c r="E89" s="24">
        <f t="shared" si="35"/>
        <v>0</v>
      </c>
      <c r="F89" s="27"/>
      <c r="G89" s="27"/>
      <c r="H89" s="27"/>
      <c r="I89" s="28">
        <f t="shared" si="38"/>
        <v>0</v>
      </c>
      <c r="J89" s="286">
        <f t="shared" si="36"/>
        <v>0</v>
      </c>
      <c r="K89" s="119" t="str">
        <f t="shared" si="39"/>
        <v/>
      </c>
      <c r="L89" s="29">
        <f>LOOKUP($D$2,CUADRO!$G$3:$AK$3,CUADRO!G92:AK92)</f>
        <v>0</v>
      </c>
      <c r="M89" s="30" t="str">
        <f>IF(CUADRO!C92="","",CUADRO!C92)</f>
        <v/>
      </c>
      <c r="N89" s="192">
        <v>29</v>
      </c>
      <c r="O89" s="352" t="str">
        <f t="shared" si="31"/>
        <v/>
      </c>
      <c r="P89" s="356"/>
      <c r="Q89" s="115">
        <f>IF(AVERIAS!$J$2="INVIERNO",VLOOKUP($O89,'H. INV.'!$E$10:$N$271,3,FALSE),VLOOKUP($O89,'H. VER.'!$E$10:$N$171,3,FALSE))</f>
        <v>0</v>
      </c>
      <c r="R89" s="115">
        <f>IF(AVERIAS!$J$2="INVIERNO",VLOOKUP($O89,'H. INV.'!$E$10:$N$271,4,FALSE),VLOOKUP($O89,'H. VER.'!$E$10:$N$171,4,FALSE))</f>
        <v>0</v>
      </c>
      <c r="S89" s="115">
        <f>IF(AVERIAS!$J$2="INVIERNO",VLOOKUP($O89,'H. INV.'!$E$10:$N$271,7,FALSE),VLOOKUP($O89,'H. VER.'!$E$10:$N$171,7,FALSE))</f>
        <v>0</v>
      </c>
      <c r="T89" s="191">
        <f>IF(AVERIAS!$J$2="INVIERNO",VLOOKUP($O89,'H. INV.'!$E$10:$N$271,2,FALSE),VLOOKUP($O89,'H. VER.'!$E$10:$N$171,2,FALSE))</f>
        <v>0</v>
      </c>
      <c r="U89" s="191">
        <f>IF(AVERIAS!$J$2="INVIERNO",VLOOKUP($O89,'H. INV.'!$E$10:$N$271,9,FALSE),VLOOKUP($O89,'H. VER.'!$E$10:$N$171,9,FALSE))</f>
        <v>0</v>
      </c>
      <c r="V89" s="191">
        <f>IF(AVERIAS!$J$2="INVIERNO",VLOOKUP($O89,'H. INV.'!$E$10:$N$271,10,FALSE),VLOOKUP($O89,'H. VER.'!$E$10:$N$171,10,FALSE))</f>
        <v>0</v>
      </c>
      <c r="W89" s="191">
        <f>IF(AVERIAS!$J$2="INVIERNO",VLOOKUP($O89,'H. INV.'!$E$10:$O$271,11,FALSE),VLOOKUP($O89,'H. VER.'!$E$10:$O$171,11,FALSE))</f>
        <v>0</v>
      </c>
      <c r="X89" s="115">
        <f>IF(AVERIAS!$J$2="INVIERNO",VLOOKUP($O89,'H. INV.'!$U$10:$AD$271,3,FALSE),VLOOKUP($O89,'H. VER.'!$U$10:$AD$171,3,FALSE))</f>
        <v>0</v>
      </c>
      <c r="Y89" s="115">
        <f>IF(AVERIAS!$J$2="INVIERNO",VLOOKUP($O89,'H. INV.'!$E$10:$N$271,4,FALSE),VLOOKUP($O89,'H. VER.'!$E$10:$N$171,4,FALSE))</f>
        <v>0</v>
      </c>
      <c r="Z89" s="115">
        <f>IF(AVERIAS!$J$2="INVIERNO",VLOOKUP($O89,'H. INV.'!$U$10:$AD$271,7,FALSE),VLOOKUP($O89,'H. VER.'!$U$10:$AD$171,7,FALSE))</f>
        <v>0</v>
      </c>
      <c r="AA89" s="191">
        <f>IF(AVERIAS!$J$2="INVIERNO",VLOOKUP($O89,'H. INV.'!$U$10:$AD$271,2,FALSE),VLOOKUP($O89,'H. VER.'!$U$10:$AD$171,2,FALSE))</f>
        <v>0</v>
      </c>
      <c r="AB89" s="191">
        <f>IF(AVERIAS!$J$2="INVIERNO",VLOOKUP($O89,'H. INV.'!$U$10:$AD$271,9,FALSE),VLOOKUP($O89,'H. VER.'!$U$10:$AD$171,9,FALSE))</f>
        <v>0</v>
      </c>
      <c r="AC89" s="191">
        <f>IF(AVERIAS!$J$2="INVIERNO",VLOOKUP($O89,'H. INV.'!$U$10:$AD$271,10,FALSE),VLOOKUP($O89,'H. VER.'!$U$10:$AD$171,10,FALSE))</f>
        <v>0</v>
      </c>
      <c r="AD89" s="191">
        <f>IF(AVERIAS!$J$2="INVIERNO",VLOOKUP($O89,'H. INV.'!$U$10:$AE$271,11,FALSE),VLOOKUP($O89,'H. VER.'!$U$10:$AE$171,11,FALSE))</f>
        <v>0</v>
      </c>
      <c r="AE89" s="115">
        <f>IF(AVERIAS!$J$2="INVIERNO",VLOOKUP($O89,'H. INV.'!$AK$10:$AT$271,3,FALSE),VLOOKUP($O89,'H. VER.'!$AK$10:$AT$171,3,FALSE))</f>
        <v>0</v>
      </c>
      <c r="AF89" s="115">
        <f>IF(AVERIAS!$J$2="INVIERNO",VLOOKUP($O89,'H. INV.'!$E$10:$N$271,4,FALSE),VLOOKUP($O89,'H. VER.'!$E$10:$N$171,4,FALSE))</f>
        <v>0</v>
      </c>
      <c r="AG89" s="115">
        <f>IF(AVERIAS!$J$2="INVIERNO",VLOOKUP($O89,'H. INV.'!$AK$10:$AT$271,7,FALSE),VLOOKUP($O89,'H. VER.'!$AK$10:$AT$171,7,FALSE))</f>
        <v>0</v>
      </c>
      <c r="AH89" s="191">
        <f>IF(AVERIAS!$J$2="INVIERNO",VLOOKUP($O89,'H. INV.'!$AK$10:$AT$271,2,FALSE),VLOOKUP($O89,'H. VER.'!$AK$10:$AT$171,2,FALSE))</f>
        <v>0</v>
      </c>
      <c r="AI89" s="191">
        <f>IF(AVERIAS!$J$2="INVIERNO",VLOOKUP($O89,'H. INV.'!$AK$10:$AT$271,9,FALSE),VLOOKUP($O89,'H. VER.'!$AK$10:$AT$171,9,FALSE))</f>
        <v>0</v>
      </c>
      <c r="AJ89" s="191">
        <f>IF(AVERIAS!$J$2="INVIERNO",VLOOKUP($O89,'H. INV.'!$AK$10:$AT$271,10,FALSE),VLOOKUP($O89,'H. VER.'!$AK$10:$AT$171,10,FALSE))</f>
        <v>0</v>
      </c>
      <c r="AK89" s="191">
        <f>IF(AVERIAS!$J$2="INVIERNO",VLOOKUP($O89,'H. INV.'!$AK$10:$AU$271,11,FALSE),VLOOKUP($O89,'H. VER.'!$AK$10:$AU$171,11,FALSE))</f>
        <v>0</v>
      </c>
      <c r="AL89" s="131"/>
      <c r="AP89" s="209" t="str">
        <f t="shared" si="54"/>
        <v/>
      </c>
      <c r="AQ89" s="213">
        <v>85</v>
      </c>
      <c r="AR89" s="214" t="str">
        <f>IF(AVERIAS!$J$2="INVIERNO",IF(ISNA(IF($E$2="LUNES",VLOOKUP(AQ89,'H. INV.'!$E$9:$G$271,3,FALSE),IF($E$2="SABADO",VLOOKUP(AQ89,'H. INV.'!$U$10:$W$271,3,FALSE),VLOOKUP(AQ89,'H. INV.'!$AK$10:$AM$271,3,FALSE)))),"",(IF($E$2="LUNES",VLOOKUP(AQ89,'H. INV.'!$E$9:$G$271,3,FALSE),IF($E$2="SABADO",VLOOKUP(AQ89,'H. INV.'!$U$10:$W$271,3,FALSE),VLOOKUP(AQ89,'H. INV.'!$AK$10:$AM$271,3,FALSE))))),IF(ISNA(IF($E$2="LUNES",VLOOKUP(AQ89,'H. VER.'!$E$9:$G$171,3,FALSE),IF($E$2="SABADO",VLOOKUP(AQ89,'H. VER.'!$U$10:$W$171,3,FALSE),VLOOKUP(AQ89,'H. VER.'!$AK$10:$AM$171,3,FALSE)))),"",(IF($E$2="LUNES",VLOOKUP(AQ89,'H. VER.'!$E$9:$G$171,3,FALSE),IF($E$2="SABADO",VLOOKUP(AQ89,'H. VER.'!$U$10:$W$171,3,FALSE),VLOOKUP(AQ89,'H. VER.'!$AK$10:$AM$171,3,FALSE))))))</f>
        <v/>
      </c>
      <c r="AS89" s="210" t="str">
        <f t="shared" si="40"/>
        <v/>
      </c>
      <c r="AT89" s="211" t="str">
        <f t="shared" si="55"/>
        <v/>
      </c>
      <c r="AU89" s="210" t="str">
        <f t="shared" si="56"/>
        <v/>
      </c>
      <c r="AV89" s="212" t="str">
        <f t="shared" si="57"/>
        <v/>
      </c>
      <c r="AX89" s="319">
        <v>86</v>
      </c>
      <c r="AY89" s="319" t="str">
        <f t="shared" si="41"/>
        <v/>
      </c>
      <c r="AZ89" s="322">
        <f t="shared" si="30"/>
        <v>0</v>
      </c>
      <c r="BA89" s="319" t="str">
        <f t="shared" si="42"/>
        <v/>
      </c>
      <c r="BB89" s="319" t="str">
        <f t="shared" si="43"/>
        <v/>
      </c>
      <c r="BC89" s="319" t="str">
        <f t="shared" si="44"/>
        <v/>
      </c>
      <c r="BD89" s="321" t="str">
        <f t="shared" si="45"/>
        <v/>
      </c>
      <c r="BE89" s="321" t="str">
        <f t="shared" si="46"/>
        <v/>
      </c>
      <c r="BF89" s="319" t="str">
        <f t="shared" si="47"/>
        <v/>
      </c>
      <c r="BG89" s="316" t="str">
        <f t="shared" si="48"/>
        <v/>
      </c>
      <c r="BH89" s="316" t="str">
        <f t="shared" si="49"/>
        <v/>
      </c>
      <c r="BI89" s="316" t="str">
        <f t="shared" si="50"/>
        <v/>
      </c>
      <c r="BJ89" s="316" t="str">
        <f t="shared" si="51"/>
        <v/>
      </c>
      <c r="BK89" s="316" t="str">
        <f t="shared" si="52"/>
        <v/>
      </c>
      <c r="BL89" s="316" t="str">
        <f t="shared" si="53"/>
        <v/>
      </c>
    </row>
    <row r="90" spans="1:64" ht="12.75" customHeight="1">
      <c r="A90" s="158">
        <f t="shared" si="37"/>
        <v>0</v>
      </c>
      <c r="B90" s="158">
        <f t="shared" si="32"/>
        <v>0</v>
      </c>
      <c r="C90" s="24">
        <f t="shared" si="33"/>
        <v>0</v>
      </c>
      <c r="D90" s="284">
        <f t="shared" si="34"/>
        <v>0</v>
      </c>
      <c r="E90" s="24">
        <f t="shared" si="35"/>
        <v>0</v>
      </c>
      <c r="F90" s="27"/>
      <c r="G90" s="27"/>
      <c r="H90" s="27"/>
      <c r="I90" s="28">
        <f t="shared" si="38"/>
        <v>0</v>
      </c>
      <c r="J90" s="286">
        <f t="shared" si="36"/>
        <v>0</v>
      </c>
      <c r="K90" s="119" t="str">
        <f t="shared" si="39"/>
        <v/>
      </c>
      <c r="L90" s="29">
        <f>LOOKUP($D$2,CUADRO!$G$3:$AK$3,CUADRO!G93:AK93)</f>
        <v>0</v>
      </c>
      <c r="M90" s="30" t="str">
        <f>IF(CUADRO!C93="","",CUADRO!C93)</f>
        <v/>
      </c>
      <c r="N90" s="192">
        <v>30</v>
      </c>
      <c r="O90" s="352" t="str">
        <f t="shared" si="31"/>
        <v/>
      </c>
      <c r="P90" s="356"/>
      <c r="Q90" s="115">
        <f>IF(AVERIAS!$J$2="INVIERNO",VLOOKUP($O90,'H. INV.'!$E$10:$N$271,3,FALSE),VLOOKUP($O90,'H. VER.'!$E$10:$N$171,3,FALSE))</f>
        <v>0</v>
      </c>
      <c r="R90" s="115">
        <f>IF(AVERIAS!$J$2="INVIERNO",VLOOKUP($O90,'H. INV.'!$E$10:$N$271,4,FALSE),VLOOKUP($O90,'H. VER.'!$E$10:$N$171,4,FALSE))</f>
        <v>0</v>
      </c>
      <c r="S90" s="115">
        <f>IF(AVERIAS!$J$2="INVIERNO",VLOOKUP($O90,'H. INV.'!$E$10:$N$271,7,FALSE),VLOOKUP($O90,'H. VER.'!$E$10:$N$171,7,FALSE))</f>
        <v>0</v>
      </c>
      <c r="T90" s="191">
        <f>IF(AVERIAS!$J$2="INVIERNO",VLOOKUP($O90,'H. INV.'!$E$10:$N$271,2,FALSE),VLOOKUP($O90,'H. VER.'!$E$10:$N$171,2,FALSE))</f>
        <v>0</v>
      </c>
      <c r="U90" s="191">
        <f>IF(AVERIAS!$J$2="INVIERNO",VLOOKUP($O90,'H. INV.'!$E$10:$N$271,9,FALSE),VLOOKUP($O90,'H. VER.'!$E$10:$N$171,9,FALSE))</f>
        <v>0</v>
      </c>
      <c r="V90" s="191">
        <f>IF(AVERIAS!$J$2="INVIERNO",VLOOKUP($O90,'H. INV.'!$E$10:$N$271,10,FALSE),VLOOKUP($O90,'H. VER.'!$E$10:$N$171,10,FALSE))</f>
        <v>0</v>
      </c>
      <c r="W90" s="191">
        <f>IF(AVERIAS!$J$2="INVIERNO",VLOOKUP($O90,'H. INV.'!$E$10:$O$271,11,FALSE),VLOOKUP($O90,'H. VER.'!$E$10:$O$171,11,FALSE))</f>
        <v>0</v>
      </c>
      <c r="X90" s="115">
        <f>IF(AVERIAS!$J$2="INVIERNO",VLOOKUP($O90,'H. INV.'!$U$10:$AD$271,3,FALSE),VLOOKUP($O90,'H. VER.'!$U$10:$AD$171,3,FALSE))</f>
        <v>0</v>
      </c>
      <c r="Y90" s="115">
        <f>IF(AVERIAS!$J$2="INVIERNO",VLOOKUP($O90,'H. INV.'!$E$10:$N$271,4,FALSE),VLOOKUP($O90,'H. VER.'!$E$10:$N$171,4,FALSE))</f>
        <v>0</v>
      </c>
      <c r="Z90" s="115">
        <f>IF(AVERIAS!$J$2="INVIERNO",VLOOKUP($O90,'H. INV.'!$U$10:$AD$271,7,FALSE),VLOOKUP($O90,'H. VER.'!$U$10:$AD$171,7,FALSE))</f>
        <v>0</v>
      </c>
      <c r="AA90" s="191">
        <f>IF(AVERIAS!$J$2="INVIERNO",VLOOKUP($O90,'H. INV.'!$U$10:$AD$271,2,FALSE),VLOOKUP($O90,'H. VER.'!$U$10:$AD$171,2,FALSE))</f>
        <v>0</v>
      </c>
      <c r="AB90" s="191">
        <f>IF(AVERIAS!$J$2="INVIERNO",VLOOKUP($O90,'H. INV.'!$U$10:$AD$271,9,FALSE),VLOOKUP($O90,'H. VER.'!$U$10:$AD$171,9,FALSE))</f>
        <v>0</v>
      </c>
      <c r="AC90" s="191">
        <f>IF(AVERIAS!$J$2="INVIERNO",VLOOKUP($O90,'H. INV.'!$U$10:$AD$271,10,FALSE),VLOOKUP($O90,'H. VER.'!$U$10:$AD$171,10,FALSE))</f>
        <v>0</v>
      </c>
      <c r="AD90" s="191">
        <f>IF(AVERIAS!$J$2="INVIERNO",VLOOKUP($O90,'H. INV.'!$U$10:$AE$271,11,FALSE),VLOOKUP($O90,'H. VER.'!$U$10:$AE$171,11,FALSE))</f>
        <v>0</v>
      </c>
      <c r="AE90" s="115">
        <f>IF(AVERIAS!$J$2="INVIERNO",VLOOKUP($O90,'H. INV.'!$AK$10:$AT$271,3,FALSE),VLOOKUP($O90,'H. VER.'!$AK$10:$AT$171,3,FALSE))</f>
        <v>0</v>
      </c>
      <c r="AF90" s="115">
        <f>IF(AVERIAS!$J$2="INVIERNO",VLOOKUP($O90,'H. INV.'!$E$10:$N$271,4,FALSE),VLOOKUP($O90,'H. VER.'!$E$10:$N$171,4,FALSE))</f>
        <v>0</v>
      </c>
      <c r="AG90" s="115">
        <f>IF(AVERIAS!$J$2="INVIERNO",VLOOKUP($O90,'H. INV.'!$AK$10:$AT$271,7,FALSE),VLOOKUP($O90,'H. VER.'!$AK$10:$AT$171,7,FALSE))</f>
        <v>0</v>
      </c>
      <c r="AH90" s="191">
        <f>IF(AVERIAS!$J$2="INVIERNO",VLOOKUP($O90,'H. INV.'!$AK$10:$AT$271,2,FALSE),VLOOKUP($O90,'H. VER.'!$AK$10:$AT$171,2,FALSE))</f>
        <v>0</v>
      </c>
      <c r="AI90" s="191">
        <f>IF(AVERIAS!$J$2="INVIERNO",VLOOKUP($O90,'H. INV.'!$AK$10:$AT$271,9,FALSE),VLOOKUP($O90,'H. VER.'!$AK$10:$AT$171,9,FALSE))</f>
        <v>0</v>
      </c>
      <c r="AJ90" s="191">
        <f>IF(AVERIAS!$J$2="INVIERNO",VLOOKUP($O90,'H. INV.'!$AK$10:$AT$271,10,FALSE),VLOOKUP($O90,'H. VER.'!$AK$10:$AT$171,10,FALSE))</f>
        <v>0</v>
      </c>
      <c r="AK90" s="191">
        <f>IF(AVERIAS!$J$2="INVIERNO",VLOOKUP($O90,'H. INV.'!$AK$10:$AU$271,11,FALSE),VLOOKUP($O90,'H. VER.'!$AK$10:$AU$171,11,FALSE))</f>
        <v>0</v>
      </c>
      <c r="AL90" s="131"/>
      <c r="AP90" s="209" t="str">
        <f t="shared" si="54"/>
        <v/>
      </c>
      <c r="AQ90" s="213">
        <v>86</v>
      </c>
      <c r="AR90" s="214" t="str">
        <f>IF(AVERIAS!$J$2="INVIERNO",IF(ISNA(IF($E$2="LUNES",VLOOKUP(AQ90,'H. INV.'!$E$9:$G$271,3,FALSE),IF($E$2="SABADO",VLOOKUP(AQ90,'H. INV.'!$U$10:$W$271,3,FALSE),VLOOKUP(AQ90,'H. INV.'!$AK$10:$AM$271,3,FALSE)))),"",(IF($E$2="LUNES",VLOOKUP(AQ90,'H. INV.'!$E$9:$G$271,3,FALSE),IF($E$2="SABADO",VLOOKUP(AQ90,'H. INV.'!$U$10:$W$271,3,FALSE),VLOOKUP(AQ90,'H. INV.'!$AK$10:$AM$271,3,FALSE))))),IF(ISNA(IF($E$2="LUNES",VLOOKUP(AQ90,'H. VER.'!$E$9:$G$171,3,FALSE),IF($E$2="SABADO",VLOOKUP(AQ90,'H. VER.'!$U$10:$W$171,3,FALSE),VLOOKUP(AQ90,'H. VER.'!$AK$10:$AM$171,3,FALSE)))),"",(IF($E$2="LUNES",VLOOKUP(AQ90,'H. VER.'!$E$9:$G$171,3,FALSE),IF($E$2="SABADO",VLOOKUP(AQ90,'H. VER.'!$U$10:$W$171,3,FALSE),VLOOKUP(AQ90,'H. VER.'!$AK$10:$AM$171,3,FALSE))))))</f>
        <v/>
      </c>
      <c r="AS90" s="210" t="str">
        <f t="shared" si="40"/>
        <v/>
      </c>
      <c r="AT90" s="211" t="str">
        <f t="shared" si="55"/>
        <v/>
      </c>
      <c r="AU90" s="210" t="str">
        <f t="shared" si="56"/>
        <v/>
      </c>
      <c r="AV90" s="212" t="str">
        <f t="shared" si="57"/>
        <v/>
      </c>
      <c r="AX90" s="319">
        <v>87</v>
      </c>
      <c r="AY90" s="319" t="str">
        <f t="shared" si="41"/>
        <v/>
      </c>
      <c r="AZ90" s="322">
        <f t="shared" si="30"/>
        <v>0</v>
      </c>
      <c r="BA90" s="319" t="str">
        <f t="shared" si="42"/>
        <v/>
      </c>
      <c r="BB90" s="319" t="str">
        <f t="shared" si="43"/>
        <v/>
      </c>
      <c r="BC90" s="319" t="str">
        <f t="shared" si="44"/>
        <v/>
      </c>
      <c r="BD90" s="321" t="str">
        <f t="shared" si="45"/>
        <v/>
      </c>
      <c r="BE90" s="321" t="str">
        <f t="shared" si="46"/>
        <v/>
      </c>
      <c r="BF90" s="319" t="str">
        <f t="shared" si="47"/>
        <v/>
      </c>
      <c r="BG90" s="316" t="str">
        <f t="shared" si="48"/>
        <v/>
      </c>
      <c r="BH90" s="316" t="str">
        <f t="shared" si="49"/>
        <v/>
      </c>
      <c r="BI90" s="316" t="str">
        <f t="shared" si="50"/>
        <v/>
      </c>
      <c r="BJ90" s="316" t="str">
        <f t="shared" si="51"/>
        <v/>
      </c>
      <c r="BK90" s="316" t="str">
        <f t="shared" si="52"/>
        <v/>
      </c>
      <c r="BL90" s="316" t="str">
        <f t="shared" si="53"/>
        <v/>
      </c>
    </row>
    <row r="91" spans="1:64" ht="12.75" customHeight="1">
      <c r="A91" s="158">
        <f t="shared" si="37"/>
        <v>0</v>
      </c>
      <c r="B91" s="158">
        <f t="shared" si="32"/>
        <v>0</v>
      </c>
      <c r="C91" s="24">
        <f t="shared" si="33"/>
        <v>0</v>
      </c>
      <c r="D91" s="284">
        <f t="shared" si="34"/>
        <v>0</v>
      </c>
      <c r="E91" s="24">
        <f t="shared" si="35"/>
        <v>0</v>
      </c>
      <c r="F91" s="27"/>
      <c r="G91" s="27"/>
      <c r="H91" s="27"/>
      <c r="I91" s="28">
        <f t="shared" si="38"/>
        <v>0</v>
      </c>
      <c r="J91" s="286">
        <f t="shared" si="36"/>
        <v>0</v>
      </c>
      <c r="K91" s="119" t="str">
        <f t="shared" si="39"/>
        <v/>
      </c>
      <c r="L91" s="29">
        <f>LOOKUP($D$2,CUADRO!$G$3:$AK$3,CUADRO!G94:AK94)</f>
        <v>0</v>
      </c>
      <c r="M91" s="30" t="str">
        <f>IF(CUADRO!C94="","",CUADRO!C94)</f>
        <v/>
      </c>
      <c r="N91" s="192">
        <v>31</v>
      </c>
      <c r="O91" s="352" t="str">
        <f t="shared" si="31"/>
        <v/>
      </c>
      <c r="P91" s="356"/>
      <c r="Q91" s="115">
        <f>IF(AVERIAS!$J$2="INVIERNO",VLOOKUP($O91,'H. INV.'!$E$10:$N$271,3,FALSE),VLOOKUP($O91,'H. VER.'!$E$10:$N$171,3,FALSE))</f>
        <v>0</v>
      </c>
      <c r="R91" s="115">
        <f>IF(AVERIAS!$J$2="INVIERNO",VLOOKUP($O91,'H. INV.'!$E$10:$N$271,4,FALSE),VLOOKUP($O91,'H. VER.'!$E$10:$N$171,4,FALSE))</f>
        <v>0</v>
      </c>
      <c r="S91" s="115">
        <f>IF(AVERIAS!$J$2="INVIERNO",VLOOKUP($O91,'H. INV.'!$E$10:$N$271,7,FALSE),VLOOKUP($O91,'H. VER.'!$E$10:$N$171,7,FALSE))</f>
        <v>0</v>
      </c>
      <c r="T91" s="191">
        <f>IF(AVERIAS!$J$2="INVIERNO",VLOOKUP($O91,'H. INV.'!$E$10:$N$271,2,FALSE),VLOOKUP($O91,'H. VER.'!$E$10:$N$171,2,FALSE))</f>
        <v>0</v>
      </c>
      <c r="U91" s="191">
        <f>IF(AVERIAS!$J$2="INVIERNO",VLOOKUP($O91,'H. INV.'!$E$10:$N$271,9,FALSE),VLOOKUP($O91,'H. VER.'!$E$10:$N$171,9,FALSE))</f>
        <v>0</v>
      </c>
      <c r="V91" s="191">
        <f>IF(AVERIAS!$J$2="INVIERNO",VLOOKUP($O91,'H. INV.'!$E$10:$N$271,10,FALSE),VLOOKUP($O91,'H. VER.'!$E$10:$N$171,10,FALSE))</f>
        <v>0</v>
      </c>
      <c r="W91" s="191">
        <f>IF(AVERIAS!$J$2="INVIERNO",VLOOKUP($O91,'H. INV.'!$E$10:$O$271,11,FALSE),VLOOKUP($O91,'H. VER.'!$E$10:$O$171,11,FALSE))</f>
        <v>0</v>
      </c>
      <c r="X91" s="115">
        <f>IF(AVERIAS!$J$2="INVIERNO",VLOOKUP($O91,'H. INV.'!$U$10:$AD$271,3,FALSE),VLOOKUP($O91,'H. VER.'!$U$10:$AD$171,3,FALSE))</f>
        <v>0</v>
      </c>
      <c r="Y91" s="115">
        <f>IF(AVERIAS!$J$2="INVIERNO",VLOOKUP($O91,'H. INV.'!$E$10:$N$271,4,FALSE),VLOOKUP($O91,'H. VER.'!$E$10:$N$171,4,FALSE))</f>
        <v>0</v>
      </c>
      <c r="Z91" s="115">
        <f>IF(AVERIAS!$J$2="INVIERNO",VLOOKUP($O91,'H. INV.'!$U$10:$AD$271,7,FALSE),VLOOKUP($O91,'H. VER.'!$U$10:$AD$171,7,FALSE))</f>
        <v>0</v>
      </c>
      <c r="AA91" s="191">
        <f>IF(AVERIAS!$J$2="INVIERNO",VLOOKUP($O91,'H. INV.'!$U$10:$AD$271,2,FALSE),VLOOKUP($O91,'H. VER.'!$U$10:$AD$171,2,FALSE))</f>
        <v>0</v>
      </c>
      <c r="AB91" s="191">
        <f>IF(AVERIAS!$J$2="INVIERNO",VLOOKUP($O91,'H. INV.'!$U$10:$AD$271,9,FALSE),VLOOKUP($O91,'H. VER.'!$U$10:$AD$171,9,FALSE))</f>
        <v>0</v>
      </c>
      <c r="AC91" s="191">
        <f>IF(AVERIAS!$J$2="INVIERNO",VLOOKUP($O91,'H. INV.'!$U$10:$AD$271,10,FALSE),VLOOKUP($O91,'H. VER.'!$U$10:$AD$171,10,FALSE))</f>
        <v>0</v>
      </c>
      <c r="AD91" s="191">
        <f>IF(AVERIAS!$J$2="INVIERNO",VLOOKUP($O91,'H. INV.'!$U$10:$AE$271,11,FALSE),VLOOKUP($O91,'H. VER.'!$U$10:$AE$171,11,FALSE))</f>
        <v>0</v>
      </c>
      <c r="AE91" s="115">
        <f>IF(AVERIAS!$J$2="INVIERNO",VLOOKUP($O91,'H. INV.'!$AK$10:$AT$271,3,FALSE),VLOOKUP($O91,'H. VER.'!$AK$10:$AT$171,3,FALSE))</f>
        <v>0</v>
      </c>
      <c r="AF91" s="115">
        <f>IF(AVERIAS!$J$2="INVIERNO",VLOOKUP($O91,'H. INV.'!$E$10:$N$271,4,FALSE),VLOOKUP($O91,'H. VER.'!$E$10:$N$171,4,FALSE))</f>
        <v>0</v>
      </c>
      <c r="AG91" s="115">
        <f>IF(AVERIAS!$J$2="INVIERNO",VLOOKUP($O91,'H. INV.'!$AK$10:$AT$271,7,FALSE),VLOOKUP($O91,'H. VER.'!$AK$10:$AT$171,7,FALSE))</f>
        <v>0</v>
      </c>
      <c r="AH91" s="191">
        <f>IF(AVERIAS!$J$2="INVIERNO",VLOOKUP($O91,'H. INV.'!$AK$10:$AT$271,2,FALSE),VLOOKUP($O91,'H. VER.'!$AK$10:$AT$171,2,FALSE))</f>
        <v>0</v>
      </c>
      <c r="AI91" s="191">
        <f>IF(AVERIAS!$J$2="INVIERNO",VLOOKUP($O91,'H. INV.'!$AK$10:$AT$271,9,FALSE),VLOOKUP($O91,'H. VER.'!$AK$10:$AT$171,9,FALSE))</f>
        <v>0</v>
      </c>
      <c r="AJ91" s="191">
        <f>IF(AVERIAS!$J$2="INVIERNO",VLOOKUP($O91,'H. INV.'!$AK$10:$AT$271,10,FALSE),VLOOKUP($O91,'H. VER.'!$AK$10:$AT$171,10,FALSE))</f>
        <v>0</v>
      </c>
      <c r="AK91" s="191">
        <f>IF(AVERIAS!$J$2="INVIERNO",VLOOKUP($O91,'H. INV.'!$AK$10:$AU$271,11,FALSE),VLOOKUP($O91,'H. VER.'!$AK$10:$AU$171,11,FALSE))</f>
        <v>0</v>
      </c>
      <c r="AL91" s="131"/>
      <c r="AP91" s="209" t="str">
        <f t="shared" si="54"/>
        <v/>
      </c>
      <c r="AQ91" s="213">
        <v>87</v>
      </c>
      <c r="AR91" s="214" t="str">
        <f>IF(AVERIAS!$J$2="INVIERNO",IF(ISNA(IF($E$2="LUNES",VLOOKUP(AQ91,'H. INV.'!$E$9:$G$271,3,FALSE),IF($E$2="SABADO",VLOOKUP(AQ91,'H. INV.'!$U$10:$W$271,3,FALSE),VLOOKUP(AQ91,'H. INV.'!$AK$10:$AM$271,3,FALSE)))),"",(IF($E$2="LUNES",VLOOKUP(AQ91,'H. INV.'!$E$9:$G$271,3,FALSE),IF($E$2="SABADO",VLOOKUP(AQ91,'H. INV.'!$U$10:$W$271,3,FALSE),VLOOKUP(AQ91,'H. INV.'!$AK$10:$AM$271,3,FALSE))))),IF(ISNA(IF($E$2="LUNES",VLOOKUP(AQ91,'H. VER.'!$E$9:$G$171,3,FALSE),IF($E$2="SABADO",VLOOKUP(AQ91,'H. VER.'!$U$10:$W$171,3,FALSE),VLOOKUP(AQ91,'H. VER.'!$AK$10:$AM$171,3,FALSE)))),"",(IF($E$2="LUNES",VLOOKUP(AQ91,'H. VER.'!$E$9:$G$171,3,FALSE),IF($E$2="SABADO",VLOOKUP(AQ91,'H. VER.'!$U$10:$W$171,3,FALSE),VLOOKUP(AQ91,'H. VER.'!$AK$10:$AM$171,3,FALSE))))))</f>
        <v/>
      </c>
      <c r="AS91" s="210" t="str">
        <f t="shared" si="40"/>
        <v/>
      </c>
      <c r="AT91" s="211" t="str">
        <f t="shared" si="55"/>
        <v/>
      </c>
      <c r="AU91" s="210" t="str">
        <f t="shared" si="56"/>
        <v/>
      </c>
      <c r="AV91" s="212" t="str">
        <f t="shared" si="57"/>
        <v/>
      </c>
      <c r="AX91" s="319">
        <v>88</v>
      </c>
      <c r="AY91" s="319" t="str">
        <f t="shared" si="41"/>
        <v/>
      </c>
      <c r="AZ91" s="322">
        <f t="shared" si="30"/>
        <v>0</v>
      </c>
      <c r="BA91" s="319" t="str">
        <f t="shared" si="42"/>
        <v/>
      </c>
      <c r="BB91" s="319" t="str">
        <f t="shared" si="43"/>
        <v/>
      </c>
      <c r="BC91" s="319" t="str">
        <f t="shared" si="44"/>
        <v/>
      </c>
      <c r="BD91" s="321" t="str">
        <f t="shared" si="45"/>
        <v/>
      </c>
      <c r="BE91" s="321" t="str">
        <f t="shared" si="46"/>
        <v/>
      </c>
      <c r="BF91" s="319" t="str">
        <f t="shared" si="47"/>
        <v/>
      </c>
      <c r="BG91" s="316" t="str">
        <f t="shared" si="48"/>
        <v/>
      </c>
      <c r="BH91" s="316" t="str">
        <f t="shared" si="49"/>
        <v/>
      </c>
      <c r="BI91" s="316" t="str">
        <f t="shared" si="50"/>
        <v/>
      </c>
      <c r="BJ91" s="316" t="str">
        <f t="shared" si="51"/>
        <v/>
      </c>
      <c r="BK91" s="316" t="str">
        <f t="shared" si="52"/>
        <v/>
      </c>
      <c r="BL91" s="316" t="str">
        <f t="shared" si="53"/>
        <v/>
      </c>
    </row>
    <row r="92" spans="1:64" ht="12.75" customHeight="1">
      <c r="A92" s="158">
        <f t="shared" si="37"/>
        <v>0</v>
      </c>
      <c r="B92" s="158">
        <f t="shared" si="32"/>
        <v>0</v>
      </c>
      <c r="C92" s="24">
        <f t="shared" si="33"/>
        <v>0</v>
      </c>
      <c r="D92" s="284">
        <f t="shared" si="34"/>
        <v>0</v>
      </c>
      <c r="E92" s="24">
        <f t="shared" si="35"/>
        <v>0</v>
      </c>
      <c r="F92" s="27"/>
      <c r="G92" s="27"/>
      <c r="H92" s="27"/>
      <c r="I92" s="28">
        <f t="shared" si="38"/>
        <v>0</v>
      </c>
      <c r="J92" s="286">
        <f t="shared" si="36"/>
        <v>0</v>
      </c>
      <c r="K92" s="119" t="str">
        <f t="shared" si="39"/>
        <v/>
      </c>
      <c r="L92" s="29">
        <f>LOOKUP($D$2,CUADRO!$G$3:$AK$3,CUADRO!G95:AK95)</f>
        <v>0</v>
      </c>
      <c r="M92" s="30" t="str">
        <f>IF(CUADRO!C95="","",CUADRO!C95)</f>
        <v/>
      </c>
      <c r="N92" s="192">
        <v>32</v>
      </c>
      <c r="O92" s="352" t="str">
        <f t="shared" si="31"/>
        <v/>
      </c>
      <c r="P92" s="356"/>
      <c r="Q92" s="115">
        <f>IF(AVERIAS!$J$2="INVIERNO",VLOOKUP($O92,'H. INV.'!$E$10:$N$271,3,FALSE),VLOOKUP($O92,'H. VER.'!$E$10:$N$171,3,FALSE))</f>
        <v>0</v>
      </c>
      <c r="R92" s="115">
        <f>IF(AVERIAS!$J$2="INVIERNO",VLOOKUP($O92,'H. INV.'!$E$10:$N$271,4,FALSE),VLOOKUP($O92,'H. VER.'!$E$10:$N$171,4,FALSE))</f>
        <v>0</v>
      </c>
      <c r="S92" s="115">
        <f>IF(AVERIAS!$J$2="INVIERNO",VLOOKUP($O92,'H. INV.'!$E$10:$N$271,7,FALSE),VLOOKUP($O92,'H. VER.'!$E$10:$N$171,7,FALSE))</f>
        <v>0</v>
      </c>
      <c r="T92" s="191">
        <f>IF(AVERIAS!$J$2="INVIERNO",VLOOKUP($O92,'H. INV.'!$E$10:$N$271,2,FALSE),VLOOKUP($O92,'H. VER.'!$E$10:$N$171,2,FALSE))</f>
        <v>0</v>
      </c>
      <c r="U92" s="191">
        <f>IF(AVERIAS!$J$2="INVIERNO",VLOOKUP($O92,'H. INV.'!$E$10:$N$271,9,FALSE),VLOOKUP($O92,'H. VER.'!$E$10:$N$171,9,FALSE))</f>
        <v>0</v>
      </c>
      <c r="V92" s="191">
        <f>IF(AVERIAS!$J$2="INVIERNO",VLOOKUP($O92,'H. INV.'!$E$10:$N$271,10,FALSE),VLOOKUP($O92,'H. VER.'!$E$10:$N$171,10,FALSE))</f>
        <v>0</v>
      </c>
      <c r="W92" s="191">
        <f>IF(AVERIAS!$J$2="INVIERNO",VLOOKUP($O92,'H. INV.'!$E$10:$O$271,11,FALSE),VLOOKUP($O92,'H. VER.'!$E$10:$O$171,11,FALSE))</f>
        <v>0</v>
      </c>
      <c r="X92" s="115">
        <f>IF(AVERIAS!$J$2="INVIERNO",VLOOKUP($O92,'H. INV.'!$U$10:$AD$271,3,FALSE),VLOOKUP($O92,'H. VER.'!$U$10:$AD$171,3,FALSE))</f>
        <v>0</v>
      </c>
      <c r="Y92" s="115">
        <f>IF(AVERIAS!$J$2="INVIERNO",VLOOKUP($O92,'H. INV.'!$E$10:$N$271,4,FALSE),VLOOKUP($O92,'H. VER.'!$E$10:$N$171,4,FALSE))</f>
        <v>0</v>
      </c>
      <c r="Z92" s="115">
        <f>IF(AVERIAS!$J$2="INVIERNO",VLOOKUP($O92,'H. INV.'!$U$10:$AD$271,7,FALSE),VLOOKUP($O92,'H. VER.'!$U$10:$AD$171,7,FALSE))</f>
        <v>0</v>
      </c>
      <c r="AA92" s="191">
        <f>IF(AVERIAS!$J$2="INVIERNO",VLOOKUP($O92,'H. INV.'!$U$10:$AD$271,2,FALSE),VLOOKUP($O92,'H. VER.'!$U$10:$AD$171,2,FALSE))</f>
        <v>0</v>
      </c>
      <c r="AB92" s="191">
        <f>IF(AVERIAS!$J$2="INVIERNO",VLOOKUP($O92,'H. INV.'!$U$10:$AD$271,9,FALSE),VLOOKUP($O92,'H. VER.'!$U$10:$AD$171,9,FALSE))</f>
        <v>0</v>
      </c>
      <c r="AC92" s="191">
        <f>IF(AVERIAS!$J$2="INVIERNO",VLOOKUP($O92,'H. INV.'!$U$10:$AD$271,10,FALSE),VLOOKUP($O92,'H. VER.'!$U$10:$AD$171,10,FALSE))</f>
        <v>0</v>
      </c>
      <c r="AD92" s="191">
        <f>IF(AVERIAS!$J$2="INVIERNO",VLOOKUP($O92,'H. INV.'!$U$10:$AE$271,11,FALSE),VLOOKUP($O92,'H. VER.'!$U$10:$AE$171,11,FALSE))</f>
        <v>0</v>
      </c>
      <c r="AE92" s="115">
        <f>IF(AVERIAS!$J$2="INVIERNO",VLOOKUP($O92,'H. INV.'!$AK$10:$AT$271,3,FALSE),VLOOKUP($O92,'H. VER.'!$AK$10:$AT$171,3,FALSE))</f>
        <v>0</v>
      </c>
      <c r="AF92" s="115">
        <f>IF(AVERIAS!$J$2="INVIERNO",VLOOKUP($O92,'H. INV.'!$E$10:$N$271,4,FALSE),VLOOKUP($O92,'H. VER.'!$E$10:$N$171,4,FALSE))</f>
        <v>0</v>
      </c>
      <c r="AG92" s="115">
        <f>IF(AVERIAS!$J$2="INVIERNO",VLOOKUP($O92,'H. INV.'!$AK$10:$AT$271,7,FALSE),VLOOKUP($O92,'H. VER.'!$AK$10:$AT$171,7,FALSE))</f>
        <v>0</v>
      </c>
      <c r="AH92" s="191">
        <f>IF(AVERIAS!$J$2="INVIERNO",VLOOKUP($O92,'H. INV.'!$AK$10:$AT$271,2,FALSE),VLOOKUP($O92,'H. VER.'!$AK$10:$AT$171,2,FALSE))</f>
        <v>0</v>
      </c>
      <c r="AI92" s="191">
        <f>IF(AVERIAS!$J$2="INVIERNO",VLOOKUP($O92,'H. INV.'!$AK$10:$AT$271,9,FALSE),VLOOKUP($O92,'H. VER.'!$AK$10:$AT$171,9,FALSE))</f>
        <v>0</v>
      </c>
      <c r="AJ92" s="191">
        <f>IF(AVERIAS!$J$2="INVIERNO",VLOOKUP($O92,'H. INV.'!$AK$10:$AT$271,10,FALSE),VLOOKUP($O92,'H. VER.'!$AK$10:$AT$171,10,FALSE))</f>
        <v>0</v>
      </c>
      <c r="AK92" s="191">
        <f>IF(AVERIAS!$J$2="INVIERNO",VLOOKUP($O92,'H. INV.'!$AK$10:$AU$271,11,FALSE),VLOOKUP($O92,'H. VER.'!$AK$10:$AU$171,11,FALSE))</f>
        <v>0</v>
      </c>
      <c r="AL92" s="131"/>
      <c r="AP92" s="209" t="str">
        <f t="shared" si="54"/>
        <v/>
      </c>
      <c r="AQ92" s="213">
        <v>88</v>
      </c>
      <c r="AR92" s="214" t="str">
        <f>IF(AVERIAS!$J$2="INVIERNO",IF(ISNA(IF($E$2="LUNES",VLOOKUP(AQ92,'H. INV.'!$E$9:$G$271,3,FALSE),IF($E$2="SABADO",VLOOKUP(AQ92,'H. INV.'!$U$10:$W$271,3,FALSE),VLOOKUP(AQ92,'H. INV.'!$AK$10:$AM$271,3,FALSE)))),"",(IF($E$2="LUNES",VLOOKUP(AQ92,'H. INV.'!$E$9:$G$271,3,FALSE),IF($E$2="SABADO",VLOOKUP(AQ92,'H. INV.'!$U$10:$W$271,3,FALSE),VLOOKUP(AQ92,'H. INV.'!$AK$10:$AM$271,3,FALSE))))),IF(ISNA(IF($E$2="LUNES",VLOOKUP(AQ92,'H. VER.'!$E$9:$G$171,3,FALSE),IF($E$2="SABADO",VLOOKUP(AQ92,'H. VER.'!$U$10:$W$171,3,FALSE),VLOOKUP(AQ92,'H. VER.'!$AK$10:$AM$171,3,FALSE)))),"",(IF($E$2="LUNES",VLOOKUP(AQ92,'H. VER.'!$E$9:$G$171,3,FALSE),IF($E$2="SABADO",VLOOKUP(AQ92,'H. VER.'!$U$10:$W$171,3,FALSE),VLOOKUP(AQ92,'H. VER.'!$AK$10:$AM$171,3,FALSE))))))</f>
        <v/>
      </c>
      <c r="AS92" s="210" t="str">
        <f t="shared" si="40"/>
        <v/>
      </c>
      <c r="AT92" s="211" t="str">
        <f t="shared" si="55"/>
        <v/>
      </c>
      <c r="AU92" s="210" t="str">
        <f t="shared" si="56"/>
        <v/>
      </c>
      <c r="AV92" s="212" t="str">
        <f t="shared" si="57"/>
        <v/>
      </c>
      <c r="AX92" s="319">
        <v>89</v>
      </c>
      <c r="AY92" s="319" t="str">
        <f t="shared" si="41"/>
        <v/>
      </c>
      <c r="AZ92" s="322">
        <f t="shared" ref="AZ92:AZ118" si="58">IF($E$2="LUNES",T93,IF($E$2="SABADO",AA93,AH93))</f>
        <v>0</v>
      </c>
      <c r="BA92" s="319" t="str">
        <f t="shared" si="42"/>
        <v/>
      </c>
      <c r="BB92" s="319" t="str">
        <f t="shared" si="43"/>
        <v/>
      </c>
      <c r="BC92" s="319" t="str">
        <f t="shared" si="44"/>
        <v/>
      </c>
      <c r="BD92" s="321" t="str">
        <f t="shared" si="45"/>
        <v/>
      </c>
      <c r="BE92" s="321" t="str">
        <f t="shared" si="46"/>
        <v/>
      </c>
      <c r="BF92" s="319" t="str">
        <f t="shared" si="47"/>
        <v/>
      </c>
      <c r="BG92" s="316" t="str">
        <f t="shared" si="48"/>
        <v/>
      </c>
      <c r="BH92" s="316" t="str">
        <f t="shared" si="49"/>
        <v/>
      </c>
      <c r="BI92" s="316" t="str">
        <f t="shared" si="50"/>
        <v/>
      </c>
      <c r="BJ92" s="316" t="str">
        <f t="shared" si="51"/>
        <v/>
      </c>
      <c r="BK92" s="316" t="str">
        <f t="shared" si="52"/>
        <v/>
      </c>
      <c r="BL92" s="316" t="str">
        <f t="shared" si="53"/>
        <v/>
      </c>
    </row>
    <row r="93" spans="1:64" ht="12.75" customHeight="1">
      <c r="A93" s="158">
        <f t="shared" si="37"/>
        <v>0</v>
      </c>
      <c r="B93" s="158">
        <f t="shared" si="32"/>
        <v>0</v>
      </c>
      <c r="C93" s="24">
        <f t="shared" si="33"/>
        <v>0</v>
      </c>
      <c r="D93" s="284">
        <f t="shared" si="34"/>
        <v>0</v>
      </c>
      <c r="E93" s="24">
        <f t="shared" si="35"/>
        <v>0</v>
      </c>
      <c r="F93" s="27"/>
      <c r="G93" s="27"/>
      <c r="H93" s="27"/>
      <c r="I93" s="28">
        <f t="shared" si="38"/>
        <v>0</v>
      </c>
      <c r="J93" s="286">
        <f t="shared" si="36"/>
        <v>0</v>
      </c>
      <c r="K93" s="119" t="str">
        <f t="shared" si="39"/>
        <v/>
      </c>
      <c r="L93" s="29">
        <f>LOOKUP($D$2,CUADRO!$G$3:$AK$3,CUADRO!G96:AK96)</f>
        <v>0</v>
      </c>
      <c r="M93" s="30" t="str">
        <f>IF(CUADRO!C96="","",CUADRO!C96)</f>
        <v/>
      </c>
      <c r="N93" s="192">
        <v>33</v>
      </c>
      <c r="O93" s="352" t="str">
        <f t="shared" si="31"/>
        <v/>
      </c>
      <c r="P93" s="356"/>
      <c r="Q93" s="115">
        <f>IF(AVERIAS!$J$2="INVIERNO",VLOOKUP($O93,'H. INV.'!$E$10:$N$271,3,FALSE),VLOOKUP($O93,'H. VER.'!$E$10:$N$171,3,FALSE))</f>
        <v>0</v>
      </c>
      <c r="R93" s="115">
        <f>IF(AVERIAS!$J$2="INVIERNO",VLOOKUP($O93,'H. INV.'!$E$10:$N$271,4,FALSE),VLOOKUP($O93,'H. VER.'!$E$10:$N$171,4,FALSE))</f>
        <v>0</v>
      </c>
      <c r="S93" s="115">
        <f>IF(AVERIAS!$J$2="INVIERNO",VLOOKUP($O93,'H. INV.'!$E$10:$N$271,7,FALSE),VLOOKUP($O93,'H. VER.'!$E$10:$N$171,7,FALSE))</f>
        <v>0</v>
      </c>
      <c r="T93" s="191">
        <f>IF(AVERIAS!$J$2="INVIERNO",VLOOKUP($O93,'H. INV.'!$E$10:$N$271,2,FALSE),VLOOKUP($O93,'H. VER.'!$E$10:$N$171,2,FALSE))</f>
        <v>0</v>
      </c>
      <c r="U93" s="191">
        <f>IF(AVERIAS!$J$2="INVIERNO",VLOOKUP($O93,'H. INV.'!$E$10:$N$271,9,FALSE),VLOOKUP($O93,'H. VER.'!$E$10:$N$171,9,FALSE))</f>
        <v>0</v>
      </c>
      <c r="V93" s="191">
        <f>IF(AVERIAS!$J$2="INVIERNO",VLOOKUP($O93,'H. INV.'!$E$10:$N$271,10,FALSE),VLOOKUP($O93,'H. VER.'!$E$10:$N$171,10,FALSE))</f>
        <v>0</v>
      </c>
      <c r="W93" s="191">
        <f>IF(AVERIAS!$J$2="INVIERNO",VLOOKUP($O93,'H. INV.'!$E$10:$O$271,11,FALSE),VLOOKUP($O93,'H. VER.'!$E$10:$O$171,11,FALSE))</f>
        <v>0</v>
      </c>
      <c r="X93" s="115">
        <f>IF(AVERIAS!$J$2="INVIERNO",VLOOKUP($O93,'H. INV.'!$U$10:$AD$271,3,FALSE),VLOOKUP($O93,'H. VER.'!$U$10:$AD$171,3,FALSE))</f>
        <v>0</v>
      </c>
      <c r="Y93" s="115">
        <f>IF(AVERIAS!$J$2="INVIERNO",VLOOKUP($O93,'H. INV.'!$E$10:$N$271,4,FALSE),VLOOKUP($O93,'H. VER.'!$E$10:$N$171,4,FALSE))</f>
        <v>0</v>
      </c>
      <c r="Z93" s="115">
        <f>IF(AVERIAS!$J$2="INVIERNO",VLOOKUP($O93,'H. INV.'!$U$10:$AD$271,7,FALSE),VLOOKUP($O93,'H. VER.'!$U$10:$AD$171,7,FALSE))</f>
        <v>0</v>
      </c>
      <c r="AA93" s="191">
        <f>IF(AVERIAS!$J$2="INVIERNO",VLOOKUP($O93,'H. INV.'!$U$10:$AD$271,2,FALSE),VLOOKUP($O93,'H. VER.'!$U$10:$AD$171,2,FALSE))</f>
        <v>0</v>
      </c>
      <c r="AB93" s="191">
        <f>IF(AVERIAS!$J$2="INVIERNO",VLOOKUP($O93,'H. INV.'!$U$10:$AD$271,9,FALSE),VLOOKUP($O93,'H. VER.'!$U$10:$AD$171,9,FALSE))</f>
        <v>0</v>
      </c>
      <c r="AC93" s="191">
        <f>IF(AVERIAS!$J$2="INVIERNO",VLOOKUP($O93,'H. INV.'!$U$10:$AD$271,10,FALSE),VLOOKUP($O93,'H. VER.'!$U$10:$AD$171,10,FALSE))</f>
        <v>0</v>
      </c>
      <c r="AD93" s="191">
        <f>IF(AVERIAS!$J$2="INVIERNO",VLOOKUP($O93,'H. INV.'!$U$10:$AE$271,11,FALSE),VLOOKUP($O93,'H. VER.'!$U$10:$AE$171,11,FALSE))</f>
        <v>0</v>
      </c>
      <c r="AE93" s="115">
        <f>IF(AVERIAS!$J$2="INVIERNO",VLOOKUP($O93,'H. INV.'!$AK$10:$AT$271,3,FALSE),VLOOKUP($O93,'H. VER.'!$AK$10:$AT$171,3,FALSE))</f>
        <v>0</v>
      </c>
      <c r="AF93" s="115">
        <f>IF(AVERIAS!$J$2="INVIERNO",VLOOKUP($O93,'H. INV.'!$E$10:$N$271,4,FALSE),VLOOKUP($O93,'H. VER.'!$E$10:$N$171,4,FALSE))</f>
        <v>0</v>
      </c>
      <c r="AG93" s="115">
        <f>IF(AVERIAS!$J$2="INVIERNO",VLOOKUP($O93,'H. INV.'!$AK$10:$AT$271,7,FALSE),VLOOKUP($O93,'H. VER.'!$AK$10:$AT$171,7,FALSE))</f>
        <v>0</v>
      </c>
      <c r="AH93" s="191">
        <f>IF(AVERIAS!$J$2="INVIERNO",VLOOKUP($O93,'H. INV.'!$AK$10:$AT$271,2,FALSE),VLOOKUP($O93,'H. VER.'!$AK$10:$AT$171,2,FALSE))</f>
        <v>0</v>
      </c>
      <c r="AI93" s="191">
        <f>IF(AVERIAS!$J$2="INVIERNO",VLOOKUP($O93,'H. INV.'!$AK$10:$AT$271,9,FALSE),VLOOKUP($O93,'H. VER.'!$AK$10:$AT$171,9,FALSE))</f>
        <v>0</v>
      </c>
      <c r="AJ93" s="191">
        <f>IF(AVERIAS!$J$2="INVIERNO",VLOOKUP($O93,'H. INV.'!$AK$10:$AT$271,10,FALSE),VLOOKUP($O93,'H. VER.'!$AK$10:$AT$171,10,FALSE))</f>
        <v>0</v>
      </c>
      <c r="AK93" s="191">
        <f>IF(AVERIAS!$J$2="INVIERNO",VLOOKUP($O93,'H. INV.'!$AK$10:$AU$271,11,FALSE),VLOOKUP($O93,'H. VER.'!$AK$10:$AU$171,11,FALSE))</f>
        <v>0</v>
      </c>
      <c r="AL93" s="131"/>
      <c r="AP93" s="209" t="str">
        <f t="shared" si="54"/>
        <v/>
      </c>
      <c r="AQ93" s="213">
        <v>89</v>
      </c>
      <c r="AR93" s="214" t="str">
        <f>IF(AVERIAS!$J$2="INVIERNO",IF(ISNA(IF($E$2="LUNES",VLOOKUP(AQ93,'H. INV.'!$E$9:$G$271,3,FALSE),IF($E$2="SABADO",VLOOKUP(AQ93,'H. INV.'!$U$10:$W$271,3,FALSE),VLOOKUP(AQ93,'H. INV.'!$AK$10:$AM$271,3,FALSE)))),"",(IF($E$2="LUNES",VLOOKUP(AQ93,'H. INV.'!$E$9:$G$271,3,FALSE),IF($E$2="SABADO",VLOOKUP(AQ93,'H. INV.'!$U$10:$W$271,3,FALSE),VLOOKUP(AQ93,'H. INV.'!$AK$10:$AM$271,3,FALSE))))),IF(ISNA(IF($E$2="LUNES",VLOOKUP(AQ93,'H. VER.'!$E$9:$G$171,3,FALSE),IF($E$2="SABADO",VLOOKUP(AQ93,'H. VER.'!$U$10:$W$171,3,FALSE),VLOOKUP(AQ93,'H. VER.'!$AK$10:$AM$171,3,FALSE)))),"",(IF($E$2="LUNES",VLOOKUP(AQ93,'H. VER.'!$E$9:$G$171,3,FALSE),IF($E$2="SABADO",VLOOKUP(AQ93,'H. VER.'!$U$10:$W$171,3,FALSE),VLOOKUP(AQ93,'H. VER.'!$AK$10:$AM$171,3,FALSE))))))</f>
        <v/>
      </c>
      <c r="AS93" s="210" t="str">
        <f t="shared" si="40"/>
        <v/>
      </c>
      <c r="AT93" s="211" t="str">
        <f t="shared" si="55"/>
        <v/>
      </c>
      <c r="AU93" s="210" t="str">
        <f t="shared" si="56"/>
        <v/>
      </c>
      <c r="AV93" s="212" t="str">
        <f t="shared" si="57"/>
        <v/>
      </c>
      <c r="AX93" s="319">
        <v>90</v>
      </c>
      <c r="AY93" s="319" t="str">
        <f t="shared" si="41"/>
        <v/>
      </c>
      <c r="AZ93" s="322">
        <f t="shared" si="58"/>
        <v>0</v>
      </c>
      <c r="BA93" s="319" t="str">
        <f t="shared" si="42"/>
        <v/>
      </c>
      <c r="BB93" s="319" t="str">
        <f t="shared" si="43"/>
        <v/>
      </c>
      <c r="BC93" s="319" t="str">
        <f t="shared" si="44"/>
        <v/>
      </c>
      <c r="BD93" s="321" t="str">
        <f t="shared" si="45"/>
        <v/>
      </c>
      <c r="BE93" s="321" t="str">
        <f t="shared" si="46"/>
        <v/>
      </c>
      <c r="BF93" s="319" t="str">
        <f t="shared" si="47"/>
        <v/>
      </c>
      <c r="BG93" s="316" t="str">
        <f t="shared" si="48"/>
        <v/>
      </c>
      <c r="BH93" s="316" t="str">
        <f t="shared" si="49"/>
        <v/>
      </c>
      <c r="BI93" s="316" t="str">
        <f t="shared" si="50"/>
        <v/>
      </c>
      <c r="BJ93" s="316" t="str">
        <f t="shared" si="51"/>
        <v/>
      </c>
      <c r="BK93" s="316" t="str">
        <f t="shared" si="52"/>
        <v/>
      </c>
      <c r="BL93" s="316" t="str">
        <f t="shared" si="53"/>
        <v/>
      </c>
    </row>
    <row r="94" spans="1:64" ht="12.75" customHeight="1">
      <c r="A94" s="158">
        <f t="shared" si="37"/>
        <v>0</v>
      </c>
      <c r="B94" s="158">
        <f t="shared" si="32"/>
        <v>0</v>
      </c>
      <c r="C94" s="24">
        <f t="shared" si="33"/>
        <v>0</v>
      </c>
      <c r="D94" s="284">
        <f t="shared" si="34"/>
        <v>0</v>
      </c>
      <c r="E94" s="24">
        <f t="shared" si="35"/>
        <v>0</v>
      </c>
      <c r="F94" s="27"/>
      <c r="G94" s="27"/>
      <c r="H94" s="27"/>
      <c r="I94" s="28">
        <f t="shared" si="38"/>
        <v>0</v>
      </c>
      <c r="J94" s="286">
        <f t="shared" si="36"/>
        <v>0</v>
      </c>
      <c r="K94" s="119" t="str">
        <f t="shared" si="39"/>
        <v/>
      </c>
      <c r="L94" s="29">
        <f>LOOKUP($D$2,CUADRO!$G$3:$AK$3,CUADRO!G97:AK97)</f>
        <v>0</v>
      </c>
      <c r="M94" s="30" t="str">
        <f>IF(CUADRO!C97="","",CUADRO!C97)</f>
        <v/>
      </c>
      <c r="N94" s="192">
        <v>34</v>
      </c>
      <c r="O94" s="352" t="str">
        <f t="shared" si="31"/>
        <v/>
      </c>
      <c r="P94" s="356"/>
      <c r="Q94" s="115">
        <f>IF(AVERIAS!$J$2="INVIERNO",VLOOKUP($O94,'H. INV.'!$E$10:$N$271,3,FALSE),VLOOKUP($O94,'H. VER.'!$E$10:$N$171,3,FALSE))</f>
        <v>0</v>
      </c>
      <c r="R94" s="115">
        <f>IF(AVERIAS!$J$2="INVIERNO",VLOOKUP($O94,'H. INV.'!$E$10:$N$271,4,FALSE),VLOOKUP($O94,'H. VER.'!$E$10:$N$171,4,FALSE))</f>
        <v>0</v>
      </c>
      <c r="S94" s="115">
        <f>IF(AVERIAS!$J$2="INVIERNO",VLOOKUP($O94,'H. INV.'!$E$10:$N$271,7,FALSE),VLOOKUP($O94,'H. VER.'!$E$10:$N$171,7,FALSE))</f>
        <v>0</v>
      </c>
      <c r="T94" s="191">
        <f>IF(AVERIAS!$J$2="INVIERNO",VLOOKUP($O94,'H. INV.'!$E$10:$N$271,2,FALSE),VLOOKUP($O94,'H. VER.'!$E$10:$N$171,2,FALSE))</f>
        <v>0</v>
      </c>
      <c r="U94" s="191">
        <f>IF(AVERIAS!$J$2="INVIERNO",VLOOKUP($O94,'H. INV.'!$E$10:$N$271,9,FALSE),VLOOKUP($O94,'H. VER.'!$E$10:$N$171,9,FALSE))</f>
        <v>0</v>
      </c>
      <c r="V94" s="191">
        <f>IF(AVERIAS!$J$2="INVIERNO",VLOOKUP($O94,'H. INV.'!$E$10:$N$271,10,FALSE),VLOOKUP($O94,'H. VER.'!$E$10:$N$171,10,FALSE))</f>
        <v>0</v>
      </c>
      <c r="W94" s="191">
        <f>IF(AVERIAS!$J$2="INVIERNO",VLOOKUP($O94,'H. INV.'!$E$10:$O$271,11,FALSE),VLOOKUP($O94,'H. VER.'!$E$10:$O$171,11,FALSE))</f>
        <v>0</v>
      </c>
      <c r="X94" s="115">
        <f>IF(AVERIAS!$J$2="INVIERNO",VLOOKUP($O94,'H. INV.'!$U$10:$AD$271,3,FALSE),VLOOKUP($O94,'H. VER.'!$U$10:$AD$171,3,FALSE))</f>
        <v>0</v>
      </c>
      <c r="Y94" s="115">
        <f>IF(AVERIAS!$J$2="INVIERNO",VLOOKUP($O94,'H. INV.'!$E$10:$N$271,4,FALSE),VLOOKUP($O94,'H. VER.'!$E$10:$N$171,4,FALSE))</f>
        <v>0</v>
      </c>
      <c r="Z94" s="115">
        <f>IF(AVERIAS!$J$2="INVIERNO",VLOOKUP($O94,'H. INV.'!$U$10:$AD$271,7,FALSE),VLOOKUP($O94,'H. VER.'!$U$10:$AD$171,7,FALSE))</f>
        <v>0</v>
      </c>
      <c r="AA94" s="191">
        <f>IF(AVERIAS!$J$2="INVIERNO",VLOOKUP($O94,'H. INV.'!$U$10:$AD$271,2,FALSE),VLOOKUP($O94,'H. VER.'!$U$10:$AD$171,2,FALSE))</f>
        <v>0</v>
      </c>
      <c r="AB94" s="191">
        <f>IF(AVERIAS!$J$2="INVIERNO",VLOOKUP($O94,'H. INV.'!$U$10:$AD$271,9,FALSE),VLOOKUP($O94,'H. VER.'!$U$10:$AD$171,9,FALSE))</f>
        <v>0</v>
      </c>
      <c r="AC94" s="191">
        <f>IF(AVERIAS!$J$2="INVIERNO",VLOOKUP($O94,'H. INV.'!$U$10:$AD$271,10,FALSE),VLOOKUP($O94,'H. VER.'!$U$10:$AD$171,10,FALSE))</f>
        <v>0</v>
      </c>
      <c r="AD94" s="191">
        <f>IF(AVERIAS!$J$2="INVIERNO",VLOOKUP($O94,'H. INV.'!$U$10:$AE$271,11,FALSE),VLOOKUP($O94,'H. VER.'!$U$10:$AE$171,11,FALSE))</f>
        <v>0</v>
      </c>
      <c r="AE94" s="115">
        <f>IF(AVERIAS!$J$2="INVIERNO",VLOOKUP($O94,'H. INV.'!$AK$10:$AT$271,3,FALSE),VLOOKUP($O94,'H. VER.'!$AK$10:$AT$171,3,FALSE))</f>
        <v>0</v>
      </c>
      <c r="AF94" s="115">
        <f>IF(AVERIAS!$J$2="INVIERNO",VLOOKUP($O94,'H. INV.'!$E$10:$N$271,4,FALSE),VLOOKUP($O94,'H. VER.'!$E$10:$N$171,4,FALSE))</f>
        <v>0</v>
      </c>
      <c r="AG94" s="115">
        <f>IF(AVERIAS!$J$2="INVIERNO",VLOOKUP($O94,'H. INV.'!$AK$10:$AT$271,7,FALSE),VLOOKUP($O94,'H. VER.'!$AK$10:$AT$171,7,FALSE))</f>
        <v>0</v>
      </c>
      <c r="AH94" s="191">
        <f>IF(AVERIAS!$J$2="INVIERNO",VLOOKUP($O94,'H. INV.'!$AK$10:$AT$271,2,FALSE),VLOOKUP($O94,'H. VER.'!$AK$10:$AT$171,2,FALSE))</f>
        <v>0</v>
      </c>
      <c r="AI94" s="191">
        <f>IF(AVERIAS!$J$2="INVIERNO",VLOOKUP($O94,'H. INV.'!$AK$10:$AT$271,9,FALSE),VLOOKUP($O94,'H. VER.'!$AK$10:$AT$171,9,FALSE))</f>
        <v>0</v>
      </c>
      <c r="AJ94" s="191">
        <f>IF(AVERIAS!$J$2="INVIERNO",VLOOKUP($O94,'H. INV.'!$AK$10:$AT$271,10,FALSE),VLOOKUP($O94,'H. VER.'!$AK$10:$AT$171,10,FALSE))</f>
        <v>0</v>
      </c>
      <c r="AK94" s="191">
        <f>IF(AVERIAS!$J$2="INVIERNO",VLOOKUP($O94,'H. INV.'!$AK$10:$AU$271,11,FALSE),VLOOKUP($O94,'H. VER.'!$AK$10:$AU$171,11,FALSE))</f>
        <v>0</v>
      </c>
      <c r="AL94" s="131"/>
      <c r="AP94" s="209" t="str">
        <f t="shared" si="54"/>
        <v/>
      </c>
      <c r="AQ94" s="213">
        <v>90</v>
      </c>
      <c r="AR94" s="214" t="str">
        <f>IF(AVERIAS!$J$2="INVIERNO",IF(ISNA(IF($E$2="LUNES",VLOOKUP(AQ94,'H. INV.'!$E$9:$G$271,3,FALSE),IF($E$2="SABADO",VLOOKUP(AQ94,'H. INV.'!$U$10:$W$271,3,FALSE),VLOOKUP(AQ94,'H. INV.'!$AK$10:$AM$271,3,FALSE)))),"",(IF($E$2="LUNES",VLOOKUP(AQ94,'H. INV.'!$E$9:$G$271,3,FALSE),IF($E$2="SABADO",VLOOKUP(AQ94,'H. INV.'!$U$10:$W$271,3,FALSE),VLOOKUP(AQ94,'H. INV.'!$AK$10:$AM$271,3,FALSE))))),IF(ISNA(IF($E$2="LUNES",VLOOKUP(AQ94,'H. VER.'!$E$9:$G$171,3,FALSE),IF($E$2="SABADO",VLOOKUP(AQ94,'H. VER.'!$U$10:$W$171,3,FALSE),VLOOKUP(AQ94,'H. VER.'!$AK$10:$AM$171,3,FALSE)))),"",(IF($E$2="LUNES",VLOOKUP(AQ94,'H. VER.'!$E$9:$G$171,3,FALSE),IF($E$2="SABADO",VLOOKUP(AQ94,'H. VER.'!$U$10:$W$171,3,FALSE),VLOOKUP(AQ94,'H. VER.'!$AK$10:$AM$171,3,FALSE))))))</f>
        <v/>
      </c>
      <c r="AS94" s="210" t="str">
        <f t="shared" si="40"/>
        <v/>
      </c>
      <c r="AT94" s="211" t="str">
        <f t="shared" si="55"/>
        <v/>
      </c>
      <c r="AU94" s="210" t="str">
        <f t="shared" si="56"/>
        <v/>
      </c>
      <c r="AV94" s="212" t="str">
        <f t="shared" si="57"/>
        <v/>
      </c>
      <c r="AX94" s="319">
        <v>91</v>
      </c>
      <c r="AY94" s="319" t="str">
        <f t="shared" si="41"/>
        <v/>
      </c>
      <c r="AZ94" s="322">
        <f t="shared" si="58"/>
        <v>0</v>
      </c>
      <c r="BA94" s="319" t="str">
        <f t="shared" si="42"/>
        <v/>
      </c>
      <c r="BB94" s="319" t="str">
        <f t="shared" si="43"/>
        <v/>
      </c>
      <c r="BC94" s="319" t="str">
        <f t="shared" si="44"/>
        <v/>
      </c>
      <c r="BD94" s="321" t="str">
        <f t="shared" si="45"/>
        <v/>
      </c>
      <c r="BE94" s="321" t="str">
        <f t="shared" si="46"/>
        <v/>
      </c>
      <c r="BF94" s="319" t="str">
        <f t="shared" si="47"/>
        <v/>
      </c>
      <c r="BG94" s="316" t="str">
        <f t="shared" si="48"/>
        <v/>
      </c>
      <c r="BH94" s="316" t="str">
        <f t="shared" si="49"/>
        <v/>
      </c>
      <c r="BI94" s="316" t="str">
        <f t="shared" si="50"/>
        <v/>
      </c>
      <c r="BJ94" s="316" t="str">
        <f t="shared" si="51"/>
        <v/>
      </c>
      <c r="BK94" s="316" t="str">
        <f t="shared" si="52"/>
        <v/>
      </c>
      <c r="BL94" s="316" t="str">
        <f t="shared" si="53"/>
        <v/>
      </c>
    </row>
    <row r="95" spans="1:64" ht="12.75" customHeight="1">
      <c r="A95" s="158">
        <f t="shared" si="37"/>
        <v>0</v>
      </c>
      <c r="B95" s="158">
        <f t="shared" ref="B95:B117" si="59">IF($E$2="LUNES",S93,IF($E$2="SABADO",Z93,AG93))</f>
        <v>0</v>
      </c>
      <c r="C95" s="24">
        <f t="shared" ref="C95:C117" si="60">IF($E$2="LUNES",T93,IF($E$2="SABADO",AA93,AH93))</f>
        <v>0</v>
      </c>
      <c r="D95" s="284">
        <f t="shared" ref="D95:D117" si="61">IF($E$2="LUNES",U93,IF($E$2="SABADO",AB93,AI93))</f>
        <v>0</v>
      </c>
      <c r="E95" s="24">
        <f t="shared" ref="E95:E117" si="62">IF($E$2="LUNES",V93,IF($E$2="SABADO",AC93,AJ93))</f>
        <v>0</v>
      </c>
      <c r="F95" s="27"/>
      <c r="G95" s="27"/>
      <c r="H95" s="27"/>
      <c r="I95" s="28">
        <f t="shared" si="38"/>
        <v>0</v>
      </c>
      <c r="J95" s="286">
        <f t="shared" ref="J95:J117" si="63">IF(C95=0,0,IF(ISNA(VLOOKUP(C95,$L:$M,2,FALSE)),"S/A",(VLOOKUP(C95,$L:$M,2,FALSE))))</f>
        <v>0</v>
      </c>
      <c r="K95" s="119" t="str">
        <f t="shared" si="39"/>
        <v/>
      </c>
      <c r="L95" s="29">
        <f>LOOKUP($D$2,CUADRO!$G$3:$AK$3,CUADRO!G98:AK98)</f>
        <v>0</v>
      </c>
      <c r="M95" s="30" t="str">
        <f>IF(CUADRO!C98="","",CUADRO!C98)</f>
        <v/>
      </c>
      <c r="N95" s="192">
        <v>35</v>
      </c>
      <c r="O95" s="352" t="str">
        <f t="shared" si="31"/>
        <v/>
      </c>
      <c r="P95" s="356"/>
      <c r="Q95" s="115">
        <f>IF(AVERIAS!$J$2="INVIERNO",VLOOKUP($O95,'H. INV.'!$E$10:$N$271,3,FALSE),VLOOKUP($O95,'H. VER.'!$E$10:$N$171,3,FALSE))</f>
        <v>0</v>
      </c>
      <c r="R95" s="115">
        <f>IF(AVERIAS!$J$2="INVIERNO",VLOOKUP($O95,'H. INV.'!$E$10:$N$271,4,FALSE),VLOOKUP($O95,'H. VER.'!$E$10:$N$171,4,FALSE))</f>
        <v>0</v>
      </c>
      <c r="S95" s="115">
        <f>IF(AVERIAS!$J$2="INVIERNO",VLOOKUP($O95,'H. INV.'!$E$10:$N$271,7,FALSE),VLOOKUP($O95,'H. VER.'!$E$10:$N$171,7,FALSE))</f>
        <v>0</v>
      </c>
      <c r="T95" s="191">
        <f>IF(AVERIAS!$J$2="INVIERNO",VLOOKUP($O95,'H. INV.'!$E$10:$N$271,2,FALSE),VLOOKUP($O95,'H. VER.'!$E$10:$N$171,2,FALSE))</f>
        <v>0</v>
      </c>
      <c r="U95" s="191">
        <f>IF(AVERIAS!$J$2="INVIERNO",VLOOKUP($O95,'H. INV.'!$E$10:$N$271,9,FALSE),VLOOKUP($O95,'H. VER.'!$E$10:$N$171,9,FALSE))</f>
        <v>0</v>
      </c>
      <c r="V95" s="191">
        <f>IF(AVERIAS!$J$2="INVIERNO",VLOOKUP($O95,'H. INV.'!$E$10:$N$271,10,FALSE),VLOOKUP($O95,'H. VER.'!$E$10:$N$171,10,FALSE))</f>
        <v>0</v>
      </c>
      <c r="W95" s="191">
        <f>IF(AVERIAS!$J$2="INVIERNO",VLOOKUP($O95,'H. INV.'!$E$10:$O$271,11,FALSE),VLOOKUP($O95,'H. VER.'!$E$10:$O$171,11,FALSE))</f>
        <v>0</v>
      </c>
      <c r="X95" s="115">
        <f>IF(AVERIAS!$J$2="INVIERNO",VLOOKUP($O95,'H. INV.'!$U$10:$AD$271,3,FALSE),VLOOKUP($O95,'H. VER.'!$U$10:$AD$171,3,FALSE))</f>
        <v>0</v>
      </c>
      <c r="Y95" s="115">
        <f>IF(AVERIAS!$J$2="INVIERNO",VLOOKUP($O95,'H. INV.'!$E$10:$N$271,4,FALSE),VLOOKUP($O95,'H. VER.'!$E$10:$N$171,4,FALSE))</f>
        <v>0</v>
      </c>
      <c r="Z95" s="115">
        <f>IF(AVERIAS!$J$2="INVIERNO",VLOOKUP($O95,'H. INV.'!$U$10:$AD$271,7,FALSE),VLOOKUP($O95,'H. VER.'!$U$10:$AD$171,7,FALSE))</f>
        <v>0</v>
      </c>
      <c r="AA95" s="191">
        <f>IF(AVERIAS!$J$2="INVIERNO",VLOOKUP($O95,'H. INV.'!$U$10:$AD$271,2,FALSE),VLOOKUP($O95,'H. VER.'!$U$10:$AD$171,2,FALSE))</f>
        <v>0</v>
      </c>
      <c r="AB95" s="191">
        <f>IF(AVERIAS!$J$2="INVIERNO",VLOOKUP($O95,'H. INV.'!$U$10:$AD$271,9,FALSE),VLOOKUP($O95,'H. VER.'!$U$10:$AD$171,9,FALSE))</f>
        <v>0</v>
      </c>
      <c r="AC95" s="191">
        <f>IF(AVERIAS!$J$2="INVIERNO",VLOOKUP($O95,'H. INV.'!$U$10:$AD$271,10,FALSE),VLOOKUP($O95,'H. VER.'!$U$10:$AD$171,10,FALSE))</f>
        <v>0</v>
      </c>
      <c r="AD95" s="191">
        <f>IF(AVERIAS!$J$2="INVIERNO",VLOOKUP($O95,'H. INV.'!$U$10:$AE$271,11,FALSE),VLOOKUP($O95,'H. VER.'!$U$10:$AE$171,11,FALSE))</f>
        <v>0</v>
      </c>
      <c r="AE95" s="115">
        <f>IF(AVERIAS!$J$2="INVIERNO",VLOOKUP($O95,'H. INV.'!$AK$10:$AT$271,3,FALSE),VLOOKUP($O95,'H. VER.'!$AK$10:$AT$171,3,FALSE))</f>
        <v>0</v>
      </c>
      <c r="AF95" s="115">
        <f>IF(AVERIAS!$J$2="INVIERNO",VLOOKUP($O95,'H. INV.'!$E$10:$N$271,4,FALSE),VLOOKUP($O95,'H. VER.'!$E$10:$N$171,4,FALSE))</f>
        <v>0</v>
      </c>
      <c r="AG95" s="115">
        <f>IF(AVERIAS!$J$2="INVIERNO",VLOOKUP($O95,'H. INV.'!$AK$10:$AT$271,7,FALSE),VLOOKUP($O95,'H. VER.'!$AK$10:$AT$171,7,FALSE))</f>
        <v>0</v>
      </c>
      <c r="AH95" s="191">
        <f>IF(AVERIAS!$J$2="INVIERNO",VLOOKUP($O95,'H. INV.'!$AK$10:$AT$271,2,FALSE),VLOOKUP($O95,'H. VER.'!$AK$10:$AT$171,2,FALSE))</f>
        <v>0</v>
      </c>
      <c r="AI95" s="191">
        <f>IF(AVERIAS!$J$2="INVIERNO",VLOOKUP($O95,'H. INV.'!$AK$10:$AT$271,9,FALSE),VLOOKUP($O95,'H. VER.'!$AK$10:$AT$171,9,FALSE))</f>
        <v>0</v>
      </c>
      <c r="AJ95" s="191">
        <f>IF(AVERIAS!$J$2="INVIERNO",VLOOKUP($O95,'H. INV.'!$AK$10:$AT$271,10,FALSE),VLOOKUP($O95,'H. VER.'!$AK$10:$AT$171,10,FALSE))</f>
        <v>0</v>
      </c>
      <c r="AK95" s="191">
        <f>IF(AVERIAS!$J$2="INVIERNO",VLOOKUP($O95,'H. INV.'!$AK$10:$AU$271,11,FALSE),VLOOKUP($O95,'H. VER.'!$AK$10:$AU$171,11,FALSE))</f>
        <v>0</v>
      </c>
      <c r="AL95" s="131"/>
      <c r="AP95" s="209" t="str">
        <f t="shared" si="54"/>
        <v/>
      </c>
      <c r="AQ95" s="213">
        <v>91</v>
      </c>
      <c r="AR95" s="214" t="str">
        <f>IF(AVERIAS!$J$2="INVIERNO",IF(ISNA(IF($E$2="LUNES",VLOOKUP(AQ95,'H. INV.'!$E$9:$G$271,3,FALSE),IF($E$2="SABADO",VLOOKUP(AQ95,'H. INV.'!$U$10:$W$271,3,FALSE),VLOOKUP(AQ95,'H. INV.'!$AK$10:$AM$271,3,FALSE)))),"",(IF($E$2="LUNES",VLOOKUP(AQ95,'H. INV.'!$E$9:$G$271,3,FALSE),IF($E$2="SABADO",VLOOKUP(AQ95,'H. INV.'!$U$10:$W$271,3,FALSE),VLOOKUP(AQ95,'H. INV.'!$AK$10:$AM$271,3,FALSE))))),IF(ISNA(IF($E$2="LUNES",VLOOKUP(AQ95,'H. VER.'!$E$9:$G$171,3,FALSE),IF($E$2="SABADO",VLOOKUP(AQ95,'H. VER.'!$U$10:$W$171,3,FALSE),VLOOKUP(AQ95,'H. VER.'!$AK$10:$AM$171,3,FALSE)))),"",(IF($E$2="LUNES",VLOOKUP(AQ95,'H. VER.'!$E$9:$G$171,3,FALSE),IF($E$2="SABADO",VLOOKUP(AQ95,'H. VER.'!$U$10:$W$171,3,FALSE),VLOOKUP(AQ95,'H. VER.'!$AK$10:$AM$171,3,FALSE))))))</f>
        <v/>
      </c>
      <c r="AS95" s="210" t="str">
        <f t="shared" si="40"/>
        <v/>
      </c>
      <c r="AT95" s="211" t="str">
        <f t="shared" si="55"/>
        <v/>
      </c>
      <c r="AU95" s="210" t="str">
        <f t="shared" si="56"/>
        <v/>
      </c>
      <c r="AV95" s="212" t="str">
        <f t="shared" si="57"/>
        <v/>
      </c>
      <c r="AX95" s="319">
        <v>92</v>
      </c>
      <c r="AY95" s="319" t="str">
        <f t="shared" si="41"/>
        <v/>
      </c>
      <c r="AZ95" s="322">
        <f t="shared" si="58"/>
        <v>0</v>
      </c>
      <c r="BA95" s="319" t="str">
        <f t="shared" si="42"/>
        <v/>
      </c>
      <c r="BB95" s="319" t="str">
        <f t="shared" si="43"/>
        <v/>
      </c>
      <c r="BC95" s="319" t="str">
        <f t="shared" si="44"/>
        <v/>
      </c>
      <c r="BD95" s="321" t="str">
        <f t="shared" si="45"/>
        <v/>
      </c>
      <c r="BE95" s="321" t="str">
        <f t="shared" si="46"/>
        <v/>
      </c>
      <c r="BF95" s="319" t="str">
        <f t="shared" si="47"/>
        <v/>
      </c>
      <c r="BG95" s="316" t="str">
        <f t="shared" si="48"/>
        <v/>
      </c>
      <c r="BH95" s="316" t="str">
        <f t="shared" si="49"/>
        <v/>
      </c>
      <c r="BI95" s="316" t="str">
        <f t="shared" si="50"/>
        <v/>
      </c>
      <c r="BJ95" s="316" t="str">
        <f t="shared" si="51"/>
        <v/>
      </c>
      <c r="BK95" s="316" t="str">
        <f t="shared" si="52"/>
        <v/>
      </c>
      <c r="BL95" s="316" t="str">
        <f t="shared" si="53"/>
        <v/>
      </c>
    </row>
    <row r="96" spans="1:64" ht="12.75" customHeight="1">
      <c r="A96" s="158">
        <f t="shared" si="37"/>
        <v>0</v>
      </c>
      <c r="B96" s="158">
        <f t="shared" si="59"/>
        <v>0</v>
      </c>
      <c r="C96" s="24">
        <f t="shared" si="60"/>
        <v>0</v>
      </c>
      <c r="D96" s="284">
        <f t="shared" si="61"/>
        <v>0</v>
      </c>
      <c r="E96" s="24">
        <f t="shared" si="62"/>
        <v>0</v>
      </c>
      <c r="F96" s="27"/>
      <c r="G96" s="27"/>
      <c r="H96" s="27"/>
      <c r="I96" s="28">
        <f t="shared" si="38"/>
        <v>0</v>
      </c>
      <c r="J96" s="286">
        <f t="shared" si="63"/>
        <v>0</v>
      </c>
      <c r="K96" s="119" t="str">
        <f t="shared" si="39"/>
        <v/>
      </c>
      <c r="L96" s="29">
        <f>LOOKUP($D$2,CUADRO!$G$3:$AK$3,CUADRO!G99:AK99)</f>
        <v>0</v>
      </c>
      <c r="M96" s="30" t="str">
        <f>IF(CUADRO!C99="","",CUADRO!C99)</f>
        <v/>
      </c>
      <c r="N96" s="192">
        <v>36</v>
      </c>
      <c r="O96" s="352" t="str">
        <f t="shared" si="31"/>
        <v/>
      </c>
      <c r="P96" s="356"/>
      <c r="Q96" s="115">
        <f>IF(AVERIAS!$J$2="INVIERNO",VLOOKUP($O96,'H. INV.'!$E$10:$N$271,3,FALSE),VLOOKUP($O96,'H. VER.'!$E$10:$N$171,3,FALSE))</f>
        <v>0</v>
      </c>
      <c r="R96" s="115">
        <f>IF(AVERIAS!$J$2="INVIERNO",VLOOKUP($O96,'H. INV.'!$E$10:$N$271,4,FALSE),VLOOKUP($O96,'H. VER.'!$E$10:$N$171,4,FALSE))</f>
        <v>0</v>
      </c>
      <c r="S96" s="115">
        <f>IF(AVERIAS!$J$2="INVIERNO",VLOOKUP($O96,'H. INV.'!$E$10:$N$271,7,FALSE),VLOOKUP($O96,'H. VER.'!$E$10:$N$171,7,FALSE))</f>
        <v>0</v>
      </c>
      <c r="T96" s="191">
        <f>IF(AVERIAS!$J$2="INVIERNO",VLOOKUP($O96,'H. INV.'!$E$10:$N$271,2,FALSE),VLOOKUP($O96,'H. VER.'!$E$10:$N$171,2,FALSE))</f>
        <v>0</v>
      </c>
      <c r="U96" s="191">
        <f>IF(AVERIAS!$J$2="INVIERNO",VLOOKUP($O96,'H. INV.'!$E$10:$N$271,9,FALSE),VLOOKUP($O96,'H. VER.'!$E$10:$N$171,9,FALSE))</f>
        <v>0</v>
      </c>
      <c r="V96" s="191">
        <f>IF(AVERIAS!$J$2="INVIERNO",VLOOKUP($O96,'H. INV.'!$E$10:$N$271,10,FALSE),VLOOKUP($O96,'H. VER.'!$E$10:$N$171,10,FALSE))</f>
        <v>0</v>
      </c>
      <c r="W96" s="191">
        <f>IF(AVERIAS!$J$2="INVIERNO",VLOOKUP($O96,'H. INV.'!$E$10:$O$271,11,FALSE),VLOOKUP($O96,'H. VER.'!$E$10:$O$171,11,FALSE))</f>
        <v>0</v>
      </c>
      <c r="X96" s="115">
        <f>IF(AVERIAS!$J$2="INVIERNO",VLOOKUP($O96,'H. INV.'!$U$10:$AD$271,3,FALSE),VLOOKUP($O96,'H. VER.'!$U$10:$AD$171,3,FALSE))</f>
        <v>0</v>
      </c>
      <c r="Y96" s="115">
        <f>IF(AVERIAS!$J$2="INVIERNO",VLOOKUP($O96,'H. INV.'!$E$10:$N$271,4,FALSE),VLOOKUP($O96,'H. VER.'!$E$10:$N$171,4,FALSE))</f>
        <v>0</v>
      </c>
      <c r="Z96" s="115">
        <f>IF(AVERIAS!$J$2="INVIERNO",VLOOKUP($O96,'H. INV.'!$U$10:$AD$271,7,FALSE),VLOOKUP($O96,'H. VER.'!$U$10:$AD$171,7,FALSE))</f>
        <v>0</v>
      </c>
      <c r="AA96" s="191">
        <f>IF(AVERIAS!$J$2="INVIERNO",VLOOKUP($O96,'H. INV.'!$U$10:$AD$271,2,FALSE),VLOOKUP($O96,'H. VER.'!$U$10:$AD$171,2,FALSE))</f>
        <v>0</v>
      </c>
      <c r="AB96" s="191">
        <f>IF(AVERIAS!$J$2="INVIERNO",VLOOKUP($O96,'H. INV.'!$U$10:$AD$271,9,FALSE),VLOOKUP($O96,'H. VER.'!$U$10:$AD$171,9,FALSE))</f>
        <v>0</v>
      </c>
      <c r="AC96" s="191">
        <f>IF(AVERIAS!$J$2="INVIERNO",VLOOKUP($O96,'H. INV.'!$U$10:$AD$271,10,FALSE),VLOOKUP($O96,'H. VER.'!$U$10:$AD$171,10,FALSE))</f>
        <v>0</v>
      </c>
      <c r="AD96" s="191">
        <f>IF(AVERIAS!$J$2="INVIERNO",VLOOKUP($O96,'H. INV.'!$U$10:$AE$271,11,FALSE),VLOOKUP($O96,'H. VER.'!$U$10:$AE$171,11,FALSE))</f>
        <v>0</v>
      </c>
      <c r="AE96" s="115">
        <f>IF(AVERIAS!$J$2="INVIERNO",VLOOKUP($O96,'H. INV.'!$AK$10:$AT$271,3,FALSE),VLOOKUP($O96,'H. VER.'!$AK$10:$AT$171,3,FALSE))</f>
        <v>0</v>
      </c>
      <c r="AF96" s="115">
        <f>IF(AVERIAS!$J$2="INVIERNO",VLOOKUP($O96,'H. INV.'!$E$10:$N$271,4,FALSE),VLOOKUP($O96,'H. VER.'!$E$10:$N$171,4,FALSE))</f>
        <v>0</v>
      </c>
      <c r="AG96" s="115">
        <f>IF(AVERIAS!$J$2="INVIERNO",VLOOKUP($O96,'H. INV.'!$AK$10:$AT$271,7,FALSE),VLOOKUP($O96,'H. VER.'!$AK$10:$AT$171,7,FALSE))</f>
        <v>0</v>
      </c>
      <c r="AH96" s="191">
        <f>IF(AVERIAS!$J$2="INVIERNO",VLOOKUP($O96,'H. INV.'!$AK$10:$AT$271,2,FALSE),VLOOKUP($O96,'H. VER.'!$AK$10:$AT$171,2,FALSE))</f>
        <v>0</v>
      </c>
      <c r="AI96" s="191">
        <f>IF(AVERIAS!$J$2="INVIERNO",VLOOKUP($O96,'H. INV.'!$AK$10:$AT$271,9,FALSE),VLOOKUP($O96,'H. VER.'!$AK$10:$AT$171,9,FALSE))</f>
        <v>0</v>
      </c>
      <c r="AJ96" s="191">
        <f>IF(AVERIAS!$J$2="INVIERNO",VLOOKUP($O96,'H. INV.'!$AK$10:$AT$271,10,FALSE),VLOOKUP($O96,'H. VER.'!$AK$10:$AT$171,10,FALSE))</f>
        <v>0</v>
      </c>
      <c r="AK96" s="191">
        <f>IF(AVERIAS!$J$2="INVIERNO",VLOOKUP($O96,'H. INV.'!$AK$10:$AU$271,11,FALSE),VLOOKUP($O96,'H. VER.'!$AK$10:$AU$171,11,FALSE))</f>
        <v>0</v>
      </c>
      <c r="AL96" s="131"/>
      <c r="AP96" s="209" t="str">
        <f t="shared" si="54"/>
        <v/>
      </c>
      <c r="AQ96" s="213">
        <v>92</v>
      </c>
      <c r="AR96" s="214" t="str">
        <f>IF(AVERIAS!$J$2="INVIERNO",IF(ISNA(IF($E$2="LUNES",VLOOKUP(AQ96,'H. INV.'!$E$9:$G$271,3,FALSE),IF($E$2="SABADO",VLOOKUP(AQ96,'H. INV.'!$U$10:$W$271,3,FALSE),VLOOKUP(AQ96,'H. INV.'!$AK$10:$AM$271,3,FALSE)))),"",(IF($E$2="LUNES",VLOOKUP(AQ96,'H. INV.'!$E$9:$G$271,3,FALSE),IF($E$2="SABADO",VLOOKUP(AQ96,'H. INV.'!$U$10:$W$271,3,FALSE),VLOOKUP(AQ96,'H. INV.'!$AK$10:$AM$271,3,FALSE))))),IF(ISNA(IF($E$2="LUNES",VLOOKUP(AQ96,'H. VER.'!$E$9:$G$171,3,FALSE),IF($E$2="SABADO",VLOOKUP(AQ96,'H. VER.'!$U$10:$W$171,3,FALSE),VLOOKUP(AQ96,'H. VER.'!$AK$10:$AM$171,3,FALSE)))),"",(IF($E$2="LUNES",VLOOKUP(AQ96,'H. VER.'!$E$9:$G$171,3,FALSE),IF($E$2="SABADO",VLOOKUP(AQ96,'H. VER.'!$U$10:$W$171,3,FALSE),VLOOKUP(AQ96,'H. VER.'!$AK$10:$AM$171,3,FALSE))))))</f>
        <v/>
      </c>
      <c r="AS96" s="210" t="str">
        <f t="shared" si="40"/>
        <v/>
      </c>
      <c r="AT96" s="211" t="str">
        <f t="shared" si="55"/>
        <v/>
      </c>
      <c r="AU96" s="210" t="str">
        <f t="shared" si="56"/>
        <v/>
      </c>
      <c r="AV96" s="212" t="str">
        <f t="shared" si="57"/>
        <v/>
      </c>
      <c r="AX96" s="319">
        <v>93</v>
      </c>
      <c r="AY96" s="319" t="str">
        <f t="shared" si="41"/>
        <v/>
      </c>
      <c r="AZ96" s="322">
        <f t="shared" si="58"/>
        <v>0</v>
      </c>
      <c r="BA96" s="319" t="str">
        <f t="shared" si="42"/>
        <v/>
      </c>
      <c r="BB96" s="319" t="str">
        <f t="shared" si="43"/>
        <v/>
      </c>
      <c r="BC96" s="319" t="str">
        <f t="shared" si="44"/>
        <v/>
      </c>
      <c r="BD96" s="321" t="str">
        <f t="shared" si="45"/>
        <v/>
      </c>
      <c r="BE96" s="321" t="str">
        <f t="shared" si="46"/>
        <v/>
      </c>
      <c r="BF96" s="319" t="str">
        <f t="shared" si="47"/>
        <v/>
      </c>
      <c r="BG96" s="316" t="str">
        <f t="shared" si="48"/>
        <v/>
      </c>
      <c r="BH96" s="316" t="str">
        <f t="shared" si="49"/>
        <v/>
      </c>
      <c r="BI96" s="316" t="str">
        <f t="shared" si="50"/>
        <v/>
      </c>
      <c r="BJ96" s="316" t="str">
        <f t="shared" si="51"/>
        <v/>
      </c>
      <c r="BK96" s="316" t="str">
        <f t="shared" si="52"/>
        <v/>
      </c>
      <c r="BL96" s="316" t="str">
        <f t="shared" si="53"/>
        <v/>
      </c>
    </row>
    <row r="97" spans="1:64" ht="12.75" customHeight="1">
      <c r="A97" s="158">
        <f t="shared" si="37"/>
        <v>0</v>
      </c>
      <c r="B97" s="158">
        <f t="shared" si="59"/>
        <v>0</v>
      </c>
      <c r="C97" s="24">
        <f t="shared" si="60"/>
        <v>0</v>
      </c>
      <c r="D97" s="284">
        <f t="shared" si="61"/>
        <v>0</v>
      </c>
      <c r="E97" s="24">
        <f t="shared" si="62"/>
        <v>0</v>
      </c>
      <c r="F97" s="27"/>
      <c r="G97" s="27"/>
      <c r="H97" s="27"/>
      <c r="I97" s="28">
        <f t="shared" si="38"/>
        <v>0</v>
      </c>
      <c r="J97" s="286">
        <f t="shared" si="63"/>
        <v>0</v>
      </c>
      <c r="K97" s="119" t="str">
        <f t="shared" si="39"/>
        <v/>
      </c>
      <c r="L97" s="29">
        <f>LOOKUP($D$2,CUADRO!$G$3:$AK$3,CUADRO!G100:AK100)</f>
        <v>0</v>
      </c>
      <c r="M97" s="30" t="str">
        <f>IF(CUADRO!C100="","",CUADRO!C100)</f>
        <v/>
      </c>
      <c r="N97" s="192">
        <v>37</v>
      </c>
      <c r="O97" s="352" t="str">
        <f t="shared" si="31"/>
        <v/>
      </c>
      <c r="P97" s="356"/>
      <c r="Q97" s="115">
        <f>IF(AVERIAS!$J$2="INVIERNO",VLOOKUP($O97,'H. INV.'!$E$10:$N$271,3,FALSE),VLOOKUP($O97,'H. VER.'!$E$10:$N$171,3,FALSE))</f>
        <v>0</v>
      </c>
      <c r="R97" s="115">
        <f>IF(AVERIAS!$J$2="INVIERNO",VLOOKUP($O97,'H. INV.'!$E$10:$N$271,4,FALSE),VLOOKUP($O97,'H. VER.'!$E$10:$N$171,4,FALSE))</f>
        <v>0</v>
      </c>
      <c r="S97" s="115">
        <f>IF(AVERIAS!$J$2="INVIERNO",VLOOKUP($O97,'H. INV.'!$E$10:$N$271,7,FALSE),VLOOKUP($O97,'H. VER.'!$E$10:$N$171,7,FALSE))</f>
        <v>0</v>
      </c>
      <c r="T97" s="191">
        <f>IF(AVERIAS!$J$2="INVIERNO",VLOOKUP($O97,'H. INV.'!$E$10:$N$271,2,FALSE),VLOOKUP($O97,'H. VER.'!$E$10:$N$171,2,FALSE))</f>
        <v>0</v>
      </c>
      <c r="U97" s="191">
        <f>IF(AVERIAS!$J$2="INVIERNO",VLOOKUP($O97,'H. INV.'!$E$10:$N$271,9,FALSE),VLOOKUP($O97,'H. VER.'!$E$10:$N$171,9,FALSE))</f>
        <v>0</v>
      </c>
      <c r="V97" s="191">
        <f>IF(AVERIAS!$J$2="INVIERNO",VLOOKUP($O97,'H. INV.'!$E$10:$N$271,10,FALSE),VLOOKUP($O97,'H. VER.'!$E$10:$N$171,10,FALSE))</f>
        <v>0</v>
      </c>
      <c r="W97" s="191">
        <f>IF(AVERIAS!$J$2="INVIERNO",VLOOKUP($O97,'H. INV.'!$E$10:$O$271,11,FALSE),VLOOKUP($O97,'H. VER.'!$E$10:$O$171,11,FALSE))</f>
        <v>0</v>
      </c>
      <c r="X97" s="115">
        <f>IF(AVERIAS!$J$2="INVIERNO",VLOOKUP($O97,'H. INV.'!$U$10:$AD$271,3,FALSE),VLOOKUP($O97,'H. VER.'!$U$10:$AD$171,3,FALSE))</f>
        <v>0</v>
      </c>
      <c r="Y97" s="115">
        <f>IF(AVERIAS!$J$2="INVIERNO",VLOOKUP($O97,'H. INV.'!$E$10:$N$271,4,FALSE),VLOOKUP($O97,'H. VER.'!$E$10:$N$171,4,FALSE))</f>
        <v>0</v>
      </c>
      <c r="Z97" s="115">
        <f>IF(AVERIAS!$J$2="INVIERNO",VLOOKUP($O97,'H. INV.'!$U$10:$AD$271,7,FALSE),VLOOKUP($O97,'H. VER.'!$U$10:$AD$171,7,FALSE))</f>
        <v>0</v>
      </c>
      <c r="AA97" s="191">
        <f>IF(AVERIAS!$J$2="INVIERNO",VLOOKUP($O97,'H. INV.'!$U$10:$AD$271,2,FALSE),VLOOKUP($O97,'H. VER.'!$U$10:$AD$171,2,FALSE))</f>
        <v>0</v>
      </c>
      <c r="AB97" s="191">
        <f>IF(AVERIAS!$J$2="INVIERNO",VLOOKUP($O97,'H. INV.'!$U$10:$AD$271,9,FALSE),VLOOKUP($O97,'H. VER.'!$U$10:$AD$171,9,FALSE))</f>
        <v>0</v>
      </c>
      <c r="AC97" s="191">
        <f>IF(AVERIAS!$J$2="INVIERNO",VLOOKUP($O97,'H. INV.'!$U$10:$AD$271,10,FALSE),VLOOKUP($O97,'H. VER.'!$U$10:$AD$171,10,FALSE))</f>
        <v>0</v>
      </c>
      <c r="AD97" s="191">
        <f>IF(AVERIAS!$J$2="INVIERNO",VLOOKUP($O97,'H. INV.'!$U$10:$AE$271,11,FALSE),VLOOKUP($O97,'H. VER.'!$U$10:$AE$171,11,FALSE))</f>
        <v>0</v>
      </c>
      <c r="AE97" s="115">
        <f>IF(AVERIAS!$J$2="INVIERNO",VLOOKUP($O97,'H. INV.'!$AK$10:$AT$271,3,FALSE),VLOOKUP($O97,'H. VER.'!$AK$10:$AT$171,3,FALSE))</f>
        <v>0</v>
      </c>
      <c r="AF97" s="115">
        <f>IF(AVERIAS!$J$2="INVIERNO",VLOOKUP($O97,'H. INV.'!$E$10:$N$271,4,FALSE),VLOOKUP($O97,'H. VER.'!$E$10:$N$171,4,FALSE))</f>
        <v>0</v>
      </c>
      <c r="AG97" s="115">
        <f>IF(AVERIAS!$J$2="INVIERNO",VLOOKUP($O97,'H. INV.'!$AK$10:$AT$271,7,FALSE),VLOOKUP($O97,'H. VER.'!$AK$10:$AT$171,7,FALSE))</f>
        <v>0</v>
      </c>
      <c r="AH97" s="191">
        <f>IF(AVERIAS!$J$2="INVIERNO",VLOOKUP($O97,'H. INV.'!$AK$10:$AT$271,2,FALSE),VLOOKUP($O97,'H. VER.'!$AK$10:$AT$171,2,FALSE))</f>
        <v>0</v>
      </c>
      <c r="AI97" s="191">
        <f>IF(AVERIAS!$J$2="INVIERNO",VLOOKUP($O97,'H. INV.'!$AK$10:$AT$271,9,FALSE),VLOOKUP($O97,'H. VER.'!$AK$10:$AT$171,9,FALSE))</f>
        <v>0</v>
      </c>
      <c r="AJ97" s="191">
        <f>IF(AVERIAS!$J$2="INVIERNO",VLOOKUP($O97,'H. INV.'!$AK$10:$AT$271,10,FALSE),VLOOKUP($O97,'H. VER.'!$AK$10:$AT$171,10,FALSE))</f>
        <v>0</v>
      </c>
      <c r="AK97" s="191">
        <f>IF(AVERIAS!$J$2="INVIERNO",VLOOKUP($O97,'H. INV.'!$AK$10:$AU$271,11,FALSE),VLOOKUP($O97,'H. VER.'!$AK$10:$AU$171,11,FALSE))</f>
        <v>0</v>
      </c>
      <c r="AL97" s="131"/>
      <c r="AP97" s="209" t="str">
        <f t="shared" si="54"/>
        <v/>
      </c>
      <c r="AQ97" s="213">
        <v>93</v>
      </c>
      <c r="AR97" s="214" t="str">
        <f>IF(AVERIAS!$J$2="INVIERNO",IF(ISNA(IF($E$2="LUNES",VLOOKUP(AQ97,'H. INV.'!$E$9:$G$271,3,FALSE),IF($E$2="SABADO",VLOOKUP(AQ97,'H. INV.'!$U$10:$W$271,3,FALSE),VLOOKUP(AQ97,'H. INV.'!$AK$10:$AM$271,3,FALSE)))),"",(IF($E$2="LUNES",VLOOKUP(AQ97,'H. INV.'!$E$9:$G$271,3,FALSE),IF($E$2="SABADO",VLOOKUP(AQ97,'H. INV.'!$U$10:$W$271,3,FALSE),VLOOKUP(AQ97,'H. INV.'!$AK$10:$AM$271,3,FALSE))))),IF(ISNA(IF($E$2="LUNES",VLOOKUP(AQ97,'H. VER.'!$E$9:$G$171,3,FALSE),IF($E$2="SABADO",VLOOKUP(AQ97,'H. VER.'!$U$10:$W$171,3,FALSE),VLOOKUP(AQ97,'H. VER.'!$AK$10:$AM$171,3,FALSE)))),"",(IF($E$2="LUNES",VLOOKUP(AQ97,'H. VER.'!$E$9:$G$171,3,FALSE),IF($E$2="SABADO",VLOOKUP(AQ97,'H. VER.'!$U$10:$W$171,3,FALSE),VLOOKUP(AQ97,'H. VER.'!$AK$10:$AM$171,3,FALSE))))))</f>
        <v/>
      </c>
      <c r="AS97" s="210" t="str">
        <f t="shared" si="40"/>
        <v/>
      </c>
      <c r="AT97" s="211" t="str">
        <f t="shared" si="55"/>
        <v/>
      </c>
      <c r="AU97" s="210" t="str">
        <f t="shared" si="56"/>
        <v/>
      </c>
      <c r="AV97" s="212" t="str">
        <f t="shared" si="57"/>
        <v/>
      </c>
      <c r="AX97" s="319">
        <v>94</v>
      </c>
      <c r="AY97" s="319" t="str">
        <f t="shared" si="41"/>
        <v/>
      </c>
      <c r="AZ97" s="322">
        <f t="shared" si="58"/>
        <v>0</v>
      </c>
      <c r="BA97" s="319" t="str">
        <f t="shared" si="42"/>
        <v/>
      </c>
      <c r="BB97" s="319" t="str">
        <f t="shared" si="43"/>
        <v/>
      </c>
      <c r="BC97" s="319" t="str">
        <f t="shared" si="44"/>
        <v/>
      </c>
      <c r="BD97" s="321" t="str">
        <f t="shared" si="45"/>
        <v/>
      </c>
      <c r="BE97" s="321" t="str">
        <f t="shared" si="46"/>
        <v/>
      </c>
      <c r="BF97" s="319" t="str">
        <f t="shared" si="47"/>
        <v/>
      </c>
      <c r="BG97" s="316" t="str">
        <f t="shared" si="48"/>
        <v/>
      </c>
      <c r="BH97" s="316" t="str">
        <f t="shared" si="49"/>
        <v/>
      </c>
      <c r="BI97" s="316" t="str">
        <f t="shared" si="50"/>
        <v/>
      </c>
      <c r="BJ97" s="316" t="str">
        <f t="shared" si="51"/>
        <v/>
      </c>
      <c r="BK97" s="316" t="str">
        <f t="shared" si="52"/>
        <v/>
      </c>
      <c r="BL97" s="316" t="str">
        <f t="shared" si="53"/>
        <v/>
      </c>
    </row>
    <row r="98" spans="1:64" ht="12.75" customHeight="1">
      <c r="A98" s="158">
        <f t="shared" si="37"/>
        <v>0</v>
      </c>
      <c r="B98" s="158">
        <f t="shared" si="59"/>
        <v>0</v>
      </c>
      <c r="C98" s="24">
        <f t="shared" si="60"/>
        <v>0</v>
      </c>
      <c r="D98" s="284">
        <f t="shared" si="61"/>
        <v>0</v>
      </c>
      <c r="E98" s="24">
        <f t="shared" si="62"/>
        <v>0</v>
      </c>
      <c r="F98" s="27"/>
      <c r="G98" s="27"/>
      <c r="H98" s="27"/>
      <c r="I98" s="28">
        <f t="shared" si="38"/>
        <v>0</v>
      </c>
      <c r="J98" s="286">
        <f t="shared" si="63"/>
        <v>0</v>
      </c>
      <c r="K98" s="119" t="str">
        <f t="shared" si="39"/>
        <v/>
      </c>
      <c r="L98" s="29">
        <f>LOOKUP($D$2,CUADRO!$G$3:$AK$3,CUADRO!G101:AK101)</f>
        <v>0</v>
      </c>
      <c r="M98" s="30" t="str">
        <f>IF(CUADRO!C101="","",CUADRO!C101)</f>
        <v/>
      </c>
      <c r="N98" s="192">
        <v>38</v>
      </c>
      <c r="O98" s="352" t="str">
        <f t="shared" si="31"/>
        <v/>
      </c>
      <c r="P98" s="356"/>
      <c r="Q98" s="115">
        <f>IF(AVERIAS!$J$2="INVIERNO",VLOOKUP($O98,'H. INV.'!$E$10:$N$271,3,FALSE),VLOOKUP($O98,'H. VER.'!$E$10:$N$171,3,FALSE))</f>
        <v>0</v>
      </c>
      <c r="R98" s="115">
        <f>IF(AVERIAS!$J$2="INVIERNO",VLOOKUP($O98,'H. INV.'!$E$10:$N$271,4,FALSE),VLOOKUP($O98,'H. VER.'!$E$10:$N$171,4,FALSE))</f>
        <v>0</v>
      </c>
      <c r="S98" s="115">
        <f>IF(AVERIAS!$J$2="INVIERNO",VLOOKUP($O98,'H. INV.'!$E$10:$N$271,7,FALSE),VLOOKUP($O98,'H. VER.'!$E$10:$N$171,7,FALSE))</f>
        <v>0</v>
      </c>
      <c r="T98" s="191">
        <f>IF(AVERIAS!$J$2="INVIERNO",VLOOKUP($O98,'H. INV.'!$E$10:$N$271,2,FALSE),VLOOKUP($O98,'H. VER.'!$E$10:$N$171,2,FALSE))</f>
        <v>0</v>
      </c>
      <c r="U98" s="191">
        <f>IF(AVERIAS!$J$2="INVIERNO",VLOOKUP($O98,'H. INV.'!$E$10:$N$271,9,FALSE),VLOOKUP($O98,'H. VER.'!$E$10:$N$171,9,FALSE))</f>
        <v>0</v>
      </c>
      <c r="V98" s="191">
        <f>IF(AVERIAS!$J$2="INVIERNO",VLOOKUP($O98,'H. INV.'!$E$10:$N$271,10,FALSE),VLOOKUP($O98,'H. VER.'!$E$10:$N$171,10,FALSE))</f>
        <v>0</v>
      </c>
      <c r="W98" s="191">
        <f>IF(AVERIAS!$J$2="INVIERNO",VLOOKUP($O98,'H. INV.'!$E$10:$O$271,11,FALSE),VLOOKUP($O98,'H. VER.'!$E$10:$O$171,11,FALSE))</f>
        <v>0</v>
      </c>
      <c r="X98" s="115">
        <f>IF(AVERIAS!$J$2="INVIERNO",VLOOKUP($O98,'H. INV.'!$U$10:$AD$271,3,FALSE),VLOOKUP($O98,'H. VER.'!$U$10:$AD$171,3,FALSE))</f>
        <v>0</v>
      </c>
      <c r="Y98" s="115">
        <f>IF(AVERIAS!$J$2="INVIERNO",VLOOKUP($O98,'H. INV.'!$E$10:$N$271,4,FALSE),VLOOKUP($O98,'H. VER.'!$E$10:$N$171,4,FALSE))</f>
        <v>0</v>
      </c>
      <c r="Z98" s="115">
        <f>IF(AVERIAS!$J$2="INVIERNO",VLOOKUP($O98,'H. INV.'!$U$10:$AD$271,7,FALSE),VLOOKUP($O98,'H. VER.'!$U$10:$AD$171,7,FALSE))</f>
        <v>0</v>
      </c>
      <c r="AA98" s="191">
        <f>IF(AVERIAS!$J$2="INVIERNO",VLOOKUP($O98,'H. INV.'!$U$10:$AD$271,2,FALSE),VLOOKUP($O98,'H. VER.'!$U$10:$AD$171,2,FALSE))</f>
        <v>0</v>
      </c>
      <c r="AB98" s="191">
        <f>IF(AVERIAS!$J$2="INVIERNO",VLOOKUP($O98,'H. INV.'!$U$10:$AD$271,9,FALSE),VLOOKUP($O98,'H. VER.'!$U$10:$AD$171,9,FALSE))</f>
        <v>0</v>
      </c>
      <c r="AC98" s="191">
        <f>IF(AVERIAS!$J$2="INVIERNO",VLOOKUP($O98,'H. INV.'!$U$10:$AD$271,10,FALSE),VLOOKUP($O98,'H. VER.'!$U$10:$AD$171,10,FALSE))</f>
        <v>0</v>
      </c>
      <c r="AD98" s="191">
        <f>IF(AVERIAS!$J$2="INVIERNO",VLOOKUP($O98,'H. INV.'!$U$10:$AE$271,11,FALSE),VLOOKUP($O98,'H. VER.'!$U$10:$AE$171,11,FALSE))</f>
        <v>0</v>
      </c>
      <c r="AE98" s="115">
        <f>IF(AVERIAS!$J$2="INVIERNO",VLOOKUP($O98,'H. INV.'!$AK$10:$AT$271,3,FALSE),VLOOKUP($O98,'H. VER.'!$AK$10:$AT$171,3,FALSE))</f>
        <v>0</v>
      </c>
      <c r="AF98" s="115">
        <f>IF(AVERIAS!$J$2="INVIERNO",VLOOKUP($O98,'H. INV.'!$E$10:$N$271,4,FALSE),VLOOKUP($O98,'H. VER.'!$E$10:$N$171,4,FALSE))</f>
        <v>0</v>
      </c>
      <c r="AG98" s="115">
        <f>IF(AVERIAS!$J$2="INVIERNO",VLOOKUP($O98,'H. INV.'!$AK$10:$AT$271,7,FALSE),VLOOKUP($O98,'H. VER.'!$AK$10:$AT$171,7,FALSE))</f>
        <v>0</v>
      </c>
      <c r="AH98" s="191">
        <f>IF(AVERIAS!$J$2="INVIERNO",VLOOKUP($O98,'H. INV.'!$AK$10:$AT$271,2,FALSE),VLOOKUP($O98,'H. VER.'!$AK$10:$AT$171,2,FALSE))</f>
        <v>0</v>
      </c>
      <c r="AI98" s="191">
        <f>IF(AVERIAS!$J$2="INVIERNO",VLOOKUP($O98,'H. INV.'!$AK$10:$AT$271,9,FALSE),VLOOKUP($O98,'H. VER.'!$AK$10:$AT$171,9,FALSE))</f>
        <v>0</v>
      </c>
      <c r="AJ98" s="191">
        <f>IF(AVERIAS!$J$2="INVIERNO",VLOOKUP($O98,'H. INV.'!$AK$10:$AT$271,10,FALSE),VLOOKUP($O98,'H. VER.'!$AK$10:$AT$171,10,FALSE))</f>
        <v>0</v>
      </c>
      <c r="AK98" s="191">
        <f>IF(AVERIAS!$J$2="INVIERNO",VLOOKUP($O98,'H. INV.'!$AK$10:$AU$271,11,FALSE),VLOOKUP($O98,'H. VER.'!$AK$10:$AU$171,11,FALSE))</f>
        <v>0</v>
      </c>
      <c r="AL98" s="131"/>
      <c r="AP98" s="209" t="str">
        <f t="shared" si="54"/>
        <v/>
      </c>
      <c r="AQ98" s="213">
        <v>94</v>
      </c>
      <c r="AR98" s="214" t="str">
        <f>IF(AVERIAS!$J$2="INVIERNO",IF(ISNA(IF($E$2="LUNES",VLOOKUP(AQ98,'H. INV.'!$E$9:$G$271,3,FALSE),IF($E$2="SABADO",VLOOKUP(AQ98,'H. INV.'!$U$10:$W$271,3,FALSE),VLOOKUP(AQ98,'H. INV.'!$AK$10:$AM$271,3,FALSE)))),"",(IF($E$2="LUNES",VLOOKUP(AQ98,'H. INV.'!$E$9:$G$271,3,FALSE),IF($E$2="SABADO",VLOOKUP(AQ98,'H. INV.'!$U$10:$W$271,3,FALSE),VLOOKUP(AQ98,'H. INV.'!$AK$10:$AM$271,3,FALSE))))),IF(ISNA(IF($E$2="LUNES",VLOOKUP(AQ98,'H. VER.'!$E$9:$G$171,3,FALSE),IF($E$2="SABADO",VLOOKUP(AQ98,'H. VER.'!$U$10:$W$171,3,FALSE),VLOOKUP(AQ98,'H. VER.'!$AK$10:$AM$171,3,FALSE)))),"",(IF($E$2="LUNES",VLOOKUP(AQ98,'H. VER.'!$E$9:$G$171,3,FALSE),IF($E$2="SABADO",VLOOKUP(AQ98,'H. VER.'!$U$10:$W$171,3,FALSE),VLOOKUP(AQ98,'H. VER.'!$AK$10:$AM$171,3,FALSE))))))</f>
        <v/>
      </c>
      <c r="AS98" s="210" t="str">
        <f t="shared" si="40"/>
        <v/>
      </c>
      <c r="AT98" s="211" t="str">
        <f t="shared" si="55"/>
        <v/>
      </c>
      <c r="AU98" s="210" t="str">
        <f t="shared" si="56"/>
        <v/>
      </c>
      <c r="AV98" s="212" t="str">
        <f t="shared" si="57"/>
        <v/>
      </c>
      <c r="AX98" s="319">
        <v>95</v>
      </c>
      <c r="AY98" s="319" t="str">
        <f t="shared" si="41"/>
        <v/>
      </c>
      <c r="AZ98" s="322">
        <f t="shared" si="58"/>
        <v>0</v>
      </c>
      <c r="BA98" s="319" t="str">
        <f t="shared" si="42"/>
        <v/>
      </c>
      <c r="BB98" s="319" t="str">
        <f t="shared" si="43"/>
        <v/>
      </c>
      <c r="BC98" s="319" t="str">
        <f t="shared" si="44"/>
        <v/>
      </c>
      <c r="BD98" s="321" t="str">
        <f t="shared" si="45"/>
        <v/>
      </c>
      <c r="BE98" s="321" t="str">
        <f t="shared" si="46"/>
        <v/>
      </c>
      <c r="BF98" s="319" t="str">
        <f t="shared" si="47"/>
        <v/>
      </c>
      <c r="BG98" s="316" t="str">
        <f t="shared" si="48"/>
        <v/>
      </c>
      <c r="BH98" s="316" t="str">
        <f t="shared" si="49"/>
        <v/>
      </c>
      <c r="BI98" s="316" t="str">
        <f t="shared" si="50"/>
        <v/>
      </c>
      <c r="BJ98" s="316" t="str">
        <f t="shared" si="51"/>
        <v/>
      </c>
      <c r="BK98" s="316" t="str">
        <f t="shared" si="52"/>
        <v/>
      </c>
      <c r="BL98" s="316" t="str">
        <f t="shared" si="53"/>
        <v/>
      </c>
    </row>
    <row r="99" spans="1:64" ht="12.75" customHeight="1">
      <c r="A99" s="158">
        <f t="shared" si="37"/>
        <v>0</v>
      </c>
      <c r="B99" s="158">
        <f t="shared" si="59"/>
        <v>0</v>
      </c>
      <c r="C99" s="24">
        <f t="shared" si="60"/>
        <v>0</v>
      </c>
      <c r="D99" s="284">
        <f t="shared" si="61"/>
        <v>0</v>
      </c>
      <c r="E99" s="24">
        <f t="shared" si="62"/>
        <v>0</v>
      </c>
      <c r="F99" s="27"/>
      <c r="G99" s="27"/>
      <c r="H99" s="27"/>
      <c r="I99" s="28">
        <f t="shared" si="38"/>
        <v>0</v>
      </c>
      <c r="J99" s="286">
        <f t="shared" si="63"/>
        <v>0</v>
      </c>
      <c r="K99" s="119" t="str">
        <f t="shared" si="39"/>
        <v/>
      </c>
      <c r="L99" s="29">
        <f>LOOKUP($D$2,CUADRO!$G$3:$AK$3,CUADRO!G102:AK102)</f>
        <v>0</v>
      </c>
      <c r="M99" s="30" t="str">
        <f>IF(CUADRO!C102="","",CUADRO!C102)</f>
        <v/>
      </c>
      <c r="N99" s="192">
        <v>39</v>
      </c>
      <c r="O99" s="352" t="str">
        <f t="shared" si="31"/>
        <v/>
      </c>
      <c r="P99" s="356"/>
      <c r="Q99" s="115">
        <f>IF(AVERIAS!$J$2="INVIERNO",VLOOKUP($O99,'H. INV.'!$E$10:$N$271,3,FALSE),VLOOKUP($O99,'H. VER.'!$E$10:$N$171,3,FALSE))</f>
        <v>0</v>
      </c>
      <c r="R99" s="115">
        <f>IF(AVERIAS!$J$2="INVIERNO",VLOOKUP($O99,'H. INV.'!$E$10:$N$271,4,FALSE),VLOOKUP($O99,'H. VER.'!$E$10:$N$171,4,FALSE))</f>
        <v>0</v>
      </c>
      <c r="S99" s="115">
        <f>IF(AVERIAS!$J$2="INVIERNO",VLOOKUP($O99,'H. INV.'!$E$10:$N$271,7,FALSE),VLOOKUP($O99,'H. VER.'!$E$10:$N$171,7,FALSE))</f>
        <v>0</v>
      </c>
      <c r="T99" s="191">
        <f>IF(AVERIAS!$J$2="INVIERNO",VLOOKUP($O99,'H. INV.'!$E$10:$N$271,2,FALSE),VLOOKUP($O99,'H. VER.'!$E$10:$N$171,2,FALSE))</f>
        <v>0</v>
      </c>
      <c r="U99" s="191">
        <f>IF(AVERIAS!$J$2="INVIERNO",VLOOKUP($O99,'H. INV.'!$E$10:$N$271,9,FALSE),VLOOKUP($O99,'H. VER.'!$E$10:$N$171,9,FALSE))</f>
        <v>0</v>
      </c>
      <c r="V99" s="191">
        <f>IF(AVERIAS!$J$2="INVIERNO",VLOOKUP($O99,'H. INV.'!$E$10:$N$271,10,FALSE),VLOOKUP($O99,'H. VER.'!$E$10:$N$171,10,FALSE))</f>
        <v>0</v>
      </c>
      <c r="W99" s="191">
        <f>IF(AVERIAS!$J$2="INVIERNO",VLOOKUP($O99,'H. INV.'!$E$10:$O$271,11,FALSE),VLOOKUP($O99,'H. VER.'!$E$10:$O$171,11,FALSE))</f>
        <v>0</v>
      </c>
      <c r="X99" s="115">
        <f>IF(AVERIAS!$J$2="INVIERNO",VLOOKUP($O99,'H. INV.'!$U$10:$AD$271,3,FALSE),VLOOKUP($O99,'H. VER.'!$U$10:$AD$171,3,FALSE))</f>
        <v>0</v>
      </c>
      <c r="Y99" s="115">
        <f>IF(AVERIAS!$J$2="INVIERNO",VLOOKUP($O99,'H. INV.'!$E$10:$N$271,4,FALSE),VLOOKUP($O99,'H. VER.'!$E$10:$N$171,4,FALSE))</f>
        <v>0</v>
      </c>
      <c r="Z99" s="115">
        <f>IF(AVERIAS!$J$2="INVIERNO",VLOOKUP($O99,'H. INV.'!$U$10:$AD$271,7,FALSE),VLOOKUP($O99,'H. VER.'!$U$10:$AD$171,7,FALSE))</f>
        <v>0</v>
      </c>
      <c r="AA99" s="191">
        <f>IF(AVERIAS!$J$2="INVIERNO",VLOOKUP($O99,'H. INV.'!$U$10:$AD$271,2,FALSE),VLOOKUP($O99,'H. VER.'!$U$10:$AD$171,2,FALSE))</f>
        <v>0</v>
      </c>
      <c r="AB99" s="191">
        <f>IF(AVERIAS!$J$2="INVIERNO",VLOOKUP($O99,'H. INV.'!$U$10:$AD$271,9,FALSE),VLOOKUP($O99,'H. VER.'!$U$10:$AD$171,9,FALSE))</f>
        <v>0</v>
      </c>
      <c r="AC99" s="191">
        <f>IF(AVERIAS!$J$2="INVIERNO",VLOOKUP($O99,'H. INV.'!$U$10:$AD$271,10,FALSE),VLOOKUP($O99,'H. VER.'!$U$10:$AD$171,10,FALSE))</f>
        <v>0</v>
      </c>
      <c r="AD99" s="191">
        <f>IF(AVERIAS!$J$2="INVIERNO",VLOOKUP($O99,'H. INV.'!$U$10:$AE$271,11,FALSE),VLOOKUP($O99,'H. VER.'!$U$10:$AE$171,11,FALSE))</f>
        <v>0</v>
      </c>
      <c r="AE99" s="115">
        <f>IF(AVERIAS!$J$2="INVIERNO",VLOOKUP($O99,'H. INV.'!$AK$10:$AT$271,3,FALSE),VLOOKUP($O99,'H. VER.'!$AK$10:$AT$171,3,FALSE))</f>
        <v>0</v>
      </c>
      <c r="AF99" s="115">
        <f>IF(AVERIAS!$J$2="INVIERNO",VLOOKUP($O99,'H. INV.'!$E$10:$N$271,4,FALSE),VLOOKUP($O99,'H. VER.'!$E$10:$N$171,4,FALSE))</f>
        <v>0</v>
      </c>
      <c r="AG99" s="115">
        <f>IF(AVERIAS!$J$2="INVIERNO",VLOOKUP($O99,'H. INV.'!$AK$10:$AT$271,7,FALSE),VLOOKUP($O99,'H. VER.'!$AK$10:$AT$171,7,FALSE))</f>
        <v>0</v>
      </c>
      <c r="AH99" s="191">
        <f>IF(AVERIAS!$J$2="INVIERNO",VLOOKUP($O99,'H. INV.'!$AK$10:$AT$271,2,FALSE),VLOOKUP($O99,'H. VER.'!$AK$10:$AT$171,2,FALSE))</f>
        <v>0</v>
      </c>
      <c r="AI99" s="191">
        <f>IF(AVERIAS!$J$2="INVIERNO",VLOOKUP($O99,'H. INV.'!$AK$10:$AT$271,9,FALSE),VLOOKUP($O99,'H. VER.'!$AK$10:$AT$171,9,FALSE))</f>
        <v>0</v>
      </c>
      <c r="AJ99" s="191">
        <f>IF(AVERIAS!$J$2="INVIERNO",VLOOKUP($O99,'H. INV.'!$AK$10:$AT$271,10,FALSE),VLOOKUP($O99,'H. VER.'!$AK$10:$AT$171,10,FALSE))</f>
        <v>0</v>
      </c>
      <c r="AK99" s="191">
        <f>IF(AVERIAS!$J$2="INVIERNO",VLOOKUP($O99,'H. INV.'!$AK$10:$AU$271,11,FALSE),VLOOKUP($O99,'H. VER.'!$AK$10:$AU$171,11,FALSE))</f>
        <v>0</v>
      </c>
      <c r="AL99" s="131"/>
      <c r="AP99" s="209" t="str">
        <f t="shared" si="54"/>
        <v/>
      </c>
      <c r="AQ99" s="213">
        <v>95</v>
      </c>
      <c r="AR99" s="214" t="str">
        <f>IF(AVERIAS!$J$2="INVIERNO",IF(ISNA(IF($E$2="LUNES",VLOOKUP(AQ99,'H. INV.'!$E$9:$G$271,3,FALSE),IF($E$2="SABADO",VLOOKUP(AQ99,'H. INV.'!$U$10:$W$271,3,FALSE),VLOOKUP(AQ99,'H. INV.'!$AK$10:$AM$271,3,FALSE)))),"",(IF($E$2="LUNES",VLOOKUP(AQ99,'H. INV.'!$E$9:$G$271,3,FALSE),IF($E$2="SABADO",VLOOKUP(AQ99,'H. INV.'!$U$10:$W$271,3,FALSE),VLOOKUP(AQ99,'H. INV.'!$AK$10:$AM$271,3,FALSE))))),IF(ISNA(IF($E$2="LUNES",VLOOKUP(AQ99,'H. VER.'!$E$9:$G$171,3,FALSE),IF($E$2="SABADO",VLOOKUP(AQ99,'H. VER.'!$U$10:$W$171,3,FALSE),VLOOKUP(AQ99,'H. VER.'!$AK$10:$AM$171,3,FALSE)))),"",(IF($E$2="LUNES",VLOOKUP(AQ99,'H. VER.'!$E$9:$G$171,3,FALSE),IF($E$2="SABADO",VLOOKUP(AQ99,'H. VER.'!$U$10:$W$171,3,FALSE),VLOOKUP(AQ99,'H. VER.'!$AK$10:$AM$171,3,FALSE))))))</f>
        <v/>
      </c>
      <c r="AS99" s="210" t="str">
        <f t="shared" si="40"/>
        <v/>
      </c>
      <c r="AT99" s="211" t="str">
        <f t="shared" si="55"/>
        <v/>
      </c>
      <c r="AU99" s="210" t="str">
        <f t="shared" si="56"/>
        <v/>
      </c>
      <c r="AV99" s="212" t="str">
        <f t="shared" si="57"/>
        <v/>
      </c>
      <c r="AX99" s="319">
        <v>96</v>
      </c>
      <c r="AY99" s="319" t="str">
        <f t="shared" si="41"/>
        <v/>
      </c>
      <c r="AZ99" s="322">
        <f t="shared" si="58"/>
        <v>0</v>
      </c>
      <c r="BA99" s="319" t="str">
        <f t="shared" si="42"/>
        <v/>
      </c>
      <c r="BB99" s="319" t="str">
        <f t="shared" si="43"/>
        <v/>
      </c>
      <c r="BC99" s="319" t="str">
        <f t="shared" si="44"/>
        <v/>
      </c>
      <c r="BD99" s="321" t="str">
        <f t="shared" si="45"/>
        <v/>
      </c>
      <c r="BE99" s="321" t="str">
        <f t="shared" si="46"/>
        <v/>
      </c>
      <c r="BF99" s="319" t="str">
        <f t="shared" si="47"/>
        <v/>
      </c>
      <c r="BG99" s="316" t="str">
        <f t="shared" si="48"/>
        <v/>
      </c>
      <c r="BH99" s="316" t="str">
        <f t="shared" si="49"/>
        <v/>
      </c>
      <c r="BI99" s="316" t="str">
        <f t="shared" si="50"/>
        <v/>
      </c>
      <c r="BJ99" s="316" t="str">
        <f t="shared" si="51"/>
        <v/>
      </c>
      <c r="BK99" s="316" t="str">
        <f t="shared" si="52"/>
        <v/>
      </c>
      <c r="BL99" s="316" t="str">
        <f t="shared" si="53"/>
        <v/>
      </c>
    </row>
    <row r="100" spans="1:64" ht="12.75" customHeight="1">
      <c r="A100" s="158">
        <f t="shared" si="37"/>
        <v>0</v>
      </c>
      <c r="B100" s="158">
        <f t="shared" si="59"/>
        <v>0</v>
      </c>
      <c r="C100" s="24">
        <f t="shared" si="60"/>
        <v>0</v>
      </c>
      <c r="D100" s="284">
        <f t="shared" si="61"/>
        <v>0</v>
      </c>
      <c r="E100" s="24">
        <f t="shared" si="62"/>
        <v>0</v>
      </c>
      <c r="F100" s="27"/>
      <c r="G100" s="27"/>
      <c r="H100" s="27"/>
      <c r="I100" s="28">
        <f t="shared" si="38"/>
        <v>0</v>
      </c>
      <c r="J100" s="286">
        <f t="shared" si="63"/>
        <v>0</v>
      </c>
      <c r="K100" s="119" t="str">
        <f t="shared" si="39"/>
        <v/>
      </c>
      <c r="L100" s="29">
        <f>LOOKUP($D$2,CUADRO!$G$3:$AK$3,CUADRO!G103:AK103)</f>
        <v>0</v>
      </c>
      <c r="M100" s="30" t="str">
        <f>IF(CUADRO!C103="","",CUADRO!C103)</f>
        <v/>
      </c>
      <c r="N100" s="192">
        <v>40</v>
      </c>
      <c r="O100" s="352" t="str">
        <f t="shared" si="31"/>
        <v/>
      </c>
      <c r="P100" s="356"/>
      <c r="Q100" s="115">
        <f>IF(AVERIAS!$J$2="INVIERNO",VLOOKUP($O100,'H. INV.'!$E$10:$N$271,3,FALSE),VLOOKUP($O100,'H. VER.'!$E$10:$N$171,3,FALSE))</f>
        <v>0</v>
      </c>
      <c r="R100" s="115">
        <f>IF(AVERIAS!$J$2="INVIERNO",VLOOKUP($O100,'H. INV.'!$E$10:$N$271,4,FALSE),VLOOKUP($O100,'H. VER.'!$E$10:$N$171,4,FALSE))</f>
        <v>0</v>
      </c>
      <c r="S100" s="115">
        <f>IF(AVERIAS!$J$2="INVIERNO",VLOOKUP($O100,'H. INV.'!$E$10:$N$271,7,FALSE),VLOOKUP($O100,'H. VER.'!$E$10:$N$171,7,FALSE))</f>
        <v>0</v>
      </c>
      <c r="T100" s="191">
        <f>IF(AVERIAS!$J$2="INVIERNO",VLOOKUP($O100,'H. INV.'!$E$10:$N$271,2,FALSE),VLOOKUP($O100,'H. VER.'!$E$10:$N$171,2,FALSE))</f>
        <v>0</v>
      </c>
      <c r="U100" s="191">
        <f>IF(AVERIAS!$J$2="INVIERNO",VLOOKUP($O100,'H. INV.'!$E$10:$N$271,9,FALSE),VLOOKUP($O100,'H. VER.'!$E$10:$N$171,9,FALSE))</f>
        <v>0</v>
      </c>
      <c r="V100" s="191">
        <f>IF(AVERIAS!$J$2="INVIERNO",VLOOKUP($O100,'H. INV.'!$E$10:$N$271,10,FALSE),VLOOKUP($O100,'H. VER.'!$E$10:$N$171,10,FALSE))</f>
        <v>0</v>
      </c>
      <c r="W100" s="191">
        <f>IF(AVERIAS!$J$2="INVIERNO",VLOOKUP($O100,'H. INV.'!$E$10:$O$271,11,FALSE),VLOOKUP($O100,'H. VER.'!$E$10:$O$171,11,FALSE))</f>
        <v>0</v>
      </c>
      <c r="X100" s="115">
        <f>IF(AVERIAS!$J$2="INVIERNO",VLOOKUP($O100,'H. INV.'!$U$10:$AD$271,3,FALSE),VLOOKUP($O100,'H. VER.'!$U$10:$AD$171,3,FALSE))</f>
        <v>0</v>
      </c>
      <c r="Y100" s="115">
        <f>IF(AVERIAS!$J$2="INVIERNO",VLOOKUP($O100,'H. INV.'!$E$10:$N$271,4,FALSE),VLOOKUP($O100,'H. VER.'!$E$10:$N$171,4,FALSE))</f>
        <v>0</v>
      </c>
      <c r="Z100" s="115">
        <f>IF(AVERIAS!$J$2="INVIERNO",VLOOKUP($O100,'H. INV.'!$U$10:$AD$271,7,FALSE),VLOOKUP($O100,'H. VER.'!$U$10:$AD$171,7,FALSE))</f>
        <v>0</v>
      </c>
      <c r="AA100" s="191">
        <f>IF(AVERIAS!$J$2="INVIERNO",VLOOKUP($O100,'H. INV.'!$U$10:$AD$271,2,FALSE),VLOOKUP($O100,'H. VER.'!$U$10:$AD$171,2,FALSE))</f>
        <v>0</v>
      </c>
      <c r="AB100" s="191">
        <f>IF(AVERIAS!$J$2="INVIERNO",VLOOKUP($O100,'H. INV.'!$U$10:$AD$271,9,FALSE),VLOOKUP($O100,'H. VER.'!$U$10:$AD$171,9,FALSE))</f>
        <v>0</v>
      </c>
      <c r="AC100" s="191">
        <f>IF(AVERIAS!$J$2="INVIERNO",VLOOKUP($O100,'H. INV.'!$U$10:$AD$271,10,FALSE),VLOOKUP($O100,'H. VER.'!$U$10:$AD$171,10,FALSE))</f>
        <v>0</v>
      </c>
      <c r="AD100" s="191">
        <f>IF(AVERIAS!$J$2="INVIERNO",VLOOKUP($O100,'H. INV.'!$U$10:$AE$271,11,FALSE),VLOOKUP($O100,'H. VER.'!$U$10:$AE$171,11,FALSE))</f>
        <v>0</v>
      </c>
      <c r="AE100" s="115">
        <f>IF(AVERIAS!$J$2="INVIERNO",VLOOKUP($O100,'H. INV.'!$AK$10:$AT$271,3,FALSE),VLOOKUP($O100,'H. VER.'!$AK$10:$AT$171,3,FALSE))</f>
        <v>0</v>
      </c>
      <c r="AF100" s="115">
        <f>IF(AVERIAS!$J$2="INVIERNO",VLOOKUP($O100,'H. INV.'!$E$10:$N$271,4,FALSE),VLOOKUP($O100,'H. VER.'!$E$10:$N$171,4,FALSE))</f>
        <v>0</v>
      </c>
      <c r="AG100" s="115">
        <f>IF(AVERIAS!$J$2="INVIERNO",VLOOKUP($O100,'H. INV.'!$AK$10:$AT$271,7,FALSE),VLOOKUP($O100,'H. VER.'!$AK$10:$AT$171,7,FALSE))</f>
        <v>0</v>
      </c>
      <c r="AH100" s="191">
        <f>IF(AVERIAS!$J$2="INVIERNO",VLOOKUP($O100,'H. INV.'!$AK$10:$AT$271,2,FALSE),VLOOKUP($O100,'H. VER.'!$AK$10:$AT$171,2,FALSE))</f>
        <v>0</v>
      </c>
      <c r="AI100" s="191">
        <f>IF(AVERIAS!$J$2="INVIERNO",VLOOKUP($O100,'H. INV.'!$AK$10:$AT$271,9,FALSE),VLOOKUP($O100,'H. VER.'!$AK$10:$AT$171,9,FALSE))</f>
        <v>0</v>
      </c>
      <c r="AJ100" s="191">
        <f>IF(AVERIAS!$J$2="INVIERNO",VLOOKUP($O100,'H. INV.'!$AK$10:$AT$271,10,FALSE),VLOOKUP($O100,'H. VER.'!$AK$10:$AT$171,10,FALSE))</f>
        <v>0</v>
      </c>
      <c r="AK100" s="191">
        <f>IF(AVERIAS!$J$2="INVIERNO",VLOOKUP($O100,'H. INV.'!$AK$10:$AU$271,11,FALSE),VLOOKUP($O100,'H. VER.'!$AK$10:$AU$171,11,FALSE))</f>
        <v>0</v>
      </c>
      <c r="AL100" s="131"/>
      <c r="AP100" s="209" t="str">
        <f t="shared" si="54"/>
        <v/>
      </c>
      <c r="AQ100" s="213">
        <v>96</v>
      </c>
      <c r="AR100" s="214" t="str">
        <f>IF(AVERIAS!$J$2="INVIERNO",IF(ISNA(IF($E$2="LUNES",VLOOKUP(AQ100,'H. INV.'!$E$9:$G$271,3,FALSE),IF($E$2="SABADO",VLOOKUP(AQ100,'H. INV.'!$U$10:$W$271,3,FALSE),VLOOKUP(AQ100,'H. INV.'!$AK$10:$AM$271,3,FALSE)))),"",(IF($E$2="LUNES",VLOOKUP(AQ100,'H. INV.'!$E$9:$G$271,3,FALSE),IF($E$2="SABADO",VLOOKUP(AQ100,'H. INV.'!$U$10:$W$271,3,FALSE),VLOOKUP(AQ100,'H. INV.'!$AK$10:$AM$271,3,FALSE))))),IF(ISNA(IF($E$2="LUNES",VLOOKUP(AQ100,'H. VER.'!$E$9:$G$171,3,FALSE),IF($E$2="SABADO",VLOOKUP(AQ100,'H. VER.'!$U$10:$W$171,3,FALSE),VLOOKUP(AQ100,'H. VER.'!$AK$10:$AM$171,3,FALSE)))),"",(IF($E$2="LUNES",VLOOKUP(AQ100,'H. VER.'!$E$9:$G$171,3,FALSE),IF($E$2="SABADO",VLOOKUP(AQ100,'H. VER.'!$U$10:$W$171,3,FALSE),VLOOKUP(AQ100,'H. VER.'!$AK$10:$AM$171,3,FALSE))))))</f>
        <v/>
      </c>
      <c r="AS100" s="210" t="str">
        <f t="shared" si="40"/>
        <v/>
      </c>
      <c r="AT100" s="211" t="str">
        <f t="shared" si="55"/>
        <v/>
      </c>
      <c r="AU100" s="210" t="str">
        <f t="shared" si="56"/>
        <v/>
      </c>
      <c r="AV100" s="212" t="str">
        <f t="shared" si="57"/>
        <v/>
      </c>
      <c r="AX100" s="319">
        <v>97</v>
      </c>
      <c r="AY100" s="319" t="str">
        <f t="shared" si="41"/>
        <v/>
      </c>
      <c r="AZ100" s="322">
        <f t="shared" si="58"/>
        <v>0</v>
      </c>
      <c r="BA100" s="319" t="str">
        <f t="shared" si="42"/>
        <v/>
      </c>
      <c r="BB100" s="319" t="str">
        <f t="shared" si="43"/>
        <v/>
      </c>
      <c r="BC100" s="319" t="str">
        <f t="shared" si="44"/>
        <v/>
      </c>
      <c r="BD100" s="321" t="str">
        <f t="shared" si="45"/>
        <v/>
      </c>
      <c r="BE100" s="321" t="str">
        <f t="shared" si="46"/>
        <v/>
      </c>
      <c r="BF100" s="319" t="str">
        <f t="shared" si="47"/>
        <v/>
      </c>
      <c r="BG100" s="316" t="str">
        <f t="shared" si="48"/>
        <v/>
      </c>
      <c r="BH100" s="316" t="str">
        <f t="shared" si="49"/>
        <v/>
      </c>
      <c r="BI100" s="316" t="str">
        <f t="shared" si="50"/>
        <v/>
      </c>
      <c r="BJ100" s="316" t="str">
        <f t="shared" si="51"/>
        <v/>
      </c>
      <c r="BK100" s="316" t="str">
        <f t="shared" si="52"/>
        <v/>
      </c>
      <c r="BL100" s="316" t="str">
        <f t="shared" si="53"/>
        <v/>
      </c>
    </row>
    <row r="101" spans="1:64" ht="12.75" customHeight="1">
      <c r="A101" s="158">
        <f t="shared" si="37"/>
        <v>0</v>
      </c>
      <c r="B101" s="158">
        <f t="shared" si="59"/>
        <v>0</v>
      </c>
      <c r="C101" s="24">
        <f t="shared" si="60"/>
        <v>0</v>
      </c>
      <c r="D101" s="284">
        <f t="shared" si="61"/>
        <v>0</v>
      </c>
      <c r="E101" s="24">
        <f t="shared" si="62"/>
        <v>0</v>
      </c>
      <c r="F101" s="27"/>
      <c r="G101" s="27"/>
      <c r="H101" s="27"/>
      <c r="I101" s="28">
        <f t="shared" si="38"/>
        <v>0</v>
      </c>
      <c r="J101" s="286">
        <f t="shared" si="63"/>
        <v>0</v>
      </c>
      <c r="K101" s="119" t="str">
        <f t="shared" si="39"/>
        <v/>
      </c>
      <c r="L101" s="29">
        <f>LOOKUP($D$2,CUADRO!$G$3:$AK$3,CUADRO!G104:AK104)</f>
        <v>0</v>
      </c>
      <c r="M101" s="30" t="str">
        <f>IF(CUADRO!C104="","",CUADRO!C104)</f>
        <v/>
      </c>
      <c r="N101" s="192">
        <v>41</v>
      </c>
      <c r="O101" s="352" t="str">
        <f t="shared" si="31"/>
        <v/>
      </c>
      <c r="P101" s="356"/>
      <c r="Q101" s="115">
        <f>IF(AVERIAS!$J$2="INVIERNO",VLOOKUP($O101,'H. INV.'!$E$10:$N$271,3,FALSE),VLOOKUP($O101,'H. VER.'!$E$10:$N$171,3,FALSE))</f>
        <v>0</v>
      </c>
      <c r="R101" s="115">
        <f>IF(AVERIAS!$J$2="INVIERNO",VLOOKUP($O101,'H. INV.'!$E$10:$N$271,4,FALSE),VLOOKUP($O101,'H. VER.'!$E$10:$N$171,4,FALSE))</f>
        <v>0</v>
      </c>
      <c r="S101" s="115">
        <f>IF(AVERIAS!$J$2="INVIERNO",VLOOKUP($O101,'H. INV.'!$E$10:$N$271,7,FALSE),VLOOKUP($O101,'H. VER.'!$E$10:$N$171,7,FALSE))</f>
        <v>0</v>
      </c>
      <c r="T101" s="191">
        <f>IF(AVERIAS!$J$2="INVIERNO",VLOOKUP($O101,'H. INV.'!$E$10:$N$271,2,FALSE),VLOOKUP($O101,'H. VER.'!$E$10:$N$171,2,FALSE))</f>
        <v>0</v>
      </c>
      <c r="U101" s="191">
        <f>IF(AVERIAS!$J$2="INVIERNO",VLOOKUP($O101,'H. INV.'!$E$10:$N$271,9,FALSE),VLOOKUP($O101,'H. VER.'!$E$10:$N$171,9,FALSE))</f>
        <v>0</v>
      </c>
      <c r="V101" s="191">
        <f>IF(AVERIAS!$J$2="INVIERNO",VLOOKUP($O101,'H. INV.'!$E$10:$N$271,10,FALSE),VLOOKUP($O101,'H. VER.'!$E$10:$N$171,10,FALSE))</f>
        <v>0</v>
      </c>
      <c r="W101" s="191">
        <f>IF(AVERIAS!$J$2="INVIERNO",VLOOKUP($O101,'H. INV.'!$E$10:$O$271,11,FALSE),VLOOKUP($O101,'H. VER.'!$E$10:$O$171,11,FALSE))</f>
        <v>0</v>
      </c>
      <c r="X101" s="115">
        <f>IF(AVERIAS!$J$2="INVIERNO",VLOOKUP($O101,'H. INV.'!$U$10:$AD$271,3,FALSE),VLOOKUP($O101,'H. VER.'!$U$10:$AD$171,3,FALSE))</f>
        <v>0</v>
      </c>
      <c r="Y101" s="115">
        <f>IF(AVERIAS!$J$2="INVIERNO",VLOOKUP($O101,'H. INV.'!$E$10:$N$271,4,FALSE),VLOOKUP($O101,'H. VER.'!$E$10:$N$171,4,FALSE))</f>
        <v>0</v>
      </c>
      <c r="Z101" s="115">
        <f>IF(AVERIAS!$J$2="INVIERNO",VLOOKUP($O101,'H. INV.'!$U$10:$AD$271,7,FALSE),VLOOKUP($O101,'H. VER.'!$U$10:$AD$171,7,FALSE))</f>
        <v>0</v>
      </c>
      <c r="AA101" s="191">
        <f>IF(AVERIAS!$J$2="INVIERNO",VLOOKUP($O101,'H. INV.'!$U$10:$AD$271,2,FALSE),VLOOKUP($O101,'H. VER.'!$U$10:$AD$171,2,FALSE))</f>
        <v>0</v>
      </c>
      <c r="AB101" s="191">
        <f>IF(AVERIAS!$J$2="INVIERNO",VLOOKUP($O101,'H. INV.'!$U$10:$AD$271,9,FALSE),VLOOKUP($O101,'H. VER.'!$U$10:$AD$171,9,FALSE))</f>
        <v>0</v>
      </c>
      <c r="AC101" s="191">
        <f>IF(AVERIAS!$J$2="INVIERNO",VLOOKUP($O101,'H. INV.'!$U$10:$AD$271,10,FALSE),VLOOKUP($O101,'H. VER.'!$U$10:$AD$171,10,FALSE))</f>
        <v>0</v>
      </c>
      <c r="AD101" s="191">
        <f>IF(AVERIAS!$J$2="INVIERNO",VLOOKUP($O101,'H. INV.'!$U$10:$AE$271,11,FALSE),VLOOKUP($O101,'H. VER.'!$U$10:$AE$171,11,FALSE))</f>
        <v>0</v>
      </c>
      <c r="AE101" s="115">
        <f>IF(AVERIAS!$J$2="INVIERNO",VLOOKUP($O101,'H. INV.'!$AK$10:$AT$271,3,FALSE),VLOOKUP($O101,'H. VER.'!$AK$10:$AT$171,3,FALSE))</f>
        <v>0</v>
      </c>
      <c r="AF101" s="115">
        <f>IF(AVERIAS!$J$2="INVIERNO",VLOOKUP($O101,'H. INV.'!$E$10:$N$271,4,FALSE),VLOOKUP($O101,'H. VER.'!$E$10:$N$171,4,FALSE))</f>
        <v>0</v>
      </c>
      <c r="AG101" s="115">
        <f>IF(AVERIAS!$J$2="INVIERNO",VLOOKUP($O101,'H. INV.'!$AK$10:$AT$271,7,FALSE),VLOOKUP($O101,'H. VER.'!$AK$10:$AT$171,7,FALSE))</f>
        <v>0</v>
      </c>
      <c r="AH101" s="191">
        <f>IF(AVERIAS!$J$2="INVIERNO",VLOOKUP($O101,'H. INV.'!$AK$10:$AT$271,2,FALSE),VLOOKUP($O101,'H. VER.'!$AK$10:$AT$171,2,FALSE))</f>
        <v>0</v>
      </c>
      <c r="AI101" s="191">
        <f>IF(AVERIAS!$J$2="INVIERNO",VLOOKUP($O101,'H. INV.'!$AK$10:$AT$271,9,FALSE),VLOOKUP($O101,'H. VER.'!$AK$10:$AT$171,9,FALSE))</f>
        <v>0</v>
      </c>
      <c r="AJ101" s="191">
        <f>IF(AVERIAS!$J$2="INVIERNO",VLOOKUP($O101,'H. INV.'!$AK$10:$AT$271,10,FALSE),VLOOKUP($O101,'H. VER.'!$AK$10:$AT$171,10,FALSE))</f>
        <v>0</v>
      </c>
      <c r="AK101" s="191">
        <f>IF(AVERIAS!$J$2="INVIERNO",VLOOKUP($O101,'H. INV.'!$AK$10:$AU$271,11,FALSE),VLOOKUP($O101,'H. VER.'!$AK$10:$AU$171,11,FALSE))</f>
        <v>0</v>
      </c>
      <c r="AL101" s="131"/>
      <c r="AP101" s="209" t="str">
        <f t="shared" si="54"/>
        <v/>
      </c>
      <c r="AQ101" s="213">
        <v>97</v>
      </c>
      <c r="AR101" s="214" t="str">
        <f>IF(AVERIAS!$J$2="INVIERNO",IF(ISNA(IF($E$2="LUNES",VLOOKUP(AQ101,'H. INV.'!$E$9:$G$271,3,FALSE),IF($E$2="SABADO",VLOOKUP(AQ101,'H. INV.'!$U$10:$W$271,3,FALSE),VLOOKUP(AQ101,'H. INV.'!$AK$10:$AM$271,3,FALSE)))),"",(IF($E$2="LUNES",VLOOKUP(AQ101,'H. INV.'!$E$9:$G$271,3,FALSE),IF($E$2="SABADO",VLOOKUP(AQ101,'H. INV.'!$U$10:$W$271,3,FALSE),VLOOKUP(AQ101,'H. INV.'!$AK$10:$AM$271,3,FALSE))))),IF(ISNA(IF($E$2="LUNES",VLOOKUP(AQ101,'H. VER.'!$E$9:$G$171,3,FALSE),IF($E$2="SABADO",VLOOKUP(AQ101,'H. VER.'!$U$10:$W$171,3,FALSE),VLOOKUP(AQ101,'H. VER.'!$AK$10:$AM$171,3,FALSE)))),"",(IF($E$2="LUNES",VLOOKUP(AQ101,'H. VER.'!$E$9:$G$171,3,FALSE),IF($E$2="SABADO",VLOOKUP(AQ101,'H. VER.'!$U$10:$W$171,3,FALSE),VLOOKUP(AQ101,'H. VER.'!$AK$10:$AM$171,3,FALSE))))))</f>
        <v/>
      </c>
      <c r="AS101" s="210" t="str">
        <f t="shared" ref="AS101:AS116" si="64">IF(AT101="","",RANK(AT101,$AT$5:$AT$116,1))</f>
        <v/>
      </c>
      <c r="AT101" s="211" t="str">
        <f t="shared" si="55"/>
        <v/>
      </c>
      <c r="AU101" s="210" t="str">
        <f t="shared" si="56"/>
        <v/>
      </c>
      <c r="AV101" s="212" t="str">
        <f t="shared" si="57"/>
        <v/>
      </c>
      <c r="AX101" s="319">
        <v>98</v>
      </c>
      <c r="AY101" s="319" t="str">
        <f t="shared" si="41"/>
        <v/>
      </c>
      <c r="AZ101" s="322">
        <f t="shared" si="58"/>
        <v>0</v>
      </c>
      <c r="BA101" s="319" t="str">
        <f t="shared" si="42"/>
        <v/>
      </c>
      <c r="BB101" s="319" t="str">
        <f t="shared" si="43"/>
        <v/>
      </c>
      <c r="BC101" s="319" t="str">
        <f t="shared" si="44"/>
        <v/>
      </c>
      <c r="BD101" s="321" t="str">
        <f t="shared" si="45"/>
        <v/>
      </c>
      <c r="BE101" s="321" t="str">
        <f t="shared" si="46"/>
        <v/>
      </c>
      <c r="BF101" s="319" t="str">
        <f t="shared" si="47"/>
        <v/>
      </c>
      <c r="BG101" s="316" t="str">
        <f t="shared" si="48"/>
        <v/>
      </c>
      <c r="BH101" s="316" t="str">
        <f t="shared" si="49"/>
        <v/>
      </c>
      <c r="BI101" s="316" t="str">
        <f t="shared" si="50"/>
        <v/>
      </c>
      <c r="BJ101" s="316" t="str">
        <f t="shared" si="51"/>
        <v/>
      </c>
      <c r="BK101" s="316" t="str">
        <f t="shared" ref="BK101:BK118" si="65">IF(BA101="","",BI101+BJ101)</f>
        <v/>
      </c>
      <c r="BL101" s="316" t="str">
        <f t="shared" si="53"/>
        <v/>
      </c>
    </row>
    <row r="102" spans="1:64" ht="12.75" customHeight="1">
      <c r="A102" s="158">
        <f t="shared" si="37"/>
        <v>0</v>
      </c>
      <c r="B102" s="158">
        <f t="shared" si="59"/>
        <v>0</v>
      </c>
      <c r="C102" s="24">
        <f t="shared" si="60"/>
        <v>0</v>
      </c>
      <c r="D102" s="284">
        <f t="shared" si="61"/>
        <v>0</v>
      </c>
      <c r="E102" s="24">
        <f t="shared" si="62"/>
        <v>0</v>
      </c>
      <c r="F102" s="27"/>
      <c r="G102" s="27"/>
      <c r="H102" s="27"/>
      <c r="I102" s="28">
        <f t="shared" si="38"/>
        <v>0</v>
      </c>
      <c r="J102" s="286">
        <f t="shared" si="63"/>
        <v>0</v>
      </c>
      <c r="K102" s="119" t="str">
        <f t="shared" si="39"/>
        <v/>
      </c>
      <c r="L102" s="29">
        <f>LOOKUP($D$2,CUADRO!$G$3:$AK$3,CUADRO!G105:AK105)</f>
        <v>0</v>
      </c>
      <c r="M102" s="30" t="str">
        <f>IF(CUADRO!C105="","",CUADRO!C105)</f>
        <v/>
      </c>
      <c r="N102" s="192">
        <v>42</v>
      </c>
      <c r="O102" s="352" t="str">
        <f t="shared" si="31"/>
        <v/>
      </c>
      <c r="P102" s="356"/>
      <c r="Q102" s="115">
        <f>IF(AVERIAS!$J$2="INVIERNO",VLOOKUP($O102,'H. INV.'!$E$10:$N$271,3,FALSE),VLOOKUP($O102,'H. VER.'!$E$10:$N$171,3,FALSE))</f>
        <v>0</v>
      </c>
      <c r="R102" s="115">
        <f>IF(AVERIAS!$J$2="INVIERNO",VLOOKUP($O102,'H. INV.'!$E$10:$N$271,4,FALSE),VLOOKUP($O102,'H. VER.'!$E$10:$N$171,4,FALSE))</f>
        <v>0</v>
      </c>
      <c r="S102" s="115">
        <f>IF(AVERIAS!$J$2="INVIERNO",VLOOKUP($O102,'H. INV.'!$E$10:$N$271,7,FALSE),VLOOKUP($O102,'H. VER.'!$E$10:$N$171,7,FALSE))</f>
        <v>0</v>
      </c>
      <c r="T102" s="191">
        <f>IF(AVERIAS!$J$2="INVIERNO",VLOOKUP($O102,'H. INV.'!$E$10:$N$271,2,FALSE),VLOOKUP($O102,'H. VER.'!$E$10:$N$171,2,FALSE))</f>
        <v>0</v>
      </c>
      <c r="U102" s="191">
        <f>IF(AVERIAS!$J$2="INVIERNO",VLOOKUP($O102,'H. INV.'!$E$10:$N$271,9,FALSE),VLOOKUP($O102,'H. VER.'!$E$10:$N$171,9,FALSE))</f>
        <v>0</v>
      </c>
      <c r="V102" s="191">
        <f>IF(AVERIAS!$J$2="INVIERNO",VLOOKUP($O102,'H. INV.'!$E$10:$N$271,10,FALSE),VLOOKUP($O102,'H. VER.'!$E$10:$N$171,10,FALSE))</f>
        <v>0</v>
      </c>
      <c r="W102" s="191">
        <f>IF(AVERIAS!$J$2="INVIERNO",VLOOKUP($O102,'H. INV.'!$E$10:$O$271,11,FALSE),VLOOKUP($O102,'H. VER.'!$E$10:$O$171,11,FALSE))</f>
        <v>0</v>
      </c>
      <c r="X102" s="115">
        <f>IF(AVERIAS!$J$2="INVIERNO",VLOOKUP($O102,'H. INV.'!$U$10:$AD$271,3,FALSE),VLOOKUP($O102,'H. VER.'!$U$10:$AD$171,3,FALSE))</f>
        <v>0</v>
      </c>
      <c r="Y102" s="115">
        <f>IF(AVERIAS!$J$2="INVIERNO",VLOOKUP($O102,'H. INV.'!$E$10:$N$271,4,FALSE),VLOOKUP($O102,'H. VER.'!$E$10:$N$171,4,FALSE))</f>
        <v>0</v>
      </c>
      <c r="Z102" s="115">
        <f>IF(AVERIAS!$J$2="INVIERNO",VLOOKUP($O102,'H. INV.'!$U$10:$AD$271,7,FALSE),VLOOKUP($O102,'H. VER.'!$U$10:$AD$171,7,FALSE))</f>
        <v>0</v>
      </c>
      <c r="AA102" s="191">
        <f>IF(AVERIAS!$J$2="INVIERNO",VLOOKUP($O102,'H. INV.'!$U$10:$AD$271,2,FALSE),VLOOKUP($O102,'H. VER.'!$U$10:$AD$171,2,FALSE))</f>
        <v>0</v>
      </c>
      <c r="AB102" s="191">
        <f>IF(AVERIAS!$J$2="INVIERNO",VLOOKUP($O102,'H. INV.'!$U$10:$AD$271,9,FALSE),VLOOKUP($O102,'H. VER.'!$U$10:$AD$171,9,FALSE))</f>
        <v>0</v>
      </c>
      <c r="AC102" s="191">
        <f>IF(AVERIAS!$J$2="INVIERNO",VLOOKUP($O102,'H. INV.'!$U$10:$AD$271,10,FALSE),VLOOKUP($O102,'H. VER.'!$U$10:$AD$171,10,FALSE))</f>
        <v>0</v>
      </c>
      <c r="AD102" s="191">
        <f>IF(AVERIAS!$J$2="INVIERNO",VLOOKUP($O102,'H. INV.'!$U$10:$AE$271,11,FALSE),VLOOKUP($O102,'H. VER.'!$U$10:$AE$171,11,FALSE))</f>
        <v>0</v>
      </c>
      <c r="AE102" s="115">
        <f>IF(AVERIAS!$J$2="INVIERNO",VLOOKUP($O102,'H. INV.'!$AK$10:$AT$271,3,FALSE),VLOOKUP($O102,'H. VER.'!$AK$10:$AT$171,3,FALSE))</f>
        <v>0</v>
      </c>
      <c r="AF102" s="115">
        <f>IF(AVERIAS!$J$2="INVIERNO",VLOOKUP($O102,'H. INV.'!$E$10:$N$271,4,FALSE),VLOOKUP($O102,'H. VER.'!$E$10:$N$171,4,FALSE))</f>
        <v>0</v>
      </c>
      <c r="AG102" s="115">
        <f>IF(AVERIAS!$J$2="INVIERNO",VLOOKUP($O102,'H. INV.'!$AK$10:$AT$271,7,FALSE),VLOOKUP($O102,'H. VER.'!$AK$10:$AT$171,7,FALSE))</f>
        <v>0</v>
      </c>
      <c r="AH102" s="191">
        <f>IF(AVERIAS!$J$2="INVIERNO",VLOOKUP($O102,'H. INV.'!$AK$10:$AT$271,2,FALSE),VLOOKUP($O102,'H. VER.'!$AK$10:$AT$171,2,FALSE))</f>
        <v>0</v>
      </c>
      <c r="AI102" s="191">
        <f>IF(AVERIAS!$J$2="INVIERNO",VLOOKUP($O102,'H. INV.'!$AK$10:$AT$271,9,FALSE),VLOOKUP($O102,'H. VER.'!$AK$10:$AT$171,9,FALSE))</f>
        <v>0</v>
      </c>
      <c r="AJ102" s="191">
        <f>IF(AVERIAS!$J$2="INVIERNO",VLOOKUP($O102,'H. INV.'!$AK$10:$AT$271,10,FALSE),VLOOKUP($O102,'H. VER.'!$AK$10:$AT$171,10,FALSE))</f>
        <v>0</v>
      </c>
      <c r="AK102" s="191">
        <f>IF(AVERIAS!$J$2="INVIERNO",VLOOKUP($O102,'H. INV.'!$AK$10:$AU$271,11,FALSE),VLOOKUP($O102,'H. VER.'!$AK$10:$AU$171,11,FALSE))</f>
        <v>0</v>
      </c>
      <c r="AL102" s="131"/>
      <c r="AP102" s="209" t="str">
        <f t="shared" si="54"/>
        <v/>
      </c>
      <c r="AQ102" s="213">
        <v>98</v>
      </c>
      <c r="AR102" s="214" t="str">
        <f>IF(AVERIAS!$J$2="INVIERNO",IF(ISNA(IF($E$2="LUNES",VLOOKUP(AQ102,'H. INV.'!$E$9:$G$271,3,FALSE),IF($E$2="SABADO",VLOOKUP(AQ102,'H. INV.'!$U$10:$W$271,3,FALSE),VLOOKUP(AQ102,'H. INV.'!$AK$10:$AM$271,3,FALSE)))),"",(IF($E$2="LUNES",VLOOKUP(AQ102,'H. INV.'!$E$9:$G$271,3,FALSE),IF($E$2="SABADO",VLOOKUP(AQ102,'H. INV.'!$U$10:$W$271,3,FALSE),VLOOKUP(AQ102,'H. INV.'!$AK$10:$AM$271,3,FALSE))))),IF(ISNA(IF($E$2="LUNES",VLOOKUP(AQ102,'H. VER.'!$E$9:$G$171,3,FALSE),IF($E$2="SABADO",VLOOKUP(AQ102,'H. VER.'!$U$10:$W$171,3,FALSE),VLOOKUP(AQ102,'H. VER.'!$AK$10:$AM$171,3,FALSE)))),"",(IF($E$2="LUNES",VLOOKUP(AQ102,'H. VER.'!$E$9:$G$171,3,FALSE),IF($E$2="SABADO",VLOOKUP(AQ102,'H. VER.'!$U$10:$W$171,3,FALSE),VLOOKUP(AQ102,'H. VER.'!$AK$10:$AM$171,3,FALSE))))))</f>
        <v/>
      </c>
      <c r="AS102" s="210" t="str">
        <f t="shared" si="64"/>
        <v/>
      </c>
      <c r="AT102" s="211" t="str">
        <f t="shared" si="55"/>
        <v/>
      </c>
      <c r="AU102" s="210" t="str">
        <f t="shared" si="56"/>
        <v/>
      </c>
      <c r="AV102" s="212" t="str">
        <f t="shared" si="57"/>
        <v/>
      </c>
      <c r="AX102" s="319">
        <v>99</v>
      </c>
      <c r="AY102" s="319" t="str">
        <f t="shared" si="41"/>
        <v/>
      </c>
      <c r="AZ102" s="322">
        <f t="shared" si="58"/>
        <v>0</v>
      </c>
      <c r="BA102" s="319" t="str">
        <f t="shared" si="42"/>
        <v/>
      </c>
      <c r="BB102" s="319" t="str">
        <f t="shared" si="43"/>
        <v/>
      </c>
      <c r="BC102" s="319" t="str">
        <f t="shared" si="44"/>
        <v/>
      </c>
      <c r="BD102" s="321" t="str">
        <f t="shared" si="45"/>
        <v/>
      </c>
      <c r="BE102" s="321" t="str">
        <f t="shared" si="46"/>
        <v/>
      </c>
      <c r="BF102" s="319" t="str">
        <f t="shared" si="47"/>
        <v/>
      </c>
      <c r="BG102" s="316" t="str">
        <f t="shared" si="48"/>
        <v/>
      </c>
      <c r="BH102" s="316" t="str">
        <f t="shared" si="49"/>
        <v/>
      </c>
      <c r="BI102" s="316" t="str">
        <f t="shared" si="50"/>
        <v/>
      </c>
      <c r="BJ102" s="316" t="str">
        <f t="shared" si="51"/>
        <v/>
      </c>
      <c r="BK102" s="316" t="str">
        <f t="shared" si="65"/>
        <v/>
      </c>
      <c r="BL102" s="316" t="str">
        <f t="shared" si="53"/>
        <v/>
      </c>
    </row>
    <row r="103" spans="1:64" ht="12.75" customHeight="1">
      <c r="A103" s="158">
        <f t="shared" si="37"/>
        <v>0</v>
      </c>
      <c r="B103" s="158">
        <f t="shared" si="59"/>
        <v>0</v>
      </c>
      <c r="C103" s="24">
        <f t="shared" si="60"/>
        <v>0</v>
      </c>
      <c r="D103" s="284">
        <f t="shared" si="61"/>
        <v>0</v>
      </c>
      <c r="E103" s="24">
        <f t="shared" si="62"/>
        <v>0</v>
      </c>
      <c r="F103" s="27"/>
      <c r="G103" s="27"/>
      <c r="H103" s="27"/>
      <c r="I103" s="28">
        <f t="shared" si="38"/>
        <v>0</v>
      </c>
      <c r="J103" s="286">
        <f t="shared" si="63"/>
        <v>0</v>
      </c>
      <c r="K103" s="119" t="str">
        <f t="shared" si="39"/>
        <v/>
      </c>
      <c r="L103" s="29">
        <f>LOOKUP($D$2,CUADRO!$G$3:$AK$3,CUADRO!G106:AK106)</f>
        <v>0</v>
      </c>
      <c r="M103" s="30" t="str">
        <f>IF(CUADRO!C106="","",CUADRO!C106)</f>
        <v/>
      </c>
      <c r="N103" s="192">
        <v>43</v>
      </c>
      <c r="O103" s="352" t="str">
        <f t="shared" si="31"/>
        <v/>
      </c>
      <c r="P103" s="356"/>
      <c r="Q103" s="115">
        <f>IF(AVERIAS!$J$2="INVIERNO",VLOOKUP($O103,'H. INV.'!$E$10:$N$271,3,FALSE),VLOOKUP($O103,'H. VER.'!$E$10:$N$171,3,FALSE))</f>
        <v>0</v>
      </c>
      <c r="R103" s="115">
        <f>IF(AVERIAS!$J$2="INVIERNO",VLOOKUP($O103,'H. INV.'!$E$10:$N$271,4,FALSE),VLOOKUP($O103,'H. VER.'!$E$10:$N$171,4,FALSE))</f>
        <v>0</v>
      </c>
      <c r="S103" s="115">
        <f>IF(AVERIAS!$J$2="INVIERNO",VLOOKUP($O103,'H. INV.'!$E$10:$N$271,7,FALSE),VLOOKUP($O103,'H. VER.'!$E$10:$N$171,7,FALSE))</f>
        <v>0</v>
      </c>
      <c r="T103" s="191">
        <f>IF(AVERIAS!$J$2="INVIERNO",VLOOKUP($O103,'H. INV.'!$E$10:$N$271,2,FALSE),VLOOKUP($O103,'H. VER.'!$E$10:$N$171,2,FALSE))</f>
        <v>0</v>
      </c>
      <c r="U103" s="191">
        <f>IF(AVERIAS!$J$2="INVIERNO",VLOOKUP($O103,'H. INV.'!$E$10:$N$271,9,FALSE),VLOOKUP($O103,'H. VER.'!$E$10:$N$171,9,FALSE))</f>
        <v>0</v>
      </c>
      <c r="V103" s="191">
        <f>IF(AVERIAS!$J$2="INVIERNO",VLOOKUP($O103,'H. INV.'!$E$10:$N$271,10,FALSE),VLOOKUP($O103,'H. VER.'!$E$10:$N$171,10,FALSE))</f>
        <v>0</v>
      </c>
      <c r="W103" s="191">
        <f>IF(AVERIAS!$J$2="INVIERNO",VLOOKUP($O103,'H. INV.'!$E$10:$O$271,11,FALSE),VLOOKUP($O103,'H. VER.'!$E$10:$O$171,11,FALSE))</f>
        <v>0</v>
      </c>
      <c r="X103" s="115">
        <f>IF(AVERIAS!$J$2="INVIERNO",VLOOKUP($O103,'H. INV.'!$U$10:$AD$271,3,FALSE),VLOOKUP($O103,'H. VER.'!$U$10:$AD$171,3,FALSE))</f>
        <v>0</v>
      </c>
      <c r="Y103" s="115">
        <f>IF(AVERIAS!$J$2="INVIERNO",VLOOKUP($O103,'H. INV.'!$E$10:$N$271,4,FALSE),VLOOKUP($O103,'H. VER.'!$E$10:$N$171,4,FALSE))</f>
        <v>0</v>
      </c>
      <c r="Z103" s="115">
        <f>IF(AVERIAS!$J$2="INVIERNO",VLOOKUP($O103,'H. INV.'!$U$10:$AD$271,7,FALSE),VLOOKUP($O103,'H. VER.'!$U$10:$AD$171,7,FALSE))</f>
        <v>0</v>
      </c>
      <c r="AA103" s="191">
        <f>IF(AVERIAS!$J$2="INVIERNO",VLOOKUP($O103,'H. INV.'!$U$10:$AD$271,2,FALSE),VLOOKUP($O103,'H. VER.'!$U$10:$AD$171,2,FALSE))</f>
        <v>0</v>
      </c>
      <c r="AB103" s="191">
        <f>IF(AVERIAS!$J$2="INVIERNO",VLOOKUP($O103,'H. INV.'!$U$10:$AD$271,9,FALSE),VLOOKUP($O103,'H. VER.'!$U$10:$AD$171,9,FALSE))</f>
        <v>0</v>
      </c>
      <c r="AC103" s="191">
        <f>IF(AVERIAS!$J$2="INVIERNO",VLOOKUP($O103,'H. INV.'!$U$10:$AD$271,10,FALSE),VLOOKUP($O103,'H. VER.'!$U$10:$AD$171,10,FALSE))</f>
        <v>0</v>
      </c>
      <c r="AD103" s="191">
        <f>IF(AVERIAS!$J$2="INVIERNO",VLOOKUP($O103,'H. INV.'!$U$10:$AE$271,11,FALSE),VLOOKUP($O103,'H. VER.'!$U$10:$AE$171,11,FALSE))</f>
        <v>0</v>
      </c>
      <c r="AE103" s="115">
        <f>IF(AVERIAS!$J$2="INVIERNO",VLOOKUP($O103,'H. INV.'!$AK$10:$AT$271,3,FALSE),VLOOKUP($O103,'H. VER.'!$AK$10:$AT$171,3,FALSE))</f>
        <v>0</v>
      </c>
      <c r="AF103" s="115">
        <f>IF(AVERIAS!$J$2="INVIERNO",VLOOKUP($O103,'H. INV.'!$E$10:$N$271,4,FALSE),VLOOKUP($O103,'H. VER.'!$E$10:$N$171,4,FALSE))</f>
        <v>0</v>
      </c>
      <c r="AG103" s="115">
        <f>IF(AVERIAS!$J$2="INVIERNO",VLOOKUP($O103,'H. INV.'!$AK$10:$AT$271,7,FALSE),VLOOKUP($O103,'H. VER.'!$AK$10:$AT$171,7,FALSE))</f>
        <v>0</v>
      </c>
      <c r="AH103" s="191">
        <f>IF(AVERIAS!$J$2="INVIERNO",VLOOKUP($O103,'H. INV.'!$AK$10:$AT$271,2,FALSE),VLOOKUP($O103,'H. VER.'!$AK$10:$AT$171,2,FALSE))</f>
        <v>0</v>
      </c>
      <c r="AI103" s="191">
        <f>IF(AVERIAS!$J$2="INVIERNO",VLOOKUP($O103,'H. INV.'!$AK$10:$AT$271,9,FALSE),VLOOKUP($O103,'H. VER.'!$AK$10:$AT$171,9,FALSE))</f>
        <v>0</v>
      </c>
      <c r="AJ103" s="191">
        <f>IF(AVERIAS!$J$2="INVIERNO",VLOOKUP($O103,'H. INV.'!$AK$10:$AT$271,10,FALSE),VLOOKUP($O103,'H. VER.'!$AK$10:$AT$171,10,FALSE))</f>
        <v>0</v>
      </c>
      <c r="AK103" s="191">
        <f>IF(AVERIAS!$J$2="INVIERNO",VLOOKUP($O103,'H. INV.'!$AK$10:$AU$271,11,FALSE),VLOOKUP($O103,'H. VER.'!$AK$10:$AU$171,11,FALSE))</f>
        <v>0</v>
      </c>
      <c r="AL103" s="131"/>
      <c r="AP103" s="209" t="str">
        <f t="shared" si="54"/>
        <v/>
      </c>
      <c r="AQ103" s="213">
        <v>99</v>
      </c>
      <c r="AR103" s="214" t="str">
        <f>IF(AVERIAS!$J$2="INVIERNO",IF(ISNA(IF($E$2="LUNES",VLOOKUP(AQ103,'H. INV.'!$E$9:$G$271,3,FALSE),IF($E$2="SABADO",VLOOKUP(AQ103,'H. INV.'!$U$10:$W$271,3,FALSE),VLOOKUP(AQ103,'H. INV.'!$AK$10:$AM$271,3,FALSE)))),"",(IF($E$2="LUNES",VLOOKUP(AQ103,'H. INV.'!$E$9:$G$271,3,FALSE),IF($E$2="SABADO",VLOOKUP(AQ103,'H. INV.'!$U$10:$W$271,3,FALSE),VLOOKUP(AQ103,'H. INV.'!$AK$10:$AM$271,3,FALSE))))),IF(ISNA(IF($E$2="LUNES",VLOOKUP(AQ103,'H. VER.'!$E$9:$G$171,3,FALSE),IF($E$2="SABADO",VLOOKUP(AQ103,'H. VER.'!$U$10:$W$171,3,FALSE),VLOOKUP(AQ103,'H. VER.'!$AK$10:$AM$171,3,FALSE)))),"",(IF($E$2="LUNES",VLOOKUP(AQ103,'H. VER.'!$E$9:$G$171,3,FALSE),IF($E$2="SABADO",VLOOKUP(AQ103,'H. VER.'!$U$10:$W$171,3,FALSE),VLOOKUP(AQ103,'H. VER.'!$AK$10:$AM$171,3,FALSE))))))</f>
        <v/>
      </c>
      <c r="AS103" s="210" t="str">
        <f t="shared" si="64"/>
        <v/>
      </c>
      <c r="AT103" s="211" t="str">
        <f t="shared" si="55"/>
        <v/>
      </c>
      <c r="AU103" s="210" t="str">
        <f t="shared" si="56"/>
        <v/>
      </c>
      <c r="AV103" s="212" t="str">
        <f t="shared" si="57"/>
        <v/>
      </c>
      <c r="AX103" s="319">
        <v>100</v>
      </c>
      <c r="AY103" s="319" t="str">
        <f t="shared" si="41"/>
        <v/>
      </c>
      <c r="AZ103" s="322">
        <f t="shared" si="58"/>
        <v>0</v>
      </c>
      <c r="BA103" s="319" t="str">
        <f t="shared" si="42"/>
        <v/>
      </c>
      <c r="BB103" s="319" t="str">
        <f t="shared" si="43"/>
        <v/>
      </c>
      <c r="BC103" s="319" t="str">
        <f t="shared" si="44"/>
        <v/>
      </c>
      <c r="BD103" s="321" t="str">
        <f t="shared" si="45"/>
        <v/>
      </c>
      <c r="BE103" s="321" t="str">
        <f t="shared" si="46"/>
        <v/>
      </c>
      <c r="BF103" s="319" t="str">
        <f t="shared" si="47"/>
        <v/>
      </c>
      <c r="BG103" s="316" t="str">
        <f t="shared" si="48"/>
        <v/>
      </c>
      <c r="BH103" s="316" t="str">
        <f t="shared" si="49"/>
        <v/>
      </c>
      <c r="BI103" s="316" t="str">
        <f t="shared" si="50"/>
        <v/>
      </c>
      <c r="BJ103" s="316" t="str">
        <f t="shared" si="51"/>
        <v/>
      </c>
      <c r="BK103" s="316" t="str">
        <f t="shared" si="65"/>
        <v/>
      </c>
      <c r="BL103" s="316" t="str">
        <f t="shared" si="53"/>
        <v/>
      </c>
    </row>
    <row r="104" spans="1:64" ht="12.75" customHeight="1">
      <c r="A104" s="158">
        <f t="shared" si="37"/>
        <v>0</v>
      </c>
      <c r="B104" s="158">
        <f t="shared" si="59"/>
        <v>0</v>
      </c>
      <c r="C104" s="24">
        <f t="shared" si="60"/>
        <v>0</v>
      </c>
      <c r="D104" s="284">
        <f t="shared" si="61"/>
        <v>0</v>
      </c>
      <c r="E104" s="24">
        <f t="shared" si="62"/>
        <v>0</v>
      </c>
      <c r="F104" s="27"/>
      <c r="G104" s="27"/>
      <c r="H104" s="27"/>
      <c r="I104" s="28">
        <f t="shared" si="38"/>
        <v>0</v>
      </c>
      <c r="J104" s="286">
        <f t="shared" si="63"/>
        <v>0</v>
      </c>
      <c r="K104" s="119" t="str">
        <f t="shared" si="39"/>
        <v/>
      </c>
      <c r="L104" s="29">
        <f>LOOKUP($D$2,CUADRO!$G$3:$AK$3,CUADRO!G107:AK107)</f>
        <v>0</v>
      </c>
      <c r="M104" s="30" t="str">
        <f>IF(CUADRO!C107="","",CUADRO!C107)</f>
        <v/>
      </c>
      <c r="N104" s="192">
        <v>44</v>
      </c>
      <c r="O104" s="352" t="str">
        <f t="shared" si="31"/>
        <v/>
      </c>
      <c r="P104" s="356"/>
      <c r="Q104" s="115">
        <f>IF(AVERIAS!$J$2="INVIERNO",VLOOKUP($O104,'H. INV.'!$E$10:$N$271,3,FALSE),VLOOKUP($O104,'H. VER.'!$E$10:$N$171,3,FALSE))</f>
        <v>0</v>
      </c>
      <c r="R104" s="115">
        <f>IF(AVERIAS!$J$2="INVIERNO",VLOOKUP($O104,'H. INV.'!$E$10:$N$271,4,FALSE),VLOOKUP($O104,'H. VER.'!$E$10:$N$171,4,FALSE))</f>
        <v>0</v>
      </c>
      <c r="S104" s="115">
        <f>IF(AVERIAS!$J$2="INVIERNO",VLOOKUP($O104,'H. INV.'!$E$10:$N$271,7,FALSE),VLOOKUP($O104,'H. VER.'!$E$10:$N$171,7,FALSE))</f>
        <v>0</v>
      </c>
      <c r="T104" s="191">
        <f>IF(AVERIAS!$J$2="INVIERNO",VLOOKUP($O104,'H. INV.'!$E$10:$N$271,2,FALSE),VLOOKUP($O104,'H. VER.'!$E$10:$N$171,2,FALSE))</f>
        <v>0</v>
      </c>
      <c r="U104" s="191">
        <f>IF(AVERIAS!$J$2="INVIERNO",VLOOKUP($O104,'H. INV.'!$E$10:$N$271,9,FALSE),VLOOKUP($O104,'H. VER.'!$E$10:$N$171,9,FALSE))</f>
        <v>0</v>
      </c>
      <c r="V104" s="191">
        <f>IF(AVERIAS!$J$2="INVIERNO",VLOOKUP($O104,'H. INV.'!$E$10:$N$271,10,FALSE),VLOOKUP($O104,'H. VER.'!$E$10:$N$171,10,FALSE))</f>
        <v>0</v>
      </c>
      <c r="W104" s="191">
        <f>IF(AVERIAS!$J$2="INVIERNO",VLOOKUP($O104,'H. INV.'!$E$10:$O$271,11,FALSE),VLOOKUP($O104,'H. VER.'!$E$10:$O$171,11,FALSE))</f>
        <v>0</v>
      </c>
      <c r="X104" s="115">
        <f>IF(AVERIAS!$J$2="INVIERNO",VLOOKUP($O104,'H. INV.'!$U$10:$AD$271,3,FALSE),VLOOKUP($O104,'H. VER.'!$U$10:$AD$171,3,FALSE))</f>
        <v>0</v>
      </c>
      <c r="Y104" s="115">
        <f>IF(AVERIAS!$J$2="INVIERNO",VLOOKUP($O104,'H. INV.'!$E$10:$N$271,4,FALSE),VLOOKUP($O104,'H. VER.'!$E$10:$N$171,4,FALSE))</f>
        <v>0</v>
      </c>
      <c r="Z104" s="115">
        <f>IF(AVERIAS!$J$2="INVIERNO",VLOOKUP($O104,'H. INV.'!$U$10:$AD$271,7,FALSE),VLOOKUP($O104,'H. VER.'!$U$10:$AD$171,7,FALSE))</f>
        <v>0</v>
      </c>
      <c r="AA104" s="191">
        <f>IF(AVERIAS!$J$2="INVIERNO",VLOOKUP($O104,'H. INV.'!$U$10:$AD$271,2,FALSE),VLOOKUP($O104,'H. VER.'!$U$10:$AD$171,2,FALSE))</f>
        <v>0</v>
      </c>
      <c r="AB104" s="191">
        <f>IF(AVERIAS!$J$2="INVIERNO",VLOOKUP($O104,'H. INV.'!$U$10:$AD$271,9,FALSE),VLOOKUP($O104,'H. VER.'!$U$10:$AD$171,9,FALSE))</f>
        <v>0</v>
      </c>
      <c r="AC104" s="191">
        <f>IF(AVERIAS!$J$2="INVIERNO",VLOOKUP($O104,'H. INV.'!$U$10:$AD$271,10,FALSE),VLOOKUP($O104,'H. VER.'!$U$10:$AD$171,10,FALSE))</f>
        <v>0</v>
      </c>
      <c r="AD104" s="191">
        <f>IF(AVERIAS!$J$2="INVIERNO",VLOOKUP($O104,'H. INV.'!$U$10:$AE$271,11,FALSE),VLOOKUP($O104,'H. VER.'!$U$10:$AE$171,11,FALSE))</f>
        <v>0</v>
      </c>
      <c r="AE104" s="115">
        <f>IF(AVERIAS!$J$2="INVIERNO",VLOOKUP($O104,'H. INV.'!$AK$10:$AT$271,3,FALSE),VLOOKUP($O104,'H. VER.'!$AK$10:$AT$171,3,FALSE))</f>
        <v>0</v>
      </c>
      <c r="AF104" s="115">
        <f>IF(AVERIAS!$J$2="INVIERNO",VLOOKUP($O104,'H. INV.'!$E$10:$N$271,4,FALSE),VLOOKUP($O104,'H. VER.'!$E$10:$N$171,4,FALSE))</f>
        <v>0</v>
      </c>
      <c r="AG104" s="115">
        <f>IF(AVERIAS!$J$2="INVIERNO",VLOOKUP($O104,'H. INV.'!$AK$10:$AT$271,7,FALSE),VLOOKUP($O104,'H. VER.'!$AK$10:$AT$171,7,FALSE))</f>
        <v>0</v>
      </c>
      <c r="AH104" s="191">
        <f>IF(AVERIAS!$J$2="INVIERNO",VLOOKUP($O104,'H. INV.'!$AK$10:$AT$271,2,FALSE),VLOOKUP($O104,'H. VER.'!$AK$10:$AT$171,2,FALSE))</f>
        <v>0</v>
      </c>
      <c r="AI104" s="191">
        <f>IF(AVERIAS!$J$2="INVIERNO",VLOOKUP($O104,'H. INV.'!$AK$10:$AT$271,9,FALSE),VLOOKUP($O104,'H. VER.'!$AK$10:$AT$171,9,FALSE))</f>
        <v>0</v>
      </c>
      <c r="AJ104" s="191">
        <f>IF(AVERIAS!$J$2="INVIERNO",VLOOKUP($O104,'H. INV.'!$AK$10:$AT$271,10,FALSE),VLOOKUP($O104,'H. VER.'!$AK$10:$AT$171,10,FALSE))</f>
        <v>0</v>
      </c>
      <c r="AK104" s="191">
        <f>IF(AVERIAS!$J$2="INVIERNO",VLOOKUP($O104,'H. INV.'!$AK$10:$AU$271,11,FALSE),VLOOKUP($O104,'H. VER.'!$AK$10:$AU$171,11,FALSE))</f>
        <v>0</v>
      </c>
      <c r="AL104" s="131"/>
      <c r="AP104" s="209" t="str">
        <f t="shared" si="54"/>
        <v/>
      </c>
      <c r="AQ104" s="213">
        <v>100</v>
      </c>
      <c r="AR104" s="214" t="str">
        <f>IF(AVERIAS!$J$2="INVIERNO",IF(ISNA(IF($E$2="LUNES",VLOOKUP(AQ104,'H. INV.'!$E$9:$G$271,3,FALSE),IF($E$2="SABADO",VLOOKUP(AQ104,'H. INV.'!$U$10:$W$271,3,FALSE),VLOOKUP(AQ104,'H. INV.'!$AK$10:$AM$271,3,FALSE)))),"",(IF($E$2="LUNES",VLOOKUP(AQ104,'H. INV.'!$E$9:$G$271,3,FALSE),IF($E$2="SABADO",VLOOKUP(AQ104,'H. INV.'!$U$10:$W$271,3,FALSE),VLOOKUP(AQ104,'H. INV.'!$AK$10:$AM$271,3,FALSE))))),IF(ISNA(IF($E$2="LUNES",VLOOKUP(AQ104,'H. VER.'!$E$9:$G$171,3,FALSE),IF($E$2="SABADO",VLOOKUP(AQ104,'H. VER.'!$U$10:$W$171,3,FALSE),VLOOKUP(AQ104,'H. VER.'!$AK$10:$AM$171,3,FALSE)))),"",(IF($E$2="LUNES",VLOOKUP(AQ104,'H. VER.'!$E$9:$G$171,3,FALSE),IF($E$2="SABADO",VLOOKUP(AQ104,'H. VER.'!$U$10:$W$171,3,FALSE),VLOOKUP(AQ104,'H. VER.'!$AK$10:$AM$171,3,FALSE))))))</f>
        <v/>
      </c>
      <c r="AS104" s="210" t="str">
        <f t="shared" si="64"/>
        <v/>
      </c>
      <c r="AT104" s="211" t="str">
        <f t="shared" si="55"/>
        <v/>
      </c>
      <c r="AU104" s="210" t="str">
        <f t="shared" si="56"/>
        <v/>
      </c>
      <c r="AV104" s="212" t="str">
        <f t="shared" si="57"/>
        <v/>
      </c>
      <c r="AX104" s="319">
        <v>101</v>
      </c>
      <c r="AY104" s="319" t="str">
        <f t="shared" si="41"/>
        <v/>
      </c>
      <c r="AZ104" s="322">
        <f t="shared" si="58"/>
        <v>0</v>
      </c>
      <c r="BA104" s="319" t="str">
        <f t="shared" si="42"/>
        <v/>
      </c>
      <c r="BB104" s="319" t="str">
        <f t="shared" si="43"/>
        <v/>
      </c>
      <c r="BC104" s="319" t="str">
        <f t="shared" si="44"/>
        <v/>
      </c>
      <c r="BD104" s="321" t="str">
        <f t="shared" si="45"/>
        <v/>
      </c>
      <c r="BE104" s="321" t="str">
        <f t="shared" si="46"/>
        <v/>
      </c>
      <c r="BF104" s="319" t="str">
        <f t="shared" si="47"/>
        <v/>
      </c>
      <c r="BG104" s="316" t="str">
        <f t="shared" si="48"/>
        <v/>
      </c>
      <c r="BH104" s="316" t="str">
        <f t="shared" si="49"/>
        <v/>
      </c>
      <c r="BI104" s="316" t="str">
        <f t="shared" si="50"/>
        <v/>
      </c>
      <c r="BJ104" s="316" t="str">
        <f t="shared" si="51"/>
        <v/>
      </c>
      <c r="BK104" s="316" t="str">
        <f t="shared" si="65"/>
        <v/>
      </c>
      <c r="BL104" s="316" t="str">
        <f t="shared" si="53"/>
        <v/>
      </c>
    </row>
    <row r="105" spans="1:64" ht="12.75" customHeight="1">
      <c r="A105" s="158">
        <f t="shared" si="37"/>
        <v>0</v>
      </c>
      <c r="B105" s="158">
        <f t="shared" si="59"/>
        <v>0</v>
      </c>
      <c r="C105" s="24">
        <f t="shared" si="60"/>
        <v>0</v>
      </c>
      <c r="D105" s="284">
        <f t="shared" si="61"/>
        <v>0</v>
      </c>
      <c r="E105" s="24">
        <f t="shared" si="62"/>
        <v>0</v>
      </c>
      <c r="F105" s="27"/>
      <c r="G105" s="27"/>
      <c r="H105" s="27"/>
      <c r="I105" s="28">
        <f t="shared" si="38"/>
        <v>0</v>
      </c>
      <c r="J105" s="286">
        <f t="shared" si="63"/>
        <v>0</v>
      </c>
      <c r="K105" s="119" t="str">
        <f t="shared" si="39"/>
        <v/>
      </c>
      <c r="L105" s="29">
        <f>LOOKUP($D$2,CUADRO!$G$3:$AK$3,CUADRO!G108:AK108)</f>
        <v>0</v>
      </c>
      <c r="M105" s="30" t="str">
        <f>IF(CUADRO!C108="","",CUADRO!C108)</f>
        <v/>
      </c>
      <c r="N105" s="192">
        <v>45</v>
      </c>
      <c r="O105" s="352" t="str">
        <f t="shared" si="31"/>
        <v/>
      </c>
      <c r="P105" s="356"/>
      <c r="Q105" s="115">
        <f>IF(AVERIAS!$J$2="INVIERNO",VLOOKUP($O105,'H. INV.'!$E$10:$N$271,3,FALSE),VLOOKUP($O105,'H. VER.'!$E$10:$N$171,3,FALSE))</f>
        <v>0</v>
      </c>
      <c r="R105" s="115">
        <f>IF(AVERIAS!$J$2="INVIERNO",VLOOKUP($O105,'H. INV.'!$E$10:$N$271,4,FALSE),VLOOKUP($O105,'H. VER.'!$E$10:$N$171,4,FALSE))</f>
        <v>0</v>
      </c>
      <c r="S105" s="115">
        <f>IF(AVERIAS!$J$2="INVIERNO",VLOOKUP($O105,'H. INV.'!$E$10:$N$271,7,FALSE),VLOOKUP($O105,'H. VER.'!$E$10:$N$171,7,FALSE))</f>
        <v>0</v>
      </c>
      <c r="T105" s="191">
        <f>IF(AVERIAS!$J$2="INVIERNO",VLOOKUP($O105,'H. INV.'!$E$10:$N$271,2,FALSE),VLOOKUP($O105,'H. VER.'!$E$10:$N$171,2,FALSE))</f>
        <v>0</v>
      </c>
      <c r="U105" s="191">
        <f>IF(AVERIAS!$J$2="INVIERNO",VLOOKUP($O105,'H. INV.'!$E$10:$N$271,9,FALSE),VLOOKUP($O105,'H. VER.'!$E$10:$N$171,9,FALSE))</f>
        <v>0</v>
      </c>
      <c r="V105" s="191">
        <f>IF(AVERIAS!$J$2="INVIERNO",VLOOKUP($O105,'H. INV.'!$E$10:$N$271,10,FALSE),VLOOKUP($O105,'H. VER.'!$E$10:$N$171,10,FALSE))</f>
        <v>0</v>
      </c>
      <c r="W105" s="191">
        <f>IF(AVERIAS!$J$2="INVIERNO",VLOOKUP($O105,'H. INV.'!$E$10:$O$271,11,FALSE),VLOOKUP($O105,'H. VER.'!$E$10:$O$171,11,FALSE))</f>
        <v>0</v>
      </c>
      <c r="X105" s="115">
        <f>IF(AVERIAS!$J$2="INVIERNO",VLOOKUP($O105,'H. INV.'!$U$10:$AD$271,3,FALSE),VLOOKUP($O105,'H. VER.'!$U$10:$AD$171,3,FALSE))</f>
        <v>0</v>
      </c>
      <c r="Y105" s="115">
        <f>IF(AVERIAS!$J$2="INVIERNO",VLOOKUP($O105,'H. INV.'!$E$10:$N$271,4,FALSE),VLOOKUP($O105,'H. VER.'!$E$10:$N$171,4,FALSE))</f>
        <v>0</v>
      </c>
      <c r="Z105" s="115">
        <f>IF(AVERIAS!$J$2="INVIERNO",VLOOKUP($O105,'H. INV.'!$U$10:$AD$271,7,FALSE),VLOOKUP($O105,'H. VER.'!$U$10:$AD$171,7,FALSE))</f>
        <v>0</v>
      </c>
      <c r="AA105" s="191">
        <f>IF(AVERIAS!$J$2="INVIERNO",VLOOKUP($O105,'H. INV.'!$U$10:$AD$271,2,FALSE),VLOOKUP($O105,'H. VER.'!$U$10:$AD$171,2,FALSE))</f>
        <v>0</v>
      </c>
      <c r="AB105" s="191">
        <f>IF(AVERIAS!$J$2="INVIERNO",VLOOKUP($O105,'H. INV.'!$U$10:$AD$271,9,FALSE),VLOOKUP($O105,'H. VER.'!$U$10:$AD$171,9,FALSE))</f>
        <v>0</v>
      </c>
      <c r="AC105" s="191">
        <f>IF(AVERIAS!$J$2="INVIERNO",VLOOKUP($O105,'H. INV.'!$U$10:$AD$271,10,FALSE),VLOOKUP($O105,'H. VER.'!$U$10:$AD$171,10,FALSE))</f>
        <v>0</v>
      </c>
      <c r="AD105" s="191">
        <f>IF(AVERIAS!$J$2="INVIERNO",VLOOKUP($O105,'H. INV.'!$U$10:$AE$271,11,FALSE),VLOOKUP($O105,'H. VER.'!$U$10:$AE$171,11,FALSE))</f>
        <v>0</v>
      </c>
      <c r="AE105" s="115">
        <f>IF(AVERIAS!$J$2="INVIERNO",VLOOKUP($O105,'H. INV.'!$AK$10:$AT$271,3,FALSE),VLOOKUP($O105,'H. VER.'!$AK$10:$AT$171,3,FALSE))</f>
        <v>0</v>
      </c>
      <c r="AF105" s="115">
        <f>IF(AVERIAS!$J$2="INVIERNO",VLOOKUP($O105,'H. INV.'!$E$10:$N$271,4,FALSE),VLOOKUP($O105,'H. VER.'!$E$10:$N$171,4,FALSE))</f>
        <v>0</v>
      </c>
      <c r="AG105" s="115">
        <f>IF(AVERIAS!$J$2="INVIERNO",VLOOKUP($O105,'H. INV.'!$AK$10:$AT$271,7,FALSE),VLOOKUP($O105,'H. VER.'!$AK$10:$AT$171,7,FALSE))</f>
        <v>0</v>
      </c>
      <c r="AH105" s="191">
        <f>IF(AVERIAS!$J$2="INVIERNO",VLOOKUP($O105,'H. INV.'!$AK$10:$AT$271,2,FALSE),VLOOKUP($O105,'H. VER.'!$AK$10:$AT$171,2,FALSE))</f>
        <v>0</v>
      </c>
      <c r="AI105" s="191">
        <f>IF(AVERIAS!$J$2="INVIERNO",VLOOKUP($O105,'H. INV.'!$AK$10:$AT$271,9,FALSE),VLOOKUP($O105,'H. VER.'!$AK$10:$AT$171,9,FALSE))</f>
        <v>0</v>
      </c>
      <c r="AJ105" s="191">
        <f>IF(AVERIAS!$J$2="INVIERNO",VLOOKUP($O105,'H. INV.'!$AK$10:$AT$271,10,FALSE),VLOOKUP($O105,'H. VER.'!$AK$10:$AT$171,10,FALSE))</f>
        <v>0</v>
      </c>
      <c r="AK105" s="191">
        <f>IF(AVERIAS!$J$2="INVIERNO",VLOOKUP($O105,'H. INV.'!$AK$10:$AU$271,11,FALSE),VLOOKUP($O105,'H. VER.'!$AK$10:$AU$171,11,FALSE))</f>
        <v>0</v>
      </c>
      <c r="AL105" s="131"/>
      <c r="AP105" s="209" t="str">
        <f t="shared" si="54"/>
        <v/>
      </c>
      <c r="AQ105" s="213">
        <v>101</v>
      </c>
      <c r="AR105" s="214" t="str">
        <f>IF(AVERIAS!$J$2="INVIERNO",IF(ISNA(IF($E$2="LUNES",VLOOKUP(AQ105,'H. INV.'!$E$9:$G$271,3,FALSE),IF($E$2="SABADO",VLOOKUP(AQ105,'H. INV.'!$U$10:$W$271,3,FALSE),VLOOKUP(AQ105,'H. INV.'!$AK$10:$AM$271,3,FALSE)))),"",(IF($E$2="LUNES",VLOOKUP(AQ105,'H. INV.'!$E$9:$G$271,3,FALSE),IF($E$2="SABADO",VLOOKUP(AQ105,'H. INV.'!$U$10:$W$271,3,FALSE),VLOOKUP(AQ105,'H. INV.'!$AK$10:$AM$271,3,FALSE))))),IF(ISNA(IF($E$2="LUNES",VLOOKUP(AQ105,'H. VER.'!$E$9:$G$171,3,FALSE),IF($E$2="SABADO",VLOOKUP(AQ105,'H. VER.'!$U$10:$W$171,3,FALSE),VLOOKUP(AQ105,'H. VER.'!$AK$10:$AM$171,3,FALSE)))),"",(IF($E$2="LUNES",VLOOKUP(AQ105,'H. VER.'!$E$9:$G$171,3,FALSE),IF($E$2="SABADO",VLOOKUP(AQ105,'H. VER.'!$U$10:$W$171,3,FALSE),VLOOKUP(AQ105,'H. VER.'!$AK$10:$AM$171,3,FALSE))))))</f>
        <v/>
      </c>
      <c r="AS105" s="210" t="str">
        <f t="shared" si="64"/>
        <v/>
      </c>
      <c r="AT105" s="211" t="str">
        <f t="shared" si="55"/>
        <v/>
      </c>
      <c r="AU105" s="210" t="str">
        <f t="shared" si="56"/>
        <v/>
      </c>
      <c r="AV105" s="212" t="str">
        <f t="shared" si="57"/>
        <v/>
      </c>
      <c r="AX105" s="319">
        <v>102</v>
      </c>
      <c r="AY105" s="319" t="str">
        <f t="shared" si="41"/>
        <v/>
      </c>
      <c r="AZ105" s="322">
        <f t="shared" si="58"/>
        <v>0</v>
      </c>
      <c r="BA105" s="319" t="str">
        <f t="shared" si="42"/>
        <v/>
      </c>
      <c r="BB105" s="319" t="str">
        <f t="shared" si="43"/>
        <v/>
      </c>
      <c r="BC105" s="319" t="str">
        <f t="shared" si="44"/>
        <v/>
      </c>
      <c r="BD105" s="321" t="str">
        <f t="shared" si="45"/>
        <v/>
      </c>
      <c r="BE105" s="321" t="str">
        <f t="shared" si="46"/>
        <v/>
      </c>
      <c r="BF105" s="319" t="str">
        <f t="shared" si="47"/>
        <v/>
      </c>
      <c r="BG105" s="316" t="str">
        <f t="shared" si="48"/>
        <v/>
      </c>
      <c r="BH105" s="316" t="str">
        <f t="shared" si="49"/>
        <v/>
      </c>
      <c r="BI105" s="316" t="str">
        <f t="shared" si="50"/>
        <v/>
      </c>
      <c r="BJ105" s="316" t="str">
        <f t="shared" si="51"/>
        <v/>
      </c>
      <c r="BK105" s="316" t="str">
        <f t="shared" si="65"/>
        <v/>
      </c>
      <c r="BL105" s="316" t="str">
        <f t="shared" si="53"/>
        <v/>
      </c>
    </row>
    <row r="106" spans="1:64" ht="12.75" customHeight="1">
      <c r="A106" s="158">
        <f t="shared" si="37"/>
        <v>0</v>
      </c>
      <c r="B106" s="158">
        <f t="shared" si="59"/>
        <v>0</v>
      </c>
      <c r="C106" s="24">
        <f t="shared" si="60"/>
        <v>0</v>
      </c>
      <c r="D106" s="284">
        <f t="shared" si="61"/>
        <v>0</v>
      </c>
      <c r="E106" s="24">
        <f t="shared" si="62"/>
        <v>0</v>
      </c>
      <c r="F106" s="27"/>
      <c r="G106" s="27"/>
      <c r="H106" s="27"/>
      <c r="I106" s="28">
        <f t="shared" si="38"/>
        <v>0</v>
      </c>
      <c r="J106" s="286">
        <f t="shared" si="63"/>
        <v>0</v>
      </c>
      <c r="K106" s="119" t="str">
        <f t="shared" si="39"/>
        <v/>
      </c>
      <c r="L106" s="29">
        <f>LOOKUP($D$2,CUADRO!$G$3:$AK$3,CUADRO!G109:AK109)</f>
        <v>0</v>
      </c>
      <c r="M106" s="30" t="str">
        <f>IF(CUADRO!C109="","",CUADRO!C109)</f>
        <v/>
      </c>
      <c r="N106" s="192">
        <v>46</v>
      </c>
      <c r="O106" s="352" t="str">
        <f t="shared" si="31"/>
        <v/>
      </c>
      <c r="P106" s="356"/>
      <c r="Q106" s="115">
        <f>IF(AVERIAS!$J$2="INVIERNO",VLOOKUP($O106,'H. INV.'!$E$10:$N$271,3,FALSE),VLOOKUP($O106,'H. VER.'!$E$10:$N$171,3,FALSE))</f>
        <v>0</v>
      </c>
      <c r="R106" s="115">
        <f>IF(AVERIAS!$J$2="INVIERNO",VLOOKUP($O106,'H. INV.'!$E$10:$N$271,4,FALSE),VLOOKUP($O106,'H. VER.'!$E$10:$N$171,4,FALSE))</f>
        <v>0</v>
      </c>
      <c r="S106" s="115">
        <f>IF(AVERIAS!$J$2="INVIERNO",VLOOKUP($O106,'H. INV.'!$E$10:$N$271,7,FALSE),VLOOKUP($O106,'H. VER.'!$E$10:$N$171,7,FALSE))</f>
        <v>0</v>
      </c>
      <c r="T106" s="191">
        <f>IF(AVERIAS!$J$2="INVIERNO",VLOOKUP($O106,'H. INV.'!$E$10:$N$271,2,FALSE),VLOOKUP($O106,'H. VER.'!$E$10:$N$171,2,FALSE))</f>
        <v>0</v>
      </c>
      <c r="U106" s="191">
        <f>IF(AVERIAS!$J$2="INVIERNO",VLOOKUP($O106,'H. INV.'!$E$10:$N$271,9,FALSE),VLOOKUP($O106,'H. VER.'!$E$10:$N$171,9,FALSE))</f>
        <v>0</v>
      </c>
      <c r="V106" s="191">
        <f>IF(AVERIAS!$J$2="INVIERNO",VLOOKUP($O106,'H. INV.'!$E$10:$N$271,10,FALSE),VLOOKUP($O106,'H. VER.'!$E$10:$N$171,10,FALSE))</f>
        <v>0</v>
      </c>
      <c r="W106" s="191">
        <f>IF(AVERIAS!$J$2="INVIERNO",VLOOKUP($O106,'H. INV.'!$E$10:$O$271,11,FALSE),VLOOKUP($O106,'H. VER.'!$E$10:$O$171,11,FALSE))</f>
        <v>0</v>
      </c>
      <c r="X106" s="115">
        <f>IF(AVERIAS!$J$2="INVIERNO",VLOOKUP($O106,'H. INV.'!$U$10:$AD$271,3,FALSE),VLOOKUP($O106,'H. VER.'!$U$10:$AD$171,3,FALSE))</f>
        <v>0</v>
      </c>
      <c r="Y106" s="115">
        <f>IF(AVERIAS!$J$2="INVIERNO",VLOOKUP($O106,'H. INV.'!$E$10:$N$271,4,FALSE),VLOOKUP($O106,'H. VER.'!$E$10:$N$171,4,FALSE))</f>
        <v>0</v>
      </c>
      <c r="Z106" s="115">
        <f>IF(AVERIAS!$J$2="INVIERNO",VLOOKUP($O106,'H. INV.'!$U$10:$AD$271,7,FALSE),VLOOKUP($O106,'H. VER.'!$U$10:$AD$171,7,FALSE))</f>
        <v>0</v>
      </c>
      <c r="AA106" s="191">
        <f>IF(AVERIAS!$J$2="INVIERNO",VLOOKUP($O106,'H. INV.'!$U$10:$AD$271,2,FALSE),VLOOKUP($O106,'H. VER.'!$U$10:$AD$171,2,FALSE))</f>
        <v>0</v>
      </c>
      <c r="AB106" s="191">
        <f>IF(AVERIAS!$J$2="INVIERNO",VLOOKUP($O106,'H. INV.'!$U$10:$AD$271,9,FALSE),VLOOKUP($O106,'H. VER.'!$U$10:$AD$171,9,FALSE))</f>
        <v>0</v>
      </c>
      <c r="AC106" s="191">
        <f>IF(AVERIAS!$J$2="INVIERNO",VLOOKUP($O106,'H. INV.'!$U$10:$AD$271,10,FALSE),VLOOKUP($O106,'H. VER.'!$U$10:$AD$171,10,FALSE))</f>
        <v>0</v>
      </c>
      <c r="AD106" s="191">
        <f>IF(AVERIAS!$J$2="INVIERNO",VLOOKUP($O106,'H. INV.'!$U$10:$AE$271,11,FALSE),VLOOKUP($O106,'H. VER.'!$U$10:$AE$171,11,FALSE))</f>
        <v>0</v>
      </c>
      <c r="AE106" s="115">
        <f>IF(AVERIAS!$J$2="INVIERNO",VLOOKUP($O106,'H. INV.'!$AK$10:$AT$271,3,FALSE),VLOOKUP($O106,'H. VER.'!$AK$10:$AT$171,3,FALSE))</f>
        <v>0</v>
      </c>
      <c r="AF106" s="115">
        <f>IF(AVERIAS!$J$2="INVIERNO",VLOOKUP($O106,'H. INV.'!$E$10:$N$271,4,FALSE),VLOOKUP($O106,'H. VER.'!$E$10:$N$171,4,FALSE))</f>
        <v>0</v>
      </c>
      <c r="AG106" s="115">
        <f>IF(AVERIAS!$J$2="INVIERNO",VLOOKUP($O106,'H. INV.'!$AK$10:$AT$271,7,FALSE),VLOOKUP($O106,'H. VER.'!$AK$10:$AT$171,7,FALSE))</f>
        <v>0</v>
      </c>
      <c r="AH106" s="191">
        <f>IF(AVERIAS!$J$2="INVIERNO",VLOOKUP($O106,'H. INV.'!$AK$10:$AT$271,2,FALSE),VLOOKUP($O106,'H. VER.'!$AK$10:$AT$171,2,FALSE))</f>
        <v>0</v>
      </c>
      <c r="AI106" s="191">
        <f>IF(AVERIAS!$J$2="INVIERNO",VLOOKUP($O106,'H. INV.'!$AK$10:$AT$271,9,FALSE),VLOOKUP($O106,'H. VER.'!$AK$10:$AT$171,9,FALSE))</f>
        <v>0</v>
      </c>
      <c r="AJ106" s="191">
        <f>IF(AVERIAS!$J$2="INVIERNO",VLOOKUP($O106,'H. INV.'!$AK$10:$AT$271,10,FALSE),VLOOKUP($O106,'H. VER.'!$AK$10:$AT$171,10,FALSE))</f>
        <v>0</v>
      </c>
      <c r="AK106" s="191">
        <f>IF(AVERIAS!$J$2="INVIERNO",VLOOKUP($O106,'H. INV.'!$AK$10:$AU$271,11,FALSE),VLOOKUP($O106,'H. VER.'!$AK$10:$AU$171,11,FALSE))</f>
        <v>0</v>
      </c>
      <c r="AL106" s="131"/>
      <c r="AP106" s="209" t="str">
        <f t="shared" si="54"/>
        <v/>
      </c>
      <c r="AQ106" s="213">
        <v>102</v>
      </c>
      <c r="AR106" s="214" t="str">
        <f>IF(AVERIAS!$J$2="INVIERNO",IF(ISNA(IF($E$2="LUNES",VLOOKUP(AQ106,'H. INV.'!$E$9:$G$271,3,FALSE),IF($E$2="SABADO",VLOOKUP(AQ106,'H. INV.'!$U$10:$W$271,3,FALSE),VLOOKUP(AQ106,'H. INV.'!$AK$10:$AM$271,3,FALSE)))),"",(IF($E$2="LUNES",VLOOKUP(AQ106,'H. INV.'!$E$9:$G$271,3,FALSE),IF($E$2="SABADO",VLOOKUP(AQ106,'H. INV.'!$U$10:$W$271,3,FALSE),VLOOKUP(AQ106,'H. INV.'!$AK$10:$AM$271,3,FALSE))))),IF(ISNA(IF($E$2="LUNES",VLOOKUP(AQ106,'H. VER.'!$E$9:$G$171,3,FALSE),IF($E$2="SABADO",VLOOKUP(AQ106,'H. VER.'!$U$10:$W$171,3,FALSE),VLOOKUP(AQ106,'H. VER.'!$AK$10:$AM$171,3,FALSE)))),"",(IF($E$2="LUNES",VLOOKUP(AQ106,'H. VER.'!$E$9:$G$171,3,FALSE),IF($E$2="SABADO",VLOOKUP(AQ106,'H. VER.'!$U$10:$W$171,3,FALSE),VLOOKUP(AQ106,'H. VER.'!$AK$10:$AM$171,3,FALSE))))))</f>
        <v/>
      </c>
      <c r="AS106" s="210" t="str">
        <f t="shared" si="64"/>
        <v/>
      </c>
      <c r="AT106" s="211" t="str">
        <f t="shared" si="55"/>
        <v/>
      </c>
      <c r="AU106" s="210" t="str">
        <f t="shared" si="56"/>
        <v/>
      </c>
      <c r="AV106" s="212" t="str">
        <f t="shared" si="57"/>
        <v/>
      </c>
      <c r="AX106" s="319">
        <v>103</v>
      </c>
      <c r="AY106" s="319" t="str">
        <f t="shared" si="41"/>
        <v/>
      </c>
      <c r="AZ106" s="322">
        <f t="shared" si="58"/>
        <v>0</v>
      </c>
      <c r="BA106" s="319" t="str">
        <f t="shared" si="42"/>
        <v/>
      </c>
      <c r="BB106" s="319" t="str">
        <f t="shared" si="43"/>
        <v/>
      </c>
      <c r="BC106" s="319" t="str">
        <f t="shared" si="44"/>
        <v/>
      </c>
      <c r="BD106" s="321" t="str">
        <f t="shared" si="45"/>
        <v/>
      </c>
      <c r="BE106" s="321" t="str">
        <f t="shared" si="46"/>
        <v/>
      </c>
      <c r="BF106" s="319" t="str">
        <f t="shared" si="47"/>
        <v/>
      </c>
      <c r="BG106" s="316" t="str">
        <f t="shared" si="48"/>
        <v/>
      </c>
      <c r="BH106" s="316" t="str">
        <f t="shared" si="49"/>
        <v/>
      </c>
      <c r="BI106" s="316" t="str">
        <f t="shared" si="50"/>
        <v/>
      </c>
      <c r="BJ106" s="316" t="str">
        <f t="shared" si="51"/>
        <v/>
      </c>
      <c r="BK106" s="316" t="str">
        <f t="shared" si="65"/>
        <v/>
      </c>
      <c r="BL106" s="316" t="str">
        <f t="shared" si="53"/>
        <v/>
      </c>
    </row>
    <row r="107" spans="1:64" ht="12.75" customHeight="1">
      <c r="A107" s="158">
        <f t="shared" si="37"/>
        <v>0</v>
      </c>
      <c r="B107" s="158">
        <f t="shared" si="59"/>
        <v>0</v>
      </c>
      <c r="C107" s="24">
        <f t="shared" si="60"/>
        <v>0</v>
      </c>
      <c r="D107" s="284">
        <f t="shared" si="61"/>
        <v>0</v>
      </c>
      <c r="E107" s="24">
        <f t="shared" si="62"/>
        <v>0</v>
      </c>
      <c r="F107" s="27"/>
      <c r="G107" s="27"/>
      <c r="H107" s="27"/>
      <c r="I107" s="28">
        <f t="shared" si="38"/>
        <v>0</v>
      </c>
      <c r="J107" s="286">
        <f t="shared" si="63"/>
        <v>0</v>
      </c>
      <c r="K107" s="119" t="str">
        <f t="shared" si="39"/>
        <v/>
      </c>
      <c r="L107" s="29">
        <f>LOOKUP($D$2,CUADRO!$G$3:$AK$3,CUADRO!G110:AK110)</f>
        <v>0</v>
      </c>
      <c r="M107" s="30" t="str">
        <f>IF(CUADRO!C110="","",CUADRO!C110)</f>
        <v/>
      </c>
      <c r="N107" s="192">
        <v>47</v>
      </c>
      <c r="O107" s="352" t="str">
        <f t="shared" si="31"/>
        <v/>
      </c>
      <c r="P107" s="356"/>
      <c r="Q107" s="115">
        <f>IF(AVERIAS!$J$2="INVIERNO",VLOOKUP($O107,'H. INV.'!$E$10:$N$271,3,FALSE),VLOOKUP($O107,'H. VER.'!$E$10:$N$171,3,FALSE))</f>
        <v>0</v>
      </c>
      <c r="R107" s="115">
        <f>IF(AVERIAS!$J$2="INVIERNO",VLOOKUP($O107,'H. INV.'!$E$10:$N$271,4,FALSE),VLOOKUP($O107,'H. VER.'!$E$10:$N$171,4,FALSE))</f>
        <v>0</v>
      </c>
      <c r="S107" s="115">
        <f>IF(AVERIAS!$J$2="INVIERNO",VLOOKUP($O107,'H. INV.'!$E$10:$N$271,7,FALSE),VLOOKUP($O107,'H. VER.'!$E$10:$N$171,7,FALSE))</f>
        <v>0</v>
      </c>
      <c r="T107" s="191">
        <f>IF(AVERIAS!$J$2="INVIERNO",VLOOKUP($O107,'H. INV.'!$E$10:$N$271,2,FALSE),VLOOKUP($O107,'H. VER.'!$E$10:$N$171,2,FALSE))</f>
        <v>0</v>
      </c>
      <c r="U107" s="191">
        <f>IF(AVERIAS!$J$2="INVIERNO",VLOOKUP($O107,'H. INV.'!$E$10:$N$271,9,FALSE),VLOOKUP($O107,'H. VER.'!$E$10:$N$171,9,FALSE))</f>
        <v>0</v>
      </c>
      <c r="V107" s="191">
        <f>IF(AVERIAS!$J$2="INVIERNO",VLOOKUP($O107,'H. INV.'!$E$10:$N$271,10,FALSE),VLOOKUP($O107,'H. VER.'!$E$10:$N$171,10,FALSE))</f>
        <v>0</v>
      </c>
      <c r="W107" s="191">
        <f>IF(AVERIAS!$J$2="INVIERNO",VLOOKUP($O107,'H. INV.'!$E$10:$O$271,11,FALSE),VLOOKUP($O107,'H. VER.'!$E$10:$O$171,11,FALSE))</f>
        <v>0</v>
      </c>
      <c r="X107" s="115">
        <f>IF(AVERIAS!$J$2="INVIERNO",VLOOKUP($O107,'H. INV.'!$U$10:$AD$271,3,FALSE),VLOOKUP($O107,'H. VER.'!$U$10:$AD$171,3,FALSE))</f>
        <v>0</v>
      </c>
      <c r="Y107" s="115">
        <f>IF(AVERIAS!$J$2="INVIERNO",VLOOKUP($O107,'H. INV.'!$E$10:$N$271,4,FALSE),VLOOKUP($O107,'H. VER.'!$E$10:$N$171,4,FALSE))</f>
        <v>0</v>
      </c>
      <c r="Z107" s="115">
        <f>IF(AVERIAS!$J$2="INVIERNO",VLOOKUP($O107,'H. INV.'!$U$10:$AD$271,7,FALSE),VLOOKUP($O107,'H. VER.'!$U$10:$AD$171,7,FALSE))</f>
        <v>0</v>
      </c>
      <c r="AA107" s="191">
        <f>IF(AVERIAS!$J$2="INVIERNO",VLOOKUP($O107,'H. INV.'!$U$10:$AD$271,2,FALSE),VLOOKUP($O107,'H. VER.'!$U$10:$AD$171,2,FALSE))</f>
        <v>0</v>
      </c>
      <c r="AB107" s="191">
        <f>IF(AVERIAS!$J$2="INVIERNO",VLOOKUP($O107,'H. INV.'!$U$10:$AD$271,9,FALSE),VLOOKUP($O107,'H. VER.'!$U$10:$AD$171,9,FALSE))</f>
        <v>0</v>
      </c>
      <c r="AC107" s="191">
        <f>IF(AVERIAS!$J$2="INVIERNO",VLOOKUP($O107,'H. INV.'!$U$10:$AD$271,10,FALSE),VLOOKUP($O107,'H. VER.'!$U$10:$AD$171,10,FALSE))</f>
        <v>0</v>
      </c>
      <c r="AD107" s="191">
        <f>IF(AVERIAS!$J$2="INVIERNO",VLOOKUP($O107,'H. INV.'!$U$10:$AE$271,11,FALSE),VLOOKUP($O107,'H. VER.'!$U$10:$AE$171,11,FALSE))</f>
        <v>0</v>
      </c>
      <c r="AE107" s="115">
        <f>IF(AVERIAS!$J$2="INVIERNO",VLOOKUP($O107,'H. INV.'!$AK$10:$AT$271,3,FALSE),VLOOKUP($O107,'H. VER.'!$AK$10:$AT$171,3,FALSE))</f>
        <v>0</v>
      </c>
      <c r="AF107" s="115">
        <f>IF(AVERIAS!$J$2="INVIERNO",VLOOKUP($O107,'H. INV.'!$E$10:$N$271,4,FALSE),VLOOKUP($O107,'H. VER.'!$E$10:$N$171,4,FALSE))</f>
        <v>0</v>
      </c>
      <c r="AG107" s="115">
        <f>IF(AVERIAS!$J$2="INVIERNO",VLOOKUP($O107,'H. INV.'!$AK$10:$AT$271,7,FALSE),VLOOKUP($O107,'H. VER.'!$AK$10:$AT$171,7,FALSE))</f>
        <v>0</v>
      </c>
      <c r="AH107" s="191">
        <f>IF(AVERIAS!$J$2="INVIERNO",VLOOKUP($O107,'H. INV.'!$AK$10:$AT$271,2,FALSE),VLOOKUP($O107,'H. VER.'!$AK$10:$AT$171,2,FALSE))</f>
        <v>0</v>
      </c>
      <c r="AI107" s="191">
        <f>IF(AVERIAS!$J$2="INVIERNO",VLOOKUP($O107,'H. INV.'!$AK$10:$AT$271,9,FALSE),VLOOKUP($O107,'H. VER.'!$AK$10:$AT$171,9,FALSE))</f>
        <v>0</v>
      </c>
      <c r="AJ107" s="191">
        <f>IF(AVERIAS!$J$2="INVIERNO",VLOOKUP($O107,'H. INV.'!$AK$10:$AT$271,10,FALSE),VLOOKUP($O107,'H. VER.'!$AK$10:$AT$171,10,FALSE))</f>
        <v>0</v>
      </c>
      <c r="AK107" s="191">
        <f>IF(AVERIAS!$J$2="INVIERNO",VLOOKUP($O107,'H. INV.'!$AK$10:$AU$271,11,FALSE),VLOOKUP($O107,'H. VER.'!$AK$10:$AU$171,11,FALSE))</f>
        <v>0</v>
      </c>
      <c r="AL107" s="131"/>
      <c r="AP107" s="209" t="str">
        <f t="shared" si="54"/>
        <v/>
      </c>
      <c r="AQ107" s="213">
        <v>103</v>
      </c>
      <c r="AR107" s="214" t="str">
        <f>IF(AVERIAS!$J$2="INVIERNO",IF(ISNA(IF($E$2="LUNES",VLOOKUP(AQ107,'H. INV.'!$E$9:$G$271,3,FALSE),IF($E$2="SABADO",VLOOKUP(AQ107,'H. INV.'!$U$10:$W$271,3,FALSE),VLOOKUP(AQ107,'H. INV.'!$AK$10:$AM$271,3,FALSE)))),"",(IF($E$2="LUNES",VLOOKUP(AQ107,'H. INV.'!$E$9:$G$271,3,FALSE),IF($E$2="SABADO",VLOOKUP(AQ107,'H. INV.'!$U$10:$W$271,3,FALSE),VLOOKUP(AQ107,'H. INV.'!$AK$10:$AM$271,3,FALSE))))),IF(ISNA(IF($E$2="LUNES",VLOOKUP(AQ107,'H. VER.'!$E$9:$G$171,3,FALSE),IF($E$2="SABADO",VLOOKUP(AQ107,'H. VER.'!$U$10:$W$171,3,FALSE),VLOOKUP(AQ107,'H. VER.'!$AK$10:$AM$171,3,FALSE)))),"",(IF($E$2="LUNES",VLOOKUP(AQ107,'H. VER.'!$E$9:$G$171,3,FALSE),IF($E$2="SABADO",VLOOKUP(AQ107,'H. VER.'!$U$10:$W$171,3,FALSE),VLOOKUP(AQ107,'H. VER.'!$AK$10:$AM$171,3,FALSE))))))</f>
        <v/>
      </c>
      <c r="AS107" s="210" t="str">
        <f t="shared" si="64"/>
        <v/>
      </c>
      <c r="AT107" s="211" t="str">
        <f t="shared" si="55"/>
        <v/>
      </c>
      <c r="AU107" s="210" t="str">
        <f t="shared" si="56"/>
        <v/>
      </c>
      <c r="AV107" s="212" t="str">
        <f t="shared" si="57"/>
        <v/>
      </c>
      <c r="AX107" s="319">
        <v>104</v>
      </c>
      <c r="AY107" s="319" t="str">
        <f t="shared" si="41"/>
        <v/>
      </c>
      <c r="AZ107" s="322">
        <f t="shared" si="58"/>
        <v>0</v>
      </c>
      <c r="BA107" s="319" t="str">
        <f t="shared" si="42"/>
        <v/>
      </c>
      <c r="BB107" s="319" t="str">
        <f t="shared" si="43"/>
        <v/>
      </c>
      <c r="BC107" s="319" t="str">
        <f t="shared" si="44"/>
        <v/>
      </c>
      <c r="BD107" s="321" t="str">
        <f t="shared" si="45"/>
        <v/>
      </c>
      <c r="BE107" s="321" t="str">
        <f t="shared" si="46"/>
        <v/>
      </c>
      <c r="BF107" s="319" t="str">
        <f t="shared" si="47"/>
        <v/>
      </c>
      <c r="BG107" s="316" t="str">
        <f t="shared" si="48"/>
        <v/>
      </c>
      <c r="BH107" s="316" t="str">
        <f t="shared" si="49"/>
        <v/>
      </c>
      <c r="BI107" s="316" t="str">
        <f t="shared" si="50"/>
        <v/>
      </c>
      <c r="BJ107" s="316" t="str">
        <f t="shared" si="51"/>
        <v/>
      </c>
      <c r="BK107" s="316" t="str">
        <f t="shared" si="65"/>
        <v/>
      </c>
      <c r="BL107" s="316" t="str">
        <f t="shared" si="53"/>
        <v/>
      </c>
    </row>
    <row r="108" spans="1:64" ht="12.75" customHeight="1">
      <c r="A108" s="158">
        <f t="shared" si="37"/>
        <v>0</v>
      </c>
      <c r="B108" s="158">
        <f t="shared" si="59"/>
        <v>0</v>
      </c>
      <c r="C108" s="24">
        <f t="shared" si="60"/>
        <v>0</v>
      </c>
      <c r="D108" s="284">
        <f t="shared" si="61"/>
        <v>0</v>
      </c>
      <c r="E108" s="24">
        <f t="shared" si="62"/>
        <v>0</v>
      </c>
      <c r="F108" s="27"/>
      <c r="G108" s="27"/>
      <c r="H108" s="27"/>
      <c r="I108" s="28">
        <f t="shared" si="38"/>
        <v>0</v>
      </c>
      <c r="J108" s="286">
        <f t="shared" si="63"/>
        <v>0</v>
      </c>
      <c r="K108" s="119" t="str">
        <f t="shared" si="39"/>
        <v/>
      </c>
      <c r="L108" s="29">
        <f>LOOKUP($D$2,CUADRO!$G$3:$AK$3,CUADRO!G111:AK111)</f>
        <v>0</v>
      </c>
      <c r="M108" s="30" t="str">
        <f>IF(CUADRO!C111="","",CUADRO!C111)</f>
        <v/>
      </c>
      <c r="N108" s="192">
        <v>48</v>
      </c>
      <c r="O108" s="352" t="str">
        <f t="shared" si="31"/>
        <v/>
      </c>
      <c r="P108" s="356"/>
      <c r="Q108" s="115">
        <f>IF(AVERIAS!$J$2="INVIERNO",VLOOKUP($O108,'H. INV.'!$E$10:$N$271,3,FALSE),VLOOKUP($O108,'H. VER.'!$E$10:$N$171,3,FALSE))</f>
        <v>0</v>
      </c>
      <c r="R108" s="115">
        <f>IF(AVERIAS!$J$2="INVIERNO",VLOOKUP($O108,'H. INV.'!$E$10:$N$271,4,FALSE),VLOOKUP($O108,'H. VER.'!$E$10:$N$171,4,FALSE))</f>
        <v>0</v>
      </c>
      <c r="S108" s="115">
        <f>IF(AVERIAS!$J$2="INVIERNO",VLOOKUP($O108,'H. INV.'!$E$10:$N$271,7,FALSE),VLOOKUP($O108,'H. VER.'!$E$10:$N$171,7,FALSE))</f>
        <v>0</v>
      </c>
      <c r="T108" s="191">
        <f>IF(AVERIAS!$J$2="INVIERNO",VLOOKUP($O108,'H. INV.'!$E$10:$N$271,2,FALSE),VLOOKUP($O108,'H. VER.'!$E$10:$N$171,2,FALSE))</f>
        <v>0</v>
      </c>
      <c r="U108" s="191">
        <f>IF(AVERIAS!$J$2="INVIERNO",VLOOKUP($O108,'H. INV.'!$E$10:$N$271,9,FALSE),VLOOKUP($O108,'H. VER.'!$E$10:$N$171,9,FALSE))</f>
        <v>0</v>
      </c>
      <c r="V108" s="191">
        <f>IF(AVERIAS!$J$2="INVIERNO",VLOOKUP($O108,'H. INV.'!$E$10:$N$271,10,FALSE),VLOOKUP($O108,'H. VER.'!$E$10:$N$171,10,FALSE))</f>
        <v>0</v>
      </c>
      <c r="W108" s="191">
        <f>IF(AVERIAS!$J$2="INVIERNO",VLOOKUP($O108,'H. INV.'!$E$10:$O$271,11,FALSE),VLOOKUP($O108,'H. VER.'!$E$10:$O$171,11,FALSE))</f>
        <v>0</v>
      </c>
      <c r="X108" s="115">
        <f>IF(AVERIAS!$J$2="INVIERNO",VLOOKUP($O108,'H. INV.'!$U$10:$AD$271,3,FALSE),VLOOKUP($O108,'H. VER.'!$U$10:$AD$171,3,FALSE))</f>
        <v>0</v>
      </c>
      <c r="Y108" s="115">
        <f>IF(AVERIAS!$J$2="INVIERNO",VLOOKUP($O108,'H. INV.'!$E$10:$N$271,4,FALSE),VLOOKUP($O108,'H. VER.'!$E$10:$N$171,4,FALSE))</f>
        <v>0</v>
      </c>
      <c r="Z108" s="115">
        <f>IF(AVERIAS!$J$2="INVIERNO",VLOOKUP($O108,'H. INV.'!$U$10:$AD$271,7,FALSE),VLOOKUP($O108,'H. VER.'!$U$10:$AD$171,7,FALSE))</f>
        <v>0</v>
      </c>
      <c r="AA108" s="191">
        <f>IF(AVERIAS!$J$2="INVIERNO",VLOOKUP($O108,'H. INV.'!$U$10:$AD$271,2,FALSE),VLOOKUP($O108,'H. VER.'!$U$10:$AD$171,2,FALSE))</f>
        <v>0</v>
      </c>
      <c r="AB108" s="191">
        <f>IF(AVERIAS!$J$2="INVIERNO",VLOOKUP($O108,'H. INV.'!$U$10:$AD$271,9,FALSE),VLOOKUP($O108,'H. VER.'!$U$10:$AD$171,9,FALSE))</f>
        <v>0</v>
      </c>
      <c r="AC108" s="191">
        <f>IF(AVERIAS!$J$2="INVIERNO",VLOOKUP($O108,'H. INV.'!$U$10:$AD$271,10,FALSE),VLOOKUP($O108,'H. VER.'!$U$10:$AD$171,10,FALSE))</f>
        <v>0</v>
      </c>
      <c r="AD108" s="191">
        <f>IF(AVERIAS!$J$2="INVIERNO",VLOOKUP($O108,'H. INV.'!$U$10:$AE$271,11,FALSE),VLOOKUP($O108,'H. VER.'!$U$10:$AE$171,11,FALSE))</f>
        <v>0</v>
      </c>
      <c r="AE108" s="115">
        <f>IF(AVERIAS!$J$2="INVIERNO",VLOOKUP($O108,'H. INV.'!$AK$10:$AT$271,3,FALSE),VLOOKUP($O108,'H. VER.'!$AK$10:$AT$171,3,FALSE))</f>
        <v>0</v>
      </c>
      <c r="AF108" s="115">
        <f>IF(AVERIAS!$J$2="INVIERNO",VLOOKUP($O108,'H. INV.'!$E$10:$N$271,4,FALSE),VLOOKUP($O108,'H. VER.'!$E$10:$N$171,4,FALSE))</f>
        <v>0</v>
      </c>
      <c r="AG108" s="115">
        <f>IF(AVERIAS!$J$2="INVIERNO",VLOOKUP($O108,'H. INV.'!$AK$10:$AT$271,7,FALSE),VLOOKUP($O108,'H. VER.'!$AK$10:$AT$171,7,FALSE))</f>
        <v>0</v>
      </c>
      <c r="AH108" s="191">
        <f>IF(AVERIAS!$J$2="INVIERNO",VLOOKUP($O108,'H. INV.'!$AK$10:$AT$271,2,FALSE),VLOOKUP($O108,'H. VER.'!$AK$10:$AT$171,2,FALSE))</f>
        <v>0</v>
      </c>
      <c r="AI108" s="191">
        <f>IF(AVERIAS!$J$2="INVIERNO",VLOOKUP($O108,'H. INV.'!$AK$10:$AT$271,9,FALSE),VLOOKUP($O108,'H. VER.'!$AK$10:$AT$171,9,FALSE))</f>
        <v>0</v>
      </c>
      <c r="AJ108" s="191">
        <f>IF(AVERIAS!$J$2="INVIERNO",VLOOKUP($O108,'H. INV.'!$AK$10:$AT$271,10,FALSE),VLOOKUP($O108,'H. VER.'!$AK$10:$AT$171,10,FALSE))</f>
        <v>0</v>
      </c>
      <c r="AK108" s="191">
        <f>IF(AVERIAS!$J$2="INVIERNO",VLOOKUP($O108,'H. INV.'!$AK$10:$AU$271,11,FALSE),VLOOKUP($O108,'H. VER.'!$AK$10:$AU$171,11,FALSE))</f>
        <v>0</v>
      </c>
      <c r="AL108" s="131"/>
      <c r="AP108" s="209" t="str">
        <f t="shared" si="54"/>
        <v/>
      </c>
      <c r="AQ108" s="213">
        <v>104</v>
      </c>
      <c r="AR108" s="214" t="str">
        <f>IF(AVERIAS!$J$2="INVIERNO",IF(ISNA(IF($E$2="LUNES",VLOOKUP(AQ108,'H. INV.'!$E$9:$G$271,3,FALSE),IF($E$2="SABADO",VLOOKUP(AQ108,'H. INV.'!$U$10:$W$271,3,FALSE),VLOOKUP(AQ108,'H. INV.'!$AK$10:$AM$271,3,FALSE)))),"",(IF($E$2="LUNES",VLOOKUP(AQ108,'H. INV.'!$E$9:$G$271,3,FALSE),IF($E$2="SABADO",VLOOKUP(AQ108,'H. INV.'!$U$10:$W$271,3,FALSE),VLOOKUP(AQ108,'H. INV.'!$AK$10:$AM$271,3,FALSE))))),IF(ISNA(IF($E$2="LUNES",VLOOKUP(AQ108,'H. VER.'!$E$9:$G$171,3,FALSE),IF($E$2="SABADO",VLOOKUP(AQ108,'H. VER.'!$U$10:$W$171,3,FALSE),VLOOKUP(AQ108,'H. VER.'!$AK$10:$AM$171,3,FALSE)))),"",(IF($E$2="LUNES",VLOOKUP(AQ108,'H. VER.'!$E$9:$G$171,3,FALSE),IF($E$2="SABADO",VLOOKUP(AQ108,'H. VER.'!$U$10:$W$171,3,FALSE),VLOOKUP(AQ108,'H. VER.'!$AK$10:$AM$171,3,FALSE))))))</f>
        <v/>
      </c>
      <c r="AS108" s="210" t="str">
        <f t="shared" si="64"/>
        <v/>
      </c>
      <c r="AT108" s="211" t="str">
        <f t="shared" si="55"/>
        <v/>
      </c>
      <c r="AU108" s="210" t="str">
        <f t="shared" si="56"/>
        <v/>
      </c>
      <c r="AV108" s="212" t="str">
        <f t="shared" si="57"/>
        <v/>
      </c>
      <c r="AX108" s="319">
        <v>105</v>
      </c>
      <c r="AY108" s="319" t="str">
        <f t="shared" si="41"/>
        <v/>
      </c>
      <c r="AZ108" s="322">
        <f t="shared" si="58"/>
        <v>0</v>
      </c>
      <c r="BA108" s="319" t="str">
        <f t="shared" si="42"/>
        <v/>
      </c>
      <c r="BB108" s="319" t="str">
        <f t="shared" si="43"/>
        <v/>
      </c>
      <c r="BC108" s="319" t="str">
        <f t="shared" si="44"/>
        <v/>
      </c>
      <c r="BD108" s="321" t="str">
        <f t="shared" si="45"/>
        <v/>
      </c>
      <c r="BE108" s="321" t="str">
        <f t="shared" si="46"/>
        <v/>
      </c>
      <c r="BF108" s="319" t="str">
        <f t="shared" si="47"/>
        <v/>
      </c>
      <c r="BG108" s="316" t="str">
        <f t="shared" si="48"/>
        <v/>
      </c>
      <c r="BH108" s="316" t="str">
        <f t="shared" si="49"/>
        <v/>
      </c>
      <c r="BI108" s="316" t="str">
        <f t="shared" si="50"/>
        <v/>
      </c>
      <c r="BJ108" s="316" t="str">
        <f t="shared" si="51"/>
        <v/>
      </c>
      <c r="BK108" s="316" t="str">
        <f t="shared" si="65"/>
        <v/>
      </c>
      <c r="BL108" s="316" t="str">
        <f t="shared" si="53"/>
        <v/>
      </c>
    </row>
    <row r="109" spans="1:64" ht="12.75" customHeight="1">
      <c r="A109" s="158">
        <f t="shared" si="37"/>
        <v>0</v>
      </c>
      <c r="B109" s="158">
        <f t="shared" si="59"/>
        <v>0</v>
      </c>
      <c r="C109" s="24">
        <f t="shared" si="60"/>
        <v>0</v>
      </c>
      <c r="D109" s="284">
        <f t="shared" si="61"/>
        <v>0</v>
      </c>
      <c r="E109" s="24">
        <f t="shared" si="62"/>
        <v>0</v>
      </c>
      <c r="F109" s="27"/>
      <c r="G109" s="27"/>
      <c r="H109" s="27"/>
      <c r="I109" s="28">
        <f t="shared" si="38"/>
        <v>0</v>
      </c>
      <c r="J109" s="286">
        <f t="shared" si="63"/>
        <v>0</v>
      </c>
      <c r="K109" s="119" t="str">
        <f t="shared" si="39"/>
        <v/>
      </c>
      <c r="L109" s="29">
        <f>LOOKUP($D$2,CUADRO!$G$3:$AK$3,CUADRO!G112:AK112)</f>
        <v>0</v>
      </c>
      <c r="M109" s="30" t="str">
        <f>IF(CUADRO!C112="","",CUADRO!C112)</f>
        <v/>
      </c>
      <c r="N109" s="192">
        <v>49</v>
      </c>
      <c r="O109" s="352" t="str">
        <f t="shared" si="31"/>
        <v/>
      </c>
      <c r="P109" s="356"/>
      <c r="Q109" s="115">
        <f>IF(AVERIAS!$J$2="INVIERNO",VLOOKUP($O109,'H. INV.'!$E$10:$N$271,3,FALSE),VLOOKUP($O109,'H. VER.'!$E$10:$N$171,3,FALSE))</f>
        <v>0</v>
      </c>
      <c r="R109" s="115">
        <f>IF(AVERIAS!$J$2="INVIERNO",VLOOKUP($O109,'H. INV.'!$E$10:$N$271,4,FALSE),VLOOKUP($O109,'H. VER.'!$E$10:$N$171,4,FALSE))</f>
        <v>0</v>
      </c>
      <c r="S109" s="115">
        <f>IF(AVERIAS!$J$2="INVIERNO",VLOOKUP($O109,'H. INV.'!$E$10:$N$271,7,FALSE),VLOOKUP($O109,'H. VER.'!$E$10:$N$171,7,FALSE))</f>
        <v>0</v>
      </c>
      <c r="T109" s="191">
        <f>IF(AVERIAS!$J$2="INVIERNO",VLOOKUP($O109,'H. INV.'!$E$10:$N$271,2,FALSE),VLOOKUP($O109,'H. VER.'!$E$10:$N$171,2,FALSE))</f>
        <v>0</v>
      </c>
      <c r="U109" s="191">
        <f>IF(AVERIAS!$J$2="INVIERNO",VLOOKUP($O109,'H. INV.'!$E$10:$N$271,9,FALSE),VLOOKUP($O109,'H. VER.'!$E$10:$N$171,9,FALSE))</f>
        <v>0</v>
      </c>
      <c r="V109" s="191">
        <f>IF(AVERIAS!$J$2="INVIERNO",VLOOKUP($O109,'H. INV.'!$E$10:$N$271,10,FALSE),VLOOKUP($O109,'H. VER.'!$E$10:$N$171,10,FALSE))</f>
        <v>0</v>
      </c>
      <c r="W109" s="191">
        <f>IF(AVERIAS!$J$2="INVIERNO",VLOOKUP($O109,'H. INV.'!$E$10:$O$271,11,FALSE),VLOOKUP($O109,'H. VER.'!$E$10:$O$171,11,FALSE))</f>
        <v>0</v>
      </c>
      <c r="X109" s="115">
        <f>IF(AVERIAS!$J$2="INVIERNO",VLOOKUP($O109,'H. INV.'!$U$10:$AD$271,3,FALSE),VLOOKUP($O109,'H. VER.'!$U$10:$AD$171,3,FALSE))</f>
        <v>0</v>
      </c>
      <c r="Y109" s="115">
        <f>IF(AVERIAS!$J$2="INVIERNO",VLOOKUP($O109,'H. INV.'!$E$10:$N$271,4,FALSE),VLOOKUP($O109,'H. VER.'!$E$10:$N$171,4,FALSE))</f>
        <v>0</v>
      </c>
      <c r="Z109" s="115">
        <f>IF(AVERIAS!$J$2="INVIERNO",VLOOKUP($O109,'H. INV.'!$U$10:$AD$271,7,FALSE),VLOOKUP($O109,'H. VER.'!$U$10:$AD$171,7,FALSE))</f>
        <v>0</v>
      </c>
      <c r="AA109" s="191">
        <f>IF(AVERIAS!$J$2="INVIERNO",VLOOKUP($O109,'H. INV.'!$U$10:$AD$271,2,FALSE),VLOOKUP($O109,'H. VER.'!$U$10:$AD$171,2,FALSE))</f>
        <v>0</v>
      </c>
      <c r="AB109" s="191">
        <f>IF(AVERIAS!$J$2="INVIERNO",VLOOKUP($O109,'H. INV.'!$U$10:$AD$271,9,FALSE),VLOOKUP($O109,'H. VER.'!$U$10:$AD$171,9,FALSE))</f>
        <v>0</v>
      </c>
      <c r="AC109" s="191">
        <f>IF(AVERIAS!$J$2="INVIERNO",VLOOKUP($O109,'H. INV.'!$U$10:$AD$271,10,FALSE),VLOOKUP($O109,'H. VER.'!$U$10:$AD$171,10,FALSE))</f>
        <v>0</v>
      </c>
      <c r="AD109" s="191">
        <f>IF(AVERIAS!$J$2="INVIERNO",VLOOKUP($O109,'H. INV.'!$U$10:$AE$271,11,FALSE),VLOOKUP($O109,'H. VER.'!$U$10:$AE$171,11,FALSE))</f>
        <v>0</v>
      </c>
      <c r="AE109" s="115">
        <f>IF(AVERIAS!$J$2="INVIERNO",VLOOKUP($O109,'H. INV.'!$AK$10:$AT$271,3,FALSE),VLOOKUP($O109,'H. VER.'!$AK$10:$AT$171,3,FALSE))</f>
        <v>0</v>
      </c>
      <c r="AF109" s="115">
        <f>IF(AVERIAS!$J$2="INVIERNO",VLOOKUP($O109,'H. INV.'!$E$10:$N$271,4,FALSE),VLOOKUP($O109,'H. VER.'!$E$10:$N$171,4,FALSE))</f>
        <v>0</v>
      </c>
      <c r="AG109" s="115">
        <f>IF(AVERIAS!$J$2="INVIERNO",VLOOKUP($O109,'H. INV.'!$AK$10:$AT$271,7,FALSE),VLOOKUP($O109,'H. VER.'!$AK$10:$AT$171,7,FALSE))</f>
        <v>0</v>
      </c>
      <c r="AH109" s="191">
        <f>IF(AVERIAS!$J$2="INVIERNO",VLOOKUP($O109,'H. INV.'!$AK$10:$AT$271,2,FALSE),VLOOKUP($O109,'H. VER.'!$AK$10:$AT$171,2,FALSE))</f>
        <v>0</v>
      </c>
      <c r="AI109" s="191">
        <f>IF(AVERIAS!$J$2="INVIERNO",VLOOKUP($O109,'H. INV.'!$AK$10:$AT$271,9,FALSE),VLOOKUP($O109,'H. VER.'!$AK$10:$AT$171,9,FALSE))</f>
        <v>0</v>
      </c>
      <c r="AJ109" s="191">
        <f>IF(AVERIAS!$J$2="INVIERNO",VLOOKUP($O109,'H. INV.'!$AK$10:$AT$271,10,FALSE),VLOOKUP($O109,'H. VER.'!$AK$10:$AT$171,10,FALSE))</f>
        <v>0</v>
      </c>
      <c r="AK109" s="191">
        <f>IF(AVERIAS!$J$2="INVIERNO",VLOOKUP($O109,'H. INV.'!$AK$10:$AU$271,11,FALSE),VLOOKUP($O109,'H. VER.'!$AK$10:$AU$171,11,FALSE))</f>
        <v>0</v>
      </c>
      <c r="AL109" s="131"/>
      <c r="AP109" s="209" t="str">
        <f t="shared" si="54"/>
        <v/>
      </c>
      <c r="AQ109" s="213">
        <v>105</v>
      </c>
      <c r="AR109" s="214" t="str">
        <f>IF(AVERIAS!$J$2="INVIERNO",IF(ISNA(IF($E$2="LUNES",VLOOKUP(AQ109,'H. INV.'!$E$9:$G$271,3,FALSE),IF($E$2="SABADO",VLOOKUP(AQ109,'H. INV.'!$U$10:$W$271,3,FALSE),VLOOKUP(AQ109,'H. INV.'!$AK$10:$AM$271,3,FALSE)))),"",(IF($E$2="LUNES",VLOOKUP(AQ109,'H. INV.'!$E$9:$G$271,3,FALSE),IF($E$2="SABADO",VLOOKUP(AQ109,'H. INV.'!$U$10:$W$271,3,FALSE),VLOOKUP(AQ109,'H. INV.'!$AK$10:$AM$271,3,FALSE))))),IF(ISNA(IF($E$2="LUNES",VLOOKUP(AQ109,'H. VER.'!$E$9:$G$171,3,FALSE),IF($E$2="SABADO",VLOOKUP(AQ109,'H. VER.'!$U$10:$W$171,3,FALSE),VLOOKUP(AQ109,'H. VER.'!$AK$10:$AM$171,3,FALSE)))),"",(IF($E$2="LUNES",VLOOKUP(AQ109,'H. VER.'!$E$9:$G$171,3,FALSE),IF($E$2="SABADO",VLOOKUP(AQ109,'H. VER.'!$U$10:$W$171,3,FALSE),VLOOKUP(AQ109,'H. VER.'!$AK$10:$AM$171,3,FALSE))))))</f>
        <v/>
      </c>
      <c r="AS109" s="210" t="str">
        <f t="shared" si="64"/>
        <v/>
      </c>
      <c r="AT109" s="211" t="str">
        <f t="shared" si="55"/>
        <v/>
      </c>
      <c r="AU109" s="210" t="str">
        <f t="shared" si="56"/>
        <v/>
      </c>
      <c r="AV109" s="212" t="str">
        <f t="shared" si="57"/>
        <v/>
      </c>
      <c r="AX109" s="319">
        <v>106</v>
      </c>
      <c r="AY109" s="319" t="str">
        <f t="shared" si="41"/>
        <v/>
      </c>
      <c r="AZ109" s="322">
        <f t="shared" si="58"/>
        <v>0</v>
      </c>
      <c r="BA109" s="319" t="str">
        <f t="shared" si="42"/>
        <v/>
      </c>
      <c r="BB109" s="319" t="str">
        <f t="shared" si="43"/>
        <v/>
      </c>
      <c r="BC109" s="319" t="str">
        <f t="shared" si="44"/>
        <v/>
      </c>
      <c r="BD109" s="321" t="str">
        <f t="shared" si="45"/>
        <v/>
      </c>
      <c r="BE109" s="321" t="str">
        <f t="shared" si="46"/>
        <v/>
      </c>
      <c r="BF109" s="319" t="str">
        <f t="shared" si="47"/>
        <v/>
      </c>
      <c r="BG109" s="316" t="str">
        <f t="shared" si="48"/>
        <v/>
      </c>
      <c r="BH109" s="316" t="str">
        <f t="shared" si="49"/>
        <v/>
      </c>
      <c r="BI109" s="316" t="str">
        <f t="shared" si="50"/>
        <v/>
      </c>
      <c r="BJ109" s="316" t="str">
        <f t="shared" si="51"/>
        <v/>
      </c>
      <c r="BK109" s="316" t="str">
        <f t="shared" si="65"/>
        <v/>
      </c>
      <c r="BL109" s="316" t="str">
        <f t="shared" si="53"/>
        <v/>
      </c>
    </row>
    <row r="110" spans="1:64" ht="12.75" customHeight="1">
      <c r="A110" s="158">
        <f t="shared" si="37"/>
        <v>0</v>
      </c>
      <c r="B110" s="158">
        <f t="shared" si="59"/>
        <v>0</v>
      </c>
      <c r="C110" s="24">
        <f t="shared" si="60"/>
        <v>0</v>
      </c>
      <c r="D110" s="284">
        <f t="shared" si="61"/>
        <v>0</v>
      </c>
      <c r="E110" s="24">
        <f t="shared" si="62"/>
        <v>0</v>
      </c>
      <c r="F110" s="27"/>
      <c r="G110" s="27"/>
      <c r="H110" s="27"/>
      <c r="I110" s="28">
        <f t="shared" si="38"/>
        <v>0</v>
      </c>
      <c r="J110" s="286">
        <f t="shared" si="63"/>
        <v>0</v>
      </c>
      <c r="K110" s="119" t="str">
        <f t="shared" si="39"/>
        <v/>
      </c>
      <c r="L110" s="29">
        <f>LOOKUP($D$2,CUADRO!$G$3:$AK$3,CUADRO!G113:AK113)</f>
        <v>0</v>
      </c>
      <c r="M110" s="30" t="str">
        <f>IF(CUADRO!C113="","",CUADRO!C113)</f>
        <v/>
      </c>
      <c r="N110" s="192">
        <v>50</v>
      </c>
      <c r="O110" s="352" t="str">
        <f t="shared" si="31"/>
        <v/>
      </c>
      <c r="P110" s="356"/>
      <c r="Q110" s="115">
        <f>IF(AVERIAS!$J$2="INVIERNO",VLOOKUP($O110,'H. INV.'!$E$10:$N$271,3,FALSE),VLOOKUP($O110,'H. VER.'!$E$10:$N$171,3,FALSE))</f>
        <v>0</v>
      </c>
      <c r="R110" s="115">
        <f>IF(AVERIAS!$J$2="INVIERNO",VLOOKUP($O110,'H. INV.'!$E$10:$N$271,4,FALSE),VLOOKUP($O110,'H. VER.'!$E$10:$N$171,4,FALSE))</f>
        <v>0</v>
      </c>
      <c r="S110" s="115">
        <f>IF(AVERIAS!$J$2="INVIERNO",VLOOKUP($O110,'H. INV.'!$E$10:$N$271,7,FALSE),VLOOKUP($O110,'H. VER.'!$E$10:$N$171,7,FALSE))</f>
        <v>0</v>
      </c>
      <c r="T110" s="191">
        <f>IF(AVERIAS!$J$2="INVIERNO",VLOOKUP($O110,'H. INV.'!$E$10:$N$271,2,FALSE),VLOOKUP($O110,'H. VER.'!$E$10:$N$171,2,FALSE))</f>
        <v>0</v>
      </c>
      <c r="U110" s="191">
        <f>IF(AVERIAS!$J$2="INVIERNO",VLOOKUP($O110,'H. INV.'!$E$10:$N$271,9,FALSE),VLOOKUP($O110,'H. VER.'!$E$10:$N$171,9,FALSE))</f>
        <v>0</v>
      </c>
      <c r="V110" s="191">
        <f>IF(AVERIAS!$J$2="INVIERNO",VLOOKUP($O110,'H. INV.'!$E$10:$N$271,10,FALSE),VLOOKUP($O110,'H. VER.'!$E$10:$N$171,10,FALSE))</f>
        <v>0</v>
      </c>
      <c r="W110" s="191">
        <f>IF(AVERIAS!$J$2="INVIERNO",VLOOKUP($O110,'H. INV.'!$E$10:$O$271,11,FALSE),VLOOKUP($O110,'H. VER.'!$E$10:$O$171,11,FALSE))</f>
        <v>0</v>
      </c>
      <c r="X110" s="115">
        <f>IF(AVERIAS!$J$2="INVIERNO",VLOOKUP($O110,'H. INV.'!$U$10:$AD$271,3,FALSE),VLOOKUP($O110,'H. VER.'!$U$10:$AD$171,3,FALSE))</f>
        <v>0</v>
      </c>
      <c r="Y110" s="115">
        <f>IF(AVERIAS!$J$2="INVIERNO",VLOOKUP($O110,'H. INV.'!$E$10:$N$271,4,FALSE),VLOOKUP($O110,'H. VER.'!$E$10:$N$171,4,FALSE))</f>
        <v>0</v>
      </c>
      <c r="Z110" s="115">
        <f>IF(AVERIAS!$J$2="INVIERNO",VLOOKUP($O110,'H. INV.'!$U$10:$AD$271,7,FALSE),VLOOKUP($O110,'H. VER.'!$U$10:$AD$171,7,FALSE))</f>
        <v>0</v>
      </c>
      <c r="AA110" s="191">
        <f>IF(AVERIAS!$J$2="INVIERNO",VLOOKUP($O110,'H. INV.'!$U$10:$AD$271,2,FALSE),VLOOKUP($O110,'H. VER.'!$U$10:$AD$171,2,FALSE))</f>
        <v>0</v>
      </c>
      <c r="AB110" s="191">
        <f>IF(AVERIAS!$J$2="INVIERNO",VLOOKUP($O110,'H. INV.'!$U$10:$AD$271,9,FALSE),VLOOKUP($O110,'H. VER.'!$U$10:$AD$171,9,FALSE))</f>
        <v>0</v>
      </c>
      <c r="AC110" s="191">
        <f>IF(AVERIAS!$J$2="INVIERNO",VLOOKUP($O110,'H. INV.'!$U$10:$AD$271,10,FALSE),VLOOKUP($O110,'H. VER.'!$U$10:$AD$171,10,FALSE))</f>
        <v>0</v>
      </c>
      <c r="AD110" s="191">
        <f>IF(AVERIAS!$J$2="INVIERNO",VLOOKUP($O110,'H. INV.'!$U$10:$AE$271,11,FALSE),VLOOKUP($O110,'H. VER.'!$U$10:$AE$171,11,FALSE))</f>
        <v>0</v>
      </c>
      <c r="AE110" s="115">
        <f>IF(AVERIAS!$J$2="INVIERNO",VLOOKUP($O110,'H. INV.'!$AK$10:$AT$271,3,FALSE),VLOOKUP($O110,'H. VER.'!$AK$10:$AT$171,3,FALSE))</f>
        <v>0</v>
      </c>
      <c r="AF110" s="115">
        <f>IF(AVERIAS!$J$2="INVIERNO",VLOOKUP($O110,'H. INV.'!$E$10:$N$271,4,FALSE),VLOOKUP($O110,'H. VER.'!$E$10:$N$171,4,FALSE))</f>
        <v>0</v>
      </c>
      <c r="AG110" s="115">
        <f>IF(AVERIAS!$J$2="INVIERNO",VLOOKUP($O110,'H. INV.'!$AK$10:$AT$271,7,FALSE),VLOOKUP($O110,'H. VER.'!$AK$10:$AT$171,7,FALSE))</f>
        <v>0</v>
      </c>
      <c r="AH110" s="191">
        <f>IF(AVERIAS!$J$2="INVIERNO",VLOOKUP($O110,'H. INV.'!$AK$10:$AT$271,2,FALSE),VLOOKUP($O110,'H. VER.'!$AK$10:$AT$171,2,FALSE))</f>
        <v>0</v>
      </c>
      <c r="AI110" s="191">
        <f>IF(AVERIAS!$J$2="INVIERNO",VLOOKUP($O110,'H. INV.'!$AK$10:$AT$271,9,FALSE),VLOOKUP($O110,'H. VER.'!$AK$10:$AT$171,9,FALSE))</f>
        <v>0</v>
      </c>
      <c r="AJ110" s="191">
        <f>IF(AVERIAS!$J$2="INVIERNO",VLOOKUP($O110,'H. INV.'!$AK$10:$AT$271,10,FALSE),VLOOKUP($O110,'H. VER.'!$AK$10:$AT$171,10,FALSE))</f>
        <v>0</v>
      </c>
      <c r="AK110" s="191">
        <f>IF(AVERIAS!$J$2="INVIERNO",VLOOKUP($O110,'H. INV.'!$AK$10:$AU$271,11,FALSE),VLOOKUP($O110,'H. VER.'!$AK$10:$AU$171,11,FALSE))</f>
        <v>0</v>
      </c>
      <c r="AL110" s="131"/>
      <c r="AP110" s="209" t="str">
        <f t="shared" si="54"/>
        <v/>
      </c>
      <c r="AQ110" s="213">
        <v>106</v>
      </c>
      <c r="AR110" s="214" t="str">
        <f>IF(AVERIAS!$J$2="INVIERNO",IF(ISNA(IF($E$2="LUNES",VLOOKUP(AQ110,'H. INV.'!$E$9:$G$271,3,FALSE),IF($E$2="SABADO",VLOOKUP(AQ110,'H. INV.'!$U$10:$W$271,3,FALSE),VLOOKUP(AQ110,'H. INV.'!$AK$10:$AM$271,3,FALSE)))),"",(IF($E$2="LUNES",VLOOKUP(AQ110,'H. INV.'!$E$9:$G$271,3,FALSE),IF($E$2="SABADO",VLOOKUP(AQ110,'H. INV.'!$U$10:$W$271,3,FALSE),VLOOKUP(AQ110,'H. INV.'!$AK$10:$AM$271,3,FALSE))))),IF(ISNA(IF($E$2="LUNES",VLOOKUP(AQ110,'H. VER.'!$E$9:$G$171,3,FALSE),IF($E$2="SABADO",VLOOKUP(AQ110,'H. VER.'!$U$10:$W$171,3,FALSE),VLOOKUP(AQ110,'H. VER.'!$AK$10:$AM$171,3,FALSE)))),"",(IF($E$2="LUNES",VLOOKUP(AQ110,'H. VER.'!$E$9:$G$171,3,FALSE),IF($E$2="SABADO",VLOOKUP(AQ110,'H. VER.'!$U$10:$W$171,3,FALSE),VLOOKUP(AQ110,'H. VER.'!$AK$10:$AM$171,3,FALSE))))))</f>
        <v/>
      </c>
      <c r="AS110" s="210" t="str">
        <f t="shared" si="64"/>
        <v/>
      </c>
      <c r="AT110" s="211" t="str">
        <f t="shared" si="55"/>
        <v/>
      </c>
      <c r="AU110" s="210" t="str">
        <f t="shared" si="56"/>
        <v/>
      </c>
      <c r="AV110" s="212" t="str">
        <f t="shared" si="57"/>
        <v/>
      </c>
      <c r="AX110" s="319">
        <v>107</v>
      </c>
      <c r="AY110" s="319" t="str">
        <f t="shared" si="41"/>
        <v/>
      </c>
      <c r="AZ110" s="322">
        <f t="shared" si="58"/>
        <v>0</v>
      </c>
      <c r="BA110" s="319" t="str">
        <f t="shared" si="42"/>
        <v/>
      </c>
      <c r="BB110" s="319" t="str">
        <f t="shared" si="43"/>
        <v/>
      </c>
      <c r="BC110" s="319" t="str">
        <f t="shared" si="44"/>
        <v/>
      </c>
      <c r="BD110" s="321" t="str">
        <f t="shared" si="45"/>
        <v/>
      </c>
      <c r="BE110" s="321" t="str">
        <f t="shared" si="46"/>
        <v/>
      </c>
      <c r="BF110" s="319" t="str">
        <f t="shared" si="47"/>
        <v/>
      </c>
      <c r="BG110" s="316" t="str">
        <f t="shared" si="48"/>
        <v/>
      </c>
      <c r="BH110" s="316" t="str">
        <f t="shared" si="49"/>
        <v/>
      </c>
      <c r="BI110" s="316" t="str">
        <f t="shared" si="50"/>
        <v/>
      </c>
      <c r="BJ110" s="316" t="str">
        <f t="shared" si="51"/>
        <v/>
      </c>
      <c r="BK110" s="316" t="str">
        <f t="shared" si="65"/>
        <v/>
      </c>
      <c r="BL110" s="316" t="str">
        <f t="shared" si="53"/>
        <v/>
      </c>
    </row>
    <row r="111" spans="1:64" ht="12.75" customHeight="1">
      <c r="A111" s="158">
        <f t="shared" si="37"/>
        <v>0</v>
      </c>
      <c r="B111" s="158">
        <f t="shared" si="59"/>
        <v>0</v>
      </c>
      <c r="C111" s="24">
        <f t="shared" si="60"/>
        <v>0</v>
      </c>
      <c r="D111" s="284">
        <f t="shared" si="61"/>
        <v>0</v>
      </c>
      <c r="E111" s="24">
        <f t="shared" si="62"/>
        <v>0</v>
      </c>
      <c r="F111" s="27"/>
      <c r="G111" s="27"/>
      <c r="H111" s="27"/>
      <c r="I111" s="28">
        <f t="shared" si="38"/>
        <v>0</v>
      </c>
      <c r="J111" s="286">
        <f t="shared" si="63"/>
        <v>0</v>
      </c>
      <c r="K111" s="119" t="str">
        <f t="shared" si="39"/>
        <v/>
      </c>
      <c r="L111" s="29">
        <f>LOOKUP($D$2,CUADRO!$G$3:$AK$3,CUADRO!G114:AK114)</f>
        <v>0</v>
      </c>
      <c r="M111" s="30" t="str">
        <f>IF(CUADRO!C114="","",CUADRO!C114)</f>
        <v/>
      </c>
      <c r="N111" s="192">
        <v>51</v>
      </c>
      <c r="O111" s="352" t="str">
        <f t="shared" si="31"/>
        <v/>
      </c>
      <c r="P111" s="356"/>
      <c r="Q111" s="115">
        <f>IF(AVERIAS!$J$2="INVIERNO",VLOOKUP($O111,'H. INV.'!$E$10:$N$271,3,FALSE),VLOOKUP($O111,'H. VER.'!$E$10:$N$171,3,FALSE))</f>
        <v>0</v>
      </c>
      <c r="R111" s="115">
        <f>IF(AVERIAS!$J$2="INVIERNO",VLOOKUP($O111,'H. INV.'!$E$10:$N$271,4,FALSE),VLOOKUP($O111,'H. VER.'!$E$10:$N$171,4,FALSE))</f>
        <v>0</v>
      </c>
      <c r="S111" s="115">
        <f>IF(AVERIAS!$J$2="INVIERNO",VLOOKUP($O111,'H. INV.'!$E$10:$N$271,7,FALSE),VLOOKUP($O111,'H. VER.'!$E$10:$N$171,7,FALSE))</f>
        <v>0</v>
      </c>
      <c r="T111" s="191">
        <f>IF(AVERIAS!$J$2="INVIERNO",VLOOKUP($O111,'H. INV.'!$E$10:$N$271,2,FALSE),VLOOKUP($O111,'H. VER.'!$E$10:$N$171,2,FALSE))</f>
        <v>0</v>
      </c>
      <c r="U111" s="191">
        <f>IF(AVERIAS!$J$2="INVIERNO",VLOOKUP($O111,'H. INV.'!$E$10:$N$271,9,FALSE),VLOOKUP($O111,'H. VER.'!$E$10:$N$171,9,FALSE))</f>
        <v>0</v>
      </c>
      <c r="V111" s="191">
        <f>IF(AVERIAS!$J$2="INVIERNO",VLOOKUP($O111,'H. INV.'!$E$10:$N$271,10,FALSE),VLOOKUP($O111,'H. VER.'!$E$10:$N$171,10,FALSE))</f>
        <v>0</v>
      </c>
      <c r="W111" s="191">
        <f>IF(AVERIAS!$J$2="INVIERNO",VLOOKUP($O111,'H. INV.'!$E$10:$O$271,11,FALSE),VLOOKUP($O111,'H. VER.'!$E$10:$O$171,11,FALSE))</f>
        <v>0</v>
      </c>
      <c r="X111" s="115">
        <f>IF(AVERIAS!$J$2="INVIERNO",VLOOKUP($O111,'H. INV.'!$U$10:$AD$271,3,FALSE),VLOOKUP($O111,'H. VER.'!$U$10:$AD$171,3,FALSE))</f>
        <v>0</v>
      </c>
      <c r="Y111" s="115">
        <f>IF(AVERIAS!$J$2="INVIERNO",VLOOKUP($O111,'H. INV.'!$E$10:$N$271,4,FALSE),VLOOKUP($O111,'H. VER.'!$E$10:$N$171,4,FALSE))</f>
        <v>0</v>
      </c>
      <c r="Z111" s="115">
        <f>IF(AVERIAS!$J$2="INVIERNO",VLOOKUP($O111,'H. INV.'!$U$10:$AD$271,7,FALSE),VLOOKUP($O111,'H. VER.'!$U$10:$AD$171,7,FALSE))</f>
        <v>0</v>
      </c>
      <c r="AA111" s="191">
        <f>IF(AVERIAS!$J$2="INVIERNO",VLOOKUP($O111,'H. INV.'!$U$10:$AD$271,2,FALSE),VLOOKUP($O111,'H. VER.'!$U$10:$AD$171,2,FALSE))</f>
        <v>0</v>
      </c>
      <c r="AB111" s="191">
        <f>IF(AVERIAS!$J$2="INVIERNO",VLOOKUP($O111,'H. INV.'!$U$10:$AD$271,9,FALSE),VLOOKUP($O111,'H. VER.'!$U$10:$AD$171,9,FALSE))</f>
        <v>0</v>
      </c>
      <c r="AC111" s="191">
        <f>IF(AVERIAS!$J$2="INVIERNO",VLOOKUP($O111,'H. INV.'!$U$10:$AD$271,10,FALSE),VLOOKUP($O111,'H. VER.'!$U$10:$AD$171,10,FALSE))</f>
        <v>0</v>
      </c>
      <c r="AD111" s="191">
        <f>IF(AVERIAS!$J$2="INVIERNO",VLOOKUP($O111,'H. INV.'!$U$10:$AE$271,11,FALSE),VLOOKUP($O111,'H. VER.'!$U$10:$AE$171,11,FALSE))</f>
        <v>0</v>
      </c>
      <c r="AE111" s="115">
        <f>IF(AVERIAS!$J$2="INVIERNO",VLOOKUP($O111,'H. INV.'!$AK$10:$AT$271,3,FALSE),VLOOKUP($O111,'H. VER.'!$AK$10:$AT$171,3,FALSE))</f>
        <v>0</v>
      </c>
      <c r="AF111" s="115">
        <f>IF(AVERIAS!$J$2="INVIERNO",VLOOKUP($O111,'H. INV.'!$E$10:$N$271,4,FALSE),VLOOKUP($O111,'H. VER.'!$E$10:$N$171,4,FALSE))</f>
        <v>0</v>
      </c>
      <c r="AG111" s="115">
        <f>IF(AVERIAS!$J$2="INVIERNO",VLOOKUP($O111,'H. INV.'!$AK$10:$AT$271,7,FALSE),VLOOKUP($O111,'H. VER.'!$AK$10:$AT$171,7,FALSE))</f>
        <v>0</v>
      </c>
      <c r="AH111" s="191">
        <f>IF(AVERIAS!$J$2="INVIERNO",VLOOKUP($O111,'H. INV.'!$AK$10:$AT$271,2,FALSE),VLOOKUP($O111,'H. VER.'!$AK$10:$AT$171,2,FALSE))</f>
        <v>0</v>
      </c>
      <c r="AI111" s="191">
        <f>IF(AVERIAS!$J$2="INVIERNO",VLOOKUP($O111,'H. INV.'!$AK$10:$AT$271,9,FALSE),VLOOKUP($O111,'H. VER.'!$AK$10:$AT$171,9,FALSE))</f>
        <v>0</v>
      </c>
      <c r="AJ111" s="191">
        <f>IF(AVERIAS!$J$2="INVIERNO",VLOOKUP($O111,'H. INV.'!$AK$10:$AT$271,10,FALSE),VLOOKUP($O111,'H. VER.'!$AK$10:$AT$171,10,FALSE))</f>
        <v>0</v>
      </c>
      <c r="AK111" s="191">
        <f>IF(AVERIAS!$J$2="INVIERNO",VLOOKUP($O111,'H. INV.'!$AK$10:$AU$271,11,FALSE),VLOOKUP($O111,'H. VER.'!$AK$10:$AU$171,11,FALSE))</f>
        <v>0</v>
      </c>
      <c r="AL111" s="131"/>
      <c r="AP111" s="209" t="str">
        <f t="shared" si="54"/>
        <v/>
      </c>
      <c r="AQ111" s="213">
        <v>107</v>
      </c>
      <c r="AR111" s="214" t="str">
        <f>IF(AVERIAS!$J$2="INVIERNO",IF(ISNA(IF($E$2="LUNES",VLOOKUP(AQ111,'H. INV.'!$E$9:$G$271,3,FALSE),IF($E$2="SABADO",VLOOKUP(AQ111,'H. INV.'!$U$10:$W$271,3,FALSE),VLOOKUP(AQ111,'H. INV.'!$AK$10:$AM$271,3,FALSE)))),"",(IF($E$2="LUNES",VLOOKUP(AQ111,'H. INV.'!$E$9:$G$271,3,FALSE),IF($E$2="SABADO",VLOOKUP(AQ111,'H. INV.'!$U$10:$W$271,3,FALSE),VLOOKUP(AQ111,'H. INV.'!$AK$10:$AM$271,3,FALSE))))),IF(ISNA(IF($E$2="LUNES",VLOOKUP(AQ111,'H. VER.'!$E$9:$G$171,3,FALSE),IF($E$2="SABADO",VLOOKUP(AQ111,'H. VER.'!$U$10:$W$171,3,FALSE),VLOOKUP(AQ111,'H. VER.'!$AK$10:$AM$171,3,FALSE)))),"",(IF($E$2="LUNES",VLOOKUP(AQ111,'H. VER.'!$E$9:$G$171,3,FALSE),IF($E$2="SABADO",VLOOKUP(AQ111,'H. VER.'!$U$10:$W$171,3,FALSE),VLOOKUP(AQ111,'H. VER.'!$AK$10:$AM$171,3,FALSE))))))</f>
        <v/>
      </c>
      <c r="AS111" s="210" t="str">
        <f t="shared" si="64"/>
        <v/>
      </c>
      <c r="AT111" s="211" t="str">
        <f t="shared" si="55"/>
        <v/>
      </c>
      <c r="AU111" s="210" t="str">
        <f t="shared" si="56"/>
        <v/>
      </c>
      <c r="AV111" s="212" t="str">
        <f t="shared" si="57"/>
        <v/>
      </c>
      <c r="AX111" s="319">
        <v>108</v>
      </c>
      <c r="AY111" s="319" t="str">
        <f t="shared" si="41"/>
        <v/>
      </c>
      <c r="AZ111" s="322">
        <f t="shared" si="58"/>
        <v>0</v>
      </c>
      <c r="BA111" s="319" t="str">
        <f t="shared" si="42"/>
        <v/>
      </c>
      <c r="BB111" s="319" t="str">
        <f t="shared" si="43"/>
        <v/>
      </c>
      <c r="BC111" s="319" t="str">
        <f t="shared" si="44"/>
        <v/>
      </c>
      <c r="BD111" s="321" t="str">
        <f t="shared" si="45"/>
        <v/>
      </c>
      <c r="BE111" s="321" t="str">
        <f t="shared" si="46"/>
        <v/>
      </c>
      <c r="BF111" s="319" t="str">
        <f t="shared" si="47"/>
        <v/>
      </c>
      <c r="BG111" s="316" t="str">
        <f t="shared" si="48"/>
        <v/>
      </c>
      <c r="BH111" s="316" t="str">
        <f t="shared" si="49"/>
        <v/>
      </c>
      <c r="BI111" s="316" t="str">
        <f t="shared" si="50"/>
        <v/>
      </c>
      <c r="BJ111" s="316" t="str">
        <f t="shared" si="51"/>
        <v/>
      </c>
      <c r="BK111" s="316" t="str">
        <f t="shared" si="65"/>
        <v/>
      </c>
      <c r="BL111" s="316" t="str">
        <f t="shared" si="53"/>
        <v/>
      </c>
    </row>
    <row r="112" spans="1:64" ht="12.75" customHeight="1">
      <c r="A112" s="158">
        <f t="shared" si="37"/>
        <v>0</v>
      </c>
      <c r="B112" s="158">
        <f t="shared" si="59"/>
        <v>0</v>
      </c>
      <c r="C112" s="24">
        <f t="shared" si="60"/>
        <v>0</v>
      </c>
      <c r="D112" s="284">
        <f t="shared" si="61"/>
        <v>0</v>
      </c>
      <c r="E112" s="24">
        <f t="shared" si="62"/>
        <v>0</v>
      </c>
      <c r="F112" s="27"/>
      <c r="G112" s="27"/>
      <c r="H112" s="27"/>
      <c r="I112" s="28">
        <f t="shared" si="38"/>
        <v>0</v>
      </c>
      <c r="J112" s="286">
        <f t="shared" si="63"/>
        <v>0</v>
      </c>
      <c r="K112" s="119" t="str">
        <f t="shared" si="39"/>
        <v/>
      </c>
      <c r="L112" s="29">
        <f>LOOKUP($D$2,CUADRO!$G$3:$AK$3,CUADRO!G115:AK115)</f>
        <v>0</v>
      </c>
      <c r="M112" s="30" t="str">
        <f>IF(CUADRO!C115="","",CUADRO!C115)</f>
        <v/>
      </c>
      <c r="N112" s="192">
        <v>52</v>
      </c>
      <c r="O112" s="352" t="str">
        <f t="shared" si="31"/>
        <v/>
      </c>
      <c r="P112" s="356"/>
      <c r="Q112" s="115">
        <f>IF(AVERIAS!$J$2="INVIERNO",VLOOKUP($O112,'H. INV.'!$E$10:$N$271,3,FALSE),VLOOKUP($O112,'H. VER.'!$E$10:$N$171,3,FALSE))</f>
        <v>0</v>
      </c>
      <c r="R112" s="115">
        <f>IF(AVERIAS!$J$2="INVIERNO",VLOOKUP($O112,'H. INV.'!$E$10:$N$271,4,FALSE),VLOOKUP($O112,'H. VER.'!$E$10:$N$171,4,FALSE))</f>
        <v>0</v>
      </c>
      <c r="S112" s="115">
        <f>IF(AVERIAS!$J$2="INVIERNO",VLOOKUP($O112,'H. INV.'!$E$10:$N$271,7,FALSE),VLOOKUP($O112,'H. VER.'!$E$10:$N$171,7,FALSE))</f>
        <v>0</v>
      </c>
      <c r="T112" s="191">
        <f>IF(AVERIAS!$J$2="INVIERNO",VLOOKUP($O112,'H. INV.'!$E$10:$N$271,2,FALSE),VLOOKUP($O112,'H. VER.'!$E$10:$N$171,2,FALSE))</f>
        <v>0</v>
      </c>
      <c r="U112" s="191">
        <f>IF(AVERIAS!$J$2="INVIERNO",VLOOKUP($O112,'H. INV.'!$E$10:$N$271,9,FALSE),VLOOKUP($O112,'H. VER.'!$E$10:$N$171,9,FALSE))</f>
        <v>0</v>
      </c>
      <c r="V112" s="191">
        <f>IF(AVERIAS!$J$2="INVIERNO",VLOOKUP($O112,'H. INV.'!$E$10:$N$271,10,FALSE),VLOOKUP($O112,'H. VER.'!$E$10:$N$171,10,FALSE))</f>
        <v>0</v>
      </c>
      <c r="W112" s="191">
        <f>IF(AVERIAS!$J$2="INVIERNO",VLOOKUP($O112,'H. INV.'!$E$10:$O$271,11,FALSE),VLOOKUP($O112,'H. VER.'!$E$10:$O$171,11,FALSE))</f>
        <v>0</v>
      </c>
      <c r="X112" s="115">
        <f>IF(AVERIAS!$J$2="INVIERNO",VLOOKUP($O112,'H. INV.'!$U$10:$AD$271,3,FALSE),VLOOKUP($O112,'H. VER.'!$U$10:$AD$171,3,FALSE))</f>
        <v>0</v>
      </c>
      <c r="Y112" s="115">
        <f>IF(AVERIAS!$J$2="INVIERNO",VLOOKUP($O112,'H. INV.'!$E$10:$N$271,4,FALSE),VLOOKUP($O112,'H. VER.'!$E$10:$N$171,4,FALSE))</f>
        <v>0</v>
      </c>
      <c r="Z112" s="115">
        <f>IF(AVERIAS!$J$2="INVIERNO",VLOOKUP($O112,'H. INV.'!$U$10:$AD$271,7,FALSE),VLOOKUP($O112,'H. VER.'!$U$10:$AD$171,7,FALSE))</f>
        <v>0</v>
      </c>
      <c r="AA112" s="191">
        <f>IF(AVERIAS!$J$2="INVIERNO",VLOOKUP($O112,'H. INV.'!$U$10:$AD$271,2,FALSE),VLOOKUP($O112,'H. VER.'!$U$10:$AD$171,2,FALSE))</f>
        <v>0</v>
      </c>
      <c r="AB112" s="191">
        <f>IF(AVERIAS!$J$2="INVIERNO",VLOOKUP($O112,'H. INV.'!$U$10:$AD$271,9,FALSE),VLOOKUP($O112,'H. VER.'!$U$10:$AD$171,9,FALSE))</f>
        <v>0</v>
      </c>
      <c r="AC112" s="191">
        <f>IF(AVERIAS!$J$2="INVIERNO",VLOOKUP($O112,'H. INV.'!$U$10:$AD$271,10,FALSE),VLOOKUP($O112,'H. VER.'!$U$10:$AD$171,10,FALSE))</f>
        <v>0</v>
      </c>
      <c r="AD112" s="191">
        <f>IF(AVERIAS!$J$2="INVIERNO",VLOOKUP($O112,'H. INV.'!$U$10:$AE$271,11,FALSE),VLOOKUP($O112,'H. VER.'!$U$10:$AE$171,11,FALSE))</f>
        <v>0</v>
      </c>
      <c r="AE112" s="115">
        <f>IF(AVERIAS!$J$2="INVIERNO",VLOOKUP($O112,'H. INV.'!$AK$10:$AT$271,3,FALSE),VLOOKUP($O112,'H. VER.'!$AK$10:$AT$171,3,FALSE))</f>
        <v>0</v>
      </c>
      <c r="AF112" s="115">
        <f>IF(AVERIAS!$J$2="INVIERNO",VLOOKUP($O112,'H. INV.'!$E$10:$N$271,4,FALSE),VLOOKUP($O112,'H. VER.'!$E$10:$N$171,4,FALSE))</f>
        <v>0</v>
      </c>
      <c r="AG112" s="115">
        <f>IF(AVERIAS!$J$2="INVIERNO",VLOOKUP($O112,'H. INV.'!$AK$10:$AT$271,7,FALSE),VLOOKUP($O112,'H. VER.'!$AK$10:$AT$171,7,FALSE))</f>
        <v>0</v>
      </c>
      <c r="AH112" s="191">
        <f>IF(AVERIAS!$J$2="INVIERNO",VLOOKUP($O112,'H. INV.'!$AK$10:$AT$271,2,FALSE),VLOOKUP($O112,'H. VER.'!$AK$10:$AT$171,2,FALSE))</f>
        <v>0</v>
      </c>
      <c r="AI112" s="191">
        <f>IF(AVERIAS!$J$2="INVIERNO",VLOOKUP($O112,'H. INV.'!$AK$10:$AT$271,9,FALSE),VLOOKUP($O112,'H. VER.'!$AK$10:$AT$171,9,FALSE))</f>
        <v>0</v>
      </c>
      <c r="AJ112" s="191">
        <f>IF(AVERIAS!$J$2="INVIERNO",VLOOKUP($O112,'H. INV.'!$AK$10:$AT$271,10,FALSE),VLOOKUP($O112,'H. VER.'!$AK$10:$AT$171,10,FALSE))</f>
        <v>0</v>
      </c>
      <c r="AK112" s="191">
        <f>IF(AVERIAS!$J$2="INVIERNO",VLOOKUP($O112,'H. INV.'!$AK$10:$AU$271,11,FALSE),VLOOKUP($O112,'H. VER.'!$AK$10:$AU$171,11,FALSE))</f>
        <v>0</v>
      </c>
      <c r="AL112" s="131"/>
      <c r="AP112" s="209" t="str">
        <f t="shared" si="54"/>
        <v/>
      </c>
      <c r="AQ112" s="213">
        <v>108</v>
      </c>
      <c r="AR112" s="214" t="str">
        <f>IF(AVERIAS!$J$2="INVIERNO",IF(ISNA(IF($E$2="LUNES",VLOOKUP(AQ112,'H. INV.'!$E$9:$G$271,3,FALSE),IF($E$2="SABADO",VLOOKUP(AQ112,'H. INV.'!$U$10:$W$271,3,FALSE),VLOOKUP(AQ112,'H. INV.'!$AK$10:$AM$271,3,FALSE)))),"",(IF($E$2="LUNES",VLOOKUP(AQ112,'H. INV.'!$E$9:$G$271,3,FALSE),IF($E$2="SABADO",VLOOKUP(AQ112,'H. INV.'!$U$10:$W$271,3,FALSE),VLOOKUP(AQ112,'H. INV.'!$AK$10:$AM$271,3,FALSE))))),IF(ISNA(IF($E$2="LUNES",VLOOKUP(AQ112,'H. VER.'!$E$9:$G$171,3,FALSE),IF($E$2="SABADO",VLOOKUP(AQ112,'H. VER.'!$U$10:$W$171,3,FALSE),VLOOKUP(AQ112,'H. VER.'!$AK$10:$AM$171,3,FALSE)))),"",(IF($E$2="LUNES",VLOOKUP(AQ112,'H. VER.'!$E$9:$G$171,3,FALSE),IF($E$2="SABADO",VLOOKUP(AQ112,'H. VER.'!$U$10:$W$171,3,FALSE),VLOOKUP(AQ112,'H. VER.'!$AK$10:$AM$171,3,FALSE))))))</f>
        <v/>
      </c>
      <c r="AS112" s="210" t="str">
        <f t="shared" si="64"/>
        <v/>
      </c>
      <c r="AT112" s="211" t="str">
        <f t="shared" si="55"/>
        <v/>
      </c>
      <c r="AU112" s="210" t="str">
        <f t="shared" si="56"/>
        <v/>
      </c>
      <c r="AV112" s="212" t="str">
        <f t="shared" si="57"/>
        <v/>
      </c>
      <c r="AX112" s="319">
        <v>109</v>
      </c>
      <c r="AY112" s="319" t="str">
        <f t="shared" si="41"/>
        <v/>
      </c>
      <c r="AZ112" s="322">
        <f t="shared" si="58"/>
        <v>0</v>
      </c>
      <c r="BA112" s="319" t="str">
        <f t="shared" si="42"/>
        <v/>
      </c>
      <c r="BB112" s="319" t="str">
        <f t="shared" si="43"/>
        <v/>
      </c>
      <c r="BC112" s="319" t="str">
        <f t="shared" si="44"/>
        <v/>
      </c>
      <c r="BD112" s="321" t="str">
        <f t="shared" si="45"/>
        <v/>
      </c>
      <c r="BE112" s="321" t="str">
        <f t="shared" si="46"/>
        <v/>
      </c>
      <c r="BF112" s="319" t="str">
        <f t="shared" si="47"/>
        <v/>
      </c>
      <c r="BG112" s="316" t="str">
        <f t="shared" si="48"/>
        <v/>
      </c>
      <c r="BH112" s="316" t="str">
        <f t="shared" si="49"/>
        <v/>
      </c>
      <c r="BI112" s="316" t="str">
        <f t="shared" si="50"/>
        <v/>
      </c>
      <c r="BJ112" s="316" t="str">
        <f t="shared" si="51"/>
        <v/>
      </c>
      <c r="BK112" s="316" t="str">
        <f t="shared" si="65"/>
        <v/>
      </c>
      <c r="BL112" s="316" t="str">
        <f t="shared" si="53"/>
        <v/>
      </c>
    </row>
    <row r="113" spans="1:64" ht="12.75" customHeight="1">
      <c r="A113" s="158">
        <f t="shared" si="37"/>
        <v>0</v>
      </c>
      <c r="B113" s="158">
        <f t="shared" si="59"/>
        <v>0</v>
      </c>
      <c r="C113" s="24">
        <f t="shared" si="60"/>
        <v>0</v>
      </c>
      <c r="D113" s="284">
        <f t="shared" si="61"/>
        <v>0</v>
      </c>
      <c r="E113" s="24">
        <f t="shared" si="62"/>
        <v>0</v>
      </c>
      <c r="F113" s="27"/>
      <c r="G113" s="27"/>
      <c r="H113" s="27"/>
      <c r="I113" s="28">
        <f t="shared" si="38"/>
        <v>0</v>
      </c>
      <c r="J113" s="286">
        <f t="shared" si="63"/>
        <v>0</v>
      </c>
      <c r="K113" s="119" t="str">
        <f t="shared" si="39"/>
        <v/>
      </c>
      <c r="L113" s="29">
        <f>LOOKUP($D$2,CUADRO!$G$3:$AK$3,CUADRO!G116:AK116)</f>
        <v>0</v>
      </c>
      <c r="M113" s="30" t="str">
        <f>IF(CUADRO!C116="","",CUADRO!C116)</f>
        <v/>
      </c>
      <c r="N113" s="192">
        <v>53</v>
      </c>
      <c r="O113" s="352" t="str">
        <f t="shared" si="31"/>
        <v/>
      </c>
      <c r="P113" s="356"/>
      <c r="Q113" s="115">
        <f>IF(AVERIAS!$J$2="INVIERNO",VLOOKUP($O113,'H. INV.'!$E$10:$N$271,3,FALSE),VLOOKUP($O113,'H. VER.'!$E$10:$N$171,3,FALSE))</f>
        <v>0</v>
      </c>
      <c r="R113" s="115">
        <f>IF(AVERIAS!$J$2="INVIERNO",VLOOKUP($O113,'H. INV.'!$E$10:$N$271,4,FALSE),VLOOKUP($O113,'H. VER.'!$E$10:$N$171,4,FALSE))</f>
        <v>0</v>
      </c>
      <c r="S113" s="115">
        <f>IF(AVERIAS!$J$2="INVIERNO",VLOOKUP($O113,'H. INV.'!$E$10:$N$271,7,FALSE),VLOOKUP($O113,'H. VER.'!$E$10:$N$171,7,FALSE))</f>
        <v>0</v>
      </c>
      <c r="T113" s="191">
        <f>IF(AVERIAS!$J$2="INVIERNO",VLOOKUP($O113,'H. INV.'!$E$10:$N$271,2,FALSE),VLOOKUP($O113,'H. VER.'!$E$10:$N$171,2,FALSE))</f>
        <v>0</v>
      </c>
      <c r="U113" s="191">
        <f>IF(AVERIAS!$J$2="INVIERNO",VLOOKUP($O113,'H. INV.'!$E$10:$N$271,9,FALSE),VLOOKUP($O113,'H. VER.'!$E$10:$N$171,9,FALSE))</f>
        <v>0</v>
      </c>
      <c r="V113" s="191">
        <f>IF(AVERIAS!$J$2="INVIERNO",VLOOKUP($O113,'H. INV.'!$E$10:$N$271,10,FALSE),VLOOKUP($O113,'H. VER.'!$E$10:$N$171,10,FALSE))</f>
        <v>0</v>
      </c>
      <c r="W113" s="191">
        <f>IF(AVERIAS!$J$2="INVIERNO",VLOOKUP($O113,'H. INV.'!$E$10:$O$271,11,FALSE),VLOOKUP($O113,'H. VER.'!$E$10:$O$171,11,FALSE))</f>
        <v>0</v>
      </c>
      <c r="X113" s="115">
        <f>IF(AVERIAS!$J$2="INVIERNO",VLOOKUP($O113,'H. INV.'!$U$10:$AD$271,3,FALSE),VLOOKUP($O113,'H. VER.'!$U$10:$AD$171,3,FALSE))</f>
        <v>0</v>
      </c>
      <c r="Y113" s="115">
        <f>IF(AVERIAS!$J$2="INVIERNO",VLOOKUP($O113,'H. INV.'!$E$10:$N$271,4,FALSE),VLOOKUP($O113,'H. VER.'!$E$10:$N$171,4,FALSE))</f>
        <v>0</v>
      </c>
      <c r="Z113" s="115">
        <f>IF(AVERIAS!$J$2="INVIERNO",VLOOKUP($O113,'H. INV.'!$U$10:$AD$271,7,FALSE),VLOOKUP($O113,'H. VER.'!$U$10:$AD$171,7,FALSE))</f>
        <v>0</v>
      </c>
      <c r="AA113" s="191">
        <f>IF(AVERIAS!$J$2="INVIERNO",VLOOKUP($O113,'H. INV.'!$U$10:$AD$271,2,FALSE),VLOOKUP($O113,'H. VER.'!$U$10:$AD$171,2,FALSE))</f>
        <v>0</v>
      </c>
      <c r="AB113" s="191">
        <f>IF(AVERIAS!$J$2="INVIERNO",VLOOKUP($O113,'H. INV.'!$U$10:$AD$271,9,FALSE),VLOOKUP($O113,'H. VER.'!$U$10:$AD$171,9,FALSE))</f>
        <v>0</v>
      </c>
      <c r="AC113" s="191">
        <f>IF(AVERIAS!$J$2="INVIERNO",VLOOKUP($O113,'H. INV.'!$U$10:$AD$271,10,FALSE),VLOOKUP($O113,'H. VER.'!$U$10:$AD$171,10,FALSE))</f>
        <v>0</v>
      </c>
      <c r="AD113" s="191">
        <f>IF(AVERIAS!$J$2="INVIERNO",VLOOKUP($O113,'H. INV.'!$U$10:$AE$271,11,FALSE),VLOOKUP($O113,'H. VER.'!$U$10:$AE$171,11,FALSE))</f>
        <v>0</v>
      </c>
      <c r="AE113" s="115">
        <f>IF(AVERIAS!$J$2="INVIERNO",VLOOKUP($O113,'H. INV.'!$AK$10:$AT$271,3,FALSE),VLOOKUP($O113,'H. VER.'!$AK$10:$AT$171,3,FALSE))</f>
        <v>0</v>
      </c>
      <c r="AF113" s="115">
        <f>IF(AVERIAS!$J$2="INVIERNO",VLOOKUP($O113,'H. INV.'!$E$10:$N$271,4,FALSE),VLOOKUP($O113,'H. VER.'!$E$10:$N$171,4,FALSE))</f>
        <v>0</v>
      </c>
      <c r="AG113" s="115">
        <f>IF(AVERIAS!$J$2="INVIERNO",VLOOKUP($O113,'H. INV.'!$AK$10:$AT$271,7,FALSE),VLOOKUP($O113,'H. VER.'!$AK$10:$AT$171,7,FALSE))</f>
        <v>0</v>
      </c>
      <c r="AH113" s="191">
        <f>IF(AVERIAS!$J$2="INVIERNO",VLOOKUP($O113,'H. INV.'!$AK$10:$AT$271,2,FALSE),VLOOKUP($O113,'H. VER.'!$AK$10:$AT$171,2,FALSE))</f>
        <v>0</v>
      </c>
      <c r="AI113" s="191">
        <f>IF(AVERIAS!$J$2="INVIERNO",VLOOKUP($O113,'H. INV.'!$AK$10:$AT$271,9,FALSE),VLOOKUP($O113,'H. VER.'!$AK$10:$AT$171,9,FALSE))</f>
        <v>0</v>
      </c>
      <c r="AJ113" s="191">
        <f>IF(AVERIAS!$J$2="INVIERNO",VLOOKUP($O113,'H. INV.'!$AK$10:$AT$271,10,FALSE),VLOOKUP($O113,'H. VER.'!$AK$10:$AT$171,10,FALSE))</f>
        <v>0</v>
      </c>
      <c r="AK113" s="191">
        <f>IF(AVERIAS!$J$2="INVIERNO",VLOOKUP($O113,'H. INV.'!$AK$10:$AU$271,11,FALSE),VLOOKUP($O113,'H. VER.'!$AK$10:$AU$171,11,FALSE))</f>
        <v>0</v>
      </c>
      <c r="AL113" s="131"/>
      <c r="AP113" s="209" t="str">
        <f t="shared" si="54"/>
        <v/>
      </c>
      <c r="AQ113" s="213">
        <v>109</v>
      </c>
      <c r="AR113" s="214" t="str">
        <f>IF(AVERIAS!$J$2="INVIERNO",IF(ISNA(IF($E$2="LUNES",VLOOKUP(AQ113,'H. INV.'!$E$9:$G$271,3,FALSE),IF($E$2="SABADO",VLOOKUP(AQ113,'H. INV.'!$U$10:$W$271,3,FALSE),VLOOKUP(AQ113,'H. INV.'!$AK$10:$AM$271,3,FALSE)))),"",(IF($E$2="LUNES",VLOOKUP(AQ113,'H. INV.'!$E$9:$G$271,3,FALSE),IF($E$2="SABADO",VLOOKUP(AQ113,'H. INV.'!$U$10:$W$271,3,FALSE),VLOOKUP(AQ113,'H. INV.'!$AK$10:$AM$271,3,FALSE))))),IF(ISNA(IF($E$2="LUNES",VLOOKUP(AQ113,'H. VER.'!$E$9:$G$171,3,FALSE),IF($E$2="SABADO",VLOOKUP(AQ113,'H. VER.'!$U$10:$W$171,3,FALSE),VLOOKUP(AQ113,'H. VER.'!$AK$10:$AM$171,3,FALSE)))),"",(IF($E$2="LUNES",VLOOKUP(AQ113,'H. VER.'!$E$9:$G$171,3,FALSE),IF($E$2="SABADO",VLOOKUP(AQ113,'H. VER.'!$U$10:$W$171,3,FALSE),VLOOKUP(AQ113,'H. VER.'!$AK$10:$AM$171,3,FALSE))))))</f>
        <v/>
      </c>
      <c r="AS113" s="210" t="str">
        <f t="shared" si="64"/>
        <v/>
      </c>
      <c r="AT113" s="211" t="str">
        <f t="shared" si="55"/>
        <v/>
      </c>
      <c r="AU113" s="210" t="str">
        <f t="shared" si="56"/>
        <v/>
      </c>
      <c r="AV113" s="212" t="str">
        <f t="shared" si="57"/>
        <v/>
      </c>
      <c r="AX113" s="319">
        <v>110</v>
      </c>
      <c r="AY113" s="319" t="str">
        <f t="shared" si="41"/>
        <v/>
      </c>
      <c r="AZ113" s="322">
        <f t="shared" si="58"/>
        <v>0</v>
      </c>
      <c r="BA113" s="319" t="str">
        <f t="shared" si="42"/>
        <v/>
      </c>
      <c r="BB113" s="319" t="str">
        <f t="shared" si="43"/>
        <v/>
      </c>
      <c r="BC113" s="319" t="str">
        <f t="shared" si="44"/>
        <v/>
      </c>
      <c r="BD113" s="321" t="str">
        <f t="shared" si="45"/>
        <v/>
      </c>
      <c r="BE113" s="321" t="str">
        <f t="shared" si="46"/>
        <v/>
      </c>
      <c r="BF113" s="319" t="str">
        <f t="shared" si="47"/>
        <v/>
      </c>
      <c r="BG113" s="316" t="str">
        <f t="shared" si="48"/>
        <v/>
      </c>
      <c r="BH113" s="316" t="str">
        <f t="shared" si="49"/>
        <v/>
      </c>
      <c r="BI113" s="316" t="str">
        <f t="shared" si="50"/>
        <v/>
      </c>
      <c r="BJ113" s="316" t="str">
        <f t="shared" si="51"/>
        <v/>
      </c>
      <c r="BK113" s="316" t="str">
        <f t="shared" si="65"/>
        <v/>
      </c>
      <c r="BL113" s="316" t="str">
        <f t="shared" si="53"/>
        <v/>
      </c>
    </row>
    <row r="114" spans="1:64" ht="12.75" customHeight="1">
      <c r="A114" s="158">
        <f t="shared" si="37"/>
        <v>0</v>
      </c>
      <c r="B114" s="158">
        <f t="shared" si="59"/>
        <v>0</v>
      </c>
      <c r="C114" s="24">
        <f t="shared" si="60"/>
        <v>0</v>
      </c>
      <c r="D114" s="284">
        <f t="shared" si="61"/>
        <v>0</v>
      </c>
      <c r="E114" s="24">
        <f t="shared" si="62"/>
        <v>0</v>
      </c>
      <c r="F114" s="27"/>
      <c r="G114" s="27"/>
      <c r="H114" s="27"/>
      <c r="I114" s="28">
        <f t="shared" si="38"/>
        <v>0</v>
      </c>
      <c r="J114" s="286">
        <f t="shared" si="63"/>
        <v>0</v>
      </c>
      <c r="K114" s="119" t="str">
        <f t="shared" si="39"/>
        <v/>
      </c>
      <c r="L114" s="29">
        <f>LOOKUP($D$2,CUADRO!$G$3:$AK$3,CUADRO!G117:AK117)</f>
        <v>0</v>
      </c>
      <c r="M114" s="30" t="str">
        <f>IF(CUADRO!C117="","",CUADRO!C117)</f>
        <v/>
      </c>
      <c r="N114" s="192">
        <v>54</v>
      </c>
      <c r="O114" s="352" t="str">
        <f t="shared" si="31"/>
        <v/>
      </c>
      <c r="P114" s="356"/>
      <c r="Q114" s="115">
        <f>IF(AVERIAS!$J$2="INVIERNO",VLOOKUP($O114,'H. INV.'!$E$10:$N$271,3,FALSE),VLOOKUP($O114,'H. VER.'!$E$10:$N$171,3,FALSE))</f>
        <v>0</v>
      </c>
      <c r="R114" s="115">
        <f>IF(AVERIAS!$J$2="INVIERNO",VLOOKUP($O114,'H. INV.'!$E$10:$N$271,4,FALSE),VLOOKUP($O114,'H. VER.'!$E$10:$N$171,4,FALSE))</f>
        <v>0</v>
      </c>
      <c r="S114" s="115">
        <f>IF(AVERIAS!$J$2="INVIERNO",VLOOKUP($O114,'H. INV.'!$E$10:$N$271,7,FALSE),VLOOKUP($O114,'H. VER.'!$E$10:$N$171,7,FALSE))</f>
        <v>0</v>
      </c>
      <c r="T114" s="191">
        <f>IF(AVERIAS!$J$2="INVIERNO",VLOOKUP($O114,'H. INV.'!$E$10:$N$271,2,FALSE),VLOOKUP($O114,'H. VER.'!$E$10:$N$171,2,FALSE))</f>
        <v>0</v>
      </c>
      <c r="U114" s="191">
        <f>IF(AVERIAS!$J$2="INVIERNO",VLOOKUP($O114,'H. INV.'!$E$10:$N$271,9,FALSE),VLOOKUP($O114,'H. VER.'!$E$10:$N$171,9,FALSE))</f>
        <v>0</v>
      </c>
      <c r="V114" s="191">
        <f>IF(AVERIAS!$J$2="INVIERNO",VLOOKUP($O114,'H. INV.'!$E$10:$N$271,10,FALSE),VLOOKUP($O114,'H. VER.'!$E$10:$N$171,10,FALSE))</f>
        <v>0</v>
      </c>
      <c r="W114" s="191">
        <f>IF(AVERIAS!$J$2="INVIERNO",VLOOKUP($O114,'H. INV.'!$E$10:$O$271,11,FALSE),VLOOKUP($O114,'H. VER.'!$E$10:$O$171,11,FALSE))</f>
        <v>0</v>
      </c>
      <c r="X114" s="115">
        <f>IF(AVERIAS!$J$2="INVIERNO",VLOOKUP($O114,'H. INV.'!$U$10:$AD$271,3,FALSE),VLOOKUP($O114,'H. VER.'!$U$10:$AD$171,3,FALSE))</f>
        <v>0</v>
      </c>
      <c r="Y114" s="115">
        <f>IF(AVERIAS!$J$2="INVIERNO",VLOOKUP($O114,'H. INV.'!$E$10:$N$271,4,FALSE),VLOOKUP($O114,'H. VER.'!$E$10:$N$171,4,FALSE))</f>
        <v>0</v>
      </c>
      <c r="Z114" s="115">
        <f>IF(AVERIAS!$J$2="INVIERNO",VLOOKUP($O114,'H. INV.'!$U$10:$AD$271,7,FALSE),VLOOKUP($O114,'H. VER.'!$U$10:$AD$171,7,FALSE))</f>
        <v>0</v>
      </c>
      <c r="AA114" s="191">
        <f>IF(AVERIAS!$J$2="INVIERNO",VLOOKUP($O114,'H. INV.'!$U$10:$AD$271,2,FALSE),VLOOKUP($O114,'H. VER.'!$U$10:$AD$171,2,FALSE))</f>
        <v>0</v>
      </c>
      <c r="AB114" s="191">
        <f>IF(AVERIAS!$J$2="INVIERNO",VLOOKUP($O114,'H. INV.'!$U$10:$AD$271,9,FALSE),VLOOKUP($O114,'H. VER.'!$U$10:$AD$171,9,FALSE))</f>
        <v>0</v>
      </c>
      <c r="AC114" s="191">
        <f>IF(AVERIAS!$J$2="INVIERNO",VLOOKUP($O114,'H. INV.'!$U$10:$AD$271,10,FALSE),VLOOKUP($O114,'H. VER.'!$U$10:$AD$171,10,FALSE))</f>
        <v>0</v>
      </c>
      <c r="AD114" s="191">
        <f>IF(AVERIAS!$J$2="INVIERNO",VLOOKUP($O114,'H. INV.'!$U$10:$AE$271,11,FALSE),VLOOKUP($O114,'H. VER.'!$U$10:$AE$171,11,FALSE))</f>
        <v>0</v>
      </c>
      <c r="AE114" s="115">
        <f>IF(AVERIAS!$J$2="INVIERNO",VLOOKUP($O114,'H. INV.'!$AK$10:$AT$271,3,FALSE),VLOOKUP($O114,'H. VER.'!$AK$10:$AT$171,3,FALSE))</f>
        <v>0</v>
      </c>
      <c r="AF114" s="115">
        <f>IF(AVERIAS!$J$2="INVIERNO",VLOOKUP($O114,'H. INV.'!$E$10:$N$271,4,FALSE),VLOOKUP($O114,'H. VER.'!$E$10:$N$171,4,FALSE))</f>
        <v>0</v>
      </c>
      <c r="AG114" s="115">
        <f>IF(AVERIAS!$J$2="INVIERNO",VLOOKUP($O114,'H. INV.'!$AK$10:$AT$271,7,FALSE),VLOOKUP($O114,'H. VER.'!$AK$10:$AT$171,7,FALSE))</f>
        <v>0</v>
      </c>
      <c r="AH114" s="191">
        <f>IF(AVERIAS!$J$2="INVIERNO",VLOOKUP($O114,'H. INV.'!$AK$10:$AT$271,2,FALSE),VLOOKUP($O114,'H. VER.'!$AK$10:$AT$171,2,FALSE))</f>
        <v>0</v>
      </c>
      <c r="AI114" s="191">
        <f>IF(AVERIAS!$J$2="INVIERNO",VLOOKUP($O114,'H. INV.'!$AK$10:$AT$271,9,FALSE),VLOOKUP($O114,'H. VER.'!$AK$10:$AT$171,9,FALSE))</f>
        <v>0</v>
      </c>
      <c r="AJ114" s="191">
        <f>IF(AVERIAS!$J$2="INVIERNO",VLOOKUP($O114,'H. INV.'!$AK$10:$AT$271,10,FALSE),VLOOKUP($O114,'H. VER.'!$AK$10:$AT$171,10,FALSE))</f>
        <v>0</v>
      </c>
      <c r="AK114" s="191">
        <f>IF(AVERIAS!$J$2="INVIERNO",VLOOKUP($O114,'H. INV.'!$AK$10:$AU$271,11,FALSE),VLOOKUP($O114,'H. VER.'!$AK$10:$AU$171,11,FALSE))</f>
        <v>0</v>
      </c>
      <c r="AL114" s="131"/>
      <c r="AP114" s="209" t="str">
        <f t="shared" si="54"/>
        <v/>
      </c>
      <c r="AQ114" s="213">
        <v>110</v>
      </c>
      <c r="AR114" s="214" t="str">
        <f>IF(AVERIAS!$J$2="INVIERNO",IF(ISNA(IF($E$2="LUNES",VLOOKUP(AQ114,'H. INV.'!$E$9:$G$271,3,FALSE),IF($E$2="SABADO",VLOOKUP(AQ114,'H. INV.'!$U$10:$W$271,3,FALSE),VLOOKUP(AQ114,'H. INV.'!$AK$10:$AM$271,3,FALSE)))),"",(IF($E$2="LUNES",VLOOKUP(AQ114,'H. INV.'!$E$9:$G$271,3,FALSE),IF($E$2="SABADO",VLOOKUP(AQ114,'H. INV.'!$U$10:$W$271,3,FALSE),VLOOKUP(AQ114,'H. INV.'!$AK$10:$AM$271,3,FALSE))))),IF(ISNA(IF($E$2="LUNES",VLOOKUP(AQ114,'H. VER.'!$E$9:$G$171,3,FALSE),IF($E$2="SABADO",VLOOKUP(AQ114,'H. VER.'!$U$10:$W$171,3,FALSE),VLOOKUP(AQ114,'H. VER.'!$AK$10:$AM$171,3,FALSE)))),"",(IF($E$2="LUNES",VLOOKUP(AQ114,'H. VER.'!$E$9:$G$171,3,FALSE),IF($E$2="SABADO",VLOOKUP(AQ114,'H. VER.'!$U$10:$W$171,3,FALSE),VLOOKUP(AQ114,'H. VER.'!$AK$10:$AM$171,3,FALSE))))))</f>
        <v/>
      </c>
      <c r="AS114" s="210" t="str">
        <f t="shared" si="64"/>
        <v/>
      </c>
      <c r="AT114" s="211" t="str">
        <f t="shared" si="55"/>
        <v/>
      </c>
      <c r="AU114" s="210" t="str">
        <f t="shared" si="56"/>
        <v/>
      </c>
      <c r="AV114" s="212" t="str">
        <f t="shared" si="57"/>
        <v/>
      </c>
      <c r="AX114" s="319">
        <v>111</v>
      </c>
      <c r="AY114" s="319" t="str">
        <f t="shared" si="41"/>
        <v/>
      </c>
      <c r="AZ114" s="322">
        <f t="shared" si="58"/>
        <v>0</v>
      </c>
      <c r="BA114" s="319" t="str">
        <f t="shared" si="42"/>
        <v/>
      </c>
      <c r="BB114" s="319" t="str">
        <f t="shared" si="43"/>
        <v/>
      </c>
      <c r="BC114" s="319" t="str">
        <f t="shared" si="44"/>
        <v/>
      </c>
      <c r="BD114" s="321" t="str">
        <f t="shared" si="45"/>
        <v/>
      </c>
      <c r="BE114" s="321" t="str">
        <f t="shared" si="46"/>
        <v/>
      </c>
      <c r="BF114" s="319" t="str">
        <f t="shared" si="47"/>
        <v/>
      </c>
      <c r="BG114" s="316" t="str">
        <f t="shared" si="48"/>
        <v/>
      </c>
      <c r="BH114" s="316" t="str">
        <f t="shared" si="49"/>
        <v/>
      </c>
      <c r="BI114" s="316" t="str">
        <f t="shared" si="50"/>
        <v/>
      </c>
      <c r="BJ114" s="316" t="str">
        <f t="shared" si="51"/>
        <v/>
      </c>
      <c r="BK114" s="316" t="str">
        <f t="shared" si="65"/>
        <v/>
      </c>
      <c r="BL114" s="316" t="str">
        <f t="shared" si="53"/>
        <v/>
      </c>
    </row>
    <row r="115" spans="1:64" ht="12.75" customHeight="1" thickBot="1">
      <c r="A115" s="158">
        <f t="shared" si="37"/>
        <v>0</v>
      </c>
      <c r="B115" s="158">
        <f t="shared" si="59"/>
        <v>0</v>
      </c>
      <c r="C115" s="24">
        <f t="shared" si="60"/>
        <v>0</v>
      </c>
      <c r="D115" s="284">
        <f t="shared" si="61"/>
        <v>0</v>
      </c>
      <c r="E115" s="24">
        <f t="shared" si="62"/>
        <v>0</v>
      </c>
      <c r="F115" s="27"/>
      <c r="G115" s="27"/>
      <c r="H115" s="27"/>
      <c r="I115" s="28">
        <f t="shared" si="38"/>
        <v>0</v>
      </c>
      <c r="J115" s="286">
        <f t="shared" si="63"/>
        <v>0</v>
      </c>
      <c r="K115" s="119" t="str">
        <f t="shared" si="39"/>
        <v/>
      </c>
      <c r="L115" s="29">
        <f>LOOKUP($D$2,CUADRO!$G$3:$AK$3,CUADRO!G118:AK118)</f>
        <v>0</v>
      </c>
      <c r="M115" s="30" t="str">
        <f>IF(CUADRO!C118="","",CUADRO!C118)</f>
        <v/>
      </c>
      <c r="N115" s="193">
        <v>55</v>
      </c>
      <c r="O115" s="354" t="str">
        <f t="shared" si="31"/>
        <v/>
      </c>
      <c r="P115" s="356"/>
      <c r="Q115" s="115">
        <f>IF(AVERIAS!$J$2="INVIERNO",VLOOKUP($O115,'H. INV.'!$E$10:$N$271,3,FALSE),VLOOKUP($O115,'H. VER.'!$E$10:$N$171,3,FALSE))</f>
        <v>0</v>
      </c>
      <c r="R115" s="115">
        <f>IF(AVERIAS!$J$2="INVIERNO",VLOOKUP($O115,'H. INV.'!$E$10:$N$271,4,FALSE),VLOOKUP($O115,'H. VER.'!$E$10:$N$171,4,FALSE))</f>
        <v>0</v>
      </c>
      <c r="S115" s="115">
        <f>IF(AVERIAS!$J$2="INVIERNO",VLOOKUP($O115,'H. INV.'!$E$10:$N$271,7,FALSE),VLOOKUP($O115,'H. VER.'!$E$10:$N$171,7,FALSE))</f>
        <v>0</v>
      </c>
      <c r="T115" s="191">
        <f>IF(AVERIAS!$J$2="INVIERNO",VLOOKUP($O115,'H. INV.'!$E$10:$N$271,2,FALSE),VLOOKUP($O115,'H. VER.'!$E$10:$N$171,2,FALSE))</f>
        <v>0</v>
      </c>
      <c r="U115" s="191">
        <f>IF(AVERIAS!$J$2="INVIERNO",VLOOKUP($O115,'H. INV.'!$E$10:$N$271,9,FALSE),VLOOKUP($O115,'H. VER.'!$E$10:$N$171,9,FALSE))</f>
        <v>0</v>
      </c>
      <c r="V115" s="191">
        <f>IF(AVERIAS!$J$2="INVIERNO",VLOOKUP($O115,'H. INV.'!$E$10:$N$271,10,FALSE),VLOOKUP($O115,'H. VER.'!$E$10:$N$171,10,FALSE))</f>
        <v>0</v>
      </c>
      <c r="W115" s="191">
        <f>IF(AVERIAS!$J$2="INVIERNO",VLOOKUP($O115,'H. INV.'!$E$10:$O$271,11,FALSE),VLOOKUP($O115,'H. VER.'!$E$10:$O$171,11,FALSE))</f>
        <v>0</v>
      </c>
      <c r="X115" s="115">
        <f>IF(AVERIAS!$J$2="INVIERNO",VLOOKUP($O115,'H. INV.'!$U$10:$AD$271,3,FALSE),VLOOKUP($O115,'H. VER.'!$U$10:$AD$171,3,FALSE))</f>
        <v>0</v>
      </c>
      <c r="Y115" s="115">
        <f>IF(AVERIAS!$J$2="INVIERNO",VLOOKUP($O115,'H. INV.'!$E$10:$N$271,4,FALSE),VLOOKUP($O115,'H. VER.'!$E$10:$N$171,4,FALSE))</f>
        <v>0</v>
      </c>
      <c r="Z115" s="115">
        <f>IF(AVERIAS!$J$2="INVIERNO",VLOOKUP($O115,'H. INV.'!$U$10:$AD$271,7,FALSE),VLOOKUP($O115,'H. VER.'!$U$10:$AD$171,7,FALSE))</f>
        <v>0</v>
      </c>
      <c r="AA115" s="191">
        <f>IF(AVERIAS!$J$2="INVIERNO",VLOOKUP($O115,'H. INV.'!$U$10:$AD$271,2,FALSE),VLOOKUP($O115,'H. VER.'!$U$10:$AD$171,2,FALSE))</f>
        <v>0</v>
      </c>
      <c r="AB115" s="191">
        <f>IF(AVERIAS!$J$2="INVIERNO",VLOOKUP($O115,'H. INV.'!$U$10:$AD$271,9,FALSE),VLOOKUP($O115,'H. VER.'!$U$10:$AD$171,9,FALSE))</f>
        <v>0</v>
      </c>
      <c r="AC115" s="191">
        <f>IF(AVERIAS!$J$2="INVIERNO",VLOOKUP($O115,'H. INV.'!$U$10:$AD$271,10,FALSE),VLOOKUP($O115,'H. VER.'!$U$10:$AD$171,10,FALSE))</f>
        <v>0</v>
      </c>
      <c r="AD115" s="191">
        <f>IF(AVERIAS!$J$2="INVIERNO",VLOOKUP($O115,'H. INV.'!$U$10:$AE$271,11,FALSE),VLOOKUP($O115,'H. VER.'!$U$10:$AE$171,11,FALSE))</f>
        <v>0</v>
      </c>
      <c r="AE115" s="115">
        <f>IF(AVERIAS!$J$2="INVIERNO",VLOOKUP($O115,'H. INV.'!$AK$10:$AT$271,3,FALSE),VLOOKUP($O115,'H. VER.'!$AK$10:$AT$171,3,FALSE))</f>
        <v>0</v>
      </c>
      <c r="AF115" s="115">
        <f>IF(AVERIAS!$J$2="INVIERNO",VLOOKUP($O115,'H. INV.'!$E$10:$N$271,4,FALSE),VLOOKUP($O115,'H. VER.'!$E$10:$N$171,4,FALSE))</f>
        <v>0</v>
      </c>
      <c r="AG115" s="115">
        <f>IF(AVERIAS!$J$2="INVIERNO",VLOOKUP($O115,'H. INV.'!$AK$10:$AT$271,7,FALSE),VLOOKUP($O115,'H. VER.'!$AK$10:$AT$171,7,FALSE))</f>
        <v>0</v>
      </c>
      <c r="AH115" s="191">
        <f>IF(AVERIAS!$J$2="INVIERNO",VLOOKUP($O115,'H. INV.'!$AK$10:$AT$271,2,FALSE),VLOOKUP($O115,'H. VER.'!$AK$10:$AT$171,2,FALSE))</f>
        <v>0</v>
      </c>
      <c r="AI115" s="191">
        <f>IF(AVERIAS!$J$2="INVIERNO",VLOOKUP($O115,'H. INV.'!$AK$10:$AT$271,9,FALSE),VLOOKUP($O115,'H. VER.'!$AK$10:$AT$171,9,FALSE))</f>
        <v>0</v>
      </c>
      <c r="AJ115" s="191">
        <f>IF(AVERIAS!$J$2="INVIERNO",VLOOKUP($O115,'H. INV.'!$AK$10:$AT$271,10,FALSE),VLOOKUP($O115,'H. VER.'!$AK$10:$AT$171,10,FALSE))</f>
        <v>0</v>
      </c>
      <c r="AK115" s="191">
        <f>IF(AVERIAS!$J$2="INVIERNO",VLOOKUP($O115,'H. INV.'!$AK$10:$AU$271,11,FALSE),VLOOKUP($O115,'H. VER.'!$AK$10:$AU$171,11,FALSE))</f>
        <v>0</v>
      </c>
      <c r="AL115" s="131"/>
      <c r="AP115" s="209" t="str">
        <f t="shared" si="54"/>
        <v/>
      </c>
      <c r="AQ115" s="213">
        <v>111</v>
      </c>
      <c r="AR115" s="214" t="str">
        <f>IF(AVERIAS!$J$2="INVIERNO",IF(ISNA(IF($E$2="LUNES",VLOOKUP(AQ115,'H. INV.'!$E$9:$G$271,3,FALSE),IF($E$2="SABADO",VLOOKUP(AQ115,'H. INV.'!$U$10:$W$271,3,FALSE),VLOOKUP(AQ115,'H. INV.'!$AK$10:$AM$271,3,FALSE)))),"",(IF($E$2="LUNES",VLOOKUP(AQ115,'H. INV.'!$E$9:$G$271,3,FALSE),IF($E$2="SABADO",VLOOKUP(AQ115,'H. INV.'!$U$10:$W$271,3,FALSE),VLOOKUP(AQ115,'H. INV.'!$AK$10:$AM$271,3,FALSE))))),IF(ISNA(IF($E$2="LUNES",VLOOKUP(AQ115,'H. VER.'!$E$9:$G$171,3,FALSE),IF($E$2="SABADO",VLOOKUP(AQ115,'H. VER.'!$U$10:$W$171,3,FALSE),VLOOKUP(AQ115,'H. VER.'!$AK$10:$AM$171,3,FALSE)))),"",(IF($E$2="LUNES",VLOOKUP(AQ115,'H. VER.'!$E$9:$G$171,3,FALSE),IF($E$2="SABADO",VLOOKUP(AQ115,'H. VER.'!$U$10:$W$171,3,FALSE),VLOOKUP(AQ115,'H. VER.'!$AK$10:$AM$171,3,FALSE))))))</f>
        <v/>
      </c>
      <c r="AS115" s="210" t="str">
        <f t="shared" si="64"/>
        <v/>
      </c>
      <c r="AT115" s="211" t="str">
        <f t="shared" si="55"/>
        <v/>
      </c>
      <c r="AU115" s="210" t="str">
        <f t="shared" si="56"/>
        <v/>
      </c>
      <c r="AV115" s="212" t="str">
        <f t="shared" si="57"/>
        <v/>
      </c>
      <c r="AX115" s="319">
        <v>112</v>
      </c>
      <c r="AY115" s="319" t="str">
        <f t="shared" si="41"/>
        <v/>
      </c>
      <c r="AZ115" s="322">
        <f t="shared" si="58"/>
        <v>0</v>
      </c>
      <c r="BA115" s="319" t="str">
        <f t="shared" si="42"/>
        <v/>
      </c>
      <c r="BB115" s="319" t="str">
        <f t="shared" si="43"/>
        <v/>
      </c>
      <c r="BC115" s="319" t="str">
        <f t="shared" si="44"/>
        <v/>
      </c>
      <c r="BD115" s="321" t="str">
        <f t="shared" si="45"/>
        <v/>
      </c>
      <c r="BE115" s="321" t="str">
        <f t="shared" si="46"/>
        <v/>
      </c>
      <c r="BF115" s="319" t="str">
        <f t="shared" si="47"/>
        <v/>
      </c>
      <c r="BG115" s="316" t="str">
        <f t="shared" si="48"/>
        <v/>
      </c>
      <c r="BH115" s="316" t="str">
        <f t="shared" si="49"/>
        <v/>
      </c>
      <c r="BI115" s="316" t="str">
        <f t="shared" si="50"/>
        <v/>
      </c>
      <c r="BJ115" s="316" t="str">
        <f t="shared" si="51"/>
        <v/>
      </c>
      <c r="BK115" s="316" t="str">
        <f t="shared" si="65"/>
        <v/>
      </c>
      <c r="BL115" s="316" t="str">
        <f t="shared" si="53"/>
        <v/>
      </c>
    </row>
    <row r="116" spans="1:64" ht="12.75" customHeight="1" thickBot="1">
      <c r="A116" s="158">
        <f t="shared" si="37"/>
        <v>0</v>
      </c>
      <c r="B116" s="158">
        <f t="shared" si="59"/>
        <v>0</v>
      </c>
      <c r="C116" s="24">
        <f t="shared" si="60"/>
        <v>0</v>
      </c>
      <c r="D116" s="284">
        <f t="shared" si="61"/>
        <v>0</v>
      </c>
      <c r="E116" s="24">
        <f t="shared" si="62"/>
        <v>0</v>
      </c>
      <c r="F116" s="27"/>
      <c r="G116" s="27"/>
      <c r="H116" s="27"/>
      <c r="I116" s="28">
        <f t="shared" si="38"/>
        <v>0</v>
      </c>
      <c r="J116" s="286">
        <f t="shared" si="63"/>
        <v>0</v>
      </c>
      <c r="K116" s="119" t="str">
        <f t="shared" si="39"/>
        <v/>
      </c>
      <c r="L116" s="29">
        <f>LOOKUP($D$2,CUADRO!$G$3:$AK$3,CUADRO!G119:AK119)</f>
        <v>0</v>
      </c>
      <c r="M116" s="30" t="str">
        <f>IF(CUADRO!C119="","",CUADRO!C119)</f>
        <v/>
      </c>
      <c r="P116" s="356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P116" s="209" t="str">
        <f t="shared" si="54"/>
        <v/>
      </c>
      <c r="AQ116" s="215">
        <v>112</v>
      </c>
      <c r="AR116" s="214" t="str">
        <f>IF(AVERIAS!$J$2="INVIERNO",IF(ISNA(IF($E$2="LUNES",VLOOKUP(AQ116,'H. INV.'!$E$9:$G$271,3,FALSE),IF($E$2="SABADO",VLOOKUP(AQ116,'H. INV.'!$U$10:$W$271,3,FALSE),VLOOKUP(AQ116,'H. INV.'!$AK$10:$AM$271,3,FALSE)))),"",(IF($E$2="LUNES",VLOOKUP(AQ116,'H. INV.'!$E$9:$G$271,3,FALSE),IF($E$2="SABADO",VLOOKUP(AQ116,'H. INV.'!$U$10:$W$271,3,FALSE),VLOOKUP(AQ116,'H. INV.'!$AK$10:$AM$271,3,FALSE))))),IF(ISNA(IF($E$2="LUNES",VLOOKUP(AQ116,'H. VER.'!$E$9:$G$171,3,FALSE),IF($E$2="SABADO",VLOOKUP(AQ116,'H. VER.'!$U$10:$W$171,3,FALSE),VLOOKUP(AQ116,'H. VER.'!$AK$10:$AM$171,3,FALSE)))),"",(IF($E$2="LUNES",VLOOKUP(AQ116,'H. VER.'!$E$9:$G$171,3,FALSE),IF($E$2="SABADO",VLOOKUP(AQ116,'H. VER.'!$U$10:$W$171,3,FALSE),VLOOKUP(AQ116,'H. VER.'!$AK$10:$AM$171,3,FALSE))))))</f>
        <v/>
      </c>
      <c r="AS116" s="210" t="str">
        <f t="shared" si="64"/>
        <v/>
      </c>
      <c r="AT116" s="211" t="str">
        <f t="shared" si="55"/>
        <v/>
      </c>
      <c r="AU116" s="210" t="str">
        <f t="shared" si="56"/>
        <v/>
      </c>
      <c r="AV116" s="212" t="str">
        <f t="shared" si="57"/>
        <v/>
      </c>
      <c r="AX116" s="319">
        <v>113</v>
      </c>
      <c r="AY116" s="319" t="str">
        <f t="shared" si="41"/>
        <v/>
      </c>
      <c r="AZ116" s="322">
        <f t="shared" si="58"/>
        <v>0</v>
      </c>
      <c r="BA116" s="319" t="str">
        <f t="shared" si="42"/>
        <v/>
      </c>
      <c r="BB116" s="319" t="str">
        <f t="shared" si="43"/>
        <v/>
      </c>
      <c r="BC116" s="319" t="str">
        <f t="shared" si="44"/>
        <v/>
      </c>
      <c r="BD116" s="321" t="str">
        <f t="shared" si="45"/>
        <v/>
      </c>
      <c r="BE116" s="321" t="str">
        <f t="shared" si="46"/>
        <v/>
      </c>
      <c r="BF116" s="319" t="str">
        <f t="shared" si="47"/>
        <v/>
      </c>
      <c r="BG116" s="316" t="str">
        <f t="shared" si="48"/>
        <v/>
      </c>
      <c r="BH116" s="316" t="str">
        <f t="shared" si="49"/>
        <v/>
      </c>
      <c r="BI116" s="316" t="str">
        <f t="shared" si="50"/>
        <v/>
      </c>
      <c r="BJ116" s="316" t="str">
        <f t="shared" si="51"/>
        <v/>
      </c>
      <c r="BK116" s="316" t="str">
        <f t="shared" si="65"/>
        <v/>
      </c>
      <c r="BL116" s="316" t="str">
        <f t="shared" si="53"/>
        <v/>
      </c>
    </row>
    <row r="117" spans="1:64" ht="12.75" customHeight="1">
      <c r="A117" s="158">
        <f t="shared" si="37"/>
        <v>0</v>
      </c>
      <c r="B117" s="158">
        <f t="shared" si="59"/>
        <v>0</v>
      </c>
      <c r="C117" s="24">
        <f t="shared" si="60"/>
        <v>0</v>
      </c>
      <c r="D117" s="284">
        <f t="shared" si="61"/>
        <v>0</v>
      </c>
      <c r="E117" s="24">
        <f t="shared" si="62"/>
        <v>0</v>
      </c>
      <c r="F117" s="27"/>
      <c r="G117" s="27"/>
      <c r="H117" s="27"/>
      <c r="I117" s="28">
        <f t="shared" si="38"/>
        <v>0</v>
      </c>
      <c r="J117" s="286">
        <f t="shared" si="63"/>
        <v>0</v>
      </c>
      <c r="K117" s="119" t="str">
        <f t="shared" si="39"/>
        <v/>
      </c>
      <c r="L117" s="29">
        <f>LOOKUP($D$2,CUADRO!$G$3:$AK$3,CUADRO!G120:AK120)</f>
        <v>0</v>
      </c>
      <c r="M117" s="30" t="str">
        <f>IF(CUADRO!C120="","",CUADRO!C120)</f>
        <v/>
      </c>
      <c r="P117" s="356"/>
      <c r="AP117" s="132"/>
      <c r="AQ117" s="132"/>
      <c r="AR117" s="132"/>
      <c r="AS117" s="132"/>
      <c r="AT117" s="132"/>
      <c r="AU117" s="132"/>
      <c r="AV117" s="132"/>
      <c r="AX117" s="319">
        <v>114</v>
      </c>
      <c r="AY117" s="319" t="str">
        <f t="shared" si="41"/>
        <v/>
      </c>
      <c r="AZ117" s="322">
        <f t="shared" si="58"/>
        <v>0</v>
      </c>
      <c r="BA117" s="319" t="str">
        <f t="shared" si="42"/>
        <v/>
      </c>
      <c r="BB117" s="319" t="str">
        <f t="shared" si="43"/>
        <v/>
      </c>
      <c r="BC117" s="319" t="str">
        <f t="shared" si="44"/>
        <v/>
      </c>
      <c r="BD117" s="321" t="str">
        <f t="shared" si="45"/>
        <v/>
      </c>
      <c r="BE117" s="321" t="str">
        <f t="shared" si="46"/>
        <v/>
      </c>
      <c r="BF117" s="319" t="str">
        <f t="shared" si="47"/>
        <v/>
      </c>
      <c r="BG117" s="316" t="str">
        <f t="shared" si="48"/>
        <v/>
      </c>
      <c r="BH117" s="316" t="str">
        <f t="shared" si="49"/>
        <v/>
      </c>
      <c r="BI117" s="316" t="str">
        <f t="shared" si="50"/>
        <v/>
      </c>
      <c r="BJ117" s="316" t="str">
        <f t="shared" si="51"/>
        <v/>
      </c>
      <c r="BK117" s="316" t="str">
        <f t="shared" si="65"/>
        <v/>
      </c>
      <c r="BL117" s="316" t="str">
        <f t="shared" si="53"/>
        <v/>
      </c>
    </row>
    <row r="118" spans="1:64" ht="12.75" customHeight="1">
      <c r="A118" s="158"/>
      <c r="B118" s="158"/>
      <c r="C118" s="24"/>
      <c r="D118" s="24"/>
      <c r="E118" s="24"/>
      <c r="F118" s="24"/>
      <c r="G118" s="24"/>
      <c r="H118" s="24"/>
      <c r="I118" s="28"/>
      <c r="J118" s="26"/>
      <c r="K118" s="119" t="str">
        <f t="shared" si="39"/>
        <v/>
      </c>
      <c r="L118" s="29">
        <f>LOOKUP($D$2,CUADRO!$G$3:$AK$3,CUADRO!G121:AK121)</f>
        <v>0</v>
      </c>
      <c r="M118" s="30" t="str">
        <f>IF(CUADRO!C121="","",CUADRO!C121)</f>
        <v/>
      </c>
      <c r="P118" s="356"/>
      <c r="AX118" s="319">
        <v>115</v>
      </c>
      <c r="AY118" s="319" t="str">
        <f t="shared" si="41"/>
        <v/>
      </c>
      <c r="AZ118" s="322">
        <f t="shared" si="58"/>
        <v>0</v>
      </c>
      <c r="BA118" s="319" t="str">
        <f t="shared" si="42"/>
        <v/>
      </c>
      <c r="BB118" s="319" t="str">
        <f t="shared" si="43"/>
        <v/>
      </c>
      <c r="BC118" s="319" t="str">
        <f t="shared" si="44"/>
        <v/>
      </c>
      <c r="BD118" s="321" t="str">
        <f t="shared" si="45"/>
        <v/>
      </c>
      <c r="BE118" s="321" t="str">
        <f t="shared" si="46"/>
        <v/>
      </c>
      <c r="BF118" s="319" t="str">
        <f t="shared" si="47"/>
        <v/>
      </c>
      <c r="BG118" s="316" t="str">
        <f t="shared" si="48"/>
        <v/>
      </c>
      <c r="BH118" s="316" t="str">
        <f t="shared" si="49"/>
        <v/>
      </c>
      <c r="BI118" s="316" t="str">
        <f t="shared" si="50"/>
        <v/>
      </c>
      <c r="BJ118" s="316" t="str">
        <f t="shared" si="51"/>
        <v/>
      </c>
      <c r="BK118" s="316" t="str">
        <f t="shared" si="65"/>
        <v/>
      </c>
      <c r="BL118" s="316" t="str">
        <f t="shared" si="53"/>
        <v/>
      </c>
    </row>
    <row r="119" spans="1:64" ht="9.9499999999999993" customHeight="1">
      <c r="A119" s="121"/>
      <c r="B119" s="121"/>
      <c r="C119" s="121"/>
      <c r="D119" s="121"/>
      <c r="E119" s="121"/>
      <c r="F119" s="121"/>
      <c r="G119" s="121"/>
      <c r="H119" s="121"/>
      <c r="I119" s="120"/>
      <c r="J119" s="120"/>
      <c r="K119" s="119" t="str">
        <f t="shared" si="39"/>
        <v/>
      </c>
      <c r="L119" s="29">
        <f>LOOKUP($D$2,CUADRO!$G$3:$AK$3,CUADRO!G122:AK122)</f>
        <v>0</v>
      </c>
      <c r="M119" s="30" t="str">
        <f>IF(CUADRO!C122="","",CUADRO!C122)</f>
        <v/>
      </c>
      <c r="P119" s="356"/>
    </row>
    <row r="120" spans="1:64" ht="12.75" customHeight="1">
      <c r="K120" s="11" t="str">
        <f t="shared" si="39"/>
        <v/>
      </c>
      <c r="L120" s="29">
        <f>LOOKUP($D$2,CUADRO!$G$3:$AK$3,CUADRO!G123:AK123)</f>
        <v>0</v>
      </c>
      <c r="M120" s="30" t="str">
        <f>IF(CUADRO!C123="","",CUADRO!C123)</f>
        <v/>
      </c>
      <c r="P120" s="356"/>
    </row>
    <row r="121" spans="1:64" ht="12.75" customHeight="1">
      <c r="K121" s="11" t="str">
        <f t="shared" si="39"/>
        <v/>
      </c>
      <c r="L121" s="29">
        <f>LOOKUP($D$2,CUADRO!$G$3:$AK$3,CUADRO!G124:AK124)</f>
        <v>0</v>
      </c>
      <c r="M121" s="30" t="str">
        <f>IF(CUADRO!C124="","",CUADRO!C124)</f>
        <v/>
      </c>
      <c r="P121" s="356"/>
    </row>
    <row r="122" spans="1:64" ht="12.75" customHeight="1">
      <c r="K122" s="11" t="str">
        <f t="shared" si="39"/>
        <v/>
      </c>
      <c r="L122" s="29">
        <f>LOOKUP($D$2,CUADRO!$G$3:$AK$3,CUADRO!G125:AK125)</f>
        <v>0</v>
      </c>
      <c r="M122" s="30" t="str">
        <f>IF(CUADRO!C125="","",CUADRO!C125)</f>
        <v/>
      </c>
      <c r="P122" s="356"/>
    </row>
    <row r="123" spans="1:64" ht="12.75" customHeight="1">
      <c r="K123" s="11" t="str">
        <f t="shared" si="39"/>
        <v/>
      </c>
      <c r="L123" s="29">
        <f>LOOKUP($D$2,CUADRO!$G$3:$AK$3,CUADRO!G126:AK126)</f>
        <v>0</v>
      </c>
      <c r="M123" s="30" t="str">
        <f>IF(CUADRO!C126="","",CUADRO!C126)</f>
        <v/>
      </c>
      <c r="P123" s="356"/>
    </row>
    <row r="124" spans="1:64" ht="12.75" customHeight="1">
      <c r="K124" s="11" t="str">
        <f t="shared" si="39"/>
        <v/>
      </c>
      <c r="L124" s="29">
        <f>LOOKUP($D$2,CUADRO!$G$3:$AK$3,CUADRO!G127:AK127)</f>
        <v>0</v>
      </c>
      <c r="M124" s="30" t="str">
        <f>IF(CUADRO!C127="","",CUADRO!C127)</f>
        <v/>
      </c>
      <c r="P124" s="356"/>
    </row>
    <row r="125" spans="1:64" ht="12.75" customHeight="1">
      <c r="K125" s="11" t="str">
        <f t="shared" si="39"/>
        <v/>
      </c>
      <c r="L125" s="29">
        <f>LOOKUP($D$2,CUADRO!$G$3:$AK$3,CUADRO!G128:AK128)</f>
        <v>0</v>
      </c>
      <c r="M125" s="30" t="str">
        <f>IF(CUADRO!C128="","",CUADRO!C128)</f>
        <v/>
      </c>
      <c r="P125" s="356"/>
    </row>
    <row r="126" spans="1:64" ht="12.75" customHeight="1">
      <c r="K126" s="11" t="str">
        <f t="shared" si="39"/>
        <v/>
      </c>
      <c r="L126" s="29">
        <f>LOOKUP($D$2,CUADRO!$G$3:$AK$3,CUADRO!G129:AK129)</f>
        <v>0</v>
      </c>
      <c r="M126" s="30" t="str">
        <f>IF(CUADRO!C129="","",CUADRO!C129)</f>
        <v/>
      </c>
      <c r="P126" s="356"/>
    </row>
    <row r="127" spans="1:64" ht="12.75" customHeight="1">
      <c r="K127" s="11" t="str">
        <f t="shared" si="39"/>
        <v/>
      </c>
      <c r="L127" s="29">
        <f>LOOKUP($D$2,CUADRO!$G$3:$AK$3,CUADRO!G130:AK130)</f>
        <v>0</v>
      </c>
      <c r="M127" s="30" t="str">
        <f>IF(CUADRO!C130="","",CUADRO!C130)</f>
        <v/>
      </c>
      <c r="P127" s="356"/>
    </row>
    <row r="128" spans="1:64" ht="12.75" customHeight="1">
      <c r="K128" s="11" t="str">
        <f t="shared" si="39"/>
        <v/>
      </c>
      <c r="L128" s="29">
        <f>LOOKUP($D$2,CUADRO!$G$3:$AK$3,CUADRO!G131:AK131)</f>
        <v>0</v>
      </c>
      <c r="M128" s="30" t="str">
        <f>IF(CUADRO!C131="","",CUADRO!C131)</f>
        <v/>
      </c>
      <c r="P128" s="356"/>
    </row>
    <row r="129" spans="11:16" ht="12.75" customHeight="1">
      <c r="K129" s="11" t="str">
        <f t="shared" si="39"/>
        <v/>
      </c>
      <c r="L129" s="29">
        <f>LOOKUP($D$2,CUADRO!$G$3:$AK$3,CUADRO!G132:AK132)</f>
        <v>0</v>
      </c>
      <c r="M129" s="30" t="str">
        <f>IF(CUADRO!C132="","",CUADRO!C132)</f>
        <v/>
      </c>
      <c r="P129" s="356"/>
    </row>
    <row r="130" spans="11:16" ht="12.75" customHeight="1">
      <c r="K130" s="11" t="str">
        <f t="shared" ref="K130:K150" si="66">IF(L130=0,"",IF(L130="L","",L130))</f>
        <v/>
      </c>
      <c r="L130" s="29">
        <f>LOOKUP($D$2,CUADRO!$G$3:$AK$3,CUADRO!G133:AK133)</f>
        <v>0</v>
      </c>
      <c r="M130" s="30" t="str">
        <f>IF(CUADRO!C133="","",CUADRO!C133)</f>
        <v/>
      </c>
      <c r="P130" s="356"/>
    </row>
    <row r="131" spans="11:16" ht="12.75" customHeight="1">
      <c r="K131" s="11" t="str">
        <f t="shared" si="66"/>
        <v/>
      </c>
      <c r="L131" s="29">
        <f>LOOKUP($D$2,CUADRO!$G$3:$AK$3,CUADRO!G134:AK134)</f>
        <v>0</v>
      </c>
      <c r="M131" s="30" t="str">
        <f>IF(CUADRO!C134="","",CUADRO!C134)</f>
        <v/>
      </c>
      <c r="P131" s="356"/>
    </row>
    <row r="132" spans="11:16" ht="12.75" customHeight="1">
      <c r="K132" s="11" t="str">
        <f t="shared" si="66"/>
        <v/>
      </c>
      <c r="L132" s="29">
        <f>LOOKUP($D$2,CUADRO!$G$3:$AK$3,CUADRO!G135:AK135)</f>
        <v>0</v>
      </c>
      <c r="M132" s="30" t="str">
        <f>IF(CUADRO!C135="","",CUADRO!C135)</f>
        <v/>
      </c>
      <c r="P132" s="356"/>
    </row>
    <row r="133" spans="11:16" ht="12.75" customHeight="1">
      <c r="K133" s="11" t="str">
        <f t="shared" si="66"/>
        <v/>
      </c>
      <c r="L133" s="29">
        <f>LOOKUP($D$2,CUADRO!$G$3:$AK$3,CUADRO!G136:AK136)</f>
        <v>0</v>
      </c>
      <c r="M133" s="30" t="str">
        <f>IF(CUADRO!C136="","",CUADRO!C136)</f>
        <v/>
      </c>
      <c r="P133" s="356"/>
    </row>
    <row r="134" spans="11:16" ht="12.75" customHeight="1">
      <c r="K134" s="11" t="str">
        <f t="shared" si="66"/>
        <v/>
      </c>
      <c r="L134" s="29">
        <f>LOOKUP($D$2,CUADRO!$G$3:$AK$3,CUADRO!G137:AK137)</f>
        <v>0</v>
      </c>
      <c r="M134" s="30" t="str">
        <f>IF(CUADRO!C137="","",CUADRO!C137)</f>
        <v/>
      </c>
      <c r="P134" s="356"/>
    </row>
    <row r="135" spans="11:16" ht="12.75" customHeight="1">
      <c r="K135" s="11" t="str">
        <f t="shared" si="66"/>
        <v/>
      </c>
      <c r="L135" s="29">
        <f>LOOKUP($D$2,CUADRO!$G$3:$AK$3,CUADRO!G138:AK138)</f>
        <v>0</v>
      </c>
      <c r="M135" s="30" t="str">
        <f>IF(CUADRO!C138="","",CUADRO!C138)</f>
        <v/>
      </c>
      <c r="P135" s="356"/>
    </row>
    <row r="136" spans="11:16" ht="12.75" customHeight="1">
      <c r="K136" s="11" t="str">
        <f t="shared" si="66"/>
        <v/>
      </c>
      <c r="L136" s="29">
        <f>LOOKUP($D$2,CUADRO!$G$3:$AK$3,CUADRO!G139:AK139)</f>
        <v>0</v>
      </c>
      <c r="M136" s="30" t="str">
        <f>IF(CUADRO!C139="","",CUADRO!C139)</f>
        <v/>
      </c>
      <c r="P136" s="356"/>
    </row>
    <row r="137" spans="11:16" ht="12.75" customHeight="1">
      <c r="K137" s="11" t="str">
        <f t="shared" si="66"/>
        <v/>
      </c>
      <c r="L137" s="29">
        <f>LOOKUP($D$2,CUADRO!$G$3:$AK$3,CUADRO!G140:AK140)</f>
        <v>0</v>
      </c>
      <c r="M137" s="30" t="str">
        <f>IF(CUADRO!C140="","",CUADRO!C140)</f>
        <v/>
      </c>
      <c r="P137" s="356"/>
    </row>
    <row r="138" spans="11:16" ht="12.75" customHeight="1">
      <c r="K138" s="11" t="str">
        <f t="shared" si="66"/>
        <v/>
      </c>
      <c r="L138" s="29">
        <f>LOOKUP($D$2,CUADRO!$G$3:$AK$3,CUADRO!G141:AK141)</f>
        <v>0</v>
      </c>
      <c r="M138" s="30" t="str">
        <f>IF(CUADRO!C141="","",CUADRO!C141)</f>
        <v/>
      </c>
      <c r="P138" s="356"/>
    </row>
    <row r="139" spans="11:16" ht="12.75" customHeight="1">
      <c r="K139" s="11" t="str">
        <f t="shared" si="66"/>
        <v/>
      </c>
      <c r="L139" s="29">
        <f>LOOKUP($D$2,CUADRO!$G$3:$AK$3,CUADRO!G142:AK142)</f>
        <v>0</v>
      </c>
      <c r="M139" s="30" t="str">
        <f>IF(CUADRO!C142="","",CUADRO!C142)</f>
        <v/>
      </c>
      <c r="P139" s="356"/>
    </row>
    <row r="140" spans="11:16" ht="12.75" customHeight="1">
      <c r="K140" s="11" t="str">
        <f t="shared" si="66"/>
        <v/>
      </c>
      <c r="L140" s="29">
        <f>LOOKUP($D$2,CUADRO!$G$3:$AK$3,CUADRO!G143:AK143)</f>
        <v>0</v>
      </c>
      <c r="M140" s="30" t="str">
        <f>IF(CUADRO!C143="","",CUADRO!C143)</f>
        <v/>
      </c>
      <c r="P140" s="356"/>
    </row>
    <row r="141" spans="11:16" ht="12.75" customHeight="1">
      <c r="K141" s="11" t="str">
        <f t="shared" si="66"/>
        <v/>
      </c>
      <c r="L141" s="29">
        <f>LOOKUP($D$2,CUADRO!$G$3:$AK$3,CUADRO!G144:AK144)</f>
        <v>0</v>
      </c>
      <c r="M141" s="30" t="str">
        <f>IF(CUADRO!C144="","",CUADRO!C144)</f>
        <v/>
      </c>
      <c r="P141" s="356"/>
    </row>
    <row r="142" spans="11:16" ht="12.75" customHeight="1">
      <c r="K142" s="11" t="str">
        <f t="shared" si="66"/>
        <v/>
      </c>
      <c r="L142" s="29">
        <f>LOOKUP($D$2,CUADRO!$G$3:$AK$3,CUADRO!G145:AK145)</f>
        <v>0</v>
      </c>
      <c r="M142" s="30" t="str">
        <f>IF(CUADRO!C145="","",CUADRO!C145)</f>
        <v/>
      </c>
      <c r="P142" s="356"/>
    </row>
    <row r="143" spans="11:16" ht="12.75" customHeight="1">
      <c r="K143" s="11" t="str">
        <f t="shared" si="66"/>
        <v/>
      </c>
      <c r="L143" s="29">
        <f>LOOKUP($D$2,CUADRO!$G$3:$AK$3,CUADRO!G146:AK146)</f>
        <v>0</v>
      </c>
      <c r="M143" s="30" t="str">
        <f>IF(CUADRO!C146="","",CUADRO!C146)</f>
        <v/>
      </c>
      <c r="P143" s="356"/>
    </row>
    <row r="144" spans="11:16" ht="12.75" customHeight="1">
      <c r="K144" s="11" t="str">
        <f t="shared" si="66"/>
        <v/>
      </c>
      <c r="L144" s="29">
        <f>LOOKUP($D$2,CUADRO!$G$3:$AK$3,CUADRO!G147:AK147)</f>
        <v>0</v>
      </c>
      <c r="M144" s="30" t="str">
        <f>IF(CUADRO!C147="","",CUADRO!C147)</f>
        <v/>
      </c>
      <c r="P144" s="356"/>
    </row>
    <row r="145" spans="11:16" ht="12.75" customHeight="1">
      <c r="K145" s="11" t="str">
        <f t="shared" si="66"/>
        <v/>
      </c>
      <c r="L145" s="29">
        <f>LOOKUP($D$2,CUADRO!$G$3:$AK$3,CUADRO!G148:AK148)</f>
        <v>0</v>
      </c>
      <c r="M145" s="30" t="str">
        <f>IF(CUADRO!C148="","",CUADRO!C148)</f>
        <v/>
      </c>
      <c r="P145" s="356"/>
    </row>
    <row r="146" spans="11:16" ht="12.75" customHeight="1">
      <c r="K146" s="11" t="str">
        <f t="shared" si="66"/>
        <v/>
      </c>
      <c r="L146" s="29">
        <f>LOOKUP($D$2,CUADRO!$G$3:$AK$3,CUADRO!G149:AK149)</f>
        <v>0</v>
      </c>
      <c r="M146" s="30" t="str">
        <f>IF(CUADRO!C149="","",CUADRO!C149)</f>
        <v/>
      </c>
      <c r="P146" s="356"/>
    </row>
    <row r="147" spans="11:16" ht="12.75" customHeight="1">
      <c r="K147" s="11" t="str">
        <f t="shared" si="66"/>
        <v/>
      </c>
      <c r="L147" s="29">
        <f>LOOKUP($D$2,CUADRO!$G$3:$AK$3,CUADRO!G150:AK150)</f>
        <v>0</v>
      </c>
      <c r="M147" s="30" t="str">
        <f>IF(CUADRO!C150="","",CUADRO!C150)</f>
        <v/>
      </c>
      <c r="P147" s="356"/>
    </row>
    <row r="148" spans="11:16" ht="12.75" customHeight="1">
      <c r="K148" s="11" t="str">
        <f t="shared" si="66"/>
        <v/>
      </c>
      <c r="L148" s="29">
        <f>LOOKUP($D$2,CUADRO!$G$3:$AK$3,CUADRO!G151:AK151)</f>
        <v>0</v>
      </c>
      <c r="M148" s="30" t="str">
        <f>IF(CUADRO!C151="","",CUADRO!C151)</f>
        <v/>
      </c>
      <c r="P148" s="356"/>
    </row>
    <row r="149" spans="11:16" ht="12.75" customHeight="1">
      <c r="K149" s="11" t="str">
        <f t="shared" si="66"/>
        <v/>
      </c>
      <c r="L149" s="29">
        <f>LOOKUP($D$2,CUADRO!$G$3:$AK$3,CUADRO!G152:AK152)</f>
        <v>0</v>
      </c>
      <c r="M149" s="30" t="str">
        <f>IF(CUADRO!C152="","",CUADRO!C152)</f>
        <v/>
      </c>
      <c r="P149" s="356"/>
    </row>
    <row r="150" spans="11:16" ht="12.75" customHeight="1">
      <c r="K150" s="11" t="str">
        <f t="shared" si="66"/>
        <v/>
      </c>
      <c r="L150" s="29">
        <f>LOOKUP($D$2,CUADRO!$G$3:$AK$3,CUADRO!G153:AK153)</f>
        <v>0</v>
      </c>
      <c r="M150" s="30" t="str">
        <f>IF(CUADRO!C153="","",CUADRO!C153)</f>
        <v/>
      </c>
      <c r="P150" s="356"/>
    </row>
    <row r="151" spans="11:16" ht="12.75" customHeight="1">
      <c r="L151" s="29"/>
      <c r="M151" s="30"/>
      <c r="P151" s="356"/>
    </row>
    <row r="152" spans="11:16" ht="12.75" customHeight="1">
      <c r="L152" s="29"/>
      <c r="M152" s="30"/>
      <c r="P152" s="356"/>
    </row>
    <row r="153" spans="11:16" ht="12.75" customHeight="1">
      <c r="L153" s="29"/>
      <c r="M153" s="30"/>
      <c r="P153" s="356"/>
    </row>
    <row r="154" spans="11:16" ht="12.75" customHeight="1">
      <c r="L154" s="29"/>
      <c r="M154" s="30"/>
      <c r="P154" s="356"/>
    </row>
    <row r="155" spans="11:16" ht="12.75" customHeight="1">
      <c r="L155" s="29"/>
      <c r="M155" s="30"/>
      <c r="P155" s="356"/>
    </row>
    <row r="156" spans="11:16" ht="12.75" customHeight="1">
      <c r="L156" s="29"/>
      <c r="M156" s="30"/>
      <c r="P156" s="356"/>
    </row>
    <row r="157" spans="11:16" ht="12.75" customHeight="1">
      <c r="L157" s="29"/>
      <c r="M157" s="30"/>
      <c r="P157" s="356"/>
    </row>
    <row r="158" spans="11:16" ht="12.75" customHeight="1">
      <c r="L158" s="29"/>
      <c r="M158" s="30"/>
      <c r="P158" s="356"/>
    </row>
    <row r="159" spans="11:16" ht="12.75" customHeight="1">
      <c r="L159" s="29"/>
      <c r="M159" s="30"/>
      <c r="P159" s="356"/>
    </row>
    <row r="160" spans="11:16" ht="12.75" customHeight="1">
      <c r="L160" s="29"/>
      <c r="M160" s="30"/>
      <c r="P160" s="356"/>
    </row>
    <row r="161" spans="12:16" ht="12.75" customHeight="1">
      <c r="L161" s="29"/>
      <c r="M161" s="30"/>
      <c r="P161" s="356"/>
    </row>
    <row r="162" spans="12:16" ht="12.75" customHeight="1">
      <c r="L162" s="29"/>
      <c r="M162" s="30"/>
      <c r="P162" s="356"/>
    </row>
    <row r="163" spans="12:16" ht="12.75" customHeight="1">
      <c r="L163" s="29"/>
      <c r="M163" s="30"/>
      <c r="P163" s="356"/>
    </row>
    <row r="164" spans="12:16" ht="12.75" customHeight="1">
      <c r="L164" s="29"/>
      <c r="M164" s="30"/>
      <c r="P164" s="356"/>
    </row>
    <row r="165" spans="12:16" ht="12.75" customHeight="1">
      <c r="L165" s="29"/>
      <c r="M165" s="30"/>
      <c r="P165" s="356"/>
    </row>
    <row r="166" spans="12:16" ht="12.75" customHeight="1">
      <c r="L166" s="29"/>
      <c r="M166" s="30"/>
      <c r="P166" s="356"/>
    </row>
    <row r="167" spans="12:16" ht="12.75" customHeight="1">
      <c r="L167" s="29"/>
      <c r="M167" s="30"/>
      <c r="P167" s="356"/>
    </row>
    <row r="168" spans="12:16" ht="12.75" customHeight="1">
      <c r="L168" s="29"/>
      <c r="M168" s="30"/>
      <c r="P168" s="356"/>
    </row>
    <row r="169" spans="12:16" ht="12.75" customHeight="1">
      <c r="L169" s="29"/>
      <c r="M169" s="30"/>
      <c r="P169" s="356"/>
    </row>
    <row r="170" spans="12:16" ht="12.75" customHeight="1">
      <c r="L170" s="29"/>
      <c r="M170" s="30"/>
      <c r="P170" s="356"/>
    </row>
    <row r="171" spans="12:16" ht="12.75" customHeight="1">
      <c r="L171" s="29"/>
      <c r="M171" s="30"/>
      <c r="P171" s="356"/>
    </row>
    <row r="172" spans="12:16" ht="12.75" customHeight="1">
      <c r="L172" s="29"/>
      <c r="M172" s="30"/>
      <c r="P172" s="356"/>
    </row>
    <row r="173" spans="12:16" ht="12.75" customHeight="1">
      <c r="L173" s="29"/>
      <c r="M173" s="30"/>
      <c r="P173" s="356"/>
    </row>
    <row r="174" spans="12:16" ht="12.75" customHeight="1">
      <c r="L174" s="29"/>
      <c r="M174" s="30"/>
      <c r="P174" s="356"/>
    </row>
    <row r="175" spans="12:16" ht="12.75" customHeight="1">
      <c r="L175" s="29"/>
      <c r="M175" s="30"/>
      <c r="P175" s="356"/>
    </row>
    <row r="176" spans="12:16" ht="12.75" customHeight="1">
      <c r="L176" s="29"/>
      <c r="M176" s="30"/>
      <c r="P176" s="356"/>
    </row>
    <row r="177" spans="12:16" ht="12.75" customHeight="1">
      <c r="L177" s="29"/>
      <c r="M177" s="30"/>
      <c r="P177" s="356"/>
    </row>
    <row r="178" spans="12:16" ht="12.75" customHeight="1">
      <c r="L178" s="29"/>
      <c r="M178" s="30"/>
      <c r="P178" s="356"/>
    </row>
    <row r="179" spans="12:16" ht="12.75" customHeight="1">
      <c r="L179" s="29"/>
      <c r="M179" s="30"/>
      <c r="P179" s="356"/>
    </row>
    <row r="180" spans="12:16" ht="12.75" customHeight="1">
      <c r="L180" s="29"/>
      <c r="M180" s="30"/>
      <c r="P180" s="356"/>
    </row>
    <row r="181" spans="12:16" ht="12.75" customHeight="1">
      <c r="L181" s="29"/>
      <c r="M181" s="30"/>
      <c r="P181" s="356"/>
    </row>
    <row r="182" spans="12:16" ht="12.75" customHeight="1">
      <c r="L182" s="29"/>
      <c r="M182" s="30"/>
      <c r="P182" s="356"/>
    </row>
    <row r="183" spans="12:16" ht="12.75" customHeight="1">
      <c r="L183" s="29"/>
      <c r="M183" s="30"/>
      <c r="P183" s="356"/>
    </row>
    <row r="184" spans="12:16" ht="12.75" customHeight="1">
      <c r="L184" s="29"/>
      <c r="M184" s="30"/>
      <c r="P184" s="356"/>
    </row>
    <row r="185" spans="12:16" ht="12.75" customHeight="1">
      <c r="L185" s="29"/>
      <c r="M185" s="30"/>
      <c r="P185" s="356"/>
    </row>
    <row r="186" spans="12:16" ht="12.75" customHeight="1">
      <c r="L186" s="29"/>
      <c r="M186" s="30"/>
      <c r="P186" s="356"/>
    </row>
    <row r="187" spans="12:16" ht="12.75" customHeight="1">
      <c r="L187" s="29"/>
      <c r="M187" s="30"/>
      <c r="P187" s="356"/>
    </row>
    <row r="188" spans="12:16" ht="12.75" customHeight="1">
      <c r="L188" s="29"/>
      <c r="M188" s="30"/>
      <c r="P188" s="356"/>
    </row>
    <row r="189" spans="12:16" ht="12.75" customHeight="1">
      <c r="L189" s="29"/>
      <c r="M189" s="30"/>
      <c r="P189" s="356"/>
    </row>
    <row r="190" spans="12:16" ht="12.75" customHeight="1">
      <c r="L190" s="29"/>
      <c r="M190" s="30"/>
      <c r="P190" s="356"/>
    </row>
    <row r="191" spans="12:16" ht="12.75" customHeight="1">
      <c r="L191" s="29"/>
      <c r="M191" s="30"/>
      <c r="P191" s="356"/>
    </row>
    <row r="192" spans="12:16" ht="12.75" customHeight="1">
      <c r="L192" s="29"/>
      <c r="M192" s="30"/>
      <c r="P192" s="356"/>
    </row>
    <row r="193" spans="12:16" ht="12.75" customHeight="1">
      <c r="L193" s="29"/>
      <c r="M193" s="30"/>
      <c r="P193" s="356"/>
    </row>
    <row r="194" spans="12:16" ht="12.75" customHeight="1">
      <c r="L194" s="29"/>
      <c r="M194" s="30"/>
      <c r="P194" s="356"/>
    </row>
    <row r="195" spans="12:16" ht="12.75" customHeight="1">
      <c r="L195" s="29"/>
      <c r="M195" s="30"/>
      <c r="P195" s="356"/>
    </row>
    <row r="196" spans="12:16" ht="12.75" customHeight="1">
      <c r="L196" s="29"/>
      <c r="M196" s="30"/>
      <c r="P196" s="356"/>
    </row>
    <row r="197" spans="12:16" ht="12.75" customHeight="1">
      <c r="L197" s="29"/>
      <c r="M197" s="30"/>
      <c r="P197" s="356"/>
    </row>
    <row r="198" spans="12:16" ht="12.75" customHeight="1">
      <c r="L198" s="29"/>
      <c r="M198" s="30"/>
      <c r="P198" s="356"/>
    </row>
    <row r="199" spans="12:16" ht="12.75" customHeight="1">
      <c r="L199" s="29"/>
      <c r="M199" s="30"/>
      <c r="P199" s="356"/>
    </row>
    <row r="200" spans="12:16" ht="12.75" customHeight="1">
      <c r="L200" s="29"/>
      <c r="M200" s="30"/>
      <c r="P200" s="356"/>
    </row>
    <row r="201" spans="12:16" ht="12.75" customHeight="1">
      <c r="L201" s="29"/>
      <c r="M201" s="30"/>
      <c r="P201" s="356"/>
    </row>
    <row r="202" spans="12:16" ht="12.75" customHeight="1">
      <c r="L202" s="29"/>
      <c r="M202" s="30"/>
      <c r="P202" s="356"/>
    </row>
    <row r="203" spans="12:16" ht="12.75" customHeight="1">
      <c r="L203" s="29"/>
      <c r="M203" s="30"/>
      <c r="P203" s="356"/>
    </row>
    <row r="204" spans="12:16" ht="12.75" customHeight="1">
      <c r="L204" s="29"/>
      <c r="M204" s="30"/>
      <c r="P204" s="356"/>
    </row>
    <row r="205" spans="12:16" ht="12.75" customHeight="1">
      <c r="L205" s="29"/>
      <c r="M205" s="30"/>
      <c r="P205" s="356"/>
    </row>
    <row r="206" spans="12:16" ht="12.75" customHeight="1">
      <c r="L206" s="29"/>
      <c r="M206" s="30"/>
      <c r="P206" s="356"/>
    </row>
    <row r="207" spans="12:16" ht="12.75" customHeight="1">
      <c r="L207" s="29"/>
      <c r="M207" s="30"/>
      <c r="P207" s="356"/>
    </row>
    <row r="208" spans="12:16" ht="12.75" customHeight="1">
      <c r="L208" s="29"/>
      <c r="M208" s="30"/>
      <c r="P208" s="356"/>
    </row>
    <row r="209" spans="12:16" ht="12.75" customHeight="1">
      <c r="L209" s="29"/>
      <c r="M209" s="30"/>
      <c r="P209" s="356"/>
    </row>
    <row r="210" spans="12:16" ht="12.75" customHeight="1">
      <c r="L210" s="29"/>
      <c r="M210" s="30"/>
      <c r="P210" s="356"/>
    </row>
    <row r="211" spans="12:16" ht="12.75" customHeight="1">
      <c r="L211" s="29"/>
      <c r="M211" s="30"/>
      <c r="P211" s="356"/>
    </row>
    <row r="212" spans="12:16" ht="12.75" customHeight="1">
      <c r="L212" s="29"/>
      <c r="M212" s="30"/>
      <c r="P212" s="356"/>
    </row>
    <row r="213" spans="12:16" ht="12.75" customHeight="1">
      <c r="L213" s="29"/>
      <c r="M213" s="30"/>
      <c r="P213" s="356"/>
    </row>
    <row r="214" spans="12:16" ht="12.75" customHeight="1">
      <c r="L214" s="29"/>
      <c r="M214" s="30"/>
      <c r="P214" s="356"/>
    </row>
    <row r="215" spans="12:16" ht="12.75" customHeight="1">
      <c r="L215" s="29"/>
      <c r="M215" s="30"/>
      <c r="P215" s="356"/>
    </row>
    <row r="216" spans="12:16" ht="12.75" customHeight="1">
      <c r="L216" s="29"/>
      <c r="M216" s="30"/>
      <c r="P216" s="356"/>
    </row>
    <row r="217" spans="12:16" ht="12.75" customHeight="1">
      <c r="L217" s="29"/>
      <c r="M217" s="30"/>
      <c r="P217" s="356"/>
    </row>
    <row r="218" spans="12:16" ht="12.75" customHeight="1">
      <c r="L218" s="29"/>
      <c r="M218" s="30"/>
      <c r="P218" s="356"/>
    </row>
    <row r="219" spans="12:16" ht="12.75" customHeight="1">
      <c r="L219" s="29"/>
      <c r="M219" s="30"/>
      <c r="P219" s="356"/>
    </row>
    <row r="220" spans="12:16" ht="12.75" customHeight="1">
      <c r="L220" s="29"/>
      <c r="M220" s="30"/>
      <c r="P220" s="356"/>
    </row>
    <row r="221" spans="12:16" ht="12.75" customHeight="1">
      <c r="L221" s="29"/>
      <c r="M221" s="30"/>
      <c r="P221" s="356"/>
    </row>
    <row r="222" spans="12:16" ht="12.75" customHeight="1">
      <c r="L222" s="29"/>
      <c r="M222" s="30"/>
      <c r="P222" s="356"/>
    </row>
    <row r="223" spans="12:16" ht="12.75" customHeight="1">
      <c r="L223" s="29"/>
      <c r="M223" s="30"/>
      <c r="P223" s="356"/>
    </row>
    <row r="224" spans="12:16" ht="12.75" customHeight="1">
      <c r="L224" s="29"/>
      <c r="M224" s="30"/>
      <c r="P224" s="356"/>
    </row>
    <row r="225" spans="12:16" ht="12.75" customHeight="1">
      <c r="L225" s="29"/>
      <c r="M225" s="30"/>
      <c r="P225" s="356"/>
    </row>
    <row r="226" spans="12:16" ht="12.75" customHeight="1">
      <c r="L226" s="29"/>
      <c r="M226" s="30"/>
      <c r="P226" s="356"/>
    </row>
    <row r="227" spans="12:16" ht="12.75" customHeight="1">
      <c r="L227" s="29"/>
      <c r="M227" s="30"/>
      <c r="P227" s="356"/>
    </row>
    <row r="228" spans="12:16" ht="12.75" customHeight="1">
      <c r="L228" s="29"/>
      <c r="M228" s="30"/>
      <c r="P228" s="356"/>
    </row>
    <row r="229" spans="12:16" ht="12.75" customHeight="1">
      <c r="L229" s="29"/>
      <c r="M229" s="30"/>
      <c r="P229" s="356"/>
    </row>
    <row r="230" spans="12:16" ht="12.75" customHeight="1">
      <c r="L230" s="29"/>
      <c r="M230" s="30"/>
      <c r="P230" s="356"/>
    </row>
    <row r="231" spans="12:16" ht="12.75" customHeight="1">
      <c r="L231" s="29"/>
      <c r="M231" s="30"/>
      <c r="P231" s="356"/>
    </row>
    <row r="232" spans="12:16" ht="12.75" customHeight="1">
      <c r="L232" s="29"/>
      <c r="M232" s="30"/>
      <c r="P232" s="356"/>
    </row>
    <row r="233" spans="12:16" ht="12.75" customHeight="1">
      <c r="L233" s="29"/>
      <c r="M233" s="30"/>
      <c r="P233" s="356"/>
    </row>
    <row r="234" spans="12:16" ht="12.75" customHeight="1">
      <c r="L234" s="29"/>
      <c r="M234" s="30"/>
      <c r="P234" s="356"/>
    </row>
    <row r="235" spans="12:16" ht="12.75" customHeight="1">
      <c r="L235" s="29"/>
      <c r="M235" s="30"/>
      <c r="P235" s="356"/>
    </row>
    <row r="236" spans="12:16" ht="12.75" customHeight="1">
      <c r="L236" s="29"/>
      <c r="M236" s="30"/>
      <c r="P236" s="356"/>
    </row>
    <row r="237" spans="12:16" ht="12.75" customHeight="1">
      <c r="L237" s="29"/>
      <c r="M237" s="30"/>
      <c r="P237" s="356"/>
    </row>
    <row r="238" spans="12:16" ht="12.75" customHeight="1">
      <c r="L238" s="29"/>
      <c r="M238" s="30"/>
      <c r="P238" s="356"/>
    </row>
    <row r="239" spans="12:16" ht="12.75" customHeight="1">
      <c r="L239" s="29"/>
      <c r="M239" s="30"/>
      <c r="P239" s="356"/>
    </row>
    <row r="240" spans="12:16" ht="12.75" customHeight="1">
      <c r="L240" s="29"/>
      <c r="M240" s="30"/>
      <c r="P240" s="356"/>
    </row>
    <row r="241" spans="12:16" ht="12.75" customHeight="1">
      <c r="L241" s="29"/>
      <c r="M241" s="30"/>
      <c r="P241" s="356"/>
    </row>
    <row r="242" spans="12:16" ht="12.75" customHeight="1">
      <c r="L242" s="29"/>
      <c r="M242" s="30"/>
      <c r="P242" s="356"/>
    </row>
    <row r="243" spans="12:16" ht="12.75" customHeight="1">
      <c r="L243" s="29"/>
      <c r="M243" s="30"/>
      <c r="P243" s="356"/>
    </row>
    <row r="244" spans="12:16" ht="12.75" customHeight="1">
      <c r="L244" s="29"/>
      <c r="M244" s="30"/>
      <c r="P244" s="356"/>
    </row>
    <row r="245" spans="12:16" ht="12.75" customHeight="1">
      <c r="L245" s="29"/>
      <c r="M245" s="30"/>
      <c r="P245" s="356"/>
    </row>
    <row r="246" spans="12:16" ht="12.75" customHeight="1">
      <c r="L246" s="29"/>
      <c r="M246" s="30"/>
      <c r="P246" s="356"/>
    </row>
    <row r="247" spans="12:16" ht="12.75" customHeight="1">
      <c r="L247" s="29"/>
      <c r="M247" s="30"/>
      <c r="P247" s="356"/>
    </row>
    <row r="248" spans="12:16" ht="12.75" customHeight="1">
      <c r="L248" s="29"/>
      <c r="M248" s="30"/>
      <c r="P248" s="356"/>
    </row>
    <row r="249" spans="12:16" ht="12.75" customHeight="1">
      <c r="L249" s="29"/>
      <c r="M249" s="30"/>
      <c r="P249" s="356"/>
    </row>
    <row r="250" spans="12:16" ht="12.75" customHeight="1">
      <c r="L250" s="29"/>
      <c r="M250" s="30"/>
      <c r="P250" s="356"/>
    </row>
    <row r="251" spans="12:16" ht="12.75" customHeight="1">
      <c r="L251" s="29"/>
      <c r="M251" s="30"/>
      <c r="P251" s="356"/>
    </row>
    <row r="252" spans="12:16" ht="12.75" customHeight="1">
      <c r="L252" s="29"/>
      <c r="M252" s="30"/>
      <c r="P252" s="356"/>
    </row>
    <row r="253" spans="12:16" ht="12.75" customHeight="1">
      <c r="L253" s="29"/>
      <c r="M253" s="30"/>
      <c r="P253" s="356"/>
    </row>
    <row r="254" spans="12:16" ht="12.75" customHeight="1">
      <c r="L254" s="29"/>
      <c r="M254" s="30"/>
      <c r="P254" s="356"/>
    </row>
    <row r="255" spans="12:16" ht="12.75" customHeight="1">
      <c r="L255" s="29"/>
      <c r="M255" s="30"/>
      <c r="P255" s="356"/>
    </row>
    <row r="256" spans="12:16" ht="12.75" customHeight="1">
      <c r="L256" s="29"/>
      <c r="M256" s="30"/>
      <c r="P256" s="356"/>
    </row>
    <row r="257" spans="12:16" ht="12.75" customHeight="1">
      <c r="L257" s="29"/>
      <c r="M257" s="30"/>
      <c r="P257" s="356"/>
    </row>
    <row r="258" spans="12:16" ht="12.75" customHeight="1">
      <c r="L258" s="29"/>
      <c r="M258" s="30"/>
      <c r="P258" s="356"/>
    </row>
    <row r="259" spans="12:16" ht="12.75" customHeight="1">
      <c r="L259" s="29"/>
      <c r="M259" s="30"/>
      <c r="P259" s="356"/>
    </row>
    <row r="260" spans="12:16" ht="12.75" customHeight="1">
      <c r="L260" s="29"/>
      <c r="M260" s="30"/>
      <c r="P260" s="356"/>
    </row>
    <row r="261" spans="12:16" ht="12.75" customHeight="1">
      <c r="L261" s="29"/>
      <c r="M261" s="30"/>
      <c r="P261" s="356"/>
    </row>
    <row r="262" spans="12:16" ht="12.75" customHeight="1">
      <c r="L262" s="29"/>
      <c r="M262" s="30"/>
      <c r="P262" s="356"/>
    </row>
    <row r="263" spans="12:16" ht="12.75" customHeight="1">
      <c r="L263" s="29"/>
      <c r="M263" s="30"/>
      <c r="P263" s="356"/>
    </row>
    <row r="264" spans="12:16" ht="12.75" customHeight="1">
      <c r="L264" s="29"/>
      <c r="M264" s="30"/>
      <c r="P264" s="356"/>
    </row>
    <row r="265" spans="12:16" ht="12.75" customHeight="1">
      <c r="L265" s="29"/>
      <c r="M265" s="30"/>
      <c r="P265" s="356"/>
    </row>
    <row r="266" spans="12:16" ht="12.75" customHeight="1">
      <c r="L266" s="29"/>
      <c r="M266" s="30"/>
      <c r="P266" s="356"/>
    </row>
    <row r="267" spans="12:16" ht="12.75" customHeight="1">
      <c r="L267" s="29"/>
      <c r="M267" s="30"/>
      <c r="P267" s="356"/>
    </row>
    <row r="268" spans="12:16" ht="12.75" customHeight="1">
      <c r="L268" s="29"/>
      <c r="M268" s="30"/>
      <c r="P268" s="356"/>
    </row>
    <row r="269" spans="12:16" ht="12.75" customHeight="1">
      <c r="L269" s="29"/>
      <c r="M269" s="30"/>
      <c r="P269" s="356"/>
    </row>
    <row r="270" spans="12:16" ht="12.75" customHeight="1">
      <c r="L270" s="29"/>
      <c r="M270" s="30"/>
      <c r="P270" s="356"/>
    </row>
    <row r="271" spans="12:16" ht="12.75" customHeight="1">
      <c r="L271" s="29"/>
      <c r="M271" s="30"/>
      <c r="P271" s="356"/>
    </row>
    <row r="272" spans="12:16" ht="12.75" customHeight="1">
      <c r="L272" s="29"/>
      <c r="M272" s="30"/>
      <c r="P272" s="356"/>
    </row>
    <row r="273" spans="12:16" ht="12.75" customHeight="1">
      <c r="L273" s="29"/>
      <c r="M273" s="30"/>
      <c r="P273" s="356"/>
    </row>
    <row r="274" spans="12:16" ht="12.75" customHeight="1">
      <c r="L274" s="29"/>
      <c r="M274" s="30"/>
      <c r="P274" s="356"/>
    </row>
    <row r="275" spans="12:16" ht="12.75" customHeight="1">
      <c r="L275" s="29"/>
      <c r="M275" s="30"/>
      <c r="P275" s="356"/>
    </row>
    <row r="276" spans="12:16" ht="12.75" customHeight="1">
      <c r="L276" s="29"/>
      <c r="M276" s="30"/>
      <c r="P276" s="356"/>
    </row>
    <row r="277" spans="12:16" ht="12.75" customHeight="1">
      <c r="L277" s="29"/>
      <c r="M277" s="30"/>
      <c r="P277" s="356"/>
    </row>
    <row r="278" spans="12:16" ht="12.75" customHeight="1">
      <c r="L278" s="29"/>
      <c r="M278" s="30"/>
      <c r="P278" s="356"/>
    </row>
    <row r="279" spans="12:16" ht="12.75" customHeight="1">
      <c r="L279" s="29"/>
      <c r="M279" s="30"/>
      <c r="P279" s="356"/>
    </row>
    <row r="280" spans="12:16" ht="12.75" customHeight="1">
      <c r="L280" s="29"/>
      <c r="M280" s="30"/>
      <c r="P280" s="356"/>
    </row>
    <row r="281" spans="12:16" ht="12.75" customHeight="1">
      <c r="L281" s="29"/>
      <c r="M281" s="30"/>
      <c r="P281" s="356"/>
    </row>
    <row r="282" spans="12:16" ht="12.75" customHeight="1">
      <c r="L282" s="29"/>
      <c r="M282" s="30"/>
      <c r="P282" s="356"/>
    </row>
    <row r="283" spans="12:16" ht="12.75" customHeight="1">
      <c r="L283" s="29"/>
      <c r="M283" s="30"/>
      <c r="P283" s="356"/>
    </row>
    <row r="284" spans="12:16" ht="12.75" customHeight="1">
      <c r="L284" s="29"/>
      <c r="M284" s="30"/>
      <c r="P284" s="356"/>
    </row>
    <row r="285" spans="12:16" ht="12.75" customHeight="1">
      <c r="L285" s="29"/>
      <c r="M285" s="30"/>
      <c r="P285" s="356"/>
    </row>
    <row r="286" spans="12:16" ht="12.75" customHeight="1">
      <c r="L286" s="29"/>
      <c r="M286" s="30"/>
      <c r="P286" s="356"/>
    </row>
    <row r="287" spans="12:16" ht="12.75" customHeight="1">
      <c r="L287" s="29"/>
      <c r="M287" s="30"/>
      <c r="P287" s="356"/>
    </row>
    <row r="288" spans="12:16" ht="12.75" customHeight="1">
      <c r="L288" s="29"/>
      <c r="M288" s="30"/>
      <c r="P288" s="356"/>
    </row>
    <row r="289" spans="12:16" ht="12.75" customHeight="1">
      <c r="L289" s="29"/>
      <c r="M289" s="30"/>
      <c r="P289" s="356"/>
    </row>
    <row r="290" spans="12:16" ht="12.75" customHeight="1">
      <c r="L290" s="29"/>
      <c r="M290" s="30"/>
      <c r="P290" s="356"/>
    </row>
    <row r="291" spans="12:16" ht="12.75" customHeight="1">
      <c r="L291" s="29"/>
      <c r="M291" s="30"/>
      <c r="P291" s="356"/>
    </row>
    <row r="292" spans="12:16" ht="12.75" customHeight="1">
      <c r="L292" s="29"/>
      <c r="M292" s="30"/>
      <c r="P292" s="356"/>
    </row>
    <row r="293" spans="12:16" ht="12.75" customHeight="1">
      <c r="L293" s="29"/>
      <c r="M293" s="30"/>
      <c r="P293" s="356"/>
    </row>
    <row r="294" spans="12:16" ht="12.75" customHeight="1">
      <c r="L294" s="29"/>
      <c r="M294" s="30"/>
      <c r="P294" s="356"/>
    </row>
    <row r="295" spans="12:16" ht="12.75" customHeight="1">
      <c r="L295" s="29"/>
      <c r="M295" s="30"/>
      <c r="P295" s="356"/>
    </row>
    <row r="296" spans="12:16" ht="12.75" customHeight="1">
      <c r="L296" s="29"/>
      <c r="M296" s="30"/>
      <c r="P296" s="356"/>
    </row>
    <row r="297" spans="12:16" ht="12.75" customHeight="1">
      <c r="L297" s="29"/>
      <c r="M297" s="30"/>
      <c r="P297" s="356"/>
    </row>
    <row r="298" spans="12:16" ht="12.75" customHeight="1">
      <c r="L298" s="29"/>
      <c r="M298" s="30"/>
      <c r="P298" s="356"/>
    </row>
    <row r="299" spans="12:16" ht="12.75" customHeight="1">
      <c r="L299" s="29"/>
      <c r="M299" s="30"/>
      <c r="P299" s="356"/>
    </row>
    <row r="300" spans="12:16" ht="12.75" customHeight="1">
      <c r="L300" s="29"/>
      <c r="M300" s="30"/>
      <c r="P300" s="356"/>
    </row>
    <row r="301" spans="12:16" ht="12.75" customHeight="1">
      <c r="L301" s="29"/>
      <c r="M301" s="30"/>
      <c r="P301" s="356"/>
    </row>
    <row r="302" spans="12:16" ht="12.75" customHeight="1">
      <c r="L302" s="29"/>
      <c r="M302" s="30"/>
      <c r="P302" s="356"/>
    </row>
    <row r="303" spans="12:16" ht="12.75" customHeight="1">
      <c r="L303" s="29"/>
      <c r="M303" s="30"/>
      <c r="P303" s="356"/>
    </row>
    <row r="304" spans="12:16" ht="12.75" customHeight="1" thickBot="1">
      <c r="L304" s="29"/>
      <c r="M304" s="30"/>
      <c r="P304" s="357"/>
    </row>
    <row r="305" spans="12:13" ht="12.75" customHeight="1">
      <c r="L305" s="29"/>
      <c r="M305" s="30"/>
    </row>
    <row r="306" spans="12:13" ht="12.75" customHeight="1">
      <c r="L306" s="29"/>
      <c r="M306" s="30"/>
    </row>
    <row r="307" spans="12:13" ht="12.75" customHeight="1">
      <c r="L307" s="29"/>
      <c r="M307" s="30"/>
    </row>
    <row r="308" spans="12:13" ht="12.75" customHeight="1">
      <c r="L308" s="29"/>
      <c r="M308" s="30"/>
    </row>
    <row r="309" spans="12:13" ht="12.75" customHeight="1">
      <c r="L309" s="29"/>
      <c r="M309" s="30"/>
    </row>
    <row r="310" spans="12:13" ht="12.75" customHeight="1">
      <c r="L310" s="29"/>
      <c r="M310" s="30"/>
    </row>
    <row r="311" spans="12:13" ht="12.75" customHeight="1">
      <c r="L311" s="29"/>
      <c r="M311" s="30"/>
    </row>
    <row r="312" spans="12:13" ht="12.75" customHeight="1">
      <c r="L312" s="29"/>
      <c r="M312" s="30"/>
    </row>
    <row r="313" spans="12:13" ht="12.75" customHeight="1">
      <c r="L313" s="29"/>
      <c r="M313" s="30"/>
    </row>
    <row r="314" spans="12:13" ht="12.75" customHeight="1">
      <c r="L314" s="29"/>
      <c r="M314" s="30"/>
    </row>
    <row r="315" spans="12:13" ht="12.75" customHeight="1">
      <c r="L315" s="29"/>
      <c r="M315" s="30"/>
    </row>
    <row r="316" spans="12:13" ht="12.75" customHeight="1">
      <c r="L316" s="29"/>
      <c r="M316" s="30"/>
    </row>
    <row r="317" spans="12:13" ht="12.75" customHeight="1">
      <c r="L317" s="29"/>
      <c r="M317" s="30"/>
    </row>
    <row r="318" spans="12:13" ht="12.75" customHeight="1">
      <c r="L318" s="29"/>
      <c r="M318" s="30"/>
    </row>
    <row r="319" spans="12:13" ht="12.75" customHeight="1">
      <c r="L319" s="29"/>
      <c r="M319" s="30"/>
    </row>
    <row r="320" spans="12:13" ht="12.75" customHeight="1">
      <c r="L320" s="29"/>
      <c r="M320" s="30"/>
    </row>
    <row r="321" spans="12:13" ht="12.75" customHeight="1">
      <c r="L321" s="29"/>
      <c r="M321" s="30"/>
    </row>
    <row r="322" spans="12:13" ht="12.75" customHeight="1">
      <c r="L322" s="29"/>
      <c r="M322" s="30"/>
    </row>
    <row r="323" spans="12:13" ht="12.75" customHeight="1">
      <c r="L323" s="29"/>
      <c r="M323" s="30"/>
    </row>
    <row r="324" spans="12:13" ht="12.75" customHeight="1">
      <c r="L324" s="29"/>
      <c r="M324" s="30"/>
    </row>
    <row r="325" spans="12:13" ht="12.75" customHeight="1">
      <c r="L325" s="29"/>
      <c r="M325" s="30"/>
    </row>
    <row r="326" spans="12:13" ht="12.75" customHeight="1">
      <c r="L326" s="29"/>
      <c r="M326" s="30"/>
    </row>
    <row r="327" spans="12:13" ht="12.75" customHeight="1">
      <c r="L327" s="29"/>
      <c r="M327" s="30"/>
    </row>
    <row r="328" spans="12:13" ht="12.75" customHeight="1">
      <c r="L328" s="29"/>
      <c r="M328" s="30"/>
    </row>
    <row r="329" spans="12:13" ht="12.75" customHeight="1">
      <c r="L329" s="29"/>
      <c r="M329" s="30"/>
    </row>
    <row r="330" spans="12:13" ht="12.75" customHeight="1">
      <c r="L330" s="29"/>
      <c r="M330" s="30"/>
    </row>
    <row r="331" spans="12:13" ht="12.75" customHeight="1">
      <c r="L331" s="29"/>
      <c r="M331" s="30"/>
    </row>
    <row r="332" spans="12:13" ht="12.75" customHeight="1">
      <c r="L332" s="29"/>
      <c r="M332" s="30"/>
    </row>
    <row r="333" spans="12:13" ht="12.75" customHeight="1">
      <c r="L333" s="29"/>
      <c r="M333" s="30"/>
    </row>
    <row r="334" spans="12:13" ht="12.75" customHeight="1">
      <c r="L334" s="29"/>
      <c r="M334" s="30"/>
    </row>
    <row r="335" spans="12:13" ht="12.75" customHeight="1">
      <c r="L335" s="29"/>
      <c r="M335" s="30"/>
    </row>
    <row r="336" spans="12:13" ht="12.75" customHeight="1">
      <c r="L336" s="29"/>
      <c r="M336" s="30"/>
    </row>
    <row r="337" spans="12:13" ht="12.75" customHeight="1">
      <c r="L337" s="29"/>
      <c r="M337" s="30"/>
    </row>
    <row r="338" spans="12:13" ht="12.75" customHeight="1">
      <c r="L338" s="29"/>
      <c r="M338" s="30"/>
    </row>
    <row r="339" spans="12:13" ht="12.75" customHeight="1">
      <c r="L339" s="29"/>
      <c r="M339" s="30"/>
    </row>
    <row r="340" spans="12:13" ht="12.75" customHeight="1">
      <c r="L340" s="29"/>
      <c r="M340" s="30"/>
    </row>
    <row r="341" spans="12:13" ht="12.75" customHeight="1">
      <c r="L341" s="29"/>
      <c r="M341" s="30"/>
    </row>
    <row r="342" spans="12:13" ht="12.75" customHeight="1">
      <c r="L342" s="29"/>
      <c r="M342" s="30"/>
    </row>
    <row r="343" spans="12:13" ht="12.75" customHeight="1">
      <c r="L343" s="29"/>
      <c r="M343" s="30"/>
    </row>
    <row r="344" spans="12:13" ht="12.75" customHeight="1">
      <c r="L344" s="29"/>
      <c r="M344" s="30"/>
    </row>
    <row r="345" spans="12:13" ht="12.75" customHeight="1">
      <c r="L345" s="29"/>
      <c r="M345" s="30"/>
    </row>
    <row r="346" spans="12:13" ht="12.75" customHeight="1">
      <c r="L346" s="29"/>
      <c r="M346" s="30"/>
    </row>
    <row r="347" spans="12:13" ht="12.75" customHeight="1">
      <c r="L347" s="29"/>
      <c r="M347" s="30"/>
    </row>
    <row r="348" spans="12:13" ht="12.75" customHeight="1">
      <c r="L348" s="29"/>
      <c r="M348" s="30"/>
    </row>
    <row r="349" spans="12:13" ht="12.75" customHeight="1">
      <c r="L349" s="29"/>
      <c r="M349" s="30"/>
    </row>
    <row r="350" spans="12:13" ht="12.75" customHeight="1">
      <c r="L350" s="29"/>
      <c r="M350" s="30"/>
    </row>
    <row r="351" spans="12:13" ht="12.75" customHeight="1">
      <c r="L351" s="29"/>
      <c r="M351" s="30"/>
    </row>
    <row r="352" spans="12:13" ht="12.75" customHeight="1">
      <c r="L352" s="29"/>
      <c r="M352" s="30"/>
    </row>
    <row r="353" spans="12:13" ht="12.75" customHeight="1">
      <c r="L353" s="29"/>
      <c r="M353" s="30"/>
    </row>
    <row r="354" spans="12:13" ht="12.75" customHeight="1">
      <c r="L354" s="29"/>
      <c r="M354" s="30"/>
    </row>
    <row r="355" spans="12:13" ht="12.75" customHeight="1">
      <c r="L355" s="29"/>
      <c r="M355" s="30"/>
    </row>
    <row r="356" spans="12:13" ht="12.75" customHeight="1">
      <c r="L356" s="29"/>
      <c r="M356" s="30"/>
    </row>
    <row r="357" spans="12:13" ht="12.75" customHeight="1">
      <c r="L357" s="29"/>
      <c r="M357" s="30"/>
    </row>
    <row r="358" spans="12:13" ht="12.75" customHeight="1">
      <c r="L358" s="29"/>
      <c r="M358" s="30"/>
    </row>
    <row r="359" spans="12:13" ht="12.75" customHeight="1">
      <c r="L359" s="29"/>
      <c r="M359" s="30"/>
    </row>
    <row r="360" spans="12:13" ht="12.75" customHeight="1">
      <c r="L360" s="29"/>
      <c r="M360" s="30"/>
    </row>
    <row r="361" spans="12:13" ht="12.75" customHeight="1">
      <c r="L361" s="29"/>
      <c r="M361" s="30"/>
    </row>
    <row r="362" spans="12:13" ht="12.75" customHeight="1">
      <c r="L362" s="29"/>
      <c r="M362" s="30"/>
    </row>
    <row r="363" spans="12:13" ht="12.75" customHeight="1">
      <c r="L363" s="29"/>
      <c r="M363" s="30"/>
    </row>
    <row r="364" spans="12:13" ht="12.75" customHeight="1">
      <c r="L364" s="29"/>
      <c r="M364" s="30"/>
    </row>
    <row r="365" spans="12:13" ht="12.75" customHeight="1">
      <c r="L365" s="29"/>
      <c r="M365" s="30"/>
    </row>
    <row r="366" spans="12:13" ht="12.75" customHeight="1">
      <c r="L366" s="29"/>
      <c r="M366" s="30"/>
    </row>
    <row r="367" spans="12:13" ht="12.75" customHeight="1">
      <c r="L367" s="29"/>
      <c r="M367" s="30"/>
    </row>
    <row r="368" spans="12:13" ht="12.75" customHeight="1">
      <c r="L368" s="29"/>
      <c r="M368" s="30"/>
    </row>
    <row r="369" spans="12:13" ht="12.75" customHeight="1">
      <c r="L369" s="29"/>
      <c r="M369" s="30"/>
    </row>
    <row r="370" spans="12:13" ht="12.75" customHeight="1">
      <c r="L370" s="29"/>
      <c r="M370" s="30"/>
    </row>
    <row r="371" spans="12:13" ht="12.75" customHeight="1">
      <c r="L371" s="29"/>
      <c r="M371" s="30"/>
    </row>
    <row r="372" spans="12:13" ht="12.75" customHeight="1">
      <c r="L372" s="29"/>
      <c r="M372" s="30"/>
    </row>
    <row r="373" spans="12:13" ht="12.75" customHeight="1">
      <c r="L373" s="29"/>
      <c r="M373" s="30"/>
    </row>
    <row r="374" spans="12:13" ht="12.75" customHeight="1">
      <c r="L374" s="29"/>
      <c r="M374" s="30"/>
    </row>
    <row r="375" spans="12:13" ht="12.75" customHeight="1">
      <c r="L375" s="29"/>
      <c r="M375" s="30"/>
    </row>
    <row r="376" spans="12:13" ht="12.75" customHeight="1">
      <c r="L376" s="29"/>
      <c r="M376" s="30"/>
    </row>
    <row r="377" spans="12:13" ht="12.75" customHeight="1">
      <c r="L377" s="29"/>
      <c r="M377" s="30"/>
    </row>
    <row r="378" spans="12:13" ht="12.75" customHeight="1">
      <c r="L378" s="29"/>
      <c r="M378" s="30"/>
    </row>
    <row r="379" spans="12:13" ht="12.75" customHeight="1">
      <c r="L379" s="29"/>
      <c r="M379" s="30"/>
    </row>
    <row r="380" spans="12:13" ht="12.75" customHeight="1">
      <c r="L380" s="29"/>
      <c r="M380" s="30"/>
    </row>
    <row r="381" spans="12:13" ht="12.75" customHeight="1">
      <c r="L381" s="29"/>
      <c r="M381" s="30"/>
    </row>
    <row r="382" spans="12:13" ht="12.75" customHeight="1">
      <c r="L382" s="29"/>
      <c r="M382" s="30"/>
    </row>
    <row r="383" spans="12:13" ht="12.75" customHeight="1">
      <c r="L383" s="29"/>
      <c r="M383" s="30"/>
    </row>
    <row r="384" spans="12:13" ht="12.75" customHeight="1">
      <c r="L384" s="29"/>
      <c r="M384" s="30"/>
    </row>
    <row r="385" spans="12:13" ht="12.75" customHeight="1">
      <c r="L385" s="29"/>
      <c r="M385" s="30"/>
    </row>
    <row r="386" spans="12:13" ht="12.75" customHeight="1">
      <c r="L386" s="29"/>
      <c r="M386" s="30"/>
    </row>
    <row r="387" spans="12:13" ht="12.75" customHeight="1">
      <c r="L387" s="29"/>
      <c r="M387" s="30"/>
    </row>
    <row r="388" spans="12:13" ht="12.75" customHeight="1">
      <c r="L388" s="29"/>
      <c r="M388" s="30"/>
    </row>
    <row r="389" spans="12:13" ht="12.75" customHeight="1">
      <c r="L389" s="29"/>
      <c r="M389" s="30"/>
    </row>
    <row r="390" spans="12:13" ht="12.75" customHeight="1">
      <c r="L390" s="29"/>
      <c r="M390" s="30"/>
    </row>
    <row r="391" spans="12:13" ht="12.75" customHeight="1">
      <c r="L391" s="29"/>
      <c r="M391" s="30"/>
    </row>
    <row r="392" spans="12:13" ht="12.75" customHeight="1">
      <c r="L392" s="29"/>
      <c r="M392" s="30"/>
    </row>
    <row r="393" spans="12:13" ht="12.75" customHeight="1">
      <c r="L393" s="29"/>
      <c r="M393" s="30"/>
    </row>
    <row r="394" spans="12:13" ht="12.75" customHeight="1">
      <c r="L394" s="29"/>
      <c r="M394" s="30"/>
    </row>
    <row r="395" spans="12:13" ht="12.75" customHeight="1">
      <c r="L395" s="29"/>
      <c r="M395" s="30"/>
    </row>
    <row r="396" spans="12:13" ht="12.75" customHeight="1">
      <c r="L396" s="29"/>
      <c r="M396" s="30"/>
    </row>
    <row r="397" spans="12:13" ht="12.75" customHeight="1">
      <c r="L397" s="29"/>
      <c r="M397" s="30"/>
    </row>
    <row r="398" spans="12:13" ht="12.75" customHeight="1">
      <c r="L398" s="29"/>
      <c r="M398" s="30"/>
    </row>
    <row r="399" spans="12:13" ht="12.75" customHeight="1">
      <c r="L399" s="29"/>
      <c r="M399" s="30"/>
    </row>
    <row r="400" spans="12:13" ht="12.75" customHeight="1">
      <c r="L400" s="29"/>
      <c r="M400" s="30"/>
    </row>
    <row r="401" spans="12:13" ht="12.75" customHeight="1">
      <c r="L401" s="29"/>
      <c r="M401" s="30"/>
    </row>
    <row r="402" spans="12:13" ht="12.75" customHeight="1">
      <c r="L402" s="29"/>
      <c r="M402" s="30"/>
    </row>
    <row r="403" spans="12:13" ht="12.75" customHeight="1">
      <c r="L403" s="29"/>
      <c r="M403" s="30"/>
    </row>
    <row r="404" spans="12:13" ht="12.75" customHeight="1">
      <c r="L404" s="29"/>
      <c r="M404" s="30"/>
    </row>
    <row r="405" spans="12:13" ht="12.75" customHeight="1">
      <c r="L405" s="29"/>
      <c r="M405" s="30"/>
    </row>
    <row r="406" spans="12:13" ht="12.75" customHeight="1">
      <c r="L406" s="29"/>
      <c r="M406" s="30"/>
    </row>
    <row r="407" spans="12:13" ht="12.75" customHeight="1">
      <c r="L407" s="29"/>
      <c r="M407" s="30"/>
    </row>
    <row r="408" spans="12:13" ht="12.75" customHeight="1">
      <c r="L408" s="29"/>
      <c r="M408" s="30"/>
    </row>
    <row r="409" spans="12:13" ht="12.75" customHeight="1">
      <c r="L409" s="29"/>
      <c r="M409" s="30"/>
    </row>
    <row r="410" spans="12:13" ht="12.75" customHeight="1">
      <c r="L410" s="29"/>
      <c r="M410" s="30"/>
    </row>
    <row r="411" spans="12:13" ht="12.75" customHeight="1">
      <c r="L411" s="29"/>
      <c r="M411" s="30"/>
    </row>
    <row r="412" spans="12:13" ht="12.75" customHeight="1">
      <c r="L412" s="29"/>
      <c r="M412" s="30"/>
    </row>
    <row r="413" spans="12:13" ht="12.75" customHeight="1">
      <c r="L413" s="29"/>
      <c r="M413" s="30"/>
    </row>
    <row r="414" spans="12:13" ht="12.75" customHeight="1">
      <c r="L414" s="29"/>
      <c r="M414" s="30"/>
    </row>
    <row r="415" spans="12:13" ht="12.75" customHeight="1">
      <c r="L415" s="29"/>
      <c r="M415" s="30"/>
    </row>
    <row r="416" spans="12:13" ht="12.75" customHeight="1">
      <c r="L416" s="29"/>
      <c r="M416" s="30"/>
    </row>
    <row r="417" spans="12:13" ht="12.75" customHeight="1">
      <c r="L417" s="29"/>
      <c r="M417" s="30"/>
    </row>
    <row r="418" spans="12:13" ht="12.75" customHeight="1">
      <c r="L418" s="29"/>
      <c r="M418" s="30"/>
    </row>
    <row r="419" spans="12:13" ht="12.75" customHeight="1">
      <c r="L419" s="29"/>
      <c r="M419" s="30"/>
    </row>
    <row r="420" spans="12:13" ht="12.75" customHeight="1">
      <c r="L420" s="29"/>
      <c r="M420" s="30"/>
    </row>
    <row r="421" spans="12:13" ht="12.75" customHeight="1">
      <c r="L421" s="29"/>
      <c r="M421" s="30"/>
    </row>
    <row r="422" spans="12:13" ht="12.75" customHeight="1">
      <c r="L422" s="29"/>
      <c r="M422" s="30"/>
    </row>
    <row r="423" spans="12:13" ht="12.75" customHeight="1">
      <c r="L423" s="29"/>
      <c r="M423" s="30"/>
    </row>
    <row r="424" spans="12:13" ht="12.75" customHeight="1">
      <c r="L424" s="29"/>
      <c r="M424" s="30"/>
    </row>
    <row r="425" spans="12:13" ht="12.75" customHeight="1">
      <c r="L425" s="29"/>
      <c r="M425" s="30"/>
    </row>
    <row r="426" spans="12:13" ht="12.75" customHeight="1">
      <c r="L426" s="29"/>
      <c r="M426" s="30"/>
    </row>
    <row r="427" spans="12:13" ht="12.75" customHeight="1">
      <c r="L427" s="29"/>
      <c r="M427" s="30"/>
    </row>
    <row r="428" spans="12:13" ht="12.75" customHeight="1">
      <c r="L428" s="29"/>
      <c r="M428" s="30"/>
    </row>
    <row r="429" spans="12:13" ht="12.75" customHeight="1">
      <c r="L429" s="29"/>
      <c r="M429" s="30"/>
    </row>
    <row r="430" spans="12:13" ht="12.75" customHeight="1">
      <c r="L430" s="29"/>
      <c r="M430" s="30"/>
    </row>
    <row r="431" spans="12:13" ht="12.75" customHeight="1">
      <c r="L431" s="29"/>
      <c r="M431" s="30"/>
    </row>
    <row r="432" spans="12:13" ht="12.75" customHeight="1">
      <c r="L432" s="29"/>
      <c r="M432" s="30"/>
    </row>
    <row r="433" spans="12:13" ht="12.75" customHeight="1">
      <c r="L433" s="29"/>
      <c r="M433" s="30"/>
    </row>
    <row r="434" spans="12:13" ht="12.75" customHeight="1">
      <c r="L434" s="29"/>
      <c r="M434" s="30"/>
    </row>
    <row r="435" spans="12:13" ht="12.75" customHeight="1">
      <c r="L435" s="29"/>
      <c r="M435" s="30"/>
    </row>
    <row r="436" spans="12:13" ht="12.75" customHeight="1">
      <c r="L436" s="29"/>
      <c r="M436" s="30"/>
    </row>
    <row r="437" spans="12:13" ht="12.75" customHeight="1">
      <c r="L437" s="29"/>
      <c r="M437" s="30"/>
    </row>
    <row r="438" spans="12:13" ht="12.75" customHeight="1">
      <c r="L438" s="29"/>
      <c r="M438" s="30"/>
    </row>
    <row r="439" spans="12:13" ht="12.75" customHeight="1">
      <c r="L439" s="29"/>
      <c r="M439" s="30"/>
    </row>
    <row r="440" spans="12:13" ht="12.75" customHeight="1">
      <c r="L440" s="29"/>
      <c r="M440" s="30"/>
    </row>
    <row r="441" spans="12:13" ht="12.75" customHeight="1">
      <c r="L441" s="29"/>
      <c r="M441" s="30"/>
    </row>
    <row r="442" spans="12:13" ht="12.75" customHeight="1">
      <c r="L442" s="29"/>
      <c r="M442" s="30"/>
    </row>
    <row r="443" spans="12:13" ht="12.75" customHeight="1">
      <c r="L443" s="29"/>
      <c r="M443" s="30"/>
    </row>
    <row r="444" spans="12:13" ht="12.75" customHeight="1">
      <c r="L444" s="29"/>
      <c r="M444" s="30"/>
    </row>
    <row r="445" spans="12:13" ht="12.75" customHeight="1">
      <c r="L445" s="29"/>
      <c r="M445" s="30"/>
    </row>
    <row r="446" spans="12:13" ht="12.75" customHeight="1">
      <c r="L446" s="29"/>
      <c r="M446" s="30"/>
    </row>
    <row r="447" spans="12:13" ht="12.75" customHeight="1">
      <c r="L447" s="29"/>
      <c r="M447" s="30"/>
    </row>
    <row r="448" spans="12:13" ht="12.75" customHeight="1">
      <c r="L448" s="29"/>
      <c r="M448" s="30"/>
    </row>
    <row r="449" spans="12:13" ht="12.75" customHeight="1">
      <c r="L449" s="29"/>
      <c r="M449" s="30"/>
    </row>
    <row r="450" spans="12:13" ht="12.75" customHeight="1">
      <c r="L450" s="29"/>
      <c r="M450" s="30"/>
    </row>
    <row r="451" spans="12:13" ht="12.75" customHeight="1">
      <c r="L451" s="29"/>
      <c r="M451" s="30"/>
    </row>
    <row r="452" spans="12:13" ht="12.75" customHeight="1">
      <c r="L452" s="29"/>
      <c r="M452" s="30"/>
    </row>
    <row r="453" spans="12:13" ht="12.75" customHeight="1">
      <c r="L453" s="29"/>
      <c r="M453" s="30"/>
    </row>
    <row r="454" spans="12:13" ht="12.75" customHeight="1">
      <c r="L454" s="29"/>
      <c r="M454" s="30"/>
    </row>
    <row r="455" spans="12:13" ht="12.75" customHeight="1">
      <c r="L455" s="29"/>
      <c r="M455" s="30"/>
    </row>
    <row r="456" spans="12:13" ht="12.75" customHeight="1">
      <c r="L456" s="29"/>
      <c r="M456" s="30"/>
    </row>
    <row r="457" spans="12:13" ht="12.75" customHeight="1">
      <c r="L457" s="29"/>
      <c r="M457" s="30"/>
    </row>
    <row r="458" spans="12:13" ht="12.75" customHeight="1">
      <c r="L458" s="29"/>
      <c r="M458" s="30"/>
    </row>
    <row r="459" spans="12:13" ht="12.75" customHeight="1">
      <c r="L459" s="29"/>
      <c r="M459" s="30"/>
    </row>
    <row r="460" spans="12:13" ht="12.75" customHeight="1">
      <c r="L460" s="29"/>
      <c r="M460" s="30"/>
    </row>
    <row r="461" spans="12:13" ht="12.75" customHeight="1">
      <c r="L461" s="29"/>
      <c r="M461" s="30"/>
    </row>
    <row r="462" spans="12:13" ht="12.75" customHeight="1">
      <c r="L462" s="29"/>
      <c r="M462" s="30"/>
    </row>
    <row r="463" spans="12:13" ht="12.75" customHeight="1">
      <c r="L463" s="29"/>
      <c r="M463" s="30"/>
    </row>
    <row r="464" spans="12:13" ht="12.75" customHeight="1">
      <c r="L464" s="29"/>
      <c r="M464" s="30"/>
    </row>
    <row r="465" spans="12:13" ht="12.75" customHeight="1">
      <c r="L465" s="29"/>
      <c r="M465" s="30"/>
    </row>
    <row r="466" spans="12:13" ht="12.75" customHeight="1">
      <c r="L466" s="29"/>
      <c r="M466" s="30"/>
    </row>
    <row r="467" spans="12:13" ht="12.75" customHeight="1">
      <c r="L467" s="29"/>
      <c r="M467" s="30"/>
    </row>
    <row r="468" spans="12:13" ht="12.75" customHeight="1">
      <c r="L468" s="29"/>
      <c r="M468" s="30"/>
    </row>
    <row r="469" spans="12:13" ht="12.75" customHeight="1">
      <c r="L469" s="29"/>
      <c r="M469" s="30"/>
    </row>
    <row r="470" spans="12:13" ht="12.75" customHeight="1">
      <c r="L470" s="29"/>
      <c r="M470" s="30"/>
    </row>
    <row r="471" spans="12:13" ht="12.75" customHeight="1">
      <c r="L471" s="29"/>
      <c r="M471" s="30"/>
    </row>
    <row r="472" spans="12:13" ht="12.75" customHeight="1">
      <c r="L472" s="29"/>
      <c r="M472" s="30"/>
    </row>
    <row r="473" spans="12:13" ht="12.75" customHeight="1">
      <c r="L473" s="29"/>
      <c r="M473" s="30"/>
    </row>
    <row r="474" spans="12:13" ht="12.75" customHeight="1">
      <c r="L474" s="29"/>
      <c r="M474" s="30"/>
    </row>
    <row r="475" spans="12:13" ht="12.75" customHeight="1">
      <c r="L475" s="29"/>
      <c r="M475" s="30"/>
    </row>
    <row r="476" spans="12:13" ht="12.75" customHeight="1">
      <c r="L476" s="29"/>
      <c r="M476" s="30"/>
    </row>
    <row r="477" spans="12:13" ht="12.75" customHeight="1">
      <c r="L477" s="29"/>
      <c r="M477" s="30"/>
    </row>
    <row r="478" spans="12:13" ht="12.75" customHeight="1">
      <c r="L478" s="29"/>
      <c r="M478" s="30"/>
    </row>
    <row r="479" spans="12:13" ht="12.75" customHeight="1">
      <c r="L479" s="29"/>
      <c r="M479" s="30"/>
    </row>
    <row r="480" spans="12:13" ht="12.75" customHeight="1">
      <c r="L480" s="29"/>
      <c r="M480" s="30"/>
    </row>
    <row r="481" spans="12:13" ht="12.75" customHeight="1">
      <c r="L481" s="29"/>
      <c r="M481" s="30"/>
    </row>
    <row r="482" spans="12:13" ht="12.75" customHeight="1">
      <c r="L482" s="29"/>
      <c r="M482" s="30"/>
    </row>
    <row r="483" spans="12:13" ht="12.75" customHeight="1">
      <c r="L483" s="29"/>
      <c r="M483" s="30"/>
    </row>
    <row r="484" spans="12:13" ht="12.75" customHeight="1">
      <c r="L484" s="29"/>
      <c r="M484" s="30"/>
    </row>
    <row r="485" spans="12:13" ht="12.75" customHeight="1">
      <c r="L485" s="29"/>
      <c r="M485" s="30"/>
    </row>
    <row r="486" spans="12:13" ht="12.75" customHeight="1">
      <c r="L486" s="29"/>
      <c r="M486" s="30"/>
    </row>
    <row r="487" spans="12:13" ht="12.75" customHeight="1">
      <c r="L487" s="29"/>
      <c r="M487" s="30"/>
    </row>
    <row r="488" spans="12:13" ht="12.75" customHeight="1">
      <c r="L488" s="29"/>
      <c r="M488" s="30"/>
    </row>
    <row r="489" spans="12:13" ht="12.75" customHeight="1">
      <c r="L489" s="29"/>
      <c r="M489" s="30"/>
    </row>
    <row r="490" spans="12:13" ht="12.75" customHeight="1">
      <c r="L490" s="29"/>
      <c r="M490" s="30"/>
    </row>
    <row r="491" spans="12:13" ht="12.75" customHeight="1">
      <c r="L491" s="29"/>
      <c r="M491" s="30"/>
    </row>
    <row r="492" spans="12:13" ht="12.75" customHeight="1">
      <c r="L492" s="29"/>
      <c r="M492" s="30"/>
    </row>
    <row r="493" spans="12:13" ht="12.75" customHeight="1">
      <c r="L493" s="29"/>
      <c r="M493" s="30"/>
    </row>
    <row r="494" spans="12:13" ht="12.75" customHeight="1">
      <c r="L494" s="29"/>
      <c r="M494" s="30"/>
    </row>
    <row r="495" spans="12:13" ht="12.75" customHeight="1">
      <c r="L495" s="29"/>
      <c r="M495" s="30"/>
    </row>
    <row r="496" spans="12:13" ht="12.75" customHeight="1">
      <c r="L496" s="29"/>
      <c r="M496" s="30"/>
    </row>
    <row r="497" spans="12:13" ht="12.75" customHeight="1">
      <c r="L497" s="29"/>
      <c r="M497" s="30"/>
    </row>
    <row r="498" spans="12:13" ht="12.75" customHeight="1">
      <c r="L498" s="29"/>
      <c r="M498" s="30"/>
    </row>
    <row r="499" spans="12:13" ht="12.75" customHeight="1">
      <c r="L499" s="29"/>
      <c r="M499" s="30"/>
    </row>
    <row r="500" spans="12:13" ht="12.75" customHeight="1">
      <c r="L500" s="29"/>
      <c r="M500" s="30"/>
    </row>
    <row r="501" spans="12:13" ht="12.75" customHeight="1">
      <c r="L501" s="29"/>
      <c r="M501" s="30"/>
    </row>
    <row r="502" spans="12:13" ht="12.75" customHeight="1">
      <c r="L502" s="29"/>
      <c r="M502" s="30"/>
    </row>
    <row r="503" spans="12:13" ht="12.75" customHeight="1">
      <c r="L503" s="29"/>
      <c r="M503" s="30"/>
    </row>
    <row r="504" spans="12:13" ht="12.75" customHeight="1">
      <c r="L504" s="29"/>
      <c r="M504" s="30"/>
    </row>
    <row r="505" spans="12:13" ht="12.75" customHeight="1">
      <c r="L505" s="29"/>
      <c r="M505" s="30"/>
    </row>
    <row r="506" spans="12:13" ht="12.75" customHeight="1">
      <c r="L506" s="29"/>
      <c r="M506" s="30"/>
    </row>
    <row r="507" spans="12:13" ht="12.75" customHeight="1">
      <c r="L507" s="29"/>
      <c r="M507" s="30"/>
    </row>
    <row r="508" spans="12:13" ht="12.75" customHeight="1">
      <c r="L508" s="29"/>
      <c r="M508" s="30"/>
    </row>
    <row r="509" spans="12:13" ht="12.75" customHeight="1">
      <c r="L509" s="29"/>
      <c r="M509" s="30"/>
    </row>
    <row r="510" spans="12:13" ht="12.75" customHeight="1">
      <c r="L510" s="29"/>
      <c r="M510" s="30"/>
    </row>
    <row r="511" spans="12:13" ht="12.75" customHeight="1">
      <c r="L511" s="29"/>
      <c r="M511" s="30"/>
    </row>
    <row r="512" spans="12:13" ht="12.75" customHeight="1">
      <c r="L512" s="29"/>
      <c r="M512" s="30"/>
    </row>
    <row r="513" spans="12:13" ht="12.75" customHeight="1">
      <c r="L513" s="29"/>
      <c r="M513" s="30"/>
    </row>
    <row r="514" spans="12:13" ht="12.75" customHeight="1">
      <c r="L514" s="29"/>
      <c r="M514" s="30"/>
    </row>
    <row r="515" spans="12:13" ht="12.75" customHeight="1">
      <c r="L515" s="29"/>
      <c r="M515" s="30"/>
    </row>
    <row r="516" spans="12:13" ht="12.75" customHeight="1">
      <c r="L516" s="29"/>
      <c r="M516" s="30"/>
    </row>
    <row r="517" spans="12:13" ht="12.75" customHeight="1">
      <c r="L517" s="29"/>
      <c r="M517" s="30"/>
    </row>
    <row r="518" spans="12:13" ht="12.75" customHeight="1">
      <c r="L518" s="29"/>
      <c r="M518" s="30"/>
    </row>
    <row r="519" spans="12:13" ht="12.75" customHeight="1">
      <c r="L519" s="29"/>
      <c r="M519" s="30"/>
    </row>
    <row r="520" spans="12:13" ht="12.75" customHeight="1">
      <c r="L520" s="29"/>
      <c r="M520" s="30"/>
    </row>
    <row r="521" spans="12:13" ht="12.75" customHeight="1">
      <c r="L521" s="29"/>
      <c r="M521" s="30"/>
    </row>
    <row r="522" spans="12:13" ht="12.75" customHeight="1">
      <c r="L522" s="29"/>
      <c r="M522" s="30"/>
    </row>
    <row r="523" spans="12:13" ht="12.75" customHeight="1">
      <c r="L523" s="29"/>
      <c r="M523" s="30"/>
    </row>
    <row r="524" spans="12:13" ht="12.75" customHeight="1">
      <c r="L524" s="29"/>
      <c r="M524" s="30"/>
    </row>
    <row r="525" spans="12:13" ht="12.75" customHeight="1">
      <c r="L525" s="29"/>
      <c r="M525" s="30"/>
    </row>
  </sheetData>
  <sheetProtection password="A667" sheet="1" objects="1" scenarios="1" formatCells="0" selectLockedCells="1" sort="0"/>
  <mergeCells count="18">
    <mergeCell ref="F62:H62"/>
    <mergeCell ref="F60:G60"/>
    <mergeCell ref="B1:E1"/>
    <mergeCell ref="F1:G1"/>
    <mergeCell ref="A2:B2"/>
    <mergeCell ref="B60:E60"/>
    <mergeCell ref="AZ3:BA3"/>
    <mergeCell ref="AX2:BL2"/>
    <mergeCell ref="AB1:AC2"/>
    <mergeCell ref="S1:U2"/>
    <mergeCell ref="V1:AA2"/>
    <mergeCell ref="AP3:AQ3"/>
    <mergeCell ref="N60:O60"/>
    <mergeCell ref="N4:O4"/>
    <mergeCell ref="F3:H3"/>
    <mergeCell ref="AE3:AK3"/>
    <mergeCell ref="X3:AD3"/>
    <mergeCell ref="Q3:W3"/>
  </mergeCells>
  <phoneticPr fontId="3" type="noConversion"/>
  <conditionalFormatting sqref="A118">
    <cfRule type="cellIs" dxfId="108" priority="23" stopIfTrue="1" operator="equal">
      <formula>""</formula>
    </cfRule>
  </conditionalFormatting>
  <conditionalFormatting sqref="A4:D58 Q4:AK115 A63:A117 B63:E118 I63:I118 F118:H118">
    <cfRule type="cellIs" dxfId="107" priority="14" stopIfTrue="1" operator="equal">
      <formula>0</formula>
    </cfRule>
  </conditionalFormatting>
  <conditionalFormatting sqref="B1:E1">
    <cfRule type="cellIs" dxfId="106" priority="26" stopIfTrue="1" operator="equal">
      <formula>"&lt; ALERTA!!! REPETIDO TURNO"</formula>
    </cfRule>
  </conditionalFormatting>
  <conditionalFormatting sqref="E3 E62">
    <cfRule type="cellIs" dxfId="105" priority="24" stopIfTrue="1" operator="equal">
      <formula>"BUS"</formula>
    </cfRule>
    <cfRule type="cellIs" dxfId="104" priority="25" stopIfTrue="1" operator="notEqual">
      <formula>"BUS"</formula>
    </cfRule>
  </conditionalFormatting>
  <conditionalFormatting sqref="E4:E58">
    <cfRule type="cellIs" dxfId="103" priority="6" stopIfTrue="1" operator="equal">
      <formula>""</formula>
    </cfRule>
    <cfRule type="cellIs" dxfId="102" priority="7" stopIfTrue="1" operator="notEqual">
      <formula>AN5</formula>
    </cfRule>
  </conditionalFormatting>
  <conditionalFormatting sqref="F4:F58">
    <cfRule type="expression" dxfId="101" priority="8" stopIfTrue="1">
      <formula>E4=""</formula>
    </cfRule>
  </conditionalFormatting>
  <conditionalFormatting sqref="F63:F117">
    <cfRule type="expression" dxfId="100" priority="11" stopIfTrue="1">
      <formula>E63=0</formula>
    </cfRule>
  </conditionalFormatting>
  <conditionalFormatting sqref="G4:G58">
    <cfRule type="expression" dxfId="99" priority="9" stopIfTrue="1">
      <formula>E4=""</formula>
    </cfRule>
  </conditionalFormatting>
  <conditionalFormatting sqref="G63:G117">
    <cfRule type="expression" dxfId="98" priority="12" stopIfTrue="1">
      <formula>E63=0</formula>
    </cfRule>
  </conditionalFormatting>
  <conditionalFormatting sqref="H4:H58">
    <cfRule type="expression" dxfId="97" priority="10" stopIfTrue="1">
      <formula>E4=""</formula>
    </cfRule>
  </conditionalFormatting>
  <conditionalFormatting sqref="H63:H117">
    <cfRule type="expression" dxfId="96" priority="13" stopIfTrue="1">
      <formula>E63=0</formula>
    </cfRule>
  </conditionalFormatting>
  <conditionalFormatting sqref="I4:I58">
    <cfRule type="cellIs" dxfId="95" priority="20" stopIfTrue="1" operator="equal">
      <formula>""</formula>
    </cfRule>
  </conditionalFormatting>
  <conditionalFormatting sqref="J4:J58 J63:J118">
    <cfRule type="cellIs" dxfId="94" priority="15" stopIfTrue="1" operator="equal">
      <formula>"NOMBRES"</formula>
    </cfRule>
    <cfRule type="cellIs" dxfId="93" priority="16" stopIfTrue="1" operator="equal">
      <formula>"S/A"</formula>
    </cfRule>
    <cfRule type="cellIs" dxfId="92" priority="17" stopIfTrue="1" operator="equal">
      <formula>0</formula>
    </cfRule>
  </conditionalFormatting>
  <conditionalFormatting sqref="L1:L1048576">
    <cfRule type="cellIs" dxfId="91" priority="27" stopIfTrue="1" operator="equal">
      <formula>$A$1</formula>
    </cfRule>
    <cfRule type="expression" dxfId="90" priority="28" stopIfTrue="1">
      <formula>$B$1="&lt; ALERTA!!! REPETIDO TURNO"</formula>
    </cfRule>
  </conditionalFormatting>
  <conditionalFormatting sqref="P4">
    <cfRule type="cellIs" dxfId="89" priority="21" stopIfTrue="1" operator="equal">
      <formula>"BUS"</formula>
    </cfRule>
    <cfRule type="cellIs" dxfId="88" priority="22" stopIfTrue="1" operator="notEqual">
      <formula>"BUS"</formula>
    </cfRule>
  </conditionalFormatting>
  <conditionalFormatting sqref="P5:P304">
    <cfRule type="cellIs" dxfId="87" priority="18" stopIfTrue="1" operator="equal">
      <formula>""</formula>
    </cfRule>
    <cfRule type="cellIs" dxfId="86" priority="19" stopIfTrue="1" operator="equal">
      <formula>0</formula>
    </cfRule>
  </conditionalFormatting>
  <conditionalFormatting sqref="BI4:BI118">
    <cfRule type="duplicateValues" dxfId="85" priority="4" stopIfTrue="1"/>
  </conditionalFormatting>
  <conditionalFormatting sqref="BJ4:BJ118">
    <cfRule type="duplicateValues" dxfId="84" priority="5" stopIfTrue="1"/>
  </conditionalFormatting>
  <conditionalFormatting sqref="BK4:BK118">
    <cfRule type="duplicateValues" dxfId="83" priority="3" stopIfTrue="1"/>
  </conditionalFormatting>
  <conditionalFormatting sqref="BL4:BL118">
    <cfRule type="duplicateValues" dxfId="82" priority="2" stopIfTrue="1"/>
  </conditionalFormatting>
  <printOptions horizontalCentered="1"/>
  <pageMargins left="0.31496062992125984" right="0.31496062992125984" top="0.31496062992125984" bottom="0.23622047244094491" header="0.15748031496062992" footer="0"/>
  <pageSetup paperSize="9" scale="93" fitToHeight="2" orientation="portrait" r:id="rId1"/>
  <headerFooter alignWithMargins="0"/>
  <rowBreaks count="1" manualBreakCount="1">
    <brk id="59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7"/>
  </sheetPr>
  <dimension ref="A1:BL303"/>
  <sheetViews>
    <sheetView showGridLines="0" workbookViewId="0">
      <selection activeCell="N4" sqref="N4"/>
    </sheetView>
  </sheetViews>
  <sheetFormatPr baseColWidth="10" defaultColWidth="11.42578125" defaultRowHeight="12.75"/>
  <cols>
    <col min="1" max="1" width="8.85546875" style="36" customWidth="1"/>
    <col min="2" max="2" width="11.42578125" style="36"/>
    <col min="3" max="3" width="14.140625" style="38" customWidth="1"/>
    <col min="4" max="4" width="17" style="38" customWidth="1"/>
    <col min="5" max="5" width="7.7109375" style="38" customWidth="1"/>
    <col min="6" max="6" width="11.42578125" style="36"/>
    <col min="7" max="7" width="7" style="36" customWidth="1"/>
    <col min="8" max="8" width="2.85546875" style="36" customWidth="1"/>
    <col min="9" max="10" width="7.85546875" style="36" customWidth="1"/>
    <col min="11" max="12" width="14.7109375" style="36" customWidth="1"/>
    <col min="13" max="13" width="8.7109375" style="36" customWidth="1"/>
    <col min="14" max="14" width="13.140625" style="36" customWidth="1"/>
    <col min="15" max="15" width="14.140625" style="36" customWidth="1"/>
    <col min="16" max="16" width="2.140625" style="36" customWidth="1"/>
    <col min="17" max="17" width="9.28515625" style="36" customWidth="1"/>
    <col min="18" max="18" width="2.85546875" style="36" customWidth="1"/>
    <col min="19" max="22" width="11.42578125" style="36" hidden="1" customWidth="1"/>
    <col min="23" max="23" width="12.5703125" style="36" hidden="1" customWidth="1"/>
    <col min="24" max="27" width="11.42578125" style="36" hidden="1" customWidth="1"/>
    <col min="28" max="28" width="12.42578125" style="36" hidden="1" customWidth="1"/>
    <col min="29" max="32" width="11.42578125" style="36" hidden="1" customWidth="1"/>
    <col min="33" max="33" width="12.140625" style="36" hidden="1" customWidth="1"/>
    <col min="34" max="34" width="13.5703125" style="36" hidden="1" customWidth="1"/>
    <col min="35" max="35" width="12.140625" style="36" hidden="1" customWidth="1"/>
    <col min="36" max="37" width="11.42578125" style="36" hidden="1" customWidth="1"/>
    <col min="38" max="38" width="12.42578125" style="36" hidden="1" customWidth="1"/>
    <col min="39" max="40" width="11.42578125" style="36" hidden="1" customWidth="1"/>
    <col min="41" max="41" width="11.42578125" style="37" hidden="1" customWidth="1"/>
    <col min="42" max="43" width="11.42578125" style="38" hidden="1" customWidth="1"/>
    <col min="44" max="44" width="12.5703125" style="38" hidden="1" customWidth="1"/>
    <col min="45" max="45" width="6.140625" style="36" hidden="1" customWidth="1"/>
    <col min="46" max="46" width="5.7109375" style="36" hidden="1" customWidth="1"/>
    <col min="47" max="47" width="28.140625" style="36" hidden="1" customWidth="1"/>
    <col min="48" max="48" width="12.28515625" style="36" hidden="1" customWidth="1"/>
    <col min="49" max="49" width="17.140625" style="36" hidden="1" customWidth="1"/>
    <col min="50" max="50" width="13" style="36" hidden="1" customWidth="1"/>
    <col min="51" max="52" width="11.42578125" style="36" hidden="1" customWidth="1"/>
    <col min="53" max="54" width="11.42578125" style="36"/>
    <col min="55" max="55" width="15" style="36" customWidth="1"/>
    <col min="56" max="16384" width="11.42578125" style="36"/>
  </cols>
  <sheetData>
    <row r="1" spans="1:64" ht="15.75" customHeight="1" thickBot="1">
      <c r="A1" s="659" t="s">
        <v>56</v>
      </c>
      <c r="B1" s="659"/>
      <c r="C1" s="659"/>
      <c r="D1" s="34" t="str">
        <f ca="1">UPPER(TEXT(F1,"DDDD"))</f>
        <v>VIERNES</v>
      </c>
      <c r="E1" s="33" t="s">
        <v>57</v>
      </c>
      <c r="F1" s="658">
        <f ca="1">TODAY()</f>
        <v>45156</v>
      </c>
      <c r="G1" s="658"/>
      <c r="H1" s="35"/>
      <c r="I1" s="660" t="s">
        <v>58</v>
      </c>
      <c r="J1" s="660"/>
      <c r="K1" s="660"/>
      <c r="L1" s="660"/>
      <c r="M1" s="660"/>
      <c r="N1" s="282" t="str">
        <f>SALIDAS!F1</f>
        <v>DOMINGO</v>
      </c>
      <c r="O1" s="283">
        <f>SALIDAS!I1+SALIDAS!J1-1</f>
        <v>44927</v>
      </c>
      <c r="R1" s="124"/>
      <c r="S1" s="654" t="s">
        <v>65</v>
      </c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308"/>
      <c r="AH1" s="65"/>
      <c r="BB1" s="665" t="s">
        <v>359</v>
      </c>
      <c r="BC1" s="666"/>
      <c r="BD1" s="667"/>
    </row>
    <row r="2" spans="1:64" ht="15.75" customHeight="1" thickBot="1">
      <c r="A2" s="39"/>
      <c r="B2" s="40"/>
      <c r="C2" s="41" t="str">
        <f ca="1">IF(D1="SABADO","SABADO",IF(D1="DOMINGO","DOMINGO",IF(D1="LUNES","LUNES",IF(D1="VIERNES","VIERNES","SEMANA"))))</f>
        <v>VIERNES</v>
      </c>
      <c r="D2" s="41" t="str">
        <f>IF(N2="SI","SABADO",IF(N1="SABADO","VIERNES",IF(N1="DOMINGO","LUNES",IF(N1="LUNES","MARTES",IF(N1="VIERNES","VIERNES","MARTES")))))</f>
        <v>LUNES</v>
      </c>
      <c r="E2" s="39"/>
      <c r="F2" s="39"/>
      <c r="G2" s="39"/>
      <c r="H2" s="39"/>
      <c r="I2" s="102" t="str">
        <f>BORRADOR!AF1</f>
        <v>HORARIO</v>
      </c>
      <c r="J2" s="103" t="str">
        <f>BORRADOR!AF2</f>
        <v>INVIERNO</v>
      </c>
      <c r="K2" s="103"/>
      <c r="L2" s="42"/>
      <c r="M2" s="43"/>
      <c r="N2" s="237" t="str">
        <f>IF(ISNA(MODE(O1,CUADRO!AW4:AW16)),"NO","SI")</f>
        <v>NO</v>
      </c>
      <c r="O2" s="238" t="str">
        <f>IF(N2="SI","domingo",IF(WEEKDAY(O1)=1,"domingo",IF(WEEKDAY(O1)=7,"sabado","lunes")))</f>
        <v>domingo</v>
      </c>
      <c r="R2" s="124"/>
      <c r="S2" s="655" t="s">
        <v>53</v>
      </c>
      <c r="T2" s="656"/>
      <c r="U2" s="656"/>
      <c r="V2" s="657"/>
      <c r="W2" s="309"/>
      <c r="X2" s="655" t="s">
        <v>54</v>
      </c>
      <c r="Y2" s="656"/>
      <c r="Z2" s="656"/>
      <c r="AA2" s="657"/>
      <c r="AB2" s="309"/>
      <c r="AC2" s="655" t="s">
        <v>55</v>
      </c>
      <c r="AD2" s="656"/>
      <c r="AE2" s="656"/>
      <c r="AF2" s="657"/>
      <c r="AG2" s="309"/>
      <c r="AH2" s="44" t="s">
        <v>60</v>
      </c>
      <c r="AI2" s="671" t="s">
        <v>90</v>
      </c>
      <c r="AJ2" s="671"/>
      <c r="AK2" s="671"/>
      <c r="AL2" s="671"/>
      <c r="AM2" s="672" t="s">
        <v>91</v>
      </c>
      <c r="AN2" s="673"/>
      <c r="AO2" s="85"/>
      <c r="AP2" s="670" t="s">
        <v>92</v>
      </c>
      <c r="AQ2" s="670"/>
      <c r="AV2" s="670" t="s">
        <v>92</v>
      </c>
      <c r="AW2" s="670"/>
      <c r="AX2" s="670"/>
      <c r="BB2" s="422"/>
      <c r="BC2" s="431">
        <v>886</v>
      </c>
      <c r="BD2" s="423"/>
    </row>
    <row r="3" spans="1:64" ht="15.75" customHeight="1">
      <c r="A3" s="39"/>
      <c r="B3" s="45" t="str">
        <f>IF(IF(ISNA(MODE(B4:B58)),"BUS",MODE(B4:B58))=0,"BUS",IF(ISNA(MODE(B4:B58)),"BUS",MODE(B4:B58)))</f>
        <v>BUS</v>
      </c>
      <c r="C3" s="661" t="s">
        <v>61</v>
      </c>
      <c r="D3" s="661"/>
      <c r="E3" s="661"/>
      <c r="F3" s="46" t="s">
        <v>62</v>
      </c>
      <c r="G3" s="39"/>
      <c r="H3" s="39"/>
      <c r="I3" s="47" t="s">
        <v>14</v>
      </c>
      <c r="J3" s="48" t="str">
        <f>IF(IF(ISNA(MODE(J4:J47)),"TURNO",MODE(J4:J47))=0,"TURNO",IF(ISNA(MODE(J4:J47)),"TURNO",MODE(J4:J47)))</f>
        <v>TURNO</v>
      </c>
      <c r="K3" s="668" t="s">
        <v>16</v>
      </c>
      <c r="L3" s="669"/>
      <c r="M3" s="48" t="str">
        <f>IF(IF(ISNA(MODE(M4:M47)),"BUS",MODE(M4:M47))=0,"BUS",IF(ISNA(MODE(M4:M47)),"BUS",MODE(M4:M47)))</f>
        <v>BUS</v>
      </c>
      <c r="N3" s="48" t="str">
        <f>IF(IF(ISNA(MODE(N4:N47)),"SALE",MODE(N4:N47))=0,"SALE",IF(ISNA(MODE(N4:N47)),"SALE",MODE(N4:N47)))</f>
        <v>SALE</v>
      </c>
      <c r="O3" s="48" t="str">
        <f>IF(ISNA(MODE(AM4:AM47)),"DISPONIBLES",MODE(AM4:AM47))</f>
        <v>DISPONIBLES</v>
      </c>
      <c r="Q3" s="48" t="str">
        <f>IF(IF(ISNA(MODE(Q4:Q47)),"TALLER",MODE(Q4:Q47))=0,"TALLER",IF(ISNA(MODE(Q4:Q47)),"TALLER",MODE(Q4:Q47)))</f>
        <v>TALLER</v>
      </c>
      <c r="R3" s="124"/>
      <c r="S3" s="49" t="s">
        <v>14</v>
      </c>
      <c r="T3" s="50" t="str">
        <f>IF(ISNA(MODE(T4:T46)),"TURNO",MODE(T4:T46))</f>
        <v>TURNO</v>
      </c>
      <c r="U3" s="51" t="s">
        <v>16</v>
      </c>
      <c r="V3" s="50" t="str">
        <f>IF(ISNA(MODE(V4:V47)),"BUS",MODE(V4:V47))</f>
        <v>BUS</v>
      </c>
      <c r="W3" s="318" t="s">
        <v>198</v>
      </c>
      <c r="X3" s="49" t="s">
        <v>14</v>
      </c>
      <c r="Y3" s="50" t="str">
        <f>IF(ISNA(MODE(Y4:Y47)),"TURNO",MODE(Y4:Y47))</f>
        <v>TURNO</v>
      </c>
      <c r="Z3" s="51" t="s">
        <v>16</v>
      </c>
      <c r="AA3" s="50" t="str">
        <f>IF(ISNA(MODE(AA4:AA47)),"BUS",MODE(AA4:AA47))</f>
        <v>BUS</v>
      </c>
      <c r="AB3" s="318" t="s">
        <v>198</v>
      </c>
      <c r="AC3" s="49" t="s">
        <v>14</v>
      </c>
      <c r="AD3" s="50" t="str">
        <f>IF(ISNA(MODE(AD4:AD47)),"TURNO",MODE(AD4:AD47))</f>
        <v>TURNO</v>
      </c>
      <c r="AE3" s="51" t="s">
        <v>16</v>
      </c>
      <c r="AF3" s="50" t="str">
        <f>IF(ISNA(MODE(AF4:AF47)),"BUS",MODE(AF4:AF47))</f>
        <v>BUS</v>
      </c>
      <c r="AG3" s="318" t="s">
        <v>198</v>
      </c>
      <c r="AH3" s="86" t="str">
        <f>IF(ISNA(MODE(AH4:AH47)),"DISPONIBLES",MODE(AH4:AH47))</f>
        <v>DISPONIBLES</v>
      </c>
      <c r="AI3" s="59" t="s">
        <v>88</v>
      </c>
      <c r="AJ3" s="59" t="s">
        <v>93</v>
      </c>
      <c r="AK3" s="59" t="s">
        <v>94</v>
      </c>
      <c r="AL3" s="87" t="s">
        <v>95</v>
      </c>
      <c r="AM3" s="674" t="s">
        <v>96</v>
      </c>
      <c r="AN3" s="675"/>
      <c r="AO3" s="85" t="s">
        <v>63</v>
      </c>
      <c r="AP3" s="88" t="s">
        <v>97</v>
      </c>
      <c r="AQ3" s="88" t="s">
        <v>87</v>
      </c>
      <c r="AR3" s="88" t="s">
        <v>100</v>
      </c>
      <c r="AV3" s="89" t="s">
        <v>18</v>
      </c>
      <c r="AW3" s="89" t="s">
        <v>98</v>
      </c>
      <c r="AX3" s="90" t="s">
        <v>99</v>
      </c>
      <c r="BB3" s="422"/>
      <c r="BC3" s="432">
        <v>1502</v>
      </c>
      <c r="BD3" s="423"/>
    </row>
    <row r="4" spans="1:64" ht="12.75" customHeight="1">
      <c r="A4" s="52">
        <f>IF(N4="",0,M4)</f>
        <v>0</v>
      </c>
      <c r="B4" s="53">
        <v>886</v>
      </c>
      <c r="C4" s="66" t="str">
        <f t="shared" ref="C4:E23" si="0">IF(B4=0,"",IF(B4="",""," "))</f>
        <v xml:space="preserve"> </v>
      </c>
      <c r="D4" s="67" t="str">
        <f t="shared" si="0"/>
        <v xml:space="preserve"> </v>
      </c>
      <c r="E4" s="68" t="str">
        <f t="shared" si="0"/>
        <v xml:space="preserve"> </v>
      </c>
      <c r="F4" s="54" t="str">
        <f>C4</f>
        <v xml:space="preserve"> </v>
      </c>
      <c r="G4" s="52">
        <f>M4</f>
        <v>3850</v>
      </c>
      <c r="H4" s="55" t="s">
        <v>59</v>
      </c>
      <c r="I4" s="56">
        <f>SALIDAS!B4</f>
        <v>0.25</v>
      </c>
      <c r="J4" s="57">
        <f>SALIDAS!C4</f>
        <v>65</v>
      </c>
      <c r="K4" s="662" t="str">
        <f>SALIDAS!D4</f>
        <v>L6A</v>
      </c>
      <c r="L4" s="663"/>
      <c r="M4" s="57">
        <f>IF($N$2="SI",AF4,IF($O$2="domingo",AF4,IF($O$2="sabado",AA4,V4)))</f>
        <v>3850</v>
      </c>
      <c r="N4" s="58"/>
      <c r="O4" s="59">
        <f>IF(ISNA(VLOOKUP(P4,$AM$1:$AN$200,2,FALSE)),"",(VLOOKUP(P4,$AM$1:$AN$200,2,FALSE)))</f>
        <v>886</v>
      </c>
      <c r="P4" s="52">
        <v>1</v>
      </c>
      <c r="Q4" s="60"/>
      <c r="R4" s="126" t="s">
        <v>59</v>
      </c>
      <c r="S4" s="61">
        <f>IF(SALIDAS!S5=0,"",SALIDAS!S5)</f>
        <v>0.25</v>
      </c>
      <c r="T4" s="62">
        <f>IF(SALIDAS!T5=0,"",SALIDAS!T5)</f>
        <v>65</v>
      </c>
      <c r="U4" s="62" t="str">
        <f>IF(SALIDAS!U5=0,"",SALIDAS!U5)</f>
        <v>L6A</v>
      </c>
      <c r="V4" s="62">
        <f>IF(SALIDAS!V5=0,"",SALIDAS!V5)</f>
        <v>1817</v>
      </c>
      <c r="W4" s="62">
        <f>IF(SALIDAS!W5=0,"",SALIDAS!W5)</f>
        <v>2</v>
      </c>
      <c r="X4" s="61">
        <f>IF(SALIDAS!Z5=0,"",SALIDAS!Z5)</f>
        <v>0.25</v>
      </c>
      <c r="Y4" s="63">
        <f>IF(SALIDAS!AA5=0,"",SALIDAS!AA5)</f>
        <v>67</v>
      </c>
      <c r="Z4" s="63" t="str">
        <f>IF(SALIDAS!AB5=0,"",SALIDAS!AB5)</f>
        <v>L6A</v>
      </c>
      <c r="AA4" s="63">
        <f>IF(SALIDAS!AC5=0,"",SALIDAS!AC5)</f>
        <v>3554</v>
      </c>
      <c r="AB4" s="63">
        <f>IF(SALIDAS!AD5=0,"",SALIDAS!AD5)</f>
        <v>2</v>
      </c>
      <c r="AC4" s="61">
        <f>IF(SALIDAS!AG5=0,"",SALIDAS!AG5)</f>
        <v>0.25</v>
      </c>
      <c r="AD4" s="62">
        <f>IF(SALIDAS!AH5=0,"",SALIDAS!AH5)</f>
        <v>65</v>
      </c>
      <c r="AE4" s="62" t="str">
        <f>IF(SALIDAS!AI5=0,"",SALIDAS!AI5)</f>
        <v>L6A</v>
      </c>
      <c r="AF4" s="62">
        <f>IF(SALIDAS!AJ5=0,"",SALIDAS!AJ5)</f>
        <v>3850</v>
      </c>
      <c r="AG4" s="62">
        <f>IF(SALIDAS!AK5=0,"",SALIDAS!AK5)</f>
        <v>2</v>
      </c>
      <c r="AH4" s="91">
        <f>IF(SALIDAS!P5="","NO",SALIDAS!P5)</f>
        <v>886</v>
      </c>
      <c r="AI4" s="92" t="str">
        <f>IF(ISNA(VLOOKUP(AH4,$AV$4:$AX$47,3,FALSE)),"SI",(VLOOKUP(AH4,$AV$4:$AX$47,3,FALSE)))</f>
        <v>SI</v>
      </c>
      <c r="AJ4" s="93" t="str">
        <f>IF(ISNA(VLOOKUP(AH4,$Q$4:$R$47,2,FALSE)),"SI",(VLOOKUP(AH4,$Q$4:$R$47,2,FALSE)))</f>
        <v>SI</v>
      </c>
      <c r="AK4" s="93" t="str">
        <f>IF(ISNA(VLOOKUP(AH4,$N$4:$R$47,5,FALSE)),"SI",(VLOOKUP(AH4,$N$4:$R$47,5,FALSE)))</f>
        <v>SI</v>
      </c>
      <c r="AL4" s="94" t="str">
        <f>IF(AH4="NO","NO",IF(AI4="NO","NO",IF(AJ4="NO","NO",IF(AK4="NO","NO","SI"))))</f>
        <v>SI</v>
      </c>
      <c r="AM4" s="95">
        <f>IF(AL4="NO","",RANK(AN4,$AN$4:$AN$303,1))</f>
        <v>1</v>
      </c>
      <c r="AN4" s="96">
        <f>IF(AL4="NO","",AH4)</f>
        <v>886</v>
      </c>
      <c r="AO4" s="85">
        <f>M4</f>
        <v>3850</v>
      </c>
      <c r="AP4" s="38" t="str">
        <f>IF(IF(ISNA(VLOOKUP(AO4,$Q$4:$R$47,2,FALSE)),"",VLOOKUP(AO4,$Q$4:$R$47,2,FALSE))="NO","NO","SI")</f>
        <v>SI</v>
      </c>
      <c r="AQ4" s="38" t="str">
        <f>IF(IF(ISNA(VLOOKUP(AO4,$N$4:$R$48,5,FALSE)),"",VLOOKUP(AO4,$N$4:$R$48,5,FALSE))="NO","NO","SI")</f>
        <v>SI</v>
      </c>
      <c r="AR4" s="38" t="str">
        <f>IF(AP4="NO","NO",IF(AQ4="NO","NO","SI"))</f>
        <v>SI</v>
      </c>
      <c r="AS4" s="69">
        <f t="shared" ref="AS4:AS43" si="1">I4</f>
        <v>0.25</v>
      </c>
      <c r="AT4" s="70">
        <f t="shared" ref="AT4:AT43" si="2">J4</f>
        <v>65</v>
      </c>
      <c r="AU4" s="70" t="str">
        <f t="shared" ref="AU4:AU43" si="3">K4</f>
        <v>L6A</v>
      </c>
      <c r="AV4" s="36">
        <f>AO4</f>
        <v>3850</v>
      </c>
      <c r="AW4" s="38" t="str">
        <f>IF(M4="","SI",(IF(N4="","NO","SI")))</f>
        <v>NO</v>
      </c>
      <c r="AX4" s="36" t="str">
        <f>IF(AP4="NO","NO",IF(AQ4="NO","NO",IF(AW4="NO","NO","SI")))</f>
        <v>NO</v>
      </c>
      <c r="BB4" s="422"/>
      <c r="BC4" s="432">
        <v>1815</v>
      </c>
      <c r="BD4" s="423"/>
    </row>
    <row r="5" spans="1:64" ht="12.75" customHeight="1">
      <c r="A5" s="52">
        <f t="shared" ref="A5:A36" si="4">IF(N5="",0,M5)</f>
        <v>0</v>
      </c>
      <c r="B5" s="53">
        <v>1502</v>
      </c>
      <c r="C5" s="66" t="str">
        <f t="shared" si="0"/>
        <v xml:space="preserve"> </v>
      </c>
      <c r="D5" s="67" t="str">
        <f t="shared" si="0"/>
        <v xml:space="preserve"> </v>
      </c>
      <c r="E5" s="68" t="str">
        <f t="shared" si="0"/>
        <v xml:space="preserve"> </v>
      </c>
      <c r="F5" s="54" t="str">
        <f t="shared" ref="F5:F36" si="5">C5</f>
        <v xml:space="preserve"> </v>
      </c>
      <c r="G5" s="52">
        <f t="shared" ref="G5:G36" si="6">M5</f>
        <v>3281</v>
      </c>
      <c r="H5" s="55" t="s">
        <v>59</v>
      </c>
      <c r="I5" s="56">
        <f>SALIDAS!B5</f>
        <v>0.25</v>
      </c>
      <c r="J5" s="57">
        <f>SALIDAS!C5</f>
        <v>15</v>
      </c>
      <c r="K5" s="662" t="str">
        <f>SALIDAS!D5</f>
        <v>S.LAZARO-CASTIÑEIRIÑO + L5</v>
      </c>
      <c r="L5" s="663"/>
      <c r="M5" s="57">
        <f t="shared" ref="M5:M36" si="7">IF($N$2="SI",AF5,IF($O$2="domingo",AF5,IF($O$2="sabado",AA5,V5)))</f>
        <v>3281</v>
      </c>
      <c r="N5" s="58"/>
      <c r="O5" s="59">
        <f t="shared" ref="O5:O58" si="8">IF(ISNA(VLOOKUP(P5,$AM$1:$AN$200,2,FALSE)),"",(VLOOKUP(P5,$AM$1:$AN$200,2,FALSE)))</f>
        <v>1502</v>
      </c>
      <c r="P5" s="52">
        <v>2</v>
      </c>
      <c r="Q5" s="60"/>
      <c r="R5" s="126" t="s">
        <v>59</v>
      </c>
      <c r="S5" s="61">
        <f>IF(SALIDAS!S6=0,"",SALIDAS!S6)</f>
        <v>0.25</v>
      </c>
      <c r="T5" s="62">
        <f>IF(SALIDAS!T6=0,"",SALIDAS!T6)</f>
        <v>49</v>
      </c>
      <c r="U5" s="62" t="str">
        <f>IF(SALIDAS!U6=0,"",SALIDAS!U6)</f>
        <v>S.LAZARO-CASTIÑEIRIÑO + C4</v>
      </c>
      <c r="V5" s="62">
        <f>IF(SALIDAS!V6=0,"",SALIDAS!V6)</f>
        <v>2372</v>
      </c>
      <c r="W5" s="62">
        <f>IF(SALIDAS!W6=0,"",SALIDAS!W6)</f>
        <v>24</v>
      </c>
      <c r="X5" s="61">
        <f>IF(SALIDAS!Z6=0,"",SALIDAS!Z6)</f>
        <v>0.25</v>
      </c>
      <c r="Y5" s="63">
        <f>IF(SALIDAS!AA6=0,"",SALIDAS!AA6)</f>
        <v>41</v>
      </c>
      <c r="Z5" s="63" t="str">
        <f>IF(SALIDAS!AB6=0,"",SALIDAS!AB6)</f>
        <v>S.LAZARO-CASTIÑEIRIÑO + L15</v>
      </c>
      <c r="AA5" s="63">
        <f>IF(SALIDAS!AC6=0,"",SALIDAS!AC6)</f>
        <v>1978</v>
      </c>
      <c r="AB5" s="63">
        <f>IF(SALIDAS!AD6=0,"",SALIDAS!AD6)</f>
        <v>15</v>
      </c>
      <c r="AC5" s="61">
        <f>IF(SALIDAS!AG6=0,"",SALIDAS!AG6)</f>
        <v>0.25</v>
      </c>
      <c r="AD5" s="62">
        <f>IF(SALIDAS!AH6=0,"",SALIDAS!AH6)</f>
        <v>15</v>
      </c>
      <c r="AE5" s="62" t="str">
        <f>IF(SALIDAS!AI6=0,"",SALIDAS!AI6)</f>
        <v>S.LAZARO-CASTIÑEIRIÑO + L5</v>
      </c>
      <c r="AF5" s="62">
        <f>IF(SALIDAS!AJ6=0,"",SALIDAS!AJ6)</f>
        <v>3281</v>
      </c>
      <c r="AG5" s="62">
        <f>IF(SALIDAS!AK6=0,"",SALIDAS!AK6)</f>
        <v>5</v>
      </c>
      <c r="AH5" s="91">
        <f>IF(SALIDAS!P6="","NO",SALIDAS!P6)</f>
        <v>1502</v>
      </c>
      <c r="AI5" s="92" t="str">
        <f t="shared" ref="AI5:AI65" si="9">IF(ISNA(VLOOKUP(AH5,$AV$4:$AX$47,3,FALSE)),"SI",(VLOOKUP(AH5,$AV$4:$AX$47,3,FALSE)))</f>
        <v>SI</v>
      </c>
      <c r="AJ5" s="93" t="str">
        <f t="shared" ref="AJ5:AJ65" si="10">IF(ISNA(VLOOKUP(AH5,$Q$4:$R$47,2,FALSE)),"SI",(VLOOKUP(AH5,$Q$4:$R$47,2,FALSE)))</f>
        <v>SI</v>
      </c>
      <c r="AK5" s="93" t="str">
        <f t="shared" ref="AK5:AK65" si="11">IF(ISNA(VLOOKUP(AH5,$N$4:$R$47,5,FALSE)),"SI",(VLOOKUP(AH5,$N$4:$R$47,5,FALSE)))</f>
        <v>SI</v>
      </c>
      <c r="AL5" s="94" t="str">
        <f t="shared" ref="AL5:AL65" si="12">IF(AH5="NO","NO",IF(AI5="NO","NO",IF(AJ5="NO","NO",IF(AK5="NO","NO","SI"))))</f>
        <v>SI</v>
      </c>
      <c r="AM5" s="95">
        <f t="shared" ref="AM5:AM68" si="13">IF(AL5="NO","",RANK(AN5,$AN$4:$AN$303,1))</f>
        <v>2</v>
      </c>
      <c r="AN5" s="96">
        <f t="shared" ref="AN5:AN50" si="14">IF(AL5="NO","",AH5)</f>
        <v>1502</v>
      </c>
      <c r="AO5" s="85">
        <f t="shared" ref="AO5:AO58" si="15">M5</f>
        <v>3281</v>
      </c>
      <c r="AP5" s="38" t="str">
        <f t="shared" ref="AP5:AP45" si="16">IF(IF(ISNA(VLOOKUP(AO5,$Q$4:$R$47,2,FALSE)),"",VLOOKUP(AO5,$Q$4:$R$47,2,FALSE))="NO","NO","SI")</f>
        <v>SI</v>
      </c>
      <c r="AQ5" s="38" t="str">
        <f t="shared" ref="AQ5:AQ58" si="17">IF(IF(ISNA(VLOOKUP(AO5,$N$4:$R$48,5,FALSE)),"",VLOOKUP(AO5,$N$4:$R$48,5,FALSE))="NO","NO","SI")</f>
        <v>SI</v>
      </c>
      <c r="AR5" s="38" t="str">
        <f t="shared" ref="AR5:AR58" si="18">IF(AP5="NO","NO",IF(AQ5="NO","NO","SI"))</f>
        <v>SI</v>
      </c>
      <c r="AS5" s="69">
        <f t="shared" si="1"/>
        <v>0.25</v>
      </c>
      <c r="AT5" s="70">
        <f t="shared" si="2"/>
        <v>15</v>
      </c>
      <c r="AU5" s="70" t="str">
        <f t="shared" si="3"/>
        <v>S.LAZARO-CASTIÑEIRIÑO + L5</v>
      </c>
      <c r="AV5" s="36">
        <f t="shared" ref="AV5:AV43" si="19">AO5</f>
        <v>3281</v>
      </c>
      <c r="AW5" s="38" t="str">
        <f t="shared" ref="AW5:AW43" si="20">IF(M5="","SI",(IF(N5="","NO","SI")))</f>
        <v>NO</v>
      </c>
      <c r="AX5" s="36" t="str">
        <f t="shared" ref="AX5:AX43" si="21">IF(AP5="NO","NO",IF(AQ5="NO","NO",IF(AW5="NO","NO","SI")))</f>
        <v>NO</v>
      </c>
      <c r="BB5" s="422"/>
      <c r="BC5" s="432">
        <v>1817</v>
      </c>
      <c r="BD5" s="423"/>
      <c r="BL5" s="350"/>
    </row>
    <row r="6" spans="1:64" ht="12.75" customHeight="1">
      <c r="A6" s="52">
        <f t="shared" si="4"/>
        <v>0</v>
      </c>
      <c r="B6" s="53">
        <v>1815</v>
      </c>
      <c r="C6" s="66" t="str">
        <f t="shared" si="0"/>
        <v xml:space="preserve"> </v>
      </c>
      <c r="D6" s="67" t="str">
        <f t="shared" si="0"/>
        <v xml:space="preserve"> </v>
      </c>
      <c r="E6" s="68" t="str">
        <f t="shared" si="0"/>
        <v xml:space="preserve"> </v>
      </c>
      <c r="F6" s="54" t="str">
        <f t="shared" si="5"/>
        <v xml:space="preserve"> </v>
      </c>
      <c r="G6" s="52">
        <f t="shared" si="6"/>
        <v>1815</v>
      </c>
      <c r="H6" s="55" t="s">
        <v>59</v>
      </c>
      <c r="I6" s="56">
        <f>SALIDAS!B6</f>
        <v>0.27083333333333331</v>
      </c>
      <c r="J6" s="57">
        <f>SALIDAS!C6</f>
        <v>67</v>
      </c>
      <c r="K6" s="662" t="str">
        <f>SALIDAS!D6</f>
        <v>L6A</v>
      </c>
      <c r="L6" s="663"/>
      <c r="M6" s="57">
        <f t="shared" si="7"/>
        <v>1815</v>
      </c>
      <c r="N6" s="58"/>
      <c r="O6" s="59">
        <f t="shared" si="8"/>
        <v>1966</v>
      </c>
      <c r="P6" s="52">
        <v>3</v>
      </c>
      <c r="Q6" s="60"/>
      <c r="R6" s="126" t="s">
        <v>59</v>
      </c>
      <c r="S6" s="61">
        <f>IF(SALIDAS!S7=0,"",SALIDAS!S7)</f>
        <v>0.27083333333333331</v>
      </c>
      <c r="T6" s="62">
        <f>IF(SALIDAS!T7=0,"",SALIDAS!T7)</f>
        <v>1</v>
      </c>
      <c r="U6" s="62" t="str">
        <f>IF(SALIDAS!U7=0,"",SALIDAS!U7)</f>
        <v>L1</v>
      </c>
      <c r="V6" s="62">
        <f>IF(SALIDAS!V7=0,"",SALIDAS!V7)</f>
        <v>3308</v>
      </c>
      <c r="W6" s="62">
        <f>IF(SALIDAS!W7=0,"",SALIDAS!W7)</f>
        <v>1</v>
      </c>
      <c r="X6" s="61">
        <f>IF(SALIDAS!Z7=0,"",SALIDAS!Z7)</f>
        <v>0.27083333333333331</v>
      </c>
      <c r="Y6" s="63">
        <f>IF(SALIDAS!AA7=0,"",SALIDAS!AA7)</f>
        <v>71</v>
      </c>
      <c r="Z6" s="63" t="str">
        <f>IF(SALIDAS!AB7=0,"",SALIDAS!AB7)</f>
        <v>L6A</v>
      </c>
      <c r="AA6" s="63">
        <f>IF(SALIDAS!AC7=0,"",SALIDAS!AC7)</f>
        <v>1817</v>
      </c>
      <c r="AB6" s="63">
        <f>IF(SALIDAS!AD7=0,"",SALIDAS!AD7)</f>
        <v>2</v>
      </c>
      <c r="AC6" s="61">
        <f>IF(SALIDAS!AG7=0,"",SALIDAS!AG7)</f>
        <v>0.27083333333333331</v>
      </c>
      <c r="AD6" s="62">
        <f>IF(SALIDAS!AH7=0,"",SALIDAS!AH7)</f>
        <v>67</v>
      </c>
      <c r="AE6" s="62" t="str">
        <f>IF(SALIDAS!AI7=0,"",SALIDAS!AI7)</f>
        <v>L6A</v>
      </c>
      <c r="AF6" s="62">
        <f>IF(SALIDAS!AJ7=0,"",SALIDAS!AJ7)</f>
        <v>1815</v>
      </c>
      <c r="AG6" s="62">
        <f>IF(SALIDAS!AK7=0,"",SALIDAS!AK7)</f>
        <v>2</v>
      </c>
      <c r="AH6" s="91">
        <f>IF(SALIDAS!P7="","NO",SALIDAS!P7)</f>
        <v>1815</v>
      </c>
      <c r="AI6" s="92" t="str">
        <f t="shared" si="9"/>
        <v>NO</v>
      </c>
      <c r="AJ6" s="93" t="str">
        <f t="shared" si="10"/>
        <v>SI</v>
      </c>
      <c r="AK6" s="93" t="str">
        <f t="shared" si="11"/>
        <v>SI</v>
      </c>
      <c r="AL6" s="94" t="str">
        <f t="shared" si="12"/>
        <v>NO</v>
      </c>
      <c r="AM6" s="95" t="str">
        <f t="shared" si="13"/>
        <v/>
      </c>
      <c r="AN6" s="96" t="str">
        <f t="shared" si="14"/>
        <v/>
      </c>
      <c r="AO6" s="85">
        <f t="shared" si="15"/>
        <v>1815</v>
      </c>
      <c r="AP6" s="38" t="str">
        <f t="shared" si="16"/>
        <v>SI</v>
      </c>
      <c r="AQ6" s="38" t="str">
        <f t="shared" si="17"/>
        <v>SI</v>
      </c>
      <c r="AR6" s="38" t="str">
        <f t="shared" si="18"/>
        <v>SI</v>
      </c>
      <c r="AS6" s="69">
        <f t="shared" si="1"/>
        <v>0.27083333333333331</v>
      </c>
      <c r="AT6" s="70">
        <f t="shared" si="2"/>
        <v>67</v>
      </c>
      <c r="AU6" s="70" t="str">
        <f t="shared" si="3"/>
        <v>L6A</v>
      </c>
      <c r="AV6" s="36">
        <f t="shared" si="19"/>
        <v>1815</v>
      </c>
      <c r="AW6" s="38" t="str">
        <f t="shared" si="20"/>
        <v>NO</v>
      </c>
      <c r="AX6" s="36" t="str">
        <f t="shared" si="21"/>
        <v>NO</v>
      </c>
      <c r="BB6" s="422"/>
      <c r="BC6" s="432">
        <v>1917</v>
      </c>
      <c r="BD6" s="423"/>
    </row>
    <row r="7" spans="1:64" ht="12.75" customHeight="1">
      <c r="A7" s="52">
        <f t="shared" si="4"/>
        <v>0</v>
      </c>
      <c r="B7" s="53">
        <v>1817</v>
      </c>
      <c r="C7" s="66" t="str">
        <f t="shared" si="0"/>
        <v xml:space="preserve"> </v>
      </c>
      <c r="D7" s="67" t="str">
        <f t="shared" si="0"/>
        <v xml:space="preserve"> </v>
      </c>
      <c r="E7" s="68" t="str">
        <f t="shared" si="0"/>
        <v xml:space="preserve"> </v>
      </c>
      <c r="F7" s="54" t="str">
        <f t="shared" si="5"/>
        <v xml:space="preserve"> </v>
      </c>
      <c r="G7" s="52">
        <f t="shared" si="6"/>
        <v>2736</v>
      </c>
      <c r="H7" s="55" t="s">
        <v>59</v>
      </c>
      <c r="I7" s="56">
        <f>SALIDAS!B7</f>
        <v>0.29166666666666669</v>
      </c>
      <c r="J7" s="57">
        <f>SALIDAS!C7</f>
        <v>69</v>
      </c>
      <c r="K7" s="662" t="str">
        <f>SALIDAS!D7</f>
        <v>L6A</v>
      </c>
      <c r="L7" s="663"/>
      <c r="M7" s="57">
        <f t="shared" si="7"/>
        <v>2736</v>
      </c>
      <c r="N7" s="58"/>
      <c r="O7" s="59">
        <f t="shared" si="8"/>
        <v>1972</v>
      </c>
      <c r="P7" s="52">
        <v>4</v>
      </c>
      <c r="Q7" s="60"/>
      <c r="R7" s="126" t="s">
        <v>59</v>
      </c>
      <c r="S7" s="61">
        <f>IF(SALIDAS!S8=0,"",SALIDAS!S8)</f>
        <v>0.2673611111111111</v>
      </c>
      <c r="T7" s="62">
        <f>IF(SALIDAS!T8=0,"",SALIDAS!T8)</f>
        <v>45</v>
      </c>
      <c r="U7" s="62" t="str">
        <f>IF(SALIDAS!U8=0,"",SALIDAS!U8)</f>
        <v>C2</v>
      </c>
      <c r="V7" s="62">
        <f>IF(SALIDAS!V8=0,"",SALIDAS!V8)</f>
        <v>3312</v>
      </c>
      <c r="W7" s="62">
        <f>IF(SALIDAS!W8=0,"",SALIDAS!W8)</f>
        <v>22</v>
      </c>
      <c r="X7" s="61">
        <f>IF(SALIDAS!Z8=0,"",SALIDAS!Z8)</f>
        <v>0.28125</v>
      </c>
      <c r="Y7" s="63">
        <f>IF(SALIDAS!AA8=0,"",SALIDAS!AA8)</f>
        <v>33</v>
      </c>
      <c r="Z7" s="63" t="str">
        <f>IF(SALIDAS!AB8=0,"",SALIDAS!AB8)</f>
        <v>C11</v>
      </c>
      <c r="AA7" s="63">
        <f>IF(SALIDAS!AC8=0,"",SALIDAS!AC8)</f>
        <v>2370</v>
      </c>
      <c r="AB7" s="63">
        <f>IF(SALIDAS!AD8=0,"",SALIDAS!AD8)</f>
        <v>11</v>
      </c>
      <c r="AC7" s="61">
        <f>IF(SALIDAS!AG8=0,"",SALIDAS!AG8)</f>
        <v>0.29166666666666669</v>
      </c>
      <c r="AD7" s="62">
        <f>IF(SALIDAS!AH8=0,"",SALIDAS!AH8)</f>
        <v>69</v>
      </c>
      <c r="AE7" s="62" t="str">
        <f>IF(SALIDAS!AI8=0,"",SALIDAS!AI8)</f>
        <v>L6A</v>
      </c>
      <c r="AF7" s="62">
        <f>IF(SALIDAS!AJ8=0,"",SALIDAS!AJ8)</f>
        <v>2736</v>
      </c>
      <c r="AG7" s="62">
        <f>IF(SALIDAS!AK8=0,"",SALIDAS!AK8)</f>
        <v>2</v>
      </c>
      <c r="AH7" s="91">
        <f>IF(SALIDAS!P8="","NO",SALIDAS!P8)</f>
        <v>1817</v>
      </c>
      <c r="AI7" s="92" t="str">
        <f t="shared" si="9"/>
        <v>NO</v>
      </c>
      <c r="AJ7" s="93" t="str">
        <f t="shared" si="10"/>
        <v>SI</v>
      </c>
      <c r="AK7" s="93" t="str">
        <f t="shared" si="11"/>
        <v>SI</v>
      </c>
      <c r="AL7" s="94" t="str">
        <f t="shared" si="12"/>
        <v>NO</v>
      </c>
      <c r="AM7" s="95" t="str">
        <f t="shared" si="13"/>
        <v/>
      </c>
      <c r="AN7" s="96" t="str">
        <f t="shared" si="14"/>
        <v/>
      </c>
      <c r="AO7" s="85">
        <f t="shared" si="15"/>
        <v>2736</v>
      </c>
      <c r="AP7" s="38" t="str">
        <f t="shared" si="16"/>
        <v>SI</v>
      </c>
      <c r="AQ7" s="38" t="str">
        <f t="shared" si="17"/>
        <v>SI</v>
      </c>
      <c r="AR7" s="38" t="str">
        <f t="shared" si="18"/>
        <v>SI</v>
      </c>
      <c r="AS7" s="69">
        <f t="shared" si="1"/>
        <v>0.29166666666666669</v>
      </c>
      <c r="AT7" s="70">
        <f t="shared" si="2"/>
        <v>69</v>
      </c>
      <c r="AU7" s="70" t="str">
        <f t="shared" si="3"/>
        <v>L6A</v>
      </c>
      <c r="AV7" s="36">
        <f t="shared" si="19"/>
        <v>2736</v>
      </c>
      <c r="AW7" s="38" t="str">
        <f t="shared" si="20"/>
        <v>NO</v>
      </c>
      <c r="AX7" s="36" t="str">
        <f t="shared" si="21"/>
        <v>NO</v>
      </c>
      <c r="BB7" s="422"/>
      <c r="BC7" s="432">
        <v>2368</v>
      </c>
      <c r="BD7" s="423"/>
    </row>
    <row r="8" spans="1:64" ht="12.75" customHeight="1">
      <c r="A8" s="52">
        <f t="shared" si="4"/>
        <v>0</v>
      </c>
      <c r="B8" s="53">
        <v>1966</v>
      </c>
      <c r="C8" s="66" t="str">
        <f t="shared" si="0"/>
        <v xml:space="preserve"> </v>
      </c>
      <c r="D8" s="67" t="str">
        <f t="shared" si="0"/>
        <v xml:space="preserve"> </v>
      </c>
      <c r="E8" s="68" t="str">
        <f t="shared" si="0"/>
        <v xml:space="preserve"> </v>
      </c>
      <c r="F8" s="54" t="str">
        <f t="shared" si="5"/>
        <v xml:space="preserve"> </v>
      </c>
      <c r="G8" s="52">
        <f t="shared" si="6"/>
        <v>3312</v>
      </c>
      <c r="H8" s="55" t="s">
        <v>59</v>
      </c>
      <c r="I8" s="56">
        <f>SALIDAS!B8</f>
        <v>0.2986111111111111</v>
      </c>
      <c r="J8" s="57">
        <f>SALIDAS!C8</f>
        <v>45</v>
      </c>
      <c r="K8" s="662" t="str">
        <f>SALIDAS!D8</f>
        <v>C2</v>
      </c>
      <c r="L8" s="663"/>
      <c r="M8" s="57">
        <f t="shared" si="7"/>
        <v>3312</v>
      </c>
      <c r="N8" s="58"/>
      <c r="O8" s="59">
        <f>IF(ISNA(VLOOKUP(P8,$AM$1:$AN$200,2,FALSE)),"",(VLOOKUP(P8,$AM$1:$AN$200,2,FALSE)))</f>
        <v>1976</v>
      </c>
      <c r="P8" s="52">
        <v>5</v>
      </c>
      <c r="Q8" s="60"/>
      <c r="R8" s="126" t="s">
        <v>59</v>
      </c>
      <c r="S8" s="61">
        <f>IF(SALIDAS!S9=0,"",SALIDAS!S9)</f>
        <v>0.27083333333333331</v>
      </c>
      <c r="T8" s="62">
        <f>IF(SALIDAS!T9=0,"",SALIDAS!T9)</f>
        <v>51</v>
      </c>
      <c r="U8" s="62" t="str">
        <f>IF(SALIDAS!U9=0,"",SALIDAS!U9)</f>
        <v>C4</v>
      </c>
      <c r="V8" s="62">
        <f>IF(SALIDAS!V9=0,"",SALIDAS!V9)</f>
        <v>1982</v>
      </c>
      <c r="W8" s="62">
        <f>IF(SALIDAS!W9=0,"",SALIDAS!W9)</f>
        <v>24</v>
      </c>
      <c r="X8" s="61">
        <f>IF(SALIDAS!Z9=0,"",SALIDAS!Z9)</f>
        <v>0.29166666666666669</v>
      </c>
      <c r="Y8" s="63">
        <f>IF(SALIDAS!AA9=0,"",SALIDAS!AA9)</f>
        <v>57</v>
      </c>
      <c r="Z8" s="63" t="str">
        <f>IF(SALIDAS!AB9=0,"",SALIDAS!AB9)</f>
        <v>P1</v>
      </c>
      <c r="AA8" s="63">
        <f>IF(SALIDAS!AC9=0,"",SALIDAS!AC9)</f>
        <v>2353</v>
      </c>
      <c r="AB8" s="63">
        <f>IF(SALIDAS!AD9=0,"",SALIDAS!AD9)</f>
        <v>31</v>
      </c>
      <c r="AC8" s="61">
        <f>IF(SALIDAS!AG9=0,"",SALIDAS!AG9)</f>
        <v>0.2986111111111111</v>
      </c>
      <c r="AD8" s="62">
        <f>IF(SALIDAS!AH9=0,"",SALIDAS!AH9)</f>
        <v>45</v>
      </c>
      <c r="AE8" s="62" t="str">
        <f>IF(SALIDAS!AI9=0,"",SALIDAS!AI9)</f>
        <v>C2</v>
      </c>
      <c r="AF8" s="62">
        <f>IF(SALIDAS!AJ9=0,"",SALIDAS!AJ9)</f>
        <v>3312</v>
      </c>
      <c r="AG8" s="62">
        <f>IF(SALIDAS!AK9=0,"",SALIDAS!AK9)</f>
        <v>22</v>
      </c>
      <c r="AH8" s="91">
        <f>IF(SALIDAS!P9="","NO",SALIDAS!P9)</f>
        <v>1966</v>
      </c>
      <c r="AI8" s="92" t="str">
        <f t="shared" si="9"/>
        <v>SI</v>
      </c>
      <c r="AJ8" s="93" t="str">
        <f t="shared" si="10"/>
        <v>SI</v>
      </c>
      <c r="AK8" s="93" t="str">
        <f t="shared" si="11"/>
        <v>SI</v>
      </c>
      <c r="AL8" s="94" t="str">
        <f t="shared" si="12"/>
        <v>SI</v>
      </c>
      <c r="AM8" s="95">
        <f t="shared" si="13"/>
        <v>3</v>
      </c>
      <c r="AN8" s="96">
        <f t="shared" si="14"/>
        <v>1966</v>
      </c>
      <c r="AO8" s="85">
        <f t="shared" si="15"/>
        <v>3312</v>
      </c>
      <c r="AP8" s="38" t="str">
        <f t="shared" si="16"/>
        <v>SI</v>
      </c>
      <c r="AQ8" s="38" t="str">
        <f t="shared" si="17"/>
        <v>SI</v>
      </c>
      <c r="AR8" s="38" t="str">
        <f t="shared" si="18"/>
        <v>SI</v>
      </c>
      <c r="AS8" s="69">
        <f t="shared" si="1"/>
        <v>0.2986111111111111</v>
      </c>
      <c r="AT8" s="70">
        <f t="shared" si="2"/>
        <v>45</v>
      </c>
      <c r="AU8" s="70" t="str">
        <f t="shared" si="3"/>
        <v>C2</v>
      </c>
      <c r="AV8" s="36">
        <f t="shared" si="19"/>
        <v>3312</v>
      </c>
      <c r="AW8" s="38" t="str">
        <f t="shared" si="20"/>
        <v>NO</v>
      </c>
      <c r="AX8" s="36" t="str">
        <f t="shared" si="21"/>
        <v>NO</v>
      </c>
      <c r="BB8" s="422"/>
      <c r="BC8" s="432">
        <v>2370</v>
      </c>
      <c r="BD8" s="423"/>
    </row>
    <row r="9" spans="1:64" ht="12.75" customHeight="1">
      <c r="A9" s="52">
        <f t="shared" si="4"/>
        <v>0</v>
      </c>
      <c r="B9" s="53">
        <v>1972</v>
      </c>
      <c r="C9" s="66" t="str">
        <f t="shared" si="0"/>
        <v xml:space="preserve"> </v>
      </c>
      <c r="D9" s="67" t="str">
        <f t="shared" si="0"/>
        <v xml:space="preserve"> </v>
      </c>
      <c r="E9" s="68" t="str">
        <f t="shared" si="0"/>
        <v xml:space="preserve"> </v>
      </c>
      <c r="F9" s="54" t="str">
        <f t="shared" si="5"/>
        <v xml:space="preserve"> </v>
      </c>
      <c r="G9" s="52">
        <f t="shared" si="6"/>
        <v>1817</v>
      </c>
      <c r="H9" s="55" t="s">
        <v>59</v>
      </c>
      <c r="I9" s="56">
        <f>SALIDAS!B9</f>
        <v>0.3125</v>
      </c>
      <c r="J9" s="57">
        <f>SALIDAS!C9</f>
        <v>71</v>
      </c>
      <c r="K9" s="662" t="str">
        <f>SALIDAS!D9</f>
        <v>L6A</v>
      </c>
      <c r="L9" s="663"/>
      <c r="M9" s="57">
        <f t="shared" si="7"/>
        <v>1817</v>
      </c>
      <c r="N9" s="58"/>
      <c r="O9" s="59">
        <f t="shared" si="8"/>
        <v>1978</v>
      </c>
      <c r="P9" s="52">
        <v>6</v>
      </c>
      <c r="Q9" s="60"/>
      <c r="R9" s="126" t="s">
        <v>59</v>
      </c>
      <c r="S9" s="61">
        <f>IF(SALIDAS!S10=0,"",SALIDAS!S10)</f>
        <v>0.27083333333333331</v>
      </c>
      <c r="T9" s="62">
        <f>IF(SALIDAS!T10=0,"",SALIDAS!T10)</f>
        <v>67</v>
      </c>
      <c r="U9" s="62" t="str">
        <f>IF(SALIDAS!U10=0,"",SALIDAS!U10)</f>
        <v>L6A</v>
      </c>
      <c r="V9" s="62">
        <f>IF(SALIDAS!V10=0,"",SALIDAS!V10)</f>
        <v>1815</v>
      </c>
      <c r="W9" s="62">
        <f>IF(SALIDAS!W10=0,"",SALIDAS!W10)</f>
        <v>2</v>
      </c>
      <c r="X9" s="61">
        <f>IF(SALIDAS!Z10=0,"",SALIDAS!Z10)</f>
        <v>0.29166666666666669</v>
      </c>
      <c r="Y9" s="63">
        <f>IF(SALIDAS!AA10=0,"",SALIDAS!AA10)</f>
        <v>61</v>
      </c>
      <c r="Z9" s="63" t="str">
        <f>IF(SALIDAS!AB10=0,"",SALIDAS!AB10)</f>
        <v>P2</v>
      </c>
      <c r="AA9" s="63">
        <f>IF(SALIDAS!AC10=0,"",SALIDAS!AC10)</f>
        <v>2339</v>
      </c>
      <c r="AB9" s="63">
        <f>IF(SALIDAS!AD10=0,"",SALIDAS!AD10)</f>
        <v>32</v>
      </c>
      <c r="AC9" s="61">
        <f>IF(SALIDAS!AG10=0,"",SALIDAS!AG10)</f>
        <v>0.3125</v>
      </c>
      <c r="AD9" s="62">
        <f>IF(SALIDAS!AH10=0,"",SALIDAS!AH10)</f>
        <v>71</v>
      </c>
      <c r="AE9" s="62" t="str">
        <f>IF(SALIDAS!AI10=0,"",SALIDAS!AI10)</f>
        <v>L6A</v>
      </c>
      <c r="AF9" s="62">
        <f>IF(SALIDAS!AJ10=0,"",SALIDAS!AJ10)</f>
        <v>1817</v>
      </c>
      <c r="AG9" s="62">
        <f>IF(SALIDAS!AK10=0,"",SALIDAS!AK10)</f>
        <v>2</v>
      </c>
      <c r="AH9" s="91">
        <f>IF(SALIDAS!P10="","NO",SALIDAS!P10)</f>
        <v>1972</v>
      </c>
      <c r="AI9" s="92" t="str">
        <f t="shared" si="9"/>
        <v>SI</v>
      </c>
      <c r="AJ9" s="93" t="str">
        <f t="shared" si="10"/>
        <v>SI</v>
      </c>
      <c r="AK9" s="93" t="str">
        <f t="shared" si="11"/>
        <v>SI</v>
      </c>
      <c r="AL9" s="94" t="str">
        <f t="shared" si="12"/>
        <v>SI</v>
      </c>
      <c r="AM9" s="95">
        <f t="shared" si="13"/>
        <v>4</v>
      </c>
      <c r="AN9" s="96">
        <f t="shared" si="14"/>
        <v>1972</v>
      </c>
      <c r="AO9" s="85">
        <f t="shared" si="15"/>
        <v>1817</v>
      </c>
      <c r="AP9" s="38" t="str">
        <f>IF(IF(ISNA(VLOOKUP(AO9,$Q$4:$R$47,2,FALSE)),"",VLOOKUP(AO9,$Q$4:$R$47,2,FALSE))="NO","NO","SI")</f>
        <v>SI</v>
      </c>
      <c r="AQ9" s="38" t="str">
        <f>IF(IF(ISNA(VLOOKUP(AO9,$N$4:$R$48,5,FALSE)),"",VLOOKUP(AO9,$N$4:$R$48,5,FALSE))="NO","NO","SI")</f>
        <v>SI</v>
      </c>
      <c r="AR9" s="38" t="str">
        <f t="shared" si="18"/>
        <v>SI</v>
      </c>
      <c r="AS9" s="69">
        <f t="shared" si="1"/>
        <v>0.3125</v>
      </c>
      <c r="AT9" s="70">
        <f t="shared" si="2"/>
        <v>71</v>
      </c>
      <c r="AU9" s="70" t="str">
        <f t="shared" si="3"/>
        <v>L6A</v>
      </c>
      <c r="AV9" s="36">
        <f t="shared" si="19"/>
        <v>1817</v>
      </c>
      <c r="AW9" s="38" t="str">
        <f t="shared" si="20"/>
        <v>NO</v>
      </c>
      <c r="AX9" s="36" t="str">
        <f t="shared" si="21"/>
        <v>NO</v>
      </c>
      <c r="BB9" s="422"/>
      <c r="BC9" s="432">
        <v>2372</v>
      </c>
      <c r="BD9" s="423"/>
    </row>
    <row r="10" spans="1:64" ht="12.75" customHeight="1">
      <c r="A10" s="52">
        <f t="shared" si="4"/>
        <v>0</v>
      </c>
      <c r="B10" s="53">
        <v>1976</v>
      </c>
      <c r="C10" s="66" t="str">
        <f t="shared" si="0"/>
        <v xml:space="preserve"> </v>
      </c>
      <c r="D10" s="67" t="str">
        <f t="shared" si="0"/>
        <v xml:space="preserve"> </v>
      </c>
      <c r="E10" s="68" t="str">
        <f t="shared" si="0"/>
        <v xml:space="preserve"> </v>
      </c>
      <c r="F10" s="54" t="str">
        <f t="shared" si="5"/>
        <v xml:space="preserve"> </v>
      </c>
      <c r="G10" s="52">
        <f t="shared" si="6"/>
        <v>3308</v>
      </c>
      <c r="H10" s="55" t="s">
        <v>59</v>
      </c>
      <c r="I10" s="56">
        <f>SALIDAS!B10</f>
        <v>0.30555555555555552</v>
      </c>
      <c r="J10" s="57">
        <f>SALIDAS!C10</f>
        <v>1</v>
      </c>
      <c r="K10" s="662" t="str">
        <f>SALIDAS!D10</f>
        <v>L1</v>
      </c>
      <c r="L10" s="663"/>
      <c r="M10" s="57">
        <f t="shared" si="7"/>
        <v>3308</v>
      </c>
      <c r="N10" s="58"/>
      <c r="O10" s="59">
        <f t="shared" si="8"/>
        <v>1982</v>
      </c>
      <c r="P10" s="52">
        <v>7</v>
      </c>
      <c r="Q10" s="60"/>
      <c r="R10" s="126" t="s">
        <v>59</v>
      </c>
      <c r="S10" s="61">
        <f>IF(SALIDAS!S11=0,"",SALIDAS!S11)</f>
        <v>0.27777777777777779</v>
      </c>
      <c r="T10" s="62">
        <f>IF(SALIDAS!T11=0,"",SALIDAS!T11)</f>
        <v>17</v>
      </c>
      <c r="U10" s="62" t="str">
        <f>IF(SALIDAS!U11=0,"",SALIDAS!U11)</f>
        <v>L5</v>
      </c>
      <c r="V10" s="62">
        <f>IF(SALIDAS!V11=0,"",SALIDAS!V11)</f>
        <v>2370</v>
      </c>
      <c r="W10" s="62">
        <f>IF(SALIDAS!W11=0,"",SALIDAS!W11)</f>
        <v>5</v>
      </c>
      <c r="X10" s="61">
        <f>IF(SALIDAS!Z11=0,"",SALIDAS!Z11)</f>
        <v>0.29166666666666669</v>
      </c>
      <c r="Y10" s="63">
        <f>IF(SALIDAS!AA11=0,"",SALIDAS!AA11)</f>
        <v>75</v>
      </c>
      <c r="Z10" s="63" t="str">
        <f>IF(SALIDAS!AB11=0,"",SALIDAS!AB11)</f>
        <v>L6A</v>
      </c>
      <c r="AA10" s="63">
        <f>IF(SALIDAS!AC11=0,"",SALIDAS!AC11)</f>
        <v>2736</v>
      </c>
      <c r="AB10" s="63">
        <f>IF(SALIDAS!AD11=0,"",SALIDAS!AD11)</f>
        <v>2</v>
      </c>
      <c r="AC10" s="61">
        <f>IF(SALIDAS!AG11=0,"",SALIDAS!AG11)</f>
        <v>0.30555555555555552</v>
      </c>
      <c r="AD10" s="62">
        <f>IF(SALIDAS!AH11=0,"",SALIDAS!AH11)</f>
        <v>1</v>
      </c>
      <c r="AE10" s="62" t="str">
        <f>IF(SALIDAS!AI11=0,"",SALIDAS!AI11)</f>
        <v>L1</v>
      </c>
      <c r="AF10" s="62">
        <f>IF(SALIDAS!AJ11=0,"",SALIDAS!AJ11)</f>
        <v>3308</v>
      </c>
      <c r="AG10" s="62">
        <f>IF(SALIDAS!AK11=0,"",SALIDAS!AK11)</f>
        <v>1</v>
      </c>
      <c r="AH10" s="91">
        <f>IF(SALIDAS!P11="","NO",SALIDAS!P11)</f>
        <v>1976</v>
      </c>
      <c r="AI10" s="92" t="str">
        <f t="shared" si="9"/>
        <v>SI</v>
      </c>
      <c r="AJ10" s="93" t="str">
        <f t="shared" si="10"/>
        <v>SI</v>
      </c>
      <c r="AK10" s="93" t="str">
        <f t="shared" si="11"/>
        <v>SI</v>
      </c>
      <c r="AL10" s="94" t="str">
        <f t="shared" si="12"/>
        <v>SI</v>
      </c>
      <c r="AM10" s="95">
        <f t="shared" si="13"/>
        <v>5</v>
      </c>
      <c r="AN10" s="96">
        <f t="shared" si="14"/>
        <v>1976</v>
      </c>
      <c r="AO10" s="85">
        <f t="shared" si="15"/>
        <v>3308</v>
      </c>
      <c r="AP10" s="38" t="str">
        <f t="shared" si="16"/>
        <v>SI</v>
      </c>
      <c r="AQ10" s="38" t="str">
        <f t="shared" si="17"/>
        <v>SI</v>
      </c>
      <c r="AR10" s="38" t="str">
        <f t="shared" si="18"/>
        <v>SI</v>
      </c>
      <c r="AS10" s="69">
        <f t="shared" si="1"/>
        <v>0.30555555555555552</v>
      </c>
      <c r="AT10" s="70">
        <f t="shared" si="2"/>
        <v>1</v>
      </c>
      <c r="AU10" s="70" t="str">
        <f t="shared" si="3"/>
        <v>L1</v>
      </c>
      <c r="AV10" s="36">
        <f t="shared" si="19"/>
        <v>3308</v>
      </c>
      <c r="AW10" s="38" t="str">
        <f t="shared" si="20"/>
        <v>NO</v>
      </c>
      <c r="AX10" s="36" t="str">
        <f t="shared" si="21"/>
        <v>NO</v>
      </c>
      <c r="BB10" s="422"/>
      <c r="BC10" s="432">
        <v>2374</v>
      </c>
      <c r="BD10" s="423"/>
    </row>
    <row r="11" spans="1:64" ht="12.75" customHeight="1">
      <c r="A11" s="52">
        <f t="shared" si="4"/>
        <v>0</v>
      </c>
      <c r="B11" s="53">
        <v>1978</v>
      </c>
      <c r="C11" s="66" t="str">
        <f t="shared" si="0"/>
        <v xml:space="preserve"> </v>
      </c>
      <c r="D11" s="67" t="str">
        <f t="shared" si="0"/>
        <v xml:space="preserve"> </v>
      </c>
      <c r="E11" s="68" t="str">
        <f t="shared" si="0"/>
        <v xml:space="preserve"> </v>
      </c>
      <c r="F11" s="54" t="str">
        <f t="shared" si="5"/>
        <v xml:space="preserve"> </v>
      </c>
      <c r="G11" s="52">
        <f t="shared" si="6"/>
        <v>1996</v>
      </c>
      <c r="H11" s="55" t="s">
        <v>59</v>
      </c>
      <c r="I11" s="56">
        <f>SALIDAS!B11</f>
        <v>0.3125</v>
      </c>
      <c r="J11" s="57">
        <f>SALIDAS!C11</f>
        <v>61</v>
      </c>
      <c r="K11" s="662" t="str">
        <f>SALIDAS!D11</f>
        <v>P1+P2</v>
      </c>
      <c r="L11" s="663"/>
      <c r="M11" s="57">
        <f t="shared" si="7"/>
        <v>1996</v>
      </c>
      <c r="N11" s="58"/>
      <c r="O11" s="59">
        <f t="shared" si="8"/>
        <v>1984</v>
      </c>
      <c r="P11" s="52">
        <v>8</v>
      </c>
      <c r="Q11" s="60"/>
      <c r="R11" s="126" t="s">
        <v>59</v>
      </c>
      <c r="S11" s="61">
        <f>IF(SALIDAS!S12=0,"",SALIDAS!S12)</f>
        <v>0.28125</v>
      </c>
      <c r="T11" s="62">
        <f>IF(SALIDAS!T12=0,"",SALIDAS!T12)</f>
        <v>29</v>
      </c>
      <c r="U11" s="62" t="str">
        <f>IF(SALIDAS!U12=0,"",SALIDAS!U12)</f>
        <v>C11</v>
      </c>
      <c r="V11" s="62">
        <f>IF(SALIDAS!V12=0,"",SALIDAS!V12)</f>
        <v>3554</v>
      </c>
      <c r="W11" s="62">
        <f>IF(SALIDAS!W12=0,"",SALIDAS!W12)</f>
        <v>11</v>
      </c>
      <c r="X11" s="61">
        <f>IF(SALIDAS!Z12=0,"",SALIDAS!Z12)</f>
        <v>0.29166666666666669</v>
      </c>
      <c r="Y11" s="63">
        <f>IF(SALIDAS!AA12=0,"",SALIDAS!AA12)</f>
        <v>15</v>
      </c>
      <c r="Z11" s="63" t="str">
        <f>IF(SALIDAS!AB12=0,"",SALIDAS!AB12)</f>
        <v>L5</v>
      </c>
      <c r="AA11" s="63">
        <f>IF(SALIDAS!AC12=0,"",SALIDAS!AC12)</f>
        <v>3281</v>
      </c>
      <c r="AB11" s="63">
        <f>IF(SALIDAS!AD12=0,"",SALIDAS!AD12)</f>
        <v>5</v>
      </c>
      <c r="AC11" s="61">
        <f>IF(SALIDAS!AG12=0,"",SALIDAS!AG12)</f>
        <v>0.3125</v>
      </c>
      <c r="AD11" s="62">
        <f>IF(SALIDAS!AH12=0,"",SALIDAS!AH12)</f>
        <v>61</v>
      </c>
      <c r="AE11" s="62" t="str">
        <f>IF(SALIDAS!AI12=0,"",SALIDAS!AI12)</f>
        <v>P1+P2</v>
      </c>
      <c r="AF11" s="62">
        <f>IF(SALIDAS!AJ12=0,"",SALIDAS!AJ12)</f>
        <v>1996</v>
      </c>
      <c r="AG11" s="62">
        <f>IF(SALIDAS!AK12=0,"",SALIDAS!AK12)</f>
        <v>32</v>
      </c>
      <c r="AH11" s="91">
        <f>IF(SALIDAS!P12="","NO",SALIDAS!P12)</f>
        <v>1978</v>
      </c>
      <c r="AI11" s="92" t="str">
        <f t="shared" si="9"/>
        <v>SI</v>
      </c>
      <c r="AJ11" s="93" t="str">
        <f t="shared" si="10"/>
        <v>SI</v>
      </c>
      <c r="AK11" s="93" t="str">
        <f t="shared" si="11"/>
        <v>SI</v>
      </c>
      <c r="AL11" s="94" t="str">
        <f t="shared" si="12"/>
        <v>SI</v>
      </c>
      <c r="AM11" s="95">
        <f t="shared" si="13"/>
        <v>6</v>
      </c>
      <c r="AN11" s="96">
        <f t="shared" si="14"/>
        <v>1978</v>
      </c>
      <c r="AO11" s="85">
        <f t="shared" si="15"/>
        <v>1996</v>
      </c>
      <c r="AP11" s="38" t="str">
        <f t="shared" si="16"/>
        <v>SI</v>
      </c>
      <c r="AQ11" s="38" t="str">
        <f t="shared" si="17"/>
        <v>SI</v>
      </c>
      <c r="AR11" s="38" t="str">
        <f t="shared" si="18"/>
        <v>SI</v>
      </c>
      <c r="AS11" s="69">
        <f t="shared" si="1"/>
        <v>0.3125</v>
      </c>
      <c r="AT11" s="70">
        <f t="shared" si="2"/>
        <v>61</v>
      </c>
      <c r="AU11" s="70" t="str">
        <f t="shared" si="3"/>
        <v>P1+P2</v>
      </c>
      <c r="AV11" s="36">
        <f t="shared" si="19"/>
        <v>1996</v>
      </c>
      <c r="AW11" s="38" t="str">
        <f t="shared" si="20"/>
        <v>NO</v>
      </c>
      <c r="AX11" s="36" t="str">
        <f t="shared" si="21"/>
        <v>NO</v>
      </c>
      <c r="BB11" s="422"/>
      <c r="BC11" s="432">
        <v>2376</v>
      </c>
      <c r="BD11" s="423"/>
    </row>
    <row r="12" spans="1:64" ht="12.75" customHeight="1">
      <c r="A12" s="52">
        <f t="shared" si="4"/>
        <v>0</v>
      </c>
      <c r="B12" s="53">
        <v>1982</v>
      </c>
      <c r="C12" s="66" t="str">
        <f t="shared" si="0"/>
        <v xml:space="preserve"> </v>
      </c>
      <c r="D12" s="67" t="str">
        <f t="shared" si="0"/>
        <v xml:space="preserve"> </v>
      </c>
      <c r="E12" s="68" t="str">
        <f t="shared" si="0"/>
        <v xml:space="preserve"> </v>
      </c>
      <c r="F12" s="54" t="str">
        <f t="shared" si="5"/>
        <v xml:space="preserve"> </v>
      </c>
      <c r="G12" s="52">
        <f t="shared" si="6"/>
        <v>3277</v>
      </c>
      <c r="H12" s="55" t="s">
        <v>59</v>
      </c>
      <c r="I12" s="56">
        <f>SALIDAS!B12</f>
        <v>0.3125</v>
      </c>
      <c r="J12" s="57">
        <f>SALIDAS!C12</f>
        <v>19</v>
      </c>
      <c r="K12" s="662" t="str">
        <f>SALIDAS!D12</f>
        <v>L5</v>
      </c>
      <c r="L12" s="663"/>
      <c r="M12" s="57">
        <f t="shared" si="7"/>
        <v>3277</v>
      </c>
      <c r="N12" s="58"/>
      <c r="O12" s="59">
        <f t="shared" si="8"/>
        <v>1986</v>
      </c>
      <c r="P12" s="52">
        <v>9</v>
      </c>
      <c r="Q12" s="60"/>
      <c r="R12" s="126" t="s">
        <v>59</v>
      </c>
      <c r="S12" s="61">
        <f>IF(SALIDAS!S13=0,"",SALIDAS!S13)</f>
        <v>0.28125</v>
      </c>
      <c r="T12" s="62">
        <f>IF(SALIDAS!T13=0,"",SALIDAS!T13)</f>
        <v>47</v>
      </c>
      <c r="U12" s="62" t="str">
        <f>IF(SALIDAS!U13=0,"",SALIDAS!U13)</f>
        <v>C2</v>
      </c>
      <c r="V12" s="62">
        <f>IF(SALIDAS!V13=0,"",SALIDAS!V13)</f>
        <v>1990</v>
      </c>
      <c r="W12" s="62">
        <f>IF(SALIDAS!W13=0,"",SALIDAS!W13)</f>
        <v>22</v>
      </c>
      <c r="X12" s="61">
        <f>IF(SALIDAS!Z13=0,"",SALIDAS!Z13)</f>
        <v>0.29166666666666669</v>
      </c>
      <c r="Y12" s="63">
        <f>IF(SALIDAS!AA13=0,"",SALIDAS!AA13)</f>
        <v>29</v>
      </c>
      <c r="Z12" s="63" t="str">
        <f>IF(SALIDAS!AB13=0,"",SALIDAS!AB13)</f>
        <v>C11</v>
      </c>
      <c r="AA12" s="63">
        <f>IF(SALIDAS!AC13=0,"",SALIDAS!AC13)</f>
        <v>2424</v>
      </c>
      <c r="AB12" s="63">
        <f>IF(SALIDAS!AD13=0,"",SALIDAS!AD13)</f>
        <v>11</v>
      </c>
      <c r="AC12" s="61">
        <f>IF(SALIDAS!AG13=0,"",SALIDAS!AG13)</f>
        <v>0.3125</v>
      </c>
      <c r="AD12" s="62">
        <f>IF(SALIDAS!AH13=0,"",SALIDAS!AH13)</f>
        <v>19</v>
      </c>
      <c r="AE12" s="62" t="str">
        <f>IF(SALIDAS!AI13=0,"",SALIDAS!AI13)</f>
        <v>L5</v>
      </c>
      <c r="AF12" s="62">
        <f>IF(SALIDAS!AJ13=0,"",SALIDAS!AJ13)</f>
        <v>3277</v>
      </c>
      <c r="AG12" s="62">
        <f>IF(SALIDAS!AK13=0,"",SALIDAS!AK13)</f>
        <v>5</v>
      </c>
      <c r="AH12" s="91">
        <f>IF(SALIDAS!P13="","NO",SALIDAS!P13)</f>
        <v>1982</v>
      </c>
      <c r="AI12" s="92" t="str">
        <f t="shared" si="9"/>
        <v>SI</v>
      </c>
      <c r="AJ12" s="93" t="str">
        <f t="shared" si="10"/>
        <v>SI</v>
      </c>
      <c r="AK12" s="93" t="str">
        <f t="shared" si="11"/>
        <v>SI</v>
      </c>
      <c r="AL12" s="94" t="str">
        <f t="shared" si="12"/>
        <v>SI</v>
      </c>
      <c r="AM12" s="95">
        <f t="shared" si="13"/>
        <v>7</v>
      </c>
      <c r="AN12" s="96">
        <f t="shared" si="14"/>
        <v>1982</v>
      </c>
      <c r="AO12" s="85">
        <f t="shared" si="15"/>
        <v>3277</v>
      </c>
      <c r="AP12" s="38" t="str">
        <f t="shared" si="16"/>
        <v>SI</v>
      </c>
      <c r="AQ12" s="38" t="str">
        <f t="shared" si="17"/>
        <v>SI</v>
      </c>
      <c r="AR12" s="38" t="str">
        <f t="shared" si="18"/>
        <v>SI</v>
      </c>
      <c r="AS12" s="69">
        <f t="shared" si="1"/>
        <v>0.3125</v>
      </c>
      <c r="AT12" s="70">
        <f t="shared" si="2"/>
        <v>19</v>
      </c>
      <c r="AU12" s="70" t="str">
        <f t="shared" si="3"/>
        <v>L5</v>
      </c>
      <c r="AV12" s="36">
        <f t="shared" si="19"/>
        <v>3277</v>
      </c>
      <c r="AW12" s="38" t="str">
        <f>IF(M12="","SI",(IF(N12="","NO","SI")))</f>
        <v>NO</v>
      </c>
      <c r="AX12" s="36" t="str">
        <f>IF(AP12="NO","NO",IF(AQ12="NO","NO",IF(AW12="NO","NO","SI")))</f>
        <v>NO</v>
      </c>
      <c r="BB12" s="422"/>
      <c r="BC12" s="432">
        <v>2398</v>
      </c>
      <c r="BD12" s="423"/>
    </row>
    <row r="13" spans="1:64" ht="12.75" customHeight="1">
      <c r="A13" s="52">
        <f t="shared" si="4"/>
        <v>0</v>
      </c>
      <c r="B13" s="53">
        <v>1984</v>
      </c>
      <c r="C13" s="66" t="str">
        <f t="shared" si="0"/>
        <v xml:space="preserve"> </v>
      </c>
      <c r="D13" s="67" t="str">
        <f t="shared" si="0"/>
        <v xml:space="preserve"> </v>
      </c>
      <c r="E13" s="68" t="str">
        <f t="shared" si="0"/>
        <v xml:space="preserve"> </v>
      </c>
      <c r="F13" s="54" t="str">
        <f t="shared" si="5"/>
        <v xml:space="preserve"> </v>
      </c>
      <c r="G13" s="52">
        <f t="shared" si="6"/>
        <v>2370</v>
      </c>
      <c r="H13" s="55" t="s">
        <v>59</v>
      </c>
      <c r="I13" s="56">
        <f>SALIDAS!B13</f>
        <v>0.33333333333333331</v>
      </c>
      <c r="J13" s="57">
        <f>SALIDAS!C13</f>
        <v>59</v>
      </c>
      <c r="K13" s="662" t="str">
        <f>SALIDAS!D13</f>
        <v>P3</v>
      </c>
      <c r="L13" s="663"/>
      <c r="M13" s="57">
        <f t="shared" si="7"/>
        <v>2370</v>
      </c>
      <c r="N13" s="58"/>
      <c r="O13" s="59">
        <f t="shared" si="8"/>
        <v>1988</v>
      </c>
      <c r="P13" s="52">
        <v>10</v>
      </c>
      <c r="Q13" s="60"/>
      <c r="R13" s="126" t="s">
        <v>59</v>
      </c>
      <c r="S13" s="61">
        <f>IF(SALIDAS!S14=0,"",SALIDAS!S14)</f>
        <v>0.29166666666666669</v>
      </c>
      <c r="T13" s="62">
        <f>IF(SALIDAS!T14=0,"",SALIDAS!T14)</f>
        <v>61</v>
      </c>
      <c r="U13" s="62" t="str">
        <f>IF(SALIDAS!U14=0,"",SALIDAS!U14)</f>
        <v>P2</v>
      </c>
      <c r="V13" s="62">
        <f>IF(SALIDAS!V14=0,"",SALIDAS!V14)</f>
        <v>2339</v>
      </c>
      <c r="W13" s="62">
        <f>IF(SALIDAS!W14=0,"",SALIDAS!W14)</f>
        <v>32</v>
      </c>
      <c r="X13" s="61">
        <f>IF(SALIDAS!Z14=0,"",SALIDAS!Z14)</f>
        <v>0.29166666666666669</v>
      </c>
      <c r="Y13" s="63">
        <f>IF(SALIDAS!AA14=0,"",SALIDAS!AA14)</f>
        <v>37</v>
      </c>
      <c r="Z13" s="63" t="str">
        <f>IF(SALIDAS!AB14=0,"",SALIDAS!AB14)</f>
        <v>L13</v>
      </c>
      <c r="AA13" s="63">
        <f>IF(SALIDAS!AC14=0,"",SALIDAS!AC14)</f>
        <v>1966</v>
      </c>
      <c r="AB13" s="63">
        <f>IF(SALIDAS!AD14=0,"",SALIDAS!AD14)</f>
        <v>13</v>
      </c>
      <c r="AC13" s="61">
        <f>IF(SALIDAS!AG14=0,"",SALIDAS!AG14)</f>
        <v>0.33333333333333331</v>
      </c>
      <c r="AD13" s="62">
        <f>IF(SALIDAS!AH14=0,"",SALIDAS!AH14)</f>
        <v>59</v>
      </c>
      <c r="AE13" s="62" t="str">
        <f>IF(SALIDAS!AI14=0,"",SALIDAS!AI14)</f>
        <v>P3</v>
      </c>
      <c r="AF13" s="62">
        <f>IF(SALIDAS!AJ14=0,"",SALIDAS!AJ14)</f>
        <v>2370</v>
      </c>
      <c r="AG13" s="62">
        <f>IF(SALIDAS!AK14=0,"",SALIDAS!AK14)</f>
        <v>33</v>
      </c>
      <c r="AH13" s="91">
        <f>IF(SALIDAS!P14="","NO",SALIDAS!P14)</f>
        <v>1984</v>
      </c>
      <c r="AI13" s="92" t="str">
        <f t="shared" si="9"/>
        <v>SI</v>
      </c>
      <c r="AJ13" s="93" t="str">
        <f t="shared" si="10"/>
        <v>SI</v>
      </c>
      <c r="AK13" s="93" t="str">
        <f t="shared" si="11"/>
        <v>SI</v>
      </c>
      <c r="AL13" s="94" t="str">
        <f t="shared" si="12"/>
        <v>SI</v>
      </c>
      <c r="AM13" s="95">
        <f t="shared" si="13"/>
        <v>8</v>
      </c>
      <c r="AN13" s="96">
        <f t="shared" si="14"/>
        <v>1984</v>
      </c>
      <c r="AO13" s="85">
        <f t="shared" si="15"/>
        <v>2370</v>
      </c>
      <c r="AP13" s="38" t="str">
        <f t="shared" si="16"/>
        <v>SI</v>
      </c>
      <c r="AQ13" s="38" t="str">
        <f t="shared" si="17"/>
        <v>SI</v>
      </c>
      <c r="AR13" s="38" t="str">
        <f t="shared" si="18"/>
        <v>SI</v>
      </c>
      <c r="AS13" s="69">
        <f t="shared" si="1"/>
        <v>0.33333333333333331</v>
      </c>
      <c r="AT13" s="70">
        <f t="shared" si="2"/>
        <v>59</v>
      </c>
      <c r="AU13" s="70" t="str">
        <f t="shared" si="3"/>
        <v>P3</v>
      </c>
      <c r="AV13" s="36">
        <f t="shared" si="19"/>
        <v>2370</v>
      </c>
      <c r="AW13" s="38" t="str">
        <f t="shared" si="20"/>
        <v>NO</v>
      </c>
      <c r="AX13" s="36" t="str">
        <f t="shared" si="21"/>
        <v>NO</v>
      </c>
      <c r="BB13" s="422"/>
      <c r="BC13" s="432">
        <v>2400</v>
      </c>
      <c r="BD13" s="423"/>
    </row>
    <row r="14" spans="1:64" ht="12.75" customHeight="1">
      <c r="A14" s="52">
        <f t="shared" si="4"/>
        <v>0</v>
      </c>
      <c r="B14" s="53">
        <v>1986</v>
      </c>
      <c r="C14" s="66" t="str">
        <f t="shared" si="0"/>
        <v xml:space="preserve"> </v>
      </c>
      <c r="D14" s="67" t="str">
        <f t="shared" si="0"/>
        <v xml:space="preserve"> </v>
      </c>
      <c r="E14" s="68" t="str">
        <f t="shared" si="0"/>
        <v xml:space="preserve"> </v>
      </c>
      <c r="F14" s="54" t="str">
        <f t="shared" si="5"/>
        <v xml:space="preserve"> </v>
      </c>
      <c r="G14" s="52">
        <f t="shared" si="6"/>
        <v>2376</v>
      </c>
      <c r="H14" s="55" t="s">
        <v>59</v>
      </c>
      <c r="I14" s="56">
        <f>SALIDAS!B14</f>
        <v>0.33333333333333331</v>
      </c>
      <c r="J14" s="57">
        <f>SALIDAS!C14</f>
        <v>11</v>
      </c>
      <c r="K14" s="662" t="str">
        <f>SALIDAS!D14</f>
        <v>L4</v>
      </c>
      <c r="L14" s="663"/>
      <c r="M14" s="57">
        <f t="shared" si="7"/>
        <v>2376</v>
      </c>
      <c r="N14" s="58"/>
      <c r="O14" s="59">
        <f t="shared" si="8"/>
        <v>1990</v>
      </c>
      <c r="P14" s="52">
        <v>11</v>
      </c>
      <c r="Q14" s="60"/>
      <c r="R14" s="126" t="s">
        <v>59</v>
      </c>
      <c r="S14" s="61">
        <f>IF(SALIDAS!S15=0,"",SALIDAS!S15)</f>
        <v>0.29166666666666669</v>
      </c>
      <c r="T14" s="62">
        <f>IF(SALIDAS!T15=0,"",SALIDAS!T15)</f>
        <v>73</v>
      </c>
      <c r="U14" s="62" t="str">
        <f>IF(SALIDAS!U15=0,"",SALIDAS!U15)</f>
        <v>L6</v>
      </c>
      <c r="V14" s="62">
        <f>IF(SALIDAS!V15=0,"",SALIDAS!V15)</f>
        <v>3862</v>
      </c>
      <c r="W14" s="62">
        <f>IF(SALIDAS!W15=0,"",SALIDAS!W15)</f>
        <v>6</v>
      </c>
      <c r="X14" s="61">
        <f>IF(SALIDAS!Z15=0,"",SALIDAS!Z15)</f>
        <v>0.30208333333333331</v>
      </c>
      <c r="Y14" s="63">
        <f>IF(SALIDAS!AA15=0,"",SALIDAS!AA15)</f>
        <v>59</v>
      </c>
      <c r="Z14" s="63" t="str">
        <f>IF(SALIDAS!AB15=0,"",SALIDAS!AB15)</f>
        <v>P3</v>
      </c>
      <c r="AA14" s="63">
        <f>IF(SALIDAS!AC15=0,"",SALIDAS!AC15)</f>
        <v>2376</v>
      </c>
      <c r="AB14" s="63">
        <f>IF(SALIDAS!AD15=0,"",SALIDAS!AD15)</f>
        <v>33</v>
      </c>
      <c r="AC14" s="61">
        <f>IF(SALIDAS!AG15=0,"",SALIDAS!AG15)</f>
        <v>0.33333333333333331</v>
      </c>
      <c r="AD14" s="62">
        <f>IF(SALIDAS!AH15=0,"",SALIDAS!AH15)</f>
        <v>11</v>
      </c>
      <c r="AE14" s="62" t="str">
        <f>IF(SALIDAS!AI15=0,"",SALIDAS!AI15)</f>
        <v>L4</v>
      </c>
      <c r="AF14" s="62">
        <f>IF(SALIDAS!AJ15=0,"",SALIDAS!AJ15)</f>
        <v>2376</v>
      </c>
      <c r="AG14" s="62">
        <f>IF(SALIDAS!AK15=0,"",SALIDAS!AK15)</f>
        <v>4</v>
      </c>
      <c r="AH14" s="91">
        <f>IF(SALIDAS!P15="","NO",SALIDAS!P15)</f>
        <v>1986</v>
      </c>
      <c r="AI14" s="92" t="str">
        <f t="shared" si="9"/>
        <v>SI</v>
      </c>
      <c r="AJ14" s="93" t="str">
        <f t="shared" si="10"/>
        <v>SI</v>
      </c>
      <c r="AK14" s="93" t="str">
        <f t="shared" si="11"/>
        <v>SI</v>
      </c>
      <c r="AL14" s="94" t="str">
        <f t="shared" si="12"/>
        <v>SI</v>
      </c>
      <c r="AM14" s="95">
        <f t="shared" si="13"/>
        <v>9</v>
      </c>
      <c r="AN14" s="96">
        <f t="shared" si="14"/>
        <v>1986</v>
      </c>
      <c r="AO14" s="85">
        <f t="shared" si="15"/>
        <v>2376</v>
      </c>
      <c r="AP14" s="38" t="str">
        <f t="shared" si="16"/>
        <v>SI</v>
      </c>
      <c r="AQ14" s="38" t="str">
        <f t="shared" si="17"/>
        <v>SI</v>
      </c>
      <c r="AR14" s="38" t="str">
        <f t="shared" si="18"/>
        <v>SI</v>
      </c>
      <c r="AS14" s="69">
        <f t="shared" si="1"/>
        <v>0.33333333333333331</v>
      </c>
      <c r="AT14" s="70">
        <f t="shared" si="2"/>
        <v>11</v>
      </c>
      <c r="AU14" s="70" t="str">
        <f t="shared" si="3"/>
        <v>L4</v>
      </c>
      <c r="AV14" s="36">
        <f t="shared" si="19"/>
        <v>2376</v>
      </c>
      <c r="AW14" s="38" t="str">
        <f t="shared" si="20"/>
        <v>NO</v>
      </c>
      <c r="AX14" s="36" t="str">
        <f t="shared" si="21"/>
        <v>NO</v>
      </c>
      <c r="BB14" s="422"/>
      <c r="BC14" s="432">
        <v>2424</v>
      </c>
      <c r="BD14" s="423"/>
    </row>
    <row r="15" spans="1:64" ht="12.75" customHeight="1">
      <c r="A15" s="52">
        <f t="shared" si="4"/>
        <v>0</v>
      </c>
      <c r="B15" s="53">
        <v>1988</v>
      </c>
      <c r="C15" s="66" t="str">
        <f t="shared" si="0"/>
        <v xml:space="preserve"> </v>
      </c>
      <c r="D15" s="67" t="str">
        <f t="shared" si="0"/>
        <v xml:space="preserve"> </v>
      </c>
      <c r="E15" s="68" t="str">
        <f t="shared" si="0"/>
        <v xml:space="preserve"> </v>
      </c>
      <c r="F15" s="54" t="str">
        <f t="shared" si="5"/>
        <v xml:space="preserve"> </v>
      </c>
      <c r="G15" s="52">
        <f t="shared" si="6"/>
        <v>3310</v>
      </c>
      <c r="H15" s="55" t="s">
        <v>59</v>
      </c>
      <c r="I15" s="56">
        <f>SALIDAS!B15</f>
        <v>0.33333333333333331</v>
      </c>
      <c r="J15" s="57">
        <f>SALIDAS!C15</f>
        <v>3</v>
      </c>
      <c r="K15" s="662" t="str">
        <f>SALIDAS!D15</f>
        <v>L1</v>
      </c>
      <c r="L15" s="663"/>
      <c r="M15" s="57">
        <f t="shared" si="7"/>
        <v>3310</v>
      </c>
      <c r="N15" s="58"/>
      <c r="O15" s="59">
        <f t="shared" si="8"/>
        <v>1992</v>
      </c>
      <c r="P15" s="52">
        <v>12</v>
      </c>
      <c r="Q15" s="60"/>
      <c r="R15" s="126" t="s">
        <v>59</v>
      </c>
      <c r="S15" s="61">
        <f>IF(SALIDAS!S16=0,"",SALIDAS!S16)</f>
        <v>0.29166666666666669</v>
      </c>
      <c r="T15" s="62">
        <f>IF(SALIDAS!T16=0,"",SALIDAS!T16)</f>
        <v>15</v>
      </c>
      <c r="U15" s="62" t="str">
        <f>IF(SALIDAS!U16=0,"",SALIDAS!U16)</f>
        <v>L5</v>
      </c>
      <c r="V15" s="62">
        <f>IF(SALIDAS!V16=0,"",SALIDAS!V16)</f>
        <v>3281</v>
      </c>
      <c r="W15" s="62">
        <f>IF(SALIDAS!W16=0,"",SALIDAS!W16)</f>
        <v>5</v>
      </c>
      <c r="X15" s="61">
        <f>IF(SALIDAS!Z16=0,"",SALIDAS!Z16)</f>
        <v>0.29166666666666669</v>
      </c>
      <c r="Y15" s="63">
        <f>IF(SALIDAS!AA16=0,"",SALIDAS!AA16)</f>
        <v>13</v>
      </c>
      <c r="Z15" s="63" t="str">
        <f>IF(SALIDAS!AB16=0,"",SALIDAS!AB16)</f>
        <v>L4</v>
      </c>
      <c r="AA15" s="63">
        <f>IF(SALIDAS!AC16=0,"",SALIDAS!AC16)</f>
        <v>1988</v>
      </c>
      <c r="AB15" s="63">
        <f>IF(SALIDAS!AD16=0,"",SALIDAS!AD16)</f>
        <v>4</v>
      </c>
      <c r="AC15" s="61">
        <f>IF(SALIDAS!AG16=0,"",SALIDAS!AG16)</f>
        <v>0.33333333333333331</v>
      </c>
      <c r="AD15" s="62">
        <f>IF(SALIDAS!AH16=0,"",SALIDAS!AH16)</f>
        <v>3</v>
      </c>
      <c r="AE15" s="62" t="str">
        <f>IF(SALIDAS!AI16=0,"",SALIDAS!AI16)</f>
        <v>L1</v>
      </c>
      <c r="AF15" s="62">
        <f>IF(SALIDAS!AJ16=0,"",SALIDAS!AJ16)</f>
        <v>3310</v>
      </c>
      <c r="AG15" s="62">
        <f>IF(SALIDAS!AK16=0,"",SALIDAS!AK16)</f>
        <v>1</v>
      </c>
      <c r="AH15" s="91">
        <f>IF(SALIDAS!P16="","NO",SALIDAS!P16)</f>
        <v>1988</v>
      </c>
      <c r="AI15" s="92" t="str">
        <f t="shared" si="9"/>
        <v>SI</v>
      </c>
      <c r="AJ15" s="93" t="str">
        <f t="shared" si="10"/>
        <v>SI</v>
      </c>
      <c r="AK15" s="93" t="str">
        <f t="shared" si="11"/>
        <v>SI</v>
      </c>
      <c r="AL15" s="94" t="str">
        <f t="shared" si="12"/>
        <v>SI</v>
      </c>
      <c r="AM15" s="95">
        <f t="shared" si="13"/>
        <v>10</v>
      </c>
      <c r="AN15" s="96">
        <f t="shared" si="14"/>
        <v>1988</v>
      </c>
      <c r="AO15" s="85">
        <f t="shared" si="15"/>
        <v>3310</v>
      </c>
      <c r="AP15" s="38" t="str">
        <f t="shared" si="16"/>
        <v>SI</v>
      </c>
      <c r="AQ15" s="38" t="str">
        <f t="shared" si="17"/>
        <v>SI</v>
      </c>
      <c r="AR15" s="38" t="str">
        <f t="shared" si="18"/>
        <v>SI</v>
      </c>
      <c r="AS15" s="69">
        <f t="shared" si="1"/>
        <v>0.33333333333333331</v>
      </c>
      <c r="AT15" s="70">
        <f t="shared" si="2"/>
        <v>3</v>
      </c>
      <c r="AU15" s="70" t="str">
        <f t="shared" si="3"/>
        <v>L1</v>
      </c>
      <c r="AV15" s="36">
        <f t="shared" si="19"/>
        <v>3310</v>
      </c>
      <c r="AW15" s="38" t="str">
        <f t="shared" si="20"/>
        <v>NO</v>
      </c>
      <c r="AX15" s="36" t="str">
        <f t="shared" si="21"/>
        <v>NO</v>
      </c>
      <c r="BB15" s="422"/>
      <c r="BC15" s="432">
        <v>2649</v>
      </c>
      <c r="BD15" s="423"/>
    </row>
    <row r="16" spans="1:64" ht="12.75" customHeight="1">
      <c r="A16" s="52">
        <f t="shared" si="4"/>
        <v>0</v>
      </c>
      <c r="B16" s="53">
        <v>1990</v>
      </c>
      <c r="C16" s="66" t="str">
        <f t="shared" si="0"/>
        <v xml:space="preserve"> </v>
      </c>
      <c r="D16" s="67" t="str">
        <f t="shared" si="0"/>
        <v xml:space="preserve"> </v>
      </c>
      <c r="E16" s="68" t="str">
        <f t="shared" si="0"/>
        <v xml:space="preserve"> </v>
      </c>
      <c r="F16" s="54" t="str">
        <f t="shared" si="5"/>
        <v xml:space="preserve"> </v>
      </c>
      <c r="G16" s="52">
        <f t="shared" si="6"/>
        <v>2424</v>
      </c>
      <c r="H16" s="55" t="s">
        <v>59</v>
      </c>
      <c r="I16" s="56">
        <f>SALIDAS!B16</f>
        <v>0.33333333333333331</v>
      </c>
      <c r="J16" s="57">
        <f>SALIDAS!C16</f>
        <v>29</v>
      </c>
      <c r="K16" s="662" t="str">
        <f>SALIDAS!D16</f>
        <v>C11</v>
      </c>
      <c r="L16" s="663"/>
      <c r="M16" s="57">
        <f t="shared" si="7"/>
        <v>2424</v>
      </c>
      <c r="N16" s="58"/>
      <c r="O16" s="59">
        <f t="shared" si="8"/>
        <v>1994</v>
      </c>
      <c r="P16" s="52">
        <v>13</v>
      </c>
      <c r="Q16" s="60"/>
      <c r="R16" s="126" t="s">
        <v>59</v>
      </c>
      <c r="S16" s="61">
        <f>IF(SALIDAS!S17=0,"",SALIDAS!S17)</f>
        <v>0.28958333333333336</v>
      </c>
      <c r="T16" s="62">
        <f>IF(SALIDAS!T17=0,"",SALIDAS!T17)</f>
        <v>31</v>
      </c>
      <c r="U16" s="62" t="str">
        <f>IF(SALIDAS!U17=0,"",SALIDAS!U17)</f>
        <v>C11</v>
      </c>
      <c r="V16" s="62">
        <f>IF(SALIDAS!V17=0,"",SALIDAS!V17)</f>
        <v>3566</v>
      </c>
      <c r="W16" s="62">
        <f>IF(SALIDAS!W17=0,"",SALIDAS!W17)</f>
        <v>11</v>
      </c>
      <c r="X16" s="61">
        <f>IF(SALIDAS!Z17=0,"",SALIDAS!Z17)</f>
        <v>0.29166666666666669</v>
      </c>
      <c r="Y16" s="63">
        <f>IF(SALIDAS!AA17=0,"",SALIDAS!AA17)</f>
        <v>65</v>
      </c>
      <c r="Z16" s="63" t="str">
        <f>IF(SALIDAS!AB17=0,"",SALIDAS!AB17)</f>
        <v>L6A</v>
      </c>
      <c r="AA16" s="63">
        <f>IF(SALIDAS!AC17=0,"",SALIDAS!AC17)</f>
        <v>1815</v>
      </c>
      <c r="AB16" s="63">
        <f>IF(SALIDAS!AD17=0,"",SALIDAS!AD17)</f>
        <v>2</v>
      </c>
      <c r="AC16" s="61">
        <f>IF(SALIDAS!AG17=0,"",SALIDAS!AG17)</f>
        <v>0.33333333333333331</v>
      </c>
      <c r="AD16" s="62">
        <f>IF(SALIDAS!AH17=0,"",SALIDAS!AH17)</f>
        <v>29</v>
      </c>
      <c r="AE16" s="62" t="str">
        <f>IF(SALIDAS!AI17=0,"",SALIDAS!AI17)</f>
        <v>C11</v>
      </c>
      <c r="AF16" s="62">
        <f>IF(SALIDAS!AJ17=0,"",SALIDAS!AJ17)</f>
        <v>2424</v>
      </c>
      <c r="AG16" s="62">
        <f>IF(SALIDAS!AK17=0,"",SALIDAS!AK17)</f>
        <v>11</v>
      </c>
      <c r="AH16" s="91">
        <f>IF(SALIDAS!P17="","NO",SALIDAS!P17)</f>
        <v>1990</v>
      </c>
      <c r="AI16" s="92" t="str">
        <f t="shared" si="9"/>
        <v>SI</v>
      </c>
      <c r="AJ16" s="93" t="str">
        <f t="shared" si="10"/>
        <v>SI</v>
      </c>
      <c r="AK16" s="93" t="str">
        <f t="shared" si="11"/>
        <v>SI</v>
      </c>
      <c r="AL16" s="94" t="str">
        <f t="shared" si="12"/>
        <v>SI</v>
      </c>
      <c r="AM16" s="95">
        <f t="shared" si="13"/>
        <v>11</v>
      </c>
      <c r="AN16" s="96">
        <f t="shared" si="14"/>
        <v>1990</v>
      </c>
      <c r="AO16" s="85">
        <f t="shared" si="15"/>
        <v>2424</v>
      </c>
      <c r="AP16" s="38" t="str">
        <f t="shared" si="16"/>
        <v>SI</v>
      </c>
      <c r="AQ16" s="38" t="str">
        <f t="shared" si="17"/>
        <v>SI</v>
      </c>
      <c r="AR16" s="38" t="str">
        <f t="shared" si="18"/>
        <v>SI</v>
      </c>
      <c r="AS16" s="69">
        <f t="shared" si="1"/>
        <v>0.33333333333333331</v>
      </c>
      <c r="AT16" s="70">
        <f t="shared" si="2"/>
        <v>29</v>
      </c>
      <c r="AU16" s="70" t="str">
        <f t="shared" si="3"/>
        <v>C11</v>
      </c>
      <c r="AV16" s="36">
        <f t="shared" si="19"/>
        <v>2424</v>
      </c>
      <c r="AW16" s="38" t="str">
        <f t="shared" si="20"/>
        <v>NO</v>
      </c>
      <c r="AX16" s="36" t="str">
        <f t="shared" si="21"/>
        <v>NO</v>
      </c>
      <c r="BB16" s="422"/>
      <c r="BC16" s="432">
        <v>2736</v>
      </c>
      <c r="BD16" s="423"/>
    </row>
    <row r="17" spans="1:56" ht="12.75" customHeight="1">
      <c r="A17" s="52">
        <f t="shared" si="4"/>
        <v>0</v>
      </c>
      <c r="B17" s="53">
        <v>1992</v>
      </c>
      <c r="C17" s="66" t="str">
        <f t="shared" si="0"/>
        <v xml:space="preserve"> </v>
      </c>
      <c r="D17" s="67" t="str">
        <f t="shared" si="0"/>
        <v xml:space="preserve"> </v>
      </c>
      <c r="E17" s="68" t="str">
        <f t="shared" si="0"/>
        <v xml:space="preserve"> </v>
      </c>
      <c r="F17" s="54" t="str">
        <f t="shared" si="5"/>
        <v xml:space="preserve"> </v>
      </c>
      <c r="G17" s="52">
        <f t="shared" si="6"/>
        <v>2368</v>
      </c>
      <c r="H17" s="55" t="s">
        <v>59</v>
      </c>
      <c r="I17" s="56">
        <f>SALIDAS!B17</f>
        <v>0.33333333333333331</v>
      </c>
      <c r="J17" s="57">
        <f>SALIDAS!C17</f>
        <v>23</v>
      </c>
      <c r="K17" s="662" t="str">
        <f>SALIDAS!D17</f>
        <v>L8</v>
      </c>
      <c r="L17" s="663"/>
      <c r="M17" s="57">
        <f t="shared" si="7"/>
        <v>2368</v>
      </c>
      <c r="N17" s="58"/>
      <c r="O17" s="59">
        <f t="shared" si="8"/>
        <v>2318</v>
      </c>
      <c r="P17" s="52">
        <v>14</v>
      </c>
      <c r="Q17" s="60"/>
      <c r="R17" s="126" t="s">
        <v>59</v>
      </c>
      <c r="S17" s="61">
        <f>IF(SALIDAS!S18=0,"",SALIDAS!S18)</f>
        <v>0.29166666666666669</v>
      </c>
      <c r="T17" s="62">
        <f>IF(SALIDAS!T18=0,"",SALIDAS!T18)</f>
        <v>69</v>
      </c>
      <c r="U17" s="62" t="str">
        <f>IF(SALIDAS!U18=0,"",SALIDAS!U18)</f>
        <v>L6A</v>
      </c>
      <c r="V17" s="62">
        <f>IF(SALIDAS!V18=0,"",SALIDAS!V18)</f>
        <v>3860</v>
      </c>
      <c r="W17" s="62">
        <f>IF(SALIDAS!W18=0,"",SALIDAS!W18)</f>
        <v>2</v>
      </c>
      <c r="X17" s="61">
        <f>IF(SALIDAS!Z18=0,"",SALIDAS!Z18)</f>
        <v>0.29166666666666669</v>
      </c>
      <c r="Y17" s="63">
        <f>IF(SALIDAS!AA18=0,"",SALIDAS!AA18)</f>
        <v>23</v>
      </c>
      <c r="Z17" s="63" t="str">
        <f>IF(SALIDAS!AB18=0,"",SALIDAS!AB18)</f>
        <v>L8</v>
      </c>
      <c r="AA17" s="63">
        <f>IF(SALIDAS!AC18=0,"",SALIDAS!AC18)</f>
        <v>1986</v>
      </c>
      <c r="AB17" s="63">
        <f>IF(SALIDAS!AD18=0,"",SALIDAS!AD18)</f>
        <v>8</v>
      </c>
      <c r="AC17" s="61">
        <f>IF(SALIDAS!AG18=0,"",SALIDAS!AG18)</f>
        <v>0.33333333333333331</v>
      </c>
      <c r="AD17" s="62">
        <f>IF(SALIDAS!AH18=0,"",SALIDAS!AH18)</f>
        <v>23</v>
      </c>
      <c r="AE17" s="62" t="str">
        <f>IF(SALIDAS!AI18=0,"",SALIDAS!AI18)</f>
        <v>L8</v>
      </c>
      <c r="AF17" s="62">
        <f>IF(SALIDAS!AJ18=0,"",SALIDAS!AJ18)</f>
        <v>2368</v>
      </c>
      <c r="AG17" s="62">
        <f>IF(SALIDAS!AK18=0,"",SALIDAS!AK18)</f>
        <v>8</v>
      </c>
      <c r="AH17" s="91">
        <f>IF(SALIDAS!P18="","NO",SALIDAS!P18)</f>
        <v>1992</v>
      </c>
      <c r="AI17" s="92" t="str">
        <f t="shared" si="9"/>
        <v>SI</v>
      </c>
      <c r="AJ17" s="93" t="str">
        <f t="shared" si="10"/>
        <v>SI</v>
      </c>
      <c r="AK17" s="93" t="str">
        <f t="shared" si="11"/>
        <v>SI</v>
      </c>
      <c r="AL17" s="94" t="str">
        <f t="shared" si="12"/>
        <v>SI</v>
      </c>
      <c r="AM17" s="95">
        <f t="shared" si="13"/>
        <v>12</v>
      </c>
      <c r="AN17" s="96">
        <f t="shared" si="14"/>
        <v>1992</v>
      </c>
      <c r="AO17" s="85">
        <f t="shared" si="15"/>
        <v>2368</v>
      </c>
      <c r="AP17" s="38" t="str">
        <f t="shared" si="16"/>
        <v>SI</v>
      </c>
      <c r="AQ17" s="38" t="str">
        <f t="shared" si="17"/>
        <v>SI</v>
      </c>
      <c r="AR17" s="38" t="str">
        <f t="shared" si="18"/>
        <v>SI</v>
      </c>
      <c r="AS17" s="69">
        <f t="shared" si="1"/>
        <v>0.33333333333333331</v>
      </c>
      <c r="AT17" s="70">
        <f t="shared" si="2"/>
        <v>23</v>
      </c>
      <c r="AU17" s="70" t="str">
        <f t="shared" si="3"/>
        <v>L8</v>
      </c>
      <c r="AV17" s="36">
        <f t="shared" si="19"/>
        <v>2368</v>
      </c>
      <c r="AW17" s="38" t="str">
        <f t="shared" si="20"/>
        <v>NO</v>
      </c>
      <c r="AX17" s="36" t="str">
        <f t="shared" si="21"/>
        <v>NO</v>
      </c>
      <c r="BB17" s="422"/>
      <c r="BC17" s="432">
        <v>3277</v>
      </c>
      <c r="BD17" s="423"/>
    </row>
    <row r="18" spans="1:56" ht="12.75" customHeight="1">
      <c r="A18" s="52">
        <f t="shared" si="4"/>
        <v>0</v>
      </c>
      <c r="B18" s="53">
        <v>1994</v>
      </c>
      <c r="C18" s="66" t="str">
        <f t="shared" si="0"/>
        <v xml:space="preserve"> </v>
      </c>
      <c r="D18" s="67" t="str">
        <f t="shared" si="0"/>
        <v xml:space="preserve"> </v>
      </c>
      <c r="E18" s="68" t="str">
        <f t="shared" si="0"/>
        <v xml:space="preserve"> </v>
      </c>
      <c r="F18" s="54" t="str">
        <f t="shared" si="5"/>
        <v xml:space="preserve"> </v>
      </c>
      <c r="G18" s="52" t="str">
        <f t="shared" si="6"/>
        <v xml:space="preserve"> </v>
      </c>
      <c r="H18" s="55" t="s">
        <v>59</v>
      </c>
      <c r="I18" s="56">
        <f>SALIDAS!B18</f>
        <v>0.35416666666666669</v>
      </c>
      <c r="J18" s="57" t="str">
        <f>SALIDAS!C18</f>
        <v>REF.L9</v>
      </c>
      <c r="K18" s="662" t="str">
        <f>SALIDAS!D18</f>
        <v>REFUERZO LINEA 9</v>
      </c>
      <c r="L18" s="663"/>
      <c r="M18" s="57" t="str">
        <f t="shared" si="7"/>
        <v xml:space="preserve"> </v>
      </c>
      <c r="N18" s="58"/>
      <c r="O18" s="59">
        <f t="shared" si="8"/>
        <v>2332</v>
      </c>
      <c r="P18" s="52">
        <v>15</v>
      </c>
      <c r="Q18" s="60"/>
      <c r="R18" s="126" t="s">
        <v>59</v>
      </c>
      <c r="S18" s="61">
        <f>IF(SALIDAS!S19=0,"",SALIDAS!S19)</f>
        <v>0.29166666666666669</v>
      </c>
      <c r="T18" s="62">
        <f>IF(SALIDAS!T19=0,"",SALIDAS!T19)</f>
        <v>13</v>
      </c>
      <c r="U18" s="62" t="str">
        <f>IF(SALIDAS!U19=0,"",SALIDAS!U19)</f>
        <v>L4</v>
      </c>
      <c r="V18" s="62">
        <f>IF(SALIDAS!V19=0,"",SALIDAS!V19)</f>
        <v>1988</v>
      </c>
      <c r="W18" s="62">
        <f>IF(SALIDAS!W19=0,"",SALIDAS!W19)</f>
        <v>4</v>
      </c>
      <c r="X18" s="61">
        <f>IF(SALIDAS!Z19=0,"",SALIDAS!Z19)</f>
        <v>0.29166666666666669</v>
      </c>
      <c r="Y18" s="63">
        <f>IF(SALIDAS!AA19=0,"",SALIDAS!AA19)</f>
        <v>11</v>
      </c>
      <c r="Z18" s="63" t="str">
        <f>IF(SALIDAS!AB19=0,"",SALIDAS!AB19)</f>
        <v>L4</v>
      </c>
      <c r="AA18" s="63">
        <f>IF(SALIDAS!AC19=0,"",SALIDAS!AC19)</f>
        <v>1984</v>
      </c>
      <c r="AB18" s="63">
        <f>IF(SALIDAS!AD19=0,"",SALIDAS!AD19)</f>
        <v>4</v>
      </c>
      <c r="AC18" s="61">
        <f>IF(SALIDAS!AG19=0,"",SALIDAS!AG19)</f>
        <v>0.35416666666666669</v>
      </c>
      <c r="AD18" s="62" t="str">
        <f>IF(SALIDAS!AH19=0,"",SALIDAS!AH19)</f>
        <v>REF.L9</v>
      </c>
      <c r="AE18" s="62" t="str">
        <f>IF(SALIDAS!AI19=0,"",SALIDAS!AI19)</f>
        <v>REFUERZO LINEA 9</v>
      </c>
      <c r="AF18" s="62" t="str">
        <f>IF(SALIDAS!AJ19=0,"",SALIDAS!AJ19)</f>
        <v xml:space="preserve"> </v>
      </c>
      <c r="AG18" s="62">
        <f>IF(SALIDAS!AK19=0,"",SALIDAS!AK19)</f>
        <v>50</v>
      </c>
      <c r="AH18" s="91">
        <f>IF(SALIDAS!P19="","NO",SALIDAS!P19)</f>
        <v>1994</v>
      </c>
      <c r="AI18" s="92" t="str">
        <f t="shared" si="9"/>
        <v>SI</v>
      </c>
      <c r="AJ18" s="93" t="str">
        <f t="shared" si="10"/>
        <v>SI</v>
      </c>
      <c r="AK18" s="93" t="str">
        <f t="shared" si="11"/>
        <v>SI</v>
      </c>
      <c r="AL18" s="94" t="str">
        <f t="shared" si="12"/>
        <v>SI</v>
      </c>
      <c r="AM18" s="95">
        <f t="shared" si="13"/>
        <v>13</v>
      </c>
      <c r="AN18" s="96">
        <f t="shared" si="14"/>
        <v>1994</v>
      </c>
      <c r="AO18" s="85" t="str">
        <f t="shared" si="15"/>
        <v xml:space="preserve"> </v>
      </c>
      <c r="AP18" s="38" t="str">
        <f t="shared" si="16"/>
        <v>SI</v>
      </c>
      <c r="AQ18" s="38" t="str">
        <f t="shared" si="17"/>
        <v>SI</v>
      </c>
      <c r="AR18" s="38" t="str">
        <f t="shared" si="18"/>
        <v>SI</v>
      </c>
      <c r="AS18" s="69">
        <f t="shared" si="1"/>
        <v>0.35416666666666669</v>
      </c>
      <c r="AT18" s="70" t="str">
        <f t="shared" si="2"/>
        <v>REF.L9</v>
      </c>
      <c r="AU18" s="70" t="str">
        <f t="shared" si="3"/>
        <v>REFUERZO LINEA 9</v>
      </c>
      <c r="AV18" s="36" t="str">
        <f t="shared" si="19"/>
        <v xml:space="preserve"> </v>
      </c>
      <c r="AW18" s="38" t="str">
        <f t="shared" si="20"/>
        <v>NO</v>
      </c>
      <c r="AX18" s="36" t="str">
        <f t="shared" si="21"/>
        <v>NO</v>
      </c>
      <c r="BB18" s="422"/>
      <c r="BC18" s="432">
        <v>3279</v>
      </c>
      <c r="BD18" s="423"/>
    </row>
    <row r="19" spans="1:56" ht="12.75" customHeight="1">
      <c r="A19" s="52">
        <f t="shared" si="4"/>
        <v>0</v>
      </c>
      <c r="B19" s="53">
        <v>1996</v>
      </c>
      <c r="C19" s="66" t="str">
        <f t="shared" si="0"/>
        <v xml:space="preserve"> </v>
      </c>
      <c r="D19" s="67" t="str">
        <f t="shared" si="0"/>
        <v xml:space="preserve"> </v>
      </c>
      <c r="E19" s="68" t="str">
        <f t="shared" si="0"/>
        <v xml:space="preserve"> </v>
      </c>
      <c r="F19" s="54" t="str">
        <f t="shared" si="5"/>
        <v xml:space="preserve"> </v>
      </c>
      <c r="G19" s="52">
        <f t="shared" si="6"/>
        <v>2400</v>
      </c>
      <c r="H19" s="55" t="s">
        <v>59</v>
      </c>
      <c r="I19" s="56">
        <f>SALIDAS!B19</f>
        <v>0.65277777777777779</v>
      </c>
      <c r="J19" s="57">
        <f>SALIDAS!C19</f>
        <v>32</v>
      </c>
      <c r="K19" s="662" t="str">
        <f>SALIDAS!D19</f>
        <v>C11</v>
      </c>
      <c r="L19" s="663"/>
      <c r="M19" s="57">
        <f t="shared" si="7"/>
        <v>2400</v>
      </c>
      <c r="N19" s="58"/>
      <c r="O19" s="59">
        <f t="shared" si="8"/>
        <v>2333</v>
      </c>
      <c r="P19" s="52">
        <v>16</v>
      </c>
      <c r="Q19" s="60"/>
      <c r="R19" s="126" t="s">
        <v>59</v>
      </c>
      <c r="S19" s="61">
        <f>IF(SALIDAS!S20=0,"",SALIDAS!S20)</f>
        <v>0.29166666666666669</v>
      </c>
      <c r="T19" s="62">
        <f>IF(SALIDAS!T20=0,"",SALIDAS!T20)</f>
        <v>37</v>
      </c>
      <c r="U19" s="62" t="str">
        <f>IF(SALIDAS!U20=0,"",SALIDAS!U20)</f>
        <v>L13</v>
      </c>
      <c r="V19" s="62">
        <f>IF(SALIDAS!V20=0,"",SALIDAS!V20)</f>
        <v>1966</v>
      </c>
      <c r="W19" s="62">
        <f>IF(SALIDAS!W20=0,"",SALIDAS!W20)</f>
        <v>13</v>
      </c>
      <c r="X19" s="61">
        <f>IF(SALIDAS!Z20=0,"",SALIDAS!Z20)</f>
        <v>0.29166666666666669</v>
      </c>
      <c r="Y19" s="63">
        <f>IF(SALIDAS!AA20=0,"",SALIDAS!AA20)</f>
        <v>1</v>
      </c>
      <c r="Z19" s="63" t="str">
        <f>IF(SALIDAS!AB20=0,"",SALIDAS!AB20)</f>
        <v>L1</v>
      </c>
      <c r="AA19" s="63">
        <f>IF(SALIDAS!AC20=0,"",SALIDAS!AC20)</f>
        <v>3308</v>
      </c>
      <c r="AB19" s="63">
        <f>IF(SALIDAS!AD20=0,"",SALIDAS!AD20)</f>
        <v>1</v>
      </c>
      <c r="AC19" s="61">
        <f>IF(SALIDAS!AG20=0,"",SALIDAS!AG20)</f>
        <v>0.65277777777777779</v>
      </c>
      <c r="AD19" s="62">
        <f>IF(SALIDAS!AH20=0,"",SALIDAS!AH20)</f>
        <v>32</v>
      </c>
      <c r="AE19" s="62" t="str">
        <f>IF(SALIDAS!AI20=0,"",SALIDAS!AI20)</f>
        <v>C11</v>
      </c>
      <c r="AF19" s="62">
        <f>IF(SALIDAS!AJ20=0,"",SALIDAS!AJ20)</f>
        <v>2400</v>
      </c>
      <c r="AG19" s="62">
        <f>IF(SALIDAS!AK20=0,"",SALIDAS!AK20)</f>
        <v>11</v>
      </c>
      <c r="AH19" s="91">
        <f>IF(SALIDAS!P20="","NO",SALIDAS!P20)</f>
        <v>1996</v>
      </c>
      <c r="AI19" s="92" t="str">
        <f t="shared" si="9"/>
        <v>NO</v>
      </c>
      <c r="AJ19" s="93" t="str">
        <f t="shared" si="10"/>
        <v>SI</v>
      </c>
      <c r="AK19" s="93" t="str">
        <f t="shared" si="11"/>
        <v>SI</v>
      </c>
      <c r="AL19" s="94" t="str">
        <f t="shared" si="12"/>
        <v>NO</v>
      </c>
      <c r="AM19" s="95" t="str">
        <f t="shared" si="13"/>
        <v/>
      </c>
      <c r="AN19" s="96" t="str">
        <f t="shared" si="14"/>
        <v/>
      </c>
      <c r="AO19" s="85">
        <f t="shared" si="15"/>
        <v>2400</v>
      </c>
      <c r="AP19" s="38" t="str">
        <f t="shared" si="16"/>
        <v>SI</v>
      </c>
      <c r="AQ19" s="38" t="str">
        <f t="shared" si="17"/>
        <v>SI</v>
      </c>
      <c r="AR19" s="38" t="str">
        <f t="shared" si="18"/>
        <v>SI</v>
      </c>
      <c r="AS19" s="69">
        <f t="shared" si="1"/>
        <v>0.65277777777777779</v>
      </c>
      <c r="AT19" s="70">
        <f t="shared" si="2"/>
        <v>32</v>
      </c>
      <c r="AU19" s="70" t="str">
        <f t="shared" si="3"/>
        <v>C11</v>
      </c>
      <c r="AV19" s="36">
        <f t="shared" si="19"/>
        <v>2400</v>
      </c>
      <c r="AW19" s="38" t="str">
        <f t="shared" si="20"/>
        <v>NO</v>
      </c>
      <c r="AX19" s="36" t="str">
        <f t="shared" si="21"/>
        <v>NO</v>
      </c>
      <c r="BB19" s="422"/>
      <c r="BC19" s="432">
        <v>3281</v>
      </c>
      <c r="BD19" s="423"/>
    </row>
    <row r="20" spans="1:56" ht="12.75" customHeight="1">
      <c r="A20" s="52">
        <f t="shared" si="4"/>
        <v>0</v>
      </c>
      <c r="B20" s="53">
        <v>2318</v>
      </c>
      <c r="C20" s="66" t="str">
        <f t="shared" si="0"/>
        <v xml:space="preserve"> </v>
      </c>
      <c r="D20" s="67" t="str">
        <f t="shared" si="0"/>
        <v xml:space="preserve"> </v>
      </c>
      <c r="E20" s="68" t="str">
        <f t="shared" si="0"/>
        <v xml:space="preserve"> </v>
      </c>
      <c r="F20" s="54" t="str">
        <f t="shared" si="5"/>
        <v xml:space="preserve"> </v>
      </c>
      <c r="G20" s="52" t="str">
        <f t="shared" si="6"/>
        <v/>
      </c>
      <c r="H20" s="55" t="s">
        <v>59</v>
      </c>
      <c r="I20" s="56">
        <f>SALIDAS!B20</f>
        <v>0</v>
      </c>
      <c r="J20" s="57">
        <f>SALIDAS!C20</f>
        <v>0</v>
      </c>
      <c r="K20" s="662">
        <f>SALIDAS!D20</f>
        <v>0</v>
      </c>
      <c r="L20" s="663"/>
      <c r="M20" s="57" t="str">
        <f t="shared" si="7"/>
        <v/>
      </c>
      <c r="N20" s="58"/>
      <c r="O20" s="59">
        <f t="shared" si="8"/>
        <v>2339</v>
      </c>
      <c r="P20" s="52">
        <v>17</v>
      </c>
      <c r="Q20" s="60"/>
      <c r="R20" s="126" t="s">
        <v>59</v>
      </c>
      <c r="S20" s="61" t="str">
        <f>IF(SALIDAS!S21=0,"",SALIDAS!S21)</f>
        <v/>
      </c>
      <c r="T20" s="62" t="str">
        <f>IF(SALIDAS!T21=0,"",SALIDAS!T21)</f>
        <v/>
      </c>
      <c r="U20" s="62" t="str">
        <f>IF(SALIDAS!U21=0,"",SALIDAS!U21)</f>
        <v/>
      </c>
      <c r="V20" s="62" t="str">
        <f>IF(SALIDAS!V21=0,"",SALIDAS!V21)</f>
        <v/>
      </c>
      <c r="W20" s="62" t="str">
        <f>IF(SALIDAS!W21=0,"",SALIDAS!W21)</f>
        <v/>
      </c>
      <c r="X20" s="61" t="str">
        <f>IF(SALIDAS!Z21=0,"",SALIDAS!Z21)</f>
        <v/>
      </c>
      <c r="Y20" s="63" t="str">
        <f>IF(SALIDAS!AA21=0,"",SALIDAS!AA21)</f>
        <v/>
      </c>
      <c r="Z20" s="63" t="str">
        <f>IF(SALIDAS!AB21=0,"",SALIDAS!AB21)</f>
        <v/>
      </c>
      <c r="AA20" s="63" t="str">
        <f>IF(SALIDAS!AC21=0,"",SALIDAS!AC21)</f>
        <v/>
      </c>
      <c r="AB20" s="63" t="str">
        <f>IF(SALIDAS!AD21=0,"",SALIDAS!AD21)</f>
        <v/>
      </c>
      <c r="AC20" s="61" t="str">
        <f>IF(SALIDAS!AG21=0,"",SALIDAS!AG21)</f>
        <v/>
      </c>
      <c r="AD20" s="62" t="str">
        <f>IF(SALIDAS!AH21=0,"",SALIDAS!AH21)</f>
        <v/>
      </c>
      <c r="AE20" s="62" t="str">
        <f>IF(SALIDAS!AI21=0,"",SALIDAS!AI21)</f>
        <v/>
      </c>
      <c r="AF20" s="62" t="str">
        <f>IF(SALIDAS!AJ21=0,"",SALIDAS!AJ21)</f>
        <v/>
      </c>
      <c r="AG20" s="62" t="str">
        <f>IF(SALIDAS!AK21=0,"",SALIDAS!AK21)</f>
        <v/>
      </c>
      <c r="AH20" s="91">
        <f>IF(SALIDAS!P21="","NO",SALIDAS!P21)</f>
        <v>2318</v>
      </c>
      <c r="AI20" s="92" t="str">
        <f t="shared" si="9"/>
        <v>SI</v>
      </c>
      <c r="AJ20" s="93" t="str">
        <f t="shared" si="10"/>
        <v>SI</v>
      </c>
      <c r="AK20" s="93" t="str">
        <f t="shared" si="11"/>
        <v>SI</v>
      </c>
      <c r="AL20" s="94" t="str">
        <f t="shared" si="12"/>
        <v>SI</v>
      </c>
      <c r="AM20" s="95">
        <f t="shared" si="13"/>
        <v>14</v>
      </c>
      <c r="AN20" s="96">
        <f t="shared" si="14"/>
        <v>2318</v>
      </c>
      <c r="AO20" s="85" t="str">
        <f t="shared" si="15"/>
        <v/>
      </c>
      <c r="AP20" s="38" t="str">
        <f t="shared" si="16"/>
        <v>SI</v>
      </c>
      <c r="AQ20" s="38" t="str">
        <f t="shared" si="17"/>
        <v>SI</v>
      </c>
      <c r="AR20" s="38" t="str">
        <f t="shared" si="18"/>
        <v>SI</v>
      </c>
      <c r="AS20" s="69">
        <f t="shared" si="1"/>
        <v>0</v>
      </c>
      <c r="AT20" s="70">
        <f t="shared" si="2"/>
        <v>0</v>
      </c>
      <c r="AU20" s="70">
        <f t="shared" si="3"/>
        <v>0</v>
      </c>
      <c r="AV20" s="36" t="str">
        <f t="shared" si="19"/>
        <v/>
      </c>
      <c r="AW20" s="38" t="str">
        <f t="shared" si="20"/>
        <v>SI</v>
      </c>
      <c r="AX20" s="36" t="str">
        <f t="shared" si="21"/>
        <v>SI</v>
      </c>
      <c r="BB20" s="422"/>
      <c r="BC20" s="432">
        <v>3283</v>
      </c>
      <c r="BD20" s="423"/>
    </row>
    <row r="21" spans="1:56" ht="12.75" customHeight="1">
      <c r="A21" s="52">
        <f t="shared" si="4"/>
        <v>0</v>
      </c>
      <c r="B21" s="53">
        <v>2332</v>
      </c>
      <c r="C21" s="66" t="str">
        <f t="shared" si="0"/>
        <v xml:space="preserve"> </v>
      </c>
      <c r="D21" s="67" t="str">
        <f t="shared" si="0"/>
        <v xml:space="preserve"> </v>
      </c>
      <c r="E21" s="68" t="str">
        <f t="shared" si="0"/>
        <v xml:space="preserve"> </v>
      </c>
      <c r="F21" s="54" t="str">
        <f t="shared" si="5"/>
        <v xml:space="preserve"> </v>
      </c>
      <c r="G21" s="52" t="str">
        <f t="shared" si="6"/>
        <v/>
      </c>
      <c r="H21" s="55" t="s">
        <v>59</v>
      </c>
      <c r="I21" s="56">
        <f>SALIDAS!B21</f>
        <v>0</v>
      </c>
      <c r="J21" s="57">
        <f>SALIDAS!C21</f>
        <v>0</v>
      </c>
      <c r="K21" s="662">
        <f>SALIDAS!D21</f>
        <v>0</v>
      </c>
      <c r="L21" s="663"/>
      <c r="M21" s="57" t="str">
        <f t="shared" si="7"/>
        <v/>
      </c>
      <c r="N21" s="58"/>
      <c r="O21" s="59">
        <f t="shared" si="8"/>
        <v>2353</v>
      </c>
      <c r="P21" s="52">
        <v>18</v>
      </c>
      <c r="Q21" s="60"/>
      <c r="R21" s="126" t="s">
        <v>59</v>
      </c>
      <c r="S21" s="61" t="str">
        <f>IF(SALIDAS!S22=0,"",SALIDAS!S22)</f>
        <v/>
      </c>
      <c r="T21" s="62" t="str">
        <f>IF(SALIDAS!T22=0,"",SALIDAS!T22)</f>
        <v/>
      </c>
      <c r="U21" s="62" t="str">
        <f>IF(SALIDAS!U22=0,"",SALIDAS!U22)</f>
        <v/>
      </c>
      <c r="V21" s="62" t="str">
        <f>IF(SALIDAS!V22=0,"",SALIDAS!V22)</f>
        <v/>
      </c>
      <c r="W21" s="62" t="str">
        <f>IF(SALIDAS!W22=0,"",SALIDAS!W22)</f>
        <v/>
      </c>
      <c r="X21" s="61" t="str">
        <f>IF(SALIDAS!Z22=0,"",SALIDAS!Z22)</f>
        <v/>
      </c>
      <c r="Y21" s="63" t="str">
        <f>IF(SALIDAS!AA22=0,"",SALIDAS!AA22)</f>
        <v/>
      </c>
      <c r="Z21" s="63" t="str">
        <f>IF(SALIDAS!AB22=0,"",SALIDAS!AB22)</f>
        <v/>
      </c>
      <c r="AA21" s="63" t="str">
        <f>IF(SALIDAS!AC22=0,"",SALIDAS!AC22)</f>
        <v/>
      </c>
      <c r="AB21" s="63" t="str">
        <f>IF(SALIDAS!AD22=0,"",SALIDAS!AD22)</f>
        <v/>
      </c>
      <c r="AC21" s="61" t="str">
        <f>IF(SALIDAS!AG22=0,"",SALIDAS!AG22)</f>
        <v/>
      </c>
      <c r="AD21" s="62" t="str">
        <f>IF(SALIDAS!AH22=0,"",SALIDAS!AH22)</f>
        <v/>
      </c>
      <c r="AE21" s="62" t="str">
        <f>IF(SALIDAS!AI22=0,"",SALIDAS!AI22)</f>
        <v/>
      </c>
      <c r="AF21" s="62" t="str">
        <f>IF(SALIDAS!AJ22=0,"",SALIDAS!AJ22)</f>
        <v/>
      </c>
      <c r="AG21" s="62" t="str">
        <f>IF(SALIDAS!AK22=0,"",SALIDAS!AK22)</f>
        <v/>
      </c>
      <c r="AH21" s="91">
        <f>IF(SALIDAS!P22="","NO",SALIDAS!P22)</f>
        <v>2332</v>
      </c>
      <c r="AI21" s="92" t="str">
        <f t="shared" si="9"/>
        <v>SI</v>
      </c>
      <c r="AJ21" s="93" t="str">
        <f t="shared" si="10"/>
        <v>SI</v>
      </c>
      <c r="AK21" s="93" t="str">
        <f t="shared" si="11"/>
        <v>SI</v>
      </c>
      <c r="AL21" s="94" t="str">
        <f t="shared" si="12"/>
        <v>SI</v>
      </c>
      <c r="AM21" s="95">
        <f t="shared" si="13"/>
        <v>15</v>
      </c>
      <c r="AN21" s="96">
        <f t="shared" si="14"/>
        <v>2332</v>
      </c>
      <c r="AO21" s="85" t="str">
        <f t="shared" si="15"/>
        <v/>
      </c>
      <c r="AP21" s="38" t="str">
        <f t="shared" si="16"/>
        <v>SI</v>
      </c>
      <c r="AQ21" s="38" t="str">
        <f t="shared" si="17"/>
        <v>SI</v>
      </c>
      <c r="AR21" s="38" t="str">
        <f t="shared" si="18"/>
        <v>SI</v>
      </c>
      <c r="AS21" s="69">
        <f t="shared" si="1"/>
        <v>0</v>
      </c>
      <c r="AT21" s="70">
        <f t="shared" si="2"/>
        <v>0</v>
      </c>
      <c r="AU21" s="70">
        <f t="shared" si="3"/>
        <v>0</v>
      </c>
      <c r="AV21" s="36" t="str">
        <f t="shared" si="19"/>
        <v/>
      </c>
      <c r="AW21" s="38" t="str">
        <f t="shared" si="20"/>
        <v>SI</v>
      </c>
      <c r="AX21" s="36" t="str">
        <f t="shared" si="21"/>
        <v>SI</v>
      </c>
      <c r="BB21" s="422"/>
      <c r="BC21" s="432">
        <v>3554</v>
      </c>
      <c r="BD21" s="423"/>
    </row>
    <row r="22" spans="1:56" ht="12.75" customHeight="1">
      <c r="A22" s="52">
        <f t="shared" si="4"/>
        <v>0</v>
      </c>
      <c r="B22" s="53">
        <v>2333</v>
      </c>
      <c r="C22" s="66" t="str">
        <f t="shared" si="0"/>
        <v xml:space="preserve"> </v>
      </c>
      <c r="D22" s="67" t="str">
        <f t="shared" si="0"/>
        <v xml:space="preserve"> </v>
      </c>
      <c r="E22" s="68" t="str">
        <f t="shared" si="0"/>
        <v xml:space="preserve"> </v>
      </c>
      <c r="F22" s="54" t="str">
        <f t="shared" si="5"/>
        <v xml:space="preserve"> </v>
      </c>
      <c r="G22" s="52" t="str">
        <f t="shared" si="6"/>
        <v/>
      </c>
      <c r="H22" s="55" t="s">
        <v>59</v>
      </c>
      <c r="I22" s="56">
        <f>SALIDAS!B22</f>
        <v>0</v>
      </c>
      <c r="J22" s="57">
        <f>SALIDAS!C22</f>
        <v>0</v>
      </c>
      <c r="K22" s="662">
        <f>SALIDAS!D22</f>
        <v>0</v>
      </c>
      <c r="L22" s="663"/>
      <c r="M22" s="57" t="str">
        <f t="shared" si="7"/>
        <v/>
      </c>
      <c r="N22" s="58"/>
      <c r="O22" s="59">
        <f t="shared" si="8"/>
        <v>2372</v>
      </c>
      <c r="P22" s="52">
        <v>19</v>
      </c>
      <c r="Q22" s="60"/>
      <c r="R22" s="126" t="s">
        <v>59</v>
      </c>
      <c r="S22" s="61" t="str">
        <f>IF(SALIDAS!S23=0,"",SALIDAS!S23)</f>
        <v/>
      </c>
      <c r="T22" s="62" t="str">
        <f>IF(SALIDAS!T23=0,"",SALIDAS!T23)</f>
        <v/>
      </c>
      <c r="U22" s="62" t="str">
        <f>IF(SALIDAS!U23=0,"",SALIDAS!U23)</f>
        <v/>
      </c>
      <c r="V22" s="62" t="str">
        <f>IF(SALIDAS!V23=0,"",SALIDAS!V23)</f>
        <v/>
      </c>
      <c r="W22" s="62" t="str">
        <f>IF(SALIDAS!W23=0,"",SALIDAS!W23)</f>
        <v/>
      </c>
      <c r="X22" s="61" t="str">
        <f>IF(SALIDAS!Z23=0,"",SALIDAS!Z23)</f>
        <v/>
      </c>
      <c r="Y22" s="63" t="str">
        <f>IF(SALIDAS!AA23=0,"",SALIDAS!AA23)</f>
        <v/>
      </c>
      <c r="Z22" s="63" t="str">
        <f>IF(SALIDAS!AB23=0,"",SALIDAS!AB23)</f>
        <v/>
      </c>
      <c r="AA22" s="63" t="str">
        <f>IF(SALIDAS!AC23=0,"",SALIDAS!AC23)</f>
        <v/>
      </c>
      <c r="AB22" s="63" t="str">
        <f>IF(SALIDAS!AD23=0,"",SALIDAS!AD23)</f>
        <v/>
      </c>
      <c r="AC22" s="61" t="str">
        <f>IF(SALIDAS!AG23=0,"",SALIDAS!AG23)</f>
        <v/>
      </c>
      <c r="AD22" s="62" t="str">
        <f>IF(SALIDAS!AH23=0,"",SALIDAS!AH23)</f>
        <v/>
      </c>
      <c r="AE22" s="62" t="str">
        <f>IF(SALIDAS!AI23=0,"",SALIDAS!AI23)</f>
        <v/>
      </c>
      <c r="AF22" s="62" t="str">
        <f>IF(SALIDAS!AJ23=0,"",SALIDAS!AJ23)</f>
        <v/>
      </c>
      <c r="AG22" s="62" t="str">
        <f>IF(SALIDAS!AK23=0,"",SALIDAS!AK23)</f>
        <v/>
      </c>
      <c r="AH22" s="91">
        <f>IF(SALIDAS!P23="","NO",SALIDAS!P23)</f>
        <v>2333</v>
      </c>
      <c r="AI22" s="92" t="str">
        <f t="shared" si="9"/>
        <v>SI</v>
      </c>
      <c r="AJ22" s="93" t="str">
        <f t="shared" si="10"/>
        <v>SI</v>
      </c>
      <c r="AK22" s="93" t="str">
        <f t="shared" si="11"/>
        <v>SI</v>
      </c>
      <c r="AL22" s="94" t="str">
        <f t="shared" si="12"/>
        <v>SI</v>
      </c>
      <c r="AM22" s="95">
        <f t="shared" si="13"/>
        <v>16</v>
      </c>
      <c r="AN22" s="96">
        <f t="shared" si="14"/>
        <v>2333</v>
      </c>
      <c r="AO22" s="85" t="str">
        <f t="shared" si="15"/>
        <v/>
      </c>
      <c r="AP22" s="38" t="str">
        <f t="shared" si="16"/>
        <v>SI</v>
      </c>
      <c r="AQ22" s="38" t="str">
        <f t="shared" si="17"/>
        <v>SI</v>
      </c>
      <c r="AR22" s="38" t="str">
        <f t="shared" si="18"/>
        <v>SI</v>
      </c>
      <c r="AS22" s="69">
        <f t="shared" si="1"/>
        <v>0</v>
      </c>
      <c r="AT22" s="70">
        <f t="shared" si="2"/>
        <v>0</v>
      </c>
      <c r="AU22" s="70">
        <f t="shared" si="3"/>
        <v>0</v>
      </c>
      <c r="AV22" s="36" t="str">
        <f t="shared" si="19"/>
        <v/>
      </c>
      <c r="AW22" s="38" t="str">
        <f t="shared" si="20"/>
        <v>SI</v>
      </c>
      <c r="AX22" s="36" t="str">
        <f t="shared" si="21"/>
        <v>SI</v>
      </c>
      <c r="BB22" s="422"/>
      <c r="BC22" s="432">
        <v>3564</v>
      </c>
      <c r="BD22" s="423"/>
    </row>
    <row r="23" spans="1:56" ht="12.75" customHeight="1">
      <c r="A23" s="52">
        <f t="shared" si="4"/>
        <v>0</v>
      </c>
      <c r="B23" s="53">
        <v>2339</v>
      </c>
      <c r="C23" s="66" t="str">
        <f t="shared" si="0"/>
        <v xml:space="preserve"> </v>
      </c>
      <c r="D23" s="67" t="str">
        <f t="shared" si="0"/>
        <v xml:space="preserve"> </v>
      </c>
      <c r="E23" s="68" t="str">
        <f t="shared" si="0"/>
        <v xml:space="preserve"> </v>
      </c>
      <c r="F23" s="54" t="str">
        <f t="shared" si="5"/>
        <v xml:space="preserve"> </v>
      </c>
      <c r="G23" s="52" t="str">
        <f t="shared" si="6"/>
        <v/>
      </c>
      <c r="H23" s="55" t="s">
        <v>59</v>
      </c>
      <c r="I23" s="56">
        <f>SALIDAS!B23</f>
        <v>0</v>
      </c>
      <c r="J23" s="57">
        <f>SALIDAS!C23</f>
        <v>0</v>
      </c>
      <c r="K23" s="662">
        <f>SALIDAS!D23</f>
        <v>0</v>
      </c>
      <c r="L23" s="663"/>
      <c r="M23" s="57" t="str">
        <f t="shared" si="7"/>
        <v/>
      </c>
      <c r="N23" s="58"/>
      <c r="O23" s="59">
        <f t="shared" si="8"/>
        <v>2374</v>
      </c>
      <c r="P23" s="52">
        <v>20</v>
      </c>
      <c r="Q23" s="60"/>
      <c r="R23" s="126" t="s">
        <v>59</v>
      </c>
      <c r="S23" s="61" t="str">
        <f>IF(SALIDAS!S24=0,"",SALIDAS!S24)</f>
        <v/>
      </c>
      <c r="T23" s="62" t="str">
        <f>IF(SALIDAS!T24=0,"",SALIDAS!T24)</f>
        <v/>
      </c>
      <c r="U23" s="62" t="str">
        <f>IF(SALIDAS!U24=0,"",SALIDAS!U24)</f>
        <v/>
      </c>
      <c r="V23" s="62" t="str">
        <f>IF(SALIDAS!V24=0,"",SALIDAS!V24)</f>
        <v/>
      </c>
      <c r="W23" s="62" t="str">
        <f>IF(SALIDAS!W24=0,"",SALIDAS!W24)</f>
        <v/>
      </c>
      <c r="X23" s="61" t="str">
        <f>IF(SALIDAS!Z24=0,"",SALIDAS!Z24)</f>
        <v/>
      </c>
      <c r="Y23" s="63" t="str">
        <f>IF(SALIDAS!AA24=0,"",SALIDAS!AA24)</f>
        <v/>
      </c>
      <c r="Z23" s="63" t="str">
        <f>IF(SALIDAS!AB24=0,"",SALIDAS!AB24)</f>
        <v/>
      </c>
      <c r="AA23" s="63" t="str">
        <f>IF(SALIDAS!AC24=0,"",SALIDAS!AC24)</f>
        <v/>
      </c>
      <c r="AB23" s="63" t="str">
        <f>IF(SALIDAS!AD24=0,"",SALIDAS!AD24)</f>
        <v/>
      </c>
      <c r="AC23" s="61" t="str">
        <f>IF(SALIDAS!AG24=0,"",SALIDAS!AG24)</f>
        <v/>
      </c>
      <c r="AD23" s="62" t="str">
        <f>IF(SALIDAS!AH24=0,"",SALIDAS!AH24)</f>
        <v/>
      </c>
      <c r="AE23" s="62" t="str">
        <f>IF(SALIDAS!AI24=0,"",SALIDAS!AI24)</f>
        <v/>
      </c>
      <c r="AF23" s="62" t="str">
        <f>IF(SALIDAS!AJ24=0,"",SALIDAS!AJ24)</f>
        <v/>
      </c>
      <c r="AG23" s="62" t="str">
        <f>IF(SALIDAS!AK24=0,"",SALIDAS!AK24)</f>
        <v/>
      </c>
      <c r="AH23" s="91">
        <f>IF(SALIDAS!P24="","NO",SALIDAS!P24)</f>
        <v>2339</v>
      </c>
      <c r="AI23" s="92" t="str">
        <f t="shared" si="9"/>
        <v>SI</v>
      </c>
      <c r="AJ23" s="93" t="str">
        <f t="shared" si="10"/>
        <v>SI</v>
      </c>
      <c r="AK23" s="93" t="str">
        <f t="shared" si="11"/>
        <v>SI</v>
      </c>
      <c r="AL23" s="94" t="str">
        <f t="shared" si="12"/>
        <v>SI</v>
      </c>
      <c r="AM23" s="95">
        <f t="shared" si="13"/>
        <v>17</v>
      </c>
      <c r="AN23" s="96">
        <f t="shared" si="14"/>
        <v>2339</v>
      </c>
      <c r="AO23" s="85" t="str">
        <f t="shared" si="15"/>
        <v/>
      </c>
      <c r="AP23" s="38" t="str">
        <f t="shared" si="16"/>
        <v>SI</v>
      </c>
      <c r="AQ23" s="38" t="str">
        <f t="shared" si="17"/>
        <v>SI</v>
      </c>
      <c r="AR23" s="38" t="str">
        <f t="shared" si="18"/>
        <v>SI</v>
      </c>
      <c r="AS23" s="69">
        <f t="shared" si="1"/>
        <v>0</v>
      </c>
      <c r="AT23" s="70">
        <f t="shared" si="2"/>
        <v>0</v>
      </c>
      <c r="AU23" s="70">
        <f t="shared" si="3"/>
        <v>0</v>
      </c>
      <c r="AV23" s="36" t="str">
        <f t="shared" si="19"/>
        <v/>
      </c>
      <c r="AW23" s="38" t="str">
        <f t="shared" si="20"/>
        <v>SI</v>
      </c>
      <c r="AX23" s="36" t="str">
        <f t="shared" si="21"/>
        <v>SI</v>
      </c>
      <c r="BB23" s="422"/>
      <c r="BC23" s="432">
        <v>3566</v>
      </c>
      <c r="BD23" s="423"/>
    </row>
    <row r="24" spans="1:56" ht="12.75" customHeight="1">
      <c r="A24" s="52">
        <f t="shared" si="4"/>
        <v>0</v>
      </c>
      <c r="B24" s="53">
        <v>2353</v>
      </c>
      <c r="C24" s="66" t="str">
        <f t="shared" ref="C24:E36" si="22">IF(B24=0,"",IF(B24="",""," "))</f>
        <v xml:space="preserve"> </v>
      </c>
      <c r="D24" s="67" t="str">
        <f t="shared" si="22"/>
        <v xml:space="preserve"> </v>
      </c>
      <c r="E24" s="68" t="str">
        <f t="shared" si="22"/>
        <v xml:space="preserve"> </v>
      </c>
      <c r="F24" s="54" t="str">
        <f t="shared" si="5"/>
        <v xml:space="preserve"> </v>
      </c>
      <c r="G24" s="52" t="str">
        <f t="shared" si="6"/>
        <v/>
      </c>
      <c r="H24" s="55" t="s">
        <v>59</v>
      </c>
      <c r="I24" s="56">
        <f>SALIDAS!B24</f>
        <v>0</v>
      </c>
      <c r="J24" s="57">
        <f>SALIDAS!C24</f>
        <v>0</v>
      </c>
      <c r="K24" s="662">
        <f>SALIDAS!D24</f>
        <v>0</v>
      </c>
      <c r="L24" s="663"/>
      <c r="M24" s="57" t="str">
        <f t="shared" si="7"/>
        <v/>
      </c>
      <c r="N24" s="58"/>
      <c r="O24" s="59">
        <f t="shared" si="8"/>
        <v>2398</v>
      </c>
      <c r="P24" s="52">
        <v>21</v>
      </c>
      <c r="Q24" s="60"/>
      <c r="R24" s="126" t="s">
        <v>59</v>
      </c>
      <c r="S24" s="61" t="str">
        <f>IF(SALIDAS!S25=0,"",SALIDAS!S25)</f>
        <v/>
      </c>
      <c r="T24" s="62" t="str">
        <f>IF(SALIDAS!T25=0,"",SALIDAS!T25)</f>
        <v/>
      </c>
      <c r="U24" s="62" t="str">
        <f>IF(SALIDAS!U25=0,"",SALIDAS!U25)</f>
        <v/>
      </c>
      <c r="V24" s="62" t="str">
        <f>IF(SALIDAS!V25=0,"",SALIDAS!V25)</f>
        <v/>
      </c>
      <c r="W24" s="62" t="str">
        <f>IF(SALIDAS!W25=0,"",SALIDAS!W25)</f>
        <v/>
      </c>
      <c r="X24" s="61" t="str">
        <f>IF(SALIDAS!Z25=0,"",SALIDAS!Z25)</f>
        <v/>
      </c>
      <c r="Y24" s="63" t="str">
        <f>IF(SALIDAS!AA25=0,"",SALIDAS!AA25)</f>
        <v/>
      </c>
      <c r="Z24" s="63" t="str">
        <f>IF(SALIDAS!AB25=0,"",SALIDAS!AB25)</f>
        <v/>
      </c>
      <c r="AA24" s="63" t="str">
        <f>IF(SALIDAS!AC25=0,"",SALIDAS!AC25)</f>
        <v/>
      </c>
      <c r="AB24" s="63" t="str">
        <f>IF(SALIDAS!AD25=0,"",SALIDAS!AD25)</f>
        <v/>
      </c>
      <c r="AC24" s="61" t="str">
        <f>IF(SALIDAS!AG25=0,"",SALIDAS!AG25)</f>
        <v/>
      </c>
      <c r="AD24" s="62" t="str">
        <f>IF(SALIDAS!AH25=0,"",SALIDAS!AH25)</f>
        <v/>
      </c>
      <c r="AE24" s="62" t="str">
        <f>IF(SALIDAS!AI25=0,"",SALIDAS!AI25)</f>
        <v/>
      </c>
      <c r="AF24" s="62" t="str">
        <f>IF(SALIDAS!AJ25=0,"",SALIDAS!AJ25)</f>
        <v/>
      </c>
      <c r="AG24" s="62" t="str">
        <f>IF(SALIDAS!AK25=0,"",SALIDAS!AK25)</f>
        <v/>
      </c>
      <c r="AH24" s="91">
        <f>IF(SALIDAS!P25="","NO",SALIDAS!P25)</f>
        <v>2353</v>
      </c>
      <c r="AI24" s="92" t="str">
        <f t="shared" si="9"/>
        <v>SI</v>
      </c>
      <c r="AJ24" s="93" t="str">
        <f t="shared" si="10"/>
        <v>SI</v>
      </c>
      <c r="AK24" s="93" t="str">
        <f t="shared" si="11"/>
        <v>SI</v>
      </c>
      <c r="AL24" s="94" t="str">
        <f t="shared" si="12"/>
        <v>SI</v>
      </c>
      <c r="AM24" s="95">
        <f t="shared" si="13"/>
        <v>18</v>
      </c>
      <c r="AN24" s="96">
        <f t="shared" si="14"/>
        <v>2353</v>
      </c>
      <c r="AO24" s="85" t="str">
        <f t="shared" si="15"/>
        <v/>
      </c>
      <c r="AP24" s="38" t="str">
        <f t="shared" si="16"/>
        <v>SI</v>
      </c>
      <c r="AQ24" s="38" t="str">
        <f t="shared" si="17"/>
        <v>SI</v>
      </c>
      <c r="AR24" s="38" t="str">
        <f t="shared" si="18"/>
        <v>SI</v>
      </c>
      <c r="AS24" s="69">
        <f t="shared" si="1"/>
        <v>0</v>
      </c>
      <c r="AT24" s="70">
        <f t="shared" si="2"/>
        <v>0</v>
      </c>
      <c r="AU24" s="70">
        <f t="shared" si="3"/>
        <v>0</v>
      </c>
      <c r="AV24" s="36" t="str">
        <f t="shared" si="19"/>
        <v/>
      </c>
      <c r="AW24" s="38" t="str">
        <f t="shared" si="20"/>
        <v>SI</v>
      </c>
      <c r="AX24" s="36" t="str">
        <f t="shared" si="21"/>
        <v>SI</v>
      </c>
      <c r="BB24" s="422"/>
      <c r="BC24" s="432">
        <v>3850</v>
      </c>
      <c r="BD24" s="423"/>
    </row>
    <row r="25" spans="1:56" ht="12.75" customHeight="1">
      <c r="A25" s="52">
        <f t="shared" si="4"/>
        <v>0</v>
      </c>
      <c r="B25" s="53">
        <v>2368</v>
      </c>
      <c r="C25" s="66" t="str">
        <f t="shared" si="22"/>
        <v xml:space="preserve"> </v>
      </c>
      <c r="D25" s="67" t="str">
        <f t="shared" si="22"/>
        <v xml:space="preserve"> </v>
      </c>
      <c r="E25" s="68" t="str">
        <f t="shared" si="22"/>
        <v xml:space="preserve"> </v>
      </c>
      <c r="F25" s="54" t="str">
        <f t="shared" si="5"/>
        <v xml:space="preserve"> </v>
      </c>
      <c r="G25" s="52" t="str">
        <f t="shared" si="6"/>
        <v/>
      </c>
      <c r="H25" s="55" t="s">
        <v>59</v>
      </c>
      <c r="I25" s="56">
        <f>SALIDAS!B25</f>
        <v>0</v>
      </c>
      <c r="J25" s="57">
        <f>SALIDAS!C25</f>
        <v>0</v>
      </c>
      <c r="K25" s="662">
        <f>SALIDAS!D25</f>
        <v>0</v>
      </c>
      <c r="L25" s="663"/>
      <c r="M25" s="57" t="str">
        <f t="shared" si="7"/>
        <v/>
      </c>
      <c r="N25" s="58"/>
      <c r="O25" s="59">
        <f t="shared" si="8"/>
        <v>2649</v>
      </c>
      <c r="P25" s="52">
        <v>22</v>
      </c>
      <c r="Q25" s="60"/>
      <c r="R25" s="126" t="s">
        <v>59</v>
      </c>
      <c r="S25" s="61" t="str">
        <f>IF(SALIDAS!S26=0,"",SALIDAS!S26)</f>
        <v/>
      </c>
      <c r="T25" s="62" t="str">
        <f>IF(SALIDAS!T26=0,"",SALIDAS!T26)</f>
        <v/>
      </c>
      <c r="U25" s="62" t="str">
        <f>IF(SALIDAS!U26=0,"",SALIDAS!U26)</f>
        <v/>
      </c>
      <c r="V25" s="62" t="str">
        <f>IF(SALIDAS!V26=0,"",SALIDAS!V26)</f>
        <v/>
      </c>
      <c r="W25" s="62" t="str">
        <f>IF(SALIDAS!W26=0,"",SALIDAS!W26)</f>
        <v/>
      </c>
      <c r="X25" s="61" t="str">
        <f>IF(SALIDAS!Z26=0,"",SALIDAS!Z26)</f>
        <v/>
      </c>
      <c r="Y25" s="63" t="str">
        <f>IF(SALIDAS!AA26=0,"",SALIDAS!AA26)</f>
        <v/>
      </c>
      <c r="Z25" s="63" t="str">
        <f>IF(SALIDAS!AB26=0,"",SALIDAS!AB26)</f>
        <v/>
      </c>
      <c r="AA25" s="63" t="str">
        <f>IF(SALIDAS!AC26=0,"",SALIDAS!AC26)</f>
        <v/>
      </c>
      <c r="AB25" s="63" t="str">
        <f>IF(SALIDAS!AD26=0,"",SALIDAS!AD26)</f>
        <v/>
      </c>
      <c r="AC25" s="61" t="str">
        <f>IF(SALIDAS!AG26=0,"",SALIDAS!AG26)</f>
        <v/>
      </c>
      <c r="AD25" s="62" t="str">
        <f>IF(SALIDAS!AH26=0,"",SALIDAS!AH26)</f>
        <v/>
      </c>
      <c r="AE25" s="62" t="str">
        <f>IF(SALIDAS!AI26=0,"",SALIDAS!AI26)</f>
        <v/>
      </c>
      <c r="AF25" s="62" t="str">
        <f>IF(SALIDAS!AJ26=0,"",SALIDAS!AJ26)</f>
        <v/>
      </c>
      <c r="AG25" s="62" t="str">
        <f>IF(SALIDAS!AK26=0,"",SALIDAS!AK26)</f>
        <v/>
      </c>
      <c r="AH25" s="91">
        <f>IF(SALIDAS!P26="","NO",SALIDAS!P26)</f>
        <v>2368</v>
      </c>
      <c r="AI25" s="92" t="str">
        <f t="shared" si="9"/>
        <v>NO</v>
      </c>
      <c r="AJ25" s="93" t="str">
        <f t="shared" si="10"/>
        <v>SI</v>
      </c>
      <c r="AK25" s="93" t="str">
        <f t="shared" si="11"/>
        <v>SI</v>
      </c>
      <c r="AL25" s="94" t="str">
        <f t="shared" si="12"/>
        <v>NO</v>
      </c>
      <c r="AM25" s="95" t="str">
        <f t="shared" si="13"/>
        <v/>
      </c>
      <c r="AN25" s="96" t="str">
        <f t="shared" si="14"/>
        <v/>
      </c>
      <c r="AO25" s="85" t="str">
        <f t="shared" si="15"/>
        <v/>
      </c>
      <c r="AP25" s="38" t="str">
        <f t="shared" si="16"/>
        <v>SI</v>
      </c>
      <c r="AQ25" s="38" t="str">
        <f t="shared" si="17"/>
        <v>SI</v>
      </c>
      <c r="AR25" s="38" t="str">
        <f t="shared" si="18"/>
        <v>SI</v>
      </c>
      <c r="AS25" s="69">
        <f t="shared" si="1"/>
        <v>0</v>
      </c>
      <c r="AT25" s="70">
        <f t="shared" si="2"/>
        <v>0</v>
      </c>
      <c r="AU25" s="70">
        <f t="shared" si="3"/>
        <v>0</v>
      </c>
      <c r="AV25" s="36" t="str">
        <f t="shared" si="19"/>
        <v/>
      </c>
      <c r="AW25" s="38" t="str">
        <f t="shared" si="20"/>
        <v>SI</v>
      </c>
      <c r="AX25" s="36" t="str">
        <f t="shared" si="21"/>
        <v>SI</v>
      </c>
      <c r="BB25" s="422"/>
      <c r="BC25" s="432">
        <v>3860</v>
      </c>
      <c r="BD25" s="423"/>
    </row>
    <row r="26" spans="1:56" ht="12.75" customHeight="1">
      <c r="A26" s="52">
        <f t="shared" si="4"/>
        <v>0</v>
      </c>
      <c r="B26" s="53">
        <v>2370</v>
      </c>
      <c r="C26" s="66" t="str">
        <f t="shared" si="22"/>
        <v xml:space="preserve"> </v>
      </c>
      <c r="D26" s="67" t="str">
        <f t="shared" si="22"/>
        <v xml:space="preserve"> </v>
      </c>
      <c r="E26" s="68" t="str">
        <f t="shared" si="22"/>
        <v xml:space="preserve"> </v>
      </c>
      <c r="F26" s="54" t="str">
        <f t="shared" si="5"/>
        <v xml:space="preserve"> </v>
      </c>
      <c r="G26" s="52" t="str">
        <f t="shared" si="6"/>
        <v/>
      </c>
      <c r="H26" s="55" t="s">
        <v>59</v>
      </c>
      <c r="I26" s="56">
        <f>SALIDAS!B26</f>
        <v>0</v>
      </c>
      <c r="J26" s="57">
        <f>SALIDAS!C26</f>
        <v>0</v>
      </c>
      <c r="K26" s="662">
        <f>SALIDAS!D26</f>
        <v>0</v>
      </c>
      <c r="L26" s="663"/>
      <c r="M26" s="57" t="str">
        <f t="shared" si="7"/>
        <v/>
      </c>
      <c r="N26" s="58"/>
      <c r="O26" s="59">
        <f t="shared" si="8"/>
        <v>3279</v>
      </c>
      <c r="P26" s="52">
        <v>23</v>
      </c>
      <c r="Q26" s="60"/>
      <c r="R26" s="126" t="s">
        <v>59</v>
      </c>
      <c r="S26" s="61" t="str">
        <f>IF(SALIDAS!S27=0,"",SALIDAS!S27)</f>
        <v/>
      </c>
      <c r="T26" s="62" t="str">
        <f>IF(SALIDAS!T27=0,"",SALIDAS!T27)</f>
        <v/>
      </c>
      <c r="U26" s="62" t="str">
        <f>IF(SALIDAS!U27=0,"",SALIDAS!U27)</f>
        <v/>
      </c>
      <c r="V26" s="62" t="str">
        <f>IF(SALIDAS!V27=0,"",SALIDAS!V27)</f>
        <v/>
      </c>
      <c r="W26" s="62" t="str">
        <f>IF(SALIDAS!W27=0,"",SALIDAS!W27)</f>
        <v/>
      </c>
      <c r="X26" s="61" t="str">
        <f>IF(SALIDAS!Z27=0,"",SALIDAS!Z27)</f>
        <v/>
      </c>
      <c r="Y26" s="63" t="str">
        <f>IF(SALIDAS!AA27=0,"",SALIDAS!AA27)</f>
        <v/>
      </c>
      <c r="Z26" s="63" t="str">
        <f>IF(SALIDAS!AB27=0,"",SALIDAS!AB27)</f>
        <v/>
      </c>
      <c r="AA26" s="63" t="str">
        <f>IF(SALIDAS!AC27=0,"",SALIDAS!AC27)</f>
        <v/>
      </c>
      <c r="AB26" s="63" t="str">
        <f>IF(SALIDAS!AD27=0,"",SALIDAS!AD27)</f>
        <v/>
      </c>
      <c r="AC26" s="61" t="str">
        <f>IF(SALIDAS!AG27=0,"",SALIDAS!AG27)</f>
        <v/>
      </c>
      <c r="AD26" s="62" t="str">
        <f>IF(SALIDAS!AH27=0,"",SALIDAS!AH27)</f>
        <v/>
      </c>
      <c r="AE26" s="62" t="str">
        <f>IF(SALIDAS!AI27=0,"",SALIDAS!AI27)</f>
        <v/>
      </c>
      <c r="AF26" s="62" t="str">
        <f>IF(SALIDAS!AJ27=0,"",SALIDAS!AJ27)</f>
        <v/>
      </c>
      <c r="AG26" s="62" t="str">
        <f>IF(SALIDAS!AK27=0,"",SALIDAS!AK27)</f>
        <v/>
      </c>
      <c r="AH26" s="91">
        <f>IF(SALIDAS!P27="","NO",SALIDAS!P27)</f>
        <v>2370</v>
      </c>
      <c r="AI26" s="92" t="str">
        <f t="shared" si="9"/>
        <v>NO</v>
      </c>
      <c r="AJ26" s="93" t="str">
        <f t="shared" si="10"/>
        <v>SI</v>
      </c>
      <c r="AK26" s="93" t="str">
        <f t="shared" si="11"/>
        <v>SI</v>
      </c>
      <c r="AL26" s="94" t="str">
        <f t="shared" si="12"/>
        <v>NO</v>
      </c>
      <c r="AM26" s="95" t="str">
        <f t="shared" si="13"/>
        <v/>
      </c>
      <c r="AN26" s="96" t="str">
        <f t="shared" si="14"/>
        <v/>
      </c>
      <c r="AO26" s="85" t="str">
        <f t="shared" si="15"/>
        <v/>
      </c>
      <c r="AP26" s="38" t="str">
        <f t="shared" si="16"/>
        <v>SI</v>
      </c>
      <c r="AQ26" s="38" t="str">
        <f t="shared" si="17"/>
        <v>SI</v>
      </c>
      <c r="AR26" s="38" t="str">
        <f t="shared" si="18"/>
        <v>SI</v>
      </c>
      <c r="AS26" s="69">
        <f t="shared" si="1"/>
        <v>0</v>
      </c>
      <c r="AT26" s="70">
        <f t="shared" si="2"/>
        <v>0</v>
      </c>
      <c r="AU26" s="70">
        <f t="shared" si="3"/>
        <v>0</v>
      </c>
      <c r="AV26" s="36" t="str">
        <f t="shared" si="19"/>
        <v/>
      </c>
      <c r="AW26" s="38" t="str">
        <f t="shared" si="20"/>
        <v>SI</v>
      </c>
      <c r="AX26" s="36" t="str">
        <f t="shared" si="21"/>
        <v>SI</v>
      </c>
      <c r="BB26" s="422"/>
      <c r="BC26" s="432">
        <v>3862</v>
      </c>
      <c r="BD26" s="423"/>
    </row>
    <row r="27" spans="1:56" ht="12.75" customHeight="1">
      <c r="A27" s="52">
        <f t="shared" si="4"/>
        <v>0</v>
      </c>
      <c r="B27" s="53">
        <v>2372</v>
      </c>
      <c r="C27" s="66" t="str">
        <f t="shared" si="22"/>
        <v xml:space="preserve"> </v>
      </c>
      <c r="D27" s="67" t="str">
        <f t="shared" si="22"/>
        <v xml:space="preserve"> </v>
      </c>
      <c r="E27" s="68" t="str">
        <f t="shared" si="22"/>
        <v xml:space="preserve"> </v>
      </c>
      <c r="F27" s="54" t="str">
        <f t="shared" si="5"/>
        <v xml:space="preserve"> </v>
      </c>
      <c r="G27" s="52" t="str">
        <f t="shared" si="6"/>
        <v/>
      </c>
      <c r="H27" s="55" t="s">
        <v>59</v>
      </c>
      <c r="I27" s="56">
        <f>SALIDAS!B27</f>
        <v>0</v>
      </c>
      <c r="J27" s="57">
        <f>SALIDAS!C27</f>
        <v>0</v>
      </c>
      <c r="K27" s="662">
        <f>SALIDAS!D27</f>
        <v>0</v>
      </c>
      <c r="L27" s="663"/>
      <c r="M27" s="57" t="str">
        <f t="shared" si="7"/>
        <v/>
      </c>
      <c r="N27" s="58"/>
      <c r="O27" s="59">
        <f t="shared" si="8"/>
        <v>3283</v>
      </c>
      <c r="P27" s="52">
        <v>24</v>
      </c>
      <c r="Q27" s="60"/>
      <c r="R27" s="126" t="s">
        <v>59</v>
      </c>
      <c r="S27" s="61" t="str">
        <f>IF(SALIDAS!S28=0,"",SALIDAS!S28)</f>
        <v/>
      </c>
      <c r="T27" s="62" t="str">
        <f>IF(SALIDAS!T28=0,"",SALIDAS!T28)</f>
        <v/>
      </c>
      <c r="U27" s="62" t="str">
        <f>IF(SALIDAS!U28=0,"",SALIDAS!U28)</f>
        <v/>
      </c>
      <c r="V27" s="62" t="str">
        <f>IF(SALIDAS!V28=0,"",SALIDAS!V28)</f>
        <v/>
      </c>
      <c r="W27" s="62" t="str">
        <f>IF(SALIDAS!W28=0,"",SALIDAS!W28)</f>
        <v/>
      </c>
      <c r="X27" s="61" t="str">
        <f>IF(SALIDAS!Z28=0,"",SALIDAS!Z28)</f>
        <v/>
      </c>
      <c r="Y27" s="63" t="str">
        <f>IF(SALIDAS!AA28=0,"",SALIDAS!AA28)</f>
        <v/>
      </c>
      <c r="Z27" s="63" t="str">
        <f>IF(SALIDAS!AB28=0,"",SALIDAS!AB28)</f>
        <v/>
      </c>
      <c r="AA27" s="63" t="str">
        <f>IF(SALIDAS!AC28=0,"",SALIDAS!AC28)</f>
        <v/>
      </c>
      <c r="AB27" s="63" t="str">
        <f>IF(SALIDAS!AD28=0,"",SALIDAS!AD28)</f>
        <v/>
      </c>
      <c r="AC27" s="61" t="str">
        <f>IF(SALIDAS!AG28=0,"",SALIDAS!AG28)</f>
        <v/>
      </c>
      <c r="AD27" s="62" t="str">
        <f>IF(SALIDAS!AH28=0,"",SALIDAS!AH28)</f>
        <v/>
      </c>
      <c r="AE27" s="62" t="str">
        <f>IF(SALIDAS!AI28=0,"",SALIDAS!AI28)</f>
        <v/>
      </c>
      <c r="AF27" s="62" t="str">
        <f>IF(SALIDAS!AJ28=0,"",SALIDAS!AJ28)</f>
        <v/>
      </c>
      <c r="AG27" s="62" t="str">
        <f>IF(SALIDAS!AK28=0,"",SALIDAS!AK28)</f>
        <v/>
      </c>
      <c r="AH27" s="91">
        <f>IF(SALIDAS!P28="","NO",SALIDAS!P28)</f>
        <v>2372</v>
      </c>
      <c r="AI27" s="92" t="str">
        <f t="shared" si="9"/>
        <v>SI</v>
      </c>
      <c r="AJ27" s="93" t="str">
        <f t="shared" si="10"/>
        <v>SI</v>
      </c>
      <c r="AK27" s="93" t="str">
        <f t="shared" si="11"/>
        <v>SI</v>
      </c>
      <c r="AL27" s="94" t="str">
        <f t="shared" si="12"/>
        <v>SI</v>
      </c>
      <c r="AM27" s="95">
        <f t="shared" si="13"/>
        <v>19</v>
      </c>
      <c r="AN27" s="96">
        <f t="shared" si="14"/>
        <v>2372</v>
      </c>
      <c r="AO27" s="85" t="str">
        <f t="shared" si="15"/>
        <v/>
      </c>
      <c r="AP27" s="38" t="str">
        <f t="shared" si="16"/>
        <v>SI</v>
      </c>
      <c r="AQ27" s="38" t="str">
        <f t="shared" si="17"/>
        <v>SI</v>
      </c>
      <c r="AR27" s="38" t="str">
        <f t="shared" si="18"/>
        <v>SI</v>
      </c>
      <c r="AS27" s="69">
        <f t="shared" si="1"/>
        <v>0</v>
      </c>
      <c r="AT27" s="70">
        <f t="shared" si="2"/>
        <v>0</v>
      </c>
      <c r="AU27" s="70">
        <f t="shared" si="3"/>
        <v>0</v>
      </c>
      <c r="AV27" s="36" t="str">
        <f t="shared" si="19"/>
        <v/>
      </c>
      <c r="AW27" s="38" t="str">
        <f t="shared" si="20"/>
        <v>SI</v>
      </c>
      <c r="AX27" s="36" t="str">
        <f t="shared" si="21"/>
        <v>SI</v>
      </c>
      <c r="BB27" s="422"/>
      <c r="BC27" s="432"/>
      <c r="BD27" s="423"/>
    </row>
    <row r="28" spans="1:56" ht="12.75" customHeight="1">
      <c r="A28" s="52">
        <f t="shared" si="4"/>
        <v>0</v>
      </c>
      <c r="B28" s="53">
        <v>2374</v>
      </c>
      <c r="C28" s="66" t="str">
        <f t="shared" si="22"/>
        <v xml:space="preserve"> </v>
      </c>
      <c r="D28" s="67" t="str">
        <f t="shared" si="22"/>
        <v xml:space="preserve"> </v>
      </c>
      <c r="E28" s="68" t="str">
        <f t="shared" si="22"/>
        <v xml:space="preserve"> </v>
      </c>
      <c r="F28" s="54" t="str">
        <f t="shared" si="5"/>
        <v xml:space="preserve"> </v>
      </c>
      <c r="G28" s="52" t="str">
        <f t="shared" si="6"/>
        <v/>
      </c>
      <c r="H28" s="55" t="s">
        <v>59</v>
      </c>
      <c r="I28" s="56">
        <f>SALIDAS!B28</f>
        <v>0</v>
      </c>
      <c r="J28" s="57">
        <f>SALIDAS!C28</f>
        <v>0</v>
      </c>
      <c r="K28" s="662">
        <f>SALIDAS!D28</f>
        <v>0</v>
      </c>
      <c r="L28" s="663"/>
      <c r="M28" s="57" t="str">
        <f t="shared" si="7"/>
        <v/>
      </c>
      <c r="N28" s="58"/>
      <c r="O28" s="59">
        <f t="shared" si="8"/>
        <v>3554</v>
      </c>
      <c r="P28" s="52">
        <v>25</v>
      </c>
      <c r="Q28" s="60"/>
      <c r="R28" s="126" t="s">
        <v>59</v>
      </c>
      <c r="S28" s="61" t="str">
        <f>IF(SALIDAS!S29=0,"",SALIDAS!S29)</f>
        <v/>
      </c>
      <c r="T28" s="62" t="str">
        <f>IF(SALIDAS!T29=0,"",SALIDAS!T29)</f>
        <v/>
      </c>
      <c r="U28" s="62" t="str">
        <f>IF(SALIDAS!U29=0,"",SALIDAS!U29)</f>
        <v/>
      </c>
      <c r="V28" s="62" t="str">
        <f>IF(SALIDAS!V29=0,"",SALIDAS!V29)</f>
        <v/>
      </c>
      <c r="W28" s="62" t="str">
        <f>IF(SALIDAS!W29=0,"",SALIDAS!W29)</f>
        <v/>
      </c>
      <c r="X28" s="61" t="str">
        <f>IF(SALIDAS!Z29=0,"",SALIDAS!Z29)</f>
        <v/>
      </c>
      <c r="Y28" s="63" t="str">
        <f>IF(SALIDAS!AA29=0,"",SALIDAS!AA29)</f>
        <v/>
      </c>
      <c r="Z28" s="63" t="str">
        <f>IF(SALIDAS!AB29=0,"",SALIDAS!AB29)</f>
        <v/>
      </c>
      <c r="AA28" s="63" t="str">
        <f>IF(SALIDAS!AC29=0,"",SALIDAS!AC29)</f>
        <v/>
      </c>
      <c r="AB28" s="63" t="str">
        <f>IF(SALIDAS!AD29=0,"",SALIDAS!AD29)</f>
        <v/>
      </c>
      <c r="AC28" s="61" t="str">
        <f>IF(SALIDAS!AG29=0,"",SALIDAS!AG29)</f>
        <v/>
      </c>
      <c r="AD28" s="62" t="str">
        <f>IF(SALIDAS!AH29=0,"",SALIDAS!AH29)</f>
        <v/>
      </c>
      <c r="AE28" s="62" t="str">
        <f>IF(SALIDAS!AI29=0,"",SALIDAS!AI29)</f>
        <v/>
      </c>
      <c r="AF28" s="62" t="str">
        <f>IF(SALIDAS!AJ29=0,"",SALIDAS!AJ29)</f>
        <v/>
      </c>
      <c r="AG28" s="62" t="str">
        <f>IF(SALIDAS!AK29=0,"",SALIDAS!AK29)</f>
        <v/>
      </c>
      <c r="AH28" s="91">
        <f>IF(SALIDAS!P29="","NO",SALIDAS!P29)</f>
        <v>2374</v>
      </c>
      <c r="AI28" s="92" t="str">
        <f t="shared" si="9"/>
        <v>SI</v>
      </c>
      <c r="AJ28" s="93" t="str">
        <f t="shared" si="10"/>
        <v>SI</v>
      </c>
      <c r="AK28" s="93" t="str">
        <f t="shared" si="11"/>
        <v>SI</v>
      </c>
      <c r="AL28" s="94" t="str">
        <f t="shared" si="12"/>
        <v>SI</v>
      </c>
      <c r="AM28" s="95">
        <f t="shared" si="13"/>
        <v>20</v>
      </c>
      <c r="AN28" s="96">
        <f t="shared" si="14"/>
        <v>2374</v>
      </c>
      <c r="AO28" s="85" t="str">
        <f t="shared" si="15"/>
        <v/>
      </c>
      <c r="AP28" s="38" t="str">
        <f t="shared" si="16"/>
        <v>SI</v>
      </c>
      <c r="AQ28" s="38" t="str">
        <f t="shared" si="17"/>
        <v>SI</v>
      </c>
      <c r="AR28" s="38" t="str">
        <f t="shared" si="18"/>
        <v>SI</v>
      </c>
      <c r="AS28" s="69">
        <f t="shared" si="1"/>
        <v>0</v>
      </c>
      <c r="AT28" s="70">
        <f t="shared" si="2"/>
        <v>0</v>
      </c>
      <c r="AU28" s="70">
        <f t="shared" si="3"/>
        <v>0</v>
      </c>
      <c r="AV28" s="36" t="str">
        <f t="shared" si="19"/>
        <v/>
      </c>
      <c r="AW28" s="38" t="str">
        <f t="shared" si="20"/>
        <v>SI</v>
      </c>
      <c r="AX28" s="36" t="str">
        <f t="shared" si="21"/>
        <v>SI</v>
      </c>
      <c r="BB28" s="422"/>
      <c r="BC28" s="432"/>
      <c r="BD28" s="423"/>
    </row>
    <row r="29" spans="1:56" ht="12.75" customHeight="1">
      <c r="A29" s="52">
        <f t="shared" si="4"/>
        <v>0</v>
      </c>
      <c r="B29" s="53">
        <v>2398</v>
      </c>
      <c r="C29" s="66" t="str">
        <f t="shared" si="22"/>
        <v xml:space="preserve"> </v>
      </c>
      <c r="D29" s="67" t="str">
        <f t="shared" si="22"/>
        <v xml:space="preserve"> </v>
      </c>
      <c r="E29" s="68" t="str">
        <f t="shared" si="22"/>
        <v xml:space="preserve"> </v>
      </c>
      <c r="F29" s="54" t="str">
        <f t="shared" si="5"/>
        <v xml:space="preserve"> </v>
      </c>
      <c r="G29" s="52" t="str">
        <f t="shared" si="6"/>
        <v/>
      </c>
      <c r="H29" s="55" t="s">
        <v>59</v>
      </c>
      <c r="I29" s="56">
        <f>SALIDAS!B29</f>
        <v>0</v>
      </c>
      <c r="J29" s="57">
        <f>SALIDAS!C29</f>
        <v>0</v>
      </c>
      <c r="K29" s="662">
        <f>SALIDAS!D29</f>
        <v>0</v>
      </c>
      <c r="L29" s="663"/>
      <c r="M29" s="57" t="str">
        <f t="shared" si="7"/>
        <v/>
      </c>
      <c r="N29" s="58"/>
      <c r="O29" s="59">
        <f t="shared" si="8"/>
        <v>3564</v>
      </c>
      <c r="P29" s="52">
        <v>26</v>
      </c>
      <c r="Q29" s="60"/>
      <c r="R29" s="126" t="s">
        <v>59</v>
      </c>
      <c r="S29" s="61" t="str">
        <f>IF(SALIDAS!S30=0,"",SALIDAS!S30)</f>
        <v/>
      </c>
      <c r="T29" s="62" t="str">
        <f>IF(SALIDAS!T30=0,"",SALIDAS!T30)</f>
        <v/>
      </c>
      <c r="U29" s="62" t="str">
        <f>IF(SALIDAS!U30=0,"",SALIDAS!U30)</f>
        <v/>
      </c>
      <c r="V29" s="62" t="str">
        <f>IF(SALIDAS!V30=0,"",SALIDAS!V30)</f>
        <v/>
      </c>
      <c r="W29" s="62" t="str">
        <f>IF(SALIDAS!W30=0,"",SALIDAS!W30)</f>
        <v/>
      </c>
      <c r="X29" s="61" t="str">
        <f>IF(SALIDAS!Z30=0,"",SALIDAS!Z30)</f>
        <v/>
      </c>
      <c r="Y29" s="63" t="str">
        <f>IF(SALIDAS!AA30=0,"",SALIDAS!AA30)</f>
        <v/>
      </c>
      <c r="Z29" s="63" t="str">
        <f>IF(SALIDAS!AB30=0,"",SALIDAS!AB30)</f>
        <v/>
      </c>
      <c r="AA29" s="63" t="str">
        <f>IF(SALIDAS!AC30=0,"",SALIDAS!AC30)</f>
        <v/>
      </c>
      <c r="AB29" s="63" t="str">
        <f>IF(SALIDAS!AD30=0,"",SALIDAS!AD30)</f>
        <v/>
      </c>
      <c r="AC29" s="61" t="str">
        <f>IF(SALIDAS!AG30=0,"",SALIDAS!AG30)</f>
        <v/>
      </c>
      <c r="AD29" s="62" t="str">
        <f>IF(SALIDAS!AH30=0,"",SALIDAS!AH30)</f>
        <v/>
      </c>
      <c r="AE29" s="62" t="str">
        <f>IF(SALIDAS!AI30=0,"",SALIDAS!AI30)</f>
        <v/>
      </c>
      <c r="AF29" s="62" t="str">
        <f>IF(SALIDAS!AJ30=0,"",SALIDAS!AJ30)</f>
        <v/>
      </c>
      <c r="AG29" s="62" t="str">
        <f>IF(SALIDAS!AK30=0,"",SALIDAS!AK30)</f>
        <v/>
      </c>
      <c r="AH29" s="91">
        <f>IF(SALIDAS!P30="","NO",SALIDAS!P30)</f>
        <v>2398</v>
      </c>
      <c r="AI29" s="92" t="str">
        <f t="shared" si="9"/>
        <v>SI</v>
      </c>
      <c r="AJ29" s="93" t="str">
        <f t="shared" si="10"/>
        <v>SI</v>
      </c>
      <c r="AK29" s="93" t="str">
        <f t="shared" si="11"/>
        <v>SI</v>
      </c>
      <c r="AL29" s="94" t="str">
        <f t="shared" si="12"/>
        <v>SI</v>
      </c>
      <c r="AM29" s="95">
        <f t="shared" si="13"/>
        <v>21</v>
      </c>
      <c r="AN29" s="96">
        <f t="shared" si="14"/>
        <v>2398</v>
      </c>
      <c r="AO29" s="85" t="str">
        <f t="shared" si="15"/>
        <v/>
      </c>
      <c r="AP29" s="38" t="str">
        <f t="shared" si="16"/>
        <v>SI</v>
      </c>
      <c r="AQ29" s="38" t="str">
        <f t="shared" si="17"/>
        <v>SI</v>
      </c>
      <c r="AR29" s="38" t="str">
        <f t="shared" si="18"/>
        <v>SI</v>
      </c>
      <c r="AS29" s="69">
        <f t="shared" si="1"/>
        <v>0</v>
      </c>
      <c r="AT29" s="70">
        <f t="shared" si="2"/>
        <v>0</v>
      </c>
      <c r="AU29" s="70">
        <f t="shared" si="3"/>
        <v>0</v>
      </c>
      <c r="AV29" s="36" t="str">
        <f t="shared" si="19"/>
        <v/>
      </c>
      <c r="AW29" s="38" t="str">
        <f t="shared" si="20"/>
        <v>SI</v>
      </c>
      <c r="AX29" s="36" t="str">
        <f t="shared" si="21"/>
        <v>SI</v>
      </c>
      <c r="BB29" s="422"/>
      <c r="BC29" s="432"/>
      <c r="BD29" s="423"/>
    </row>
    <row r="30" spans="1:56" ht="12.75" customHeight="1">
      <c r="A30" s="52">
        <f t="shared" si="4"/>
        <v>0</v>
      </c>
      <c r="B30" s="53">
        <v>2400</v>
      </c>
      <c r="C30" s="66" t="str">
        <f t="shared" si="22"/>
        <v xml:space="preserve"> </v>
      </c>
      <c r="D30" s="67" t="str">
        <f t="shared" si="22"/>
        <v xml:space="preserve"> </v>
      </c>
      <c r="E30" s="68" t="str">
        <f t="shared" si="22"/>
        <v xml:space="preserve"> </v>
      </c>
      <c r="F30" s="54" t="str">
        <f t="shared" si="5"/>
        <v xml:space="preserve"> </v>
      </c>
      <c r="G30" s="52" t="str">
        <f t="shared" si="6"/>
        <v/>
      </c>
      <c r="H30" s="55" t="s">
        <v>59</v>
      </c>
      <c r="I30" s="56">
        <f>SALIDAS!B30</f>
        <v>0</v>
      </c>
      <c r="J30" s="57">
        <f>SALIDAS!C30</f>
        <v>0</v>
      </c>
      <c r="K30" s="662">
        <f>SALIDAS!D30</f>
        <v>0</v>
      </c>
      <c r="L30" s="663"/>
      <c r="M30" s="57" t="str">
        <f t="shared" si="7"/>
        <v/>
      </c>
      <c r="N30" s="58"/>
      <c r="O30" s="59">
        <f t="shared" si="8"/>
        <v>3566</v>
      </c>
      <c r="P30" s="52">
        <v>27</v>
      </c>
      <c r="Q30" s="60"/>
      <c r="R30" s="126" t="s">
        <v>59</v>
      </c>
      <c r="S30" s="61" t="str">
        <f>IF(SALIDAS!S31=0,"",SALIDAS!S31)</f>
        <v/>
      </c>
      <c r="T30" s="62" t="str">
        <f>IF(SALIDAS!T31=0,"",SALIDAS!T31)</f>
        <v/>
      </c>
      <c r="U30" s="62" t="str">
        <f>IF(SALIDAS!U31=0,"",SALIDAS!U31)</f>
        <v/>
      </c>
      <c r="V30" s="62" t="str">
        <f>IF(SALIDAS!V31=0,"",SALIDAS!V31)</f>
        <v/>
      </c>
      <c r="W30" s="62" t="str">
        <f>IF(SALIDAS!W31=0,"",SALIDAS!W31)</f>
        <v/>
      </c>
      <c r="X30" s="61" t="str">
        <f>IF(SALIDAS!Z31=0,"",SALIDAS!Z31)</f>
        <v/>
      </c>
      <c r="Y30" s="63" t="str">
        <f>IF(SALIDAS!AA31=0,"",SALIDAS!AA31)</f>
        <v/>
      </c>
      <c r="Z30" s="63" t="str">
        <f>IF(SALIDAS!AB31=0,"",SALIDAS!AB31)</f>
        <v/>
      </c>
      <c r="AA30" s="63" t="str">
        <f>IF(SALIDAS!AC31=0,"",SALIDAS!AC31)</f>
        <v/>
      </c>
      <c r="AB30" s="63" t="str">
        <f>IF(SALIDAS!AD31=0,"",SALIDAS!AD31)</f>
        <v/>
      </c>
      <c r="AC30" s="61" t="str">
        <f>IF(SALIDAS!AG31=0,"",SALIDAS!AG31)</f>
        <v/>
      </c>
      <c r="AD30" s="62" t="str">
        <f>IF(SALIDAS!AH31=0,"",SALIDAS!AH31)</f>
        <v/>
      </c>
      <c r="AE30" s="62" t="str">
        <f>IF(SALIDAS!AI31=0,"",SALIDAS!AI31)</f>
        <v/>
      </c>
      <c r="AF30" s="62" t="str">
        <f>IF(SALIDAS!AJ31=0,"",SALIDAS!AJ31)</f>
        <v/>
      </c>
      <c r="AG30" s="62" t="str">
        <f>IF(SALIDAS!AK31=0,"",SALIDAS!AK31)</f>
        <v/>
      </c>
      <c r="AH30" s="91">
        <f>IF(SALIDAS!P31="","NO",SALIDAS!P31)</f>
        <v>2400</v>
      </c>
      <c r="AI30" s="92" t="str">
        <f t="shared" si="9"/>
        <v>NO</v>
      </c>
      <c r="AJ30" s="93" t="str">
        <f t="shared" si="10"/>
        <v>SI</v>
      </c>
      <c r="AK30" s="93" t="str">
        <f t="shared" si="11"/>
        <v>SI</v>
      </c>
      <c r="AL30" s="94" t="str">
        <f t="shared" si="12"/>
        <v>NO</v>
      </c>
      <c r="AM30" s="95" t="str">
        <f t="shared" si="13"/>
        <v/>
      </c>
      <c r="AN30" s="96" t="str">
        <f t="shared" si="14"/>
        <v/>
      </c>
      <c r="AO30" s="85" t="str">
        <f t="shared" si="15"/>
        <v/>
      </c>
      <c r="AP30" s="38" t="str">
        <f t="shared" si="16"/>
        <v>SI</v>
      </c>
      <c r="AQ30" s="38" t="str">
        <f t="shared" si="17"/>
        <v>SI</v>
      </c>
      <c r="AR30" s="38" t="str">
        <f t="shared" si="18"/>
        <v>SI</v>
      </c>
      <c r="AS30" s="69">
        <f t="shared" si="1"/>
        <v>0</v>
      </c>
      <c r="AT30" s="70">
        <f t="shared" si="2"/>
        <v>0</v>
      </c>
      <c r="AU30" s="70">
        <f t="shared" si="3"/>
        <v>0</v>
      </c>
      <c r="AV30" s="36" t="str">
        <f t="shared" si="19"/>
        <v/>
      </c>
      <c r="AW30" s="38" t="str">
        <f t="shared" si="20"/>
        <v>SI</v>
      </c>
      <c r="AX30" s="36" t="str">
        <f t="shared" si="21"/>
        <v>SI</v>
      </c>
      <c r="BB30" s="422"/>
      <c r="BC30" s="432"/>
      <c r="BD30" s="423"/>
    </row>
    <row r="31" spans="1:56" ht="12.75" customHeight="1">
      <c r="A31" s="52">
        <f t="shared" si="4"/>
        <v>0</v>
      </c>
      <c r="B31" s="53">
        <v>2424</v>
      </c>
      <c r="C31" s="66" t="str">
        <f t="shared" si="22"/>
        <v xml:space="preserve"> </v>
      </c>
      <c r="D31" s="67" t="str">
        <f t="shared" si="22"/>
        <v xml:space="preserve"> </v>
      </c>
      <c r="E31" s="68" t="str">
        <f t="shared" si="22"/>
        <v xml:space="preserve"> </v>
      </c>
      <c r="F31" s="54" t="str">
        <f t="shared" si="5"/>
        <v xml:space="preserve"> </v>
      </c>
      <c r="G31" s="52" t="str">
        <f t="shared" si="6"/>
        <v/>
      </c>
      <c r="H31" s="55" t="s">
        <v>59</v>
      </c>
      <c r="I31" s="56">
        <f>SALIDAS!B31</f>
        <v>0</v>
      </c>
      <c r="J31" s="57">
        <f>SALIDAS!C31</f>
        <v>0</v>
      </c>
      <c r="K31" s="662">
        <f>SALIDAS!D31</f>
        <v>0</v>
      </c>
      <c r="L31" s="663"/>
      <c r="M31" s="57" t="str">
        <f t="shared" si="7"/>
        <v/>
      </c>
      <c r="N31" s="58"/>
      <c r="O31" s="59">
        <f t="shared" si="8"/>
        <v>3860</v>
      </c>
      <c r="P31" s="52">
        <v>28</v>
      </c>
      <c r="Q31" s="60"/>
      <c r="R31" s="126" t="s">
        <v>59</v>
      </c>
      <c r="S31" s="61" t="str">
        <f>IF(SALIDAS!S32=0,"",SALIDAS!S32)</f>
        <v/>
      </c>
      <c r="T31" s="62" t="str">
        <f>IF(SALIDAS!T32=0,"",SALIDAS!T32)</f>
        <v/>
      </c>
      <c r="U31" s="62" t="str">
        <f>IF(SALIDAS!U32=0,"",SALIDAS!U32)</f>
        <v/>
      </c>
      <c r="V31" s="62" t="str">
        <f>IF(SALIDAS!V32=0,"",SALIDAS!V32)</f>
        <v/>
      </c>
      <c r="W31" s="62" t="str">
        <f>IF(SALIDAS!W32=0,"",SALIDAS!W32)</f>
        <v/>
      </c>
      <c r="X31" s="61" t="str">
        <f>IF(SALIDAS!Z32=0,"",SALIDAS!Z32)</f>
        <v/>
      </c>
      <c r="Y31" s="63" t="str">
        <f>IF(SALIDAS!AA32=0,"",SALIDAS!AA32)</f>
        <v/>
      </c>
      <c r="Z31" s="63" t="str">
        <f>IF(SALIDAS!AB32=0,"",SALIDAS!AB32)</f>
        <v/>
      </c>
      <c r="AA31" s="63" t="str">
        <f>IF(SALIDAS!AC32=0,"",SALIDAS!AC32)</f>
        <v/>
      </c>
      <c r="AB31" s="63" t="str">
        <f>IF(SALIDAS!AD32=0,"",SALIDAS!AD32)</f>
        <v/>
      </c>
      <c r="AC31" s="61" t="str">
        <f>IF(SALIDAS!AG32=0,"",SALIDAS!AG32)</f>
        <v/>
      </c>
      <c r="AD31" s="62" t="str">
        <f>IF(SALIDAS!AH32=0,"",SALIDAS!AH32)</f>
        <v/>
      </c>
      <c r="AE31" s="62" t="str">
        <f>IF(SALIDAS!AI32=0,"",SALIDAS!AI32)</f>
        <v/>
      </c>
      <c r="AF31" s="62" t="str">
        <f>IF(SALIDAS!AJ32=0,"",SALIDAS!AJ32)</f>
        <v/>
      </c>
      <c r="AG31" s="62" t="str">
        <f>IF(SALIDAS!AK32=0,"",SALIDAS!AK32)</f>
        <v/>
      </c>
      <c r="AH31" s="91">
        <f>IF(SALIDAS!P32="","NO",SALIDAS!P32)</f>
        <v>2424</v>
      </c>
      <c r="AI31" s="92" t="str">
        <f t="shared" si="9"/>
        <v>NO</v>
      </c>
      <c r="AJ31" s="93" t="str">
        <f t="shared" si="10"/>
        <v>SI</v>
      </c>
      <c r="AK31" s="93" t="str">
        <f t="shared" si="11"/>
        <v>SI</v>
      </c>
      <c r="AL31" s="94" t="str">
        <f t="shared" si="12"/>
        <v>NO</v>
      </c>
      <c r="AM31" s="95" t="str">
        <f t="shared" si="13"/>
        <v/>
      </c>
      <c r="AN31" s="96" t="str">
        <f t="shared" si="14"/>
        <v/>
      </c>
      <c r="AO31" s="85" t="str">
        <f t="shared" si="15"/>
        <v/>
      </c>
      <c r="AP31" s="38" t="str">
        <f t="shared" si="16"/>
        <v>SI</v>
      </c>
      <c r="AQ31" s="38" t="str">
        <f t="shared" si="17"/>
        <v>SI</v>
      </c>
      <c r="AR31" s="38" t="str">
        <f t="shared" si="18"/>
        <v>SI</v>
      </c>
      <c r="AS31" s="69">
        <f t="shared" si="1"/>
        <v>0</v>
      </c>
      <c r="AT31" s="70">
        <f t="shared" si="2"/>
        <v>0</v>
      </c>
      <c r="AU31" s="70">
        <f t="shared" si="3"/>
        <v>0</v>
      </c>
      <c r="AV31" s="36" t="str">
        <f t="shared" si="19"/>
        <v/>
      </c>
      <c r="AW31" s="38" t="str">
        <f t="shared" si="20"/>
        <v>SI</v>
      </c>
      <c r="AX31" s="36" t="str">
        <f t="shared" si="21"/>
        <v>SI</v>
      </c>
      <c r="BB31" s="422"/>
      <c r="BC31" s="432"/>
      <c r="BD31" s="423"/>
    </row>
    <row r="32" spans="1:56" ht="12.75" customHeight="1">
      <c r="A32" s="52">
        <f t="shared" si="4"/>
        <v>0</v>
      </c>
      <c r="B32" s="53">
        <v>2649</v>
      </c>
      <c r="C32" s="66" t="str">
        <f t="shared" si="22"/>
        <v xml:space="preserve"> </v>
      </c>
      <c r="D32" s="67" t="str">
        <f t="shared" si="22"/>
        <v xml:space="preserve"> </v>
      </c>
      <c r="E32" s="68" t="str">
        <f t="shared" si="22"/>
        <v xml:space="preserve"> </v>
      </c>
      <c r="F32" s="54" t="str">
        <f t="shared" si="5"/>
        <v xml:space="preserve"> </v>
      </c>
      <c r="G32" s="52" t="str">
        <f t="shared" si="6"/>
        <v/>
      </c>
      <c r="H32" s="55" t="s">
        <v>59</v>
      </c>
      <c r="I32" s="56">
        <f>SALIDAS!B32</f>
        <v>0</v>
      </c>
      <c r="J32" s="57">
        <f>SALIDAS!C32</f>
        <v>0</v>
      </c>
      <c r="K32" s="662">
        <f>SALIDAS!D32</f>
        <v>0</v>
      </c>
      <c r="L32" s="663"/>
      <c r="M32" s="57" t="str">
        <f t="shared" si="7"/>
        <v/>
      </c>
      <c r="N32" s="58"/>
      <c r="O32" s="59">
        <f t="shared" si="8"/>
        <v>3862</v>
      </c>
      <c r="P32" s="52">
        <v>29</v>
      </c>
      <c r="Q32" s="60"/>
      <c r="R32" s="126" t="s">
        <v>59</v>
      </c>
      <c r="S32" s="61" t="str">
        <f>IF(SALIDAS!S33=0,"",SALIDAS!S33)</f>
        <v/>
      </c>
      <c r="T32" s="62" t="str">
        <f>IF(SALIDAS!T33=0,"",SALIDAS!T33)</f>
        <v/>
      </c>
      <c r="U32" s="62" t="str">
        <f>IF(SALIDAS!U33=0,"",SALIDAS!U33)</f>
        <v/>
      </c>
      <c r="V32" s="62" t="str">
        <f>IF(SALIDAS!V33=0,"",SALIDAS!V33)</f>
        <v/>
      </c>
      <c r="W32" s="62" t="str">
        <f>IF(SALIDAS!W33=0,"",SALIDAS!W33)</f>
        <v/>
      </c>
      <c r="X32" s="61" t="str">
        <f>IF(SALIDAS!Z33=0,"",SALIDAS!Z33)</f>
        <v/>
      </c>
      <c r="Y32" s="63" t="str">
        <f>IF(SALIDAS!AA33=0,"",SALIDAS!AA33)</f>
        <v/>
      </c>
      <c r="Z32" s="63" t="str">
        <f>IF(SALIDAS!AB33=0,"",SALIDAS!AB33)</f>
        <v/>
      </c>
      <c r="AA32" s="63" t="str">
        <f>IF(SALIDAS!AC33=0,"",SALIDAS!AC33)</f>
        <v/>
      </c>
      <c r="AB32" s="63" t="str">
        <f>IF(SALIDAS!AD33=0,"",SALIDAS!AD33)</f>
        <v/>
      </c>
      <c r="AC32" s="61" t="str">
        <f>IF(SALIDAS!AG33=0,"",SALIDAS!AG33)</f>
        <v/>
      </c>
      <c r="AD32" s="62" t="str">
        <f>IF(SALIDAS!AH33=0,"",SALIDAS!AH33)</f>
        <v/>
      </c>
      <c r="AE32" s="62" t="str">
        <f>IF(SALIDAS!AI33=0,"",SALIDAS!AI33)</f>
        <v/>
      </c>
      <c r="AF32" s="62" t="str">
        <f>IF(SALIDAS!AJ33=0,"",SALIDAS!AJ33)</f>
        <v/>
      </c>
      <c r="AG32" s="62" t="str">
        <f>IF(SALIDAS!AK33=0,"",SALIDAS!AK33)</f>
        <v/>
      </c>
      <c r="AH32" s="91">
        <f>IF(SALIDAS!P33="","NO",SALIDAS!P33)</f>
        <v>2649</v>
      </c>
      <c r="AI32" s="92" t="str">
        <f t="shared" si="9"/>
        <v>SI</v>
      </c>
      <c r="AJ32" s="93" t="str">
        <f t="shared" si="10"/>
        <v>SI</v>
      </c>
      <c r="AK32" s="93" t="str">
        <f t="shared" si="11"/>
        <v>SI</v>
      </c>
      <c r="AL32" s="94" t="str">
        <f t="shared" si="12"/>
        <v>SI</v>
      </c>
      <c r="AM32" s="95">
        <f t="shared" si="13"/>
        <v>22</v>
      </c>
      <c r="AN32" s="96">
        <f t="shared" si="14"/>
        <v>2649</v>
      </c>
      <c r="AO32" s="85" t="str">
        <f t="shared" si="15"/>
        <v/>
      </c>
      <c r="AP32" s="38" t="str">
        <f t="shared" si="16"/>
        <v>SI</v>
      </c>
      <c r="AQ32" s="38" t="str">
        <f t="shared" si="17"/>
        <v>SI</v>
      </c>
      <c r="AR32" s="38" t="str">
        <f t="shared" si="18"/>
        <v>SI</v>
      </c>
      <c r="AS32" s="69">
        <f t="shared" si="1"/>
        <v>0</v>
      </c>
      <c r="AT32" s="70">
        <f t="shared" si="2"/>
        <v>0</v>
      </c>
      <c r="AU32" s="70">
        <f t="shared" si="3"/>
        <v>0</v>
      </c>
      <c r="AV32" s="36" t="str">
        <f t="shared" si="19"/>
        <v/>
      </c>
      <c r="AW32" s="38" t="str">
        <f t="shared" si="20"/>
        <v>SI</v>
      </c>
      <c r="AX32" s="36" t="str">
        <f t="shared" si="21"/>
        <v>SI</v>
      </c>
      <c r="BB32" s="422"/>
      <c r="BC32" s="432"/>
      <c r="BD32" s="423"/>
    </row>
    <row r="33" spans="1:56" ht="12.75" customHeight="1">
      <c r="A33" s="52">
        <f t="shared" si="4"/>
        <v>0</v>
      </c>
      <c r="B33" s="53">
        <v>2736</v>
      </c>
      <c r="C33" s="66" t="str">
        <f t="shared" si="22"/>
        <v xml:space="preserve"> </v>
      </c>
      <c r="D33" s="67" t="str">
        <f t="shared" si="22"/>
        <v xml:space="preserve"> </v>
      </c>
      <c r="E33" s="68" t="str">
        <f t="shared" si="22"/>
        <v xml:space="preserve"> </v>
      </c>
      <c r="F33" s="54" t="str">
        <f t="shared" si="5"/>
        <v xml:space="preserve"> </v>
      </c>
      <c r="G33" s="52" t="str">
        <f t="shared" si="6"/>
        <v/>
      </c>
      <c r="H33" s="55" t="s">
        <v>59</v>
      </c>
      <c r="I33" s="56">
        <f>SALIDAS!B33</f>
        <v>0</v>
      </c>
      <c r="J33" s="57">
        <f>SALIDAS!C33</f>
        <v>0</v>
      </c>
      <c r="K33" s="662">
        <f>SALIDAS!D33</f>
        <v>0</v>
      </c>
      <c r="L33" s="663"/>
      <c r="M33" s="57" t="str">
        <f t="shared" si="7"/>
        <v/>
      </c>
      <c r="N33" s="58"/>
      <c r="O33" s="59" t="str">
        <f t="shared" si="8"/>
        <v/>
      </c>
      <c r="P33" s="52">
        <v>30</v>
      </c>
      <c r="Q33" s="60"/>
      <c r="R33" s="126" t="s">
        <v>59</v>
      </c>
      <c r="S33" s="61" t="str">
        <f>IF(SALIDAS!S34=0,"",SALIDAS!S34)</f>
        <v/>
      </c>
      <c r="T33" s="62" t="str">
        <f>IF(SALIDAS!T34=0,"",SALIDAS!T34)</f>
        <v/>
      </c>
      <c r="U33" s="62" t="str">
        <f>IF(SALIDAS!U34=0,"",SALIDAS!U34)</f>
        <v/>
      </c>
      <c r="V33" s="62" t="str">
        <f>IF(SALIDAS!V34=0,"",SALIDAS!V34)</f>
        <v/>
      </c>
      <c r="W33" s="62" t="str">
        <f>IF(SALIDAS!W34=0,"",SALIDAS!W34)</f>
        <v/>
      </c>
      <c r="X33" s="61" t="str">
        <f>IF(SALIDAS!Z34=0,"",SALIDAS!Z34)</f>
        <v/>
      </c>
      <c r="Y33" s="63" t="str">
        <f>IF(SALIDAS!AA34=0,"",SALIDAS!AA34)</f>
        <v/>
      </c>
      <c r="Z33" s="63" t="str">
        <f>IF(SALIDAS!AB34=0,"",SALIDAS!AB34)</f>
        <v/>
      </c>
      <c r="AA33" s="63" t="str">
        <f>IF(SALIDAS!AC34=0,"",SALIDAS!AC34)</f>
        <v/>
      </c>
      <c r="AB33" s="63" t="str">
        <f>IF(SALIDAS!AD34=0,"",SALIDAS!AD34)</f>
        <v/>
      </c>
      <c r="AC33" s="61" t="str">
        <f>IF(SALIDAS!AG34=0,"",SALIDAS!AG34)</f>
        <v/>
      </c>
      <c r="AD33" s="62" t="str">
        <f>IF(SALIDAS!AH34=0,"",SALIDAS!AH34)</f>
        <v/>
      </c>
      <c r="AE33" s="62" t="str">
        <f>IF(SALIDAS!AI34=0,"",SALIDAS!AI34)</f>
        <v/>
      </c>
      <c r="AF33" s="62" t="str">
        <f>IF(SALIDAS!AJ34=0,"",SALIDAS!AJ34)</f>
        <v/>
      </c>
      <c r="AG33" s="62" t="str">
        <f>IF(SALIDAS!AK34=0,"",SALIDAS!AK34)</f>
        <v/>
      </c>
      <c r="AH33" s="91">
        <f>IF(SALIDAS!P34="","NO",SALIDAS!P34)</f>
        <v>2736</v>
      </c>
      <c r="AI33" s="92" t="str">
        <f t="shared" si="9"/>
        <v>NO</v>
      </c>
      <c r="AJ33" s="93" t="str">
        <f t="shared" si="10"/>
        <v>SI</v>
      </c>
      <c r="AK33" s="93" t="str">
        <f t="shared" si="11"/>
        <v>SI</v>
      </c>
      <c r="AL33" s="94" t="str">
        <f t="shared" si="12"/>
        <v>NO</v>
      </c>
      <c r="AM33" s="95" t="str">
        <f t="shared" si="13"/>
        <v/>
      </c>
      <c r="AN33" s="96" t="str">
        <f t="shared" si="14"/>
        <v/>
      </c>
      <c r="AO33" s="85" t="str">
        <f t="shared" si="15"/>
        <v/>
      </c>
      <c r="AP33" s="38" t="str">
        <f t="shared" si="16"/>
        <v>SI</v>
      </c>
      <c r="AQ33" s="38" t="str">
        <f t="shared" si="17"/>
        <v>SI</v>
      </c>
      <c r="AR33" s="38" t="str">
        <f t="shared" si="18"/>
        <v>SI</v>
      </c>
      <c r="AS33" s="69">
        <f t="shared" si="1"/>
        <v>0</v>
      </c>
      <c r="AT33" s="70">
        <f t="shared" si="2"/>
        <v>0</v>
      </c>
      <c r="AU33" s="70">
        <f t="shared" si="3"/>
        <v>0</v>
      </c>
      <c r="AV33" s="36" t="str">
        <f t="shared" si="19"/>
        <v/>
      </c>
      <c r="AW33" s="38" t="str">
        <f t="shared" si="20"/>
        <v>SI</v>
      </c>
      <c r="AX33" s="36" t="str">
        <f t="shared" si="21"/>
        <v>SI</v>
      </c>
      <c r="BB33" s="422"/>
      <c r="BC33" s="432"/>
      <c r="BD33" s="423"/>
    </row>
    <row r="34" spans="1:56" ht="12.75" customHeight="1">
      <c r="A34" s="52">
        <f t="shared" si="4"/>
        <v>0</v>
      </c>
      <c r="B34" s="53">
        <v>3277</v>
      </c>
      <c r="C34" s="66" t="str">
        <f t="shared" si="22"/>
        <v xml:space="preserve"> </v>
      </c>
      <c r="D34" s="67" t="str">
        <f t="shared" si="22"/>
        <v xml:space="preserve"> </v>
      </c>
      <c r="E34" s="68" t="str">
        <f t="shared" si="22"/>
        <v xml:space="preserve"> </v>
      </c>
      <c r="F34" s="54" t="str">
        <f t="shared" si="5"/>
        <v xml:space="preserve"> </v>
      </c>
      <c r="G34" s="52" t="str">
        <f t="shared" si="6"/>
        <v/>
      </c>
      <c r="H34" s="55" t="s">
        <v>59</v>
      </c>
      <c r="I34" s="56">
        <f>SALIDAS!B34</f>
        <v>0</v>
      </c>
      <c r="J34" s="57">
        <f>SALIDAS!C34</f>
        <v>0</v>
      </c>
      <c r="K34" s="662">
        <f>SALIDAS!D34</f>
        <v>0</v>
      </c>
      <c r="L34" s="663"/>
      <c r="M34" s="57" t="str">
        <f t="shared" si="7"/>
        <v/>
      </c>
      <c r="N34" s="58"/>
      <c r="O34" s="59" t="str">
        <f t="shared" si="8"/>
        <v/>
      </c>
      <c r="P34" s="52">
        <v>31</v>
      </c>
      <c r="Q34" s="60"/>
      <c r="R34" s="126" t="s">
        <v>59</v>
      </c>
      <c r="S34" s="61" t="str">
        <f>IF(SALIDAS!S35=0,"",SALIDAS!S35)</f>
        <v/>
      </c>
      <c r="T34" s="62" t="str">
        <f>IF(SALIDAS!T35=0,"",SALIDAS!T35)</f>
        <v/>
      </c>
      <c r="U34" s="62" t="str">
        <f>IF(SALIDAS!U35=0,"",SALIDAS!U35)</f>
        <v/>
      </c>
      <c r="V34" s="62" t="str">
        <f>IF(SALIDAS!V35=0,"",SALIDAS!V35)</f>
        <v/>
      </c>
      <c r="W34" s="62" t="str">
        <f>IF(SALIDAS!W35=0,"",SALIDAS!W35)</f>
        <v/>
      </c>
      <c r="X34" s="61" t="str">
        <f>IF(SALIDAS!Z35=0,"",SALIDAS!Z35)</f>
        <v/>
      </c>
      <c r="Y34" s="63" t="str">
        <f>IF(SALIDAS!AA35=0,"",SALIDAS!AA35)</f>
        <v/>
      </c>
      <c r="Z34" s="63" t="str">
        <f>IF(SALIDAS!AB35=0,"",SALIDAS!AB35)</f>
        <v/>
      </c>
      <c r="AA34" s="63" t="str">
        <f>IF(SALIDAS!AC35=0,"",SALIDAS!AC35)</f>
        <v/>
      </c>
      <c r="AB34" s="63" t="str">
        <f>IF(SALIDAS!AD35=0,"",SALIDAS!AD35)</f>
        <v/>
      </c>
      <c r="AC34" s="61" t="str">
        <f>IF(SALIDAS!AG35=0,"",SALIDAS!AG35)</f>
        <v/>
      </c>
      <c r="AD34" s="62" t="str">
        <f>IF(SALIDAS!AH35=0,"",SALIDAS!AH35)</f>
        <v/>
      </c>
      <c r="AE34" s="62" t="str">
        <f>IF(SALIDAS!AI35=0,"",SALIDAS!AI35)</f>
        <v/>
      </c>
      <c r="AF34" s="62" t="str">
        <f>IF(SALIDAS!AJ35=0,"",SALIDAS!AJ35)</f>
        <v/>
      </c>
      <c r="AG34" s="62" t="str">
        <f>IF(SALIDAS!AK35=0,"",SALIDAS!AK35)</f>
        <v/>
      </c>
      <c r="AH34" s="91">
        <f>IF(SALIDAS!P35="","NO",SALIDAS!P35)</f>
        <v>3277</v>
      </c>
      <c r="AI34" s="92" t="str">
        <f t="shared" si="9"/>
        <v>NO</v>
      </c>
      <c r="AJ34" s="93" t="str">
        <f t="shared" si="10"/>
        <v>SI</v>
      </c>
      <c r="AK34" s="93" t="str">
        <f t="shared" si="11"/>
        <v>SI</v>
      </c>
      <c r="AL34" s="94" t="str">
        <f t="shared" si="12"/>
        <v>NO</v>
      </c>
      <c r="AM34" s="95" t="str">
        <f t="shared" si="13"/>
        <v/>
      </c>
      <c r="AN34" s="96" t="str">
        <f>IF(AL34="NO","",AH34)</f>
        <v/>
      </c>
      <c r="AO34" s="85" t="str">
        <f t="shared" si="15"/>
        <v/>
      </c>
      <c r="AP34" s="38" t="str">
        <f t="shared" si="16"/>
        <v>SI</v>
      </c>
      <c r="AQ34" s="38" t="str">
        <f t="shared" si="17"/>
        <v>SI</v>
      </c>
      <c r="AR34" s="38" t="str">
        <f t="shared" si="18"/>
        <v>SI</v>
      </c>
      <c r="AS34" s="69">
        <f t="shared" si="1"/>
        <v>0</v>
      </c>
      <c r="AT34" s="70">
        <f t="shared" si="2"/>
        <v>0</v>
      </c>
      <c r="AU34" s="70">
        <f t="shared" si="3"/>
        <v>0</v>
      </c>
      <c r="AV34" s="36" t="str">
        <f t="shared" si="19"/>
        <v/>
      </c>
      <c r="AW34" s="38" t="str">
        <f t="shared" si="20"/>
        <v>SI</v>
      </c>
      <c r="AX34" s="36" t="str">
        <f t="shared" si="21"/>
        <v>SI</v>
      </c>
      <c r="BB34" s="422"/>
      <c r="BC34" s="432"/>
      <c r="BD34" s="423"/>
    </row>
    <row r="35" spans="1:56" ht="12.75" customHeight="1">
      <c r="A35" s="52">
        <f t="shared" si="4"/>
        <v>0</v>
      </c>
      <c r="B35" s="53">
        <v>3279</v>
      </c>
      <c r="C35" s="66" t="str">
        <f t="shared" si="22"/>
        <v xml:space="preserve"> </v>
      </c>
      <c r="D35" s="67" t="str">
        <f t="shared" si="22"/>
        <v xml:space="preserve"> </v>
      </c>
      <c r="E35" s="68" t="str">
        <f t="shared" si="22"/>
        <v xml:space="preserve"> </v>
      </c>
      <c r="F35" s="54" t="str">
        <f t="shared" si="5"/>
        <v xml:space="preserve"> </v>
      </c>
      <c r="G35" s="52" t="str">
        <f t="shared" si="6"/>
        <v/>
      </c>
      <c r="H35" s="55" t="s">
        <v>59</v>
      </c>
      <c r="I35" s="56">
        <f>SALIDAS!B35</f>
        <v>0</v>
      </c>
      <c r="J35" s="57">
        <f>SALIDAS!C35</f>
        <v>0</v>
      </c>
      <c r="K35" s="662">
        <f>SALIDAS!D35</f>
        <v>0</v>
      </c>
      <c r="L35" s="663"/>
      <c r="M35" s="57" t="str">
        <f t="shared" si="7"/>
        <v/>
      </c>
      <c r="N35" s="58"/>
      <c r="O35" s="59" t="str">
        <f t="shared" si="8"/>
        <v/>
      </c>
      <c r="P35" s="52">
        <v>32</v>
      </c>
      <c r="Q35" s="60"/>
      <c r="R35" s="126" t="s">
        <v>59</v>
      </c>
      <c r="S35" s="61" t="str">
        <f>IF(SALIDAS!S36=0,"",SALIDAS!S36)</f>
        <v/>
      </c>
      <c r="T35" s="62" t="str">
        <f>IF(SALIDAS!T36=0,"",SALIDAS!T36)</f>
        <v/>
      </c>
      <c r="U35" s="62" t="str">
        <f>IF(SALIDAS!U36=0,"",SALIDAS!U36)</f>
        <v/>
      </c>
      <c r="V35" s="62" t="str">
        <f>IF(SALIDAS!V36=0,"",SALIDAS!V36)</f>
        <v/>
      </c>
      <c r="W35" s="62" t="str">
        <f>IF(SALIDAS!W36=0,"",SALIDAS!W36)</f>
        <v/>
      </c>
      <c r="X35" s="61" t="str">
        <f>IF(SALIDAS!Z36=0,"",SALIDAS!Z36)</f>
        <v/>
      </c>
      <c r="Y35" s="63" t="str">
        <f>IF(SALIDAS!AA36=0,"",SALIDAS!AA36)</f>
        <v/>
      </c>
      <c r="Z35" s="63" t="str">
        <f>IF(SALIDAS!AB36=0,"",SALIDAS!AB36)</f>
        <v/>
      </c>
      <c r="AA35" s="63" t="str">
        <f>IF(SALIDAS!AC36=0,"",SALIDAS!AC36)</f>
        <v/>
      </c>
      <c r="AB35" s="63" t="str">
        <f>IF(SALIDAS!AD36=0,"",SALIDAS!AD36)</f>
        <v/>
      </c>
      <c r="AC35" s="61" t="str">
        <f>IF(SALIDAS!AG36=0,"",SALIDAS!AG36)</f>
        <v/>
      </c>
      <c r="AD35" s="62" t="str">
        <f>IF(SALIDAS!AH36=0,"",SALIDAS!AH36)</f>
        <v/>
      </c>
      <c r="AE35" s="62" t="str">
        <f>IF(SALIDAS!AI36=0,"",SALIDAS!AI36)</f>
        <v/>
      </c>
      <c r="AF35" s="62" t="str">
        <f>IF(SALIDAS!AJ36=0,"",SALIDAS!AJ36)</f>
        <v/>
      </c>
      <c r="AG35" s="62" t="str">
        <f>IF(SALIDAS!AK36=0,"",SALIDAS!AK36)</f>
        <v/>
      </c>
      <c r="AH35" s="91">
        <f>IF(SALIDAS!P36="","NO",SALIDAS!P36)</f>
        <v>3279</v>
      </c>
      <c r="AI35" s="92" t="str">
        <f t="shared" si="9"/>
        <v>SI</v>
      </c>
      <c r="AJ35" s="93" t="str">
        <f t="shared" si="10"/>
        <v>SI</v>
      </c>
      <c r="AK35" s="93" t="str">
        <f t="shared" si="11"/>
        <v>SI</v>
      </c>
      <c r="AL35" s="94" t="str">
        <f t="shared" si="12"/>
        <v>SI</v>
      </c>
      <c r="AM35" s="95">
        <f t="shared" si="13"/>
        <v>23</v>
      </c>
      <c r="AN35" s="96">
        <f t="shared" si="14"/>
        <v>3279</v>
      </c>
      <c r="AO35" s="85" t="str">
        <f t="shared" si="15"/>
        <v/>
      </c>
      <c r="AP35" s="38" t="str">
        <f t="shared" si="16"/>
        <v>SI</v>
      </c>
      <c r="AQ35" s="38" t="str">
        <f t="shared" si="17"/>
        <v>SI</v>
      </c>
      <c r="AR35" s="38" t="str">
        <f t="shared" si="18"/>
        <v>SI</v>
      </c>
      <c r="AS35" s="69">
        <f t="shared" si="1"/>
        <v>0</v>
      </c>
      <c r="AT35" s="70">
        <f t="shared" si="2"/>
        <v>0</v>
      </c>
      <c r="AU35" s="70">
        <f t="shared" si="3"/>
        <v>0</v>
      </c>
      <c r="AV35" s="36" t="str">
        <f t="shared" si="19"/>
        <v/>
      </c>
      <c r="AW35" s="38" t="str">
        <f t="shared" si="20"/>
        <v>SI</v>
      </c>
      <c r="AX35" s="36" t="str">
        <f t="shared" si="21"/>
        <v>SI</v>
      </c>
      <c r="BB35" s="422"/>
      <c r="BC35" s="432" t="s">
        <v>357</v>
      </c>
      <c r="BD35" s="423"/>
    </row>
    <row r="36" spans="1:56" ht="12.75" customHeight="1" thickBot="1">
      <c r="A36" s="52">
        <f t="shared" si="4"/>
        <v>0</v>
      </c>
      <c r="B36" s="53">
        <v>3281</v>
      </c>
      <c r="C36" s="66" t="str">
        <f t="shared" si="22"/>
        <v xml:space="preserve"> </v>
      </c>
      <c r="D36" s="67" t="str">
        <f t="shared" si="22"/>
        <v xml:space="preserve"> </v>
      </c>
      <c r="E36" s="68" t="str">
        <f t="shared" si="22"/>
        <v xml:space="preserve"> </v>
      </c>
      <c r="F36" s="54" t="str">
        <f t="shared" si="5"/>
        <v xml:space="preserve"> </v>
      </c>
      <c r="G36" s="52" t="str">
        <f t="shared" si="6"/>
        <v/>
      </c>
      <c r="H36" s="55" t="s">
        <v>59</v>
      </c>
      <c r="I36" s="56">
        <f>SALIDAS!B36</f>
        <v>0</v>
      </c>
      <c r="J36" s="57">
        <f>SALIDAS!C36</f>
        <v>0</v>
      </c>
      <c r="K36" s="662">
        <f>SALIDAS!D36</f>
        <v>0</v>
      </c>
      <c r="L36" s="663"/>
      <c r="M36" s="57" t="str">
        <f t="shared" si="7"/>
        <v/>
      </c>
      <c r="N36" s="58"/>
      <c r="O36" s="59" t="str">
        <f t="shared" si="8"/>
        <v/>
      </c>
      <c r="P36" s="52">
        <v>33</v>
      </c>
      <c r="Q36" s="60"/>
      <c r="R36" s="126" t="s">
        <v>59</v>
      </c>
      <c r="S36" s="61" t="str">
        <f>IF(SALIDAS!S37=0,"",SALIDAS!S37)</f>
        <v/>
      </c>
      <c r="T36" s="62" t="str">
        <f>IF(SALIDAS!T37=0,"",SALIDAS!T37)</f>
        <v/>
      </c>
      <c r="U36" s="62" t="str">
        <f>IF(SALIDAS!U37=0,"",SALIDAS!U37)</f>
        <v/>
      </c>
      <c r="V36" s="62" t="str">
        <f>IF(SALIDAS!V37=0,"",SALIDAS!V37)</f>
        <v/>
      </c>
      <c r="W36" s="62" t="str">
        <f>IF(SALIDAS!W37=0,"",SALIDAS!W37)</f>
        <v/>
      </c>
      <c r="X36" s="61" t="str">
        <f>IF(SALIDAS!Z37=0,"",SALIDAS!Z37)</f>
        <v/>
      </c>
      <c r="Y36" s="63" t="str">
        <f>IF(SALIDAS!AA37=0,"",SALIDAS!AA37)</f>
        <v/>
      </c>
      <c r="Z36" s="63" t="str">
        <f>IF(SALIDAS!AB37=0,"",SALIDAS!AB37)</f>
        <v/>
      </c>
      <c r="AA36" s="63" t="str">
        <f>IF(SALIDAS!AC37=0,"",SALIDAS!AC37)</f>
        <v/>
      </c>
      <c r="AB36" s="63" t="str">
        <f>IF(SALIDAS!AD37=0,"",SALIDAS!AD37)</f>
        <v/>
      </c>
      <c r="AC36" s="61" t="str">
        <f>IF(SALIDAS!AG37=0,"",SALIDAS!AG37)</f>
        <v/>
      </c>
      <c r="AD36" s="62" t="str">
        <f>IF(SALIDAS!AH37=0,"",SALIDAS!AH37)</f>
        <v/>
      </c>
      <c r="AE36" s="62" t="str">
        <f>IF(SALIDAS!AI37=0,"",SALIDAS!AI37)</f>
        <v/>
      </c>
      <c r="AF36" s="62" t="str">
        <f>IF(SALIDAS!AJ37=0,"",SALIDAS!AJ37)</f>
        <v/>
      </c>
      <c r="AG36" s="62" t="str">
        <f>IF(SALIDAS!AK37=0,"",SALIDAS!AK37)</f>
        <v/>
      </c>
      <c r="AH36" s="91">
        <f>IF(SALIDAS!P37="","NO",SALIDAS!P37)</f>
        <v>3281</v>
      </c>
      <c r="AI36" s="92" t="str">
        <f t="shared" si="9"/>
        <v>NO</v>
      </c>
      <c r="AJ36" s="93" t="str">
        <f t="shared" si="10"/>
        <v>SI</v>
      </c>
      <c r="AK36" s="93" t="str">
        <f t="shared" si="11"/>
        <v>SI</v>
      </c>
      <c r="AL36" s="94" t="str">
        <f t="shared" si="12"/>
        <v>NO</v>
      </c>
      <c r="AM36" s="95" t="str">
        <f t="shared" si="13"/>
        <v/>
      </c>
      <c r="AN36" s="96" t="str">
        <f t="shared" si="14"/>
        <v/>
      </c>
      <c r="AO36" s="85" t="str">
        <f t="shared" si="15"/>
        <v/>
      </c>
      <c r="AP36" s="38" t="str">
        <f t="shared" si="16"/>
        <v>SI</v>
      </c>
      <c r="AQ36" s="38" t="str">
        <f t="shared" si="17"/>
        <v>SI</v>
      </c>
      <c r="AR36" s="38" t="str">
        <f t="shared" si="18"/>
        <v>SI</v>
      </c>
      <c r="AS36" s="69">
        <f t="shared" si="1"/>
        <v>0</v>
      </c>
      <c r="AT36" s="70">
        <f t="shared" si="2"/>
        <v>0</v>
      </c>
      <c r="AU36" s="70">
        <f t="shared" si="3"/>
        <v>0</v>
      </c>
      <c r="AV36" s="36" t="str">
        <f t="shared" si="19"/>
        <v/>
      </c>
      <c r="AW36" s="38" t="str">
        <f t="shared" si="20"/>
        <v>SI</v>
      </c>
      <c r="AX36" s="36" t="str">
        <f t="shared" si="21"/>
        <v>SI</v>
      </c>
      <c r="BB36" s="422"/>
      <c r="BC36" s="432" t="s">
        <v>358</v>
      </c>
      <c r="BD36" s="423"/>
    </row>
    <row r="37" spans="1:56" ht="12.75" customHeight="1">
      <c r="A37" s="52">
        <f t="shared" ref="A37:A58" si="23">IF(N37="",0,M37)</f>
        <v>0</v>
      </c>
      <c r="B37" s="53">
        <v>3283</v>
      </c>
      <c r="C37" s="66" t="str">
        <f t="shared" ref="C37:E58" si="24">IF(B37=0,"",IF(B37="",""," "))</f>
        <v xml:space="preserve"> </v>
      </c>
      <c r="D37" s="67" t="str">
        <f t="shared" si="24"/>
        <v xml:space="preserve"> </v>
      </c>
      <c r="E37" s="68" t="str">
        <f t="shared" si="24"/>
        <v xml:space="preserve"> </v>
      </c>
      <c r="F37" s="54" t="str">
        <f t="shared" ref="F37:F58" si="25">C37</f>
        <v xml:space="preserve"> </v>
      </c>
      <c r="G37" s="52" t="str">
        <f t="shared" ref="G37:G58" si="26">M37</f>
        <v/>
      </c>
      <c r="H37" s="55" t="s">
        <v>59</v>
      </c>
      <c r="I37" s="56">
        <f>SALIDAS!B37</f>
        <v>0</v>
      </c>
      <c r="J37" s="57">
        <f>SALIDAS!C37</f>
        <v>0</v>
      </c>
      <c r="K37" s="662">
        <f>SALIDAS!D37</f>
        <v>0</v>
      </c>
      <c r="L37" s="663"/>
      <c r="M37" s="57" t="str">
        <f t="shared" ref="M37:M58" si="27">IF($N$2="SI",AF37,IF($O$2="domingo",AF37,IF($O$2="sabado",AA37,V37)))</f>
        <v/>
      </c>
      <c r="N37" s="58"/>
      <c r="O37" s="59" t="str">
        <f t="shared" si="8"/>
        <v/>
      </c>
      <c r="P37" s="52">
        <v>34</v>
      </c>
      <c r="Q37" s="60"/>
      <c r="R37" s="126" t="s">
        <v>59</v>
      </c>
      <c r="S37" s="61" t="str">
        <f>IF(SALIDAS!S38=0,"",SALIDAS!S38)</f>
        <v/>
      </c>
      <c r="T37" s="62" t="str">
        <f>IF(SALIDAS!T38=0,"",SALIDAS!T38)</f>
        <v/>
      </c>
      <c r="U37" s="62" t="str">
        <f>IF(SALIDAS!U38=0,"",SALIDAS!U38)</f>
        <v/>
      </c>
      <c r="V37" s="62" t="str">
        <f>IF(SALIDAS!V38=0,"",SALIDAS!V38)</f>
        <v/>
      </c>
      <c r="W37" s="62" t="str">
        <f>IF(SALIDAS!W38=0,"",SALIDAS!W38)</f>
        <v/>
      </c>
      <c r="X37" s="61" t="str">
        <f>IF(SALIDAS!Z38=0,"",SALIDAS!Z38)</f>
        <v/>
      </c>
      <c r="Y37" s="63" t="str">
        <f>IF(SALIDAS!AA38=0,"",SALIDAS!AA38)</f>
        <v/>
      </c>
      <c r="Z37" s="63" t="str">
        <f>IF(SALIDAS!AB38=0,"",SALIDAS!AB38)</f>
        <v/>
      </c>
      <c r="AA37" s="63" t="str">
        <f>IF(SALIDAS!AC38=0,"",SALIDAS!AC38)</f>
        <v/>
      </c>
      <c r="AB37" s="63" t="str">
        <f>IF(SALIDAS!AD38=0,"",SALIDAS!AD38)</f>
        <v/>
      </c>
      <c r="AC37" s="61" t="str">
        <f>IF(SALIDAS!AG38=0,"",SALIDAS!AG38)</f>
        <v/>
      </c>
      <c r="AD37" s="62" t="str">
        <f>IF(SALIDAS!AH38=0,"",SALIDAS!AH38)</f>
        <v/>
      </c>
      <c r="AE37" s="62" t="str">
        <f>IF(SALIDAS!AI38=0,"",SALIDAS!AI38)</f>
        <v/>
      </c>
      <c r="AF37" s="62" t="str">
        <f>IF(SALIDAS!AJ38=0,"",SALIDAS!AJ38)</f>
        <v/>
      </c>
      <c r="AG37" s="62" t="str">
        <f>IF(SALIDAS!AK38=0,"",SALIDAS!AK38)</f>
        <v/>
      </c>
      <c r="AH37" s="91">
        <f>IF(SALIDAS!P38="","NO",SALIDAS!P38)</f>
        <v>3283</v>
      </c>
      <c r="AI37" s="92" t="str">
        <f t="shared" si="9"/>
        <v>SI</v>
      </c>
      <c r="AJ37" s="93" t="str">
        <f t="shared" si="10"/>
        <v>SI</v>
      </c>
      <c r="AK37" s="93" t="str">
        <f t="shared" si="11"/>
        <v>SI</v>
      </c>
      <c r="AL37" s="94" t="str">
        <f t="shared" si="12"/>
        <v>SI</v>
      </c>
      <c r="AM37" s="95">
        <f t="shared" si="13"/>
        <v>24</v>
      </c>
      <c r="AN37" s="96">
        <f t="shared" si="14"/>
        <v>3283</v>
      </c>
      <c r="AO37" s="85" t="str">
        <f t="shared" si="15"/>
        <v/>
      </c>
      <c r="AP37" s="38" t="str">
        <f t="shared" si="16"/>
        <v>SI</v>
      </c>
      <c r="AQ37" s="38" t="str">
        <f t="shared" si="17"/>
        <v>SI</v>
      </c>
      <c r="AR37" s="38" t="str">
        <f t="shared" si="18"/>
        <v>SI</v>
      </c>
      <c r="AS37" s="69">
        <f t="shared" si="1"/>
        <v>0</v>
      </c>
      <c r="AT37" s="69">
        <f t="shared" si="2"/>
        <v>0</v>
      </c>
      <c r="AU37" s="69">
        <f t="shared" si="3"/>
        <v>0</v>
      </c>
      <c r="AV37" s="36" t="str">
        <f t="shared" si="19"/>
        <v/>
      </c>
      <c r="AW37" s="38" t="str">
        <f>IF(M37="","SI",(IF(N37="","NO","SI")))</f>
        <v>SI</v>
      </c>
      <c r="AX37" s="36" t="str">
        <f t="shared" si="21"/>
        <v>SI</v>
      </c>
      <c r="BC37" s="424"/>
    </row>
    <row r="38" spans="1:56" ht="12.75" customHeight="1">
      <c r="A38" s="52">
        <f t="shared" si="23"/>
        <v>0</v>
      </c>
      <c r="B38" s="53">
        <v>3308</v>
      </c>
      <c r="C38" s="66" t="str">
        <f t="shared" si="24"/>
        <v xml:space="preserve"> </v>
      </c>
      <c r="D38" s="67" t="str">
        <f t="shared" si="24"/>
        <v xml:space="preserve"> </v>
      </c>
      <c r="E38" s="68" t="str">
        <f t="shared" si="24"/>
        <v xml:space="preserve"> </v>
      </c>
      <c r="F38" s="54" t="str">
        <f t="shared" si="25"/>
        <v xml:space="preserve"> </v>
      </c>
      <c r="G38" s="52" t="str">
        <f t="shared" si="26"/>
        <v/>
      </c>
      <c r="H38" s="55" t="s">
        <v>59</v>
      </c>
      <c r="I38" s="56">
        <f>SALIDAS!B38</f>
        <v>0</v>
      </c>
      <c r="J38" s="57">
        <f>SALIDAS!C38</f>
        <v>0</v>
      </c>
      <c r="K38" s="662">
        <f>SALIDAS!D38</f>
        <v>0</v>
      </c>
      <c r="L38" s="663"/>
      <c r="M38" s="57" t="str">
        <f t="shared" si="27"/>
        <v/>
      </c>
      <c r="N38" s="58"/>
      <c r="O38" s="59" t="str">
        <f t="shared" si="8"/>
        <v/>
      </c>
      <c r="P38" s="52">
        <v>35</v>
      </c>
      <c r="Q38" s="60"/>
      <c r="R38" s="126" t="s">
        <v>59</v>
      </c>
      <c r="S38" s="61" t="str">
        <f>IF(SALIDAS!S39=0,"",SALIDAS!S39)</f>
        <v/>
      </c>
      <c r="T38" s="62" t="str">
        <f>IF(SALIDAS!T39=0,"",SALIDAS!T39)</f>
        <v/>
      </c>
      <c r="U38" s="62" t="str">
        <f>IF(SALIDAS!U39=0,"",SALIDAS!U39)</f>
        <v/>
      </c>
      <c r="V38" s="62" t="str">
        <f>IF(SALIDAS!V39=0,"",SALIDAS!V39)</f>
        <v/>
      </c>
      <c r="W38" s="62" t="str">
        <f>IF(SALIDAS!W39=0,"",SALIDAS!W39)</f>
        <v/>
      </c>
      <c r="X38" s="61" t="str">
        <f>IF(SALIDAS!Z39=0,"",SALIDAS!Z39)</f>
        <v/>
      </c>
      <c r="Y38" s="63" t="str">
        <f>IF(SALIDAS!AA39=0,"",SALIDAS!AA39)</f>
        <v/>
      </c>
      <c r="Z38" s="63" t="str">
        <f>IF(SALIDAS!AB39=0,"",SALIDAS!AB39)</f>
        <v/>
      </c>
      <c r="AA38" s="63" t="str">
        <f>IF(SALIDAS!AC39=0,"",SALIDAS!AC39)</f>
        <v/>
      </c>
      <c r="AB38" s="63" t="str">
        <f>IF(SALIDAS!AD39=0,"",SALIDAS!AD39)</f>
        <v/>
      </c>
      <c r="AC38" s="61" t="str">
        <f>IF(SALIDAS!AG39=0,"",SALIDAS!AG39)</f>
        <v/>
      </c>
      <c r="AD38" s="62" t="str">
        <f>IF(SALIDAS!AH39=0,"",SALIDAS!AH39)</f>
        <v/>
      </c>
      <c r="AE38" s="62" t="str">
        <f>IF(SALIDAS!AI39=0,"",SALIDAS!AI39)</f>
        <v/>
      </c>
      <c r="AF38" s="62" t="str">
        <f>IF(SALIDAS!AJ39=0,"",SALIDAS!AJ39)</f>
        <v/>
      </c>
      <c r="AG38" s="62" t="str">
        <f>IF(SALIDAS!AK39=0,"",SALIDAS!AK39)</f>
        <v/>
      </c>
      <c r="AH38" s="91">
        <f>IF(SALIDAS!P39="","NO",SALIDAS!P39)</f>
        <v>3308</v>
      </c>
      <c r="AI38" s="92" t="str">
        <f t="shared" si="9"/>
        <v>NO</v>
      </c>
      <c r="AJ38" s="93" t="str">
        <f t="shared" si="10"/>
        <v>SI</v>
      </c>
      <c r="AK38" s="93" t="str">
        <f t="shared" si="11"/>
        <v>SI</v>
      </c>
      <c r="AL38" s="94" t="str">
        <f t="shared" si="12"/>
        <v>NO</v>
      </c>
      <c r="AM38" s="95" t="str">
        <f t="shared" si="13"/>
        <v/>
      </c>
      <c r="AN38" s="96" t="str">
        <f t="shared" si="14"/>
        <v/>
      </c>
      <c r="AO38" s="85" t="str">
        <f t="shared" si="15"/>
        <v/>
      </c>
      <c r="AP38" s="38" t="str">
        <f t="shared" si="16"/>
        <v>SI</v>
      </c>
      <c r="AQ38" s="38" t="str">
        <f t="shared" si="17"/>
        <v>SI</v>
      </c>
      <c r="AR38" s="38" t="str">
        <f t="shared" si="18"/>
        <v>SI</v>
      </c>
      <c r="AS38" s="69">
        <f t="shared" si="1"/>
        <v>0</v>
      </c>
      <c r="AT38" s="69">
        <f t="shared" si="2"/>
        <v>0</v>
      </c>
      <c r="AU38" s="69">
        <f t="shared" si="3"/>
        <v>0</v>
      </c>
      <c r="AV38" s="36" t="str">
        <f t="shared" si="19"/>
        <v/>
      </c>
      <c r="AW38" s="38" t="str">
        <f t="shared" si="20"/>
        <v>SI</v>
      </c>
      <c r="AX38" s="36" t="str">
        <f t="shared" si="21"/>
        <v>SI</v>
      </c>
    </row>
    <row r="39" spans="1:56" ht="12.75" customHeight="1">
      <c r="A39" s="52">
        <f t="shared" si="23"/>
        <v>0</v>
      </c>
      <c r="B39" s="53">
        <v>3310</v>
      </c>
      <c r="C39" s="66" t="str">
        <f t="shared" si="24"/>
        <v xml:space="preserve"> </v>
      </c>
      <c r="D39" s="67" t="str">
        <f t="shared" si="24"/>
        <v xml:space="preserve"> </v>
      </c>
      <c r="E39" s="68" t="str">
        <f t="shared" si="24"/>
        <v xml:space="preserve"> </v>
      </c>
      <c r="F39" s="54" t="str">
        <f t="shared" si="25"/>
        <v xml:space="preserve"> </v>
      </c>
      <c r="G39" s="52" t="str">
        <f t="shared" si="26"/>
        <v/>
      </c>
      <c r="H39" s="55" t="s">
        <v>59</v>
      </c>
      <c r="I39" s="56">
        <f>SALIDAS!B39</f>
        <v>0</v>
      </c>
      <c r="J39" s="57">
        <f>SALIDAS!C39</f>
        <v>0</v>
      </c>
      <c r="K39" s="662">
        <f>SALIDAS!D39</f>
        <v>0</v>
      </c>
      <c r="L39" s="663"/>
      <c r="M39" s="57" t="str">
        <f t="shared" si="27"/>
        <v/>
      </c>
      <c r="N39" s="58"/>
      <c r="O39" s="59" t="str">
        <f t="shared" si="8"/>
        <v/>
      </c>
      <c r="P39" s="52">
        <v>36</v>
      </c>
      <c r="Q39" s="60"/>
      <c r="R39" s="126" t="s">
        <v>59</v>
      </c>
      <c r="S39" s="61" t="str">
        <f>IF(SALIDAS!S40=0,"",SALIDAS!S40)</f>
        <v/>
      </c>
      <c r="T39" s="62" t="str">
        <f>IF(SALIDAS!T40=0,"",SALIDAS!T40)</f>
        <v/>
      </c>
      <c r="U39" s="62" t="str">
        <f>IF(SALIDAS!U40=0,"",SALIDAS!U40)</f>
        <v/>
      </c>
      <c r="V39" s="62" t="str">
        <f>IF(SALIDAS!V40=0,"",SALIDAS!V40)</f>
        <v/>
      </c>
      <c r="W39" s="62" t="str">
        <f>IF(SALIDAS!W40=0,"",SALIDAS!W40)</f>
        <v/>
      </c>
      <c r="X39" s="61" t="str">
        <f>IF(SALIDAS!Z40=0,"",SALIDAS!Z40)</f>
        <v/>
      </c>
      <c r="Y39" s="63" t="str">
        <f>IF(SALIDAS!AA40=0,"",SALIDAS!AA40)</f>
        <v/>
      </c>
      <c r="Z39" s="63" t="str">
        <f>IF(SALIDAS!AB40=0,"",SALIDAS!AB40)</f>
        <v/>
      </c>
      <c r="AA39" s="63" t="str">
        <f>IF(SALIDAS!AC40=0,"",SALIDAS!AC40)</f>
        <v/>
      </c>
      <c r="AB39" s="63" t="str">
        <f>IF(SALIDAS!AD40=0,"",SALIDAS!AD40)</f>
        <v/>
      </c>
      <c r="AC39" s="61" t="str">
        <f>IF(SALIDAS!AG40=0,"",SALIDAS!AG40)</f>
        <v/>
      </c>
      <c r="AD39" s="62" t="str">
        <f>IF(SALIDAS!AH40=0,"",SALIDAS!AH40)</f>
        <v/>
      </c>
      <c r="AE39" s="62" t="str">
        <f>IF(SALIDAS!AI40=0,"",SALIDAS!AI40)</f>
        <v/>
      </c>
      <c r="AF39" s="62" t="str">
        <f>IF(SALIDAS!AJ40=0,"",SALIDAS!AJ40)</f>
        <v/>
      </c>
      <c r="AG39" s="62" t="str">
        <f>IF(SALIDAS!AK40=0,"",SALIDAS!AK40)</f>
        <v/>
      </c>
      <c r="AH39" s="91">
        <f>IF(SALIDAS!P40="","NO",SALIDAS!P40)</f>
        <v>3310</v>
      </c>
      <c r="AI39" s="92" t="str">
        <f t="shared" si="9"/>
        <v>NO</v>
      </c>
      <c r="AJ39" s="93" t="str">
        <f t="shared" si="10"/>
        <v>SI</v>
      </c>
      <c r="AK39" s="93" t="str">
        <f t="shared" si="11"/>
        <v>SI</v>
      </c>
      <c r="AL39" s="94" t="str">
        <f t="shared" si="12"/>
        <v>NO</v>
      </c>
      <c r="AM39" s="95" t="str">
        <f t="shared" si="13"/>
        <v/>
      </c>
      <c r="AN39" s="96" t="str">
        <f t="shared" si="14"/>
        <v/>
      </c>
      <c r="AO39" s="85" t="str">
        <f t="shared" si="15"/>
        <v/>
      </c>
      <c r="AP39" s="38" t="str">
        <f t="shared" si="16"/>
        <v>SI</v>
      </c>
      <c r="AQ39" s="38" t="str">
        <f t="shared" si="17"/>
        <v>SI</v>
      </c>
      <c r="AR39" s="38" t="str">
        <f t="shared" si="18"/>
        <v>SI</v>
      </c>
      <c r="AS39" s="69">
        <f t="shared" si="1"/>
        <v>0</v>
      </c>
      <c r="AT39" s="69">
        <f t="shared" si="2"/>
        <v>0</v>
      </c>
      <c r="AU39" s="69">
        <f t="shared" si="3"/>
        <v>0</v>
      </c>
      <c r="AV39" s="36" t="str">
        <f t="shared" si="19"/>
        <v/>
      </c>
      <c r="AW39" s="38" t="str">
        <f t="shared" si="20"/>
        <v>SI</v>
      </c>
      <c r="AX39" s="36" t="str">
        <f t="shared" si="21"/>
        <v>SI</v>
      </c>
    </row>
    <row r="40" spans="1:56" ht="12.75" customHeight="1">
      <c r="A40" s="52">
        <f t="shared" si="23"/>
        <v>0</v>
      </c>
      <c r="B40" s="53">
        <v>3312</v>
      </c>
      <c r="C40" s="66" t="str">
        <f t="shared" si="24"/>
        <v xml:space="preserve"> </v>
      </c>
      <c r="D40" s="67" t="str">
        <f t="shared" si="24"/>
        <v xml:space="preserve"> </v>
      </c>
      <c r="E40" s="68" t="str">
        <f t="shared" si="24"/>
        <v xml:space="preserve"> </v>
      </c>
      <c r="F40" s="54" t="str">
        <f t="shared" si="25"/>
        <v xml:space="preserve"> </v>
      </c>
      <c r="G40" s="52" t="str">
        <f t="shared" si="26"/>
        <v/>
      </c>
      <c r="H40" s="55" t="s">
        <v>59</v>
      </c>
      <c r="I40" s="56">
        <f>SALIDAS!B40</f>
        <v>0</v>
      </c>
      <c r="J40" s="57">
        <f>SALIDAS!C40</f>
        <v>0</v>
      </c>
      <c r="K40" s="662">
        <f>SALIDAS!D40</f>
        <v>0</v>
      </c>
      <c r="L40" s="663"/>
      <c r="M40" s="57" t="str">
        <f t="shared" si="27"/>
        <v/>
      </c>
      <c r="N40" s="58"/>
      <c r="O40" s="59" t="str">
        <f t="shared" si="8"/>
        <v/>
      </c>
      <c r="P40" s="52">
        <v>37</v>
      </c>
      <c r="Q40" s="60"/>
      <c r="R40" s="126" t="s">
        <v>59</v>
      </c>
      <c r="S40" s="61" t="str">
        <f>IF(SALIDAS!S41=0,"",SALIDAS!S41)</f>
        <v/>
      </c>
      <c r="T40" s="62" t="str">
        <f>IF(SALIDAS!T41=0,"",SALIDAS!T41)</f>
        <v/>
      </c>
      <c r="U40" s="62" t="str">
        <f>IF(SALIDAS!U41=0,"",SALIDAS!U41)</f>
        <v/>
      </c>
      <c r="V40" s="62" t="str">
        <f>IF(SALIDAS!V41=0,"",SALIDAS!V41)</f>
        <v/>
      </c>
      <c r="W40" s="62" t="str">
        <f>IF(SALIDAS!W41=0,"",SALIDAS!W41)</f>
        <v/>
      </c>
      <c r="X40" s="61" t="str">
        <f>IF(SALIDAS!Z41=0,"",SALIDAS!Z41)</f>
        <v/>
      </c>
      <c r="Y40" s="63" t="str">
        <f>IF(SALIDAS!AA41=0,"",SALIDAS!AA41)</f>
        <v/>
      </c>
      <c r="Z40" s="63" t="str">
        <f>IF(SALIDAS!AB41=0,"",SALIDAS!AB41)</f>
        <v/>
      </c>
      <c r="AA40" s="63" t="str">
        <f>IF(SALIDAS!AC41=0,"",SALIDAS!AC41)</f>
        <v/>
      </c>
      <c r="AB40" s="63" t="str">
        <f>IF(SALIDAS!AD41=0,"",SALIDAS!AD41)</f>
        <v/>
      </c>
      <c r="AC40" s="61" t="str">
        <f>IF(SALIDAS!AG41=0,"",SALIDAS!AG41)</f>
        <v/>
      </c>
      <c r="AD40" s="62" t="str">
        <f>IF(SALIDAS!AH41=0,"",SALIDAS!AH41)</f>
        <v/>
      </c>
      <c r="AE40" s="62" t="str">
        <f>IF(SALIDAS!AI41=0,"",SALIDAS!AI41)</f>
        <v/>
      </c>
      <c r="AF40" s="62" t="str">
        <f>IF(SALIDAS!AJ41=0,"",SALIDAS!AJ41)</f>
        <v/>
      </c>
      <c r="AG40" s="62" t="str">
        <f>IF(SALIDAS!AK41=0,"",SALIDAS!AK41)</f>
        <v/>
      </c>
      <c r="AH40" s="91">
        <f>IF(SALIDAS!P41="","NO",SALIDAS!P41)</f>
        <v>3312</v>
      </c>
      <c r="AI40" s="92" t="str">
        <f t="shared" si="9"/>
        <v>NO</v>
      </c>
      <c r="AJ40" s="93" t="str">
        <f t="shared" si="10"/>
        <v>SI</v>
      </c>
      <c r="AK40" s="93" t="str">
        <f t="shared" si="11"/>
        <v>SI</v>
      </c>
      <c r="AL40" s="94" t="str">
        <f t="shared" si="12"/>
        <v>NO</v>
      </c>
      <c r="AM40" s="95" t="str">
        <f t="shared" si="13"/>
        <v/>
      </c>
      <c r="AN40" s="96" t="str">
        <f t="shared" si="14"/>
        <v/>
      </c>
      <c r="AO40" s="85" t="str">
        <f t="shared" si="15"/>
        <v/>
      </c>
      <c r="AP40" s="38" t="str">
        <f t="shared" si="16"/>
        <v>SI</v>
      </c>
      <c r="AQ40" s="38" t="str">
        <f t="shared" si="17"/>
        <v>SI</v>
      </c>
      <c r="AR40" s="38" t="str">
        <f t="shared" si="18"/>
        <v>SI</v>
      </c>
      <c r="AS40" s="69">
        <f t="shared" si="1"/>
        <v>0</v>
      </c>
      <c r="AT40" s="69">
        <f t="shared" si="2"/>
        <v>0</v>
      </c>
      <c r="AU40" s="69">
        <f t="shared" si="3"/>
        <v>0</v>
      </c>
      <c r="AV40" s="36" t="str">
        <f t="shared" si="19"/>
        <v/>
      </c>
      <c r="AW40" s="38" t="str">
        <f t="shared" si="20"/>
        <v>SI</v>
      </c>
      <c r="AX40" s="36" t="str">
        <f t="shared" si="21"/>
        <v>SI</v>
      </c>
    </row>
    <row r="41" spans="1:56" ht="12.75" customHeight="1">
      <c r="A41" s="52">
        <f t="shared" si="23"/>
        <v>0</v>
      </c>
      <c r="B41" s="53">
        <v>3554</v>
      </c>
      <c r="C41" s="66" t="str">
        <f t="shared" si="24"/>
        <v xml:space="preserve"> </v>
      </c>
      <c r="D41" s="67" t="str">
        <f t="shared" si="24"/>
        <v xml:space="preserve"> </v>
      </c>
      <c r="E41" s="68" t="str">
        <f t="shared" si="24"/>
        <v xml:space="preserve"> </v>
      </c>
      <c r="F41" s="54" t="str">
        <f t="shared" si="25"/>
        <v xml:space="preserve"> </v>
      </c>
      <c r="G41" s="52" t="str">
        <f t="shared" si="26"/>
        <v/>
      </c>
      <c r="H41" s="55" t="s">
        <v>59</v>
      </c>
      <c r="I41" s="56">
        <f>SALIDAS!B41</f>
        <v>0</v>
      </c>
      <c r="J41" s="57">
        <f>SALIDAS!C41</f>
        <v>0</v>
      </c>
      <c r="K41" s="662">
        <f>SALIDAS!D41</f>
        <v>0</v>
      </c>
      <c r="L41" s="663"/>
      <c r="M41" s="57" t="str">
        <f t="shared" si="27"/>
        <v/>
      </c>
      <c r="N41" s="58"/>
      <c r="O41" s="59" t="str">
        <f t="shared" si="8"/>
        <v/>
      </c>
      <c r="P41" s="52">
        <v>38</v>
      </c>
      <c r="Q41" s="60"/>
      <c r="R41" s="126" t="s">
        <v>59</v>
      </c>
      <c r="S41" s="61" t="str">
        <f>IF(SALIDAS!S42=0,"",SALIDAS!S42)</f>
        <v/>
      </c>
      <c r="T41" s="62" t="str">
        <f>IF(SALIDAS!T42=0,"",SALIDAS!T42)</f>
        <v/>
      </c>
      <c r="U41" s="62" t="str">
        <f>IF(SALIDAS!U42=0,"",SALIDAS!U42)</f>
        <v/>
      </c>
      <c r="V41" s="62" t="str">
        <f>IF(SALIDAS!V42=0,"",SALIDAS!V42)</f>
        <v/>
      </c>
      <c r="W41" s="62" t="str">
        <f>IF(SALIDAS!W42=0,"",SALIDAS!W42)</f>
        <v/>
      </c>
      <c r="X41" s="61" t="str">
        <f>IF(SALIDAS!Z42=0,"",SALIDAS!Z42)</f>
        <v/>
      </c>
      <c r="Y41" s="63" t="str">
        <f>IF(SALIDAS!AA42=0,"",SALIDAS!AA42)</f>
        <v/>
      </c>
      <c r="Z41" s="63" t="str">
        <f>IF(SALIDAS!AB42=0,"",SALIDAS!AB42)</f>
        <v/>
      </c>
      <c r="AA41" s="63" t="str">
        <f>IF(SALIDAS!AC42=0,"",SALIDAS!AC42)</f>
        <v/>
      </c>
      <c r="AB41" s="63" t="str">
        <f>IF(SALIDAS!AD42=0,"",SALIDAS!AD42)</f>
        <v/>
      </c>
      <c r="AC41" s="61" t="str">
        <f>IF(SALIDAS!AG42=0,"",SALIDAS!AG42)</f>
        <v/>
      </c>
      <c r="AD41" s="62" t="str">
        <f>IF(SALIDAS!AH42=0,"",SALIDAS!AH42)</f>
        <v/>
      </c>
      <c r="AE41" s="62" t="str">
        <f>IF(SALIDAS!AI42=0,"",SALIDAS!AI42)</f>
        <v/>
      </c>
      <c r="AF41" s="62" t="str">
        <f>IF(SALIDAS!AJ42=0,"",SALIDAS!AJ42)</f>
        <v/>
      </c>
      <c r="AG41" s="62" t="str">
        <f>IF(SALIDAS!AK42=0,"",SALIDAS!AK42)</f>
        <v/>
      </c>
      <c r="AH41" s="91">
        <f>IF(SALIDAS!P42="","NO",SALIDAS!P42)</f>
        <v>3554</v>
      </c>
      <c r="AI41" s="92" t="str">
        <f t="shared" si="9"/>
        <v>SI</v>
      </c>
      <c r="AJ41" s="93" t="str">
        <f t="shared" si="10"/>
        <v>SI</v>
      </c>
      <c r="AK41" s="93" t="str">
        <f t="shared" si="11"/>
        <v>SI</v>
      </c>
      <c r="AL41" s="94" t="str">
        <f t="shared" si="12"/>
        <v>SI</v>
      </c>
      <c r="AM41" s="95">
        <f t="shared" si="13"/>
        <v>25</v>
      </c>
      <c r="AN41" s="96">
        <f t="shared" si="14"/>
        <v>3554</v>
      </c>
      <c r="AO41" s="85" t="str">
        <f t="shared" si="15"/>
        <v/>
      </c>
      <c r="AP41" s="38" t="str">
        <f t="shared" si="16"/>
        <v>SI</v>
      </c>
      <c r="AQ41" s="38" t="str">
        <f t="shared" si="17"/>
        <v>SI</v>
      </c>
      <c r="AR41" s="38" t="str">
        <f t="shared" si="18"/>
        <v>SI</v>
      </c>
      <c r="AS41" s="69">
        <f t="shared" si="1"/>
        <v>0</v>
      </c>
      <c r="AT41" s="69">
        <f t="shared" si="2"/>
        <v>0</v>
      </c>
      <c r="AU41" s="69">
        <f t="shared" si="3"/>
        <v>0</v>
      </c>
      <c r="AV41" s="36" t="str">
        <f t="shared" si="19"/>
        <v/>
      </c>
      <c r="AW41" s="38" t="str">
        <f t="shared" si="20"/>
        <v>SI</v>
      </c>
      <c r="AX41" s="36" t="str">
        <f t="shared" si="21"/>
        <v>SI</v>
      </c>
    </row>
    <row r="42" spans="1:56" ht="12.75" customHeight="1">
      <c r="A42" s="52">
        <f t="shared" si="23"/>
        <v>0</v>
      </c>
      <c r="B42" s="53">
        <v>3564</v>
      </c>
      <c r="C42" s="66" t="str">
        <f t="shared" si="24"/>
        <v xml:space="preserve"> </v>
      </c>
      <c r="D42" s="67" t="str">
        <f t="shared" si="24"/>
        <v xml:space="preserve"> </v>
      </c>
      <c r="E42" s="68" t="str">
        <f t="shared" si="24"/>
        <v xml:space="preserve"> </v>
      </c>
      <c r="F42" s="54" t="str">
        <f t="shared" si="25"/>
        <v xml:space="preserve"> </v>
      </c>
      <c r="G42" s="52" t="str">
        <f t="shared" si="26"/>
        <v/>
      </c>
      <c r="H42" s="55" t="s">
        <v>59</v>
      </c>
      <c r="I42" s="56">
        <f>SALIDAS!B42</f>
        <v>0</v>
      </c>
      <c r="J42" s="57">
        <f>SALIDAS!C42</f>
        <v>0</v>
      </c>
      <c r="K42" s="662">
        <f>SALIDAS!D42</f>
        <v>0</v>
      </c>
      <c r="L42" s="663"/>
      <c r="M42" s="57" t="str">
        <f t="shared" si="27"/>
        <v/>
      </c>
      <c r="N42" s="58"/>
      <c r="O42" s="59" t="str">
        <f t="shared" si="8"/>
        <v/>
      </c>
      <c r="P42" s="52">
        <v>39</v>
      </c>
      <c r="Q42" s="60"/>
      <c r="R42" s="126" t="s">
        <v>59</v>
      </c>
      <c r="S42" s="61" t="str">
        <f>IF(SALIDAS!S43=0,"",SALIDAS!S43)</f>
        <v/>
      </c>
      <c r="T42" s="62" t="str">
        <f>IF(SALIDAS!T43=0,"",SALIDAS!T43)</f>
        <v/>
      </c>
      <c r="U42" s="62" t="str">
        <f>IF(SALIDAS!U43=0,"",SALIDAS!U43)</f>
        <v/>
      </c>
      <c r="V42" s="62" t="str">
        <f>IF(SALIDAS!V43=0,"",SALIDAS!V43)</f>
        <v/>
      </c>
      <c r="W42" s="62" t="str">
        <f>IF(SALIDAS!W43=0,"",SALIDAS!W43)</f>
        <v/>
      </c>
      <c r="X42" s="61" t="str">
        <f>IF(SALIDAS!Z43=0,"",SALIDAS!Z43)</f>
        <v/>
      </c>
      <c r="Y42" s="63" t="str">
        <f>IF(SALIDAS!AA43=0,"",SALIDAS!AA43)</f>
        <v/>
      </c>
      <c r="Z42" s="63" t="str">
        <f>IF(SALIDAS!AB43=0,"",SALIDAS!AB43)</f>
        <v/>
      </c>
      <c r="AA42" s="63" t="str">
        <f>IF(SALIDAS!AC43=0,"",SALIDAS!AC43)</f>
        <v/>
      </c>
      <c r="AB42" s="63" t="str">
        <f>IF(SALIDAS!AD43=0,"",SALIDAS!AD43)</f>
        <v/>
      </c>
      <c r="AC42" s="61" t="str">
        <f>IF(SALIDAS!AG43=0,"",SALIDAS!AG43)</f>
        <v/>
      </c>
      <c r="AD42" s="62" t="str">
        <f>IF(SALIDAS!AH43=0,"",SALIDAS!AH43)</f>
        <v/>
      </c>
      <c r="AE42" s="62" t="str">
        <f>IF(SALIDAS!AI43=0,"",SALIDAS!AI43)</f>
        <v/>
      </c>
      <c r="AF42" s="62" t="str">
        <f>IF(SALIDAS!AJ43=0,"",SALIDAS!AJ43)</f>
        <v/>
      </c>
      <c r="AG42" s="62" t="str">
        <f>IF(SALIDAS!AK43=0,"",SALIDAS!AK43)</f>
        <v/>
      </c>
      <c r="AH42" s="91">
        <f>IF(SALIDAS!P43="","NO",SALIDAS!P43)</f>
        <v>3564</v>
      </c>
      <c r="AI42" s="92" t="str">
        <f t="shared" si="9"/>
        <v>SI</v>
      </c>
      <c r="AJ42" s="93" t="str">
        <f t="shared" si="10"/>
        <v>SI</v>
      </c>
      <c r="AK42" s="93" t="str">
        <f t="shared" si="11"/>
        <v>SI</v>
      </c>
      <c r="AL42" s="94" t="str">
        <f t="shared" si="12"/>
        <v>SI</v>
      </c>
      <c r="AM42" s="95">
        <f t="shared" si="13"/>
        <v>26</v>
      </c>
      <c r="AN42" s="96">
        <f t="shared" si="14"/>
        <v>3564</v>
      </c>
      <c r="AO42" s="85" t="str">
        <f t="shared" si="15"/>
        <v/>
      </c>
      <c r="AP42" s="38" t="str">
        <f t="shared" si="16"/>
        <v>SI</v>
      </c>
      <c r="AQ42" s="38" t="str">
        <f t="shared" si="17"/>
        <v>SI</v>
      </c>
      <c r="AR42" s="38" t="str">
        <f t="shared" si="18"/>
        <v>SI</v>
      </c>
      <c r="AS42" s="69">
        <f t="shared" si="1"/>
        <v>0</v>
      </c>
      <c r="AT42" s="69">
        <f t="shared" si="2"/>
        <v>0</v>
      </c>
      <c r="AU42" s="69">
        <f t="shared" si="3"/>
        <v>0</v>
      </c>
      <c r="AV42" s="36" t="str">
        <f t="shared" si="19"/>
        <v/>
      </c>
      <c r="AW42" s="38" t="str">
        <f t="shared" si="20"/>
        <v>SI</v>
      </c>
      <c r="AX42" s="36" t="str">
        <f t="shared" si="21"/>
        <v>SI</v>
      </c>
    </row>
    <row r="43" spans="1:56" ht="12.75" customHeight="1">
      <c r="A43" s="52">
        <f t="shared" si="23"/>
        <v>0</v>
      </c>
      <c r="B43" s="53">
        <v>3566</v>
      </c>
      <c r="C43" s="66" t="str">
        <f t="shared" si="24"/>
        <v xml:space="preserve"> </v>
      </c>
      <c r="D43" s="67" t="str">
        <f t="shared" si="24"/>
        <v xml:space="preserve"> </v>
      </c>
      <c r="E43" s="68" t="str">
        <f t="shared" si="24"/>
        <v xml:space="preserve"> </v>
      </c>
      <c r="F43" s="54" t="str">
        <f t="shared" si="25"/>
        <v xml:space="preserve"> </v>
      </c>
      <c r="G43" s="52" t="str">
        <f t="shared" si="26"/>
        <v/>
      </c>
      <c r="H43" s="55" t="s">
        <v>59</v>
      </c>
      <c r="I43" s="56">
        <f>SALIDAS!B43</f>
        <v>0</v>
      </c>
      <c r="J43" s="57">
        <f>SALIDAS!C43</f>
        <v>0</v>
      </c>
      <c r="K43" s="662">
        <f>SALIDAS!D43</f>
        <v>0</v>
      </c>
      <c r="L43" s="663"/>
      <c r="M43" s="57" t="str">
        <f t="shared" si="27"/>
        <v/>
      </c>
      <c r="N43" s="58"/>
      <c r="O43" s="59" t="str">
        <f t="shared" si="8"/>
        <v/>
      </c>
      <c r="P43" s="52">
        <v>40</v>
      </c>
      <c r="Q43" s="60"/>
      <c r="R43" s="126" t="s">
        <v>59</v>
      </c>
      <c r="S43" s="61" t="str">
        <f>IF(SALIDAS!S44=0,"",SALIDAS!S44)</f>
        <v/>
      </c>
      <c r="T43" s="62" t="str">
        <f>IF(SALIDAS!T44=0,"",SALIDAS!T44)</f>
        <v/>
      </c>
      <c r="U43" s="62" t="str">
        <f>IF(SALIDAS!U44=0,"",SALIDAS!U44)</f>
        <v/>
      </c>
      <c r="V43" s="62" t="str">
        <f>IF(SALIDAS!V44=0,"",SALIDAS!V44)</f>
        <v/>
      </c>
      <c r="W43" s="62" t="str">
        <f>IF(SALIDAS!W44=0,"",SALIDAS!W44)</f>
        <v/>
      </c>
      <c r="X43" s="61" t="str">
        <f>IF(SALIDAS!Z44=0,"",SALIDAS!Z44)</f>
        <v/>
      </c>
      <c r="Y43" s="63" t="str">
        <f>IF(SALIDAS!AA44=0,"",SALIDAS!AA44)</f>
        <v/>
      </c>
      <c r="Z43" s="63" t="str">
        <f>IF(SALIDAS!AB44=0,"",SALIDAS!AB44)</f>
        <v/>
      </c>
      <c r="AA43" s="63" t="str">
        <f>IF(SALIDAS!AC44=0,"",SALIDAS!AC44)</f>
        <v/>
      </c>
      <c r="AB43" s="63" t="str">
        <f>IF(SALIDAS!AD44=0,"",SALIDAS!AD44)</f>
        <v/>
      </c>
      <c r="AC43" s="61" t="str">
        <f>IF(SALIDAS!AG44=0,"",SALIDAS!AG44)</f>
        <v/>
      </c>
      <c r="AD43" s="62" t="str">
        <f>IF(SALIDAS!AH44=0,"",SALIDAS!AH44)</f>
        <v/>
      </c>
      <c r="AE43" s="62" t="str">
        <f>IF(SALIDAS!AI44=0,"",SALIDAS!AI44)</f>
        <v/>
      </c>
      <c r="AF43" s="62" t="str">
        <f>IF(SALIDAS!AJ44=0,"",SALIDAS!AJ44)</f>
        <v/>
      </c>
      <c r="AG43" s="62" t="str">
        <f>IF(SALIDAS!AK44=0,"",SALIDAS!AK44)</f>
        <v/>
      </c>
      <c r="AH43" s="91">
        <f>IF(SALIDAS!P44="","NO",SALIDAS!P44)</f>
        <v>3566</v>
      </c>
      <c r="AI43" s="92" t="str">
        <f t="shared" si="9"/>
        <v>SI</v>
      </c>
      <c r="AJ43" s="93" t="str">
        <f t="shared" si="10"/>
        <v>SI</v>
      </c>
      <c r="AK43" s="93" t="str">
        <f t="shared" si="11"/>
        <v>SI</v>
      </c>
      <c r="AL43" s="94" t="str">
        <f t="shared" si="12"/>
        <v>SI</v>
      </c>
      <c r="AM43" s="95">
        <f t="shared" si="13"/>
        <v>27</v>
      </c>
      <c r="AN43" s="96">
        <f t="shared" si="14"/>
        <v>3566</v>
      </c>
      <c r="AO43" s="85" t="str">
        <f t="shared" si="15"/>
        <v/>
      </c>
      <c r="AP43" s="38" t="str">
        <f t="shared" si="16"/>
        <v>SI</v>
      </c>
      <c r="AQ43" s="38" t="str">
        <f t="shared" si="17"/>
        <v>SI</v>
      </c>
      <c r="AR43" s="38" t="str">
        <f t="shared" si="18"/>
        <v>SI</v>
      </c>
      <c r="AS43" s="69">
        <f t="shared" si="1"/>
        <v>0</v>
      </c>
      <c r="AT43" s="69">
        <f t="shared" si="2"/>
        <v>0</v>
      </c>
      <c r="AU43" s="69">
        <f t="shared" si="3"/>
        <v>0</v>
      </c>
      <c r="AV43" s="36" t="str">
        <f t="shared" si="19"/>
        <v/>
      </c>
      <c r="AW43" s="38" t="str">
        <f t="shared" si="20"/>
        <v>SI</v>
      </c>
      <c r="AX43" s="36" t="str">
        <f t="shared" si="21"/>
        <v>SI</v>
      </c>
    </row>
    <row r="44" spans="1:56" ht="12.75" customHeight="1">
      <c r="A44" s="52">
        <f t="shared" si="23"/>
        <v>0</v>
      </c>
      <c r="B44" s="53">
        <v>3850</v>
      </c>
      <c r="C44" s="66" t="str">
        <f t="shared" si="24"/>
        <v xml:space="preserve"> </v>
      </c>
      <c r="D44" s="67" t="str">
        <f t="shared" si="24"/>
        <v xml:space="preserve"> </v>
      </c>
      <c r="E44" s="68" t="str">
        <f t="shared" si="24"/>
        <v xml:space="preserve"> </v>
      </c>
      <c r="F44" s="54" t="str">
        <f t="shared" si="25"/>
        <v xml:space="preserve"> </v>
      </c>
      <c r="G44" s="52" t="str">
        <f t="shared" si="26"/>
        <v/>
      </c>
      <c r="H44" s="55" t="s">
        <v>59</v>
      </c>
      <c r="I44" s="56">
        <f>SALIDAS!B44</f>
        <v>0</v>
      </c>
      <c r="J44" s="57">
        <f>SALIDAS!C44</f>
        <v>0</v>
      </c>
      <c r="K44" s="662">
        <f>SALIDAS!D44</f>
        <v>0</v>
      </c>
      <c r="L44" s="663"/>
      <c r="M44" s="57" t="str">
        <f t="shared" si="27"/>
        <v/>
      </c>
      <c r="N44" s="58"/>
      <c r="O44" s="59" t="str">
        <f t="shared" si="8"/>
        <v/>
      </c>
      <c r="P44" s="52">
        <v>41</v>
      </c>
      <c r="Q44" s="60"/>
      <c r="R44" s="126" t="s">
        <v>59</v>
      </c>
      <c r="S44" s="61" t="str">
        <f>IF(SALIDAS!S45=0,"",SALIDAS!S45)</f>
        <v/>
      </c>
      <c r="T44" s="62" t="str">
        <f>IF(SALIDAS!T45=0,"",SALIDAS!T45)</f>
        <v/>
      </c>
      <c r="U44" s="62" t="str">
        <f>IF(SALIDAS!U45=0,"",SALIDAS!U45)</f>
        <v/>
      </c>
      <c r="V44" s="62" t="str">
        <f>IF(SALIDAS!V45=0,"",SALIDAS!V45)</f>
        <v/>
      </c>
      <c r="W44" s="62" t="str">
        <f>IF(SALIDAS!W45=0,"",SALIDAS!W45)</f>
        <v/>
      </c>
      <c r="X44" s="61" t="str">
        <f>IF(SALIDAS!Z45=0,"",SALIDAS!Z45)</f>
        <v/>
      </c>
      <c r="Y44" s="63" t="str">
        <f>IF(SALIDAS!AA45=0,"",SALIDAS!AA45)</f>
        <v/>
      </c>
      <c r="Z44" s="63" t="str">
        <f>IF(SALIDAS!AB45=0,"",SALIDAS!AB45)</f>
        <v/>
      </c>
      <c r="AA44" s="63" t="str">
        <f>IF(SALIDAS!AC45=0,"",SALIDAS!AC45)</f>
        <v/>
      </c>
      <c r="AB44" s="63" t="str">
        <f>IF(SALIDAS!AD45=0,"",SALIDAS!AD45)</f>
        <v/>
      </c>
      <c r="AC44" s="61" t="str">
        <f>IF(SALIDAS!AG45=0,"",SALIDAS!AG45)</f>
        <v/>
      </c>
      <c r="AD44" s="62" t="str">
        <f>IF(SALIDAS!AH45=0,"",SALIDAS!AH45)</f>
        <v/>
      </c>
      <c r="AE44" s="62" t="str">
        <f>IF(SALIDAS!AI45=0,"",SALIDAS!AI45)</f>
        <v/>
      </c>
      <c r="AF44" s="62" t="str">
        <f>IF(SALIDAS!AJ45=0,"",SALIDAS!AJ45)</f>
        <v/>
      </c>
      <c r="AG44" s="62" t="str">
        <f>IF(SALIDAS!AK45=0,"",SALIDAS!AK45)</f>
        <v/>
      </c>
      <c r="AH44" s="91">
        <f>IF(SALIDAS!P45="","NO",SALIDAS!P45)</f>
        <v>3850</v>
      </c>
      <c r="AI44" s="92" t="str">
        <f t="shared" si="9"/>
        <v>NO</v>
      </c>
      <c r="AJ44" s="93" t="str">
        <f t="shared" si="10"/>
        <v>SI</v>
      </c>
      <c r="AK44" s="93" t="str">
        <f t="shared" si="11"/>
        <v>SI</v>
      </c>
      <c r="AL44" s="94" t="str">
        <f t="shared" si="12"/>
        <v>NO</v>
      </c>
      <c r="AM44" s="95" t="str">
        <f t="shared" si="13"/>
        <v/>
      </c>
      <c r="AN44" s="96" t="str">
        <f t="shared" si="14"/>
        <v/>
      </c>
      <c r="AO44" s="85" t="str">
        <f t="shared" si="15"/>
        <v/>
      </c>
      <c r="AP44" s="38" t="str">
        <f t="shared" si="16"/>
        <v>SI</v>
      </c>
      <c r="AQ44" s="38" t="str">
        <f t="shared" si="17"/>
        <v>SI</v>
      </c>
      <c r="AR44" s="38" t="str">
        <f t="shared" si="18"/>
        <v>SI</v>
      </c>
      <c r="AS44" s="69">
        <f t="shared" ref="AS44:AS58" si="28">I44</f>
        <v>0</v>
      </c>
      <c r="AT44" s="69">
        <f t="shared" ref="AT44:AT58" si="29">J44</f>
        <v>0</v>
      </c>
      <c r="AU44" s="69">
        <f t="shared" ref="AU44:AU58" si="30">K44</f>
        <v>0</v>
      </c>
      <c r="AV44" s="36" t="str">
        <f t="shared" ref="AV44:AV58" si="31">AO44</f>
        <v/>
      </c>
      <c r="AW44" s="38" t="str">
        <f t="shared" ref="AW44:AW58" si="32">IF(M44="","SI",(IF(N44="","NO","SI")))</f>
        <v>SI</v>
      </c>
      <c r="AX44" s="36" t="str">
        <f t="shared" ref="AX44:AX58" si="33">IF(AP44="NO","NO",IF(AQ44="NO","NO",IF(AW44="NO","NO","SI")))</f>
        <v>SI</v>
      </c>
    </row>
    <row r="45" spans="1:56" ht="12.75" customHeight="1">
      <c r="A45" s="52">
        <f t="shared" si="23"/>
        <v>0</v>
      </c>
      <c r="B45" s="53">
        <v>3860</v>
      </c>
      <c r="C45" s="66" t="str">
        <f t="shared" si="24"/>
        <v xml:space="preserve"> </v>
      </c>
      <c r="D45" s="67" t="str">
        <f t="shared" si="24"/>
        <v xml:space="preserve"> </v>
      </c>
      <c r="E45" s="68" t="str">
        <f t="shared" si="24"/>
        <v xml:space="preserve"> </v>
      </c>
      <c r="F45" s="54" t="str">
        <f t="shared" si="25"/>
        <v xml:space="preserve"> </v>
      </c>
      <c r="G45" s="52" t="str">
        <f t="shared" si="26"/>
        <v/>
      </c>
      <c r="H45" s="55" t="s">
        <v>59</v>
      </c>
      <c r="I45" s="56">
        <f>SALIDAS!B45</f>
        <v>0</v>
      </c>
      <c r="J45" s="57">
        <f>SALIDAS!C45</f>
        <v>0</v>
      </c>
      <c r="K45" s="662">
        <f>SALIDAS!D45</f>
        <v>0</v>
      </c>
      <c r="L45" s="663"/>
      <c r="M45" s="57" t="str">
        <f t="shared" si="27"/>
        <v/>
      </c>
      <c r="N45" s="58"/>
      <c r="O45" s="59" t="str">
        <f t="shared" si="8"/>
        <v/>
      </c>
      <c r="P45" s="52">
        <v>42</v>
      </c>
      <c r="Q45" s="60"/>
      <c r="R45" s="126" t="s">
        <v>59</v>
      </c>
      <c r="S45" s="61" t="str">
        <f>IF(SALIDAS!S46=0,"",SALIDAS!S46)</f>
        <v/>
      </c>
      <c r="T45" s="62" t="str">
        <f>IF(SALIDAS!T46=0,"",SALIDAS!T46)</f>
        <v/>
      </c>
      <c r="U45" s="62" t="str">
        <f>IF(SALIDAS!U46=0,"",SALIDAS!U46)</f>
        <v/>
      </c>
      <c r="V45" s="62" t="str">
        <f>IF(SALIDAS!V46=0,"",SALIDAS!V46)</f>
        <v/>
      </c>
      <c r="W45" s="62" t="str">
        <f>IF(SALIDAS!W46=0,"",SALIDAS!W46)</f>
        <v/>
      </c>
      <c r="X45" s="61" t="str">
        <f>IF(SALIDAS!Z46=0,"",SALIDAS!Z46)</f>
        <v/>
      </c>
      <c r="Y45" s="63" t="str">
        <f>IF(SALIDAS!AA46=0,"",SALIDAS!AA46)</f>
        <v/>
      </c>
      <c r="Z45" s="63" t="str">
        <f>IF(SALIDAS!AB46=0,"",SALIDAS!AB46)</f>
        <v/>
      </c>
      <c r="AA45" s="63" t="str">
        <f>IF(SALIDAS!AC46=0,"",SALIDAS!AC46)</f>
        <v/>
      </c>
      <c r="AB45" s="63" t="str">
        <f>IF(SALIDAS!AD46=0,"",SALIDAS!AD46)</f>
        <v/>
      </c>
      <c r="AC45" s="61" t="str">
        <f>IF(SALIDAS!AG46=0,"",SALIDAS!AG46)</f>
        <v/>
      </c>
      <c r="AD45" s="62" t="str">
        <f>IF(SALIDAS!AH46=0,"",SALIDAS!AH46)</f>
        <v/>
      </c>
      <c r="AE45" s="62" t="str">
        <f>IF(SALIDAS!AI46=0,"",SALIDAS!AI46)</f>
        <v/>
      </c>
      <c r="AF45" s="62" t="str">
        <f>IF(SALIDAS!AJ46=0,"",SALIDAS!AJ46)</f>
        <v/>
      </c>
      <c r="AG45" s="62" t="str">
        <f>IF(SALIDAS!AK46=0,"",SALIDAS!AK46)</f>
        <v/>
      </c>
      <c r="AH45" s="91">
        <f>IF(SALIDAS!P46="","NO",SALIDAS!P46)</f>
        <v>3860</v>
      </c>
      <c r="AI45" s="92" t="str">
        <f t="shared" si="9"/>
        <v>SI</v>
      </c>
      <c r="AJ45" s="93" t="str">
        <f t="shared" si="10"/>
        <v>SI</v>
      </c>
      <c r="AK45" s="93" t="str">
        <f t="shared" si="11"/>
        <v>SI</v>
      </c>
      <c r="AL45" s="94" t="str">
        <f t="shared" si="12"/>
        <v>SI</v>
      </c>
      <c r="AM45" s="95">
        <f t="shared" si="13"/>
        <v>28</v>
      </c>
      <c r="AN45" s="96">
        <f t="shared" si="14"/>
        <v>3860</v>
      </c>
      <c r="AO45" s="85" t="str">
        <f t="shared" si="15"/>
        <v/>
      </c>
      <c r="AP45" s="38" t="str">
        <f t="shared" si="16"/>
        <v>SI</v>
      </c>
      <c r="AQ45" s="38" t="str">
        <f t="shared" si="17"/>
        <v>SI</v>
      </c>
      <c r="AR45" s="38" t="str">
        <f t="shared" si="18"/>
        <v>SI</v>
      </c>
      <c r="AS45" s="69">
        <f t="shared" si="28"/>
        <v>0</v>
      </c>
      <c r="AT45" s="69">
        <f t="shared" si="29"/>
        <v>0</v>
      </c>
      <c r="AU45" s="69">
        <f t="shared" si="30"/>
        <v>0</v>
      </c>
      <c r="AV45" s="36" t="str">
        <f t="shared" si="31"/>
        <v/>
      </c>
      <c r="AW45" s="38" t="str">
        <f t="shared" si="32"/>
        <v>SI</v>
      </c>
      <c r="AX45" s="36" t="str">
        <f t="shared" si="33"/>
        <v>SI</v>
      </c>
    </row>
    <row r="46" spans="1:56" ht="12.75" customHeight="1">
      <c r="A46" s="52">
        <f t="shared" si="23"/>
        <v>0</v>
      </c>
      <c r="B46" s="53">
        <v>3862</v>
      </c>
      <c r="C46" s="66" t="str">
        <f t="shared" si="24"/>
        <v xml:space="preserve"> </v>
      </c>
      <c r="D46" s="67" t="str">
        <f t="shared" si="24"/>
        <v xml:space="preserve"> </v>
      </c>
      <c r="E46" s="68" t="str">
        <f t="shared" si="24"/>
        <v xml:space="preserve"> </v>
      </c>
      <c r="F46" s="54" t="str">
        <f t="shared" si="25"/>
        <v xml:space="preserve"> </v>
      </c>
      <c r="G46" s="52" t="str">
        <f t="shared" si="26"/>
        <v/>
      </c>
      <c r="H46" s="55" t="s">
        <v>59</v>
      </c>
      <c r="I46" s="56">
        <f>SALIDAS!B46</f>
        <v>0</v>
      </c>
      <c r="J46" s="57">
        <f>SALIDAS!C46</f>
        <v>0</v>
      </c>
      <c r="K46" s="662">
        <f>SALIDAS!D46</f>
        <v>0</v>
      </c>
      <c r="L46" s="663"/>
      <c r="M46" s="57" t="str">
        <f t="shared" si="27"/>
        <v/>
      </c>
      <c r="N46" s="58"/>
      <c r="O46" s="59" t="str">
        <f t="shared" si="8"/>
        <v/>
      </c>
      <c r="P46" s="52">
        <v>43</v>
      </c>
      <c r="Q46" s="60"/>
      <c r="R46" s="126" t="s">
        <v>59</v>
      </c>
      <c r="S46" s="61" t="str">
        <f>IF(SALIDAS!S47=0,"",SALIDAS!S47)</f>
        <v/>
      </c>
      <c r="T46" s="62" t="str">
        <f>IF(SALIDAS!T47=0,"",SALIDAS!T47)</f>
        <v/>
      </c>
      <c r="U46" s="62" t="str">
        <f>IF(SALIDAS!U47=0,"",SALIDAS!U47)</f>
        <v/>
      </c>
      <c r="V46" s="62" t="str">
        <f>IF(SALIDAS!V47=0,"",SALIDAS!V47)</f>
        <v/>
      </c>
      <c r="W46" s="62" t="str">
        <f>IF(SALIDAS!W47=0,"",SALIDAS!W47)</f>
        <v/>
      </c>
      <c r="X46" s="61" t="str">
        <f>IF(SALIDAS!Z47=0,"",SALIDAS!Z47)</f>
        <v/>
      </c>
      <c r="Y46" s="63" t="str">
        <f>IF(SALIDAS!AA47=0,"",SALIDAS!AA47)</f>
        <v/>
      </c>
      <c r="Z46" s="63" t="str">
        <f>IF(SALIDAS!AB47=0,"",SALIDAS!AB47)</f>
        <v/>
      </c>
      <c r="AA46" s="63" t="str">
        <f>IF(SALIDAS!AC47=0,"",SALIDAS!AC47)</f>
        <v/>
      </c>
      <c r="AB46" s="63" t="str">
        <f>IF(SALIDAS!AD47=0,"",SALIDAS!AD47)</f>
        <v/>
      </c>
      <c r="AC46" s="61" t="str">
        <f>IF(SALIDAS!AG47=0,"",SALIDAS!AG47)</f>
        <v/>
      </c>
      <c r="AD46" s="62" t="str">
        <f>IF(SALIDAS!AH47=0,"",SALIDAS!AH47)</f>
        <v/>
      </c>
      <c r="AE46" s="62" t="str">
        <f>IF(SALIDAS!AI47=0,"",SALIDAS!AI47)</f>
        <v/>
      </c>
      <c r="AF46" s="62" t="str">
        <f>IF(SALIDAS!AJ47=0,"",SALIDAS!AJ47)</f>
        <v/>
      </c>
      <c r="AG46" s="62" t="str">
        <f>IF(SALIDAS!AK47=0,"",SALIDAS!AK47)</f>
        <v/>
      </c>
      <c r="AH46" s="91">
        <f>IF(SALIDAS!P47="","NO",SALIDAS!P47)</f>
        <v>3862</v>
      </c>
      <c r="AI46" s="92" t="str">
        <f t="shared" si="9"/>
        <v>SI</v>
      </c>
      <c r="AJ46" s="93" t="str">
        <f t="shared" si="10"/>
        <v>SI</v>
      </c>
      <c r="AK46" s="93" t="str">
        <f t="shared" si="11"/>
        <v>SI</v>
      </c>
      <c r="AL46" s="94" t="str">
        <f t="shared" si="12"/>
        <v>SI</v>
      </c>
      <c r="AM46" s="95">
        <f t="shared" si="13"/>
        <v>29</v>
      </c>
      <c r="AN46" s="96">
        <f t="shared" si="14"/>
        <v>3862</v>
      </c>
      <c r="AO46" s="85" t="str">
        <f t="shared" si="15"/>
        <v/>
      </c>
      <c r="AP46" s="38" t="str">
        <f>IF(IF(ISNA(VLOOKUP(AO46,$Q$4:$R$47,2,FALSE)),"",VLOOKUP(AO46,$Q$4:$R$47,2,FALSE))="NO","NO","SI")</f>
        <v>SI</v>
      </c>
      <c r="AQ46" s="38" t="str">
        <f t="shared" si="17"/>
        <v>SI</v>
      </c>
      <c r="AR46" s="38" t="str">
        <f t="shared" si="18"/>
        <v>SI</v>
      </c>
      <c r="AS46" s="69">
        <f t="shared" si="28"/>
        <v>0</v>
      </c>
      <c r="AT46" s="69">
        <f t="shared" si="29"/>
        <v>0</v>
      </c>
      <c r="AU46" s="69">
        <f t="shared" si="30"/>
        <v>0</v>
      </c>
      <c r="AV46" s="36" t="str">
        <f t="shared" si="31"/>
        <v/>
      </c>
      <c r="AW46" s="38" t="str">
        <f t="shared" si="32"/>
        <v>SI</v>
      </c>
      <c r="AX46" s="36" t="str">
        <f t="shared" si="33"/>
        <v>SI</v>
      </c>
    </row>
    <row r="47" spans="1:56" ht="12.75" customHeight="1">
      <c r="A47" s="52">
        <f t="shared" si="23"/>
        <v>0</v>
      </c>
      <c r="B47" s="53"/>
      <c r="C47" s="66" t="str">
        <f t="shared" si="24"/>
        <v/>
      </c>
      <c r="D47" s="67" t="str">
        <f t="shared" si="24"/>
        <v/>
      </c>
      <c r="E47" s="68" t="str">
        <f t="shared" si="24"/>
        <v/>
      </c>
      <c r="F47" s="54" t="str">
        <f t="shared" si="25"/>
        <v/>
      </c>
      <c r="G47" s="52" t="str">
        <f t="shared" si="26"/>
        <v/>
      </c>
      <c r="H47" s="55" t="s">
        <v>59</v>
      </c>
      <c r="I47" s="56">
        <f>SALIDAS!B47</f>
        <v>0</v>
      </c>
      <c r="J47" s="57">
        <f>SALIDAS!C47</f>
        <v>0</v>
      </c>
      <c r="K47" s="662">
        <f>SALIDAS!D47</f>
        <v>0</v>
      </c>
      <c r="L47" s="663"/>
      <c r="M47" s="57" t="str">
        <f t="shared" si="27"/>
        <v/>
      </c>
      <c r="N47" s="64"/>
      <c r="O47" s="59" t="str">
        <f t="shared" si="8"/>
        <v/>
      </c>
      <c r="P47" s="52">
        <v>44</v>
      </c>
      <c r="Q47" s="60"/>
      <c r="R47" s="126" t="s">
        <v>59</v>
      </c>
      <c r="S47" s="61" t="str">
        <f>IF(SALIDAS!S48=0,"",SALIDAS!S48)</f>
        <v/>
      </c>
      <c r="T47" s="62" t="str">
        <f>IF(SALIDAS!T48=0,"",SALIDAS!T48)</f>
        <v/>
      </c>
      <c r="U47" s="62" t="str">
        <f>IF(SALIDAS!U48=0,"",SALIDAS!U48)</f>
        <v/>
      </c>
      <c r="V47" s="62" t="str">
        <f>IF(SALIDAS!V48=0,"",SALIDAS!V48)</f>
        <v/>
      </c>
      <c r="W47" s="62" t="str">
        <f>IF(SALIDAS!W48=0,"",SALIDAS!W48)</f>
        <v/>
      </c>
      <c r="X47" s="61" t="str">
        <f>IF(SALIDAS!Z48=0,"",SALIDAS!Z48)</f>
        <v/>
      </c>
      <c r="Y47" s="63" t="str">
        <f>IF(SALIDAS!AA48=0,"",SALIDAS!AA48)</f>
        <v/>
      </c>
      <c r="Z47" s="63" t="str">
        <f>IF(SALIDAS!AB48=0,"",SALIDAS!AB48)</f>
        <v/>
      </c>
      <c r="AA47" s="63" t="str">
        <f>IF(SALIDAS!AC48=0,"",SALIDAS!AC48)</f>
        <v/>
      </c>
      <c r="AB47" s="63" t="str">
        <f>IF(SALIDAS!AD48=0,"",SALIDAS!AD48)</f>
        <v/>
      </c>
      <c r="AC47" s="61" t="str">
        <f>IF(SALIDAS!AG48=0,"",SALIDAS!AG48)</f>
        <v/>
      </c>
      <c r="AD47" s="62" t="str">
        <f>IF(SALIDAS!AH48=0,"",SALIDAS!AH48)</f>
        <v/>
      </c>
      <c r="AE47" s="62" t="str">
        <f>IF(SALIDAS!AI48=0,"",SALIDAS!AI48)</f>
        <v/>
      </c>
      <c r="AF47" s="62" t="str">
        <f>IF(SALIDAS!AJ48=0,"",SALIDAS!AJ48)</f>
        <v/>
      </c>
      <c r="AG47" s="62" t="str">
        <f>IF(SALIDAS!AK48=0,"",SALIDAS!AK48)</f>
        <v/>
      </c>
      <c r="AH47" s="91" t="str">
        <f>IF(SALIDAS!P48="","NO",SALIDAS!P48)</f>
        <v>NO</v>
      </c>
      <c r="AI47" s="92" t="str">
        <f t="shared" si="9"/>
        <v>SI</v>
      </c>
      <c r="AJ47" s="93" t="str">
        <f t="shared" si="10"/>
        <v>SI</v>
      </c>
      <c r="AK47" s="93" t="str">
        <f t="shared" si="11"/>
        <v>SI</v>
      </c>
      <c r="AL47" s="94" t="str">
        <f t="shared" si="12"/>
        <v>NO</v>
      </c>
      <c r="AM47" s="95" t="str">
        <f t="shared" si="13"/>
        <v/>
      </c>
      <c r="AN47" s="96" t="str">
        <f t="shared" si="14"/>
        <v/>
      </c>
      <c r="AO47" s="85" t="str">
        <f t="shared" si="15"/>
        <v/>
      </c>
      <c r="AP47" s="38" t="str">
        <f t="shared" ref="AP47:AP58" si="34">IF(IF(ISNA(VLOOKUP(AO47,$Q$4:$R$47,2,FALSE)),"",VLOOKUP(AO47,$Q$4:$R$47,2,FALSE))="NO","NO","SI")</f>
        <v>SI</v>
      </c>
      <c r="AQ47" s="38" t="str">
        <f t="shared" si="17"/>
        <v>SI</v>
      </c>
      <c r="AR47" s="38" t="str">
        <f t="shared" si="18"/>
        <v>SI</v>
      </c>
      <c r="AS47" s="69">
        <f t="shared" si="28"/>
        <v>0</v>
      </c>
      <c r="AT47" s="69">
        <f t="shared" si="29"/>
        <v>0</v>
      </c>
      <c r="AU47" s="69">
        <f t="shared" si="30"/>
        <v>0</v>
      </c>
      <c r="AV47" s="36" t="str">
        <f t="shared" si="31"/>
        <v/>
      </c>
      <c r="AW47" s="38" t="str">
        <f t="shared" si="32"/>
        <v>SI</v>
      </c>
      <c r="AX47" s="36" t="str">
        <f t="shared" si="33"/>
        <v>SI</v>
      </c>
    </row>
    <row r="48" spans="1:56" ht="12.75" customHeight="1">
      <c r="A48" s="52">
        <f t="shared" si="23"/>
        <v>0</v>
      </c>
      <c r="B48" s="53"/>
      <c r="C48" s="66" t="str">
        <f t="shared" si="24"/>
        <v/>
      </c>
      <c r="D48" s="67" t="str">
        <f t="shared" si="24"/>
        <v/>
      </c>
      <c r="E48" s="68" t="str">
        <f t="shared" si="24"/>
        <v/>
      </c>
      <c r="F48" s="54" t="str">
        <f t="shared" si="25"/>
        <v/>
      </c>
      <c r="G48" s="52" t="str">
        <f t="shared" si="26"/>
        <v/>
      </c>
      <c r="H48" s="55" t="s">
        <v>59</v>
      </c>
      <c r="I48" s="56">
        <f>SALIDAS!B48</f>
        <v>0</v>
      </c>
      <c r="J48" s="57">
        <f>SALIDAS!C48</f>
        <v>0</v>
      </c>
      <c r="K48" s="662">
        <f>SALIDAS!D48</f>
        <v>0</v>
      </c>
      <c r="L48" s="663"/>
      <c r="M48" s="57" t="str">
        <f t="shared" si="27"/>
        <v/>
      </c>
      <c r="N48" s="123"/>
      <c r="O48" s="59" t="str">
        <f t="shared" si="8"/>
        <v/>
      </c>
      <c r="P48" s="52">
        <v>45</v>
      </c>
      <c r="Q48" s="122"/>
      <c r="R48" s="126" t="s">
        <v>59</v>
      </c>
      <c r="S48" s="61" t="str">
        <f>IF(SALIDAS!S49=0,"",SALIDAS!S49)</f>
        <v/>
      </c>
      <c r="T48" s="62" t="str">
        <f>IF(SALIDAS!T49=0,"",SALIDAS!T49)</f>
        <v/>
      </c>
      <c r="U48" s="62" t="str">
        <f>IF(SALIDAS!U49=0,"",SALIDAS!U49)</f>
        <v/>
      </c>
      <c r="V48" s="62" t="str">
        <f>IF(SALIDAS!V49=0,"",SALIDAS!V49)</f>
        <v/>
      </c>
      <c r="W48" s="62" t="str">
        <f>IF(SALIDAS!W49=0,"",SALIDAS!W49)</f>
        <v/>
      </c>
      <c r="X48" s="61" t="str">
        <f>IF(SALIDAS!Z49=0,"",SALIDAS!Z49)</f>
        <v/>
      </c>
      <c r="Y48" s="63" t="str">
        <f>IF(SALIDAS!AA49=0,"",SALIDAS!AA49)</f>
        <v/>
      </c>
      <c r="Z48" s="63" t="str">
        <f>IF(SALIDAS!AB49=0,"",SALIDAS!AB49)</f>
        <v/>
      </c>
      <c r="AA48" s="63" t="str">
        <f>IF(SALIDAS!AC49=0,"",SALIDAS!AC49)</f>
        <v/>
      </c>
      <c r="AB48" s="63" t="str">
        <f>IF(SALIDAS!AD49=0,"",SALIDAS!AD49)</f>
        <v/>
      </c>
      <c r="AC48" s="61" t="str">
        <f>IF(SALIDAS!AG49=0,"",SALIDAS!AG49)</f>
        <v/>
      </c>
      <c r="AD48" s="62" t="str">
        <f>IF(SALIDAS!AH49=0,"",SALIDAS!AH49)</f>
        <v/>
      </c>
      <c r="AE48" s="62" t="str">
        <f>IF(SALIDAS!AI49=0,"",SALIDAS!AI49)</f>
        <v/>
      </c>
      <c r="AF48" s="62" t="str">
        <f>IF(SALIDAS!AJ49=0,"",SALIDAS!AJ49)</f>
        <v/>
      </c>
      <c r="AG48" s="62" t="str">
        <f>IF(SALIDAS!AK49=0,"",SALIDAS!AK49)</f>
        <v/>
      </c>
      <c r="AH48" s="91" t="str">
        <f>IF(SALIDAS!P49="","NO",SALIDAS!P49)</f>
        <v>NO</v>
      </c>
      <c r="AI48" s="92" t="str">
        <f t="shared" si="9"/>
        <v>SI</v>
      </c>
      <c r="AJ48" s="93" t="str">
        <f t="shared" si="10"/>
        <v>SI</v>
      </c>
      <c r="AK48" s="93" t="str">
        <f t="shared" si="11"/>
        <v>SI</v>
      </c>
      <c r="AL48" s="94" t="str">
        <f>IF(AH48="NO","NO",IF(AI48="NO","NO",IF(AJ48="NO","NO",IF(AK48="NO","NO","SI"))))</f>
        <v>NO</v>
      </c>
      <c r="AM48" s="95" t="str">
        <f t="shared" si="13"/>
        <v/>
      </c>
      <c r="AN48" s="96" t="str">
        <f t="shared" si="14"/>
        <v/>
      </c>
      <c r="AO48" s="85" t="str">
        <f t="shared" si="15"/>
        <v/>
      </c>
      <c r="AP48" s="38" t="str">
        <f t="shared" si="34"/>
        <v>SI</v>
      </c>
      <c r="AQ48" s="38" t="str">
        <f t="shared" si="17"/>
        <v>SI</v>
      </c>
      <c r="AR48" s="38" t="str">
        <f t="shared" si="18"/>
        <v>SI</v>
      </c>
      <c r="AS48" s="69">
        <f t="shared" si="28"/>
        <v>0</v>
      </c>
      <c r="AT48" s="69">
        <f t="shared" si="29"/>
        <v>0</v>
      </c>
      <c r="AU48" s="69">
        <f t="shared" si="30"/>
        <v>0</v>
      </c>
      <c r="AV48" s="36" t="str">
        <f t="shared" si="31"/>
        <v/>
      </c>
      <c r="AW48" s="38" t="str">
        <f t="shared" si="32"/>
        <v>SI</v>
      </c>
      <c r="AX48" s="36" t="str">
        <f t="shared" si="33"/>
        <v>SI</v>
      </c>
    </row>
    <row r="49" spans="1:50" ht="12.75" customHeight="1">
      <c r="A49" s="52">
        <f t="shared" si="23"/>
        <v>0</v>
      </c>
      <c r="B49" s="53"/>
      <c r="C49" s="66" t="str">
        <f t="shared" si="24"/>
        <v/>
      </c>
      <c r="D49" s="67" t="str">
        <f t="shared" si="24"/>
        <v/>
      </c>
      <c r="E49" s="68" t="str">
        <f t="shared" si="24"/>
        <v/>
      </c>
      <c r="F49" s="54" t="str">
        <f t="shared" si="25"/>
        <v/>
      </c>
      <c r="G49" s="52" t="str">
        <f t="shared" si="26"/>
        <v/>
      </c>
      <c r="H49" s="55" t="s">
        <v>59</v>
      </c>
      <c r="I49" s="56">
        <f>SALIDAS!B49</f>
        <v>0</v>
      </c>
      <c r="J49" s="57">
        <f>SALIDAS!C49</f>
        <v>0</v>
      </c>
      <c r="K49" s="662">
        <f>SALIDAS!D49</f>
        <v>0</v>
      </c>
      <c r="L49" s="663"/>
      <c r="M49" s="57" t="str">
        <f t="shared" si="27"/>
        <v/>
      </c>
      <c r="N49" s="122"/>
      <c r="O49" s="59" t="str">
        <f t="shared" si="8"/>
        <v/>
      </c>
      <c r="P49" s="52">
        <v>46</v>
      </c>
      <c r="Q49" s="122"/>
      <c r="R49" s="126" t="s">
        <v>59</v>
      </c>
      <c r="S49" s="61" t="str">
        <f>IF(SALIDAS!S50=0,"",SALIDAS!S50)</f>
        <v/>
      </c>
      <c r="T49" s="62" t="str">
        <f>IF(SALIDAS!T50=0,"",SALIDAS!T50)</f>
        <v/>
      </c>
      <c r="U49" s="62" t="str">
        <f>IF(SALIDAS!U50=0,"",SALIDAS!U50)</f>
        <v/>
      </c>
      <c r="V49" s="62" t="str">
        <f>IF(SALIDAS!V50=0,"",SALIDAS!V50)</f>
        <v/>
      </c>
      <c r="W49" s="62" t="str">
        <f>IF(SALIDAS!W50=0,"",SALIDAS!W50)</f>
        <v/>
      </c>
      <c r="X49" s="61" t="str">
        <f>IF(SALIDAS!Z50=0,"",SALIDAS!Z50)</f>
        <v/>
      </c>
      <c r="Y49" s="63" t="str">
        <f>IF(SALIDAS!AA50=0,"",SALIDAS!AA50)</f>
        <v/>
      </c>
      <c r="Z49" s="63" t="str">
        <f>IF(SALIDAS!AB50=0,"",SALIDAS!AB50)</f>
        <v/>
      </c>
      <c r="AA49" s="63" t="str">
        <f>IF(SALIDAS!AC50=0,"",SALIDAS!AC50)</f>
        <v/>
      </c>
      <c r="AB49" s="63" t="str">
        <f>IF(SALIDAS!AD50=0,"",SALIDAS!AD50)</f>
        <v/>
      </c>
      <c r="AC49" s="61" t="str">
        <f>IF(SALIDAS!AG50=0,"",SALIDAS!AG50)</f>
        <v/>
      </c>
      <c r="AD49" s="62" t="str">
        <f>IF(SALIDAS!AH50=0,"",SALIDAS!AH50)</f>
        <v/>
      </c>
      <c r="AE49" s="62" t="str">
        <f>IF(SALIDAS!AI50=0,"",SALIDAS!AI50)</f>
        <v/>
      </c>
      <c r="AF49" s="62" t="str">
        <f>IF(SALIDAS!AJ50=0,"",SALIDAS!AJ50)</f>
        <v/>
      </c>
      <c r="AG49" s="62" t="str">
        <f>IF(SALIDAS!AK50=0,"",SALIDAS!AK50)</f>
        <v/>
      </c>
      <c r="AH49" s="91" t="str">
        <f>IF(SALIDAS!P50="","NO",SALIDAS!P50)</f>
        <v>NO</v>
      </c>
      <c r="AI49" s="92" t="str">
        <f t="shared" si="9"/>
        <v>SI</v>
      </c>
      <c r="AJ49" s="93" t="str">
        <f t="shared" si="10"/>
        <v>SI</v>
      </c>
      <c r="AK49" s="93" t="str">
        <f t="shared" si="11"/>
        <v>SI</v>
      </c>
      <c r="AL49" s="94" t="str">
        <f t="shared" si="12"/>
        <v>NO</v>
      </c>
      <c r="AM49" s="95" t="str">
        <f t="shared" si="13"/>
        <v/>
      </c>
      <c r="AN49" s="96" t="str">
        <f t="shared" si="14"/>
        <v/>
      </c>
      <c r="AO49" s="85" t="str">
        <f t="shared" si="15"/>
        <v/>
      </c>
      <c r="AP49" s="38" t="str">
        <f t="shared" si="34"/>
        <v>SI</v>
      </c>
      <c r="AQ49" s="38" t="str">
        <f t="shared" si="17"/>
        <v>SI</v>
      </c>
      <c r="AR49" s="38" t="str">
        <f t="shared" si="18"/>
        <v>SI</v>
      </c>
      <c r="AS49" s="69">
        <f t="shared" si="28"/>
        <v>0</v>
      </c>
      <c r="AT49" s="69">
        <f t="shared" si="29"/>
        <v>0</v>
      </c>
      <c r="AU49" s="69">
        <f t="shared" si="30"/>
        <v>0</v>
      </c>
      <c r="AV49" s="36" t="str">
        <f t="shared" si="31"/>
        <v/>
      </c>
      <c r="AW49" s="38" t="str">
        <f t="shared" si="32"/>
        <v>SI</v>
      </c>
      <c r="AX49" s="36" t="str">
        <f t="shared" si="33"/>
        <v>SI</v>
      </c>
    </row>
    <row r="50" spans="1:50" ht="12.75" customHeight="1">
      <c r="A50" s="52">
        <f t="shared" si="23"/>
        <v>0</v>
      </c>
      <c r="B50" s="53"/>
      <c r="C50" s="66" t="str">
        <f t="shared" si="24"/>
        <v/>
      </c>
      <c r="D50" s="67" t="str">
        <f t="shared" si="24"/>
        <v/>
      </c>
      <c r="E50" s="68" t="str">
        <f t="shared" si="24"/>
        <v/>
      </c>
      <c r="F50" s="54" t="str">
        <f t="shared" si="25"/>
        <v/>
      </c>
      <c r="G50" s="52" t="str">
        <f t="shared" si="26"/>
        <v/>
      </c>
      <c r="H50" s="55" t="s">
        <v>59</v>
      </c>
      <c r="I50" s="56">
        <f>SALIDAS!B50</f>
        <v>0</v>
      </c>
      <c r="J50" s="57">
        <f>SALIDAS!C50</f>
        <v>0</v>
      </c>
      <c r="K50" s="662">
        <f>SALIDAS!D50</f>
        <v>0</v>
      </c>
      <c r="L50" s="663"/>
      <c r="M50" s="57" t="str">
        <f t="shared" si="27"/>
        <v/>
      </c>
      <c r="N50" s="122"/>
      <c r="O50" s="59" t="str">
        <f t="shared" si="8"/>
        <v/>
      </c>
      <c r="P50" s="52">
        <v>47</v>
      </c>
      <c r="Q50" s="122"/>
      <c r="R50" s="126" t="s">
        <v>59</v>
      </c>
      <c r="S50" s="61" t="str">
        <f>IF(SALIDAS!S51=0,"",SALIDAS!S51)</f>
        <v/>
      </c>
      <c r="T50" s="62" t="str">
        <f>IF(SALIDAS!T51=0,"",SALIDAS!T51)</f>
        <v/>
      </c>
      <c r="U50" s="62" t="str">
        <f>IF(SALIDAS!U51=0,"",SALIDAS!U51)</f>
        <v/>
      </c>
      <c r="V50" s="62" t="str">
        <f>IF(SALIDAS!V51=0,"",SALIDAS!V51)</f>
        <v/>
      </c>
      <c r="W50" s="62" t="str">
        <f>IF(SALIDAS!W51=0,"",SALIDAS!W51)</f>
        <v/>
      </c>
      <c r="X50" s="61" t="str">
        <f>IF(SALIDAS!Z51=0,"",SALIDAS!Z51)</f>
        <v/>
      </c>
      <c r="Y50" s="63" t="str">
        <f>IF(SALIDAS!AA51=0,"",SALIDAS!AA51)</f>
        <v/>
      </c>
      <c r="Z50" s="63" t="str">
        <f>IF(SALIDAS!AB51=0,"",SALIDAS!AB51)</f>
        <v/>
      </c>
      <c r="AA50" s="63" t="str">
        <f>IF(SALIDAS!AC51=0,"",SALIDAS!AC51)</f>
        <v/>
      </c>
      <c r="AB50" s="63" t="str">
        <f>IF(SALIDAS!AD51=0,"",SALIDAS!AD51)</f>
        <v/>
      </c>
      <c r="AC50" s="61" t="str">
        <f>IF(SALIDAS!AG51=0,"",SALIDAS!AG51)</f>
        <v/>
      </c>
      <c r="AD50" s="62" t="str">
        <f>IF(SALIDAS!AH51=0,"",SALIDAS!AH51)</f>
        <v/>
      </c>
      <c r="AE50" s="62" t="str">
        <f>IF(SALIDAS!AI51=0,"",SALIDAS!AI51)</f>
        <v/>
      </c>
      <c r="AF50" s="62" t="str">
        <f>IF(SALIDAS!AJ51=0,"",SALIDAS!AJ51)</f>
        <v/>
      </c>
      <c r="AG50" s="62" t="str">
        <f>IF(SALIDAS!AK51=0,"",SALIDAS!AK51)</f>
        <v/>
      </c>
      <c r="AH50" s="91" t="str">
        <f>IF(SALIDAS!P51="","NO",SALIDAS!P51)</f>
        <v>NO</v>
      </c>
      <c r="AI50" s="92" t="str">
        <f t="shared" si="9"/>
        <v>SI</v>
      </c>
      <c r="AJ50" s="93" t="str">
        <f t="shared" si="10"/>
        <v>SI</v>
      </c>
      <c r="AK50" s="93" t="str">
        <f t="shared" si="11"/>
        <v>SI</v>
      </c>
      <c r="AL50" s="94" t="str">
        <f t="shared" si="12"/>
        <v>NO</v>
      </c>
      <c r="AM50" s="95" t="str">
        <f t="shared" si="13"/>
        <v/>
      </c>
      <c r="AN50" s="96" t="str">
        <f t="shared" si="14"/>
        <v/>
      </c>
      <c r="AO50" s="85" t="str">
        <f t="shared" si="15"/>
        <v/>
      </c>
      <c r="AP50" s="38" t="str">
        <f t="shared" si="34"/>
        <v>SI</v>
      </c>
      <c r="AQ50" s="38" t="str">
        <f t="shared" si="17"/>
        <v>SI</v>
      </c>
      <c r="AR50" s="38" t="str">
        <f t="shared" si="18"/>
        <v>SI</v>
      </c>
      <c r="AS50" s="69">
        <f t="shared" si="28"/>
        <v>0</v>
      </c>
      <c r="AT50" s="69">
        <f t="shared" si="29"/>
        <v>0</v>
      </c>
      <c r="AU50" s="69">
        <f t="shared" si="30"/>
        <v>0</v>
      </c>
      <c r="AV50" s="36" t="str">
        <f t="shared" si="31"/>
        <v/>
      </c>
      <c r="AW50" s="38" t="str">
        <f t="shared" si="32"/>
        <v>SI</v>
      </c>
      <c r="AX50" s="36" t="str">
        <f t="shared" si="33"/>
        <v>SI</v>
      </c>
    </row>
    <row r="51" spans="1:50" ht="12.75" customHeight="1">
      <c r="A51" s="52">
        <f t="shared" si="23"/>
        <v>0</v>
      </c>
      <c r="B51" s="53"/>
      <c r="C51" s="66" t="str">
        <f t="shared" si="24"/>
        <v/>
      </c>
      <c r="D51" s="67" t="str">
        <f t="shared" si="24"/>
        <v/>
      </c>
      <c r="E51" s="68" t="str">
        <f t="shared" si="24"/>
        <v/>
      </c>
      <c r="F51" s="54" t="str">
        <f t="shared" si="25"/>
        <v/>
      </c>
      <c r="G51" s="52" t="str">
        <f t="shared" si="26"/>
        <v/>
      </c>
      <c r="H51" s="55" t="s">
        <v>59</v>
      </c>
      <c r="I51" s="56">
        <f>SALIDAS!B51</f>
        <v>0</v>
      </c>
      <c r="J51" s="57">
        <f>SALIDAS!C51</f>
        <v>0</v>
      </c>
      <c r="K51" s="662">
        <f>SALIDAS!D51</f>
        <v>0</v>
      </c>
      <c r="L51" s="663"/>
      <c r="M51" s="57" t="str">
        <f t="shared" si="27"/>
        <v/>
      </c>
      <c r="N51" s="122"/>
      <c r="O51" s="59" t="str">
        <f t="shared" si="8"/>
        <v/>
      </c>
      <c r="P51" s="52">
        <v>48</v>
      </c>
      <c r="Q51" s="122"/>
      <c r="R51" s="126" t="s">
        <v>59</v>
      </c>
      <c r="S51" s="61" t="str">
        <f>IF(SALIDAS!S52=0,"",SALIDAS!S52)</f>
        <v/>
      </c>
      <c r="T51" s="62" t="str">
        <f>IF(SALIDAS!T52=0,"",SALIDAS!T52)</f>
        <v/>
      </c>
      <c r="U51" s="62" t="str">
        <f>IF(SALIDAS!U52=0,"",SALIDAS!U52)</f>
        <v/>
      </c>
      <c r="V51" s="62" t="str">
        <f>IF(SALIDAS!V52=0,"",SALIDAS!V52)</f>
        <v/>
      </c>
      <c r="W51" s="62" t="str">
        <f>IF(SALIDAS!W52=0,"",SALIDAS!W52)</f>
        <v/>
      </c>
      <c r="X51" s="61" t="str">
        <f>IF(SALIDAS!Z52=0,"",SALIDAS!Z52)</f>
        <v/>
      </c>
      <c r="Y51" s="63" t="str">
        <f>IF(SALIDAS!AA52=0,"",SALIDAS!AA52)</f>
        <v/>
      </c>
      <c r="Z51" s="63" t="str">
        <f>IF(SALIDAS!AB52=0,"",SALIDAS!AB52)</f>
        <v/>
      </c>
      <c r="AA51" s="63" t="str">
        <f>IF(SALIDAS!AC52=0,"",SALIDAS!AC52)</f>
        <v/>
      </c>
      <c r="AB51" s="63" t="str">
        <f>IF(SALIDAS!AD52=0,"",SALIDAS!AD52)</f>
        <v/>
      </c>
      <c r="AC51" s="61" t="str">
        <f>IF(SALIDAS!AG52=0,"",SALIDAS!AG52)</f>
        <v/>
      </c>
      <c r="AD51" s="62" t="str">
        <f>IF(SALIDAS!AH52=0,"",SALIDAS!AH52)</f>
        <v/>
      </c>
      <c r="AE51" s="62" t="str">
        <f>IF(SALIDAS!AI52=0,"",SALIDAS!AI52)</f>
        <v/>
      </c>
      <c r="AF51" s="62" t="str">
        <f>IF(SALIDAS!AJ52=0,"",SALIDAS!AJ52)</f>
        <v/>
      </c>
      <c r="AG51" s="62" t="str">
        <f>IF(SALIDAS!AK52=0,"",SALIDAS!AK52)</f>
        <v/>
      </c>
      <c r="AH51" s="91" t="str">
        <f>IF(SALIDAS!P52="","NO",SALIDAS!P52)</f>
        <v>NO</v>
      </c>
      <c r="AI51" s="92" t="str">
        <f t="shared" si="9"/>
        <v>SI</v>
      </c>
      <c r="AJ51" s="93" t="str">
        <f t="shared" si="10"/>
        <v>SI</v>
      </c>
      <c r="AK51" s="93" t="str">
        <f t="shared" si="11"/>
        <v>SI</v>
      </c>
      <c r="AL51" s="94" t="str">
        <f t="shared" si="12"/>
        <v>NO</v>
      </c>
      <c r="AM51" s="95" t="str">
        <f t="shared" si="13"/>
        <v/>
      </c>
      <c r="AN51" s="96" t="str">
        <f t="shared" ref="AN51:AN114" si="35">IF(AL51="NO","",AH51)</f>
        <v/>
      </c>
      <c r="AO51" s="85" t="str">
        <f t="shared" si="15"/>
        <v/>
      </c>
      <c r="AP51" s="38" t="str">
        <f t="shared" si="34"/>
        <v>SI</v>
      </c>
      <c r="AQ51" s="38" t="str">
        <f t="shared" si="17"/>
        <v>SI</v>
      </c>
      <c r="AR51" s="38" t="str">
        <f t="shared" si="18"/>
        <v>SI</v>
      </c>
      <c r="AS51" s="69">
        <f t="shared" si="28"/>
        <v>0</v>
      </c>
      <c r="AT51" s="69">
        <f t="shared" si="29"/>
        <v>0</v>
      </c>
      <c r="AU51" s="69">
        <f t="shared" si="30"/>
        <v>0</v>
      </c>
      <c r="AV51" s="36" t="str">
        <f t="shared" si="31"/>
        <v/>
      </c>
      <c r="AW51" s="38" t="str">
        <f t="shared" si="32"/>
        <v>SI</v>
      </c>
      <c r="AX51" s="36" t="str">
        <f t="shared" si="33"/>
        <v>SI</v>
      </c>
    </row>
    <row r="52" spans="1:50" ht="12.75" customHeight="1">
      <c r="A52" s="52">
        <f t="shared" si="23"/>
        <v>0</v>
      </c>
      <c r="B52" s="53"/>
      <c r="C52" s="66" t="str">
        <f t="shared" si="24"/>
        <v/>
      </c>
      <c r="D52" s="67" t="str">
        <f t="shared" si="24"/>
        <v/>
      </c>
      <c r="E52" s="68" t="str">
        <f t="shared" si="24"/>
        <v/>
      </c>
      <c r="F52" s="54" t="str">
        <f t="shared" si="25"/>
        <v/>
      </c>
      <c r="G52" s="52" t="str">
        <f t="shared" si="26"/>
        <v/>
      </c>
      <c r="H52" s="55" t="s">
        <v>59</v>
      </c>
      <c r="I52" s="56">
        <f>SALIDAS!B52</f>
        <v>0</v>
      </c>
      <c r="J52" s="57">
        <f>SALIDAS!C52</f>
        <v>0</v>
      </c>
      <c r="K52" s="662">
        <f>SALIDAS!D52</f>
        <v>0</v>
      </c>
      <c r="L52" s="663"/>
      <c r="M52" s="57" t="str">
        <f t="shared" si="27"/>
        <v/>
      </c>
      <c r="N52" s="122"/>
      <c r="O52" s="59" t="str">
        <f t="shared" si="8"/>
        <v/>
      </c>
      <c r="P52" s="52">
        <v>49</v>
      </c>
      <c r="Q52" s="122"/>
      <c r="R52" s="126" t="s">
        <v>59</v>
      </c>
      <c r="S52" s="61" t="str">
        <f>IF(SALIDAS!S53=0,"",SALIDAS!S53)</f>
        <v/>
      </c>
      <c r="T52" s="62" t="str">
        <f>IF(SALIDAS!T53=0,"",SALIDAS!T53)</f>
        <v/>
      </c>
      <c r="U52" s="62" t="str">
        <f>IF(SALIDAS!U53=0,"",SALIDAS!U53)</f>
        <v/>
      </c>
      <c r="V52" s="62" t="str">
        <f>IF(SALIDAS!V53=0,"",SALIDAS!V53)</f>
        <v/>
      </c>
      <c r="W52" s="62" t="str">
        <f>IF(SALIDAS!W53=0,"",SALIDAS!W53)</f>
        <v/>
      </c>
      <c r="X52" s="61" t="str">
        <f>IF(SALIDAS!Z53=0,"",SALIDAS!Z53)</f>
        <v/>
      </c>
      <c r="Y52" s="63" t="str">
        <f>IF(SALIDAS!AA53=0,"",SALIDAS!AA53)</f>
        <v/>
      </c>
      <c r="Z52" s="63" t="str">
        <f>IF(SALIDAS!AB53=0,"",SALIDAS!AB53)</f>
        <v/>
      </c>
      <c r="AA52" s="63" t="str">
        <f>IF(SALIDAS!AC53=0,"",SALIDAS!AC53)</f>
        <v/>
      </c>
      <c r="AB52" s="63" t="str">
        <f>IF(SALIDAS!AD53=0,"",SALIDAS!AD53)</f>
        <v/>
      </c>
      <c r="AC52" s="61" t="str">
        <f>IF(SALIDAS!AG53=0,"",SALIDAS!AG53)</f>
        <v/>
      </c>
      <c r="AD52" s="62" t="str">
        <f>IF(SALIDAS!AH53=0,"",SALIDAS!AH53)</f>
        <v/>
      </c>
      <c r="AE52" s="62" t="str">
        <f>IF(SALIDAS!AI53=0,"",SALIDAS!AI53)</f>
        <v/>
      </c>
      <c r="AF52" s="62" t="str">
        <f>IF(SALIDAS!AJ53=0,"",SALIDAS!AJ53)</f>
        <v/>
      </c>
      <c r="AG52" s="62" t="str">
        <f>IF(SALIDAS!AK53=0,"",SALIDAS!AK53)</f>
        <v/>
      </c>
      <c r="AH52" s="91" t="str">
        <f>IF(SALIDAS!P53="","NO",SALIDAS!P53)</f>
        <v>NO</v>
      </c>
      <c r="AI52" s="92" t="str">
        <f t="shared" si="9"/>
        <v>SI</v>
      </c>
      <c r="AJ52" s="93" t="str">
        <f t="shared" si="10"/>
        <v>SI</v>
      </c>
      <c r="AK52" s="93" t="str">
        <f t="shared" si="11"/>
        <v>SI</v>
      </c>
      <c r="AL52" s="94" t="str">
        <f t="shared" si="12"/>
        <v>NO</v>
      </c>
      <c r="AM52" s="95" t="str">
        <f t="shared" si="13"/>
        <v/>
      </c>
      <c r="AN52" s="96" t="str">
        <f t="shared" si="35"/>
        <v/>
      </c>
      <c r="AO52" s="85" t="str">
        <f t="shared" si="15"/>
        <v/>
      </c>
      <c r="AP52" s="38" t="str">
        <f t="shared" si="34"/>
        <v>SI</v>
      </c>
      <c r="AQ52" s="38" t="str">
        <f t="shared" si="17"/>
        <v>SI</v>
      </c>
      <c r="AR52" s="38" t="str">
        <f t="shared" si="18"/>
        <v>SI</v>
      </c>
      <c r="AS52" s="69">
        <f t="shared" si="28"/>
        <v>0</v>
      </c>
      <c r="AT52" s="69">
        <f t="shared" si="29"/>
        <v>0</v>
      </c>
      <c r="AU52" s="69">
        <f t="shared" si="30"/>
        <v>0</v>
      </c>
      <c r="AV52" s="36" t="str">
        <f t="shared" si="31"/>
        <v/>
      </c>
      <c r="AW52" s="38" t="str">
        <f t="shared" si="32"/>
        <v>SI</v>
      </c>
      <c r="AX52" s="36" t="str">
        <f t="shared" si="33"/>
        <v>SI</v>
      </c>
    </row>
    <row r="53" spans="1:50" ht="12.75" customHeight="1">
      <c r="A53" s="52">
        <f t="shared" si="23"/>
        <v>0</v>
      </c>
      <c r="B53" s="53"/>
      <c r="C53" s="66" t="str">
        <f t="shared" si="24"/>
        <v/>
      </c>
      <c r="D53" s="67" t="str">
        <f t="shared" si="24"/>
        <v/>
      </c>
      <c r="E53" s="68" t="str">
        <f t="shared" si="24"/>
        <v/>
      </c>
      <c r="F53" s="54" t="str">
        <f t="shared" si="25"/>
        <v/>
      </c>
      <c r="G53" s="52" t="str">
        <f t="shared" si="26"/>
        <v/>
      </c>
      <c r="H53" s="55" t="s">
        <v>59</v>
      </c>
      <c r="I53" s="56">
        <f>SALIDAS!B53</f>
        <v>0</v>
      </c>
      <c r="J53" s="57">
        <f>SALIDAS!C53</f>
        <v>0</v>
      </c>
      <c r="K53" s="662">
        <f>SALIDAS!D53</f>
        <v>0</v>
      </c>
      <c r="L53" s="663"/>
      <c r="M53" s="57" t="str">
        <f t="shared" si="27"/>
        <v/>
      </c>
      <c r="N53" s="122"/>
      <c r="O53" s="59" t="str">
        <f t="shared" si="8"/>
        <v/>
      </c>
      <c r="P53" s="52">
        <v>50</v>
      </c>
      <c r="Q53" s="122"/>
      <c r="R53" s="126" t="s">
        <v>59</v>
      </c>
      <c r="S53" s="61" t="str">
        <f>IF(SALIDAS!S54=0,"",SALIDAS!S54)</f>
        <v/>
      </c>
      <c r="T53" s="62" t="str">
        <f>IF(SALIDAS!T54=0,"",SALIDAS!T54)</f>
        <v/>
      </c>
      <c r="U53" s="62" t="str">
        <f>IF(SALIDAS!U54=0,"",SALIDAS!U54)</f>
        <v/>
      </c>
      <c r="V53" s="62" t="str">
        <f>IF(SALIDAS!V54=0,"",SALIDAS!V54)</f>
        <v/>
      </c>
      <c r="W53" s="62" t="str">
        <f>IF(SALIDAS!W54=0,"",SALIDAS!W54)</f>
        <v/>
      </c>
      <c r="X53" s="61" t="str">
        <f>IF(SALIDAS!Z54=0,"",SALIDAS!Z54)</f>
        <v/>
      </c>
      <c r="Y53" s="63" t="str">
        <f>IF(SALIDAS!AA54=0,"",SALIDAS!AA54)</f>
        <v/>
      </c>
      <c r="Z53" s="63" t="str">
        <f>IF(SALIDAS!AB54=0,"",SALIDAS!AB54)</f>
        <v/>
      </c>
      <c r="AA53" s="63" t="str">
        <f>IF(SALIDAS!AC54=0,"",SALIDAS!AC54)</f>
        <v/>
      </c>
      <c r="AB53" s="63" t="str">
        <f>IF(SALIDAS!AD54=0,"",SALIDAS!AD54)</f>
        <v/>
      </c>
      <c r="AC53" s="61" t="str">
        <f>IF(SALIDAS!AG54=0,"",SALIDAS!AG54)</f>
        <v/>
      </c>
      <c r="AD53" s="62" t="str">
        <f>IF(SALIDAS!AH54=0,"",SALIDAS!AH54)</f>
        <v/>
      </c>
      <c r="AE53" s="62" t="str">
        <f>IF(SALIDAS!AI54=0,"",SALIDAS!AI54)</f>
        <v/>
      </c>
      <c r="AF53" s="62" t="str">
        <f>IF(SALIDAS!AJ54=0,"",SALIDAS!AJ54)</f>
        <v/>
      </c>
      <c r="AG53" s="62" t="str">
        <f>IF(SALIDAS!AK54=0,"",SALIDAS!AK54)</f>
        <v/>
      </c>
      <c r="AH53" s="91" t="str">
        <f>IF(SALIDAS!P54="","NO",SALIDAS!P54)</f>
        <v>NO</v>
      </c>
      <c r="AI53" s="92" t="str">
        <f t="shared" si="9"/>
        <v>SI</v>
      </c>
      <c r="AJ53" s="93" t="str">
        <f t="shared" si="10"/>
        <v>SI</v>
      </c>
      <c r="AK53" s="93" t="str">
        <f t="shared" si="11"/>
        <v>SI</v>
      </c>
      <c r="AL53" s="94" t="str">
        <f t="shared" si="12"/>
        <v>NO</v>
      </c>
      <c r="AM53" s="95" t="str">
        <f t="shared" si="13"/>
        <v/>
      </c>
      <c r="AN53" s="96" t="str">
        <f t="shared" si="35"/>
        <v/>
      </c>
      <c r="AO53" s="85" t="str">
        <f t="shared" si="15"/>
        <v/>
      </c>
      <c r="AP53" s="38" t="str">
        <f t="shared" si="34"/>
        <v>SI</v>
      </c>
      <c r="AQ53" s="38" t="str">
        <f t="shared" si="17"/>
        <v>SI</v>
      </c>
      <c r="AR53" s="38" t="str">
        <f t="shared" si="18"/>
        <v>SI</v>
      </c>
      <c r="AS53" s="69">
        <f t="shared" si="28"/>
        <v>0</v>
      </c>
      <c r="AT53" s="69">
        <f t="shared" si="29"/>
        <v>0</v>
      </c>
      <c r="AU53" s="69">
        <f t="shared" si="30"/>
        <v>0</v>
      </c>
      <c r="AV53" s="36" t="str">
        <f t="shared" si="31"/>
        <v/>
      </c>
      <c r="AW53" s="38" t="str">
        <f t="shared" si="32"/>
        <v>SI</v>
      </c>
      <c r="AX53" s="36" t="str">
        <f t="shared" si="33"/>
        <v>SI</v>
      </c>
    </row>
    <row r="54" spans="1:50" ht="12.75" customHeight="1">
      <c r="A54" s="52">
        <f t="shared" si="23"/>
        <v>0</v>
      </c>
      <c r="B54" s="53"/>
      <c r="C54" s="66" t="str">
        <f t="shared" si="24"/>
        <v/>
      </c>
      <c r="D54" s="67" t="str">
        <f t="shared" si="24"/>
        <v/>
      </c>
      <c r="E54" s="68" t="str">
        <f t="shared" si="24"/>
        <v/>
      </c>
      <c r="F54" s="54" t="str">
        <f t="shared" si="25"/>
        <v/>
      </c>
      <c r="G54" s="52" t="str">
        <f t="shared" si="26"/>
        <v/>
      </c>
      <c r="H54" s="55" t="s">
        <v>59</v>
      </c>
      <c r="I54" s="56">
        <f>SALIDAS!B54</f>
        <v>0</v>
      </c>
      <c r="J54" s="57">
        <f>SALIDAS!C54</f>
        <v>0</v>
      </c>
      <c r="K54" s="662">
        <f>SALIDAS!D54</f>
        <v>0</v>
      </c>
      <c r="L54" s="663"/>
      <c r="M54" s="57" t="str">
        <f t="shared" si="27"/>
        <v/>
      </c>
      <c r="N54" s="122"/>
      <c r="O54" s="59" t="str">
        <f t="shared" si="8"/>
        <v/>
      </c>
      <c r="P54" s="52">
        <v>51</v>
      </c>
      <c r="Q54" s="122"/>
      <c r="R54" s="126" t="s">
        <v>59</v>
      </c>
      <c r="S54" s="61" t="str">
        <f>IF(SALIDAS!S55=0,"",SALIDAS!S55)</f>
        <v/>
      </c>
      <c r="T54" s="62" t="str">
        <f>IF(SALIDAS!T55=0,"",SALIDAS!T55)</f>
        <v/>
      </c>
      <c r="U54" s="62" t="str">
        <f>IF(SALIDAS!U55=0,"",SALIDAS!U55)</f>
        <v/>
      </c>
      <c r="V54" s="62" t="str">
        <f>IF(SALIDAS!V55=0,"",SALIDAS!V55)</f>
        <v/>
      </c>
      <c r="W54" s="62" t="str">
        <f>IF(SALIDAS!W55=0,"",SALIDAS!W55)</f>
        <v/>
      </c>
      <c r="X54" s="61" t="str">
        <f>IF(SALIDAS!Z55=0,"",SALIDAS!Z55)</f>
        <v/>
      </c>
      <c r="Y54" s="63" t="str">
        <f>IF(SALIDAS!AA55=0,"",SALIDAS!AA55)</f>
        <v/>
      </c>
      <c r="Z54" s="63" t="str">
        <f>IF(SALIDAS!AB55=0,"",SALIDAS!AB55)</f>
        <v/>
      </c>
      <c r="AA54" s="63" t="str">
        <f>IF(SALIDAS!AC55=0,"",SALIDAS!AC55)</f>
        <v/>
      </c>
      <c r="AB54" s="63" t="str">
        <f>IF(SALIDAS!AD55=0,"",SALIDAS!AD55)</f>
        <v/>
      </c>
      <c r="AC54" s="61" t="str">
        <f>IF(SALIDAS!AG55=0,"",SALIDAS!AG55)</f>
        <v/>
      </c>
      <c r="AD54" s="62" t="str">
        <f>IF(SALIDAS!AH55=0,"",SALIDAS!AH55)</f>
        <v/>
      </c>
      <c r="AE54" s="62" t="str">
        <f>IF(SALIDAS!AI55=0,"",SALIDAS!AI55)</f>
        <v/>
      </c>
      <c r="AF54" s="62" t="str">
        <f>IF(SALIDAS!AJ55=0,"",SALIDAS!AJ55)</f>
        <v/>
      </c>
      <c r="AG54" s="62" t="str">
        <f>IF(SALIDAS!AK55=0,"",SALIDAS!AK55)</f>
        <v/>
      </c>
      <c r="AH54" s="91" t="str">
        <f>IF(SALIDAS!P55="","NO",SALIDAS!P55)</f>
        <v>NO</v>
      </c>
      <c r="AI54" s="92" t="str">
        <f t="shared" si="9"/>
        <v>SI</v>
      </c>
      <c r="AJ54" s="93" t="str">
        <f t="shared" si="10"/>
        <v>SI</v>
      </c>
      <c r="AK54" s="93" t="str">
        <f t="shared" si="11"/>
        <v>SI</v>
      </c>
      <c r="AL54" s="94" t="str">
        <f t="shared" si="12"/>
        <v>NO</v>
      </c>
      <c r="AM54" s="95" t="str">
        <f t="shared" si="13"/>
        <v/>
      </c>
      <c r="AN54" s="96" t="str">
        <f t="shared" si="35"/>
        <v/>
      </c>
      <c r="AO54" s="85" t="str">
        <f t="shared" si="15"/>
        <v/>
      </c>
      <c r="AP54" s="38" t="str">
        <f t="shared" si="34"/>
        <v>SI</v>
      </c>
      <c r="AQ54" s="38" t="str">
        <f t="shared" si="17"/>
        <v>SI</v>
      </c>
      <c r="AR54" s="38" t="str">
        <f t="shared" si="18"/>
        <v>SI</v>
      </c>
      <c r="AS54" s="69">
        <f t="shared" si="28"/>
        <v>0</v>
      </c>
      <c r="AT54" s="69">
        <f t="shared" si="29"/>
        <v>0</v>
      </c>
      <c r="AU54" s="69">
        <f t="shared" si="30"/>
        <v>0</v>
      </c>
      <c r="AV54" s="36" t="str">
        <f t="shared" si="31"/>
        <v/>
      </c>
      <c r="AW54" s="38" t="str">
        <f t="shared" si="32"/>
        <v>SI</v>
      </c>
      <c r="AX54" s="36" t="str">
        <f t="shared" si="33"/>
        <v>SI</v>
      </c>
    </row>
    <row r="55" spans="1:50" ht="12.75" customHeight="1">
      <c r="A55" s="52">
        <f t="shared" si="23"/>
        <v>0</v>
      </c>
      <c r="B55" s="53"/>
      <c r="C55" s="66" t="str">
        <f t="shared" si="24"/>
        <v/>
      </c>
      <c r="D55" s="67" t="str">
        <f t="shared" si="24"/>
        <v/>
      </c>
      <c r="E55" s="68" t="str">
        <f t="shared" si="24"/>
        <v/>
      </c>
      <c r="F55" s="54" t="str">
        <f t="shared" si="25"/>
        <v/>
      </c>
      <c r="G55" s="52" t="str">
        <f t="shared" si="26"/>
        <v/>
      </c>
      <c r="H55" s="55" t="s">
        <v>59</v>
      </c>
      <c r="I55" s="56">
        <f>SALIDAS!B55</f>
        <v>0</v>
      </c>
      <c r="J55" s="57">
        <f>SALIDAS!C55</f>
        <v>0</v>
      </c>
      <c r="K55" s="662">
        <f>SALIDAS!D55</f>
        <v>0</v>
      </c>
      <c r="L55" s="663"/>
      <c r="M55" s="57" t="str">
        <f t="shared" si="27"/>
        <v/>
      </c>
      <c r="N55" s="122"/>
      <c r="O55" s="59" t="str">
        <f t="shared" si="8"/>
        <v/>
      </c>
      <c r="P55" s="52">
        <v>52</v>
      </c>
      <c r="Q55" s="122"/>
      <c r="R55" s="126" t="s">
        <v>59</v>
      </c>
      <c r="S55" s="61" t="str">
        <f>IF(SALIDAS!S56=0,"",SALIDAS!S56)</f>
        <v/>
      </c>
      <c r="T55" s="62" t="str">
        <f>IF(SALIDAS!T56=0,"",SALIDAS!T56)</f>
        <v/>
      </c>
      <c r="U55" s="62" t="str">
        <f>IF(SALIDAS!U56=0,"",SALIDAS!U56)</f>
        <v/>
      </c>
      <c r="V55" s="62" t="str">
        <f>IF(SALIDAS!V56=0,"",SALIDAS!V56)</f>
        <v/>
      </c>
      <c r="W55" s="62" t="str">
        <f>IF(SALIDAS!W56=0,"",SALIDAS!W56)</f>
        <v/>
      </c>
      <c r="X55" s="61" t="str">
        <f>IF(SALIDAS!Z56=0,"",SALIDAS!Z56)</f>
        <v/>
      </c>
      <c r="Y55" s="63" t="str">
        <f>IF(SALIDAS!AA56=0,"",SALIDAS!AA56)</f>
        <v/>
      </c>
      <c r="Z55" s="63" t="str">
        <f>IF(SALIDAS!AB56=0,"",SALIDAS!AB56)</f>
        <v/>
      </c>
      <c r="AA55" s="63" t="str">
        <f>IF(SALIDAS!AC56=0,"",SALIDAS!AC56)</f>
        <v/>
      </c>
      <c r="AB55" s="63" t="str">
        <f>IF(SALIDAS!AD56=0,"",SALIDAS!AD56)</f>
        <v/>
      </c>
      <c r="AC55" s="61" t="str">
        <f>IF(SALIDAS!AG56=0,"",SALIDAS!AG56)</f>
        <v/>
      </c>
      <c r="AD55" s="62" t="str">
        <f>IF(SALIDAS!AH56=0,"",SALIDAS!AH56)</f>
        <v/>
      </c>
      <c r="AE55" s="62" t="str">
        <f>IF(SALIDAS!AI56=0,"",SALIDAS!AI56)</f>
        <v/>
      </c>
      <c r="AF55" s="62" t="str">
        <f>IF(SALIDAS!AJ56=0,"",SALIDAS!AJ56)</f>
        <v/>
      </c>
      <c r="AG55" s="62" t="str">
        <f>IF(SALIDAS!AK56=0,"",SALIDAS!AK56)</f>
        <v/>
      </c>
      <c r="AH55" s="91" t="str">
        <f>IF(SALIDAS!P56="","NO",SALIDAS!P56)</f>
        <v>NO</v>
      </c>
      <c r="AI55" s="92" t="str">
        <f t="shared" si="9"/>
        <v>SI</v>
      </c>
      <c r="AJ55" s="93" t="str">
        <f t="shared" si="10"/>
        <v>SI</v>
      </c>
      <c r="AK55" s="93" t="str">
        <f t="shared" si="11"/>
        <v>SI</v>
      </c>
      <c r="AL55" s="94" t="str">
        <f t="shared" si="12"/>
        <v>NO</v>
      </c>
      <c r="AM55" s="95" t="str">
        <f t="shared" si="13"/>
        <v/>
      </c>
      <c r="AN55" s="96" t="str">
        <f t="shared" si="35"/>
        <v/>
      </c>
      <c r="AO55" s="85" t="str">
        <f t="shared" si="15"/>
        <v/>
      </c>
      <c r="AP55" s="38" t="str">
        <f t="shared" si="34"/>
        <v>SI</v>
      </c>
      <c r="AQ55" s="38" t="str">
        <f t="shared" si="17"/>
        <v>SI</v>
      </c>
      <c r="AR55" s="38" t="str">
        <f t="shared" si="18"/>
        <v>SI</v>
      </c>
      <c r="AS55" s="69">
        <f t="shared" si="28"/>
        <v>0</v>
      </c>
      <c r="AT55" s="69">
        <f t="shared" si="29"/>
        <v>0</v>
      </c>
      <c r="AU55" s="69">
        <f t="shared" si="30"/>
        <v>0</v>
      </c>
      <c r="AV55" s="36" t="str">
        <f t="shared" si="31"/>
        <v/>
      </c>
      <c r="AW55" s="38" t="str">
        <f t="shared" si="32"/>
        <v>SI</v>
      </c>
      <c r="AX55" s="36" t="str">
        <f t="shared" si="33"/>
        <v>SI</v>
      </c>
    </row>
    <row r="56" spans="1:50" ht="12.75" customHeight="1">
      <c r="A56" s="52">
        <f t="shared" si="23"/>
        <v>0</v>
      </c>
      <c r="B56" s="53"/>
      <c r="C56" s="66" t="str">
        <f t="shared" si="24"/>
        <v/>
      </c>
      <c r="D56" s="67" t="str">
        <f t="shared" si="24"/>
        <v/>
      </c>
      <c r="E56" s="68" t="str">
        <f t="shared" si="24"/>
        <v/>
      </c>
      <c r="F56" s="54" t="str">
        <f t="shared" si="25"/>
        <v/>
      </c>
      <c r="G56" s="52" t="str">
        <f t="shared" si="26"/>
        <v/>
      </c>
      <c r="H56" s="55" t="s">
        <v>59</v>
      </c>
      <c r="I56" s="56">
        <f>SALIDAS!B56</f>
        <v>0</v>
      </c>
      <c r="J56" s="57">
        <f>SALIDAS!C56</f>
        <v>0</v>
      </c>
      <c r="K56" s="662">
        <f>SALIDAS!D56</f>
        <v>0</v>
      </c>
      <c r="L56" s="663"/>
      <c r="M56" s="57" t="str">
        <f t="shared" si="27"/>
        <v/>
      </c>
      <c r="N56" s="122"/>
      <c r="O56" s="59" t="str">
        <f t="shared" si="8"/>
        <v/>
      </c>
      <c r="P56" s="52">
        <v>53</v>
      </c>
      <c r="Q56" s="122"/>
      <c r="R56" s="126" t="s">
        <v>59</v>
      </c>
      <c r="S56" s="61" t="str">
        <f>IF(SALIDAS!S57=0,"",SALIDAS!S57)</f>
        <v/>
      </c>
      <c r="T56" s="62" t="str">
        <f>IF(SALIDAS!T57=0,"",SALIDAS!T57)</f>
        <v/>
      </c>
      <c r="U56" s="62" t="str">
        <f>IF(SALIDAS!U57=0,"",SALIDAS!U57)</f>
        <v/>
      </c>
      <c r="V56" s="62" t="str">
        <f>IF(SALIDAS!V57=0,"",SALIDAS!V57)</f>
        <v/>
      </c>
      <c r="W56" s="62" t="str">
        <f>IF(SALIDAS!W57=0,"",SALIDAS!W57)</f>
        <v/>
      </c>
      <c r="X56" s="61" t="str">
        <f>IF(SALIDAS!Z57=0,"",SALIDAS!Z57)</f>
        <v/>
      </c>
      <c r="Y56" s="63" t="str">
        <f>IF(SALIDAS!AA57=0,"",SALIDAS!AA57)</f>
        <v/>
      </c>
      <c r="Z56" s="63" t="str">
        <f>IF(SALIDAS!AB57=0,"",SALIDAS!AB57)</f>
        <v/>
      </c>
      <c r="AA56" s="63" t="str">
        <f>IF(SALIDAS!AC57=0,"",SALIDAS!AC57)</f>
        <v/>
      </c>
      <c r="AB56" s="63" t="str">
        <f>IF(SALIDAS!AD57=0,"",SALIDAS!AD57)</f>
        <v/>
      </c>
      <c r="AC56" s="61" t="str">
        <f>IF(SALIDAS!AG57=0,"",SALIDAS!AG57)</f>
        <v/>
      </c>
      <c r="AD56" s="62" t="str">
        <f>IF(SALIDAS!AH57=0,"",SALIDAS!AH57)</f>
        <v/>
      </c>
      <c r="AE56" s="62" t="str">
        <f>IF(SALIDAS!AI57=0,"",SALIDAS!AI57)</f>
        <v/>
      </c>
      <c r="AF56" s="62" t="str">
        <f>IF(SALIDAS!AJ57=0,"",SALIDAS!AJ57)</f>
        <v/>
      </c>
      <c r="AG56" s="62" t="str">
        <f>IF(SALIDAS!AK57=0,"",SALIDAS!AK57)</f>
        <v/>
      </c>
      <c r="AH56" s="91" t="str">
        <f>IF(SALIDAS!P57="","NO",SALIDAS!P57)</f>
        <v>NO</v>
      </c>
      <c r="AI56" s="92" t="str">
        <f t="shared" si="9"/>
        <v>SI</v>
      </c>
      <c r="AJ56" s="93" t="str">
        <f t="shared" si="10"/>
        <v>SI</v>
      </c>
      <c r="AK56" s="93" t="str">
        <f t="shared" si="11"/>
        <v>SI</v>
      </c>
      <c r="AL56" s="94" t="str">
        <f t="shared" si="12"/>
        <v>NO</v>
      </c>
      <c r="AM56" s="95" t="str">
        <f t="shared" si="13"/>
        <v/>
      </c>
      <c r="AN56" s="96" t="str">
        <f t="shared" si="35"/>
        <v/>
      </c>
      <c r="AO56" s="85" t="str">
        <f t="shared" si="15"/>
        <v/>
      </c>
      <c r="AP56" s="38" t="str">
        <f t="shared" si="34"/>
        <v>SI</v>
      </c>
      <c r="AQ56" s="38" t="str">
        <f t="shared" si="17"/>
        <v>SI</v>
      </c>
      <c r="AR56" s="38" t="str">
        <f t="shared" si="18"/>
        <v>SI</v>
      </c>
      <c r="AS56" s="69">
        <f t="shared" si="28"/>
        <v>0</v>
      </c>
      <c r="AT56" s="69">
        <f t="shared" si="29"/>
        <v>0</v>
      </c>
      <c r="AU56" s="69">
        <f t="shared" si="30"/>
        <v>0</v>
      </c>
      <c r="AV56" s="36" t="str">
        <f t="shared" si="31"/>
        <v/>
      </c>
      <c r="AW56" s="38" t="str">
        <f t="shared" si="32"/>
        <v>SI</v>
      </c>
      <c r="AX56" s="36" t="str">
        <f t="shared" si="33"/>
        <v>SI</v>
      </c>
    </row>
    <row r="57" spans="1:50" ht="12.75" customHeight="1">
      <c r="A57" s="52">
        <f t="shared" si="23"/>
        <v>0</v>
      </c>
      <c r="B57" s="53"/>
      <c r="C57" s="66" t="str">
        <f t="shared" si="24"/>
        <v/>
      </c>
      <c r="D57" s="67" t="str">
        <f t="shared" si="24"/>
        <v/>
      </c>
      <c r="E57" s="68" t="str">
        <f t="shared" si="24"/>
        <v/>
      </c>
      <c r="F57" s="54" t="str">
        <f t="shared" si="25"/>
        <v/>
      </c>
      <c r="G57" s="52" t="str">
        <f t="shared" si="26"/>
        <v/>
      </c>
      <c r="H57" s="55" t="s">
        <v>59</v>
      </c>
      <c r="I57" s="56">
        <f>SALIDAS!B57</f>
        <v>0</v>
      </c>
      <c r="J57" s="57">
        <f>SALIDAS!C57</f>
        <v>0</v>
      </c>
      <c r="K57" s="662">
        <f>SALIDAS!D57</f>
        <v>0</v>
      </c>
      <c r="L57" s="663"/>
      <c r="M57" s="57" t="str">
        <f t="shared" si="27"/>
        <v/>
      </c>
      <c r="N57" s="122"/>
      <c r="O57" s="59" t="str">
        <f t="shared" si="8"/>
        <v/>
      </c>
      <c r="P57" s="52">
        <v>54</v>
      </c>
      <c r="Q57" s="122"/>
      <c r="R57" s="126" t="s">
        <v>59</v>
      </c>
      <c r="S57" s="61" t="str">
        <f>IF(SALIDAS!S58=0,"",SALIDAS!S58)</f>
        <v/>
      </c>
      <c r="T57" s="62" t="str">
        <f>IF(SALIDAS!T58=0,"",SALIDAS!T58)</f>
        <v/>
      </c>
      <c r="U57" s="62" t="str">
        <f>IF(SALIDAS!U58=0,"",SALIDAS!U58)</f>
        <v/>
      </c>
      <c r="V57" s="62" t="str">
        <f>IF(SALIDAS!V58=0,"",SALIDAS!V58)</f>
        <v/>
      </c>
      <c r="W57" s="62" t="str">
        <f>IF(SALIDAS!W58=0,"",SALIDAS!W58)</f>
        <v/>
      </c>
      <c r="X57" s="61" t="str">
        <f>IF(SALIDAS!Z58=0,"",SALIDAS!Z58)</f>
        <v/>
      </c>
      <c r="Y57" s="63" t="str">
        <f>IF(SALIDAS!AA58=0,"",SALIDAS!AA58)</f>
        <v/>
      </c>
      <c r="Z57" s="63" t="str">
        <f>IF(SALIDAS!AB58=0,"",SALIDAS!AB58)</f>
        <v/>
      </c>
      <c r="AA57" s="63" t="str">
        <f>IF(SALIDAS!AC58=0,"",SALIDAS!AC58)</f>
        <v/>
      </c>
      <c r="AB57" s="63" t="str">
        <f>IF(SALIDAS!AD58=0,"",SALIDAS!AD58)</f>
        <v/>
      </c>
      <c r="AC57" s="61" t="str">
        <f>IF(SALIDAS!AG58=0,"",SALIDAS!AG58)</f>
        <v/>
      </c>
      <c r="AD57" s="62" t="str">
        <f>IF(SALIDAS!AH58=0,"",SALIDAS!AH58)</f>
        <v/>
      </c>
      <c r="AE57" s="62" t="str">
        <f>IF(SALIDAS!AI58=0,"",SALIDAS!AI58)</f>
        <v/>
      </c>
      <c r="AF57" s="62" t="str">
        <f>IF(SALIDAS!AJ58=0,"",SALIDAS!AJ58)</f>
        <v/>
      </c>
      <c r="AG57" s="62" t="str">
        <f>IF(SALIDAS!AK58=0,"",SALIDAS!AK58)</f>
        <v/>
      </c>
      <c r="AH57" s="91" t="str">
        <f>IF(SALIDAS!P58="","NO",SALIDAS!P58)</f>
        <v>NO</v>
      </c>
      <c r="AI57" s="92" t="str">
        <f t="shared" si="9"/>
        <v>SI</v>
      </c>
      <c r="AJ57" s="93" t="str">
        <f t="shared" si="10"/>
        <v>SI</v>
      </c>
      <c r="AK57" s="93" t="str">
        <f t="shared" si="11"/>
        <v>SI</v>
      </c>
      <c r="AL57" s="94" t="str">
        <f t="shared" si="12"/>
        <v>NO</v>
      </c>
      <c r="AM57" s="95" t="str">
        <f t="shared" si="13"/>
        <v/>
      </c>
      <c r="AN57" s="96" t="str">
        <f t="shared" si="35"/>
        <v/>
      </c>
      <c r="AO57" s="85" t="str">
        <f t="shared" si="15"/>
        <v/>
      </c>
      <c r="AP57" s="38" t="str">
        <f t="shared" si="34"/>
        <v>SI</v>
      </c>
      <c r="AQ57" s="38" t="str">
        <f t="shared" si="17"/>
        <v>SI</v>
      </c>
      <c r="AR57" s="38" t="str">
        <f t="shared" si="18"/>
        <v>SI</v>
      </c>
      <c r="AS57" s="69">
        <f t="shared" si="28"/>
        <v>0</v>
      </c>
      <c r="AT57" s="69">
        <f t="shared" si="29"/>
        <v>0</v>
      </c>
      <c r="AU57" s="69">
        <f t="shared" si="30"/>
        <v>0</v>
      </c>
      <c r="AV57" s="36" t="str">
        <f t="shared" si="31"/>
        <v/>
      </c>
      <c r="AW57" s="38" t="str">
        <f t="shared" si="32"/>
        <v>SI</v>
      </c>
      <c r="AX57" s="36" t="str">
        <f t="shared" si="33"/>
        <v>SI</v>
      </c>
    </row>
    <row r="58" spans="1:50" ht="12.75" customHeight="1">
      <c r="A58" s="52">
        <f t="shared" si="23"/>
        <v>0</v>
      </c>
      <c r="B58" s="53"/>
      <c r="C58" s="66" t="str">
        <f t="shared" si="24"/>
        <v/>
      </c>
      <c r="D58" s="67" t="str">
        <f t="shared" si="24"/>
        <v/>
      </c>
      <c r="E58" s="68" t="str">
        <f t="shared" si="24"/>
        <v/>
      </c>
      <c r="F58" s="54" t="str">
        <f t="shared" si="25"/>
        <v/>
      </c>
      <c r="G58" s="52" t="str">
        <f t="shared" si="26"/>
        <v/>
      </c>
      <c r="H58" s="55" t="s">
        <v>59</v>
      </c>
      <c r="I58" s="56">
        <f>SALIDAS!B58</f>
        <v>0</v>
      </c>
      <c r="J58" s="425">
        <f>SALIDAS!C58</f>
        <v>0</v>
      </c>
      <c r="K58" s="662">
        <f>SALIDAS!D58</f>
        <v>0</v>
      </c>
      <c r="L58" s="663"/>
      <c r="M58" s="425" t="str">
        <f t="shared" si="27"/>
        <v/>
      </c>
      <c r="N58" s="122"/>
      <c r="O58" s="426" t="str">
        <f t="shared" si="8"/>
        <v/>
      </c>
      <c r="P58" s="52">
        <v>55</v>
      </c>
      <c r="Q58" s="122"/>
      <c r="R58" s="126" t="s">
        <v>59</v>
      </c>
      <c r="S58" s="61" t="str">
        <f>IF(SALIDAS!S59=0,"",SALIDAS!S59)</f>
        <v/>
      </c>
      <c r="T58" s="62" t="str">
        <f>IF(SALIDAS!T59=0,"",SALIDAS!T59)</f>
        <v/>
      </c>
      <c r="U58" s="62" t="str">
        <f>IF(SALIDAS!U59=0,"",SALIDAS!U59)</f>
        <v/>
      </c>
      <c r="V58" s="62" t="str">
        <f>IF(SALIDAS!V59=0,"",SALIDAS!V59)</f>
        <v/>
      </c>
      <c r="W58" s="62" t="str">
        <f>IF(SALIDAS!W59=0,"",SALIDAS!W59)</f>
        <v/>
      </c>
      <c r="X58" s="61" t="str">
        <f>IF(SALIDAS!Z59=0,"",SALIDAS!Z59)</f>
        <v/>
      </c>
      <c r="Y58" s="63" t="str">
        <f>IF(SALIDAS!AA59=0,"",SALIDAS!AA59)</f>
        <v/>
      </c>
      <c r="Z58" s="63" t="str">
        <f>IF(SALIDAS!AB59=0,"",SALIDAS!AB59)</f>
        <v/>
      </c>
      <c r="AA58" s="63" t="str">
        <f>IF(SALIDAS!AC59=0,"",SALIDAS!AC59)</f>
        <v/>
      </c>
      <c r="AB58" s="63" t="str">
        <f>IF(SALIDAS!AD59=0,"",SALIDAS!AD59)</f>
        <v/>
      </c>
      <c r="AC58" s="61" t="str">
        <f>IF(SALIDAS!AG59=0,"",SALIDAS!AG59)</f>
        <v/>
      </c>
      <c r="AD58" s="62" t="str">
        <f>IF(SALIDAS!AH59=0,"",SALIDAS!AH59)</f>
        <v/>
      </c>
      <c r="AE58" s="62" t="str">
        <f>IF(SALIDAS!AI59=0,"",SALIDAS!AI59)</f>
        <v/>
      </c>
      <c r="AF58" s="62" t="str">
        <f>IF(SALIDAS!AJ59=0,"",SALIDAS!AJ59)</f>
        <v/>
      </c>
      <c r="AG58" s="62" t="str">
        <f>IF(SALIDAS!AK59=0,"",SALIDAS!AK59)</f>
        <v/>
      </c>
      <c r="AH58" s="91" t="str">
        <f>IF(SALIDAS!P59="","NO",SALIDAS!P59)</f>
        <v>NO</v>
      </c>
      <c r="AI58" s="92" t="str">
        <f t="shared" si="9"/>
        <v>SI</v>
      </c>
      <c r="AJ58" s="93" t="str">
        <f t="shared" si="10"/>
        <v>SI</v>
      </c>
      <c r="AK58" s="93" t="str">
        <f t="shared" si="11"/>
        <v>SI</v>
      </c>
      <c r="AL58" s="94" t="str">
        <f t="shared" si="12"/>
        <v>NO</v>
      </c>
      <c r="AM58" s="95" t="str">
        <f t="shared" si="13"/>
        <v/>
      </c>
      <c r="AN58" s="96" t="str">
        <f t="shared" si="35"/>
        <v/>
      </c>
      <c r="AO58" s="85" t="str">
        <f t="shared" si="15"/>
        <v/>
      </c>
      <c r="AP58" s="38" t="str">
        <f t="shared" si="34"/>
        <v>SI</v>
      </c>
      <c r="AQ58" s="38" t="str">
        <f t="shared" si="17"/>
        <v>SI</v>
      </c>
      <c r="AR58" s="38" t="str">
        <f t="shared" si="18"/>
        <v>SI</v>
      </c>
      <c r="AS58" s="69">
        <f t="shared" si="28"/>
        <v>0</v>
      </c>
      <c r="AT58" s="69">
        <f t="shared" si="29"/>
        <v>0</v>
      </c>
      <c r="AU58" s="69">
        <f t="shared" si="30"/>
        <v>0</v>
      </c>
      <c r="AV58" s="36" t="str">
        <f t="shared" si="31"/>
        <v/>
      </c>
      <c r="AW58" s="38" t="str">
        <f t="shared" si="32"/>
        <v>SI</v>
      </c>
      <c r="AX58" s="36" t="str">
        <f t="shared" si="33"/>
        <v>SI</v>
      </c>
    </row>
    <row r="59" spans="1:50" ht="12.75" customHeight="1">
      <c r="A59" s="239" t="s">
        <v>64</v>
      </c>
      <c r="K59" s="427"/>
      <c r="L59" s="428"/>
      <c r="R59" s="124"/>
      <c r="S59" s="61" t="str">
        <f>IF(SALIDAS!S60=0,"",SALIDAS!S60)</f>
        <v>CABECERA</v>
      </c>
      <c r="T59" s="62" t="str">
        <f>IF(SALIDAS!T60=0,"",SALIDAS!T60)</f>
        <v>TURNO</v>
      </c>
      <c r="U59" s="62" t="str">
        <f>IF(SALIDAS!U60=0,"",SALIDAS!U60)</f>
        <v>LINEA</v>
      </c>
      <c r="V59" s="62" t="str">
        <f>IF(SALIDAS!V60=0,"",SALIDAS!V60)</f>
        <v>BUS</v>
      </c>
      <c r="W59" s="62" t="str">
        <f>IF(SALIDAS!W60=0,"",SALIDAS!W60)</f>
        <v>COD.LINEA</v>
      </c>
      <c r="X59" s="61" t="str">
        <f>IF(SALIDAS!Z60=0,"",SALIDAS!Z60)</f>
        <v>CABECERA</v>
      </c>
      <c r="Y59" s="63" t="str">
        <f>IF(SALIDAS!AA60=0,"",SALIDAS!AA60)</f>
        <v>TURNO</v>
      </c>
      <c r="Z59" s="63" t="str">
        <f>IF(SALIDAS!AB60=0,"",SALIDAS!AB60)</f>
        <v>LINEA</v>
      </c>
      <c r="AA59" s="63" t="str">
        <f>IF(SALIDAS!AC60=0,"",SALIDAS!AC60)</f>
        <v>BUS</v>
      </c>
      <c r="AB59" s="63" t="str">
        <f>IF(SALIDAS!AD60=0,"",SALIDAS!AD60)</f>
        <v>COD.LINEA</v>
      </c>
      <c r="AC59" s="61" t="str">
        <f>IF(SALIDAS!AG60=0,"",SALIDAS!AG60)</f>
        <v>CABECERA</v>
      </c>
      <c r="AD59" s="62" t="str">
        <f>IF(SALIDAS!AH60=0,"",SALIDAS!AH60)</f>
        <v>TURNO</v>
      </c>
      <c r="AE59" s="62" t="str">
        <f>IF(SALIDAS!AI60=0,"",SALIDAS!AI60)</f>
        <v>LINEA</v>
      </c>
      <c r="AF59" s="62" t="str">
        <f>IF(SALIDAS!AJ60=0,"",SALIDAS!AJ60)</f>
        <v>BUS</v>
      </c>
      <c r="AG59" s="62" t="str">
        <f>IF(SALIDAS!AK60=0,"",SALIDAS!AK60)</f>
        <v>COD.LINEA</v>
      </c>
      <c r="AH59" s="91" t="str">
        <f>IF(SALIDAS!P60="","NO",SALIDAS!P60)</f>
        <v>NO</v>
      </c>
      <c r="AI59" s="92" t="str">
        <f t="shared" si="9"/>
        <v>SI</v>
      </c>
      <c r="AJ59" s="93" t="str">
        <f t="shared" si="10"/>
        <v>SI</v>
      </c>
      <c r="AK59" s="93" t="str">
        <f t="shared" si="11"/>
        <v>SI</v>
      </c>
      <c r="AL59" s="94" t="str">
        <f t="shared" si="12"/>
        <v>NO</v>
      </c>
      <c r="AM59" s="95" t="str">
        <f t="shared" si="13"/>
        <v/>
      </c>
      <c r="AN59" s="96" t="str">
        <f t="shared" si="35"/>
        <v/>
      </c>
      <c r="AO59" s="117"/>
      <c r="AP59" s="118"/>
      <c r="AQ59" s="118"/>
      <c r="AR59" s="118"/>
      <c r="AS59" s="116"/>
      <c r="AT59" s="116"/>
      <c r="AU59" s="116"/>
      <c r="AV59" s="116"/>
      <c r="AW59" s="116"/>
      <c r="AX59" s="116"/>
    </row>
    <row r="60" spans="1:50" ht="12.75" customHeight="1">
      <c r="A60" s="645"/>
      <c r="B60" s="646"/>
      <c r="C60" s="646"/>
      <c r="D60" s="646"/>
      <c r="E60" s="646"/>
      <c r="F60" s="646"/>
      <c r="G60" s="647"/>
      <c r="J60" s="664" t="s">
        <v>360</v>
      </c>
      <c r="K60" s="664"/>
      <c r="L60" s="664"/>
      <c r="M60" s="664"/>
      <c r="N60" s="664"/>
      <c r="R60" s="124"/>
      <c r="S60" s="61">
        <f>IF(SALIDAS!S61=0,"",SALIDAS!S61)</f>
        <v>0.29166666666666669</v>
      </c>
      <c r="T60" s="62">
        <f>IF(SALIDAS!T61=0,"",SALIDAS!T61)</f>
        <v>79</v>
      </c>
      <c r="U60" s="62" t="str">
        <f>IF(SALIDAS!U61=0,"",SALIDAS!U61)</f>
        <v>L6</v>
      </c>
      <c r="V60" s="62">
        <f>IF(SALIDAS!V61=0,"",SALIDAS!V61)</f>
        <v>2398</v>
      </c>
      <c r="W60" s="62">
        <f>IF(SALIDAS!W61=0,"",SALIDAS!W61)</f>
        <v>6</v>
      </c>
      <c r="X60" s="61">
        <f>IF(SALIDAS!Z61=0,"",SALIDAS!Z61)</f>
        <v>0.30208333333333331</v>
      </c>
      <c r="Y60" s="63">
        <f>IF(SALIDAS!AA61=0,"",SALIDAS!AA61)</f>
        <v>77</v>
      </c>
      <c r="Z60" s="63" t="str">
        <f>IF(SALIDAS!AB61=0,"",SALIDAS!AB61)</f>
        <v>L6A</v>
      </c>
      <c r="AA60" s="63">
        <f>IF(SALIDAS!AC61=0,"",SALIDAS!AC61)</f>
        <v>3860</v>
      </c>
      <c r="AB60" s="63">
        <f>IF(SALIDAS!AD61=0,"",SALIDAS!AD61)</f>
        <v>2</v>
      </c>
      <c r="AC60" s="61">
        <f>IF(SALIDAS!AG61=0,"",SALIDAS!AG61)</f>
        <v>0.60416666666666663</v>
      </c>
      <c r="AD60" s="62">
        <f>IF(SALIDAS!AH61=0,"",SALIDAS!AH61)</f>
        <v>68</v>
      </c>
      <c r="AE60" s="62" t="str">
        <f>IF(SALIDAS!AI61=0,"",SALIDAS!AI61)</f>
        <v>L6A</v>
      </c>
      <c r="AF60" s="62">
        <f>IF(SALIDAS!AJ61=0,"",SALIDAS!AJ61)</f>
        <v>1815</v>
      </c>
      <c r="AG60" s="62">
        <f>IF(SALIDAS!AK61=0,"",SALIDAS!AK61)</f>
        <v>2</v>
      </c>
      <c r="AH60" s="91" t="str">
        <f>IF(SALIDAS!P61="","NO",SALIDAS!P61)</f>
        <v>NO</v>
      </c>
      <c r="AI60" s="92" t="str">
        <f t="shared" si="9"/>
        <v>SI</v>
      </c>
      <c r="AJ60" s="93" t="str">
        <f t="shared" si="10"/>
        <v>SI</v>
      </c>
      <c r="AK60" s="93" t="str">
        <f t="shared" si="11"/>
        <v>SI</v>
      </c>
      <c r="AL60" s="94" t="str">
        <f t="shared" si="12"/>
        <v>NO</v>
      </c>
      <c r="AM60" s="95" t="str">
        <f t="shared" si="13"/>
        <v/>
      </c>
      <c r="AN60" s="96" t="str">
        <f t="shared" si="35"/>
        <v/>
      </c>
      <c r="AO60" s="85"/>
    </row>
    <row r="61" spans="1:50" ht="12.75" customHeight="1">
      <c r="A61" s="648"/>
      <c r="B61" s="649"/>
      <c r="C61" s="649"/>
      <c r="D61" s="649"/>
      <c r="E61" s="649"/>
      <c r="F61" s="649"/>
      <c r="G61" s="650"/>
      <c r="J61" s="429">
        <f>IF(BC2="","",BC2)</f>
        <v>886</v>
      </c>
      <c r="K61" s="429">
        <f t="shared" ref="K61:K67" si="36">IF(BC9="","",BC9)</f>
        <v>2372</v>
      </c>
      <c r="L61" s="429">
        <f t="shared" ref="L61:L67" si="37">IF(BC16="","",BC16)</f>
        <v>2736</v>
      </c>
      <c r="M61" s="429">
        <f t="shared" ref="M61:M67" si="38">IF(BC23="","",BC23)</f>
        <v>3566</v>
      </c>
      <c r="N61" s="429" t="str">
        <f t="shared" ref="N61:N67" si="39">IF(BC30="","",BC30)</f>
        <v/>
      </c>
      <c r="R61" s="124"/>
      <c r="S61" s="61">
        <f>IF(SALIDAS!S62=0,"",SALIDAS!S62)</f>
        <v>0.29166666666666669</v>
      </c>
      <c r="T61" s="62">
        <f>IF(SALIDAS!T62=0,"",SALIDAS!T62)</f>
        <v>23</v>
      </c>
      <c r="U61" s="62" t="str">
        <f>IF(SALIDAS!U62=0,"",SALIDAS!U62)</f>
        <v>L8</v>
      </c>
      <c r="V61" s="62">
        <f>IF(SALIDAS!V62=0,"",SALIDAS!V62)</f>
        <v>2376</v>
      </c>
      <c r="W61" s="62">
        <f>IF(SALIDAS!W62=0,"",SALIDAS!W62)</f>
        <v>8</v>
      </c>
      <c r="X61" s="61">
        <f>IF(SALIDAS!Z62=0,"",SALIDAS!Z62)</f>
        <v>0.30208333333333331</v>
      </c>
      <c r="Y61" s="63">
        <f>IF(SALIDAS!AA62=0,"",SALIDAS!AA62)</f>
        <v>83</v>
      </c>
      <c r="Z61" s="63" t="str">
        <f>IF(SALIDAS!AB62=0,"",SALIDAS!AB62)</f>
        <v>L12</v>
      </c>
      <c r="AA61" s="63">
        <f>IF(SALIDAS!AC62=0,"",SALIDAS!AC62)</f>
        <v>1976</v>
      </c>
      <c r="AB61" s="63">
        <f>IF(SALIDAS!AD62=0,"",SALIDAS!AD62)</f>
        <v>12</v>
      </c>
      <c r="AC61" s="61">
        <f>IF(SALIDAS!AG62=0,"",SALIDAS!AG62)</f>
        <v>0.61458333333333337</v>
      </c>
      <c r="AD61" s="62">
        <f>IF(SALIDAS!AH62=0,"",SALIDAS!AH62)</f>
        <v>66</v>
      </c>
      <c r="AE61" s="62" t="str">
        <f>IF(SALIDAS!AI62=0,"",SALIDAS!AI62)</f>
        <v>L6A</v>
      </c>
      <c r="AF61" s="62">
        <f>IF(SALIDAS!AJ62=0,"",SALIDAS!AJ62)</f>
        <v>3850</v>
      </c>
      <c r="AG61" s="62">
        <f>IF(SALIDAS!AK62=0,"",SALIDAS!AK62)</f>
        <v>2</v>
      </c>
      <c r="AH61" s="91" t="str">
        <f>IF(SALIDAS!P62="","NO",SALIDAS!P62)</f>
        <v>NO</v>
      </c>
      <c r="AI61" s="92" t="str">
        <f t="shared" si="9"/>
        <v>SI</v>
      </c>
      <c r="AJ61" s="93" t="str">
        <f t="shared" si="10"/>
        <v>SI</v>
      </c>
      <c r="AK61" s="93" t="str">
        <f t="shared" si="11"/>
        <v>SI</v>
      </c>
      <c r="AL61" s="94" t="str">
        <f t="shared" si="12"/>
        <v>NO</v>
      </c>
      <c r="AM61" s="95" t="str">
        <f t="shared" si="13"/>
        <v/>
      </c>
      <c r="AN61" s="96" t="str">
        <f t="shared" si="35"/>
        <v/>
      </c>
      <c r="AO61" s="85"/>
    </row>
    <row r="62" spans="1:50" ht="12.75" customHeight="1">
      <c r="A62" s="648"/>
      <c r="B62" s="649"/>
      <c r="C62" s="649"/>
      <c r="D62" s="649"/>
      <c r="E62" s="649"/>
      <c r="F62" s="649"/>
      <c r="G62" s="650"/>
      <c r="J62" s="430">
        <f t="shared" ref="J62:J67" si="40">IF(BC3="","",BC3)</f>
        <v>1502</v>
      </c>
      <c r="K62" s="430">
        <f t="shared" si="36"/>
        <v>2374</v>
      </c>
      <c r="L62" s="430">
        <f t="shared" si="37"/>
        <v>3277</v>
      </c>
      <c r="M62" s="430">
        <f t="shared" si="38"/>
        <v>3850</v>
      </c>
      <c r="N62" s="430" t="str">
        <f t="shared" si="39"/>
        <v/>
      </c>
      <c r="R62" s="124"/>
      <c r="S62" s="61">
        <f>IF(SALIDAS!S63=0,"",SALIDAS!S63)</f>
        <v>0.29166666666666669</v>
      </c>
      <c r="T62" s="62">
        <f>IF(SALIDAS!T63=0,"",SALIDAS!T63)</f>
        <v>11</v>
      </c>
      <c r="U62" s="62" t="str">
        <f>IF(SALIDAS!U63=0,"",SALIDAS!U63)</f>
        <v>L4</v>
      </c>
      <c r="V62" s="62">
        <f>IF(SALIDAS!V63=0,"",SALIDAS!V63)</f>
        <v>1984</v>
      </c>
      <c r="W62" s="62">
        <f>IF(SALIDAS!W63=0,"",SALIDAS!W63)</f>
        <v>4</v>
      </c>
      <c r="X62" s="61">
        <f>IF(SALIDAS!Z63=0,"",SALIDAS!Z63)</f>
        <v>0.30208333333333331</v>
      </c>
      <c r="Y62" s="63">
        <f>IF(SALIDAS!AA63=0,"",SALIDAS!AA63)</f>
        <v>45</v>
      </c>
      <c r="Z62" s="63" t="str">
        <f>IF(SALIDAS!AB63=0,"",SALIDAS!AB63)</f>
        <v>C2</v>
      </c>
      <c r="AA62" s="63">
        <f>IF(SALIDAS!AC63=0,"",SALIDAS!AC63)</f>
        <v>3312</v>
      </c>
      <c r="AB62" s="63">
        <f>IF(SALIDAS!AD63=0,"",SALIDAS!AD63)</f>
        <v>22</v>
      </c>
      <c r="AC62" s="61">
        <f>IF(SALIDAS!AG63=0,"",SALIDAS!AG63)</f>
        <v>0.61250000000000004</v>
      </c>
      <c r="AD62" s="62">
        <f>IF(SALIDAS!AH63=0,"",SALIDAS!AH63)</f>
        <v>12</v>
      </c>
      <c r="AE62" s="62" t="str">
        <f>IF(SALIDAS!AI63=0,"",SALIDAS!AI63)</f>
        <v>L4</v>
      </c>
      <c r="AF62" s="62">
        <f>IF(SALIDAS!AJ63=0,"",SALIDAS!AJ63)</f>
        <v>2376</v>
      </c>
      <c r="AG62" s="62">
        <f>IF(SALIDAS!AK63=0,"",SALIDAS!AK63)</f>
        <v>4</v>
      </c>
      <c r="AH62" s="91" t="str">
        <f>IF(SALIDAS!P63="","NO",SALIDAS!P63)</f>
        <v>NO</v>
      </c>
      <c r="AI62" s="92" t="str">
        <f t="shared" si="9"/>
        <v>SI</v>
      </c>
      <c r="AJ62" s="93" t="str">
        <f t="shared" si="10"/>
        <v>SI</v>
      </c>
      <c r="AK62" s="93" t="str">
        <f t="shared" si="11"/>
        <v>SI</v>
      </c>
      <c r="AL62" s="94" t="str">
        <f t="shared" si="12"/>
        <v>NO</v>
      </c>
      <c r="AM62" s="95" t="str">
        <f t="shared" si="13"/>
        <v/>
      </c>
      <c r="AN62" s="96" t="str">
        <f t="shared" si="35"/>
        <v/>
      </c>
      <c r="AO62" s="85"/>
    </row>
    <row r="63" spans="1:50" ht="12.75" customHeight="1">
      <c r="A63" s="648"/>
      <c r="B63" s="649"/>
      <c r="C63" s="649"/>
      <c r="D63" s="649"/>
      <c r="E63" s="649"/>
      <c r="F63" s="649"/>
      <c r="G63" s="650"/>
      <c r="J63" s="430">
        <f t="shared" si="40"/>
        <v>1815</v>
      </c>
      <c r="K63" s="430">
        <f t="shared" si="36"/>
        <v>2376</v>
      </c>
      <c r="L63" s="430">
        <f t="shared" si="37"/>
        <v>3279</v>
      </c>
      <c r="M63" s="430">
        <f t="shared" si="38"/>
        <v>3860</v>
      </c>
      <c r="N63" s="430" t="str">
        <f t="shared" si="39"/>
        <v/>
      </c>
      <c r="R63" s="124"/>
      <c r="S63" s="61">
        <f>IF(SALIDAS!S64=0,"",SALIDAS!S64)</f>
        <v>0.2951388888888889</v>
      </c>
      <c r="T63" s="62">
        <f>IF(SALIDAS!T64=0,"",SALIDAS!T64)</f>
        <v>55</v>
      </c>
      <c r="U63" s="62" t="str">
        <f>IF(SALIDAS!U64=0,"",SALIDAS!U64)</f>
        <v xml:space="preserve">C6 </v>
      </c>
      <c r="V63" s="62">
        <f>IF(SALIDAS!V64=0,"",SALIDAS!V64)</f>
        <v>2319</v>
      </c>
      <c r="W63" s="62">
        <f>IF(SALIDAS!W64=0,"",SALIDAS!W64)</f>
        <v>26</v>
      </c>
      <c r="X63" s="61">
        <f>IF(SALIDAS!Z64=0,"",SALIDAS!Z64)</f>
        <v>0.30208333333333331</v>
      </c>
      <c r="Y63" s="63">
        <f>IF(SALIDAS!AA64=0,"",SALIDAS!AA64)</f>
        <v>31</v>
      </c>
      <c r="Z63" s="63" t="str">
        <f>IF(SALIDAS!AB64=0,"",SALIDAS!AB64)</f>
        <v>C11</v>
      </c>
      <c r="AA63" s="63">
        <f>IF(SALIDAS!AC64=0,"",SALIDAS!AC64)</f>
        <v>2400</v>
      </c>
      <c r="AB63" s="63">
        <f>IF(SALIDAS!AD64=0,"",SALIDAS!AD64)</f>
        <v>11</v>
      </c>
      <c r="AC63" s="61">
        <f>IF(SALIDAS!AG64=0,"",SALIDAS!AG64)</f>
        <v>0.61458333333333337</v>
      </c>
      <c r="AD63" s="62">
        <f>IF(SALIDAS!AH64=0,"",SALIDAS!AH64)</f>
        <v>16</v>
      </c>
      <c r="AE63" s="62" t="str">
        <f>IF(SALIDAS!AI64=0,"",SALIDAS!AI64)</f>
        <v>L5</v>
      </c>
      <c r="AF63" s="62">
        <f>IF(SALIDAS!AJ64=0,"",SALIDAS!AJ64)</f>
        <v>3281</v>
      </c>
      <c r="AG63" s="62">
        <f>IF(SALIDAS!AK64=0,"",SALIDAS!AK64)</f>
        <v>5</v>
      </c>
      <c r="AH63" s="91" t="str">
        <f>IF(SALIDAS!P64="","NO",SALIDAS!P64)</f>
        <v>NO</v>
      </c>
      <c r="AI63" s="92" t="str">
        <f t="shared" si="9"/>
        <v>SI</v>
      </c>
      <c r="AJ63" s="93" t="str">
        <f t="shared" si="10"/>
        <v>SI</v>
      </c>
      <c r="AK63" s="93" t="str">
        <f t="shared" si="11"/>
        <v>SI</v>
      </c>
      <c r="AL63" s="94" t="str">
        <f t="shared" si="12"/>
        <v>NO</v>
      </c>
      <c r="AM63" s="95" t="str">
        <f t="shared" si="13"/>
        <v/>
      </c>
      <c r="AN63" s="96" t="str">
        <f t="shared" si="35"/>
        <v/>
      </c>
      <c r="AO63" s="85"/>
    </row>
    <row r="64" spans="1:50" ht="12.75" customHeight="1">
      <c r="A64" s="648"/>
      <c r="B64" s="649"/>
      <c r="C64" s="649"/>
      <c r="D64" s="649"/>
      <c r="E64" s="649"/>
      <c r="F64" s="649"/>
      <c r="G64" s="650"/>
      <c r="J64" s="430">
        <f t="shared" si="40"/>
        <v>1817</v>
      </c>
      <c r="K64" s="430">
        <f t="shared" si="36"/>
        <v>2398</v>
      </c>
      <c r="L64" s="430">
        <f t="shared" si="37"/>
        <v>3281</v>
      </c>
      <c r="M64" s="430">
        <f t="shared" si="38"/>
        <v>3862</v>
      </c>
      <c r="N64" s="430" t="str">
        <f t="shared" si="39"/>
        <v/>
      </c>
      <c r="R64" s="124"/>
      <c r="S64" s="61">
        <f>IF(SALIDAS!S65=0,"",SALIDAS!S65)</f>
        <v>0.29791666666666666</v>
      </c>
      <c r="T64" s="62">
        <f>IF(SALIDAS!T65=0,"",SALIDAS!T65)</f>
        <v>33</v>
      </c>
      <c r="U64" s="62" t="str">
        <f>IF(SALIDAS!U65=0,"",SALIDAS!U65)</f>
        <v>C11</v>
      </c>
      <c r="V64" s="62">
        <f>IF(SALIDAS!V65=0,"",SALIDAS!V65)</f>
        <v>3564</v>
      </c>
      <c r="W64" s="62">
        <f>IF(SALIDAS!W65=0,"",SALIDAS!W65)</f>
        <v>11</v>
      </c>
      <c r="X64" s="61">
        <f>IF(SALIDAS!Z65=0,"",SALIDAS!Z65)</f>
        <v>0.30555555555555552</v>
      </c>
      <c r="Y64" s="63">
        <f>IF(SALIDAS!AA65=0,"",SALIDAS!AA65)</f>
        <v>79</v>
      </c>
      <c r="Z64" s="63" t="str">
        <f>IF(SALIDAS!AB65=0,"",SALIDAS!AB65)</f>
        <v>P5</v>
      </c>
      <c r="AA64" s="63">
        <f>IF(SALIDAS!AC65=0,"",SALIDAS!AC65)</f>
        <v>2372</v>
      </c>
      <c r="AB64" s="63">
        <f>IF(SALIDAS!AD65=0,"",SALIDAS!AD65)</f>
        <v>35</v>
      </c>
      <c r="AC64" s="61">
        <f>IF(SALIDAS!AG65=0,"",SALIDAS!AG65)</f>
        <v>0.61458333333333337</v>
      </c>
      <c r="AD64" s="62">
        <f>IF(SALIDAS!AH65=0,"",SALIDAS!AH65)</f>
        <v>20</v>
      </c>
      <c r="AE64" s="62" t="str">
        <f>IF(SALIDAS!AI65=0,"",SALIDAS!AI65)</f>
        <v>L5</v>
      </c>
      <c r="AF64" s="62">
        <f>IF(SALIDAS!AJ65=0,"",SALIDAS!AJ65)</f>
        <v>3277</v>
      </c>
      <c r="AG64" s="62">
        <f>IF(SALIDAS!AK65=0,"",SALIDAS!AK65)</f>
        <v>5</v>
      </c>
      <c r="AH64" s="91" t="str">
        <f>IF(SALIDAS!P65="","NO",SALIDAS!P65)</f>
        <v>NO</v>
      </c>
      <c r="AI64" s="92" t="str">
        <f t="shared" si="9"/>
        <v>SI</v>
      </c>
      <c r="AJ64" s="93" t="str">
        <f t="shared" si="10"/>
        <v>SI</v>
      </c>
      <c r="AK64" s="93" t="str">
        <f t="shared" si="11"/>
        <v>SI</v>
      </c>
      <c r="AL64" s="94" t="str">
        <f t="shared" si="12"/>
        <v>NO</v>
      </c>
      <c r="AM64" s="95" t="str">
        <f t="shared" si="13"/>
        <v/>
      </c>
      <c r="AN64" s="96" t="str">
        <f t="shared" si="35"/>
        <v/>
      </c>
      <c r="AO64" s="85"/>
    </row>
    <row r="65" spans="1:41" ht="12.75" customHeight="1">
      <c r="A65" s="648"/>
      <c r="B65" s="649"/>
      <c r="C65" s="649"/>
      <c r="D65" s="649"/>
      <c r="E65" s="649"/>
      <c r="F65" s="649"/>
      <c r="G65" s="650"/>
      <c r="J65" s="430">
        <f t="shared" si="40"/>
        <v>1917</v>
      </c>
      <c r="K65" s="430">
        <f t="shared" si="36"/>
        <v>2400</v>
      </c>
      <c r="L65" s="430">
        <f t="shared" si="37"/>
        <v>3283</v>
      </c>
      <c r="M65" s="430" t="str">
        <f t="shared" si="38"/>
        <v/>
      </c>
      <c r="N65" s="430" t="str">
        <f t="shared" si="39"/>
        <v/>
      </c>
      <c r="R65" s="124"/>
      <c r="S65" s="61">
        <f>IF(SALIDAS!S66=0,"",SALIDAS!S66)</f>
        <v>0.30208333333333331</v>
      </c>
      <c r="T65" s="62">
        <f>IF(SALIDAS!T66=0,"",SALIDAS!T66)</f>
        <v>81</v>
      </c>
      <c r="U65" s="62" t="str">
        <f>IF(SALIDAS!U66=0,"",SALIDAS!U66)</f>
        <v>L6</v>
      </c>
      <c r="V65" s="62">
        <f>IF(SALIDAS!V66=0,"",SALIDAS!V66)</f>
        <v>2736</v>
      </c>
      <c r="W65" s="62">
        <f>IF(SALIDAS!W66=0,"",SALIDAS!W66)</f>
        <v>6</v>
      </c>
      <c r="X65" s="61">
        <f>IF(SALIDAS!Z66=0,"",SALIDAS!Z66)</f>
        <v>0.30555555555555552</v>
      </c>
      <c r="Y65" s="63">
        <f>IF(SALIDAS!AA66=0,"",SALIDAS!AA66)</f>
        <v>19</v>
      </c>
      <c r="Z65" s="63" t="str">
        <f>IF(SALIDAS!AB66=0,"",SALIDAS!AB66)</f>
        <v>L5</v>
      </c>
      <c r="AA65" s="63">
        <f>IF(SALIDAS!AC66=0,"",SALIDAS!AC66)</f>
        <v>3277</v>
      </c>
      <c r="AB65" s="63">
        <f>IF(SALIDAS!AD66=0,"",SALIDAS!AD66)</f>
        <v>5</v>
      </c>
      <c r="AC65" s="61">
        <f>IF(SALIDAS!AG66=0,"",SALIDAS!AG66)</f>
        <v>0.61458333333333337</v>
      </c>
      <c r="AD65" s="62">
        <f>IF(SALIDAS!AH66=0,"",SALIDAS!AH66)</f>
        <v>24</v>
      </c>
      <c r="AE65" s="62" t="str">
        <f>IF(SALIDAS!AI66=0,"",SALIDAS!AI66)</f>
        <v>L8</v>
      </c>
      <c r="AF65" s="62">
        <f>IF(SALIDAS!AJ66=0,"",SALIDAS!AJ66)</f>
        <v>2368</v>
      </c>
      <c r="AG65" s="62">
        <f>IF(SALIDAS!AK66=0,"",SALIDAS!AK66)</f>
        <v>8</v>
      </c>
      <c r="AH65" s="91" t="str">
        <f>IF(SALIDAS!P66="","NO",SALIDAS!P66)</f>
        <v>NO</v>
      </c>
      <c r="AI65" s="92" t="str">
        <f t="shared" si="9"/>
        <v>SI</v>
      </c>
      <c r="AJ65" s="93" t="str">
        <f t="shared" si="10"/>
        <v>SI</v>
      </c>
      <c r="AK65" s="93" t="str">
        <f t="shared" si="11"/>
        <v>SI</v>
      </c>
      <c r="AL65" s="94" t="str">
        <f t="shared" si="12"/>
        <v>NO</v>
      </c>
      <c r="AM65" s="95" t="str">
        <f t="shared" si="13"/>
        <v/>
      </c>
      <c r="AN65" s="96" t="str">
        <f t="shared" si="35"/>
        <v/>
      </c>
      <c r="AO65" s="85"/>
    </row>
    <row r="66" spans="1:41" ht="12.75" customHeight="1">
      <c r="A66" s="651"/>
      <c r="B66" s="652"/>
      <c r="C66" s="652"/>
      <c r="D66" s="652"/>
      <c r="E66" s="652"/>
      <c r="F66" s="652"/>
      <c r="G66" s="653"/>
      <c r="J66" s="430">
        <f t="shared" si="40"/>
        <v>2368</v>
      </c>
      <c r="K66" s="430">
        <f t="shared" si="36"/>
        <v>2424</v>
      </c>
      <c r="L66" s="430">
        <f t="shared" si="37"/>
        <v>3554</v>
      </c>
      <c r="M66" s="430" t="str">
        <f t="shared" si="38"/>
        <v/>
      </c>
      <c r="N66" s="430" t="str">
        <f t="shared" si="39"/>
        <v>ASIST.TALLER</v>
      </c>
      <c r="R66" s="124"/>
      <c r="S66" s="61">
        <f>IF(SALIDAS!S67=0,"",SALIDAS!S67)</f>
        <v>0.30208333333333331</v>
      </c>
      <c r="T66" s="62">
        <f>IF(SALIDAS!T67=0,"",SALIDAS!T67)</f>
        <v>83</v>
      </c>
      <c r="U66" s="62" t="str">
        <f>IF(SALIDAS!U67=0,"",SALIDAS!U67)</f>
        <v>L12</v>
      </c>
      <c r="V66" s="62">
        <f>IF(SALIDAS!V67=0,"",SALIDAS!V67)</f>
        <v>2354</v>
      </c>
      <c r="W66" s="62">
        <f>IF(SALIDAS!W67=0,"",SALIDAS!W67)</f>
        <v>12</v>
      </c>
      <c r="X66" s="61">
        <f>IF(SALIDAS!Z67=0,"",SALIDAS!Z67)</f>
        <v>0.3125</v>
      </c>
      <c r="Y66" s="63">
        <f>IF(SALIDAS!AA67=0,"",SALIDAS!AA67)</f>
        <v>69</v>
      </c>
      <c r="Z66" s="63" t="str">
        <f>IF(SALIDAS!AB67=0,"",SALIDAS!AB67)</f>
        <v>L6A</v>
      </c>
      <c r="AA66" s="63">
        <f>IF(SALIDAS!AC67=0,"",SALIDAS!AC67)</f>
        <v>3850</v>
      </c>
      <c r="AB66" s="63">
        <f>IF(SALIDAS!AD67=0,"",SALIDAS!AD67)</f>
        <v>2</v>
      </c>
      <c r="AC66" s="61">
        <f>IF(SALIDAS!AG67=0,"",SALIDAS!AG67)</f>
        <v>0.61944444444444446</v>
      </c>
      <c r="AD66" s="62">
        <f>IF(SALIDAS!AH67=0,"",SALIDAS!AH67)</f>
        <v>4</v>
      </c>
      <c r="AE66" s="62" t="str">
        <f>IF(SALIDAS!AI67=0,"",SALIDAS!AI67)</f>
        <v>L1</v>
      </c>
      <c r="AF66" s="62">
        <f>IF(SALIDAS!AJ67=0,"",SALIDAS!AJ67)</f>
        <v>3310</v>
      </c>
      <c r="AG66" s="62">
        <f>IF(SALIDAS!AK67=0,"",SALIDAS!AK67)</f>
        <v>1</v>
      </c>
      <c r="AH66" s="91" t="str">
        <f>IF(SALIDAS!P67="","NO",SALIDAS!P67)</f>
        <v>NO</v>
      </c>
      <c r="AI66" s="92" t="str">
        <f t="shared" ref="AI66:AI129" si="41">IF(ISNA(VLOOKUP(AH66,$AV$4:$AX$47,3,FALSE)),"SI",(VLOOKUP(AH66,$AV$4:$AX$47,3,FALSE)))</f>
        <v>SI</v>
      </c>
      <c r="AJ66" s="93" t="str">
        <f t="shared" ref="AJ66:AJ129" si="42">IF(ISNA(VLOOKUP(AH66,$Q$4:$R$47,2,FALSE)),"SI",(VLOOKUP(AH66,$Q$4:$R$47,2,FALSE)))</f>
        <v>SI</v>
      </c>
      <c r="AK66" s="93" t="str">
        <f t="shared" ref="AK66:AK129" si="43">IF(ISNA(VLOOKUP(AH66,$N$4:$R$47,5,FALSE)),"SI",(VLOOKUP(AH66,$N$4:$R$47,5,FALSE)))</f>
        <v>SI</v>
      </c>
      <c r="AL66" s="94" t="str">
        <f t="shared" ref="AL66:AL129" si="44">IF(AH66="NO","NO",IF(AI66="NO","NO",IF(AJ66="NO","NO",IF(AK66="NO","NO","SI"))))</f>
        <v>NO</v>
      </c>
      <c r="AM66" s="95" t="str">
        <f t="shared" si="13"/>
        <v/>
      </c>
      <c r="AN66" s="96" t="str">
        <f t="shared" si="35"/>
        <v/>
      </c>
      <c r="AO66" s="85"/>
    </row>
    <row r="67" spans="1:41" ht="12.75" customHeight="1">
      <c r="J67" s="430">
        <f t="shared" si="40"/>
        <v>2370</v>
      </c>
      <c r="K67" s="430">
        <f t="shared" si="36"/>
        <v>2649</v>
      </c>
      <c r="L67" s="430">
        <f t="shared" si="37"/>
        <v>3564</v>
      </c>
      <c r="M67" s="430" t="str">
        <f t="shared" si="38"/>
        <v/>
      </c>
      <c r="N67" s="430" t="str">
        <f t="shared" si="39"/>
        <v>INSPECTORES</v>
      </c>
      <c r="R67" s="124"/>
      <c r="S67" s="61">
        <f>IF(SALIDAS!S68=0,"",SALIDAS!S68)</f>
        <v>0.30208333333333331</v>
      </c>
      <c r="T67" s="62">
        <f>IF(SALIDAS!T68=0,"",SALIDAS!T68)</f>
        <v>59</v>
      </c>
      <c r="U67" s="62" t="str">
        <f>IF(SALIDAS!U68=0,"",SALIDAS!U68)</f>
        <v>P3</v>
      </c>
      <c r="V67" s="62">
        <f>IF(SALIDAS!V68=0,"",SALIDAS!V68)</f>
        <v>2332</v>
      </c>
      <c r="W67" s="62">
        <f>IF(SALIDAS!W68=0,"",SALIDAS!W68)</f>
        <v>33</v>
      </c>
      <c r="X67" s="61">
        <f>IF(SALIDAS!Z68=0,"",SALIDAS!Z68)</f>
        <v>0.30555555555555552</v>
      </c>
      <c r="Y67" s="63">
        <f>IF(SALIDAS!AA68=0,"",SALIDAS!AA68)</f>
        <v>3</v>
      </c>
      <c r="Z67" s="63" t="str">
        <f>IF(SALIDAS!AB68=0,"",SALIDAS!AB68)</f>
        <v>L1</v>
      </c>
      <c r="AA67" s="63">
        <f>IF(SALIDAS!AC68=0,"",SALIDAS!AC68)</f>
        <v>3283</v>
      </c>
      <c r="AB67" s="63">
        <f>IF(SALIDAS!AD68=0,"",SALIDAS!AD68)</f>
        <v>1</v>
      </c>
      <c r="AC67" s="61">
        <f>IF(SALIDAS!AG68=0,"",SALIDAS!AG68)</f>
        <v>0.625</v>
      </c>
      <c r="AD67" s="62">
        <f>IF(SALIDAS!AH68=0,"",SALIDAS!AH68)</f>
        <v>70</v>
      </c>
      <c r="AE67" s="62" t="str">
        <f>IF(SALIDAS!AI68=0,"",SALIDAS!AI68)</f>
        <v>L6A</v>
      </c>
      <c r="AF67" s="62">
        <f>IF(SALIDAS!AJ68=0,"",SALIDAS!AJ68)</f>
        <v>2736</v>
      </c>
      <c r="AG67" s="62">
        <f>IF(SALIDAS!AK68=0,"",SALIDAS!AK68)</f>
        <v>2</v>
      </c>
      <c r="AH67" s="91" t="str">
        <f>IF(SALIDAS!P68="","NO",SALIDAS!P68)</f>
        <v>NO</v>
      </c>
      <c r="AI67" s="92" t="str">
        <f t="shared" si="41"/>
        <v>SI</v>
      </c>
      <c r="AJ67" s="93" t="str">
        <f t="shared" si="42"/>
        <v>SI</v>
      </c>
      <c r="AK67" s="93" t="str">
        <f t="shared" si="43"/>
        <v>SI</v>
      </c>
      <c r="AL67" s="94" t="str">
        <f t="shared" si="44"/>
        <v>NO</v>
      </c>
      <c r="AM67" s="95" t="str">
        <f t="shared" si="13"/>
        <v/>
      </c>
      <c r="AN67" s="96" t="str">
        <f t="shared" si="35"/>
        <v/>
      </c>
    </row>
    <row r="68" spans="1:41" ht="15">
      <c r="A68" s="124"/>
      <c r="B68" s="124"/>
      <c r="C68" s="125"/>
      <c r="D68" s="125"/>
      <c r="E68" s="125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61">
        <f>IF(SALIDAS!S69=0,"",SALIDAS!S69)</f>
        <v>0.30555555555555552</v>
      </c>
      <c r="T68" s="62">
        <f>IF(SALIDAS!T69=0,"",SALIDAS!T69)</f>
        <v>7</v>
      </c>
      <c r="U68" s="62" t="str">
        <f>IF(SALIDAS!U69=0,"",SALIDAS!U69)</f>
        <v>L1</v>
      </c>
      <c r="V68" s="62">
        <f>IF(SALIDAS!V69=0,"",SALIDAS!V69)</f>
        <v>3283</v>
      </c>
      <c r="W68" s="62">
        <f>IF(SALIDAS!W69=0,"",SALIDAS!W69)</f>
        <v>1</v>
      </c>
      <c r="X68" s="61">
        <f>IF(SALIDAS!Z69=0,"",SALIDAS!Z69)</f>
        <v>0.30902777777777779</v>
      </c>
      <c r="Y68" s="63">
        <f>IF(SALIDAS!AA69=0,"",SALIDAS!AA69)</f>
        <v>5</v>
      </c>
      <c r="Z68" s="63" t="str">
        <f>IF(SALIDAS!AB69=0,"",SALIDAS!AB69)</f>
        <v>L1</v>
      </c>
      <c r="AA68" s="63">
        <f>IF(SALIDAS!AC69=0,"",SALIDAS!AC69)</f>
        <v>3310</v>
      </c>
      <c r="AB68" s="63">
        <f>IF(SALIDAS!AD69=0,"",SALIDAS!AD69)</f>
        <v>1</v>
      </c>
      <c r="AC68" s="61">
        <f>IF(SALIDAS!AG69=0,"",SALIDAS!AG69)</f>
        <v>0.62152777777777779</v>
      </c>
      <c r="AD68" s="62">
        <f>IF(SALIDAS!AH69=0,"",SALIDAS!AH69)</f>
        <v>60</v>
      </c>
      <c r="AE68" s="62" t="str">
        <f>IF(SALIDAS!AI69=0,"",SALIDAS!AI69)</f>
        <v>P3</v>
      </c>
      <c r="AF68" s="62">
        <f>IF(SALIDAS!AJ69=0,"",SALIDAS!AJ69)</f>
        <v>2370</v>
      </c>
      <c r="AG68" s="62">
        <f>IF(SALIDAS!AK69=0,"",SALIDAS!AK69)</f>
        <v>33</v>
      </c>
      <c r="AH68" s="91" t="str">
        <f>IF(SALIDAS!P69="","NO",SALIDAS!P69)</f>
        <v>NO</v>
      </c>
      <c r="AI68" s="92" t="str">
        <f t="shared" si="41"/>
        <v>SI</v>
      </c>
      <c r="AJ68" s="93" t="str">
        <f t="shared" si="42"/>
        <v>SI</v>
      </c>
      <c r="AK68" s="93" t="str">
        <f t="shared" si="43"/>
        <v>SI</v>
      </c>
      <c r="AL68" s="94" t="str">
        <f t="shared" si="44"/>
        <v>NO</v>
      </c>
      <c r="AM68" s="95" t="str">
        <f t="shared" si="13"/>
        <v/>
      </c>
      <c r="AN68" s="96" t="str">
        <f t="shared" si="35"/>
        <v/>
      </c>
    </row>
    <row r="69" spans="1:41" ht="15">
      <c r="S69" s="61">
        <f>IF(SALIDAS!S70=0,"",SALIDAS!S70)</f>
        <v>0.30208333333333331</v>
      </c>
      <c r="T69" s="62">
        <f>IF(SALIDAS!T70=0,"",SALIDAS!T70)</f>
        <v>57</v>
      </c>
      <c r="U69" s="62" t="str">
        <f>IF(SALIDAS!U70=0,"",SALIDAS!U70)</f>
        <v>P1</v>
      </c>
      <c r="V69" s="62">
        <f>IF(SALIDAS!V70=0,"",SALIDAS!V70)</f>
        <v>2353</v>
      </c>
      <c r="W69" s="62">
        <f>IF(SALIDAS!W70=0,"",SALIDAS!W70)</f>
        <v>31</v>
      </c>
      <c r="X69" s="61">
        <f>IF(SALIDAS!Z70=0,"",SALIDAS!Z70)</f>
        <v>0.3125</v>
      </c>
      <c r="Y69" s="63">
        <f>IF(SALIDAS!AA70=0,"",SALIDAS!AA70)</f>
        <v>51</v>
      </c>
      <c r="Z69" s="63" t="str">
        <f>IF(SALIDAS!AB70=0,"",SALIDAS!AB70)</f>
        <v>C4</v>
      </c>
      <c r="AA69" s="63">
        <f>IF(SALIDAS!AC70=0,"",SALIDAS!AC70)</f>
        <v>1990</v>
      </c>
      <c r="AB69" s="63">
        <f>IF(SALIDAS!AD70=0,"",SALIDAS!AD70)</f>
        <v>24</v>
      </c>
      <c r="AC69" s="61">
        <f>IF(SALIDAS!AG70=0,"",SALIDAS!AG70)</f>
        <v>0.61458333333333337</v>
      </c>
      <c r="AD69" s="62">
        <f>IF(SALIDAS!AH70=0,"",SALIDAS!AH70)</f>
        <v>30</v>
      </c>
      <c r="AE69" s="62" t="str">
        <f>IF(SALIDAS!AI70=0,"",SALIDAS!AI70)</f>
        <v>C11</v>
      </c>
      <c r="AF69" s="62">
        <f>IF(SALIDAS!AJ70=0,"",SALIDAS!AJ70)</f>
        <v>2424</v>
      </c>
      <c r="AG69" s="62">
        <f>IF(SALIDAS!AK70=0,"",SALIDAS!AK70)</f>
        <v>11</v>
      </c>
      <c r="AH69" s="91" t="str">
        <f>IF(SALIDAS!P70="","NO",SALIDAS!P70)</f>
        <v>NO</v>
      </c>
      <c r="AI69" s="92" t="str">
        <f t="shared" si="41"/>
        <v>SI</v>
      </c>
      <c r="AJ69" s="93" t="str">
        <f t="shared" si="42"/>
        <v>SI</v>
      </c>
      <c r="AK69" s="93" t="str">
        <f t="shared" si="43"/>
        <v>SI</v>
      </c>
      <c r="AL69" s="94" t="str">
        <f t="shared" si="44"/>
        <v>NO</v>
      </c>
      <c r="AM69" s="95" t="str">
        <f t="shared" ref="AM69:AM132" si="45">IF(AL69="NO","",RANK(AN69,$AN$4:$AN$303,1))</f>
        <v/>
      </c>
      <c r="AN69" s="96" t="str">
        <f t="shared" si="35"/>
        <v/>
      </c>
    </row>
    <row r="70" spans="1:41" ht="15">
      <c r="S70" s="61">
        <f>IF(SALIDAS!S71=0,"",SALIDAS!S71)</f>
        <v>0.30555555555555552</v>
      </c>
      <c r="T70" s="62">
        <f>IF(SALIDAS!T71=0,"",SALIDAS!T71)</f>
        <v>21</v>
      </c>
      <c r="U70" s="62" t="str">
        <f>IF(SALIDAS!U71=0,"",SALIDAS!U71)</f>
        <v>L5</v>
      </c>
      <c r="V70" s="62">
        <f>IF(SALIDAS!V71=0,"",SALIDAS!V71)</f>
        <v>2400</v>
      </c>
      <c r="W70" s="62">
        <f>IF(SALIDAS!W71=0,"",SALIDAS!W71)</f>
        <v>5</v>
      </c>
      <c r="X70" s="61">
        <f>IF(SALIDAS!Z71=0,"",SALIDAS!Z71)</f>
        <v>0.3125</v>
      </c>
      <c r="Y70" s="63">
        <f>IF(SALIDAS!AA71=0,"",SALIDAS!AA71)</f>
        <v>25</v>
      </c>
      <c r="Z70" s="63" t="str">
        <f>IF(SALIDAS!AB71=0,"",SALIDAS!AB71)</f>
        <v>L8</v>
      </c>
      <c r="AA70" s="63">
        <f>IF(SALIDAS!AC71=0,"",SALIDAS!AC71)</f>
        <v>2374</v>
      </c>
      <c r="AB70" s="63">
        <f>IF(SALIDAS!AD71=0,"",SALIDAS!AD71)</f>
        <v>8</v>
      </c>
      <c r="AC70" s="61">
        <f>IF(SALIDAS!AG71=0,"",SALIDAS!AG71)</f>
        <v>0.63541666666666663</v>
      </c>
      <c r="AD70" s="62">
        <f>IF(SALIDAS!AH71=0,"",SALIDAS!AH71)</f>
        <v>46</v>
      </c>
      <c r="AE70" s="62" t="str">
        <f>IF(SALIDAS!AI71=0,"",SALIDAS!AI71)</f>
        <v>C2</v>
      </c>
      <c r="AF70" s="62">
        <f>IF(SALIDAS!AJ71=0,"",SALIDAS!AJ71)</f>
        <v>3312</v>
      </c>
      <c r="AG70" s="62">
        <f>IF(SALIDAS!AK71=0,"",SALIDAS!AK71)</f>
        <v>22</v>
      </c>
      <c r="AH70" s="91" t="str">
        <f>IF(SALIDAS!P71="","NO",SALIDAS!P71)</f>
        <v>NO</v>
      </c>
      <c r="AI70" s="92" t="str">
        <f t="shared" si="41"/>
        <v>SI</v>
      </c>
      <c r="AJ70" s="93" t="str">
        <f t="shared" si="42"/>
        <v>SI</v>
      </c>
      <c r="AK70" s="93" t="str">
        <f t="shared" si="43"/>
        <v>SI</v>
      </c>
      <c r="AL70" s="94" t="str">
        <f t="shared" si="44"/>
        <v>NO</v>
      </c>
      <c r="AM70" s="95" t="str">
        <f t="shared" si="45"/>
        <v/>
      </c>
      <c r="AN70" s="96" t="str">
        <f t="shared" si="35"/>
        <v/>
      </c>
    </row>
    <row r="71" spans="1:41" ht="15">
      <c r="S71" s="61">
        <f>IF(SALIDAS!S72=0,"",SALIDAS!S72)</f>
        <v>0.30555555555555552</v>
      </c>
      <c r="T71" s="62">
        <f>IF(SALIDAS!T72=0,"",SALIDAS!T72)</f>
        <v>63</v>
      </c>
      <c r="U71" s="62" t="str">
        <f>IF(SALIDAS!U72=0,"",SALIDAS!U72)</f>
        <v>REF.P2 + LAMAS + L8</v>
      </c>
      <c r="V71" s="62">
        <f>IF(SALIDAS!V72=0,"",SALIDAS!V72)</f>
        <v>2333</v>
      </c>
      <c r="W71" s="62">
        <f>IF(SALIDAS!W72=0,"",SALIDAS!W72)</f>
        <v>50</v>
      </c>
      <c r="X71" s="61">
        <f>IF(SALIDAS!Z72=0,"",SALIDAS!Z72)</f>
        <v>0.3125</v>
      </c>
      <c r="Y71" s="63">
        <f>IF(SALIDAS!AA72=0,"",SALIDAS!AA72)</f>
        <v>53</v>
      </c>
      <c r="Z71" s="63" t="str">
        <f>IF(SALIDAS!AB72=0,"",SALIDAS!AB72)</f>
        <v>C5</v>
      </c>
      <c r="AA71" s="63">
        <f>IF(SALIDAS!AC72=0,"",SALIDAS!AC72)</f>
        <v>2368</v>
      </c>
      <c r="AB71" s="63">
        <f>IF(SALIDAS!AD72=0,"",SALIDAS!AD72)</f>
        <v>25</v>
      </c>
      <c r="AC71" s="61">
        <f>IF(SALIDAS!AG72=0,"",SALIDAS!AG72)</f>
        <v>0.59861111111111109</v>
      </c>
      <c r="AD71" s="62">
        <f>IF(SALIDAS!AH72=0,"",SALIDAS!AH72)</f>
        <v>2</v>
      </c>
      <c r="AE71" s="62" t="str">
        <f>IF(SALIDAS!AI72=0,"",SALIDAS!AI72)</f>
        <v>L1</v>
      </c>
      <c r="AF71" s="62">
        <f>IF(SALIDAS!AJ72=0,"",SALIDAS!AJ72)</f>
        <v>3308</v>
      </c>
      <c r="AG71" s="62">
        <f>IF(SALIDAS!AK72=0,"",SALIDAS!AK72)</f>
        <v>1</v>
      </c>
      <c r="AH71" s="91" t="str">
        <f>IF(SALIDAS!P72="","NO",SALIDAS!P72)</f>
        <v>NO</v>
      </c>
      <c r="AI71" s="92" t="str">
        <f t="shared" si="41"/>
        <v>SI</v>
      </c>
      <c r="AJ71" s="93" t="str">
        <f t="shared" si="42"/>
        <v>SI</v>
      </c>
      <c r="AK71" s="93" t="str">
        <f t="shared" si="43"/>
        <v>SI</v>
      </c>
      <c r="AL71" s="94" t="str">
        <f t="shared" si="44"/>
        <v>NO</v>
      </c>
      <c r="AM71" s="95" t="str">
        <f t="shared" si="45"/>
        <v/>
      </c>
      <c r="AN71" s="96" t="str">
        <f t="shared" si="35"/>
        <v/>
      </c>
    </row>
    <row r="72" spans="1:41" ht="15">
      <c r="S72" s="61">
        <f>IF(SALIDAS!S73=0,"",SALIDAS!S73)</f>
        <v>0.30555555555555552</v>
      </c>
      <c r="T72" s="62">
        <f>IF(SALIDAS!T73=0,"",SALIDAS!T73)</f>
        <v>77</v>
      </c>
      <c r="U72" s="62" t="str">
        <f>IF(SALIDAS!U73=0,"",SALIDAS!U73)</f>
        <v>L6</v>
      </c>
      <c r="V72" s="62">
        <f>IF(SALIDAS!V73=0,"",SALIDAS!V73)</f>
        <v>2649</v>
      </c>
      <c r="W72" s="62">
        <f>IF(SALIDAS!W73=0,"",SALIDAS!W73)</f>
        <v>6</v>
      </c>
      <c r="X72" s="61">
        <f>IF(SALIDAS!Z73=0,"",SALIDAS!Z73)</f>
        <v>0.32291666666666669</v>
      </c>
      <c r="Y72" s="63">
        <f>IF(SALIDAS!AA73=0,"",SALIDAS!AA73)</f>
        <v>73</v>
      </c>
      <c r="Z72" s="63" t="str">
        <f>IF(SALIDAS!AB73=0,"",SALIDAS!AB73)</f>
        <v>L6A</v>
      </c>
      <c r="AA72" s="63">
        <f>IF(SALIDAS!AC73=0,"",SALIDAS!AC73)</f>
        <v>3566</v>
      </c>
      <c r="AB72" s="63">
        <f>IF(SALIDAS!AD73=0,"",SALIDAS!AD73)</f>
        <v>2</v>
      </c>
      <c r="AC72" s="61">
        <f>IF(SALIDAS!AG73=0,"",SALIDAS!AG73)</f>
        <v>0.64583333333333337</v>
      </c>
      <c r="AD72" s="62">
        <f>IF(SALIDAS!AH73=0,"",SALIDAS!AH73)</f>
        <v>72</v>
      </c>
      <c r="AE72" s="62" t="str">
        <f>IF(SALIDAS!AI73=0,"",SALIDAS!AI73)</f>
        <v>L6A</v>
      </c>
      <c r="AF72" s="62">
        <f>IF(SALIDAS!AJ73=0,"",SALIDAS!AJ73)</f>
        <v>1817</v>
      </c>
      <c r="AG72" s="62">
        <f>IF(SALIDAS!AK73=0,"",SALIDAS!AK73)</f>
        <v>2</v>
      </c>
      <c r="AH72" s="91" t="str">
        <f>IF(SALIDAS!P73="","NO",SALIDAS!P73)</f>
        <v>NO</v>
      </c>
      <c r="AI72" s="92" t="str">
        <f t="shared" si="41"/>
        <v>SI</v>
      </c>
      <c r="AJ72" s="93" t="str">
        <f t="shared" si="42"/>
        <v>SI</v>
      </c>
      <c r="AK72" s="93" t="str">
        <f t="shared" si="43"/>
        <v>SI</v>
      </c>
      <c r="AL72" s="94" t="str">
        <f t="shared" si="44"/>
        <v>NO</v>
      </c>
      <c r="AM72" s="95" t="str">
        <f t="shared" si="45"/>
        <v/>
      </c>
      <c r="AN72" s="96" t="str">
        <f t="shared" si="35"/>
        <v/>
      </c>
    </row>
    <row r="73" spans="1:41" ht="15">
      <c r="S73" s="61">
        <f>IF(SALIDAS!S74=0,"",SALIDAS!S74)</f>
        <v>0.30625000000000002</v>
      </c>
      <c r="T73" s="62">
        <f>IF(SALIDAS!T74=0,"",SALIDAS!T74)</f>
        <v>35</v>
      </c>
      <c r="U73" s="62" t="str">
        <f>IF(SALIDAS!U74=0,"",SALIDAS!U74)</f>
        <v>C11</v>
      </c>
      <c r="V73" s="62">
        <f>IF(SALIDAS!V74=0,"",SALIDAS!V74)</f>
        <v>3279</v>
      </c>
      <c r="W73" s="62">
        <f>IF(SALIDAS!W74=0,"",SALIDAS!W74)</f>
        <v>11</v>
      </c>
      <c r="X73" s="61">
        <f>IF(SALIDAS!Z74=0,"",SALIDAS!Z74)</f>
        <v>0.31944444444444448</v>
      </c>
      <c r="Y73" s="63">
        <f>IF(SALIDAS!AA74=0,"",SALIDAS!AA74)</f>
        <v>17</v>
      </c>
      <c r="Z73" s="63" t="str">
        <f>IF(SALIDAS!AB74=0,"",SALIDAS!AB74)</f>
        <v>L5</v>
      </c>
      <c r="AA73" s="63">
        <f>IF(SALIDAS!AC74=0,"",SALIDAS!AC74)</f>
        <v>1982</v>
      </c>
      <c r="AB73" s="63">
        <f>IF(SALIDAS!AD74=0,"",SALIDAS!AD74)</f>
        <v>5</v>
      </c>
      <c r="AC73" s="61">
        <f>IF(SALIDAS!AG74=0,"",SALIDAS!AG74)</f>
        <v>0.65277777777777779</v>
      </c>
      <c r="AD73" s="62">
        <f>IF(SALIDAS!AH74=0,"",SALIDAS!AH74)</f>
        <v>32</v>
      </c>
      <c r="AE73" s="62" t="str">
        <f>IF(SALIDAS!AI74=0,"",SALIDAS!AI74)</f>
        <v>C11</v>
      </c>
      <c r="AF73" s="62">
        <f>IF(SALIDAS!AJ74=0,"",SALIDAS!AJ74)</f>
        <v>2400</v>
      </c>
      <c r="AG73" s="62">
        <f>IF(SALIDAS!AK74=0,"",SALIDAS!AK74)</f>
        <v>11</v>
      </c>
      <c r="AH73" s="91" t="str">
        <f>IF(SALIDAS!P74="","NO",SALIDAS!P74)</f>
        <v>NO</v>
      </c>
      <c r="AI73" s="92" t="str">
        <f t="shared" si="41"/>
        <v>SI</v>
      </c>
      <c r="AJ73" s="93" t="str">
        <f t="shared" si="42"/>
        <v>SI</v>
      </c>
      <c r="AK73" s="93" t="str">
        <f t="shared" si="43"/>
        <v>SI</v>
      </c>
      <c r="AL73" s="94" t="str">
        <f t="shared" si="44"/>
        <v>NO</v>
      </c>
      <c r="AM73" s="95" t="str">
        <f t="shared" si="45"/>
        <v/>
      </c>
      <c r="AN73" s="96" t="str">
        <f t="shared" si="35"/>
        <v/>
      </c>
    </row>
    <row r="74" spans="1:41" ht="15">
      <c r="S74" s="61">
        <f>IF(SALIDAS!S75=0,"",SALIDAS!S75)</f>
        <v>0.30555555555555552</v>
      </c>
      <c r="T74" s="62">
        <f>IF(SALIDAS!T75=0,"",SALIDAS!T75)</f>
        <v>19</v>
      </c>
      <c r="U74" s="62" t="str">
        <f>IF(SALIDAS!U75=0,"",SALIDAS!U75)</f>
        <v>L5</v>
      </c>
      <c r="V74" s="62">
        <f>IF(SALIDAS!V75=0,"",SALIDAS!V75)</f>
        <v>3277</v>
      </c>
      <c r="W74" s="62">
        <f>IF(SALIDAS!W75=0,"",SALIDAS!W75)</f>
        <v>5</v>
      </c>
      <c r="X74" s="61">
        <f>IF(SALIDAS!Z75=0,"",SALIDAS!Z75)</f>
        <v>0.33680555555555558</v>
      </c>
      <c r="Y74" s="63">
        <f>IF(SALIDAS!AA75=0,"",SALIDAS!AA75)</f>
        <v>55</v>
      </c>
      <c r="Z74" s="63" t="str">
        <f>IF(SALIDAS!AB75=0,"",SALIDAS!AB75)</f>
        <v>C6</v>
      </c>
      <c r="AA74" s="63">
        <f>IF(SALIDAS!AC75=0,"",SALIDAS!AC75)</f>
        <v>2338</v>
      </c>
      <c r="AB74" s="63">
        <f>IF(SALIDAS!AD75=0,"",SALIDAS!AD75)</f>
        <v>26</v>
      </c>
      <c r="AC74" s="61">
        <f>IF(SALIDAS!AG75=0,"",SALIDAS!AG75)</f>
        <v>0.6875</v>
      </c>
      <c r="AD74" s="62">
        <f>IF(SALIDAS!AH75=0,"",SALIDAS!AH75)</f>
        <v>62</v>
      </c>
      <c r="AE74" s="62" t="str">
        <f>IF(SALIDAS!AI75=0,"",SALIDAS!AI75)</f>
        <v>P1+P2</v>
      </c>
      <c r="AF74" s="62">
        <f>IF(SALIDAS!AJ75=0,"",SALIDAS!AJ75)</f>
        <v>1996</v>
      </c>
      <c r="AG74" s="62">
        <f>IF(SALIDAS!AK75=0,"",SALIDAS!AK75)</f>
        <v>32</v>
      </c>
      <c r="AH74" s="91" t="str">
        <f>IF(SALIDAS!P75="","NO",SALIDAS!P75)</f>
        <v>NO</v>
      </c>
      <c r="AI74" s="92" t="str">
        <f t="shared" si="41"/>
        <v>SI</v>
      </c>
      <c r="AJ74" s="93" t="str">
        <f t="shared" si="42"/>
        <v>SI</v>
      </c>
      <c r="AK74" s="93" t="str">
        <f t="shared" si="43"/>
        <v>SI</v>
      </c>
      <c r="AL74" s="94" t="str">
        <f t="shared" si="44"/>
        <v>NO</v>
      </c>
      <c r="AM74" s="95" t="str">
        <f t="shared" si="45"/>
        <v/>
      </c>
      <c r="AN74" s="96" t="str">
        <f t="shared" si="35"/>
        <v/>
      </c>
    </row>
    <row r="75" spans="1:41" ht="15">
      <c r="S75" s="61" t="str">
        <f>IF(SALIDAS!S76=0,"",SALIDAS!S76)</f>
        <v/>
      </c>
      <c r="T75" s="62" t="str">
        <f>IF(SALIDAS!T76=0,"",SALIDAS!T76)</f>
        <v/>
      </c>
      <c r="U75" s="62" t="str">
        <f>IF(SALIDAS!U76=0,"",SALIDAS!U76)</f>
        <v/>
      </c>
      <c r="V75" s="62" t="str">
        <f>IF(SALIDAS!V76=0,"",SALIDAS!V76)</f>
        <v/>
      </c>
      <c r="W75" s="62" t="str">
        <f>IF(SALIDAS!W76=0,"",SALIDAS!W76)</f>
        <v/>
      </c>
      <c r="X75" s="61" t="str">
        <f>IF(SALIDAS!Z76=0,"",SALIDAS!Z76)</f>
        <v/>
      </c>
      <c r="Y75" s="63" t="str">
        <f>IF(SALIDAS!AA76=0,"",SALIDAS!AA76)</f>
        <v/>
      </c>
      <c r="Z75" s="63" t="str">
        <f>IF(SALIDAS!AB76=0,"",SALIDAS!AB76)</f>
        <v/>
      </c>
      <c r="AA75" s="63" t="str">
        <f>IF(SALIDAS!AC76=0,"",SALIDAS!AC76)</f>
        <v/>
      </c>
      <c r="AB75" s="63" t="str">
        <f>IF(SALIDAS!AD76=0,"",SALIDAS!AD76)</f>
        <v/>
      </c>
      <c r="AC75" s="61" t="str">
        <f>IF(SALIDAS!AG76=0,"",SALIDAS!AG76)</f>
        <v/>
      </c>
      <c r="AD75" s="62" t="str">
        <f>IF(SALIDAS!AH76=0,"",SALIDAS!AH76)</f>
        <v/>
      </c>
      <c r="AE75" s="62" t="str">
        <f>IF(SALIDAS!AI76=0,"",SALIDAS!AI76)</f>
        <v/>
      </c>
      <c r="AF75" s="62" t="str">
        <f>IF(SALIDAS!AJ76=0,"",SALIDAS!AJ76)</f>
        <v/>
      </c>
      <c r="AG75" s="62" t="str">
        <f>IF(SALIDAS!AK76=0,"",SALIDAS!AK76)</f>
        <v/>
      </c>
      <c r="AH75" s="91" t="str">
        <f>IF(SALIDAS!P76="","NO",SALIDAS!P76)</f>
        <v>NO</v>
      </c>
      <c r="AI75" s="92" t="str">
        <f t="shared" si="41"/>
        <v>SI</v>
      </c>
      <c r="AJ75" s="93" t="str">
        <f t="shared" si="42"/>
        <v>SI</v>
      </c>
      <c r="AK75" s="93" t="str">
        <f t="shared" si="43"/>
        <v>SI</v>
      </c>
      <c r="AL75" s="94" t="str">
        <f t="shared" si="44"/>
        <v>NO</v>
      </c>
      <c r="AM75" s="95" t="str">
        <f t="shared" si="45"/>
        <v/>
      </c>
      <c r="AN75" s="96" t="str">
        <f t="shared" si="35"/>
        <v/>
      </c>
    </row>
    <row r="76" spans="1:41" ht="15">
      <c r="S76" s="61" t="str">
        <f>IF(SALIDAS!S77=0,"",SALIDAS!S77)</f>
        <v/>
      </c>
      <c r="T76" s="62" t="str">
        <f>IF(SALIDAS!T77=0,"",SALIDAS!T77)</f>
        <v/>
      </c>
      <c r="U76" s="62" t="str">
        <f>IF(SALIDAS!U77=0,"",SALIDAS!U77)</f>
        <v/>
      </c>
      <c r="V76" s="62" t="str">
        <f>IF(SALIDAS!V77=0,"",SALIDAS!V77)</f>
        <v/>
      </c>
      <c r="W76" s="62" t="str">
        <f>IF(SALIDAS!W77=0,"",SALIDAS!W77)</f>
        <v/>
      </c>
      <c r="X76" s="61" t="str">
        <f>IF(SALIDAS!Z77=0,"",SALIDAS!Z77)</f>
        <v/>
      </c>
      <c r="Y76" s="63" t="str">
        <f>IF(SALIDAS!AA77=0,"",SALIDAS!AA77)</f>
        <v/>
      </c>
      <c r="Z76" s="63" t="str">
        <f>IF(SALIDAS!AB77=0,"",SALIDAS!AB77)</f>
        <v/>
      </c>
      <c r="AA76" s="63" t="str">
        <f>IF(SALIDAS!AC77=0,"",SALIDAS!AC77)</f>
        <v/>
      </c>
      <c r="AB76" s="63" t="str">
        <f>IF(SALIDAS!AD77=0,"",SALIDAS!AD77)</f>
        <v/>
      </c>
      <c r="AC76" s="61" t="str">
        <f>IF(SALIDAS!AG77=0,"",SALIDAS!AG77)</f>
        <v/>
      </c>
      <c r="AD76" s="62" t="str">
        <f>IF(SALIDAS!AH77=0,"",SALIDAS!AH77)</f>
        <v/>
      </c>
      <c r="AE76" s="62" t="str">
        <f>IF(SALIDAS!AI77=0,"",SALIDAS!AI77)</f>
        <v/>
      </c>
      <c r="AF76" s="62" t="str">
        <f>IF(SALIDAS!AJ77=0,"",SALIDAS!AJ77)</f>
        <v/>
      </c>
      <c r="AG76" s="62" t="str">
        <f>IF(SALIDAS!AK77=0,"",SALIDAS!AK77)</f>
        <v/>
      </c>
      <c r="AH76" s="91" t="str">
        <f>IF(SALIDAS!P77="","NO",SALIDAS!P77)</f>
        <v>NO</v>
      </c>
      <c r="AI76" s="92" t="str">
        <f t="shared" si="41"/>
        <v>SI</v>
      </c>
      <c r="AJ76" s="93" t="str">
        <f t="shared" si="42"/>
        <v>SI</v>
      </c>
      <c r="AK76" s="93" t="str">
        <f t="shared" si="43"/>
        <v>SI</v>
      </c>
      <c r="AL76" s="94" t="str">
        <f t="shared" si="44"/>
        <v>NO</v>
      </c>
      <c r="AM76" s="95" t="str">
        <f t="shared" si="45"/>
        <v/>
      </c>
      <c r="AN76" s="96" t="str">
        <f t="shared" si="35"/>
        <v/>
      </c>
    </row>
    <row r="77" spans="1:41" ht="15">
      <c r="S77" s="61" t="str">
        <f>IF(SALIDAS!S78=0,"",SALIDAS!S78)</f>
        <v/>
      </c>
      <c r="T77" s="62" t="str">
        <f>IF(SALIDAS!T78=0,"",SALIDAS!T78)</f>
        <v/>
      </c>
      <c r="U77" s="62" t="str">
        <f>IF(SALIDAS!U78=0,"",SALIDAS!U78)</f>
        <v/>
      </c>
      <c r="V77" s="62" t="str">
        <f>IF(SALIDAS!V78=0,"",SALIDAS!V78)</f>
        <v/>
      </c>
      <c r="W77" s="62" t="str">
        <f>IF(SALIDAS!W78=0,"",SALIDAS!W78)</f>
        <v/>
      </c>
      <c r="X77" s="61" t="str">
        <f>IF(SALIDAS!Z78=0,"",SALIDAS!Z78)</f>
        <v/>
      </c>
      <c r="Y77" s="63" t="str">
        <f>IF(SALIDAS!AA78=0,"",SALIDAS!AA78)</f>
        <v/>
      </c>
      <c r="Z77" s="63" t="str">
        <f>IF(SALIDAS!AB78=0,"",SALIDAS!AB78)</f>
        <v/>
      </c>
      <c r="AA77" s="63" t="str">
        <f>IF(SALIDAS!AC78=0,"",SALIDAS!AC78)</f>
        <v/>
      </c>
      <c r="AB77" s="63" t="str">
        <f>IF(SALIDAS!AD78=0,"",SALIDAS!AD78)</f>
        <v/>
      </c>
      <c r="AC77" s="61" t="str">
        <f>IF(SALIDAS!AG78=0,"",SALIDAS!AG78)</f>
        <v/>
      </c>
      <c r="AD77" s="62" t="str">
        <f>IF(SALIDAS!AH78=0,"",SALIDAS!AH78)</f>
        <v/>
      </c>
      <c r="AE77" s="62" t="str">
        <f>IF(SALIDAS!AI78=0,"",SALIDAS!AI78)</f>
        <v/>
      </c>
      <c r="AF77" s="62" t="str">
        <f>IF(SALIDAS!AJ78=0,"",SALIDAS!AJ78)</f>
        <v/>
      </c>
      <c r="AG77" s="62" t="str">
        <f>IF(SALIDAS!AK78=0,"",SALIDAS!AK78)</f>
        <v/>
      </c>
      <c r="AH77" s="91" t="str">
        <f>IF(SALIDAS!P78="","NO",SALIDAS!P78)</f>
        <v>NO</v>
      </c>
      <c r="AI77" s="92" t="str">
        <f t="shared" si="41"/>
        <v>SI</v>
      </c>
      <c r="AJ77" s="93" t="str">
        <f t="shared" si="42"/>
        <v>SI</v>
      </c>
      <c r="AK77" s="93" t="str">
        <f t="shared" si="43"/>
        <v>SI</v>
      </c>
      <c r="AL77" s="94" t="str">
        <f t="shared" si="44"/>
        <v>NO</v>
      </c>
      <c r="AM77" s="95" t="str">
        <f t="shared" si="45"/>
        <v/>
      </c>
      <c r="AN77" s="96" t="str">
        <f t="shared" si="35"/>
        <v/>
      </c>
    </row>
    <row r="78" spans="1:41" ht="15">
      <c r="S78" s="61" t="str">
        <f>IF(SALIDAS!S79=0,"",SALIDAS!S79)</f>
        <v/>
      </c>
      <c r="T78" s="62" t="str">
        <f>IF(SALIDAS!T79=0,"",SALIDAS!T79)</f>
        <v/>
      </c>
      <c r="U78" s="62" t="str">
        <f>IF(SALIDAS!U79=0,"",SALIDAS!U79)</f>
        <v/>
      </c>
      <c r="V78" s="62" t="str">
        <f>IF(SALIDAS!V79=0,"",SALIDAS!V79)</f>
        <v/>
      </c>
      <c r="W78" s="62" t="str">
        <f>IF(SALIDAS!W79=0,"",SALIDAS!W79)</f>
        <v/>
      </c>
      <c r="X78" s="61" t="str">
        <f>IF(SALIDAS!Z79=0,"",SALIDAS!Z79)</f>
        <v/>
      </c>
      <c r="Y78" s="63" t="str">
        <f>IF(SALIDAS!AA79=0,"",SALIDAS!AA79)</f>
        <v/>
      </c>
      <c r="Z78" s="63" t="str">
        <f>IF(SALIDAS!AB79=0,"",SALIDAS!AB79)</f>
        <v/>
      </c>
      <c r="AA78" s="63" t="str">
        <f>IF(SALIDAS!AC79=0,"",SALIDAS!AC79)</f>
        <v/>
      </c>
      <c r="AB78" s="63" t="str">
        <f>IF(SALIDAS!AD79=0,"",SALIDAS!AD79)</f>
        <v/>
      </c>
      <c r="AC78" s="61" t="str">
        <f>IF(SALIDAS!AG79=0,"",SALIDAS!AG79)</f>
        <v/>
      </c>
      <c r="AD78" s="62" t="str">
        <f>IF(SALIDAS!AH79=0,"",SALIDAS!AH79)</f>
        <v/>
      </c>
      <c r="AE78" s="62" t="str">
        <f>IF(SALIDAS!AI79=0,"",SALIDAS!AI79)</f>
        <v/>
      </c>
      <c r="AF78" s="62" t="str">
        <f>IF(SALIDAS!AJ79=0,"",SALIDAS!AJ79)</f>
        <v/>
      </c>
      <c r="AG78" s="62" t="str">
        <f>IF(SALIDAS!AK79=0,"",SALIDAS!AK79)</f>
        <v/>
      </c>
      <c r="AH78" s="91" t="str">
        <f>IF(SALIDAS!P79="","NO",SALIDAS!P79)</f>
        <v>NO</v>
      </c>
      <c r="AI78" s="92" t="str">
        <f t="shared" si="41"/>
        <v>SI</v>
      </c>
      <c r="AJ78" s="93" t="str">
        <f t="shared" si="42"/>
        <v>SI</v>
      </c>
      <c r="AK78" s="93" t="str">
        <f t="shared" si="43"/>
        <v>SI</v>
      </c>
      <c r="AL78" s="94" t="str">
        <f t="shared" si="44"/>
        <v>NO</v>
      </c>
      <c r="AM78" s="95" t="str">
        <f t="shared" si="45"/>
        <v/>
      </c>
      <c r="AN78" s="96" t="str">
        <f t="shared" si="35"/>
        <v/>
      </c>
    </row>
    <row r="79" spans="1:41" ht="15">
      <c r="S79" s="61" t="str">
        <f>IF(SALIDAS!S80=0,"",SALIDAS!S80)</f>
        <v/>
      </c>
      <c r="T79" s="62" t="str">
        <f>IF(SALIDAS!T80=0,"",SALIDAS!T80)</f>
        <v/>
      </c>
      <c r="U79" s="62" t="str">
        <f>IF(SALIDAS!U80=0,"",SALIDAS!U80)</f>
        <v/>
      </c>
      <c r="V79" s="62" t="str">
        <f>IF(SALIDAS!V80=0,"",SALIDAS!V80)</f>
        <v/>
      </c>
      <c r="W79" s="62" t="str">
        <f>IF(SALIDAS!W80=0,"",SALIDAS!W80)</f>
        <v/>
      </c>
      <c r="X79" s="61" t="str">
        <f>IF(SALIDAS!Z80=0,"",SALIDAS!Z80)</f>
        <v/>
      </c>
      <c r="Y79" s="63" t="str">
        <f>IF(SALIDAS!AA80=0,"",SALIDAS!AA80)</f>
        <v/>
      </c>
      <c r="Z79" s="63" t="str">
        <f>IF(SALIDAS!AB80=0,"",SALIDAS!AB80)</f>
        <v/>
      </c>
      <c r="AA79" s="63" t="str">
        <f>IF(SALIDAS!AC80=0,"",SALIDAS!AC80)</f>
        <v/>
      </c>
      <c r="AB79" s="63" t="str">
        <f>IF(SALIDAS!AD80=0,"",SALIDAS!AD80)</f>
        <v/>
      </c>
      <c r="AC79" s="61" t="str">
        <f>IF(SALIDAS!AG80=0,"",SALIDAS!AG80)</f>
        <v/>
      </c>
      <c r="AD79" s="62" t="str">
        <f>IF(SALIDAS!AH80=0,"",SALIDAS!AH80)</f>
        <v/>
      </c>
      <c r="AE79" s="62" t="str">
        <f>IF(SALIDAS!AI80=0,"",SALIDAS!AI80)</f>
        <v/>
      </c>
      <c r="AF79" s="62" t="str">
        <f>IF(SALIDAS!AJ80=0,"",SALIDAS!AJ80)</f>
        <v/>
      </c>
      <c r="AG79" s="62" t="str">
        <f>IF(SALIDAS!AK80=0,"",SALIDAS!AK80)</f>
        <v/>
      </c>
      <c r="AH79" s="91" t="str">
        <f>IF(SALIDAS!P80="","NO",SALIDAS!P80)</f>
        <v>NO</v>
      </c>
      <c r="AI79" s="92" t="str">
        <f t="shared" si="41"/>
        <v>SI</v>
      </c>
      <c r="AJ79" s="93" t="str">
        <f t="shared" si="42"/>
        <v>SI</v>
      </c>
      <c r="AK79" s="93" t="str">
        <f t="shared" si="43"/>
        <v>SI</v>
      </c>
      <c r="AL79" s="94" t="str">
        <f t="shared" si="44"/>
        <v>NO</v>
      </c>
      <c r="AM79" s="95" t="str">
        <f t="shared" si="45"/>
        <v/>
      </c>
      <c r="AN79" s="96" t="str">
        <f t="shared" si="35"/>
        <v/>
      </c>
    </row>
    <row r="80" spans="1:41" ht="15">
      <c r="S80" s="61" t="str">
        <f>IF(SALIDAS!S81=0,"",SALIDAS!S81)</f>
        <v/>
      </c>
      <c r="T80" s="62" t="str">
        <f>IF(SALIDAS!T81=0,"",SALIDAS!T81)</f>
        <v/>
      </c>
      <c r="U80" s="62" t="str">
        <f>IF(SALIDAS!U81=0,"",SALIDAS!U81)</f>
        <v/>
      </c>
      <c r="V80" s="62" t="str">
        <f>IF(SALIDAS!V81=0,"",SALIDAS!V81)</f>
        <v/>
      </c>
      <c r="W80" s="62" t="str">
        <f>IF(SALIDAS!W81=0,"",SALIDAS!W81)</f>
        <v/>
      </c>
      <c r="X80" s="61" t="str">
        <f>IF(SALIDAS!Z81=0,"",SALIDAS!Z81)</f>
        <v/>
      </c>
      <c r="Y80" s="63" t="str">
        <f>IF(SALIDAS!AA81=0,"",SALIDAS!AA81)</f>
        <v/>
      </c>
      <c r="Z80" s="63" t="str">
        <f>IF(SALIDAS!AB81=0,"",SALIDAS!AB81)</f>
        <v/>
      </c>
      <c r="AA80" s="63" t="str">
        <f>IF(SALIDAS!AC81=0,"",SALIDAS!AC81)</f>
        <v/>
      </c>
      <c r="AB80" s="63" t="str">
        <f>IF(SALIDAS!AD81=0,"",SALIDAS!AD81)</f>
        <v/>
      </c>
      <c r="AC80" s="61" t="str">
        <f>IF(SALIDAS!AG81=0,"",SALIDAS!AG81)</f>
        <v/>
      </c>
      <c r="AD80" s="62" t="str">
        <f>IF(SALIDAS!AH81=0,"",SALIDAS!AH81)</f>
        <v/>
      </c>
      <c r="AE80" s="62" t="str">
        <f>IF(SALIDAS!AI81=0,"",SALIDAS!AI81)</f>
        <v/>
      </c>
      <c r="AF80" s="62" t="str">
        <f>IF(SALIDAS!AJ81=0,"",SALIDAS!AJ81)</f>
        <v/>
      </c>
      <c r="AG80" s="62" t="str">
        <f>IF(SALIDAS!AK81=0,"",SALIDAS!AK81)</f>
        <v/>
      </c>
      <c r="AH80" s="91" t="str">
        <f>IF(SALIDAS!P81="","NO",SALIDAS!P81)</f>
        <v>NO</v>
      </c>
      <c r="AI80" s="92" t="str">
        <f t="shared" si="41"/>
        <v>SI</v>
      </c>
      <c r="AJ80" s="93" t="str">
        <f t="shared" si="42"/>
        <v>SI</v>
      </c>
      <c r="AK80" s="93" t="str">
        <f t="shared" si="43"/>
        <v>SI</v>
      </c>
      <c r="AL80" s="94" t="str">
        <f t="shared" si="44"/>
        <v>NO</v>
      </c>
      <c r="AM80" s="95" t="str">
        <f t="shared" si="45"/>
        <v/>
      </c>
      <c r="AN80" s="96" t="str">
        <f t="shared" si="35"/>
        <v/>
      </c>
    </row>
    <row r="81" spans="19:40" ht="15">
      <c r="S81" s="61" t="str">
        <f>IF(SALIDAS!S82=0,"",SALIDAS!S82)</f>
        <v/>
      </c>
      <c r="T81" s="62" t="str">
        <f>IF(SALIDAS!T82=0,"",SALIDAS!T82)</f>
        <v/>
      </c>
      <c r="U81" s="62" t="str">
        <f>IF(SALIDAS!U82=0,"",SALIDAS!U82)</f>
        <v/>
      </c>
      <c r="V81" s="62" t="str">
        <f>IF(SALIDAS!V82=0,"",SALIDAS!V82)</f>
        <v/>
      </c>
      <c r="W81" s="62" t="str">
        <f>IF(SALIDAS!W82=0,"",SALIDAS!W82)</f>
        <v/>
      </c>
      <c r="X81" s="61" t="str">
        <f>IF(SALIDAS!Z82=0,"",SALIDAS!Z82)</f>
        <v/>
      </c>
      <c r="Y81" s="63" t="str">
        <f>IF(SALIDAS!AA82=0,"",SALIDAS!AA82)</f>
        <v/>
      </c>
      <c r="Z81" s="63" t="str">
        <f>IF(SALIDAS!AB82=0,"",SALIDAS!AB82)</f>
        <v/>
      </c>
      <c r="AA81" s="63" t="str">
        <f>IF(SALIDAS!AC82=0,"",SALIDAS!AC82)</f>
        <v/>
      </c>
      <c r="AB81" s="63" t="str">
        <f>IF(SALIDAS!AD82=0,"",SALIDAS!AD82)</f>
        <v/>
      </c>
      <c r="AC81" s="61" t="str">
        <f>IF(SALIDAS!AG82=0,"",SALIDAS!AG82)</f>
        <v/>
      </c>
      <c r="AD81" s="62" t="str">
        <f>IF(SALIDAS!AH82=0,"",SALIDAS!AH82)</f>
        <v/>
      </c>
      <c r="AE81" s="62" t="str">
        <f>IF(SALIDAS!AI82=0,"",SALIDAS!AI82)</f>
        <v/>
      </c>
      <c r="AF81" s="62" t="str">
        <f>IF(SALIDAS!AJ82=0,"",SALIDAS!AJ82)</f>
        <v/>
      </c>
      <c r="AG81" s="62" t="str">
        <f>IF(SALIDAS!AK82=0,"",SALIDAS!AK82)</f>
        <v/>
      </c>
      <c r="AH81" s="91" t="str">
        <f>IF(SALIDAS!P82="","NO",SALIDAS!P82)</f>
        <v>NO</v>
      </c>
      <c r="AI81" s="92" t="str">
        <f t="shared" si="41"/>
        <v>SI</v>
      </c>
      <c r="AJ81" s="93" t="str">
        <f t="shared" si="42"/>
        <v>SI</v>
      </c>
      <c r="AK81" s="93" t="str">
        <f t="shared" si="43"/>
        <v>SI</v>
      </c>
      <c r="AL81" s="94" t="str">
        <f t="shared" si="44"/>
        <v>NO</v>
      </c>
      <c r="AM81" s="95" t="str">
        <f t="shared" si="45"/>
        <v/>
      </c>
      <c r="AN81" s="96" t="str">
        <f t="shared" si="35"/>
        <v/>
      </c>
    </row>
    <row r="82" spans="19:40" ht="15">
      <c r="S82" s="61" t="str">
        <f>IF(SALIDAS!S83=0,"",SALIDAS!S83)</f>
        <v/>
      </c>
      <c r="T82" s="62" t="str">
        <f>IF(SALIDAS!T83=0,"",SALIDAS!T83)</f>
        <v/>
      </c>
      <c r="U82" s="62" t="str">
        <f>IF(SALIDAS!U83=0,"",SALIDAS!U83)</f>
        <v/>
      </c>
      <c r="V82" s="62" t="str">
        <f>IF(SALIDAS!V83=0,"",SALIDAS!V83)</f>
        <v/>
      </c>
      <c r="W82" s="62" t="str">
        <f>IF(SALIDAS!W83=0,"",SALIDAS!W83)</f>
        <v/>
      </c>
      <c r="X82" s="61" t="str">
        <f>IF(SALIDAS!Z83=0,"",SALIDAS!Z83)</f>
        <v/>
      </c>
      <c r="Y82" s="63" t="str">
        <f>IF(SALIDAS!AA83=0,"",SALIDAS!AA83)</f>
        <v/>
      </c>
      <c r="Z82" s="63" t="str">
        <f>IF(SALIDAS!AB83=0,"",SALIDAS!AB83)</f>
        <v/>
      </c>
      <c r="AA82" s="63" t="str">
        <f>IF(SALIDAS!AC83=0,"",SALIDAS!AC83)</f>
        <v/>
      </c>
      <c r="AB82" s="63" t="str">
        <f>IF(SALIDAS!AD83=0,"",SALIDAS!AD83)</f>
        <v/>
      </c>
      <c r="AC82" s="61" t="str">
        <f>IF(SALIDAS!AG83=0,"",SALIDAS!AG83)</f>
        <v/>
      </c>
      <c r="AD82" s="62" t="str">
        <f>IF(SALIDAS!AH83=0,"",SALIDAS!AH83)</f>
        <v/>
      </c>
      <c r="AE82" s="62" t="str">
        <f>IF(SALIDAS!AI83=0,"",SALIDAS!AI83)</f>
        <v/>
      </c>
      <c r="AF82" s="62" t="str">
        <f>IF(SALIDAS!AJ83=0,"",SALIDAS!AJ83)</f>
        <v/>
      </c>
      <c r="AG82" s="62" t="str">
        <f>IF(SALIDAS!AK83=0,"",SALIDAS!AK83)</f>
        <v/>
      </c>
      <c r="AH82" s="91" t="str">
        <f>IF(SALIDAS!P83="","NO",SALIDAS!P83)</f>
        <v>NO</v>
      </c>
      <c r="AI82" s="92" t="str">
        <f t="shared" si="41"/>
        <v>SI</v>
      </c>
      <c r="AJ82" s="93" t="str">
        <f t="shared" si="42"/>
        <v>SI</v>
      </c>
      <c r="AK82" s="93" t="str">
        <f t="shared" si="43"/>
        <v>SI</v>
      </c>
      <c r="AL82" s="94" t="str">
        <f t="shared" si="44"/>
        <v>NO</v>
      </c>
      <c r="AM82" s="95" t="str">
        <f t="shared" si="45"/>
        <v/>
      </c>
      <c r="AN82" s="96" t="str">
        <f t="shared" si="35"/>
        <v/>
      </c>
    </row>
    <row r="83" spans="19:40" ht="15">
      <c r="S83" s="61" t="str">
        <f>IF(SALIDAS!S84=0,"",SALIDAS!S84)</f>
        <v/>
      </c>
      <c r="T83" s="62" t="str">
        <f>IF(SALIDAS!T84=0,"",SALIDAS!T84)</f>
        <v/>
      </c>
      <c r="U83" s="62" t="str">
        <f>IF(SALIDAS!U84=0,"",SALIDAS!U84)</f>
        <v/>
      </c>
      <c r="V83" s="62" t="str">
        <f>IF(SALIDAS!V84=0,"",SALIDAS!V84)</f>
        <v/>
      </c>
      <c r="W83" s="62" t="str">
        <f>IF(SALIDAS!W84=0,"",SALIDAS!W84)</f>
        <v/>
      </c>
      <c r="X83" s="61" t="str">
        <f>IF(SALIDAS!Z84=0,"",SALIDAS!Z84)</f>
        <v/>
      </c>
      <c r="Y83" s="63" t="str">
        <f>IF(SALIDAS!AA84=0,"",SALIDAS!AA84)</f>
        <v/>
      </c>
      <c r="Z83" s="63" t="str">
        <f>IF(SALIDAS!AB84=0,"",SALIDAS!AB84)</f>
        <v/>
      </c>
      <c r="AA83" s="63" t="str">
        <f>IF(SALIDAS!AC84=0,"",SALIDAS!AC84)</f>
        <v/>
      </c>
      <c r="AB83" s="63" t="str">
        <f>IF(SALIDAS!AD84=0,"",SALIDAS!AD84)</f>
        <v/>
      </c>
      <c r="AC83" s="61" t="str">
        <f>IF(SALIDAS!AG84=0,"",SALIDAS!AG84)</f>
        <v/>
      </c>
      <c r="AD83" s="62" t="str">
        <f>IF(SALIDAS!AH84=0,"",SALIDAS!AH84)</f>
        <v/>
      </c>
      <c r="AE83" s="62" t="str">
        <f>IF(SALIDAS!AI84=0,"",SALIDAS!AI84)</f>
        <v/>
      </c>
      <c r="AF83" s="62" t="str">
        <f>IF(SALIDAS!AJ84=0,"",SALIDAS!AJ84)</f>
        <v/>
      </c>
      <c r="AG83" s="62" t="str">
        <f>IF(SALIDAS!AK84=0,"",SALIDAS!AK84)</f>
        <v/>
      </c>
      <c r="AH83" s="91" t="str">
        <f>IF(SALIDAS!P84="","NO",SALIDAS!P84)</f>
        <v>NO</v>
      </c>
      <c r="AI83" s="92" t="str">
        <f t="shared" si="41"/>
        <v>SI</v>
      </c>
      <c r="AJ83" s="93" t="str">
        <f t="shared" si="42"/>
        <v>SI</v>
      </c>
      <c r="AK83" s="93" t="str">
        <f t="shared" si="43"/>
        <v>SI</v>
      </c>
      <c r="AL83" s="94" t="str">
        <f t="shared" si="44"/>
        <v>NO</v>
      </c>
      <c r="AM83" s="95" t="str">
        <f t="shared" si="45"/>
        <v/>
      </c>
      <c r="AN83" s="96" t="str">
        <f t="shared" si="35"/>
        <v/>
      </c>
    </row>
    <row r="84" spans="19:40" ht="15">
      <c r="S84" s="61" t="str">
        <f>IF(SALIDAS!S85=0,"",SALIDAS!S85)</f>
        <v/>
      </c>
      <c r="T84" s="62" t="str">
        <f>IF(SALIDAS!T85=0,"",SALIDAS!T85)</f>
        <v/>
      </c>
      <c r="U84" s="62" t="str">
        <f>IF(SALIDAS!U85=0,"",SALIDAS!U85)</f>
        <v/>
      </c>
      <c r="V84" s="62" t="str">
        <f>IF(SALIDAS!V85=0,"",SALIDAS!V85)</f>
        <v/>
      </c>
      <c r="W84" s="62" t="str">
        <f>IF(SALIDAS!W85=0,"",SALIDAS!W85)</f>
        <v/>
      </c>
      <c r="X84" s="61" t="str">
        <f>IF(SALIDAS!Z85=0,"",SALIDAS!Z85)</f>
        <v/>
      </c>
      <c r="Y84" s="63" t="str">
        <f>IF(SALIDAS!AA85=0,"",SALIDAS!AA85)</f>
        <v/>
      </c>
      <c r="Z84" s="63" t="str">
        <f>IF(SALIDAS!AB85=0,"",SALIDAS!AB85)</f>
        <v/>
      </c>
      <c r="AA84" s="63" t="str">
        <f>IF(SALIDAS!AC85=0,"",SALIDAS!AC85)</f>
        <v/>
      </c>
      <c r="AB84" s="63" t="str">
        <f>IF(SALIDAS!AD85=0,"",SALIDAS!AD85)</f>
        <v/>
      </c>
      <c r="AC84" s="61" t="str">
        <f>IF(SALIDAS!AG85=0,"",SALIDAS!AG85)</f>
        <v/>
      </c>
      <c r="AD84" s="62" t="str">
        <f>IF(SALIDAS!AH85=0,"",SALIDAS!AH85)</f>
        <v/>
      </c>
      <c r="AE84" s="62" t="str">
        <f>IF(SALIDAS!AI85=0,"",SALIDAS!AI85)</f>
        <v/>
      </c>
      <c r="AF84" s="62" t="str">
        <f>IF(SALIDAS!AJ85=0,"",SALIDAS!AJ85)</f>
        <v/>
      </c>
      <c r="AG84" s="62" t="str">
        <f>IF(SALIDAS!AK85=0,"",SALIDAS!AK85)</f>
        <v/>
      </c>
      <c r="AH84" s="91" t="str">
        <f>IF(SALIDAS!P85="","NO",SALIDAS!P85)</f>
        <v>NO</v>
      </c>
      <c r="AI84" s="92" t="str">
        <f t="shared" si="41"/>
        <v>SI</v>
      </c>
      <c r="AJ84" s="93" t="str">
        <f t="shared" si="42"/>
        <v>SI</v>
      </c>
      <c r="AK84" s="93" t="str">
        <f t="shared" si="43"/>
        <v>SI</v>
      </c>
      <c r="AL84" s="94" t="str">
        <f t="shared" si="44"/>
        <v>NO</v>
      </c>
      <c r="AM84" s="95" t="str">
        <f t="shared" si="45"/>
        <v/>
      </c>
      <c r="AN84" s="96" t="str">
        <f t="shared" si="35"/>
        <v/>
      </c>
    </row>
    <row r="85" spans="19:40" ht="15">
      <c r="S85" s="61" t="str">
        <f>IF(SALIDAS!S86=0,"",SALIDAS!S86)</f>
        <v/>
      </c>
      <c r="T85" s="62" t="str">
        <f>IF(SALIDAS!T86=0,"",SALIDAS!T86)</f>
        <v/>
      </c>
      <c r="U85" s="62" t="str">
        <f>IF(SALIDAS!U86=0,"",SALIDAS!U86)</f>
        <v/>
      </c>
      <c r="V85" s="62" t="str">
        <f>IF(SALIDAS!V86=0,"",SALIDAS!V86)</f>
        <v/>
      </c>
      <c r="W85" s="62" t="str">
        <f>IF(SALIDAS!W86=0,"",SALIDAS!W86)</f>
        <v/>
      </c>
      <c r="X85" s="61" t="str">
        <f>IF(SALIDAS!Z86=0,"",SALIDAS!Z86)</f>
        <v/>
      </c>
      <c r="Y85" s="63" t="str">
        <f>IF(SALIDAS!AA86=0,"",SALIDAS!AA86)</f>
        <v/>
      </c>
      <c r="Z85" s="63" t="str">
        <f>IF(SALIDAS!AB86=0,"",SALIDAS!AB86)</f>
        <v/>
      </c>
      <c r="AA85" s="63" t="str">
        <f>IF(SALIDAS!AC86=0,"",SALIDAS!AC86)</f>
        <v/>
      </c>
      <c r="AB85" s="63" t="str">
        <f>IF(SALIDAS!AD86=0,"",SALIDAS!AD86)</f>
        <v/>
      </c>
      <c r="AC85" s="61" t="str">
        <f>IF(SALIDAS!AG86=0,"",SALIDAS!AG86)</f>
        <v/>
      </c>
      <c r="AD85" s="62" t="str">
        <f>IF(SALIDAS!AH86=0,"",SALIDAS!AH86)</f>
        <v/>
      </c>
      <c r="AE85" s="62" t="str">
        <f>IF(SALIDAS!AI86=0,"",SALIDAS!AI86)</f>
        <v/>
      </c>
      <c r="AF85" s="62" t="str">
        <f>IF(SALIDAS!AJ86=0,"",SALIDAS!AJ86)</f>
        <v/>
      </c>
      <c r="AG85" s="62" t="str">
        <f>IF(SALIDAS!AK86=0,"",SALIDAS!AK86)</f>
        <v/>
      </c>
      <c r="AH85" s="91" t="str">
        <f>IF(SALIDAS!P86="","NO",SALIDAS!P86)</f>
        <v>NO</v>
      </c>
      <c r="AI85" s="92" t="str">
        <f t="shared" si="41"/>
        <v>SI</v>
      </c>
      <c r="AJ85" s="93" t="str">
        <f t="shared" si="42"/>
        <v>SI</v>
      </c>
      <c r="AK85" s="93" t="str">
        <f t="shared" si="43"/>
        <v>SI</v>
      </c>
      <c r="AL85" s="94" t="str">
        <f t="shared" si="44"/>
        <v>NO</v>
      </c>
      <c r="AM85" s="95" t="str">
        <f t="shared" si="45"/>
        <v/>
      </c>
      <c r="AN85" s="96" t="str">
        <f t="shared" si="35"/>
        <v/>
      </c>
    </row>
    <row r="86" spans="19:40" ht="15">
      <c r="S86" s="61" t="str">
        <f>IF(SALIDAS!S87=0,"",SALIDAS!S87)</f>
        <v/>
      </c>
      <c r="T86" s="62" t="str">
        <f>IF(SALIDAS!T87=0,"",SALIDAS!T87)</f>
        <v/>
      </c>
      <c r="U86" s="62" t="str">
        <f>IF(SALIDAS!U87=0,"",SALIDAS!U87)</f>
        <v/>
      </c>
      <c r="V86" s="62" t="str">
        <f>IF(SALIDAS!V87=0,"",SALIDAS!V87)</f>
        <v/>
      </c>
      <c r="W86" s="62" t="str">
        <f>IF(SALIDAS!W87=0,"",SALIDAS!W87)</f>
        <v/>
      </c>
      <c r="X86" s="61" t="str">
        <f>IF(SALIDAS!Z87=0,"",SALIDAS!Z87)</f>
        <v/>
      </c>
      <c r="Y86" s="63" t="str">
        <f>IF(SALIDAS!AA87=0,"",SALIDAS!AA87)</f>
        <v/>
      </c>
      <c r="Z86" s="63" t="str">
        <f>IF(SALIDAS!AB87=0,"",SALIDAS!AB87)</f>
        <v/>
      </c>
      <c r="AA86" s="63" t="str">
        <f>IF(SALIDAS!AC87=0,"",SALIDAS!AC87)</f>
        <v/>
      </c>
      <c r="AB86" s="63" t="str">
        <f>IF(SALIDAS!AD87=0,"",SALIDAS!AD87)</f>
        <v/>
      </c>
      <c r="AC86" s="61" t="str">
        <f>IF(SALIDAS!AG87=0,"",SALIDAS!AG87)</f>
        <v/>
      </c>
      <c r="AD86" s="62" t="str">
        <f>IF(SALIDAS!AH87=0,"",SALIDAS!AH87)</f>
        <v/>
      </c>
      <c r="AE86" s="62" t="str">
        <f>IF(SALIDAS!AI87=0,"",SALIDAS!AI87)</f>
        <v/>
      </c>
      <c r="AF86" s="62" t="str">
        <f>IF(SALIDAS!AJ87=0,"",SALIDAS!AJ87)</f>
        <v/>
      </c>
      <c r="AG86" s="62" t="str">
        <f>IF(SALIDAS!AK87=0,"",SALIDAS!AK87)</f>
        <v/>
      </c>
      <c r="AH86" s="91" t="str">
        <f>IF(SALIDAS!P87="","NO",SALIDAS!P87)</f>
        <v>NO</v>
      </c>
      <c r="AI86" s="92" t="str">
        <f t="shared" si="41"/>
        <v>SI</v>
      </c>
      <c r="AJ86" s="93" t="str">
        <f t="shared" si="42"/>
        <v>SI</v>
      </c>
      <c r="AK86" s="93" t="str">
        <f t="shared" si="43"/>
        <v>SI</v>
      </c>
      <c r="AL86" s="94" t="str">
        <f t="shared" si="44"/>
        <v>NO</v>
      </c>
      <c r="AM86" s="95" t="str">
        <f t="shared" si="45"/>
        <v/>
      </c>
      <c r="AN86" s="96" t="str">
        <f t="shared" si="35"/>
        <v/>
      </c>
    </row>
    <row r="87" spans="19:40" ht="15">
      <c r="S87" s="61" t="str">
        <f>IF(SALIDAS!S88=0,"",SALIDAS!S88)</f>
        <v/>
      </c>
      <c r="T87" s="62" t="str">
        <f>IF(SALIDAS!T88=0,"",SALIDAS!T88)</f>
        <v/>
      </c>
      <c r="U87" s="62" t="str">
        <f>IF(SALIDAS!U88=0,"",SALIDAS!U88)</f>
        <v/>
      </c>
      <c r="V87" s="62" t="str">
        <f>IF(SALIDAS!V88=0,"",SALIDAS!V88)</f>
        <v/>
      </c>
      <c r="W87" s="62" t="str">
        <f>IF(SALIDAS!W88=0,"",SALIDAS!W88)</f>
        <v/>
      </c>
      <c r="X87" s="61" t="str">
        <f>IF(SALIDAS!Z88=0,"",SALIDAS!Z88)</f>
        <v/>
      </c>
      <c r="Y87" s="63" t="str">
        <f>IF(SALIDAS!AA88=0,"",SALIDAS!AA88)</f>
        <v/>
      </c>
      <c r="Z87" s="63" t="str">
        <f>IF(SALIDAS!AB88=0,"",SALIDAS!AB88)</f>
        <v/>
      </c>
      <c r="AA87" s="63" t="str">
        <f>IF(SALIDAS!AC88=0,"",SALIDAS!AC88)</f>
        <v/>
      </c>
      <c r="AB87" s="63" t="str">
        <f>IF(SALIDAS!AD88=0,"",SALIDAS!AD88)</f>
        <v/>
      </c>
      <c r="AC87" s="61" t="str">
        <f>IF(SALIDAS!AG88=0,"",SALIDAS!AG88)</f>
        <v/>
      </c>
      <c r="AD87" s="62" t="str">
        <f>IF(SALIDAS!AH88=0,"",SALIDAS!AH88)</f>
        <v/>
      </c>
      <c r="AE87" s="62" t="str">
        <f>IF(SALIDAS!AI88=0,"",SALIDAS!AI88)</f>
        <v/>
      </c>
      <c r="AF87" s="62" t="str">
        <f>IF(SALIDAS!AJ88=0,"",SALIDAS!AJ88)</f>
        <v/>
      </c>
      <c r="AG87" s="62" t="str">
        <f>IF(SALIDAS!AK88=0,"",SALIDAS!AK88)</f>
        <v/>
      </c>
      <c r="AH87" s="91" t="str">
        <f>IF(SALIDAS!P88="","NO",SALIDAS!P88)</f>
        <v>NO</v>
      </c>
      <c r="AI87" s="92" t="str">
        <f t="shared" si="41"/>
        <v>SI</v>
      </c>
      <c r="AJ87" s="93" t="str">
        <f t="shared" si="42"/>
        <v>SI</v>
      </c>
      <c r="AK87" s="93" t="str">
        <f t="shared" si="43"/>
        <v>SI</v>
      </c>
      <c r="AL87" s="94" t="str">
        <f t="shared" si="44"/>
        <v>NO</v>
      </c>
      <c r="AM87" s="95" t="str">
        <f t="shared" si="45"/>
        <v/>
      </c>
      <c r="AN87" s="96" t="str">
        <f t="shared" si="35"/>
        <v/>
      </c>
    </row>
    <row r="88" spans="19:40" ht="15">
      <c r="S88" s="61" t="str">
        <f>IF(SALIDAS!S89=0,"",SALIDAS!S89)</f>
        <v/>
      </c>
      <c r="T88" s="62" t="str">
        <f>IF(SALIDAS!T89=0,"",SALIDAS!T89)</f>
        <v/>
      </c>
      <c r="U88" s="62" t="str">
        <f>IF(SALIDAS!U89=0,"",SALIDAS!U89)</f>
        <v/>
      </c>
      <c r="V88" s="62" t="str">
        <f>IF(SALIDAS!V89=0,"",SALIDAS!V89)</f>
        <v/>
      </c>
      <c r="W88" s="62" t="str">
        <f>IF(SALIDAS!W89=0,"",SALIDAS!W89)</f>
        <v/>
      </c>
      <c r="X88" s="61" t="str">
        <f>IF(SALIDAS!Z89=0,"",SALIDAS!Z89)</f>
        <v/>
      </c>
      <c r="Y88" s="63" t="str">
        <f>IF(SALIDAS!AA89=0,"",SALIDAS!AA89)</f>
        <v/>
      </c>
      <c r="Z88" s="63" t="str">
        <f>IF(SALIDAS!AB89=0,"",SALIDAS!AB89)</f>
        <v/>
      </c>
      <c r="AA88" s="63" t="str">
        <f>IF(SALIDAS!AC89=0,"",SALIDAS!AC89)</f>
        <v/>
      </c>
      <c r="AB88" s="63" t="str">
        <f>IF(SALIDAS!AD89=0,"",SALIDAS!AD89)</f>
        <v/>
      </c>
      <c r="AC88" s="61" t="str">
        <f>IF(SALIDAS!AG89=0,"",SALIDAS!AG89)</f>
        <v/>
      </c>
      <c r="AD88" s="62" t="str">
        <f>IF(SALIDAS!AH89=0,"",SALIDAS!AH89)</f>
        <v/>
      </c>
      <c r="AE88" s="62" t="str">
        <f>IF(SALIDAS!AI89=0,"",SALIDAS!AI89)</f>
        <v/>
      </c>
      <c r="AF88" s="62" t="str">
        <f>IF(SALIDAS!AJ89=0,"",SALIDAS!AJ89)</f>
        <v/>
      </c>
      <c r="AG88" s="62" t="str">
        <f>IF(SALIDAS!AK89=0,"",SALIDAS!AK89)</f>
        <v/>
      </c>
      <c r="AH88" s="91" t="str">
        <f>IF(SALIDAS!P89="","NO",SALIDAS!P89)</f>
        <v>NO</v>
      </c>
      <c r="AI88" s="92" t="str">
        <f t="shared" si="41"/>
        <v>SI</v>
      </c>
      <c r="AJ88" s="93" t="str">
        <f t="shared" si="42"/>
        <v>SI</v>
      </c>
      <c r="AK88" s="93" t="str">
        <f t="shared" si="43"/>
        <v>SI</v>
      </c>
      <c r="AL88" s="94" t="str">
        <f t="shared" si="44"/>
        <v>NO</v>
      </c>
      <c r="AM88" s="95" t="str">
        <f t="shared" si="45"/>
        <v/>
      </c>
      <c r="AN88" s="96" t="str">
        <f t="shared" si="35"/>
        <v/>
      </c>
    </row>
    <row r="89" spans="19:40" ht="15">
      <c r="S89" s="61" t="str">
        <f>IF(SALIDAS!S90=0,"",SALIDAS!S90)</f>
        <v/>
      </c>
      <c r="T89" s="62" t="str">
        <f>IF(SALIDAS!T90=0,"",SALIDAS!T90)</f>
        <v/>
      </c>
      <c r="U89" s="62" t="str">
        <f>IF(SALIDAS!U90=0,"",SALIDAS!U90)</f>
        <v/>
      </c>
      <c r="V89" s="62" t="str">
        <f>IF(SALIDAS!V90=0,"",SALIDAS!V90)</f>
        <v/>
      </c>
      <c r="W89" s="62" t="str">
        <f>IF(SALIDAS!W90=0,"",SALIDAS!W90)</f>
        <v/>
      </c>
      <c r="X89" s="61" t="str">
        <f>IF(SALIDAS!Z90=0,"",SALIDAS!Z90)</f>
        <v/>
      </c>
      <c r="Y89" s="63" t="str">
        <f>IF(SALIDAS!AA90=0,"",SALIDAS!AA90)</f>
        <v/>
      </c>
      <c r="Z89" s="63" t="str">
        <f>IF(SALIDAS!AB90=0,"",SALIDAS!AB90)</f>
        <v/>
      </c>
      <c r="AA89" s="63" t="str">
        <f>IF(SALIDAS!AC90=0,"",SALIDAS!AC90)</f>
        <v/>
      </c>
      <c r="AB89" s="63" t="str">
        <f>IF(SALIDAS!AD90=0,"",SALIDAS!AD90)</f>
        <v/>
      </c>
      <c r="AC89" s="61" t="str">
        <f>IF(SALIDAS!AG90=0,"",SALIDAS!AG90)</f>
        <v/>
      </c>
      <c r="AD89" s="62" t="str">
        <f>IF(SALIDAS!AH90=0,"",SALIDAS!AH90)</f>
        <v/>
      </c>
      <c r="AE89" s="62" t="str">
        <f>IF(SALIDAS!AI90=0,"",SALIDAS!AI90)</f>
        <v/>
      </c>
      <c r="AF89" s="62" t="str">
        <f>IF(SALIDAS!AJ90=0,"",SALIDAS!AJ90)</f>
        <v/>
      </c>
      <c r="AG89" s="62" t="str">
        <f>IF(SALIDAS!AK90=0,"",SALIDAS!AK90)</f>
        <v/>
      </c>
      <c r="AH89" s="91" t="str">
        <f>IF(SALIDAS!P90="","NO",SALIDAS!P90)</f>
        <v>NO</v>
      </c>
      <c r="AI89" s="92" t="str">
        <f t="shared" si="41"/>
        <v>SI</v>
      </c>
      <c r="AJ89" s="93" t="str">
        <f t="shared" si="42"/>
        <v>SI</v>
      </c>
      <c r="AK89" s="93" t="str">
        <f t="shared" si="43"/>
        <v>SI</v>
      </c>
      <c r="AL89" s="94" t="str">
        <f t="shared" si="44"/>
        <v>NO</v>
      </c>
      <c r="AM89" s="95" t="str">
        <f t="shared" si="45"/>
        <v/>
      </c>
      <c r="AN89" s="96" t="str">
        <f t="shared" si="35"/>
        <v/>
      </c>
    </row>
    <row r="90" spans="19:40" ht="15">
      <c r="S90" s="61" t="str">
        <f>IF(SALIDAS!S91=0,"",SALIDAS!S91)</f>
        <v/>
      </c>
      <c r="T90" s="62" t="str">
        <f>IF(SALIDAS!T91=0,"",SALIDAS!T91)</f>
        <v/>
      </c>
      <c r="U90" s="62" t="str">
        <f>IF(SALIDAS!U91=0,"",SALIDAS!U91)</f>
        <v/>
      </c>
      <c r="V90" s="62" t="str">
        <f>IF(SALIDAS!V91=0,"",SALIDAS!V91)</f>
        <v/>
      </c>
      <c r="W90" s="62" t="str">
        <f>IF(SALIDAS!W91=0,"",SALIDAS!W91)</f>
        <v/>
      </c>
      <c r="X90" s="61" t="str">
        <f>IF(SALIDAS!Z91=0,"",SALIDAS!Z91)</f>
        <v/>
      </c>
      <c r="Y90" s="63" t="str">
        <f>IF(SALIDAS!AA91=0,"",SALIDAS!AA91)</f>
        <v/>
      </c>
      <c r="Z90" s="63" t="str">
        <f>IF(SALIDAS!AB91=0,"",SALIDAS!AB91)</f>
        <v/>
      </c>
      <c r="AA90" s="63" t="str">
        <f>IF(SALIDAS!AC91=0,"",SALIDAS!AC91)</f>
        <v/>
      </c>
      <c r="AB90" s="63" t="str">
        <f>IF(SALIDAS!AD91=0,"",SALIDAS!AD91)</f>
        <v/>
      </c>
      <c r="AC90" s="61" t="str">
        <f>IF(SALIDAS!AG91=0,"",SALIDAS!AG91)</f>
        <v/>
      </c>
      <c r="AD90" s="62" t="str">
        <f>IF(SALIDAS!AH91=0,"",SALIDAS!AH91)</f>
        <v/>
      </c>
      <c r="AE90" s="62" t="str">
        <f>IF(SALIDAS!AI91=0,"",SALIDAS!AI91)</f>
        <v/>
      </c>
      <c r="AF90" s="62" t="str">
        <f>IF(SALIDAS!AJ91=0,"",SALIDAS!AJ91)</f>
        <v/>
      </c>
      <c r="AG90" s="62" t="str">
        <f>IF(SALIDAS!AK91=0,"",SALIDAS!AK91)</f>
        <v/>
      </c>
      <c r="AH90" s="91" t="str">
        <f>IF(SALIDAS!P91="","NO",SALIDAS!P91)</f>
        <v>NO</v>
      </c>
      <c r="AI90" s="92" t="str">
        <f t="shared" si="41"/>
        <v>SI</v>
      </c>
      <c r="AJ90" s="93" t="str">
        <f t="shared" si="42"/>
        <v>SI</v>
      </c>
      <c r="AK90" s="93" t="str">
        <f t="shared" si="43"/>
        <v>SI</v>
      </c>
      <c r="AL90" s="94" t="str">
        <f t="shared" si="44"/>
        <v>NO</v>
      </c>
      <c r="AM90" s="95" t="str">
        <f t="shared" si="45"/>
        <v/>
      </c>
      <c r="AN90" s="96" t="str">
        <f t="shared" si="35"/>
        <v/>
      </c>
    </row>
    <row r="91" spans="19:40" ht="15">
      <c r="S91" s="61" t="str">
        <f>IF(SALIDAS!S92=0,"",SALIDAS!S92)</f>
        <v/>
      </c>
      <c r="T91" s="62" t="str">
        <f>IF(SALIDAS!T92=0,"",SALIDAS!T92)</f>
        <v/>
      </c>
      <c r="U91" s="62" t="str">
        <f>IF(SALIDAS!U92=0,"",SALIDAS!U92)</f>
        <v/>
      </c>
      <c r="V91" s="62" t="str">
        <f>IF(SALIDAS!V92=0,"",SALIDAS!V92)</f>
        <v/>
      </c>
      <c r="W91" s="62" t="str">
        <f>IF(SALIDAS!W92=0,"",SALIDAS!W92)</f>
        <v/>
      </c>
      <c r="X91" s="61" t="str">
        <f>IF(SALIDAS!Z92=0,"",SALIDAS!Z92)</f>
        <v/>
      </c>
      <c r="Y91" s="63" t="str">
        <f>IF(SALIDAS!AA92=0,"",SALIDAS!AA92)</f>
        <v/>
      </c>
      <c r="Z91" s="63" t="str">
        <f>IF(SALIDAS!AB92=0,"",SALIDAS!AB92)</f>
        <v/>
      </c>
      <c r="AA91" s="63" t="str">
        <f>IF(SALIDAS!AC92=0,"",SALIDAS!AC92)</f>
        <v/>
      </c>
      <c r="AB91" s="63" t="str">
        <f>IF(SALIDAS!AD92=0,"",SALIDAS!AD92)</f>
        <v/>
      </c>
      <c r="AC91" s="61" t="str">
        <f>IF(SALIDAS!AG92=0,"",SALIDAS!AG92)</f>
        <v/>
      </c>
      <c r="AD91" s="62" t="str">
        <f>IF(SALIDAS!AH92=0,"",SALIDAS!AH92)</f>
        <v/>
      </c>
      <c r="AE91" s="62" t="str">
        <f>IF(SALIDAS!AI92=0,"",SALIDAS!AI92)</f>
        <v/>
      </c>
      <c r="AF91" s="62" t="str">
        <f>IF(SALIDAS!AJ92=0,"",SALIDAS!AJ92)</f>
        <v/>
      </c>
      <c r="AG91" s="62" t="str">
        <f>IF(SALIDAS!AK92=0,"",SALIDAS!AK92)</f>
        <v/>
      </c>
      <c r="AH91" s="91" t="str">
        <f>IF(SALIDAS!P92="","NO",SALIDAS!P92)</f>
        <v>NO</v>
      </c>
      <c r="AI91" s="92" t="str">
        <f t="shared" si="41"/>
        <v>SI</v>
      </c>
      <c r="AJ91" s="93" t="str">
        <f t="shared" si="42"/>
        <v>SI</v>
      </c>
      <c r="AK91" s="93" t="str">
        <f t="shared" si="43"/>
        <v>SI</v>
      </c>
      <c r="AL91" s="94" t="str">
        <f t="shared" si="44"/>
        <v>NO</v>
      </c>
      <c r="AM91" s="95" t="str">
        <f t="shared" si="45"/>
        <v/>
      </c>
      <c r="AN91" s="96" t="str">
        <f t="shared" si="35"/>
        <v/>
      </c>
    </row>
    <row r="92" spans="19:40" ht="15">
      <c r="S92" s="61" t="str">
        <f>IF(SALIDAS!S93=0,"",SALIDAS!S93)</f>
        <v/>
      </c>
      <c r="T92" s="62" t="str">
        <f>IF(SALIDAS!T93=0,"",SALIDAS!T93)</f>
        <v/>
      </c>
      <c r="U92" s="62" t="str">
        <f>IF(SALIDAS!U93=0,"",SALIDAS!U93)</f>
        <v/>
      </c>
      <c r="V92" s="62" t="str">
        <f>IF(SALIDAS!V93=0,"",SALIDAS!V93)</f>
        <v/>
      </c>
      <c r="W92" s="62" t="str">
        <f>IF(SALIDAS!W93=0,"",SALIDAS!W93)</f>
        <v/>
      </c>
      <c r="X92" s="61" t="str">
        <f>IF(SALIDAS!Z93=0,"",SALIDAS!Z93)</f>
        <v/>
      </c>
      <c r="Y92" s="63" t="str">
        <f>IF(SALIDAS!AA93=0,"",SALIDAS!AA93)</f>
        <v/>
      </c>
      <c r="Z92" s="63" t="str">
        <f>IF(SALIDAS!AB93=0,"",SALIDAS!AB93)</f>
        <v/>
      </c>
      <c r="AA92" s="63" t="str">
        <f>IF(SALIDAS!AC93=0,"",SALIDAS!AC93)</f>
        <v/>
      </c>
      <c r="AB92" s="63" t="str">
        <f>IF(SALIDAS!AD93=0,"",SALIDAS!AD93)</f>
        <v/>
      </c>
      <c r="AC92" s="61" t="str">
        <f>IF(SALIDAS!AG93=0,"",SALIDAS!AG93)</f>
        <v/>
      </c>
      <c r="AD92" s="62" t="str">
        <f>IF(SALIDAS!AH93=0,"",SALIDAS!AH93)</f>
        <v/>
      </c>
      <c r="AE92" s="62" t="str">
        <f>IF(SALIDAS!AI93=0,"",SALIDAS!AI93)</f>
        <v/>
      </c>
      <c r="AF92" s="62" t="str">
        <f>IF(SALIDAS!AJ93=0,"",SALIDAS!AJ93)</f>
        <v/>
      </c>
      <c r="AG92" s="62" t="str">
        <f>IF(SALIDAS!AK93=0,"",SALIDAS!AK93)</f>
        <v/>
      </c>
      <c r="AH92" s="91" t="str">
        <f>IF(SALIDAS!P93="","NO",SALIDAS!P93)</f>
        <v>NO</v>
      </c>
      <c r="AI92" s="92" t="str">
        <f t="shared" si="41"/>
        <v>SI</v>
      </c>
      <c r="AJ92" s="93" t="str">
        <f t="shared" si="42"/>
        <v>SI</v>
      </c>
      <c r="AK92" s="93" t="str">
        <f t="shared" si="43"/>
        <v>SI</v>
      </c>
      <c r="AL92" s="94" t="str">
        <f t="shared" si="44"/>
        <v>NO</v>
      </c>
      <c r="AM92" s="95" t="str">
        <f t="shared" si="45"/>
        <v/>
      </c>
      <c r="AN92" s="96" t="str">
        <f t="shared" si="35"/>
        <v/>
      </c>
    </row>
    <row r="93" spans="19:40" ht="15">
      <c r="S93" s="61" t="str">
        <f>IF(SALIDAS!S94=0,"",SALIDAS!S94)</f>
        <v/>
      </c>
      <c r="T93" s="62" t="str">
        <f>IF(SALIDAS!T94=0,"",SALIDAS!T94)</f>
        <v/>
      </c>
      <c r="U93" s="62" t="str">
        <f>IF(SALIDAS!U94=0,"",SALIDAS!U94)</f>
        <v/>
      </c>
      <c r="V93" s="62" t="str">
        <f>IF(SALIDAS!V94=0,"",SALIDAS!V94)</f>
        <v/>
      </c>
      <c r="W93" s="62" t="str">
        <f>IF(SALIDAS!W94=0,"",SALIDAS!W94)</f>
        <v/>
      </c>
      <c r="X93" s="61" t="str">
        <f>IF(SALIDAS!Z94=0,"",SALIDAS!Z94)</f>
        <v/>
      </c>
      <c r="Y93" s="63" t="str">
        <f>IF(SALIDAS!AA94=0,"",SALIDAS!AA94)</f>
        <v/>
      </c>
      <c r="Z93" s="63" t="str">
        <f>IF(SALIDAS!AB94=0,"",SALIDAS!AB94)</f>
        <v/>
      </c>
      <c r="AA93" s="63" t="str">
        <f>IF(SALIDAS!AC94=0,"",SALIDAS!AC94)</f>
        <v/>
      </c>
      <c r="AB93" s="63" t="str">
        <f>IF(SALIDAS!AD94=0,"",SALIDAS!AD94)</f>
        <v/>
      </c>
      <c r="AC93" s="61" t="str">
        <f>IF(SALIDAS!AG94=0,"",SALIDAS!AG94)</f>
        <v/>
      </c>
      <c r="AD93" s="62" t="str">
        <f>IF(SALIDAS!AH94=0,"",SALIDAS!AH94)</f>
        <v/>
      </c>
      <c r="AE93" s="62" t="str">
        <f>IF(SALIDAS!AI94=0,"",SALIDAS!AI94)</f>
        <v/>
      </c>
      <c r="AF93" s="62" t="str">
        <f>IF(SALIDAS!AJ94=0,"",SALIDAS!AJ94)</f>
        <v/>
      </c>
      <c r="AG93" s="62" t="str">
        <f>IF(SALIDAS!AK94=0,"",SALIDAS!AK94)</f>
        <v/>
      </c>
      <c r="AH93" s="91" t="str">
        <f>IF(SALIDAS!P94="","NO",SALIDAS!P94)</f>
        <v>NO</v>
      </c>
      <c r="AI93" s="92" t="str">
        <f t="shared" si="41"/>
        <v>SI</v>
      </c>
      <c r="AJ93" s="93" t="str">
        <f t="shared" si="42"/>
        <v>SI</v>
      </c>
      <c r="AK93" s="93" t="str">
        <f t="shared" si="43"/>
        <v>SI</v>
      </c>
      <c r="AL93" s="94" t="str">
        <f t="shared" si="44"/>
        <v>NO</v>
      </c>
      <c r="AM93" s="95" t="str">
        <f t="shared" si="45"/>
        <v/>
      </c>
      <c r="AN93" s="96" t="str">
        <f t="shared" si="35"/>
        <v/>
      </c>
    </row>
    <row r="94" spans="19:40" ht="15">
      <c r="S94" s="61" t="str">
        <f>IF(SALIDAS!S95=0,"",SALIDAS!S95)</f>
        <v/>
      </c>
      <c r="T94" s="62" t="str">
        <f>IF(SALIDAS!T95=0,"",SALIDAS!T95)</f>
        <v/>
      </c>
      <c r="U94" s="62" t="str">
        <f>IF(SALIDAS!U95=0,"",SALIDAS!U95)</f>
        <v/>
      </c>
      <c r="V94" s="62" t="str">
        <f>IF(SALIDAS!V95=0,"",SALIDAS!V95)</f>
        <v/>
      </c>
      <c r="W94" s="62" t="str">
        <f>IF(SALIDAS!W95=0,"",SALIDAS!W95)</f>
        <v/>
      </c>
      <c r="X94" s="61" t="str">
        <f>IF(SALIDAS!Z95=0,"",SALIDAS!Z95)</f>
        <v/>
      </c>
      <c r="Y94" s="63" t="str">
        <f>IF(SALIDAS!AA95=0,"",SALIDAS!AA95)</f>
        <v/>
      </c>
      <c r="Z94" s="63" t="str">
        <f>IF(SALIDAS!AB95=0,"",SALIDAS!AB95)</f>
        <v/>
      </c>
      <c r="AA94" s="63" t="str">
        <f>IF(SALIDAS!AC95=0,"",SALIDAS!AC95)</f>
        <v/>
      </c>
      <c r="AB94" s="63" t="str">
        <f>IF(SALIDAS!AD95=0,"",SALIDAS!AD95)</f>
        <v/>
      </c>
      <c r="AC94" s="61" t="str">
        <f>IF(SALIDAS!AG95=0,"",SALIDAS!AG95)</f>
        <v/>
      </c>
      <c r="AD94" s="62" t="str">
        <f>IF(SALIDAS!AH95=0,"",SALIDAS!AH95)</f>
        <v/>
      </c>
      <c r="AE94" s="62" t="str">
        <f>IF(SALIDAS!AI95=0,"",SALIDAS!AI95)</f>
        <v/>
      </c>
      <c r="AF94" s="62" t="str">
        <f>IF(SALIDAS!AJ95=0,"",SALIDAS!AJ95)</f>
        <v/>
      </c>
      <c r="AG94" s="62" t="str">
        <f>IF(SALIDAS!AK95=0,"",SALIDAS!AK95)</f>
        <v/>
      </c>
      <c r="AH94" s="91" t="str">
        <f>IF(SALIDAS!P95="","NO",SALIDAS!P95)</f>
        <v>NO</v>
      </c>
      <c r="AI94" s="92" t="str">
        <f t="shared" si="41"/>
        <v>SI</v>
      </c>
      <c r="AJ94" s="93" t="str">
        <f t="shared" si="42"/>
        <v>SI</v>
      </c>
      <c r="AK94" s="93" t="str">
        <f t="shared" si="43"/>
        <v>SI</v>
      </c>
      <c r="AL94" s="94" t="str">
        <f t="shared" si="44"/>
        <v>NO</v>
      </c>
      <c r="AM94" s="95" t="str">
        <f t="shared" si="45"/>
        <v/>
      </c>
      <c r="AN94" s="96" t="str">
        <f t="shared" si="35"/>
        <v/>
      </c>
    </row>
    <row r="95" spans="19:40" ht="15">
      <c r="S95" s="61" t="str">
        <f>IF(SALIDAS!S96=0,"",SALIDAS!S96)</f>
        <v/>
      </c>
      <c r="T95" s="62" t="str">
        <f>IF(SALIDAS!T96=0,"",SALIDAS!T96)</f>
        <v/>
      </c>
      <c r="U95" s="62" t="str">
        <f>IF(SALIDAS!U96=0,"",SALIDAS!U96)</f>
        <v/>
      </c>
      <c r="V95" s="62" t="str">
        <f>IF(SALIDAS!V96=0,"",SALIDAS!V96)</f>
        <v/>
      </c>
      <c r="W95" s="62" t="str">
        <f>IF(SALIDAS!W96=0,"",SALIDAS!W96)</f>
        <v/>
      </c>
      <c r="X95" s="61" t="str">
        <f>IF(SALIDAS!Z96=0,"",SALIDAS!Z96)</f>
        <v/>
      </c>
      <c r="Y95" s="63" t="str">
        <f>IF(SALIDAS!AA96=0,"",SALIDAS!AA96)</f>
        <v/>
      </c>
      <c r="Z95" s="63" t="str">
        <f>IF(SALIDAS!AB96=0,"",SALIDAS!AB96)</f>
        <v/>
      </c>
      <c r="AA95" s="63" t="str">
        <f>IF(SALIDAS!AC96=0,"",SALIDAS!AC96)</f>
        <v/>
      </c>
      <c r="AB95" s="63" t="str">
        <f>IF(SALIDAS!AD96=0,"",SALIDAS!AD96)</f>
        <v/>
      </c>
      <c r="AC95" s="61" t="str">
        <f>IF(SALIDAS!AG96=0,"",SALIDAS!AG96)</f>
        <v/>
      </c>
      <c r="AD95" s="62" t="str">
        <f>IF(SALIDAS!AH96=0,"",SALIDAS!AH96)</f>
        <v/>
      </c>
      <c r="AE95" s="62" t="str">
        <f>IF(SALIDAS!AI96=0,"",SALIDAS!AI96)</f>
        <v/>
      </c>
      <c r="AF95" s="62" t="str">
        <f>IF(SALIDAS!AJ96=0,"",SALIDAS!AJ96)</f>
        <v/>
      </c>
      <c r="AG95" s="62" t="str">
        <f>IF(SALIDAS!AK96=0,"",SALIDAS!AK96)</f>
        <v/>
      </c>
      <c r="AH95" s="91" t="str">
        <f>IF(SALIDAS!P96="","NO",SALIDAS!P96)</f>
        <v>NO</v>
      </c>
      <c r="AI95" s="92" t="str">
        <f t="shared" si="41"/>
        <v>SI</v>
      </c>
      <c r="AJ95" s="93" t="str">
        <f t="shared" si="42"/>
        <v>SI</v>
      </c>
      <c r="AK95" s="93" t="str">
        <f t="shared" si="43"/>
        <v>SI</v>
      </c>
      <c r="AL95" s="94" t="str">
        <f t="shared" si="44"/>
        <v>NO</v>
      </c>
      <c r="AM95" s="95" t="str">
        <f t="shared" si="45"/>
        <v/>
      </c>
      <c r="AN95" s="96" t="str">
        <f t="shared" si="35"/>
        <v/>
      </c>
    </row>
    <row r="96" spans="19:40" ht="15">
      <c r="S96" s="61" t="str">
        <f>IF(SALIDAS!S97=0,"",SALIDAS!S97)</f>
        <v/>
      </c>
      <c r="T96" s="62" t="str">
        <f>IF(SALIDAS!T97=0,"",SALIDAS!T97)</f>
        <v/>
      </c>
      <c r="U96" s="62" t="str">
        <f>IF(SALIDAS!U97=0,"",SALIDAS!U97)</f>
        <v/>
      </c>
      <c r="V96" s="62" t="str">
        <f>IF(SALIDAS!V97=0,"",SALIDAS!V97)</f>
        <v/>
      </c>
      <c r="W96" s="62" t="str">
        <f>IF(SALIDAS!W97=0,"",SALIDAS!W97)</f>
        <v/>
      </c>
      <c r="X96" s="61" t="str">
        <f>IF(SALIDAS!Z97=0,"",SALIDAS!Z97)</f>
        <v/>
      </c>
      <c r="Y96" s="63" t="str">
        <f>IF(SALIDAS!AA97=0,"",SALIDAS!AA97)</f>
        <v/>
      </c>
      <c r="Z96" s="63" t="str">
        <f>IF(SALIDAS!AB97=0,"",SALIDAS!AB97)</f>
        <v/>
      </c>
      <c r="AA96" s="63" t="str">
        <f>IF(SALIDAS!AC97=0,"",SALIDAS!AC97)</f>
        <v/>
      </c>
      <c r="AB96" s="63" t="str">
        <f>IF(SALIDAS!AD97=0,"",SALIDAS!AD97)</f>
        <v/>
      </c>
      <c r="AC96" s="61" t="str">
        <f>IF(SALIDAS!AG97=0,"",SALIDAS!AG97)</f>
        <v/>
      </c>
      <c r="AD96" s="62" t="str">
        <f>IF(SALIDAS!AH97=0,"",SALIDAS!AH97)</f>
        <v/>
      </c>
      <c r="AE96" s="62" t="str">
        <f>IF(SALIDAS!AI97=0,"",SALIDAS!AI97)</f>
        <v/>
      </c>
      <c r="AF96" s="62" t="str">
        <f>IF(SALIDAS!AJ97=0,"",SALIDAS!AJ97)</f>
        <v/>
      </c>
      <c r="AG96" s="62" t="str">
        <f>IF(SALIDAS!AK97=0,"",SALIDAS!AK97)</f>
        <v/>
      </c>
      <c r="AH96" s="91" t="str">
        <f>IF(SALIDAS!P97="","NO",SALIDAS!P97)</f>
        <v>NO</v>
      </c>
      <c r="AI96" s="92" t="str">
        <f t="shared" si="41"/>
        <v>SI</v>
      </c>
      <c r="AJ96" s="93" t="str">
        <f t="shared" si="42"/>
        <v>SI</v>
      </c>
      <c r="AK96" s="93" t="str">
        <f t="shared" si="43"/>
        <v>SI</v>
      </c>
      <c r="AL96" s="94" t="str">
        <f t="shared" si="44"/>
        <v>NO</v>
      </c>
      <c r="AM96" s="95" t="str">
        <f t="shared" si="45"/>
        <v/>
      </c>
      <c r="AN96" s="96" t="str">
        <f t="shared" si="35"/>
        <v/>
      </c>
    </row>
    <row r="97" spans="19:40" ht="15">
      <c r="S97" s="61" t="str">
        <f>IF(SALIDAS!S98=0,"",SALIDAS!S98)</f>
        <v/>
      </c>
      <c r="T97" s="62" t="str">
        <f>IF(SALIDAS!T98=0,"",SALIDAS!T98)</f>
        <v/>
      </c>
      <c r="U97" s="62" t="str">
        <f>IF(SALIDAS!U98=0,"",SALIDAS!U98)</f>
        <v/>
      </c>
      <c r="V97" s="62" t="str">
        <f>IF(SALIDAS!V98=0,"",SALIDAS!V98)</f>
        <v/>
      </c>
      <c r="W97" s="62" t="str">
        <f>IF(SALIDAS!W98=0,"",SALIDAS!W98)</f>
        <v/>
      </c>
      <c r="X97" s="61" t="str">
        <f>IF(SALIDAS!Z98=0,"",SALIDAS!Z98)</f>
        <v/>
      </c>
      <c r="Y97" s="63" t="str">
        <f>IF(SALIDAS!AA98=0,"",SALIDAS!AA98)</f>
        <v/>
      </c>
      <c r="Z97" s="63" t="str">
        <f>IF(SALIDAS!AB98=0,"",SALIDAS!AB98)</f>
        <v/>
      </c>
      <c r="AA97" s="63" t="str">
        <f>IF(SALIDAS!AC98=0,"",SALIDAS!AC98)</f>
        <v/>
      </c>
      <c r="AB97" s="63" t="str">
        <f>IF(SALIDAS!AD98=0,"",SALIDAS!AD98)</f>
        <v/>
      </c>
      <c r="AC97" s="61" t="str">
        <f>IF(SALIDAS!AG98=0,"",SALIDAS!AG98)</f>
        <v/>
      </c>
      <c r="AD97" s="62" t="str">
        <f>IF(SALIDAS!AH98=0,"",SALIDAS!AH98)</f>
        <v/>
      </c>
      <c r="AE97" s="62" t="str">
        <f>IF(SALIDAS!AI98=0,"",SALIDAS!AI98)</f>
        <v/>
      </c>
      <c r="AF97" s="62" t="str">
        <f>IF(SALIDAS!AJ98=0,"",SALIDAS!AJ98)</f>
        <v/>
      </c>
      <c r="AG97" s="62" t="str">
        <f>IF(SALIDAS!AK98=0,"",SALIDAS!AK98)</f>
        <v/>
      </c>
      <c r="AH97" s="91" t="str">
        <f>IF(SALIDAS!P98="","NO",SALIDAS!P98)</f>
        <v>NO</v>
      </c>
      <c r="AI97" s="92" t="str">
        <f t="shared" si="41"/>
        <v>SI</v>
      </c>
      <c r="AJ97" s="93" t="str">
        <f t="shared" si="42"/>
        <v>SI</v>
      </c>
      <c r="AK97" s="93" t="str">
        <f t="shared" si="43"/>
        <v>SI</v>
      </c>
      <c r="AL97" s="94" t="str">
        <f t="shared" si="44"/>
        <v>NO</v>
      </c>
      <c r="AM97" s="95" t="str">
        <f t="shared" si="45"/>
        <v/>
      </c>
      <c r="AN97" s="96" t="str">
        <f t="shared" si="35"/>
        <v/>
      </c>
    </row>
    <row r="98" spans="19:40" ht="15">
      <c r="S98" s="61" t="str">
        <f>IF(SALIDAS!S99=0,"",SALIDAS!S99)</f>
        <v/>
      </c>
      <c r="T98" s="62" t="str">
        <f>IF(SALIDAS!T99=0,"",SALIDAS!T99)</f>
        <v/>
      </c>
      <c r="U98" s="62" t="str">
        <f>IF(SALIDAS!U99=0,"",SALIDAS!U99)</f>
        <v/>
      </c>
      <c r="V98" s="62" t="str">
        <f>IF(SALIDAS!V99=0,"",SALIDAS!V99)</f>
        <v/>
      </c>
      <c r="W98" s="62" t="str">
        <f>IF(SALIDAS!W99=0,"",SALIDAS!W99)</f>
        <v/>
      </c>
      <c r="X98" s="61" t="str">
        <f>IF(SALIDAS!Z99=0,"",SALIDAS!Z99)</f>
        <v/>
      </c>
      <c r="Y98" s="63" t="str">
        <f>IF(SALIDAS!AA99=0,"",SALIDAS!AA99)</f>
        <v/>
      </c>
      <c r="Z98" s="63" t="str">
        <f>IF(SALIDAS!AB99=0,"",SALIDAS!AB99)</f>
        <v/>
      </c>
      <c r="AA98" s="63" t="str">
        <f>IF(SALIDAS!AC99=0,"",SALIDAS!AC99)</f>
        <v/>
      </c>
      <c r="AB98" s="63" t="str">
        <f>IF(SALIDAS!AD99=0,"",SALIDAS!AD99)</f>
        <v/>
      </c>
      <c r="AC98" s="61" t="str">
        <f>IF(SALIDAS!AG99=0,"",SALIDAS!AG99)</f>
        <v/>
      </c>
      <c r="AD98" s="62" t="str">
        <f>IF(SALIDAS!AH99=0,"",SALIDAS!AH99)</f>
        <v/>
      </c>
      <c r="AE98" s="62" t="str">
        <f>IF(SALIDAS!AI99=0,"",SALIDAS!AI99)</f>
        <v/>
      </c>
      <c r="AF98" s="62" t="str">
        <f>IF(SALIDAS!AJ99=0,"",SALIDAS!AJ99)</f>
        <v/>
      </c>
      <c r="AG98" s="62" t="str">
        <f>IF(SALIDAS!AK99=0,"",SALIDAS!AK99)</f>
        <v/>
      </c>
      <c r="AH98" s="91" t="str">
        <f>IF(SALIDAS!P99="","NO",SALIDAS!P99)</f>
        <v>NO</v>
      </c>
      <c r="AI98" s="92" t="str">
        <f t="shared" si="41"/>
        <v>SI</v>
      </c>
      <c r="AJ98" s="93" t="str">
        <f t="shared" si="42"/>
        <v>SI</v>
      </c>
      <c r="AK98" s="93" t="str">
        <f t="shared" si="43"/>
        <v>SI</v>
      </c>
      <c r="AL98" s="94" t="str">
        <f t="shared" si="44"/>
        <v>NO</v>
      </c>
      <c r="AM98" s="95" t="str">
        <f t="shared" si="45"/>
        <v/>
      </c>
      <c r="AN98" s="96" t="str">
        <f t="shared" si="35"/>
        <v/>
      </c>
    </row>
    <row r="99" spans="19:40" ht="15">
      <c r="S99" s="61" t="str">
        <f>IF(SALIDAS!S100=0,"",SALIDAS!S100)</f>
        <v/>
      </c>
      <c r="T99" s="62" t="str">
        <f>IF(SALIDAS!T100=0,"",SALIDAS!T100)</f>
        <v/>
      </c>
      <c r="U99" s="62" t="str">
        <f>IF(SALIDAS!U100=0,"",SALIDAS!U100)</f>
        <v/>
      </c>
      <c r="V99" s="62" t="str">
        <f>IF(SALIDAS!V100=0,"",SALIDAS!V100)</f>
        <v/>
      </c>
      <c r="W99" s="62" t="str">
        <f>IF(SALIDAS!W100=0,"",SALIDAS!W100)</f>
        <v/>
      </c>
      <c r="X99" s="61" t="str">
        <f>IF(SALIDAS!Z100=0,"",SALIDAS!Z100)</f>
        <v/>
      </c>
      <c r="Y99" s="63" t="str">
        <f>IF(SALIDAS!AA100=0,"",SALIDAS!AA100)</f>
        <v/>
      </c>
      <c r="Z99" s="63" t="str">
        <f>IF(SALIDAS!AB100=0,"",SALIDAS!AB100)</f>
        <v/>
      </c>
      <c r="AA99" s="63" t="str">
        <f>IF(SALIDAS!AC100=0,"",SALIDAS!AC100)</f>
        <v/>
      </c>
      <c r="AB99" s="63" t="str">
        <f>IF(SALIDAS!AD100=0,"",SALIDAS!AD100)</f>
        <v/>
      </c>
      <c r="AC99" s="61" t="str">
        <f>IF(SALIDAS!AG100=0,"",SALIDAS!AG100)</f>
        <v/>
      </c>
      <c r="AD99" s="62" t="str">
        <f>IF(SALIDAS!AH100=0,"",SALIDAS!AH100)</f>
        <v/>
      </c>
      <c r="AE99" s="62" t="str">
        <f>IF(SALIDAS!AI100=0,"",SALIDAS!AI100)</f>
        <v/>
      </c>
      <c r="AF99" s="62" t="str">
        <f>IF(SALIDAS!AJ100=0,"",SALIDAS!AJ100)</f>
        <v/>
      </c>
      <c r="AG99" s="62" t="str">
        <f>IF(SALIDAS!AK100=0,"",SALIDAS!AK100)</f>
        <v/>
      </c>
      <c r="AH99" s="91" t="str">
        <f>IF(SALIDAS!P100="","NO",SALIDAS!P100)</f>
        <v>NO</v>
      </c>
      <c r="AI99" s="92" t="str">
        <f t="shared" si="41"/>
        <v>SI</v>
      </c>
      <c r="AJ99" s="93" t="str">
        <f t="shared" si="42"/>
        <v>SI</v>
      </c>
      <c r="AK99" s="93" t="str">
        <f t="shared" si="43"/>
        <v>SI</v>
      </c>
      <c r="AL99" s="94" t="str">
        <f t="shared" si="44"/>
        <v>NO</v>
      </c>
      <c r="AM99" s="95" t="str">
        <f t="shared" si="45"/>
        <v/>
      </c>
      <c r="AN99" s="96" t="str">
        <f t="shared" si="35"/>
        <v/>
      </c>
    </row>
    <row r="100" spans="19:40" ht="15">
      <c r="S100" s="61" t="str">
        <f>IF(SALIDAS!S101=0,"",SALIDAS!S101)</f>
        <v/>
      </c>
      <c r="T100" s="62" t="str">
        <f>IF(SALIDAS!T101=0,"",SALIDAS!T101)</f>
        <v/>
      </c>
      <c r="U100" s="62" t="str">
        <f>IF(SALIDAS!U101=0,"",SALIDAS!U101)</f>
        <v/>
      </c>
      <c r="V100" s="62" t="str">
        <f>IF(SALIDAS!V101=0,"",SALIDAS!V101)</f>
        <v/>
      </c>
      <c r="W100" s="62" t="str">
        <f>IF(SALIDAS!W101=0,"",SALIDAS!W101)</f>
        <v/>
      </c>
      <c r="X100" s="61" t="str">
        <f>IF(SALIDAS!Z101=0,"",SALIDAS!Z101)</f>
        <v/>
      </c>
      <c r="Y100" s="63" t="str">
        <f>IF(SALIDAS!AA101=0,"",SALIDAS!AA101)</f>
        <v/>
      </c>
      <c r="Z100" s="63" t="str">
        <f>IF(SALIDAS!AB101=0,"",SALIDAS!AB101)</f>
        <v/>
      </c>
      <c r="AA100" s="63" t="str">
        <f>IF(SALIDAS!AC101=0,"",SALIDAS!AC101)</f>
        <v/>
      </c>
      <c r="AB100" s="63" t="str">
        <f>IF(SALIDAS!AD101=0,"",SALIDAS!AD101)</f>
        <v/>
      </c>
      <c r="AC100" s="61" t="str">
        <f>IF(SALIDAS!AG101=0,"",SALIDAS!AG101)</f>
        <v/>
      </c>
      <c r="AD100" s="62" t="str">
        <f>IF(SALIDAS!AH101=0,"",SALIDAS!AH101)</f>
        <v/>
      </c>
      <c r="AE100" s="62" t="str">
        <f>IF(SALIDAS!AI101=0,"",SALIDAS!AI101)</f>
        <v/>
      </c>
      <c r="AF100" s="62" t="str">
        <f>IF(SALIDAS!AJ101=0,"",SALIDAS!AJ101)</f>
        <v/>
      </c>
      <c r="AG100" s="62" t="str">
        <f>IF(SALIDAS!AK101=0,"",SALIDAS!AK101)</f>
        <v/>
      </c>
      <c r="AH100" s="91" t="str">
        <f>IF(SALIDAS!P101="","NO",SALIDAS!P101)</f>
        <v>NO</v>
      </c>
      <c r="AI100" s="92" t="str">
        <f t="shared" si="41"/>
        <v>SI</v>
      </c>
      <c r="AJ100" s="93" t="str">
        <f t="shared" si="42"/>
        <v>SI</v>
      </c>
      <c r="AK100" s="93" t="str">
        <f t="shared" si="43"/>
        <v>SI</v>
      </c>
      <c r="AL100" s="94" t="str">
        <f t="shared" si="44"/>
        <v>NO</v>
      </c>
      <c r="AM100" s="95" t="str">
        <f t="shared" si="45"/>
        <v/>
      </c>
      <c r="AN100" s="96" t="str">
        <f t="shared" si="35"/>
        <v/>
      </c>
    </row>
    <row r="101" spans="19:40" ht="15">
      <c r="S101" s="61" t="str">
        <f>IF(SALIDAS!S102=0,"",SALIDAS!S102)</f>
        <v/>
      </c>
      <c r="T101" s="62" t="str">
        <f>IF(SALIDAS!T102=0,"",SALIDAS!T102)</f>
        <v/>
      </c>
      <c r="U101" s="62" t="str">
        <f>IF(SALIDAS!U102=0,"",SALIDAS!U102)</f>
        <v/>
      </c>
      <c r="V101" s="62" t="str">
        <f>IF(SALIDAS!V102=0,"",SALIDAS!V102)</f>
        <v/>
      </c>
      <c r="W101" s="62" t="str">
        <f>IF(SALIDAS!W102=0,"",SALIDAS!W102)</f>
        <v/>
      </c>
      <c r="X101" s="61" t="str">
        <f>IF(SALIDAS!Z102=0,"",SALIDAS!Z102)</f>
        <v/>
      </c>
      <c r="Y101" s="63" t="str">
        <f>IF(SALIDAS!AA102=0,"",SALIDAS!AA102)</f>
        <v/>
      </c>
      <c r="Z101" s="63" t="str">
        <f>IF(SALIDAS!AB102=0,"",SALIDAS!AB102)</f>
        <v/>
      </c>
      <c r="AA101" s="63" t="str">
        <f>IF(SALIDAS!AC102=0,"",SALIDAS!AC102)</f>
        <v/>
      </c>
      <c r="AB101" s="63" t="str">
        <f>IF(SALIDAS!AD102=0,"",SALIDAS!AD102)</f>
        <v/>
      </c>
      <c r="AC101" s="61" t="str">
        <f>IF(SALIDAS!AG102=0,"",SALIDAS!AG102)</f>
        <v/>
      </c>
      <c r="AD101" s="62" t="str">
        <f>IF(SALIDAS!AH102=0,"",SALIDAS!AH102)</f>
        <v/>
      </c>
      <c r="AE101" s="62" t="str">
        <f>IF(SALIDAS!AI102=0,"",SALIDAS!AI102)</f>
        <v/>
      </c>
      <c r="AF101" s="62" t="str">
        <f>IF(SALIDAS!AJ102=0,"",SALIDAS!AJ102)</f>
        <v/>
      </c>
      <c r="AG101" s="62" t="str">
        <f>IF(SALIDAS!AK102=0,"",SALIDAS!AK102)</f>
        <v/>
      </c>
      <c r="AH101" s="91" t="str">
        <f>IF(SALIDAS!P102="","NO",SALIDAS!P102)</f>
        <v>NO</v>
      </c>
      <c r="AI101" s="92" t="str">
        <f t="shared" si="41"/>
        <v>SI</v>
      </c>
      <c r="AJ101" s="93" t="str">
        <f t="shared" si="42"/>
        <v>SI</v>
      </c>
      <c r="AK101" s="93" t="str">
        <f t="shared" si="43"/>
        <v>SI</v>
      </c>
      <c r="AL101" s="94" t="str">
        <f t="shared" si="44"/>
        <v>NO</v>
      </c>
      <c r="AM101" s="95" t="str">
        <f t="shared" si="45"/>
        <v/>
      </c>
      <c r="AN101" s="96" t="str">
        <f t="shared" si="35"/>
        <v/>
      </c>
    </row>
    <row r="102" spans="19:40" ht="15">
      <c r="S102" s="61" t="str">
        <f>IF(SALIDAS!S103=0,"",SALIDAS!S103)</f>
        <v/>
      </c>
      <c r="T102" s="62" t="str">
        <f>IF(SALIDAS!T103=0,"",SALIDAS!T103)</f>
        <v/>
      </c>
      <c r="U102" s="62" t="str">
        <f>IF(SALIDAS!U103=0,"",SALIDAS!U103)</f>
        <v/>
      </c>
      <c r="V102" s="62" t="str">
        <f>IF(SALIDAS!V103=0,"",SALIDAS!V103)</f>
        <v/>
      </c>
      <c r="W102" s="62" t="str">
        <f>IF(SALIDAS!W103=0,"",SALIDAS!W103)</f>
        <v/>
      </c>
      <c r="X102" s="61" t="str">
        <f>IF(SALIDAS!Z103=0,"",SALIDAS!Z103)</f>
        <v/>
      </c>
      <c r="Y102" s="63" t="str">
        <f>IF(SALIDAS!AA103=0,"",SALIDAS!AA103)</f>
        <v/>
      </c>
      <c r="Z102" s="63" t="str">
        <f>IF(SALIDAS!AB103=0,"",SALIDAS!AB103)</f>
        <v/>
      </c>
      <c r="AA102" s="63" t="str">
        <f>IF(SALIDAS!AC103=0,"",SALIDAS!AC103)</f>
        <v/>
      </c>
      <c r="AB102" s="63" t="str">
        <f>IF(SALIDAS!AD103=0,"",SALIDAS!AD103)</f>
        <v/>
      </c>
      <c r="AC102" s="61" t="str">
        <f>IF(SALIDAS!AG103=0,"",SALIDAS!AG103)</f>
        <v/>
      </c>
      <c r="AD102" s="62" t="str">
        <f>IF(SALIDAS!AH103=0,"",SALIDAS!AH103)</f>
        <v/>
      </c>
      <c r="AE102" s="62" t="str">
        <f>IF(SALIDAS!AI103=0,"",SALIDAS!AI103)</f>
        <v/>
      </c>
      <c r="AF102" s="62" t="str">
        <f>IF(SALIDAS!AJ103=0,"",SALIDAS!AJ103)</f>
        <v/>
      </c>
      <c r="AG102" s="62" t="str">
        <f>IF(SALIDAS!AK103=0,"",SALIDAS!AK103)</f>
        <v/>
      </c>
      <c r="AH102" s="91" t="str">
        <f>IF(SALIDAS!P103="","NO",SALIDAS!P103)</f>
        <v>NO</v>
      </c>
      <c r="AI102" s="92" t="str">
        <f t="shared" si="41"/>
        <v>SI</v>
      </c>
      <c r="AJ102" s="93" t="str">
        <f t="shared" si="42"/>
        <v>SI</v>
      </c>
      <c r="AK102" s="93" t="str">
        <f t="shared" si="43"/>
        <v>SI</v>
      </c>
      <c r="AL102" s="94" t="str">
        <f t="shared" si="44"/>
        <v>NO</v>
      </c>
      <c r="AM102" s="95" t="str">
        <f t="shared" si="45"/>
        <v/>
      </c>
      <c r="AN102" s="96" t="str">
        <f t="shared" si="35"/>
        <v/>
      </c>
    </row>
    <row r="103" spans="19:40" ht="15">
      <c r="S103" s="61" t="str">
        <f>IF(SALIDAS!S104=0,"",SALIDAS!S104)</f>
        <v/>
      </c>
      <c r="T103" s="62" t="str">
        <f>IF(SALIDAS!T104=0,"",SALIDAS!T104)</f>
        <v/>
      </c>
      <c r="U103" s="62" t="str">
        <f>IF(SALIDAS!U104=0,"",SALIDAS!U104)</f>
        <v/>
      </c>
      <c r="V103" s="62" t="str">
        <f>IF(SALIDAS!V104=0,"",SALIDAS!V104)</f>
        <v/>
      </c>
      <c r="W103" s="62" t="str">
        <f>IF(SALIDAS!W104=0,"",SALIDAS!W104)</f>
        <v/>
      </c>
      <c r="X103" s="61" t="str">
        <f>IF(SALIDAS!Z104=0,"",SALIDAS!Z104)</f>
        <v/>
      </c>
      <c r="Y103" s="63" t="str">
        <f>IF(SALIDAS!AA104=0,"",SALIDAS!AA104)</f>
        <v/>
      </c>
      <c r="Z103" s="63" t="str">
        <f>IF(SALIDAS!AB104=0,"",SALIDAS!AB104)</f>
        <v/>
      </c>
      <c r="AA103" s="63" t="str">
        <f>IF(SALIDAS!AC104=0,"",SALIDAS!AC104)</f>
        <v/>
      </c>
      <c r="AB103" s="63" t="str">
        <f>IF(SALIDAS!AD104=0,"",SALIDAS!AD104)</f>
        <v/>
      </c>
      <c r="AC103" s="61" t="str">
        <f>IF(SALIDAS!AG104=0,"",SALIDAS!AG104)</f>
        <v/>
      </c>
      <c r="AD103" s="62" t="str">
        <f>IF(SALIDAS!AH104=0,"",SALIDAS!AH104)</f>
        <v/>
      </c>
      <c r="AE103" s="62" t="str">
        <f>IF(SALIDAS!AI104=0,"",SALIDAS!AI104)</f>
        <v/>
      </c>
      <c r="AF103" s="62" t="str">
        <f>IF(SALIDAS!AJ104=0,"",SALIDAS!AJ104)</f>
        <v/>
      </c>
      <c r="AG103" s="62" t="str">
        <f>IF(SALIDAS!AK104=0,"",SALIDAS!AK104)</f>
        <v/>
      </c>
      <c r="AH103" s="91" t="str">
        <f>IF(SALIDAS!P104="","NO",SALIDAS!P104)</f>
        <v>NO</v>
      </c>
      <c r="AI103" s="92" t="str">
        <f t="shared" si="41"/>
        <v>SI</v>
      </c>
      <c r="AJ103" s="93" t="str">
        <f t="shared" si="42"/>
        <v>SI</v>
      </c>
      <c r="AK103" s="93" t="str">
        <f t="shared" si="43"/>
        <v>SI</v>
      </c>
      <c r="AL103" s="94" t="str">
        <f t="shared" si="44"/>
        <v>NO</v>
      </c>
      <c r="AM103" s="95" t="str">
        <f t="shared" si="45"/>
        <v/>
      </c>
      <c r="AN103" s="96" t="str">
        <f t="shared" si="35"/>
        <v/>
      </c>
    </row>
    <row r="104" spans="19:40" ht="15">
      <c r="S104" s="61" t="str">
        <f>IF(SALIDAS!S105=0,"",SALIDAS!S105)</f>
        <v/>
      </c>
      <c r="T104" s="62" t="str">
        <f>IF(SALIDAS!T105=0,"",SALIDAS!T105)</f>
        <v/>
      </c>
      <c r="U104" s="62" t="str">
        <f>IF(SALIDAS!U105=0,"",SALIDAS!U105)</f>
        <v/>
      </c>
      <c r="V104" s="62" t="str">
        <f>IF(SALIDAS!V105=0,"",SALIDAS!V105)</f>
        <v/>
      </c>
      <c r="W104" s="62" t="str">
        <f>IF(SALIDAS!W105=0,"",SALIDAS!W105)</f>
        <v/>
      </c>
      <c r="X104" s="61" t="str">
        <f>IF(SALIDAS!Z105=0,"",SALIDAS!Z105)</f>
        <v/>
      </c>
      <c r="Y104" s="63" t="str">
        <f>IF(SALIDAS!AA105=0,"",SALIDAS!AA105)</f>
        <v/>
      </c>
      <c r="Z104" s="63" t="str">
        <f>IF(SALIDAS!AB105=0,"",SALIDAS!AB105)</f>
        <v/>
      </c>
      <c r="AA104" s="63" t="str">
        <f>IF(SALIDAS!AC105=0,"",SALIDAS!AC105)</f>
        <v/>
      </c>
      <c r="AB104" s="63" t="str">
        <f>IF(SALIDAS!AD105=0,"",SALIDAS!AD105)</f>
        <v/>
      </c>
      <c r="AC104" s="61" t="str">
        <f>IF(SALIDAS!AG105=0,"",SALIDAS!AG105)</f>
        <v/>
      </c>
      <c r="AD104" s="62" t="str">
        <f>IF(SALIDAS!AH105=0,"",SALIDAS!AH105)</f>
        <v/>
      </c>
      <c r="AE104" s="62" t="str">
        <f>IF(SALIDAS!AI105=0,"",SALIDAS!AI105)</f>
        <v/>
      </c>
      <c r="AF104" s="62" t="str">
        <f>IF(SALIDAS!AJ105=0,"",SALIDAS!AJ105)</f>
        <v/>
      </c>
      <c r="AG104" s="62" t="str">
        <f>IF(SALIDAS!AK105=0,"",SALIDAS!AK105)</f>
        <v/>
      </c>
      <c r="AH104" s="91" t="str">
        <f>IF(SALIDAS!P105="","NO",SALIDAS!P105)</f>
        <v>NO</v>
      </c>
      <c r="AI104" s="92" t="str">
        <f t="shared" si="41"/>
        <v>SI</v>
      </c>
      <c r="AJ104" s="93" t="str">
        <f t="shared" si="42"/>
        <v>SI</v>
      </c>
      <c r="AK104" s="93" t="str">
        <f t="shared" si="43"/>
        <v>SI</v>
      </c>
      <c r="AL104" s="94" t="str">
        <f t="shared" si="44"/>
        <v>NO</v>
      </c>
      <c r="AM104" s="95" t="str">
        <f t="shared" si="45"/>
        <v/>
      </c>
      <c r="AN104" s="96" t="str">
        <f t="shared" si="35"/>
        <v/>
      </c>
    </row>
    <row r="105" spans="19:40" ht="15">
      <c r="S105" s="61" t="str">
        <f>IF(SALIDAS!S106=0,"",SALIDAS!S106)</f>
        <v/>
      </c>
      <c r="T105" s="62" t="str">
        <f>IF(SALIDAS!T106=0,"",SALIDAS!T106)</f>
        <v/>
      </c>
      <c r="U105" s="62" t="str">
        <f>IF(SALIDAS!U106=0,"",SALIDAS!U106)</f>
        <v/>
      </c>
      <c r="V105" s="62" t="str">
        <f>IF(SALIDAS!V106=0,"",SALIDAS!V106)</f>
        <v/>
      </c>
      <c r="W105" s="62" t="str">
        <f>IF(SALIDAS!W106=0,"",SALIDAS!W106)</f>
        <v/>
      </c>
      <c r="X105" s="61" t="str">
        <f>IF(SALIDAS!Z106=0,"",SALIDAS!Z106)</f>
        <v/>
      </c>
      <c r="Y105" s="63" t="str">
        <f>IF(SALIDAS!AA106=0,"",SALIDAS!AA106)</f>
        <v/>
      </c>
      <c r="Z105" s="63" t="str">
        <f>IF(SALIDAS!AB106=0,"",SALIDAS!AB106)</f>
        <v/>
      </c>
      <c r="AA105" s="63" t="str">
        <f>IF(SALIDAS!AC106=0,"",SALIDAS!AC106)</f>
        <v/>
      </c>
      <c r="AB105" s="63" t="str">
        <f>IF(SALIDAS!AD106=0,"",SALIDAS!AD106)</f>
        <v/>
      </c>
      <c r="AC105" s="61" t="str">
        <f>IF(SALIDAS!AG106=0,"",SALIDAS!AG106)</f>
        <v/>
      </c>
      <c r="AD105" s="62" t="str">
        <f>IF(SALIDAS!AH106=0,"",SALIDAS!AH106)</f>
        <v/>
      </c>
      <c r="AE105" s="62" t="str">
        <f>IF(SALIDAS!AI106=0,"",SALIDAS!AI106)</f>
        <v/>
      </c>
      <c r="AF105" s="62" t="str">
        <f>IF(SALIDAS!AJ106=0,"",SALIDAS!AJ106)</f>
        <v/>
      </c>
      <c r="AG105" s="62" t="str">
        <f>IF(SALIDAS!AK106=0,"",SALIDAS!AK106)</f>
        <v/>
      </c>
      <c r="AH105" s="91" t="str">
        <f>IF(SALIDAS!P106="","NO",SALIDAS!P106)</f>
        <v>NO</v>
      </c>
      <c r="AI105" s="92" t="str">
        <f t="shared" si="41"/>
        <v>SI</v>
      </c>
      <c r="AJ105" s="93" t="str">
        <f t="shared" si="42"/>
        <v>SI</v>
      </c>
      <c r="AK105" s="93" t="str">
        <f t="shared" si="43"/>
        <v>SI</v>
      </c>
      <c r="AL105" s="94" t="str">
        <f t="shared" si="44"/>
        <v>NO</v>
      </c>
      <c r="AM105" s="95" t="str">
        <f t="shared" si="45"/>
        <v/>
      </c>
      <c r="AN105" s="96" t="str">
        <f t="shared" si="35"/>
        <v/>
      </c>
    </row>
    <row r="106" spans="19:40" ht="15">
      <c r="S106" s="61" t="str">
        <f>IF(SALIDAS!S107=0,"",SALIDAS!S107)</f>
        <v/>
      </c>
      <c r="T106" s="62" t="str">
        <f>IF(SALIDAS!T107=0,"",SALIDAS!T107)</f>
        <v/>
      </c>
      <c r="U106" s="62" t="str">
        <f>IF(SALIDAS!U107=0,"",SALIDAS!U107)</f>
        <v/>
      </c>
      <c r="V106" s="62" t="str">
        <f>IF(SALIDAS!V107=0,"",SALIDAS!V107)</f>
        <v/>
      </c>
      <c r="W106" s="62" t="str">
        <f>IF(SALIDAS!W107=0,"",SALIDAS!W107)</f>
        <v/>
      </c>
      <c r="X106" s="61" t="str">
        <f>IF(SALIDAS!Z107=0,"",SALIDAS!Z107)</f>
        <v/>
      </c>
      <c r="Y106" s="63" t="str">
        <f>IF(SALIDAS!AA107=0,"",SALIDAS!AA107)</f>
        <v/>
      </c>
      <c r="Z106" s="63" t="str">
        <f>IF(SALIDAS!AB107=0,"",SALIDAS!AB107)</f>
        <v/>
      </c>
      <c r="AA106" s="63" t="str">
        <f>IF(SALIDAS!AC107=0,"",SALIDAS!AC107)</f>
        <v/>
      </c>
      <c r="AB106" s="63" t="str">
        <f>IF(SALIDAS!AD107=0,"",SALIDAS!AD107)</f>
        <v/>
      </c>
      <c r="AC106" s="61" t="str">
        <f>IF(SALIDAS!AG107=0,"",SALIDAS!AG107)</f>
        <v/>
      </c>
      <c r="AD106" s="62" t="str">
        <f>IF(SALIDAS!AH107=0,"",SALIDAS!AH107)</f>
        <v/>
      </c>
      <c r="AE106" s="62" t="str">
        <f>IF(SALIDAS!AI107=0,"",SALIDAS!AI107)</f>
        <v/>
      </c>
      <c r="AF106" s="62" t="str">
        <f>IF(SALIDAS!AJ107=0,"",SALIDAS!AJ107)</f>
        <v/>
      </c>
      <c r="AG106" s="62" t="str">
        <f>IF(SALIDAS!AK107=0,"",SALIDAS!AK107)</f>
        <v/>
      </c>
      <c r="AH106" s="91" t="str">
        <f>IF(SALIDAS!P107="","NO",SALIDAS!P107)</f>
        <v>NO</v>
      </c>
      <c r="AI106" s="92" t="str">
        <f t="shared" si="41"/>
        <v>SI</v>
      </c>
      <c r="AJ106" s="93" t="str">
        <f t="shared" si="42"/>
        <v>SI</v>
      </c>
      <c r="AK106" s="93" t="str">
        <f t="shared" si="43"/>
        <v>SI</v>
      </c>
      <c r="AL106" s="94" t="str">
        <f t="shared" si="44"/>
        <v>NO</v>
      </c>
      <c r="AM106" s="95" t="str">
        <f t="shared" si="45"/>
        <v/>
      </c>
      <c r="AN106" s="96" t="str">
        <f t="shared" si="35"/>
        <v/>
      </c>
    </row>
    <row r="107" spans="19:40" ht="15">
      <c r="S107" s="61" t="str">
        <f>IF(SALIDAS!S108=0,"",SALIDAS!S108)</f>
        <v/>
      </c>
      <c r="T107" s="62" t="str">
        <f>IF(SALIDAS!T108=0,"",SALIDAS!T108)</f>
        <v/>
      </c>
      <c r="U107" s="62" t="str">
        <f>IF(SALIDAS!U108=0,"",SALIDAS!U108)</f>
        <v/>
      </c>
      <c r="V107" s="62" t="str">
        <f>IF(SALIDAS!V108=0,"",SALIDAS!V108)</f>
        <v/>
      </c>
      <c r="W107" s="62" t="str">
        <f>IF(SALIDAS!W108=0,"",SALIDAS!W108)</f>
        <v/>
      </c>
      <c r="X107" s="61" t="str">
        <f>IF(SALIDAS!Z108=0,"",SALIDAS!Z108)</f>
        <v/>
      </c>
      <c r="Y107" s="63" t="str">
        <f>IF(SALIDAS!AA108=0,"",SALIDAS!AA108)</f>
        <v/>
      </c>
      <c r="Z107" s="63" t="str">
        <f>IF(SALIDAS!AB108=0,"",SALIDAS!AB108)</f>
        <v/>
      </c>
      <c r="AA107" s="63" t="str">
        <f>IF(SALIDAS!AC108=0,"",SALIDAS!AC108)</f>
        <v/>
      </c>
      <c r="AB107" s="63" t="str">
        <f>IF(SALIDAS!AD108=0,"",SALIDAS!AD108)</f>
        <v/>
      </c>
      <c r="AC107" s="61" t="str">
        <f>IF(SALIDAS!AG108=0,"",SALIDAS!AG108)</f>
        <v/>
      </c>
      <c r="AD107" s="62" t="str">
        <f>IF(SALIDAS!AH108=0,"",SALIDAS!AH108)</f>
        <v/>
      </c>
      <c r="AE107" s="62" t="str">
        <f>IF(SALIDAS!AI108=0,"",SALIDAS!AI108)</f>
        <v/>
      </c>
      <c r="AF107" s="62" t="str">
        <f>IF(SALIDAS!AJ108=0,"",SALIDAS!AJ108)</f>
        <v/>
      </c>
      <c r="AG107" s="62" t="str">
        <f>IF(SALIDAS!AK108=0,"",SALIDAS!AK108)</f>
        <v/>
      </c>
      <c r="AH107" s="91" t="str">
        <f>IF(SALIDAS!P108="","NO",SALIDAS!P108)</f>
        <v>NO</v>
      </c>
      <c r="AI107" s="92" t="str">
        <f t="shared" si="41"/>
        <v>SI</v>
      </c>
      <c r="AJ107" s="93" t="str">
        <f t="shared" si="42"/>
        <v>SI</v>
      </c>
      <c r="AK107" s="93" t="str">
        <f t="shared" si="43"/>
        <v>SI</v>
      </c>
      <c r="AL107" s="94" t="str">
        <f t="shared" si="44"/>
        <v>NO</v>
      </c>
      <c r="AM107" s="95" t="str">
        <f t="shared" si="45"/>
        <v/>
      </c>
      <c r="AN107" s="96" t="str">
        <f t="shared" si="35"/>
        <v/>
      </c>
    </row>
    <row r="108" spans="19:40" ht="15">
      <c r="S108" s="61" t="str">
        <f>IF(SALIDAS!S109=0,"",SALIDAS!S109)</f>
        <v/>
      </c>
      <c r="T108" s="62" t="str">
        <f>IF(SALIDAS!T109=0,"",SALIDAS!T109)</f>
        <v/>
      </c>
      <c r="U108" s="62" t="str">
        <f>IF(SALIDAS!U109=0,"",SALIDAS!U109)</f>
        <v/>
      </c>
      <c r="V108" s="62" t="str">
        <f>IF(SALIDAS!V109=0,"",SALIDAS!V109)</f>
        <v/>
      </c>
      <c r="W108" s="62" t="str">
        <f>IF(SALIDAS!W109=0,"",SALIDAS!W109)</f>
        <v/>
      </c>
      <c r="X108" s="61" t="str">
        <f>IF(SALIDAS!Z109=0,"",SALIDAS!Z109)</f>
        <v/>
      </c>
      <c r="Y108" s="63" t="str">
        <f>IF(SALIDAS!AA109=0,"",SALIDAS!AA109)</f>
        <v/>
      </c>
      <c r="Z108" s="63" t="str">
        <f>IF(SALIDAS!AB109=0,"",SALIDAS!AB109)</f>
        <v/>
      </c>
      <c r="AA108" s="63" t="str">
        <f>IF(SALIDAS!AC109=0,"",SALIDAS!AC109)</f>
        <v/>
      </c>
      <c r="AB108" s="63" t="str">
        <f>IF(SALIDAS!AD109=0,"",SALIDAS!AD109)</f>
        <v/>
      </c>
      <c r="AC108" s="61" t="str">
        <f>IF(SALIDAS!AG109=0,"",SALIDAS!AG109)</f>
        <v/>
      </c>
      <c r="AD108" s="62" t="str">
        <f>IF(SALIDAS!AH109=0,"",SALIDAS!AH109)</f>
        <v/>
      </c>
      <c r="AE108" s="62" t="str">
        <f>IF(SALIDAS!AI109=0,"",SALIDAS!AI109)</f>
        <v/>
      </c>
      <c r="AF108" s="62" t="str">
        <f>IF(SALIDAS!AJ109=0,"",SALIDAS!AJ109)</f>
        <v/>
      </c>
      <c r="AG108" s="62" t="str">
        <f>IF(SALIDAS!AK109=0,"",SALIDAS!AK109)</f>
        <v/>
      </c>
      <c r="AH108" s="91" t="str">
        <f>IF(SALIDAS!P109="","NO",SALIDAS!P109)</f>
        <v>NO</v>
      </c>
      <c r="AI108" s="92" t="str">
        <f t="shared" si="41"/>
        <v>SI</v>
      </c>
      <c r="AJ108" s="93" t="str">
        <f t="shared" si="42"/>
        <v>SI</v>
      </c>
      <c r="AK108" s="93" t="str">
        <f t="shared" si="43"/>
        <v>SI</v>
      </c>
      <c r="AL108" s="94" t="str">
        <f t="shared" si="44"/>
        <v>NO</v>
      </c>
      <c r="AM108" s="95" t="str">
        <f t="shared" si="45"/>
        <v/>
      </c>
      <c r="AN108" s="96" t="str">
        <f t="shared" si="35"/>
        <v/>
      </c>
    </row>
    <row r="109" spans="19:40" ht="15">
      <c r="S109" s="61" t="str">
        <f>IF(SALIDAS!S110=0,"",SALIDAS!S110)</f>
        <v/>
      </c>
      <c r="T109" s="62" t="str">
        <f>IF(SALIDAS!T110=0,"",SALIDAS!T110)</f>
        <v/>
      </c>
      <c r="U109" s="62" t="str">
        <f>IF(SALIDAS!U110=0,"",SALIDAS!U110)</f>
        <v/>
      </c>
      <c r="V109" s="62" t="str">
        <f>IF(SALIDAS!V110=0,"",SALIDAS!V110)</f>
        <v/>
      </c>
      <c r="W109" s="62" t="str">
        <f>IF(SALIDAS!W110=0,"",SALIDAS!W110)</f>
        <v/>
      </c>
      <c r="X109" s="61" t="str">
        <f>IF(SALIDAS!Z110=0,"",SALIDAS!Z110)</f>
        <v/>
      </c>
      <c r="Y109" s="63" t="str">
        <f>IF(SALIDAS!AA110=0,"",SALIDAS!AA110)</f>
        <v/>
      </c>
      <c r="Z109" s="63" t="str">
        <f>IF(SALIDAS!AB110=0,"",SALIDAS!AB110)</f>
        <v/>
      </c>
      <c r="AA109" s="63" t="str">
        <f>IF(SALIDAS!AC110=0,"",SALIDAS!AC110)</f>
        <v/>
      </c>
      <c r="AB109" s="63" t="str">
        <f>IF(SALIDAS!AD110=0,"",SALIDAS!AD110)</f>
        <v/>
      </c>
      <c r="AC109" s="61" t="str">
        <f>IF(SALIDAS!AG110=0,"",SALIDAS!AG110)</f>
        <v/>
      </c>
      <c r="AD109" s="62" t="str">
        <f>IF(SALIDAS!AH110=0,"",SALIDAS!AH110)</f>
        <v/>
      </c>
      <c r="AE109" s="62" t="str">
        <f>IF(SALIDAS!AI110=0,"",SALIDAS!AI110)</f>
        <v/>
      </c>
      <c r="AF109" s="62" t="str">
        <f>IF(SALIDAS!AJ110=0,"",SALIDAS!AJ110)</f>
        <v/>
      </c>
      <c r="AG109" s="62" t="str">
        <f>IF(SALIDAS!AK110=0,"",SALIDAS!AK110)</f>
        <v/>
      </c>
      <c r="AH109" s="91" t="str">
        <f>IF(SALIDAS!P110="","NO",SALIDAS!P110)</f>
        <v>NO</v>
      </c>
      <c r="AI109" s="92" t="str">
        <f t="shared" si="41"/>
        <v>SI</v>
      </c>
      <c r="AJ109" s="93" t="str">
        <f t="shared" si="42"/>
        <v>SI</v>
      </c>
      <c r="AK109" s="93" t="str">
        <f t="shared" si="43"/>
        <v>SI</v>
      </c>
      <c r="AL109" s="94" t="str">
        <f t="shared" si="44"/>
        <v>NO</v>
      </c>
      <c r="AM109" s="95" t="str">
        <f t="shared" si="45"/>
        <v/>
      </c>
      <c r="AN109" s="96" t="str">
        <f t="shared" si="35"/>
        <v/>
      </c>
    </row>
    <row r="110" spans="19:40" ht="15">
      <c r="S110" s="61" t="str">
        <f>IF(SALIDAS!S111=0,"",SALIDAS!S111)</f>
        <v/>
      </c>
      <c r="T110" s="62" t="str">
        <f>IF(SALIDAS!T111=0,"",SALIDAS!T111)</f>
        <v/>
      </c>
      <c r="U110" s="62" t="str">
        <f>IF(SALIDAS!U111=0,"",SALIDAS!U111)</f>
        <v/>
      </c>
      <c r="V110" s="62" t="str">
        <f>IF(SALIDAS!V111=0,"",SALIDAS!V111)</f>
        <v/>
      </c>
      <c r="W110" s="62" t="str">
        <f>IF(SALIDAS!W111=0,"",SALIDAS!W111)</f>
        <v/>
      </c>
      <c r="X110" s="61" t="str">
        <f>IF(SALIDAS!Z111=0,"",SALIDAS!Z111)</f>
        <v/>
      </c>
      <c r="Y110" s="63" t="str">
        <f>IF(SALIDAS!AA111=0,"",SALIDAS!AA111)</f>
        <v/>
      </c>
      <c r="Z110" s="63" t="str">
        <f>IF(SALIDAS!AB111=0,"",SALIDAS!AB111)</f>
        <v/>
      </c>
      <c r="AA110" s="63" t="str">
        <f>IF(SALIDAS!AC111=0,"",SALIDAS!AC111)</f>
        <v/>
      </c>
      <c r="AB110" s="63" t="str">
        <f>IF(SALIDAS!AD111=0,"",SALIDAS!AD111)</f>
        <v/>
      </c>
      <c r="AC110" s="61" t="str">
        <f>IF(SALIDAS!AG111=0,"",SALIDAS!AG111)</f>
        <v/>
      </c>
      <c r="AD110" s="62" t="str">
        <f>IF(SALIDAS!AH111=0,"",SALIDAS!AH111)</f>
        <v/>
      </c>
      <c r="AE110" s="62" t="str">
        <f>IF(SALIDAS!AI111=0,"",SALIDAS!AI111)</f>
        <v/>
      </c>
      <c r="AF110" s="62" t="str">
        <f>IF(SALIDAS!AJ111=0,"",SALIDAS!AJ111)</f>
        <v/>
      </c>
      <c r="AG110" s="62" t="str">
        <f>IF(SALIDAS!AK111=0,"",SALIDAS!AK111)</f>
        <v/>
      </c>
      <c r="AH110" s="91" t="str">
        <f>IF(SALIDAS!P111="","NO",SALIDAS!P111)</f>
        <v>NO</v>
      </c>
      <c r="AI110" s="92" t="str">
        <f t="shared" si="41"/>
        <v>SI</v>
      </c>
      <c r="AJ110" s="93" t="str">
        <f t="shared" si="42"/>
        <v>SI</v>
      </c>
      <c r="AK110" s="93" t="str">
        <f t="shared" si="43"/>
        <v>SI</v>
      </c>
      <c r="AL110" s="94" t="str">
        <f t="shared" si="44"/>
        <v>NO</v>
      </c>
      <c r="AM110" s="95" t="str">
        <f t="shared" si="45"/>
        <v/>
      </c>
      <c r="AN110" s="96" t="str">
        <f t="shared" si="35"/>
        <v/>
      </c>
    </row>
    <row r="111" spans="19:40" ht="15">
      <c r="S111" s="61" t="str">
        <f>IF(SALIDAS!S112=0,"",SALIDAS!S112)</f>
        <v/>
      </c>
      <c r="T111" s="62" t="str">
        <f>IF(SALIDAS!T112=0,"",SALIDAS!T112)</f>
        <v/>
      </c>
      <c r="U111" s="62" t="str">
        <f>IF(SALIDAS!U112=0,"",SALIDAS!U112)</f>
        <v/>
      </c>
      <c r="V111" s="62" t="str">
        <f>IF(SALIDAS!V112=0,"",SALIDAS!V112)</f>
        <v/>
      </c>
      <c r="W111" s="62" t="str">
        <f>IF(SALIDAS!W112=0,"",SALIDAS!W112)</f>
        <v/>
      </c>
      <c r="X111" s="61" t="str">
        <f>IF(SALIDAS!Z112=0,"",SALIDAS!Z112)</f>
        <v/>
      </c>
      <c r="Y111" s="63" t="str">
        <f>IF(SALIDAS!AA112=0,"",SALIDAS!AA112)</f>
        <v/>
      </c>
      <c r="Z111" s="63" t="str">
        <f>IF(SALIDAS!AB112=0,"",SALIDAS!AB112)</f>
        <v/>
      </c>
      <c r="AA111" s="63" t="str">
        <f>IF(SALIDAS!AC112=0,"",SALIDAS!AC112)</f>
        <v/>
      </c>
      <c r="AB111" s="63" t="str">
        <f>IF(SALIDAS!AD112=0,"",SALIDAS!AD112)</f>
        <v/>
      </c>
      <c r="AC111" s="61" t="str">
        <f>IF(SALIDAS!AG112=0,"",SALIDAS!AG112)</f>
        <v/>
      </c>
      <c r="AD111" s="62" t="str">
        <f>IF(SALIDAS!AH112=0,"",SALIDAS!AH112)</f>
        <v/>
      </c>
      <c r="AE111" s="62" t="str">
        <f>IF(SALIDAS!AI112=0,"",SALIDAS!AI112)</f>
        <v/>
      </c>
      <c r="AF111" s="62" t="str">
        <f>IF(SALIDAS!AJ112=0,"",SALIDAS!AJ112)</f>
        <v/>
      </c>
      <c r="AG111" s="62" t="str">
        <f>IF(SALIDAS!AK112=0,"",SALIDAS!AK112)</f>
        <v/>
      </c>
      <c r="AH111" s="91" t="str">
        <f>IF(SALIDAS!P112="","NO",SALIDAS!P112)</f>
        <v>NO</v>
      </c>
      <c r="AI111" s="92" t="str">
        <f t="shared" si="41"/>
        <v>SI</v>
      </c>
      <c r="AJ111" s="93" t="str">
        <f t="shared" si="42"/>
        <v>SI</v>
      </c>
      <c r="AK111" s="93" t="str">
        <f t="shared" si="43"/>
        <v>SI</v>
      </c>
      <c r="AL111" s="94" t="str">
        <f t="shared" si="44"/>
        <v>NO</v>
      </c>
      <c r="AM111" s="95" t="str">
        <f t="shared" si="45"/>
        <v/>
      </c>
      <c r="AN111" s="96" t="str">
        <f t="shared" si="35"/>
        <v/>
      </c>
    </row>
    <row r="112" spans="19:40" ht="15">
      <c r="S112" s="61" t="str">
        <f>IF(SALIDAS!S113=0,"",SALIDAS!S113)</f>
        <v/>
      </c>
      <c r="T112" s="62" t="str">
        <f>IF(SALIDAS!T113=0,"",SALIDAS!T113)</f>
        <v/>
      </c>
      <c r="U112" s="62" t="str">
        <f>IF(SALIDAS!U113=0,"",SALIDAS!U113)</f>
        <v/>
      </c>
      <c r="V112" s="62" t="str">
        <f>IF(SALIDAS!V113=0,"",SALIDAS!V113)</f>
        <v/>
      </c>
      <c r="W112" s="62" t="str">
        <f>IF(SALIDAS!W113=0,"",SALIDAS!W113)</f>
        <v/>
      </c>
      <c r="X112" s="61" t="str">
        <f>IF(SALIDAS!Z113=0,"",SALIDAS!Z113)</f>
        <v/>
      </c>
      <c r="Y112" s="63" t="str">
        <f>IF(SALIDAS!AA113=0,"",SALIDAS!AA113)</f>
        <v/>
      </c>
      <c r="Z112" s="63" t="str">
        <f>IF(SALIDAS!AB113=0,"",SALIDAS!AB113)</f>
        <v/>
      </c>
      <c r="AA112" s="63" t="str">
        <f>IF(SALIDAS!AC113=0,"",SALIDAS!AC113)</f>
        <v/>
      </c>
      <c r="AB112" s="63" t="str">
        <f>IF(SALIDAS!AD113=0,"",SALIDAS!AD113)</f>
        <v/>
      </c>
      <c r="AC112" s="61" t="str">
        <f>IF(SALIDAS!AG113=0,"",SALIDAS!AG113)</f>
        <v/>
      </c>
      <c r="AD112" s="62" t="str">
        <f>IF(SALIDAS!AH113=0,"",SALIDAS!AH113)</f>
        <v/>
      </c>
      <c r="AE112" s="62" t="str">
        <f>IF(SALIDAS!AI113=0,"",SALIDAS!AI113)</f>
        <v/>
      </c>
      <c r="AF112" s="62" t="str">
        <f>IF(SALIDAS!AJ113=0,"",SALIDAS!AJ113)</f>
        <v/>
      </c>
      <c r="AG112" s="62" t="str">
        <f>IF(SALIDAS!AK113=0,"",SALIDAS!AK113)</f>
        <v/>
      </c>
      <c r="AH112" s="91" t="str">
        <f>IF(SALIDAS!P113="","NO",SALIDAS!P113)</f>
        <v>NO</v>
      </c>
      <c r="AI112" s="92" t="str">
        <f t="shared" si="41"/>
        <v>SI</v>
      </c>
      <c r="AJ112" s="93" t="str">
        <f t="shared" si="42"/>
        <v>SI</v>
      </c>
      <c r="AK112" s="93" t="str">
        <f t="shared" si="43"/>
        <v>SI</v>
      </c>
      <c r="AL112" s="94" t="str">
        <f t="shared" si="44"/>
        <v>NO</v>
      </c>
      <c r="AM112" s="95" t="str">
        <f t="shared" si="45"/>
        <v/>
      </c>
      <c r="AN112" s="96" t="str">
        <f t="shared" si="35"/>
        <v/>
      </c>
    </row>
    <row r="113" spans="19:40" ht="15">
      <c r="S113" s="61" t="str">
        <f>IF(SALIDAS!S114=0,"",SALIDAS!S114)</f>
        <v/>
      </c>
      <c r="T113" s="62" t="str">
        <f>IF(SALIDAS!T114=0,"",SALIDAS!T114)</f>
        <v/>
      </c>
      <c r="U113" s="62" t="str">
        <f>IF(SALIDAS!U114=0,"",SALIDAS!U114)</f>
        <v/>
      </c>
      <c r="V113" s="62" t="str">
        <f>IF(SALIDAS!V114=0,"",SALIDAS!V114)</f>
        <v/>
      </c>
      <c r="W113" s="62" t="str">
        <f>IF(SALIDAS!W114=0,"",SALIDAS!W114)</f>
        <v/>
      </c>
      <c r="X113" s="61" t="str">
        <f>IF(SALIDAS!Z114=0,"",SALIDAS!Z114)</f>
        <v/>
      </c>
      <c r="Y113" s="63" t="str">
        <f>IF(SALIDAS!AA114=0,"",SALIDAS!AA114)</f>
        <v/>
      </c>
      <c r="Z113" s="63" t="str">
        <f>IF(SALIDAS!AB114=0,"",SALIDAS!AB114)</f>
        <v/>
      </c>
      <c r="AA113" s="63" t="str">
        <f>IF(SALIDAS!AC114=0,"",SALIDAS!AC114)</f>
        <v/>
      </c>
      <c r="AB113" s="63" t="str">
        <f>IF(SALIDAS!AD114=0,"",SALIDAS!AD114)</f>
        <v/>
      </c>
      <c r="AC113" s="61" t="str">
        <f>IF(SALIDAS!AG114=0,"",SALIDAS!AG114)</f>
        <v/>
      </c>
      <c r="AD113" s="62" t="str">
        <f>IF(SALIDAS!AH114=0,"",SALIDAS!AH114)</f>
        <v/>
      </c>
      <c r="AE113" s="62" t="str">
        <f>IF(SALIDAS!AI114=0,"",SALIDAS!AI114)</f>
        <v/>
      </c>
      <c r="AF113" s="62" t="str">
        <f>IF(SALIDAS!AJ114=0,"",SALIDAS!AJ114)</f>
        <v/>
      </c>
      <c r="AG113" s="62" t="str">
        <f>IF(SALIDAS!AK114=0,"",SALIDAS!AK114)</f>
        <v/>
      </c>
      <c r="AH113" s="91" t="str">
        <f>IF(SALIDAS!P114="","NO",SALIDAS!P114)</f>
        <v>NO</v>
      </c>
      <c r="AI113" s="92" t="str">
        <f t="shared" si="41"/>
        <v>SI</v>
      </c>
      <c r="AJ113" s="93" t="str">
        <f t="shared" si="42"/>
        <v>SI</v>
      </c>
      <c r="AK113" s="93" t="str">
        <f t="shared" si="43"/>
        <v>SI</v>
      </c>
      <c r="AL113" s="94" t="str">
        <f t="shared" si="44"/>
        <v>NO</v>
      </c>
      <c r="AM113" s="95" t="str">
        <f t="shared" si="45"/>
        <v/>
      </c>
      <c r="AN113" s="96" t="str">
        <f t="shared" si="35"/>
        <v/>
      </c>
    </row>
    <row r="114" spans="19:40" ht="15">
      <c r="S114" s="61" t="str">
        <f>IF(SALIDAS!S115=0,"",SALIDAS!S115)</f>
        <v/>
      </c>
      <c r="T114" s="62" t="str">
        <f>IF(SALIDAS!T115=0,"",SALIDAS!T115)</f>
        <v/>
      </c>
      <c r="U114" s="62" t="str">
        <f>IF(SALIDAS!U115=0,"",SALIDAS!U115)</f>
        <v/>
      </c>
      <c r="V114" s="62" t="str">
        <f>IF(SALIDAS!V115=0,"",SALIDAS!V115)</f>
        <v/>
      </c>
      <c r="W114" s="62" t="str">
        <f>IF(SALIDAS!W115=0,"",SALIDAS!W115)</f>
        <v/>
      </c>
      <c r="X114" s="61" t="str">
        <f>IF(SALIDAS!Z115=0,"",SALIDAS!Z115)</f>
        <v/>
      </c>
      <c r="Y114" s="63" t="str">
        <f>IF(SALIDAS!AA115=0,"",SALIDAS!AA115)</f>
        <v/>
      </c>
      <c r="Z114" s="63" t="str">
        <f>IF(SALIDAS!AB115=0,"",SALIDAS!AB115)</f>
        <v/>
      </c>
      <c r="AA114" s="63" t="str">
        <f>IF(SALIDAS!AC115=0,"",SALIDAS!AC115)</f>
        <v/>
      </c>
      <c r="AB114" s="63" t="str">
        <f>IF(SALIDAS!AD115=0,"",SALIDAS!AD115)</f>
        <v/>
      </c>
      <c r="AC114" s="61" t="str">
        <f>IF(SALIDAS!AG115=0,"",SALIDAS!AG115)</f>
        <v/>
      </c>
      <c r="AD114" s="62" t="str">
        <f>IF(SALIDAS!AH115=0,"",SALIDAS!AH115)</f>
        <v/>
      </c>
      <c r="AE114" s="62" t="str">
        <f>IF(SALIDAS!AI115=0,"",SALIDAS!AI115)</f>
        <v/>
      </c>
      <c r="AF114" s="62" t="str">
        <f>IF(SALIDAS!AJ115=0,"",SALIDAS!AJ115)</f>
        <v/>
      </c>
      <c r="AG114" s="62" t="str">
        <f>IF(SALIDAS!AK115=0,"",SALIDAS!AK115)</f>
        <v/>
      </c>
      <c r="AH114" s="91" t="str">
        <f>IF(SALIDAS!P115="","NO",SALIDAS!P115)</f>
        <v>NO</v>
      </c>
      <c r="AI114" s="92" t="str">
        <f t="shared" si="41"/>
        <v>SI</v>
      </c>
      <c r="AJ114" s="93" t="str">
        <f t="shared" si="42"/>
        <v>SI</v>
      </c>
      <c r="AK114" s="93" t="str">
        <f t="shared" si="43"/>
        <v>SI</v>
      </c>
      <c r="AL114" s="94" t="str">
        <f t="shared" si="44"/>
        <v>NO</v>
      </c>
      <c r="AM114" s="95" t="str">
        <f t="shared" si="45"/>
        <v/>
      </c>
      <c r="AN114" s="96" t="str">
        <f t="shared" si="35"/>
        <v/>
      </c>
    </row>
    <row r="115" spans="19:40" ht="15">
      <c r="S115" s="61" t="str">
        <f>IF(SALIDAS!S116=0,"",SALIDAS!S116)</f>
        <v/>
      </c>
      <c r="T115" s="62" t="str">
        <f>IF(SALIDAS!T116=0,"",SALIDAS!T116)</f>
        <v/>
      </c>
      <c r="U115" s="62" t="str">
        <f>IF(SALIDAS!U116=0,"",SALIDAS!U116)</f>
        <v/>
      </c>
      <c r="V115" s="62" t="str">
        <f>IF(SALIDAS!V116=0,"",SALIDAS!V116)</f>
        <v/>
      </c>
      <c r="W115" s="62" t="str">
        <f>IF(SALIDAS!W116=0,"",SALIDAS!W116)</f>
        <v/>
      </c>
      <c r="X115" s="61" t="str">
        <f>IF(SALIDAS!Z116=0,"",SALIDAS!Z116)</f>
        <v/>
      </c>
      <c r="Y115" s="63" t="str">
        <f>IF(SALIDAS!AA116=0,"",SALIDAS!AA116)</f>
        <v/>
      </c>
      <c r="Z115" s="63" t="str">
        <f>IF(SALIDAS!AB116=0,"",SALIDAS!AB116)</f>
        <v/>
      </c>
      <c r="AA115" s="63" t="str">
        <f>IF(SALIDAS!AC116=0,"",SALIDAS!AC116)</f>
        <v/>
      </c>
      <c r="AB115" s="63" t="str">
        <f>IF(SALIDAS!AD116=0,"",SALIDAS!AD116)</f>
        <v/>
      </c>
      <c r="AC115" s="61" t="str">
        <f>IF(SALIDAS!AG116=0,"",SALIDAS!AG116)</f>
        <v/>
      </c>
      <c r="AD115" s="62" t="str">
        <f>IF(SALIDAS!AH116=0,"",SALIDAS!AH116)</f>
        <v/>
      </c>
      <c r="AE115" s="62" t="str">
        <f>IF(SALIDAS!AI116=0,"",SALIDAS!AI116)</f>
        <v/>
      </c>
      <c r="AF115" s="62" t="str">
        <f>IF(SALIDAS!AJ116=0,"",SALIDAS!AJ116)</f>
        <v/>
      </c>
      <c r="AG115" s="62" t="str">
        <f>IF(SALIDAS!AK116=0,"",SALIDAS!AK116)</f>
        <v/>
      </c>
      <c r="AH115" s="91" t="str">
        <f>IF(SALIDAS!P116="","NO",SALIDAS!P116)</f>
        <v>NO</v>
      </c>
      <c r="AI115" s="92" t="str">
        <f t="shared" si="41"/>
        <v>SI</v>
      </c>
      <c r="AJ115" s="93" t="str">
        <f t="shared" si="42"/>
        <v>SI</v>
      </c>
      <c r="AK115" s="93" t="str">
        <f t="shared" si="43"/>
        <v>SI</v>
      </c>
      <c r="AL115" s="94" t="str">
        <f t="shared" si="44"/>
        <v>NO</v>
      </c>
      <c r="AM115" s="95" t="str">
        <f t="shared" si="45"/>
        <v/>
      </c>
      <c r="AN115" s="96" t="str">
        <f t="shared" ref="AN115:AN178" si="46">IF(AL115="NO","",AH115)</f>
        <v/>
      </c>
    </row>
    <row r="116" spans="19:40" ht="15">
      <c r="AH116" s="91" t="str">
        <f>IF(SALIDAS!P117="","NO",SALIDAS!P117)</f>
        <v>NO</v>
      </c>
      <c r="AI116" s="92" t="str">
        <f t="shared" si="41"/>
        <v>SI</v>
      </c>
      <c r="AJ116" s="93" t="str">
        <f t="shared" si="42"/>
        <v>SI</v>
      </c>
      <c r="AK116" s="93" t="str">
        <f t="shared" si="43"/>
        <v>SI</v>
      </c>
      <c r="AL116" s="94" t="str">
        <f t="shared" si="44"/>
        <v>NO</v>
      </c>
      <c r="AM116" s="95" t="str">
        <f t="shared" si="45"/>
        <v/>
      </c>
      <c r="AN116" s="96" t="str">
        <f t="shared" si="46"/>
        <v/>
      </c>
    </row>
    <row r="117" spans="19:40" ht="15">
      <c r="AH117" s="91" t="str">
        <f>IF(SALIDAS!P118="","NO",SALIDAS!P118)</f>
        <v>NO</v>
      </c>
      <c r="AI117" s="92" t="str">
        <f t="shared" si="41"/>
        <v>SI</v>
      </c>
      <c r="AJ117" s="93" t="str">
        <f t="shared" si="42"/>
        <v>SI</v>
      </c>
      <c r="AK117" s="93" t="str">
        <f t="shared" si="43"/>
        <v>SI</v>
      </c>
      <c r="AL117" s="94" t="str">
        <f t="shared" si="44"/>
        <v>NO</v>
      </c>
      <c r="AM117" s="95" t="str">
        <f t="shared" si="45"/>
        <v/>
      </c>
      <c r="AN117" s="96" t="str">
        <f t="shared" si="46"/>
        <v/>
      </c>
    </row>
    <row r="118" spans="19:40" ht="15">
      <c r="AH118" s="91" t="str">
        <f>IF(SALIDAS!P119="","NO",SALIDAS!P119)</f>
        <v>NO</v>
      </c>
      <c r="AI118" s="92" t="str">
        <f t="shared" si="41"/>
        <v>SI</v>
      </c>
      <c r="AJ118" s="93" t="str">
        <f t="shared" si="42"/>
        <v>SI</v>
      </c>
      <c r="AK118" s="93" t="str">
        <f t="shared" si="43"/>
        <v>SI</v>
      </c>
      <c r="AL118" s="94" t="str">
        <f t="shared" si="44"/>
        <v>NO</v>
      </c>
      <c r="AM118" s="95" t="str">
        <f t="shared" si="45"/>
        <v/>
      </c>
      <c r="AN118" s="96" t="str">
        <f t="shared" si="46"/>
        <v/>
      </c>
    </row>
    <row r="119" spans="19:40" ht="15">
      <c r="AH119" s="91" t="str">
        <f>IF(SALIDAS!P120="","NO",SALIDAS!P120)</f>
        <v>NO</v>
      </c>
      <c r="AI119" s="92" t="str">
        <f t="shared" si="41"/>
        <v>SI</v>
      </c>
      <c r="AJ119" s="93" t="str">
        <f t="shared" si="42"/>
        <v>SI</v>
      </c>
      <c r="AK119" s="93" t="str">
        <f t="shared" si="43"/>
        <v>SI</v>
      </c>
      <c r="AL119" s="94" t="str">
        <f t="shared" si="44"/>
        <v>NO</v>
      </c>
      <c r="AM119" s="95" t="str">
        <f t="shared" si="45"/>
        <v/>
      </c>
      <c r="AN119" s="96" t="str">
        <f t="shared" si="46"/>
        <v/>
      </c>
    </row>
    <row r="120" spans="19:40" ht="15">
      <c r="AH120" s="91" t="str">
        <f>IF(SALIDAS!P121="","NO",SALIDAS!P121)</f>
        <v>NO</v>
      </c>
      <c r="AI120" s="92" t="str">
        <f t="shared" si="41"/>
        <v>SI</v>
      </c>
      <c r="AJ120" s="93" t="str">
        <f t="shared" si="42"/>
        <v>SI</v>
      </c>
      <c r="AK120" s="93" t="str">
        <f t="shared" si="43"/>
        <v>SI</v>
      </c>
      <c r="AL120" s="94" t="str">
        <f t="shared" si="44"/>
        <v>NO</v>
      </c>
      <c r="AM120" s="95" t="str">
        <f t="shared" si="45"/>
        <v/>
      </c>
      <c r="AN120" s="96" t="str">
        <f t="shared" si="46"/>
        <v/>
      </c>
    </row>
    <row r="121" spans="19:40" ht="15">
      <c r="AH121" s="91" t="str">
        <f>IF(SALIDAS!P122="","NO",SALIDAS!P122)</f>
        <v>NO</v>
      </c>
      <c r="AI121" s="92" t="str">
        <f t="shared" si="41"/>
        <v>SI</v>
      </c>
      <c r="AJ121" s="93" t="str">
        <f t="shared" si="42"/>
        <v>SI</v>
      </c>
      <c r="AK121" s="93" t="str">
        <f t="shared" si="43"/>
        <v>SI</v>
      </c>
      <c r="AL121" s="94" t="str">
        <f t="shared" si="44"/>
        <v>NO</v>
      </c>
      <c r="AM121" s="95" t="str">
        <f t="shared" si="45"/>
        <v/>
      </c>
      <c r="AN121" s="96" t="str">
        <f t="shared" si="46"/>
        <v/>
      </c>
    </row>
    <row r="122" spans="19:40" ht="15">
      <c r="AH122" s="91" t="str">
        <f>IF(SALIDAS!P123="","NO",SALIDAS!P123)</f>
        <v>NO</v>
      </c>
      <c r="AI122" s="92" t="str">
        <f t="shared" si="41"/>
        <v>SI</v>
      </c>
      <c r="AJ122" s="93" t="str">
        <f t="shared" si="42"/>
        <v>SI</v>
      </c>
      <c r="AK122" s="93" t="str">
        <f t="shared" si="43"/>
        <v>SI</v>
      </c>
      <c r="AL122" s="94" t="str">
        <f t="shared" si="44"/>
        <v>NO</v>
      </c>
      <c r="AM122" s="95" t="str">
        <f t="shared" si="45"/>
        <v/>
      </c>
      <c r="AN122" s="96" t="str">
        <f t="shared" si="46"/>
        <v/>
      </c>
    </row>
    <row r="123" spans="19:40" ht="15">
      <c r="AH123" s="91" t="str">
        <f>IF(SALIDAS!P124="","NO",SALIDAS!P124)</f>
        <v>NO</v>
      </c>
      <c r="AI123" s="92" t="str">
        <f t="shared" si="41"/>
        <v>SI</v>
      </c>
      <c r="AJ123" s="93" t="str">
        <f t="shared" si="42"/>
        <v>SI</v>
      </c>
      <c r="AK123" s="93" t="str">
        <f t="shared" si="43"/>
        <v>SI</v>
      </c>
      <c r="AL123" s="94" t="str">
        <f t="shared" si="44"/>
        <v>NO</v>
      </c>
      <c r="AM123" s="95" t="str">
        <f t="shared" si="45"/>
        <v/>
      </c>
      <c r="AN123" s="96" t="str">
        <f t="shared" si="46"/>
        <v/>
      </c>
    </row>
    <row r="124" spans="19:40" ht="15">
      <c r="AH124" s="91" t="str">
        <f>IF(SALIDAS!P125="","NO",SALIDAS!P125)</f>
        <v>NO</v>
      </c>
      <c r="AI124" s="92" t="str">
        <f t="shared" si="41"/>
        <v>SI</v>
      </c>
      <c r="AJ124" s="93" t="str">
        <f t="shared" si="42"/>
        <v>SI</v>
      </c>
      <c r="AK124" s="93" t="str">
        <f t="shared" si="43"/>
        <v>SI</v>
      </c>
      <c r="AL124" s="94" t="str">
        <f t="shared" si="44"/>
        <v>NO</v>
      </c>
      <c r="AM124" s="95" t="str">
        <f t="shared" si="45"/>
        <v/>
      </c>
      <c r="AN124" s="96" t="str">
        <f t="shared" si="46"/>
        <v/>
      </c>
    </row>
    <row r="125" spans="19:40" ht="15">
      <c r="AH125" s="91" t="str">
        <f>IF(SALIDAS!P126="","NO",SALIDAS!P126)</f>
        <v>NO</v>
      </c>
      <c r="AI125" s="92" t="str">
        <f t="shared" si="41"/>
        <v>SI</v>
      </c>
      <c r="AJ125" s="93" t="str">
        <f t="shared" si="42"/>
        <v>SI</v>
      </c>
      <c r="AK125" s="93" t="str">
        <f t="shared" si="43"/>
        <v>SI</v>
      </c>
      <c r="AL125" s="94" t="str">
        <f t="shared" si="44"/>
        <v>NO</v>
      </c>
      <c r="AM125" s="95" t="str">
        <f t="shared" si="45"/>
        <v/>
      </c>
      <c r="AN125" s="96" t="str">
        <f t="shared" si="46"/>
        <v/>
      </c>
    </row>
    <row r="126" spans="19:40" ht="15">
      <c r="AH126" s="91" t="str">
        <f>IF(SALIDAS!P127="","NO",SALIDAS!P127)</f>
        <v>NO</v>
      </c>
      <c r="AI126" s="92" t="str">
        <f t="shared" si="41"/>
        <v>SI</v>
      </c>
      <c r="AJ126" s="93" t="str">
        <f t="shared" si="42"/>
        <v>SI</v>
      </c>
      <c r="AK126" s="93" t="str">
        <f t="shared" si="43"/>
        <v>SI</v>
      </c>
      <c r="AL126" s="94" t="str">
        <f t="shared" si="44"/>
        <v>NO</v>
      </c>
      <c r="AM126" s="95" t="str">
        <f t="shared" si="45"/>
        <v/>
      </c>
      <c r="AN126" s="96" t="str">
        <f t="shared" si="46"/>
        <v/>
      </c>
    </row>
    <row r="127" spans="19:40" ht="15">
      <c r="AH127" s="91" t="str">
        <f>IF(SALIDAS!P128="","NO",SALIDAS!P128)</f>
        <v>NO</v>
      </c>
      <c r="AI127" s="92" t="str">
        <f t="shared" si="41"/>
        <v>SI</v>
      </c>
      <c r="AJ127" s="93" t="str">
        <f t="shared" si="42"/>
        <v>SI</v>
      </c>
      <c r="AK127" s="93" t="str">
        <f t="shared" si="43"/>
        <v>SI</v>
      </c>
      <c r="AL127" s="94" t="str">
        <f t="shared" si="44"/>
        <v>NO</v>
      </c>
      <c r="AM127" s="95" t="str">
        <f t="shared" si="45"/>
        <v/>
      </c>
      <c r="AN127" s="96" t="str">
        <f t="shared" si="46"/>
        <v/>
      </c>
    </row>
    <row r="128" spans="19:40" ht="15">
      <c r="AH128" s="91" t="str">
        <f>IF(SALIDAS!P129="","NO",SALIDAS!P129)</f>
        <v>NO</v>
      </c>
      <c r="AI128" s="92" t="str">
        <f t="shared" si="41"/>
        <v>SI</v>
      </c>
      <c r="AJ128" s="93" t="str">
        <f t="shared" si="42"/>
        <v>SI</v>
      </c>
      <c r="AK128" s="93" t="str">
        <f t="shared" si="43"/>
        <v>SI</v>
      </c>
      <c r="AL128" s="94" t="str">
        <f t="shared" si="44"/>
        <v>NO</v>
      </c>
      <c r="AM128" s="95" t="str">
        <f t="shared" si="45"/>
        <v/>
      </c>
      <c r="AN128" s="96" t="str">
        <f t="shared" si="46"/>
        <v/>
      </c>
    </row>
    <row r="129" spans="34:40" ht="15">
      <c r="AH129" s="91" t="str">
        <f>IF(SALIDAS!P130="","NO",SALIDAS!P130)</f>
        <v>NO</v>
      </c>
      <c r="AI129" s="92" t="str">
        <f t="shared" si="41"/>
        <v>SI</v>
      </c>
      <c r="AJ129" s="93" t="str">
        <f t="shared" si="42"/>
        <v>SI</v>
      </c>
      <c r="AK129" s="93" t="str">
        <f t="shared" si="43"/>
        <v>SI</v>
      </c>
      <c r="AL129" s="94" t="str">
        <f t="shared" si="44"/>
        <v>NO</v>
      </c>
      <c r="AM129" s="95" t="str">
        <f t="shared" si="45"/>
        <v/>
      </c>
      <c r="AN129" s="96" t="str">
        <f t="shared" si="46"/>
        <v/>
      </c>
    </row>
    <row r="130" spans="34:40" ht="15">
      <c r="AH130" s="91" t="str">
        <f>IF(SALIDAS!P131="","NO",SALIDAS!P131)</f>
        <v>NO</v>
      </c>
      <c r="AI130" s="92" t="str">
        <f t="shared" ref="AI130:AI193" si="47">IF(ISNA(VLOOKUP(AH130,$AV$4:$AX$47,3,FALSE)),"SI",(VLOOKUP(AH130,$AV$4:$AX$47,3,FALSE)))</f>
        <v>SI</v>
      </c>
      <c r="AJ130" s="93" t="str">
        <f t="shared" ref="AJ130:AJ193" si="48">IF(ISNA(VLOOKUP(AH130,$Q$4:$R$47,2,FALSE)),"SI",(VLOOKUP(AH130,$Q$4:$R$47,2,FALSE)))</f>
        <v>SI</v>
      </c>
      <c r="AK130" s="93" t="str">
        <f t="shared" ref="AK130:AK193" si="49">IF(ISNA(VLOOKUP(AH130,$N$4:$R$47,5,FALSE)),"SI",(VLOOKUP(AH130,$N$4:$R$47,5,FALSE)))</f>
        <v>SI</v>
      </c>
      <c r="AL130" s="94" t="str">
        <f t="shared" ref="AL130:AL193" si="50">IF(AH130="NO","NO",IF(AI130="NO","NO",IF(AJ130="NO","NO",IF(AK130="NO","NO","SI"))))</f>
        <v>NO</v>
      </c>
      <c r="AM130" s="95" t="str">
        <f t="shared" si="45"/>
        <v/>
      </c>
      <c r="AN130" s="96" t="str">
        <f t="shared" si="46"/>
        <v/>
      </c>
    </row>
    <row r="131" spans="34:40" ht="15">
      <c r="AH131" s="91" t="str">
        <f>IF(SALIDAS!P132="","NO",SALIDAS!P132)</f>
        <v>NO</v>
      </c>
      <c r="AI131" s="92" t="str">
        <f t="shared" si="47"/>
        <v>SI</v>
      </c>
      <c r="AJ131" s="93" t="str">
        <f t="shared" si="48"/>
        <v>SI</v>
      </c>
      <c r="AK131" s="93" t="str">
        <f t="shared" si="49"/>
        <v>SI</v>
      </c>
      <c r="AL131" s="94" t="str">
        <f t="shared" si="50"/>
        <v>NO</v>
      </c>
      <c r="AM131" s="95" t="str">
        <f t="shared" si="45"/>
        <v/>
      </c>
      <c r="AN131" s="96" t="str">
        <f t="shared" si="46"/>
        <v/>
      </c>
    </row>
    <row r="132" spans="34:40" ht="15">
      <c r="AH132" s="91" t="str">
        <f>IF(SALIDAS!P133="","NO",SALIDAS!P133)</f>
        <v>NO</v>
      </c>
      <c r="AI132" s="92" t="str">
        <f t="shared" si="47"/>
        <v>SI</v>
      </c>
      <c r="AJ132" s="93" t="str">
        <f t="shared" si="48"/>
        <v>SI</v>
      </c>
      <c r="AK132" s="93" t="str">
        <f t="shared" si="49"/>
        <v>SI</v>
      </c>
      <c r="AL132" s="94" t="str">
        <f t="shared" si="50"/>
        <v>NO</v>
      </c>
      <c r="AM132" s="95" t="str">
        <f t="shared" si="45"/>
        <v/>
      </c>
      <c r="AN132" s="96" t="str">
        <f t="shared" si="46"/>
        <v/>
      </c>
    </row>
    <row r="133" spans="34:40" ht="15">
      <c r="AH133" s="91" t="str">
        <f>IF(SALIDAS!P134="","NO",SALIDAS!P134)</f>
        <v>NO</v>
      </c>
      <c r="AI133" s="92" t="str">
        <f t="shared" si="47"/>
        <v>SI</v>
      </c>
      <c r="AJ133" s="93" t="str">
        <f t="shared" si="48"/>
        <v>SI</v>
      </c>
      <c r="AK133" s="93" t="str">
        <f t="shared" si="49"/>
        <v>SI</v>
      </c>
      <c r="AL133" s="94" t="str">
        <f t="shared" si="50"/>
        <v>NO</v>
      </c>
      <c r="AM133" s="95" t="str">
        <f t="shared" ref="AM133:AM196" si="51">IF(AL133="NO","",RANK(AN133,$AN$4:$AN$303,1))</f>
        <v/>
      </c>
      <c r="AN133" s="96" t="str">
        <f t="shared" si="46"/>
        <v/>
      </c>
    </row>
    <row r="134" spans="34:40" ht="15">
      <c r="AH134" s="91" t="str">
        <f>IF(SALIDAS!P135="","NO",SALIDAS!P135)</f>
        <v>NO</v>
      </c>
      <c r="AI134" s="92" t="str">
        <f t="shared" si="47"/>
        <v>SI</v>
      </c>
      <c r="AJ134" s="93" t="str">
        <f t="shared" si="48"/>
        <v>SI</v>
      </c>
      <c r="AK134" s="93" t="str">
        <f t="shared" si="49"/>
        <v>SI</v>
      </c>
      <c r="AL134" s="94" t="str">
        <f t="shared" si="50"/>
        <v>NO</v>
      </c>
      <c r="AM134" s="95" t="str">
        <f t="shared" si="51"/>
        <v/>
      </c>
      <c r="AN134" s="96" t="str">
        <f t="shared" si="46"/>
        <v/>
      </c>
    </row>
    <row r="135" spans="34:40" ht="15">
      <c r="AH135" s="91" t="str">
        <f>IF(SALIDAS!P136="","NO",SALIDAS!P136)</f>
        <v>NO</v>
      </c>
      <c r="AI135" s="92" t="str">
        <f t="shared" si="47"/>
        <v>SI</v>
      </c>
      <c r="AJ135" s="93" t="str">
        <f t="shared" si="48"/>
        <v>SI</v>
      </c>
      <c r="AK135" s="93" t="str">
        <f t="shared" si="49"/>
        <v>SI</v>
      </c>
      <c r="AL135" s="94" t="str">
        <f t="shared" si="50"/>
        <v>NO</v>
      </c>
      <c r="AM135" s="95" t="str">
        <f t="shared" si="51"/>
        <v/>
      </c>
      <c r="AN135" s="96" t="str">
        <f t="shared" si="46"/>
        <v/>
      </c>
    </row>
    <row r="136" spans="34:40" ht="15">
      <c r="AH136" s="91" t="str">
        <f>IF(SALIDAS!P137="","NO",SALIDAS!P137)</f>
        <v>NO</v>
      </c>
      <c r="AI136" s="92" t="str">
        <f t="shared" si="47"/>
        <v>SI</v>
      </c>
      <c r="AJ136" s="93" t="str">
        <f t="shared" si="48"/>
        <v>SI</v>
      </c>
      <c r="AK136" s="93" t="str">
        <f t="shared" si="49"/>
        <v>SI</v>
      </c>
      <c r="AL136" s="94" t="str">
        <f t="shared" si="50"/>
        <v>NO</v>
      </c>
      <c r="AM136" s="95" t="str">
        <f t="shared" si="51"/>
        <v/>
      </c>
      <c r="AN136" s="96" t="str">
        <f t="shared" si="46"/>
        <v/>
      </c>
    </row>
    <row r="137" spans="34:40" ht="15">
      <c r="AH137" s="91" t="str">
        <f>IF(SALIDAS!P138="","NO",SALIDAS!P138)</f>
        <v>NO</v>
      </c>
      <c r="AI137" s="92" t="str">
        <f t="shared" si="47"/>
        <v>SI</v>
      </c>
      <c r="AJ137" s="93" t="str">
        <f t="shared" si="48"/>
        <v>SI</v>
      </c>
      <c r="AK137" s="93" t="str">
        <f t="shared" si="49"/>
        <v>SI</v>
      </c>
      <c r="AL137" s="94" t="str">
        <f t="shared" si="50"/>
        <v>NO</v>
      </c>
      <c r="AM137" s="95" t="str">
        <f t="shared" si="51"/>
        <v/>
      </c>
      <c r="AN137" s="96" t="str">
        <f t="shared" si="46"/>
        <v/>
      </c>
    </row>
    <row r="138" spans="34:40" ht="15">
      <c r="AH138" s="91" t="str">
        <f>IF(SALIDAS!P139="","NO",SALIDAS!P139)</f>
        <v>NO</v>
      </c>
      <c r="AI138" s="92" t="str">
        <f t="shared" si="47"/>
        <v>SI</v>
      </c>
      <c r="AJ138" s="93" t="str">
        <f t="shared" si="48"/>
        <v>SI</v>
      </c>
      <c r="AK138" s="93" t="str">
        <f t="shared" si="49"/>
        <v>SI</v>
      </c>
      <c r="AL138" s="94" t="str">
        <f t="shared" si="50"/>
        <v>NO</v>
      </c>
      <c r="AM138" s="95" t="str">
        <f t="shared" si="51"/>
        <v/>
      </c>
      <c r="AN138" s="96" t="str">
        <f t="shared" si="46"/>
        <v/>
      </c>
    </row>
    <row r="139" spans="34:40" ht="15">
      <c r="AH139" s="91" t="str">
        <f>IF(SALIDAS!P140="","NO",SALIDAS!P140)</f>
        <v>NO</v>
      </c>
      <c r="AI139" s="92" t="str">
        <f t="shared" si="47"/>
        <v>SI</v>
      </c>
      <c r="AJ139" s="93" t="str">
        <f t="shared" si="48"/>
        <v>SI</v>
      </c>
      <c r="AK139" s="93" t="str">
        <f t="shared" si="49"/>
        <v>SI</v>
      </c>
      <c r="AL139" s="94" t="str">
        <f t="shared" si="50"/>
        <v>NO</v>
      </c>
      <c r="AM139" s="95" t="str">
        <f t="shared" si="51"/>
        <v/>
      </c>
      <c r="AN139" s="96" t="str">
        <f t="shared" si="46"/>
        <v/>
      </c>
    </row>
    <row r="140" spans="34:40" ht="15">
      <c r="AH140" s="91" t="str">
        <f>IF(SALIDAS!P141="","NO",SALIDAS!P141)</f>
        <v>NO</v>
      </c>
      <c r="AI140" s="92" t="str">
        <f t="shared" si="47"/>
        <v>SI</v>
      </c>
      <c r="AJ140" s="93" t="str">
        <f t="shared" si="48"/>
        <v>SI</v>
      </c>
      <c r="AK140" s="93" t="str">
        <f t="shared" si="49"/>
        <v>SI</v>
      </c>
      <c r="AL140" s="94" t="str">
        <f t="shared" si="50"/>
        <v>NO</v>
      </c>
      <c r="AM140" s="95" t="str">
        <f t="shared" si="51"/>
        <v/>
      </c>
      <c r="AN140" s="96" t="str">
        <f t="shared" si="46"/>
        <v/>
      </c>
    </row>
    <row r="141" spans="34:40" ht="15">
      <c r="AH141" s="91" t="str">
        <f>IF(SALIDAS!P142="","NO",SALIDAS!P142)</f>
        <v>NO</v>
      </c>
      <c r="AI141" s="92" t="str">
        <f t="shared" si="47"/>
        <v>SI</v>
      </c>
      <c r="AJ141" s="93" t="str">
        <f t="shared" si="48"/>
        <v>SI</v>
      </c>
      <c r="AK141" s="93" t="str">
        <f t="shared" si="49"/>
        <v>SI</v>
      </c>
      <c r="AL141" s="94" t="str">
        <f t="shared" si="50"/>
        <v>NO</v>
      </c>
      <c r="AM141" s="95" t="str">
        <f t="shared" si="51"/>
        <v/>
      </c>
      <c r="AN141" s="96" t="str">
        <f t="shared" si="46"/>
        <v/>
      </c>
    </row>
    <row r="142" spans="34:40" ht="15">
      <c r="AH142" s="91" t="str">
        <f>IF(SALIDAS!P143="","NO",SALIDAS!P143)</f>
        <v>NO</v>
      </c>
      <c r="AI142" s="92" t="str">
        <f t="shared" si="47"/>
        <v>SI</v>
      </c>
      <c r="AJ142" s="93" t="str">
        <f t="shared" si="48"/>
        <v>SI</v>
      </c>
      <c r="AK142" s="93" t="str">
        <f t="shared" si="49"/>
        <v>SI</v>
      </c>
      <c r="AL142" s="94" t="str">
        <f t="shared" si="50"/>
        <v>NO</v>
      </c>
      <c r="AM142" s="95" t="str">
        <f t="shared" si="51"/>
        <v/>
      </c>
      <c r="AN142" s="96" t="str">
        <f t="shared" si="46"/>
        <v/>
      </c>
    </row>
    <row r="143" spans="34:40" ht="15">
      <c r="AH143" s="91" t="str">
        <f>IF(SALIDAS!P144="","NO",SALIDAS!P144)</f>
        <v>NO</v>
      </c>
      <c r="AI143" s="92" t="str">
        <f t="shared" si="47"/>
        <v>SI</v>
      </c>
      <c r="AJ143" s="93" t="str">
        <f t="shared" si="48"/>
        <v>SI</v>
      </c>
      <c r="AK143" s="93" t="str">
        <f t="shared" si="49"/>
        <v>SI</v>
      </c>
      <c r="AL143" s="94" t="str">
        <f t="shared" si="50"/>
        <v>NO</v>
      </c>
      <c r="AM143" s="95" t="str">
        <f t="shared" si="51"/>
        <v/>
      </c>
      <c r="AN143" s="96" t="str">
        <f t="shared" si="46"/>
        <v/>
      </c>
    </row>
    <row r="144" spans="34:40" ht="15">
      <c r="AH144" s="91" t="str">
        <f>IF(SALIDAS!P145="","NO",SALIDAS!P145)</f>
        <v>NO</v>
      </c>
      <c r="AI144" s="92" t="str">
        <f t="shared" si="47"/>
        <v>SI</v>
      </c>
      <c r="AJ144" s="93" t="str">
        <f t="shared" si="48"/>
        <v>SI</v>
      </c>
      <c r="AK144" s="93" t="str">
        <f t="shared" si="49"/>
        <v>SI</v>
      </c>
      <c r="AL144" s="94" t="str">
        <f t="shared" si="50"/>
        <v>NO</v>
      </c>
      <c r="AM144" s="95" t="str">
        <f t="shared" si="51"/>
        <v/>
      </c>
      <c r="AN144" s="96" t="str">
        <f t="shared" si="46"/>
        <v/>
      </c>
    </row>
    <row r="145" spans="34:40" ht="15">
      <c r="AH145" s="91" t="str">
        <f>IF(SALIDAS!P146="","NO",SALIDAS!P146)</f>
        <v>NO</v>
      </c>
      <c r="AI145" s="92" t="str">
        <f t="shared" si="47"/>
        <v>SI</v>
      </c>
      <c r="AJ145" s="93" t="str">
        <f t="shared" si="48"/>
        <v>SI</v>
      </c>
      <c r="AK145" s="93" t="str">
        <f t="shared" si="49"/>
        <v>SI</v>
      </c>
      <c r="AL145" s="94" t="str">
        <f t="shared" si="50"/>
        <v>NO</v>
      </c>
      <c r="AM145" s="95" t="str">
        <f t="shared" si="51"/>
        <v/>
      </c>
      <c r="AN145" s="96" t="str">
        <f t="shared" si="46"/>
        <v/>
      </c>
    </row>
    <row r="146" spans="34:40" ht="15">
      <c r="AH146" s="91" t="str">
        <f>IF(SALIDAS!P147="","NO",SALIDAS!P147)</f>
        <v>NO</v>
      </c>
      <c r="AI146" s="92" t="str">
        <f t="shared" si="47"/>
        <v>SI</v>
      </c>
      <c r="AJ146" s="93" t="str">
        <f t="shared" si="48"/>
        <v>SI</v>
      </c>
      <c r="AK146" s="93" t="str">
        <f t="shared" si="49"/>
        <v>SI</v>
      </c>
      <c r="AL146" s="94" t="str">
        <f t="shared" si="50"/>
        <v>NO</v>
      </c>
      <c r="AM146" s="95" t="str">
        <f t="shared" si="51"/>
        <v/>
      </c>
      <c r="AN146" s="96" t="str">
        <f t="shared" si="46"/>
        <v/>
      </c>
    </row>
    <row r="147" spans="34:40" ht="15">
      <c r="AH147" s="91" t="str">
        <f>IF(SALIDAS!P148="","NO",SALIDAS!P148)</f>
        <v>NO</v>
      </c>
      <c r="AI147" s="92" t="str">
        <f t="shared" si="47"/>
        <v>SI</v>
      </c>
      <c r="AJ147" s="93" t="str">
        <f t="shared" si="48"/>
        <v>SI</v>
      </c>
      <c r="AK147" s="93" t="str">
        <f t="shared" si="49"/>
        <v>SI</v>
      </c>
      <c r="AL147" s="94" t="str">
        <f t="shared" si="50"/>
        <v>NO</v>
      </c>
      <c r="AM147" s="95" t="str">
        <f t="shared" si="51"/>
        <v/>
      </c>
      <c r="AN147" s="96" t="str">
        <f t="shared" si="46"/>
        <v/>
      </c>
    </row>
    <row r="148" spans="34:40" ht="15">
      <c r="AH148" s="91" t="str">
        <f>IF(SALIDAS!P149="","NO",SALIDAS!P149)</f>
        <v>NO</v>
      </c>
      <c r="AI148" s="92" t="str">
        <f t="shared" si="47"/>
        <v>SI</v>
      </c>
      <c r="AJ148" s="93" t="str">
        <f t="shared" si="48"/>
        <v>SI</v>
      </c>
      <c r="AK148" s="93" t="str">
        <f t="shared" si="49"/>
        <v>SI</v>
      </c>
      <c r="AL148" s="94" t="str">
        <f t="shared" si="50"/>
        <v>NO</v>
      </c>
      <c r="AM148" s="95" t="str">
        <f t="shared" si="51"/>
        <v/>
      </c>
      <c r="AN148" s="96" t="str">
        <f t="shared" si="46"/>
        <v/>
      </c>
    </row>
    <row r="149" spans="34:40" ht="15">
      <c r="AH149" s="91" t="str">
        <f>IF(SALIDAS!P150="","NO",SALIDAS!P150)</f>
        <v>NO</v>
      </c>
      <c r="AI149" s="92" t="str">
        <f t="shared" si="47"/>
        <v>SI</v>
      </c>
      <c r="AJ149" s="93" t="str">
        <f t="shared" si="48"/>
        <v>SI</v>
      </c>
      <c r="AK149" s="93" t="str">
        <f t="shared" si="49"/>
        <v>SI</v>
      </c>
      <c r="AL149" s="94" t="str">
        <f t="shared" si="50"/>
        <v>NO</v>
      </c>
      <c r="AM149" s="95" t="str">
        <f t="shared" si="51"/>
        <v/>
      </c>
      <c r="AN149" s="96" t="str">
        <f t="shared" si="46"/>
        <v/>
      </c>
    </row>
    <row r="150" spans="34:40" ht="15">
      <c r="AH150" s="91" t="str">
        <f>IF(SALIDAS!P151="","NO",SALIDAS!P151)</f>
        <v>NO</v>
      </c>
      <c r="AI150" s="92" t="str">
        <f t="shared" si="47"/>
        <v>SI</v>
      </c>
      <c r="AJ150" s="93" t="str">
        <f t="shared" si="48"/>
        <v>SI</v>
      </c>
      <c r="AK150" s="93" t="str">
        <f t="shared" si="49"/>
        <v>SI</v>
      </c>
      <c r="AL150" s="94" t="str">
        <f t="shared" si="50"/>
        <v>NO</v>
      </c>
      <c r="AM150" s="95" t="str">
        <f t="shared" si="51"/>
        <v/>
      </c>
      <c r="AN150" s="96" t="str">
        <f t="shared" si="46"/>
        <v/>
      </c>
    </row>
    <row r="151" spans="34:40" ht="15">
      <c r="AH151" s="91" t="str">
        <f>IF(SALIDAS!P152="","NO",SALIDAS!P152)</f>
        <v>NO</v>
      </c>
      <c r="AI151" s="92" t="str">
        <f t="shared" si="47"/>
        <v>SI</v>
      </c>
      <c r="AJ151" s="93" t="str">
        <f t="shared" si="48"/>
        <v>SI</v>
      </c>
      <c r="AK151" s="93" t="str">
        <f t="shared" si="49"/>
        <v>SI</v>
      </c>
      <c r="AL151" s="94" t="str">
        <f t="shared" si="50"/>
        <v>NO</v>
      </c>
      <c r="AM151" s="95" t="str">
        <f t="shared" si="51"/>
        <v/>
      </c>
      <c r="AN151" s="96" t="str">
        <f t="shared" si="46"/>
        <v/>
      </c>
    </row>
    <row r="152" spans="34:40" ht="15">
      <c r="AH152" s="91" t="str">
        <f>IF(SALIDAS!P153="","NO",SALIDAS!P153)</f>
        <v>NO</v>
      </c>
      <c r="AI152" s="92" t="str">
        <f t="shared" si="47"/>
        <v>SI</v>
      </c>
      <c r="AJ152" s="93" t="str">
        <f t="shared" si="48"/>
        <v>SI</v>
      </c>
      <c r="AK152" s="93" t="str">
        <f t="shared" si="49"/>
        <v>SI</v>
      </c>
      <c r="AL152" s="94" t="str">
        <f t="shared" si="50"/>
        <v>NO</v>
      </c>
      <c r="AM152" s="95" t="str">
        <f t="shared" si="51"/>
        <v/>
      </c>
      <c r="AN152" s="96" t="str">
        <f t="shared" si="46"/>
        <v/>
      </c>
    </row>
    <row r="153" spans="34:40" ht="15">
      <c r="AH153" s="91" t="str">
        <f>IF(SALIDAS!P154="","NO",SALIDAS!P154)</f>
        <v>NO</v>
      </c>
      <c r="AI153" s="92" t="str">
        <f t="shared" si="47"/>
        <v>SI</v>
      </c>
      <c r="AJ153" s="93" t="str">
        <f t="shared" si="48"/>
        <v>SI</v>
      </c>
      <c r="AK153" s="93" t="str">
        <f t="shared" si="49"/>
        <v>SI</v>
      </c>
      <c r="AL153" s="94" t="str">
        <f t="shared" si="50"/>
        <v>NO</v>
      </c>
      <c r="AM153" s="95" t="str">
        <f t="shared" si="51"/>
        <v/>
      </c>
      <c r="AN153" s="96" t="str">
        <f t="shared" si="46"/>
        <v/>
      </c>
    </row>
    <row r="154" spans="34:40" ht="15">
      <c r="AH154" s="91" t="str">
        <f>IF(SALIDAS!P155="","NO",SALIDAS!P155)</f>
        <v>NO</v>
      </c>
      <c r="AI154" s="92" t="str">
        <f t="shared" si="47"/>
        <v>SI</v>
      </c>
      <c r="AJ154" s="93" t="str">
        <f t="shared" si="48"/>
        <v>SI</v>
      </c>
      <c r="AK154" s="93" t="str">
        <f t="shared" si="49"/>
        <v>SI</v>
      </c>
      <c r="AL154" s="94" t="str">
        <f t="shared" si="50"/>
        <v>NO</v>
      </c>
      <c r="AM154" s="95" t="str">
        <f t="shared" si="51"/>
        <v/>
      </c>
      <c r="AN154" s="96" t="str">
        <f t="shared" si="46"/>
        <v/>
      </c>
    </row>
    <row r="155" spans="34:40" ht="15">
      <c r="AH155" s="91" t="str">
        <f>IF(SALIDAS!P156="","NO",SALIDAS!P156)</f>
        <v>NO</v>
      </c>
      <c r="AI155" s="92" t="str">
        <f t="shared" si="47"/>
        <v>SI</v>
      </c>
      <c r="AJ155" s="93" t="str">
        <f t="shared" si="48"/>
        <v>SI</v>
      </c>
      <c r="AK155" s="93" t="str">
        <f t="shared" si="49"/>
        <v>SI</v>
      </c>
      <c r="AL155" s="94" t="str">
        <f t="shared" si="50"/>
        <v>NO</v>
      </c>
      <c r="AM155" s="95" t="str">
        <f t="shared" si="51"/>
        <v/>
      </c>
      <c r="AN155" s="96" t="str">
        <f t="shared" si="46"/>
        <v/>
      </c>
    </row>
    <row r="156" spans="34:40" ht="15">
      <c r="AH156" s="91" t="str">
        <f>IF(SALIDAS!P157="","NO",SALIDAS!P157)</f>
        <v>NO</v>
      </c>
      <c r="AI156" s="92" t="str">
        <f t="shared" si="47"/>
        <v>SI</v>
      </c>
      <c r="AJ156" s="93" t="str">
        <f t="shared" si="48"/>
        <v>SI</v>
      </c>
      <c r="AK156" s="93" t="str">
        <f t="shared" si="49"/>
        <v>SI</v>
      </c>
      <c r="AL156" s="94" t="str">
        <f t="shared" si="50"/>
        <v>NO</v>
      </c>
      <c r="AM156" s="95" t="str">
        <f t="shared" si="51"/>
        <v/>
      </c>
      <c r="AN156" s="96" t="str">
        <f t="shared" si="46"/>
        <v/>
      </c>
    </row>
    <row r="157" spans="34:40" ht="15">
      <c r="AH157" s="91" t="str">
        <f>IF(SALIDAS!P158="","NO",SALIDAS!P158)</f>
        <v>NO</v>
      </c>
      <c r="AI157" s="92" t="str">
        <f t="shared" si="47"/>
        <v>SI</v>
      </c>
      <c r="AJ157" s="93" t="str">
        <f t="shared" si="48"/>
        <v>SI</v>
      </c>
      <c r="AK157" s="93" t="str">
        <f t="shared" si="49"/>
        <v>SI</v>
      </c>
      <c r="AL157" s="94" t="str">
        <f t="shared" si="50"/>
        <v>NO</v>
      </c>
      <c r="AM157" s="95" t="str">
        <f t="shared" si="51"/>
        <v/>
      </c>
      <c r="AN157" s="96" t="str">
        <f t="shared" si="46"/>
        <v/>
      </c>
    </row>
    <row r="158" spans="34:40" ht="15">
      <c r="AH158" s="91" t="str">
        <f>IF(SALIDAS!P159="","NO",SALIDAS!P159)</f>
        <v>NO</v>
      </c>
      <c r="AI158" s="92" t="str">
        <f t="shared" si="47"/>
        <v>SI</v>
      </c>
      <c r="AJ158" s="93" t="str">
        <f t="shared" si="48"/>
        <v>SI</v>
      </c>
      <c r="AK158" s="93" t="str">
        <f t="shared" si="49"/>
        <v>SI</v>
      </c>
      <c r="AL158" s="94" t="str">
        <f t="shared" si="50"/>
        <v>NO</v>
      </c>
      <c r="AM158" s="95" t="str">
        <f t="shared" si="51"/>
        <v/>
      </c>
      <c r="AN158" s="96" t="str">
        <f t="shared" si="46"/>
        <v/>
      </c>
    </row>
    <row r="159" spans="34:40" ht="15">
      <c r="AH159" s="91" t="str">
        <f>IF(SALIDAS!P160="","NO",SALIDAS!P160)</f>
        <v>NO</v>
      </c>
      <c r="AI159" s="92" t="str">
        <f t="shared" si="47"/>
        <v>SI</v>
      </c>
      <c r="AJ159" s="93" t="str">
        <f t="shared" si="48"/>
        <v>SI</v>
      </c>
      <c r="AK159" s="93" t="str">
        <f t="shared" si="49"/>
        <v>SI</v>
      </c>
      <c r="AL159" s="94" t="str">
        <f t="shared" si="50"/>
        <v>NO</v>
      </c>
      <c r="AM159" s="95" t="str">
        <f t="shared" si="51"/>
        <v/>
      </c>
      <c r="AN159" s="96" t="str">
        <f t="shared" si="46"/>
        <v/>
      </c>
    </row>
    <row r="160" spans="34:40" ht="15">
      <c r="AH160" s="91" t="str">
        <f>IF(SALIDAS!P161="","NO",SALIDAS!P161)</f>
        <v>NO</v>
      </c>
      <c r="AI160" s="92" t="str">
        <f t="shared" si="47"/>
        <v>SI</v>
      </c>
      <c r="AJ160" s="93" t="str">
        <f t="shared" si="48"/>
        <v>SI</v>
      </c>
      <c r="AK160" s="93" t="str">
        <f t="shared" si="49"/>
        <v>SI</v>
      </c>
      <c r="AL160" s="94" t="str">
        <f t="shared" si="50"/>
        <v>NO</v>
      </c>
      <c r="AM160" s="95" t="str">
        <f t="shared" si="51"/>
        <v/>
      </c>
      <c r="AN160" s="96" t="str">
        <f t="shared" si="46"/>
        <v/>
      </c>
    </row>
    <row r="161" spans="34:40" ht="15">
      <c r="AH161" s="91" t="str">
        <f>IF(SALIDAS!P162="","NO",SALIDAS!P162)</f>
        <v>NO</v>
      </c>
      <c r="AI161" s="92" t="str">
        <f t="shared" si="47"/>
        <v>SI</v>
      </c>
      <c r="AJ161" s="93" t="str">
        <f t="shared" si="48"/>
        <v>SI</v>
      </c>
      <c r="AK161" s="93" t="str">
        <f t="shared" si="49"/>
        <v>SI</v>
      </c>
      <c r="AL161" s="94" t="str">
        <f t="shared" si="50"/>
        <v>NO</v>
      </c>
      <c r="AM161" s="95" t="str">
        <f t="shared" si="51"/>
        <v/>
      </c>
      <c r="AN161" s="96" t="str">
        <f t="shared" si="46"/>
        <v/>
      </c>
    </row>
    <row r="162" spans="34:40" ht="15">
      <c r="AH162" s="91" t="str">
        <f>IF(SALIDAS!P163="","NO",SALIDAS!P163)</f>
        <v>NO</v>
      </c>
      <c r="AI162" s="92" t="str">
        <f t="shared" si="47"/>
        <v>SI</v>
      </c>
      <c r="AJ162" s="93" t="str">
        <f t="shared" si="48"/>
        <v>SI</v>
      </c>
      <c r="AK162" s="93" t="str">
        <f t="shared" si="49"/>
        <v>SI</v>
      </c>
      <c r="AL162" s="94" t="str">
        <f t="shared" si="50"/>
        <v>NO</v>
      </c>
      <c r="AM162" s="95" t="str">
        <f t="shared" si="51"/>
        <v/>
      </c>
      <c r="AN162" s="96" t="str">
        <f t="shared" si="46"/>
        <v/>
      </c>
    </row>
    <row r="163" spans="34:40" ht="15">
      <c r="AH163" s="91" t="str">
        <f>IF(SALIDAS!P164="","NO",SALIDAS!P164)</f>
        <v>NO</v>
      </c>
      <c r="AI163" s="92" t="str">
        <f t="shared" si="47"/>
        <v>SI</v>
      </c>
      <c r="AJ163" s="93" t="str">
        <f t="shared" si="48"/>
        <v>SI</v>
      </c>
      <c r="AK163" s="93" t="str">
        <f t="shared" si="49"/>
        <v>SI</v>
      </c>
      <c r="AL163" s="94" t="str">
        <f t="shared" si="50"/>
        <v>NO</v>
      </c>
      <c r="AM163" s="95" t="str">
        <f t="shared" si="51"/>
        <v/>
      </c>
      <c r="AN163" s="96" t="str">
        <f t="shared" si="46"/>
        <v/>
      </c>
    </row>
    <row r="164" spans="34:40" ht="15">
      <c r="AH164" s="91" t="str">
        <f>IF(SALIDAS!P165="","NO",SALIDAS!P165)</f>
        <v>NO</v>
      </c>
      <c r="AI164" s="92" t="str">
        <f t="shared" si="47"/>
        <v>SI</v>
      </c>
      <c r="AJ164" s="93" t="str">
        <f t="shared" si="48"/>
        <v>SI</v>
      </c>
      <c r="AK164" s="93" t="str">
        <f t="shared" si="49"/>
        <v>SI</v>
      </c>
      <c r="AL164" s="94" t="str">
        <f t="shared" si="50"/>
        <v>NO</v>
      </c>
      <c r="AM164" s="95" t="str">
        <f t="shared" si="51"/>
        <v/>
      </c>
      <c r="AN164" s="96" t="str">
        <f t="shared" si="46"/>
        <v/>
      </c>
    </row>
    <row r="165" spans="34:40" ht="15">
      <c r="AH165" s="91" t="str">
        <f>IF(SALIDAS!P166="","NO",SALIDAS!P166)</f>
        <v>NO</v>
      </c>
      <c r="AI165" s="92" t="str">
        <f t="shared" si="47"/>
        <v>SI</v>
      </c>
      <c r="AJ165" s="93" t="str">
        <f t="shared" si="48"/>
        <v>SI</v>
      </c>
      <c r="AK165" s="93" t="str">
        <f t="shared" si="49"/>
        <v>SI</v>
      </c>
      <c r="AL165" s="94" t="str">
        <f t="shared" si="50"/>
        <v>NO</v>
      </c>
      <c r="AM165" s="95" t="str">
        <f t="shared" si="51"/>
        <v/>
      </c>
      <c r="AN165" s="96" t="str">
        <f t="shared" si="46"/>
        <v/>
      </c>
    </row>
    <row r="166" spans="34:40" ht="15">
      <c r="AH166" s="91" t="str">
        <f>IF(SALIDAS!P167="","NO",SALIDAS!P167)</f>
        <v>NO</v>
      </c>
      <c r="AI166" s="92" t="str">
        <f t="shared" si="47"/>
        <v>SI</v>
      </c>
      <c r="AJ166" s="93" t="str">
        <f t="shared" si="48"/>
        <v>SI</v>
      </c>
      <c r="AK166" s="93" t="str">
        <f t="shared" si="49"/>
        <v>SI</v>
      </c>
      <c r="AL166" s="94" t="str">
        <f t="shared" si="50"/>
        <v>NO</v>
      </c>
      <c r="AM166" s="95" t="str">
        <f t="shared" si="51"/>
        <v/>
      </c>
      <c r="AN166" s="96" t="str">
        <f t="shared" si="46"/>
        <v/>
      </c>
    </row>
    <row r="167" spans="34:40" ht="15">
      <c r="AH167" s="91" t="str">
        <f>IF(SALIDAS!P168="","NO",SALIDAS!P168)</f>
        <v>NO</v>
      </c>
      <c r="AI167" s="92" t="str">
        <f t="shared" si="47"/>
        <v>SI</v>
      </c>
      <c r="AJ167" s="93" t="str">
        <f t="shared" si="48"/>
        <v>SI</v>
      </c>
      <c r="AK167" s="93" t="str">
        <f t="shared" si="49"/>
        <v>SI</v>
      </c>
      <c r="AL167" s="94" t="str">
        <f t="shared" si="50"/>
        <v>NO</v>
      </c>
      <c r="AM167" s="95" t="str">
        <f t="shared" si="51"/>
        <v/>
      </c>
      <c r="AN167" s="96" t="str">
        <f t="shared" si="46"/>
        <v/>
      </c>
    </row>
    <row r="168" spans="34:40" ht="15">
      <c r="AH168" s="91" t="str">
        <f>IF(SALIDAS!P169="","NO",SALIDAS!P169)</f>
        <v>NO</v>
      </c>
      <c r="AI168" s="92" t="str">
        <f t="shared" si="47"/>
        <v>SI</v>
      </c>
      <c r="AJ168" s="93" t="str">
        <f t="shared" si="48"/>
        <v>SI</v>
      </c>
      <c r="AK168" s="93" t="str">
        <f t="shared" si="49"/>
        <v>SI</v>
      </c>
      <c r="AL168" s="94" t="str">
        <f t="shared" si="50"/>
        <v>NO</v>
      </c>
      <c r="AM168" s="95" t="str">
        <f t="shared" si="51"/>
        <v/>
      </c>
      <c r="AN168" s="96" t="str">
        <f t="shared" si="46"/>
        <v/>
      </c>
    </row>
    <row r="169" spans="34:40" ht="15">
      <c r="AH169" s="91" t="str">
        <f>IF(SALIDAS!P170="","NO",SALIDAS!P170)</f>
        <v>NO</v>
      </c>
      <c r="AI169" s="92" t="str">
        <f t="shared" si="47"/>
        <v>SI</v>
      </c>
      <c r="AJ169" s="93" t="str">
        <f t="shared" si="48"/>
        <v>SI</v>
      </c>
      <c r="AK169" s="93" t="str">
        <f t="shared" si="49"/>
        <v>SI</v>
      </c>
      <c r="AL169" s="94" t="str">
        <f t="shared" si="50"/>
        <v>NO</v>
      </c>
      <c r="AM169" s="95" t="str">
        <f t="shared" si="51"/>
        <v/>
      </c>
      <c r="AN169" s="96" t="str">
        <f t="shared" si="46"/>
        <v/>
      </c>
    </row>
    <row r="170" spans="34:40" ht="15">
      <c r="AH170" s="91" t="str">
        <f>IF(SALIDAS!P171="","NO",SALIDAS!P171)</f>
        <v>NO</v>
      </c>
      <c r="AI170" s="92" t="str">
        <f t="shared" si="47"/>
        <v>SI</v>
      </c>
      <c r="AJ170" s="93" t="str">
        <f t="shared" si="48"/>
        <v>SI</v>
      </c>
      <c r="AK170" s="93" t="str">
        <f t="shared" si="49"/>
        <v>SI</v>
      </c>
      <c r="AL170" s="94" t="str">
        <f t="shared" si="50"/>
        <v>NO</v>
      </c>
      <c r="AM170" s="95" t="str">
        <f t="shared" si="51"/>
        <v/>
      </c>
      <c r="AN170" s="96" t="str">
        <f t="shared" si="46"/>
        <v/>
      </c>
    </row>
    <row r="171" spans="34:40" ht="15">
      <c r="AH171" s="91" t="str">
        <f>IF(SALIDAS!P172="","NO",SALIDAS!P172)</f>
        <v>NO</v>
      </c>
      <c r="AI171" s="92" t="str">
        <f t="shared" si="47"/>
        <v>SI</v>
      </c>
      <c r="AJ171" s="93" t="str">
        <f t="shared" si="48"/>
        <v>SI</v>
      </c>
      <c r="AK171" s="93" t="str">
        <f t="shared" si="49"/>
        <v>SI</v>
      </c>
      <c r="AL171" s="94" t="str">
        <f t="shared" si="50"/>
        <v>NO</v>
      </c>
      <c r="AM171" s="95" t="str">
        <f t="shared" si="51"/>
        <v/>
      </c>
      <c r="AN171" s="96" t="str">
        <f t="shared" si="46"/>
        <v/>
      </c>
    </row>
    <row r="172" spans="34:40" ht="15">
      <c r="AH172" s="91" t="str">
        <f>IF(SALIDAS!P173="","NO",SALIDAS!P173)</f>
        <v>NO</v>
      </c>
      <c r="AI172" s="92" t="str">
        <f t="shared" si="47"/>
        <v>SI</v>
      </c>
      <c r="AJ172" s="93" t="str">
        <f t="shared" si="48"/>
        <v>SI</v>
      </c>
      <c r="AK172" s="93" t="str">
        <f t="shared" si="49"/>
        <v>SI</v>
      </c>
      <c r="AL172" s="94" t="str">
        <f t="shared" si="50"/>
        <v>NO</v>
      </c>
      <c r="AM172" s="95" t="str">
        <f t="shared" si="51"/>
        <v/>
      </c>
      <c r="AN172" s="96" t="str">
        <f t="shared" si="46"/>
        <v/>
      </c>
    </row>
    <row r="173" spans="34:40" ht="15">
      <c r="AH173" s="91" t="str">
        <f>IF(SALIDAS!P174="","NO",SALIDAS!P174)</f>
        <v>NO</v>
      </c>
      <c r="AI173" s="92" t="str">
        <f t="shared" si="47"/>
        <v>SI</v>
      </c>
      <c r="AJ173" s="93" t="str">
        <f t="shared" si="48"/>
        <v>SI</v>
      </c>
      <c r="AK173" s="93" t="str">
        <f t="shared" si="49"/>
        <v>SI</v>
      </c>
      <c r="AL173" s="94" t="str">
        <f t="shared" si="50"/>
        <v>NO</v>
      </c>
      <c r="AM173" s="95" t="str">
        <f t="shared" si="51"/>
        <v/>
      </c>
      <c r="AN173" s="96" t="str">
        <f t="shared" si="46"/>
        <v/>
      </c>
    </row>
    <row r="174" spans="34:40" ht="15">
      <c r="AH174" s="91" t="str">
        <f>IF(SALIDAS!P175="","NO",SALIDAS!P175)</f>
        <v>NO</v>
      </c>
      <c r="AI174" s="92" t="str">
        <f t="shared" si="47"/>
        <v>SI</v>
      </c>
      <c r="AJ174" s="93" t="str">
        <f t="shared" si="48"/>
        <v>SI</v>
      </c>
      <c r="AK174" s="93" t="str">
        <f t="shared" si="49"/>
        <v>SI</v>
      </c>
      <c r="AL174" s="94" t="str">
        <f t="shared" si="50"/>
        <v>NO</v>
      </c>
      <c r="AM174" s="95" t="str">
        <f t="shared" si="51"/>
        <v/>
      </c>
      <c r="AN174" s="96" t="str">
        <f t="shared" si="46"/>
        <v/>
      </c>
    </row>
    <row r="175" spans="34:40" ht="15">
      <c r="AH175" s="91" t="str">
        <f>IF(SALIDAS!P176="","NO",SALIDAS!P176)</f>
        <v>NO</v>
      </c>
      <c r="AI175" s="92" t="str">
        <f t="shared" si="47"/>
        <v>SI</v>
      </c>
      <c r="AJ175" s="93" t="str">
        <f t="shared" si="48"/>
        <v>SI</v>
      </c>
      <c r="AK175" s="93" t="str">
        <f t="shared" si="49"/>
        <v>SI</v>
      </c>
      <c r="AL175" s="94" t="str">
        <f t="shared" si="50"/>
        <v>NO</v>
      </c>
      <c r="AM175" s="95" t="str">
        <f t="shared" si="51"/>
        <v/>
      </c>
      <c r="AN175" s="96" t="str">
        <f t="shared" si="46"/>
        <v/>
      </c>
    </row>
    <row r="176" spans="34:40" ht="15">
      <c r="AH176" s="91" t="str">
        <f>IF(SALIDAS!P177="","NO",SALIDAS!P177)</f>
        <v>NO</v>
      </c>
      <c r="AI176" s="92" t="str">
        <f t="shared" si="47"/>
        <v>SI</v>
      </c>
      <c r="AJ176" s="93" t="str">
        <f t="shared" si="48"/>
        <v>SI</v>
      </c>
      <c r="AK176" s="93" t="str">
        <f t="shared" si="49"/>
        <v>SI</v>
      </c>
      <c r="AL176" s="94" t="str">
        <f t="shared" si="50"/>
        <v>NO</v>
      </c>
      <c r="AM176" s="95" t="str">
        <f t="shared" si="51"/>
        <v/>
      </c>
      <c r="AN176" s="96" t="str">
        <f t="shared" si="46"/>
        <v/>
      </c>
    </row>
    <row r="177" spans="34:40" ht="15">
      <c r="AH177" s="91" t="str">
        <f>IF(SALIDAS!P178="","NO",SALIDAS!P178)</f>
        <v>NO</v>
      </c>
      <c r="AI177" s="92" t="str">
        <f t="shared" si="47"/>
        <v>SI</v>
      </c>
      <c r="AJ177" s="93" t="str">
        <f t="shared" si="48"/>
        <v>SI</v>
      </c>
      <c r="AK177" s="93" t="str">
        <f t="shared" si="49"/>
        <v>SI</v>
      </c>
      <c r="AL177" s="94" t="str">
        <f t="shared" si="50"/>
        <v>NO</v>
      </c>
      <c r="AM177" s="95" t="str">
        <f t="shared" si="51"/>
        <v/>
      </c>
      <c r="AN177" s="96" t="str">
        <f t="shared" si="46"/>
        <v/>
      </c>
    </row>
    <row r="178" spans="34:40" ht="15">
      <c r="AH178" s="91" t="str">
        <f>IF(SALIDAS!P179="","NO",SALIDAS!P179)</f>
        <v>NO</v>
      </c>
      <c r="AI178" s="92" t="str">
        <f t="shared" si="47"/>
        <v>SI</v>
      </c>
      <c r="AJ178" s="93" t="str">
        <f t="shared" si="48"/>
        <v>SI</v>
      </c>
      <c r="AK178" s="93" t="str">
        <f t="shared" si="49"/>
        <v>SI</v>
      </c>
      <c r="AL178" s="94" t="str">
        <f t="shared" si="50"/>
        <v>NO</v>
      </c>
      <c r="AM178" s="95" t="str">
        <f t="shared" si="51"/>
        <v/>
      </c>
      <c r="AN178" s="96" t="str">
        <f t="shared" si="46"/>
        <v/>
      </c>
    </row>
    <row r="179" spans="34:40" ht="15">
      <c r="AH179" s="91" t="str">
        <f>IF(SALIDAS!P180="","NO",SALIDAS!P180)</f>
        <v>NO</v>
      </c>
      <c r="AI179" s="92" t="str">
        <f t="shared" si="47"/>
        <v>SI</v>
      </c>
      <c r="AJ179" s="93" t="str">
        <f t="shared" si="48"/>
        <v>SI</v>
      </c>
      <c r="AK179" s="93" t="str">
        <f t="shared" si="49"/>
        <v>SI</v>
      </c>
      <c r="AL179" s="94" t="str">
        <f t="shared" si="50"/>
        <v>NO</v>
      </c>
      <c r="AM179" s="95" t="str">
        <f t="shared" si="51"/>
        <v/>
      </c>
      <c r="AN179" s="96" t="str">
        <f t="shared" ref="AN179:AN242" si="52">IF(AL179="NO","",AH179)</f>
        <v/>
      </c>
    </row>
    <row r="180" spans="34:40" ht="15">
      <c r="AH180" s="91" t="str">
        <f>IF(SALIDAS!P181="","NO",SALIDAS!P181)</f>
        <v>NO</v>
      </c>
      <c r="AI180" s="92" t="str">
        <f t="shared" si="47"/>
        <v>SI</v>
      </c>
      <c r="AJ180" s="93" t="str">
        <f t="shared" si="48"/>
        <v>SI</v>
      </c>
      <c r="AK180" s="93" t="str">
        <f t="shared" si="49"/>
        <v>SI</v>
      </c>
      <c r="AL180" s="94" t="str">
        <f t="shared" si="50"/>
        <v>NO</v>
      </c>
      <c r="AM180" s="95" t="str">
        <f t="shared" si="51"/>
        <v/>
      </c>
      <c r="AN180" s="96" t="str">
        <f t="shared" si="52"/>
        <v/>
      </c>
    </row>
    <row r="181" spans="34:40" ht="15">
      <c r="AH181" s="91" t="str">
        <f>IF(SALIDAS!P182="","NO",SALIDAS!P182)</f>
        <v>NO</v>
      </c>
      <c r="AI181" s="92" t="str">
        <f t="shared" si="47"/>
        <v>SI</v>
      </c>
      <c r="AJ181" s="93" t="str">
        <f t="shared" si="48"/>
        <v>SI</v>
      </c>
      <c r="AK181" s="93" t="str">
        <f t="shared" si="49"/>
        <v>SI</v>
      </c>
      <c r="AL181" s="94" t="str">
        <f t="shared" si="50"/>
        <v>NO</v>
      </c>
      <c r="AM181" s="95" t="str">
        <f t="shared" si="51"/>
        <v/>
      </c>
      <c r="AN181" s="96" t="str">
        <f t="shared" si="52"/>
        <v/>
      </c>
    </row>
    <row r="182" spans="34:40" ht="15">
      <c r="AH182" s="91" t="str">
        <f>IF(SALIDAS!P183="","NO",SALIDAS!P183)</f>
        <v>NO</v>
      </c>
      <c r="AI182" s="92" t="str">
        <f t="shared" si="47"/>
        <v>SI</v>
      </c>
      <c r="AJ182" s="93" t="str">
        <f t="shared" si="48"/>
        <v>SI</v>
      </c>
      <c r="AK182" s="93" t="str">
        <f t="shared" si="49"/>
        <v>SI</v>
      </c>
      <c r="AL182" s="94" t="str">
        <f t="shared" si="50"/>
        <v>NO</v>
      </c>
      <c r="AM182" s="95" t="str">
        <f t="shared" si="51"/>
        <v/>
      </c>
      <c r="AN182" s="96" t="str">
        <f t="shared" si="52"/>
        <v/>
      </c>
    </row>
    <row r="183" spans="34:40" ht="15">
      <c r="AH183" s="91" t="str">
        <f>IF(SALIDAS!P184="","NO",SALIDAS!P184)</f>
        <v>NO</v>
      </c>
      <c r="AI183" s="92" t="str">
        <f t="shared" si="47"/>
        <v>SI</v>
      </c>
      <c r="AJ183" s="93" t="str">
        <f t="shared" si="48"/>
        <v>SI</v>
      </c>
      <c r="AK183" s="93" t="str">
        <f t="shared" si="49"/>
        <v>SI</v>
      </c>
      <c r="AL183" s="94" t="str">
        <f t="shared" si="50"/>
        <v>NO</v>
      </c>
      <c r="AM183" s="95" t="str">
        <f t="shared" si="51"/>
        <v/>
      </c>
      <c r="AN183" s="96" t="str">
        <f t="shared" si="52"/>
        <v/>
      </c>
    </row>
    <row r="184" spans="34:40" ht="15">
      <c r="AH184" s="91" t="str">
        <f>IF(SALIDAS!P185="","NO",SALIDAS!P185)</f>
        <v>NO</v>
      </c>
      <c r="AI184" s="92" t="str">
        <f t="shared" si="47"/>
        <v>SI</v>
      </c>
      <c r="AJ184" s="93" t="str">
        <f t="shared" si="48"/>
        <v>SI</v>
      </c>
      <c r="AK184" s="93" t="str">
        <f t="shared" si="49"/>
        <v>SI</v>
      </c>
      <c r="AL184" s="94" t="str">
        <f t="shared" si="50"/>
        <v>NO</v>
      </c>
      <c r="AM184" s="95" t="str">
        <f t="shared" si="51"/>
        <v/>
      </c>
      <c r="AN184" s="96" t="str">
        <f t="shared" si="52"/>
        <v/>
      </c>
    </row>
    <row r="185" spans="34:40" ht="15">
      <c r="AH185" s="91" t="str">
        <f>IF(SALIDAS!P186="","NO",SALIDAS!P186)</f>
        <v>NO</v>
      </c>
      <c r="AI185" s="92" t="str">
        <f t="shared" si="47"/>
        <v>SI</v>
      </c>
      <c r="AJ185" s="93" t="str">
        <f t="shared" si="48"/>
        <v>SI</v>
      </c>
      <c r="AK185" s="93" t="str">
        <f t="shared" si="49"/>
        <v>SI</v>
      </c>
      <c r="AL185" s="94" t="str">
        <f t="shared" si="50"/>
        <v>NO</v>
      </c>
      <c r="AM185" s="95" t="str">
        <f t="shared" si="51"/>
        <v/>
      </c>
      <c r="AN185" s="96" t="str">
        <f t="shared" si="52"/>
        <v/>
      </c>
    </row>
    <row r="186" spans="34:40" ht="15">
      <c r="AH186" s="91" t="str">
        <f>IF(SALIDAS!P187="","NO",SALIDAS!P187)</f>
        <v>NO</v>
      </c>
      <c r="AI186" s="92" t="str">
        <f t="shared" si="47"/>
        <v>SI</v>
      </c>
      <c r="AJ186" s="93" t="str">
        <f t="shared" si="48"/>
        <v>SI</v>
      </c>
      <c r="AK186" s="93" t="str">
        <f t="shared" si="49"/>
        <v>SI</v>
      </c>
      <c r="AL186" s="94" t="str">
        <f t="shared" si="50"/>
        <v>NO</v>
      </c>
      <c r="AM186" s="95" t="str">
        <f t="shared" si="51"/>
        <v/>
      </c>
      <c r="AN186" s="96" t="str">
        <f t="shared" si="52"/>
        <v/>
      </c>
    </row>
    <row r="187" spans="34:40" ht="15">
      <c r="AH187" s="91" t="str">
        <f>IF(SALIDAS!P188="","NO",SALIDAS!P188)</f>
        <v>NO</v>
      </c>
      <c r="AI187" s="92" t="str">
        <f t="shared" si="47"/>
        <v>SI</v>
      </c>
      <c r="AJ187" s="93" t="str">
        <f t="shared" si="48"/>
        <v>SI</v>
      </c>
      <c r="AK187" s="93" t="str">
        <f t="shared" si="49"/>
        <v>SI</v>
      </c>
      <c r="AL187" s="94" t="str">
        <f t="shared" si="50"/>
        <v>NO</v>
      </c>
      <c r="AM187" s="95" t="str">
        <f t="shared" si="51"/>
        <v/>
      </c>
      <c r="AN187" s="96" t="str">
        <f t="shared" si="52"/>
        <v/>
      </c>
    </row>
    <row r="188" spans="34:40" ht="15">
      <c r="AH188" s="91" t="str">
        <f>IF(SALIDAS!P189="","NO",SALIDAS!P189)</f>
        <v>NO</v>
      </c>
      <c r="AI188" s="92" t="str">
        <f t="shared" si="47"/>
        <v>SI</v>
      </c>
      <c r="AJ188" s="93" t="str">
        <f t="shared" si="48"/>
        <v>SI</v>
      </c>
      <c r="AK188" s="93" t="str">
        <f t="shared" si="49"/>
        <v>SI</v>
      </c>
      <c r="AL188" s="94" t="str">
        <f t="shared" si="50"/>
        <v>NO</v>
      </c>
      <c r="AM188" s="95" t="str">
        <f t="shared" si="51"/>
        <v/>
      </c>
      <c r="AN188" s="96" t="str">
        <f t="shared" si="52"/>
        <v/>
      </c>
    </row>
    <row r="189" spans="34:40" ht="15">
      <c r="AH189" s="91" t="str">
        <f>IF(SALIDAS!P190="","NO",SALIDAS!P190)</f>
        <v>NO</v>
      </c>
      <c r="AI189" s="92" t="str">
        <f t="shared" si="47"/>
        <v>SI</v>
      </c>
      <c r="AJ189" s="93" t="str">
        <f t="shared" si="48"/>
        <v>SI</v>
      </c>
      <c r="AK189" s="93" t="str">
        <f t="shared" si="49"/>
        <v>SI</v>
      </c>
      <c r="AL189" s="94" t="str">
        <f t="shared" si="50"/>
        <v>NO</v>
      </c>
      <c r="AM189" s="95" t="str">
        <f t="shared" si="51"/>
        <v/>
      </c>
      <c r="AN189" s="96" t="str">
        <f t="shared" si="52"/>
        <v/>
      </c>
    </row>
    <row r="190" spans="34:40" ht="15">
      <c r="AH190" s="91" t="str">
        <f>IF(SALIDAS!P191="","NO",SALIDAS!P191)</f>
        <v>NO</v>
      </c>
      <c r="AI190" s="92" t="str">
        <f t="shared" si="47"/>
        <v>SI</v>
      </c>
      <c r="AJ190" s="93" t="str">
        <f t="shared" si="48"/>
        <v>SI</v>
      </c>
      <c r="AK190" s="93" t="str">
        <f t="shared" si="49"/>
        <v>SI</v>
      </c>
      <c r="AL190" s="94" t="str">
        <f t="shared" si="50"/>
        <v>NO</v>
      </c>
      <c r="AM190" s="95" t="str">
        <f t="shared" si="51"/>
        <v/>
      </c>
      <c r="AN190" s="96" t="str">
        <f t="shared" si="52"/>
        <v/>
      </c>
    </row>
    <row r="191" spans="34:40" ht="15">
      <c r="AH191" s="91" t="str">
        <f>IF(SALIDAS!P192="","NO",SALIDAS!P192)</f>
        <v>NO</v>
      </c>
      <c r="AI191" s="92" t="str">
        <f t="shared" si="47"/>
        <v>SI</v>
      </c>
      <c r="AJ191" s="93" t="str">
        <f t="shared" si="48"/>
        <v>SI</v>
      </c>
      <c r="AK191" s="93" t="str">
        <f t="shared" si="49"/>
        <v>SI</v>
      </c>
      <c r="AL191" s="94" t="str">
        <f t="shared" si="50"/>
        <v>NO</v>
      </c>
      <c r="AM191" s="95" t="str">
        <f t="shared" si="51"/>
        <v/>
      </c>
      <c r="AN191" s="96" t="str">
        <f t="shared" si="52"/>
        <v/>
      </c>
    </row>
    <row r="192" spans="34:40" ht="15">
      <c r="AH192" s="91" t="str">
        <f>IF(SALIDAS!P193="","NO",SALIDAS!P193)</f>
        <v>NO</v>
      </c>
      <c r="AI192" s="92" t="str">
        <f t="shared" si="47"/>
        <v>SI</v>
      </c>
      <c r="AJ192" s="93" t="str">
        <f t="shared" si="48"/>
        <v>SI</v>
      </c>
      <c r="AK192" s="93" t="str">
        <f t="shared" si="49"/>
        <v>SI</v>
      </c>
      <c r="AL192" s="94" t="str">
        <f t="shared" si="50"/>
        <v>NO</v>
      </c>
      <c r="AM192" s="95" t="str">
        <f t="shared" si="51"/>
        <v/>
      </c>
      <c r="AN192" s="96" t="str">
        <f t="shared" si="52"/>
        <v/>
      </c>
    </row>
    <row r="193" spans="34:40" ht="15">
      <c r="AH193" s="91" t="str">
        <f>IF(SALIDAS!P194="","NO",SALIDAS!P194)</f>
        <v>NO</v>
      </c>
      <c r="AI193" s="92" t="str">
        <f t="shared" si="47"/>
        <v>SI</v>
      </c>
      <c r="AJ193" s="93" t="str">
        <f t="shared" si="48"/>
        <v>SI</v>
      </c>
      <c r="AK193" s="93" t="str">
        <f t="shared" si="49"/>
        <v>SI</v>
      </c>
      <c r="AL193" s="94" t="str">
        <f t="shared" si="50"/>
        <v>NO</v>
      </c>
      <c r="AM193" s="95" t="str">
        <f t="shared" si="51"/>
        <v/>
      </c>
      <c r="AN193" s="96" t="str">
        <f t="shared" si="52"/>
        <v/>
      </c>
    </row>
    <row r="194" spans="34:40" ht="15">
      <c r="AH194" s="91" t="str">
        <f>IF(SALIDAS!P195="","NO",SALIDAS!P195)</f>
        <v>NO</v>
      </c>
      <c r="AI194" s="92" t="str">
        <f t="shared" ref="AI194:AI211" si="53">IF(ISNA(VLOOKUP(AH194,$AV$4:$AX$47,3,FALSE)),"SI",(VLOOKUP(AH194,$AV$4:$AX$47,3,FALSE)))</f>
        <v>SI</v>
      </c>
      <c r="AJ194" s="93" t="str">
        <f t="shared" ref="AJ194:AJ211" si="54">IF(ISNA(VLOOKUP(AH194,$Q$4:$R$47,2,FALSE)),"SI",(VLOOKUP(AH194,$Q$4:$R$47,2,FALSE)))</f>
        <v>SI</v>
      </c>
      <c r="AK194" s="93" t="str">
        <f t="shared" ref="AK194:AK211" si="55">IF(ISNA(VLOOKUP(AH194,$N$4:$R$47,5,FALSE)),"SI",(VLOOKUP(AH194,$N$4:$R$47,5,FALSE)))</f>
        <v>SI</v>
      </c>
      <c r="AL194" s="94" t="str">
        <f t="shared" ref="AL194:AL211" si="56">IF(AH194="NO","NO",IF(AI194="NO","NO",IF(AJ194="NO","NO",IF(AK194="NO","NO","SI"))))</f>
        <v>NO</v>
      </c>
      <c r="AM194" s="95" t="str">
        <f t="shared" si="51"/>
        <v/>
      </c>
      <c r="AN194" s="96" t="str">
        <f t="shared" si="52"/>
        <v/>
      </c>
    </row>
    <row r="195" spans="34:40" ht="15">
      <c r="AH195" s="91" t="str">
        <f>IF(SALIDAS!P196="","NO",SALIDAS!P196)</f>
        <v>NO</v>
      </c>
      <c r="AI195" s="92" t="str">
        <f t="shared" si="53"/>
        <v>SI</v>
      </c>
      <c r="AJ195" s="93" t="str">
        <f t="shared" si="54"/>
        <v>SI</v>
      </c>
      <c r="AK195" s="93" t="str">
        <f t="shared" si="55"/>
        <v>SI</v>
      </c>
      <c r="AL195" s="94" t="str">
        <f t="shared" si="56"/>
        <v>NO</v>
      </c>
      <c r="AM195" s="95" t="str">
        <f t="shared" si="51"/>
        <v/>
      </c>
      <c r="AN195" s="96" t="str">
        <f t="shared" si="52"/>
        <v/>
      </c>
    </row>
    <row r="196" spans="34:40" ht="15">
      <c r="AH196" s="91" t="str">
        <f>IF(SALIDAS!P197="","NO",SALIDAS!P197)</f>
        <v>NO</v>
      </c>
      <c r="AI196" s="92" t="str">
        <f t="shared" si="53"/>
        <v>SI</v>
      </c>
      <c r="AJ196" s="93" t="str">
        <f t="shared" si="54"/>
        <v>SI</v>
      </c>
      <c r="AK196" s="93" t="str">
        <f t="shared" si="55"/>
        <v>SI</v>
      </c>
      <c r="AL196" s="94" t="str">
        <f t="shared" si="56"/>
        <v>NO</v>
      </c>
      <c r="AM196" s="95" t="str">
        <f t="shared" si="51"/>
        <v/>
      </c>
      <c r="AN196" s="96" t="str">
        <f t="shared" si="52"/>
        <v/>
      </c>
    </row>
    <row r="197" spans="34:40" ht="15">
      <c r="AH197" s="91" t="str">
        <f>IF(SALIDAS!P198="","NO",SALIDAS!P198)</f>
        <v>NO</v>
      </c>
      <c r="AI197" s="92" t="str">
        <f t="shared" si="53"/>
        <v>SI</v>
      </c>
      <c r="AJ197" s="93" t="str">
        <f t="shared" si="54"/>
        <v>SI</v>
      </c>
      <c r="AK197" s="93" t="str">
        <f t="shared" si="55"/>
        <v>SI</v>
      </c>
      <c r="AL197" s="94" t="str">
        <f t="shared" si="56"/>
        <v>NO</v>
      </c>
      <c r="AM197" s="95" t="str">
        <f t="shared" ref="AM197:AM260" si="57">IF(AL197="NO","",RANK(AN197,$AN$4:$AN$303,1))</f>
        <v/>
      </c>
      <c r="AN197" s="96" t="str">
        <f t="shared" si="52"/>
        <v/>
      </c>
    </row>
    <row r="198" spans="34:40" ht="15">
      <c r="AH198" s="91" t="str">
        <f>IF(SALIDAS!P199="","NO",SALIDAS!P199)</f>
        <v>NO</v>
      </c>
      <c r="AI198" s="92" t="str">
        <f t="shared" si="53"/>
        <v>SI</v>
      </c>
      <c r="AJ198" s="93" t="str">
        <f t="shared" si="54"/>
        <v>SI</v>
      </c>
      <c r="AK198" s="93" t="str">
        <f t="shared" si="55"/>
        <v>SI</v>
      </c>
      <c r="AL198" s="94" t="str">
        <f t="shared" si="56"/>
        <v>NO</v>
      </c>
      <c r="AM198" s="95" t="str">
        <f t="shared" si="57"/>
        <v/>
      </c>
      <c r="AN198" s="96" t="str">
        <f t="shared" si="52"/>
        <v/>
      </c>
    </row>
    <row r="199" spans="34:40" ht="15">
      <c r="AH199" s="91" t="str">
        <f>IF(SALIDAS!P200="","NO",SALIDAS!P200)</f>
        <v>NO</v>
      </c>
      <c r="AI199" s="92" t="str">
        <f t="shared" si="53"/>
        <v>SI</v>
      </c>
      <c r="AJ199" s="93" t="str">
        <f t="shared" si="54"/>
        <v>SI</v>
      </c>
      <c r="AK199" s="93" t="str">
        <f t="shared" si="55"/>
        <v>SI</v>
      </c>
      <c r="AL199" s="94" t="str">
        <f t="shared" si="56"/>
        <v>NO</v>
      </c>
      <c r="AM199" s="95" t="str">
        <f t="shared" si="57"/>
        <v/>
      </c>
      <c r="AN199" s="96" t="str">
        <f t="shared" si="52"/>
        <v/>
      </c>
    </row>
    <row r="200" spans="34:40" ht="15">
      <c r="AH200" s="91" t="str">
        <f>IF(SALIDAS!P201="","NO",SALIDAS!P201)</f>
        <v>NO</v>
      </c>
      <c r="AI200" s="92" t="str">
        <f t="shared" si="53"/>
        <v>SI</v>
      </c>
      <c r="AJ200" s="93" t="str">
        <f t="shared" si="54"/>
        <v>SI</v>
      </c>
      <c r="AK200" s="93" t="str">
        <f t="shared" si="55"/>
        <v>SI</v>
      </c>
      <c r="AL200" s="94" t="str">
        <f t="shared" si="56"/>
        <v>NO</v>
      </c>
      <c r="AM200" s="95" t="str">
        <f t="shared" si="57"/>
        <v/>
      </c>
      <c r="AN200" s="96" t="str">
        <f t="shared" si="52"/>
        <v/>
      </c>
    </row>
    <row r="201" spans="34:40" ht="15">
      <c r="AH201" s="91" t="str">
        <f>IF(SALIDAS!P202="","NO",SALIDAS!P202)</f>
        <v>NO</v>
      </c>
      <c r="AI201" s="92" t="str">
        <f t="shared" si="53"/>
        <v>SI</v>
      </c>
      <c r="AJ201" s="93" t="str">
        <f t="shared" si="54"/>
        <v>SI</v>
      </c>
      <c r="AK201" s="93" t="str">
        <f t="shared" si="55"/>
        <v>SI</v>
      </c>
      <c r="AL201" s="94" t="str">
        <f t="shared" si="56"/>
        <v>NO</v>
      </c>
      <c r="AM201" s="95" t="str">
        <f t="shared" si="57"/>
        <v/>
      </c>
      <c r="AN201" s="96" t="str">
        <f t="shared" si="52"/>
        <v/>
      </c>
    </row>
    <row r="202" spans="34:40" ht="15">
      <c r="AH202" s="91" t="str">
        <f>IF(SALIDAS!P203="","NO",SALIDAS!P203)</f>
        <v>NO</v>
      </c>
      <c r="AI202" s="92" t="str">
        <f t="shared" si="53"/>
        <v>SI</v>
      </c>
      <c r="AJ202" s="93" t="str">
        <f t="shared" si="54"/>
        <v>SI</v>
      </c>
      <c r="AK202" s="93" t="str">
        <f t="shared" si="55"/>
        <v>SI</v>
      </c>
      <c r="AL202" s="94" t="str">
        <f t="shared" si="56"/>
        <v>NO</v>
      </c>
      <c r="AM202" s="95" t="str">
        <f t="shared" si="57"/>
        <v/>
      </c>
      <c r="AN202" s="96" t="str">
        <f t="shared" si="52"/>
        <v/>
      </c>
    </row>
    <row r="203" spans="34:40" ht="15">
      <c r="AH203" s="91" t="str">
        <f>IF(SALIDAS!P204="","NO",SALIDAS!P204)</f>
        <v>NO</v>
      </c>
      <c r="AI203" s="92" t="str">
        <f t="shared" si="53"/>
        <v>SI</v>
      </c>
      <c r="AJ203" s="93" t="str">
        <f t="shared" si="54"/>
        <v>SI</v>
      </c>
      <c r="AK203" s="93" t="str">
        <f t="shared" si="55"/>
        <v>SI</v>
      </c>
      <c r="AL203" s="94" t="str">
        <f t="shared" si="56"/>
        <v>NO</v>
      </c>
      <c r="AM203" s="95" t="str">
        <f t="shared" si="57"/>
        <v/>
      </c>
      <c r="AN203" s="96" t="str">
        <f t="shared" si="52"/>
        <v/>
      </c>
    </row>
    <row r="204" spans="34:40" ht="15">
      <c r="AH204" s="91" t="str">
        <f>IF(SALIDAS!P205="","NO",SALIDAS!P205)</f>
        <v>NO</v>
      </c>
      <c r="AI204" s="92" t="str">
        <f t="shared" si="53"/>
        <v>SI</v>
      </c>
      <c r="AJ204" s="93" t="str">
        <f t="shared" si="54"/>
        <v>SI</v>
      </c>
      <c r="AK204" s="93" t="str">
        <f t="shared" si="55"/>
        <v>SI</v>
      </c>
      <c r="AL204" s="94" t="str">
        <f t="shared" si="56"/>
        <v>NO</v>
      </c>
      <c r="AM204" s="95" t="str">
        <f t="shared" si="57"/>
        <v/>
      </c>
      <c r="AN204" s="96" t="str">
        <f t="shared" si="52"/>
        <v/>
      </c>
    </row>
    <row r="205" spans="34:40" ht="15">
      <c r="AH205" s="91" t="str">
        <f>IF(SALIDAS!P206="","NO",SALIDAS!P206)</f>
        <v>NO</v>
      </c>
      <c r="AI205" s="92" t="str">
        <f t="shared" si="53"/>
        <v>SI</v>
      </c>
      <c r="AJ205" s="93" t="str">
        <f t="shared" si="54"/>
        <v>SI</v>
      </c>
      <c r="AK205" s="93" t="str">
        <f t="shared" si="55"/>
        <v>SI</v>
      </c>
      <c r="AL205" s="94" t="str">
        <f t="shared" si="56"/>
        <v>NO</v>
      </c>
      <c r="AM205" s="95" t="str">
        <f t="shared" si="57"/>
        <v/>
      </c>
      <c r="AN205" s="96" t="str">
        <f t="shared" si="52"/>
        <v/>
      </c>
    </row>
    <row r="206" spans="34:40" ht="15">
      <c r="AH206" s="91" t="str">
        <f>IF(SALIDAS!P207="","NO",SALIDAS!P207)</f>
        <v>NO</v>
      </c>
      <c r="AI206" s="92" t="str">
        <f t="shared" si="53"/>
        <v>SI</v>
      </c>
      <c r="AJ206" s="93" t="str">
        <f t="shared" si="54"/>
        <v>SI</v>
      </c>
      <c r="AK206" s="93" t="str">
        <f t="shared" si="55"/>
        <v>SI</v>
      </c>
      <c r="AL206" s="94" t="str">
        <f t="shared" si="56"/>
        <v>NO</v>
      </c>
      <c r="AM206" s="95" t="str">
        <f t="shared" si="57"/>
        <v/>
      </c>
      <c r="AN206" s="96" t="str">
        <f t="shared" si="52"/>
        <v/>
      </c>
    </row>
    <row r="207" spans="34:40" ht="15">
      <c r="AH207" s="91" t="str">
        <f>IF(SALIDAS!P208="","NO",SALIDAS!P208)</f>
        <v>NO</v>
      </c>
      <c r="AI207" s="92" t="str">
        <f t="shared" si="53"/>
        <v>SI</v>
      </c>
      <c r="AJ207" s="93" t="str">
        <f t="shared" si="54"/>
        <v>SI</v>
      </c>
      <c r="AK207" s="93" t="str">
        <f t="shared" si="55"/>
        <v>SI</v>
      </c>
      <c r="AL207" s="94" t="str">
        <f t="shared" si="56"/>
        <v>NO</v>
      </c>
      <c r="AM207" s="95" t="str">
        <f t="shared" si="57"/>
        <v/>
      </c>
      <c r="AN207" s="96" t="str">
        <f t="shared" si="52"/>
        <v/>
      </c>
    </row>
    <row r="208" spans="34:40" ht="15">
      <c r="AH208" s="91" t="str">
        <f>IF(SALIDAS!P209="","NO",SALIDAS!P209)</f>
        <v>NO</v>
      </c>
      <c r="AI208" s="92" t="str">
        <f t="shared" si="53"/>
        <v>SI</v>
      </c>
      <c r="AJ208" s="93" t="str">
        <f t="shared" si="54"/>
        <v>SI</v>
      </c>
      <c r="AK208" s="93" t="str">
        <f t="shared" si="55"/>
        <v>SI</v>
      </c>
      <c r="AL208" s="94" t="str">
        <f t="shared" si="56"/>
        <v>NO</v>
      </c>
      <c r="AM208" s="95" t="str">
        <f t="shared" si="57"/>
        <v/>
      </c>
      <c r="AN208" s="96" t="str">
        <f t="shared" si="52"/>
        <v/>
      </c>
    </row>
    <row r="209" spans="34:40" ht="15">
      <c r="AH209" s="91" t="str">
        <f>IF(SALIDAS!P210="","NO",SALIDAS!P210)</f>
        <v>NO</v>
      </c>
      <c r="AI209" s="92" t="str">
        <f t="shared" si="53"/>
        <v>SI</v>
      </c>
      <c r="AJ209" s="93" t="str">
        <f t="shared" si="54"/>
        <v>SI</v>
      </c>
      <c r="AK209" s="93" t="str">
        <f t="shared" si="55"/>
        <v>SI</v>
      </c>
      <c r="AL209" s="94" t="str">
        <f t="shared" si="56"/>
        <v>NO</v>
      </c>
      <c r="AM209" s="95" t="str">
        <f t="shared" si="57"/>
        <v/>
      </c>
      <c r="AN209" s="96" t="str">
        <f t="shared" si="52"/>
        <v/>
      </c>
    </row>
    <row r="210" spans="34:40" ht="15">
      <c r="AH210" s="91" t="str">
        <f>IF(SALIDAS!P211="","NO",SALIDAS!P211)</f>
        <v>NO</v>
      </c>
      <c r="AI210" s="92" t="str">
        <f t="shared" si="53"/>
        <v>SI</v>
      </c>
      <c r="AJ210" s="93" t="str">
        <f t="shared" si="54"/>
        <v>SI</v>
      </c>
      <c r="AK210" s="93" t="str">
        <f t="shared" si="55"/>
        <v>SI</v>
      </c>
      <c r="AL210" s="94" t="str">
        <f t="shared" si="56"/>
        <v>NO</v>
      </c>
      <c r="AM210" s="95" t="str">
        <f t="shared" si="57"/>
        <v/>
      </c>
      <c r="AN210" s="96" t="str">
        <f t="shared" si="52"/>
        <v/>
      </c>
    </row>
    <row r="211" spans="34:40" ht="15">
      <c r="AH211" s="91" t="str">
        <f>IF(SALIDAS!P212="","NO",SALIDAS!P212)</f>
        <v>NO</v>
      </c>
      <c r="AI211" s="92" t="str">
        <f t="shared" si="53"/>
        <v>SI</v>
      </c>
      <c r="AJ211" s="93" t="str">
        <f t="shared" si="54"/>
        <v>SI</v>
      </c>
      <c r="AK211" s="93" t="str">
        <f t="shared" si="55"/>
        <v>SI</v>
      </c>
      <c r="AL211" s="94" t="str">
        <f t="shared" si="56"/>
        <v>NO</v>
      </c>
      <c r="AM211" s="95" t="str">
        <f t="shared" si="57"/>
        <v/>
      </c>
      <c r="AN211" s="96" t="str">
        <f t="shared" si="52"/>
        <v/>
      </c>
    </row>
    <row r="212" spans="34:40" ht="15">
      <c r="AH212" s="91" t="str">
        <f>IF(SALIDAS!P213="","NO",SALIDAS!P213)</f>
        <v>NO</v>
      </c>
      <c r="AI212" s="92" t="str">
        <f t="shared" ref="AI212:AI275" si="58">IF(ISNA(VLOOKUP(AH212,$AV$4:$AX$47,3,FALSE)),"SI",(VLOOKUP(AH212,$AV$4:$AX$47,3,FALSE)))</f>
        <v>SI</v>
      </c>
      <c r="AJ212" s="93" t="str">
        <f t="shared" ref="AJ212:AJ275" si="59">IF(ISNA(VLOOKUP(AH212,$Q$4:$R$47,2,FALSE)),"SI",(VLOOKUP(AH212,$Q$4:$R$47,2,FALSE)))</f>
        <v>SI</v>
      </c>
      <c r="AK212" s="93" t="str">
        <f t="shared" ref="AK212:AK275" si="60">IF(ISNA(VLOOKUP(AH212,$N$4:$R$47,5,FALSE)),"SI",(VLOOKUP(AH212,$N$4:$R$47,5,FALSE)))</f>
        <v>SI</v>
      </c>
      <c r="AL212" s="94" t="str">
        <f t="shared" ref="AL212:AL275" si="61">IF(AH212="NO","NO",IF(AI212="NO","NO",IF(AJ212="NO","NO",IF(AK212="NO","NO","SI"))))</f>
        <v>NO</v>
      </c>
      <c r="AM212" s="95" t="str">
        <f t="shared" si="57"/>
        <v/>
      </c>
      <c r="AN212" s="96" t="str">
        <f t="shared" si="52"/>
        <v/>
      </c>
    </row>
    <row r="213" spans="34:40" ht="15">
      <c r="AH213" s="91" t="str">
        <f>IF(SALIDAS!P214="","NO",SALIDAS!P214)</f>
        <v>NO</v>
      </c>
      <c r="AI213" s="92" t="str">
        <f t="shared" si="58"/>
        <v>SI</v>
      </c>
      <c r="AJ213" s="93" t="str">
        <f t="shared" si="59"/>
        <v>SI</v>
      </c>
      <c r="AK213" s="93" t="str">
        <f t="shared" si="60"/>
        <v>SI</v>
      </c>
      <c r="AL213" s="94" t="str">
        <f t="shared" si="61"/>
        <v>NO</v>
      </c>
      <c r="AM213" s="95" t="str">
        <f t="shared" si="57"/>
        <v/>
      </c>
      <c r="AN213" s="96" t="str">
        <f t="shared" si="52"/>
        <v/>
      </c>
    </row>
    <row r="214" spans="34:40" ht="15">
      <c r="AH214" s="91" t="str">
        <f>IF(SALIDAS!P215="","NO",SALIDAS!P215)</f>
        <v>NO</v>
      </c>
      <c r="AI214" s="92" t="str">
        <f t="shared" si="58"/>
        <v>SI</v>
      </c>
      <c r="AJ214" s="93" t="str">
        <f t="shared" si="59"/>
        <v>SI</v>
      </c>
      <c r="AK214" s="93" t="str">
        <f t="shared" si="60"/>
        <v>SI</v>
      </c>
      <c r="AL214" s="94" t="str">
        <f t="shared" si="61"/>
        <v>NO</v>
      </c>
      <c r="AM214" s="95" t="str">
        <f t="shared" si="57"/>
        <v/>
      </c>
      <c r="AN214" s="96" t="str">
        <f t="shared" si="52"/>
        <v/>
      </c>
    </row>
    <row r="215" spans="34:40" ht="15">
      <c r="AH215" s="91" t="str">
        <f>IF(SALIDAS!P216="","NO",SALIDAS!P216)</f>
        <v>NO</v>
      </c>
      <c r="AI215" s="92" t="str">
        <f t="shared" si="58"/>
        <v>SI</v>
      </c>
      <c r="AJ215" s="93" t="str">
        <f t="shared" si="59"/>
        <v>SI</v>
      </c>
      <c r="AK215" s="93" t="str">
        <f t="shared" si="60"/>
        <v>SI</v>
      </c>
      <c r="AL215" s="94" t="str">
        <f t="shared" si="61"/>
        <v>NO</v>
      </c>
      <c r="AM215" s="95" t="str">
        <f t="shared" si="57"/>
        <v/>
      </c>
      <c r="AN215" s="96" t="str">
        <f t="shared" si="52"/>
        <v/>
      </c>
    </row>
    <row r="216" spans="34:40" ht="15">
      <c r="AH216" s="91" t="str">
        <f>IF(SALIDAS!P217="","NO",SALIDAS!P217)</f>
        <v>NO</v>
      </c>
      <c r="AI216" s="92" t="str">
        <f t="shared" si="58"/>
        <v>SI</v>
      </c>
      <c r="AJ216" s="93" t="str">
        <f t="shared" si="59"/>
        <v>SI</v>
      </c>
      <c r="AK216" s="93" t="str">
        <f t="shared" si="60"/>
        <v>SI</v>
      </c>
      <c r="AL216" s="94" t="str">
        <f t="shared" si="61"/>
        <v>NO</v>
      </c>
      <c r="AM216" s="95" t="str">
        <f t="shared" si="57"/>
        <v/>
      </c>
      <c r="AN216" s="96" t="str">
        <f t="shared" si="52"/>
        <v/>
      </c>
    </row>
    <row r="217" spans="34:40" ht="15">
      <c r="AH217" s="91" t="str">
        <f>IF(SALIDAS!P218="","NO",SALIDAS!P218)</f>
        <v>NO</v>
      </c>
      <c r="AI217" s="92" t="str">
        <f t="shared" si="58"/>
        <v>SI</v>
      </c>
      <c r="AJ217" s="93" t="str">
        <f t="shared" si="59"/>
        <v>SI</v>
      </c>
      <c r="AK217" s="93" t="str">
        <f t="shared" si="60"/>
        <v>SI</v>
      </c>
      <c r="AL217" s="94" t="str">
        <f t="shared" si="61"/>
        <v>NO</v>
      </c>
      <c r="AM217" s="95" t="str">
        <f t="shared" si="57"/>
        <v/>
      </c>
      <c r="AN217" s="96" t="str">
        <f t="shared" si="52"/>
        <v/>
      </c>
    </row>
    <row r="218" spans="34:40" ht="15">
      <c r="AH218" s="91" t="str">
        <f>IF(SALIDAS!P219="","NO",SALIDAS!P219)</f>
        <v>NO</v>
      </c>
      <c r="AI218" s="92" t="str">
        <f t="shared" si="58"/>
        <v>SI</v>
      </c>
      <c r="AJ218" s="93" t="str">
        <f t="shared" si="59"/>
        <v>SI</v>
      </c>
      <c r="AK218" s="93" t="str">
        <f t="shared" si="60"/>
        <v>SI</v>
      </c>
      <c r="AL218" s="94" t="str">
        <f t="shared" si="61"/>
        <v>NO</v>
      </c>
      <c r="AM218" s="95" t="str">
        <f t="shared" si="57"/>
        <v/>
      </c>
      <c r="AN218" s="96" t="str">
        <f t="shared" si="52"/>
        <v/>
      </c>
    </row>
    <row r="219" spans="34:40" ht="15">
      <c r="AH219" s="91" t="str">
        <f>IF(SALIDAS!P220="","NO",SALIDAS!P220)</f>
        <v>NO</v>
      </c>
      <c r="AI219" s="92" t="str">
        <f t="shared" si="58"/>
        <v>SI</v>
      </c>
      <c r="AJ219" s="93" t="str">
        <f t="shared" si="59"/>
        <v>SI</v>
      </c>
      <c r="AK219" s="93" t="str">
        <f t="shared" si="60"/>
        <v>SI</v>
      </c>
      <c r="AL219" s="94" t="str">
        <f t="shared" si="61"/>
        <v>NO</v>
      </c>
      <c r="AM219" s="95" t="str">
        <f t="shared" si="57"/>
        <v/>
      </c>
      <c r="AN219" s="96" t="str">
        <f t="shared" si="52"/>
        <v/>
      </c>
    </row>
    <row r="220" spans="34:40" ht="15">
      <c r="AH220" s="91" t="str">
        <f>IF(SALIDAS!P221="","NO",SALIDAS!P221)</f>
        <v>NO</v>
      </c>
      <c r="AI220" s="92" t="str">
        <f t="shared" si="58"/>
        <v>SI</v>
      </c>
      <c r="AJ220" s="93" t="str">
        <f t="shared" si="59"/>
        <v>SI</v>
      </c>
      <c r="AK220" s="93" t="str">
        <f t="shared" si="60"/>
        <v>SI</v>
      </c>
      <c r="AL220" s="94" t="str">
        <f t="shared" si="61"/>
        <v>NO</v>
      </c>
      <c r="AM220" s="95" t="str">
        <f t="shared" si="57"/>
        <v/>
      </c>
      <c r="AN220" s="96" t="str">
        <f t="shared" si="52"/>
        <v/>
      </c>
    </row>
    <row r="221" spans="34:40" ht="15">
      <c r="AH221" s="91" t="str">
        <f>IF(SALIDAS!P222="","NO",SALIDAS!P222)</f>
        <v>NO</v>
      </c>
      <c r="AI221" s="92" t="str">
        <f t="shared" si="58"/>
        <v>SI</v>
      </c>
      <c r="AJ221" s="93" t="str">
        <f t="shared" si="59"/>
        <v>SI</v>
      </c>
      <c r="AK221" s="93" t="str">
        <f t="shared" si="60"/>
        <v>SI</v>
      </c>
      <c r="AL221" s="94" t="str">
        <f t="shared" si="61"/>
        <v>NO</v>
      </c>
      <c r="AM221" s="95" t="str">
        <f t="shared" si="57"/>
        <v/>
      </c>
      <c r="AN221" s="96" t="str">
        <f t="shared" si="52"/>
        <v/>
      </c>
    </row>
    <row r="222" spans="34:40" ht="15">
      <c r="AH222" s="91" t="str">
        <f>IF(SALIDAS!P223="","NO",SALIDAS!P223)</f>
        <v>NO</v>
      </c>
      <c r="AI222" s="92" t="str">
        <f t="shared" si="58"/>
        <v>SI</v>
      </c>
      <c r="AJ222" s="93" t="str">
        <f t="shared" si="59"/>
        <v>SI</v>
      </c>
      <c r="AK222" s="93" t="str">
        <f t="shared" si="60"/>
        <v>SI</v>
      </c>
      <c r="AL222" s="94" t="str">
        <f t="shared" si="61"/>
        <v>NO</v>
      </c>
      <c r="AM222" s="95" t="str">
        <f t="shared" si="57"/>
        <v/>
      </c>
      <c r="AN222" s="96" t="str">
        <f t="shared" si="52"/>
        <v/>
      </c>
    </row>
    <row r="223" spans="34:40" ht="15">
      <c r="AH223" s="91" t="str">
        <f>IF(SALIDAS!P224="","NO",SALIDAS!P224)</f>
        <v>NO</v>
      </c>
      <c r="AI223" s="92" t="str">
        <f t="shared" si="58"/>
        <v>SI</v>
      </c>
      <c r="AJ223" s="93" t="str">
        <f t="shared" si="59"/>
        <v>SI</v>
      </c>
      <c r="AK223" s="93" t="str">
        <f t="shared" si="60"/>
        <v>SI</v>
      </c>
      <c r="AL223" s="94" t="str">
        <f t="shared" si="61"/>
        <v>NO</v>
      </c>
      <c r="AM223" s="95" t="str">
        <f t="shared" si="57"/>
        <v/>
      </c>
      <c r="AN223" s="96" t="str">
        <f t="shared" si="52"/>
        <v/>
      </c>
    </row>
    <row r="224" spans="34:40" ht="15">
      <c r="AH224" s="91" t="str">
        <f>IF(SALIDAS!P225="","NO",SALIDAS!P225)</f>
        <v>NO</v>
      </c>
      <c r="AI224" s="92" t="str">
        <f t="shared" si="58"/>
        <v>SI</v>
      </c>
      <c r="AJ224" s="93" t="str">
        <f t="shared" si="59"/>
        <v>SI</v>
      </c>
      <c r="AK224" s="93" t="str">
        <f t="shared" si="60"/>
        <v>SI</v>
      </c>
      <c r="AL224" s="94" t="str">
        <f t="shared" si="61"/>
        <v>NO</v>
      </c>
      <c r="AM224" s="95" t="str">
        <f t="shared" si="57"/>
        <v/>
      </c>
      <c r="AN224" s="96" t="str">
        <f t="shared" si="52"/>
        <v/>
      </c>
    </row>
    <row r="225" spans="34:40" ht="15">
      <c r="AH225" s="91" t="str">
        <f>IF(SALIDAS!P226="","NO",SALIDAS!P226)</f>
        <v>NO</v>
      </c>
      <c r="AI225" s="92" t="str">
        <f t="shared" si="58"/>
        <v>SI</v>
      </c>
      <c r="AJ225" s="93" t="str">
        <f t="shared" si="59"/>
        <v>SI</v>
      </c>
      <c r="AK225" s="93" t="str">
        <f t="shared" si="60"/>
        <v>SI</v>
      </c>
      <c r="AL225" s="94" t="str">
        <f t="shared" si="61"/>
        <v>NO</v>
      </c>
      <c r="AM225" s="95" t="str">
        <f t="shared" si="57"/>
        <v/>
      </c>
      <c r="AN225" s="96" t="str">
        <f t="shared" si="52"/>
        <v/>
      </c>
    </row>
    <row r="226" spans="34:40" ht="15">
      <c r="AH226" s="91" t="str">
        <f>IF(SALIDAS!P227="","NO",SALIDAS!P227)</f>
        <v>NO</v>
      </c>
      <c r="AI226" s="92" t="str">
        <f t="shared" si="58"/>
        <v>SI</v>
      </c>
      <c r="AJ226" s="93" t="str">
        <f t="shared" si="59"/>
        <v>SI</v>
      </c>
      <c r="AK226" s="93" t="str">
        <f t="shared" si="60"/>
        <v>SI</v>
      </c>
      <c r="AL226" s="94" t="str">
        <f t="shared" si="61"/>
        <v>NO</v>
      </c>
      <c r="AM226" s="95" t="str">
        <f t="shared" si="57"/>
        <v/>
      </c>
      <c r="AN226" s="96" t="str">
        <f t="shared" si="52"/>
        <v/>
      </c>
    </row>
    <row r="227" spans="34:40" ht="15">
      <c r="AH227" s="91" t="str">
        <f>IF(SALIDAS!P228="","NO",SALIDAS!P228)</f>
        <v>NO</v>
      </c>
      <c r="AI227" s="92" t="str">
        <f t="shared" si="58"/>
        <v>SI</v>
      </c>
      <c r="AJ227" s="93" t="str">
        <f t="shared" si="59"/>
        <v>SI</v>
      </c>
      <c r="AK227" s="93" t="str">
        <f t="shared" si="60"/>
        <v>SI</v>
      </c>
      <c r="AL227" s="94" t="str">
        <f t="shared" si="61"/>
        <v>NO</v>
      </c>
      <c r="AM227" s="95" t="str">
        <f t="shared" si="57"/>
        <v/>
      </c>
      <c r="AN227" s="96" t="str">
        <f t="shared" si="52"/>
        <v/>
      </c>
    </row>
    <row r="228" spans="34:40" ht="15">
      <c r="AH228" s="91" t="str">
        <f>IF(SALIDAS!P229="","NO",SALIDAS!P229)</f>
        <v>NO</v>
      </c>
      <c r="AI228" s="92" t="str">
        <f t="shared" si="58"/>
        <v>SI</v>
      </c>
      <c r="AJ228" s="93" t="str">
        <f t="shared" si="59"/>
        <v>SI</v>
      </c>
      <c r="AK228" s="93" t="str">
        <f t="shared" si="60"/>
        <v>SI</v>
      </c>
      <c r="AL228" s="94" t="str">
        <f t="shared" si="61"/>
        <v>NO</v>
      </c>
      <c r="AM228" s="95" t="str">
        <f t="shared" si="57"/>
        <v/>
      </c>
      <c r="AN228" s="96" t="str">
        <f t="shared" si="52"/>
        <v/>
      </c>
    </row>
    <row r="229" spans="34:40" ht="15">
      <c r="AH229" s="91" t="str">
        <f>IF(SALIDAS!P230="","NO",SALIDAS!P230)</f>
        <v>NO</v>
      </c>
      <c r="AI229" s="92" t="str">
        <f t="shared" si="58"/>
        <v>SI</v>
      </c>
      <c r="AJ229" s="93" t="str">
        <f t="shared" si="59"/>
        <v>SI</v>
      </c>
      <c r="AK229" s="93" t="str">
        <f t="shared" si="60"/>
        <v>SI</v>
      </c>
      <c r="AL229" s="94" t="str">
        <f t="shared" si="61"/>
        <v>NO</v>
      </c>
      <c r="AM229" s="95" t="str">
        <f t="shared" si="57"/>
        <v/>
      </c>
      <c r="AN229" s="96" t="str">
        <f t="shared" si="52"/>
        <v/>
      </c>
    </row>
    <row r="230" spans="34:40" ht="15">
      <c r="AH230" s="91" t="str">
        <f>IF(SALIDAS!P231="","NO",SALIDAS!P231)</f>
        <v>NO</v>
      </c>
      <c r="AI230" s="92" t="str">
        <f t="shared" si="58"/>
        <v>SI</v>
      </c>
      <c r="AJ230" s="93" t="str">
        <f t="shared" si="59"/>
        <v>SI</v>
      </c>
      <c r="AK230" s="93" t="str">
        <f t="shared" si="60"/>
        <v>SI</v>
      </c>
      <c r="AL230" s="94" t="str">
        <f t="shared" si="61"/>
        <v>NO</v>
      </c>
      <c r="AM230" s="95" t="str">
        <f t="shared" si="57"/>
        <v/>
      </c>
      <c r="AN230" s="96" t="str">
        <f t="shared" si="52"/>
        <v/>
      </c>
    </row>
    <row r="231" spans="34:40" ht="15">
      <c r="AH231" s="91" t="str">
        <f>IF(SALIDAS!P232="","NO",SALIDAS!P232)</f>
        <v>NO</v>
      </c>
      <c r="AI231" s="92" t="str">
        <f t="shared" si="58"/>
        <v>SI</v>
      </c>
      <c r="AJ231" s="93" t="str">
        <f t="shared" si="59"/>
        <v>SI</v>
      </c>
      <c r="AK231" s="93" t="str">
        <f t="shared" si="60"/>
        <v>SI</v>
      </c>
      <c r="AL231" s="94" t="str">
        <f t="shared" si="61"/>
        <v>NO</v>
      </c>
      <c r="AM231" s="95" t="str">
        <f t="shared" si="57"/>
        <v/>
      </c>
      <c r="AN231" s="96" t="str">
        <f t="shared" si="52"/>
        <v/>
      </c>
    </row>
    <row r="232" spans="34:40" ht="15">
      <c r="AH232" s="91" t="str">
        <f>IF(SALIDAS!P233="","NO",SALIDAS!P233)</f>
        <v>NO</v>
      </c>
      <c r="AI232" s="92" t="str">
        <f t="shared" si="58"/>
        <v>SI</v>
      </c>
      <c r="AJ232" s="93" t="str">
        <f t="shared" si="59"/>
        <v>SI</v>
      </c>
      <c r="AK232" s="93" t="str">
        <f t="shared" si="60"/>
        <v>SI</v>
      </c>
      <c r="AL232" s="94" t="str">
        <f t="shared" si="61"/>
        <v>NO</v>
      </c>
      <c r="AM232" s="95" t="str">
        <f t="shared" si="57"/>
        <v/>
      </c>
      <c r="AN232" s="96" t="str">
        <f t="shared" si="52"/>
        <v/>
      </c>
    </row>
    <row r="233" spans="34:40" ht="15">
      <c r="AH233" s="91" t="str">
        <f>IF(SALIDAS!P234="","NO",SALIDAS!P234)</f>
        <v>NO</v>
      </c>
      <c r="AI233" s="92" t="str">
        <f t="shared" si="58"/>
        <v>SI</v>
      </c>
      <c r="AJ233" s="93" t="str">
        <f t="shared" si="59"/>
        <v>SI</v>
      </c>
      <c r="AK233" s="93" t="str">
        <f t="shared" si="60"/>
        <v>SI</v>
      </c>
      <c r="AL233" s="94" t="str">
        <f t="shared" si="61"/>
        <v>NO</v>
      </c>
      <c r="AM233" s="95" t="str">
        <f t="shared" si="57"/>
        <v/>
      </c>
      <c r="AN233" s="96" t="str">
        <f t="shared" si="52"/>
        <v/>
      </c>
    </row>
    <row r="234" spans="34:40" ht="15">
      <c r="AH234" s="91" t="str">
        <f>IF(SALIDAS!P235="","NO",SALIDAS!P235)</f>
        <v>NO</v>
      </c>
      <c r="AI234" s="92" t="str">
        <f t="shared" si="58"/>
        <v>SI</v>
      </c>
      <c r="AJ234" s="93" t="str">
        <f t="shared" si="59"/>
        <v>SI</v>
      </c>
      <c r="AK234" s="93" t="str">
        <f t="shared" si="60"/>
        <v>SI</v>
      </c>
      <c r="AL234" s="94" t="str">
        <f t="shared" si="61"/>
        <v>NO</v>
      </c>
      <c r="AM234" s="95" t="str">
        <f t="shared" si="57"/>
        <v/>
      </c>
      <c r="AN234" s="96" t="str">
        <f t="shared" si="52"/>
        <v/>
      </c>
    </row>
    <row r="235" spans="34:40" ht="15">
      <c r="AH235" s="91" t="str">
        <f>IF(SALIDAS!P236="","NO",SALIDAS!P236)</f>
        <v>NO</v>
      </c>
      <c r="AI235" s="92" t="str">
        <f t="shared" si="58"/>
        <v>SI</v>
      </c>
      <c r="AJ235" s="93" t="str">
        <f t="shared" si="59"/>
        <v>SI</v>
      </c>
      <c r="AK235" s="93" t="str">
        <f t="shared" si="60"/>
        <v>SI</v>
      </c>
      <c r="AL235" s="94" t="str">
        <f t="shared" si="61"/>
        <v>NO</v>
      </c>
      <c r="AM235" s="95" t="str">
        <f t="shared" si="57"/>
        <v/>
      </c>
      <c r="AN235" s="96" t="str">
        <f t="shared" si="52"/>
        <v/>
      </c>
    </row>
    <row r="236" spans="34:40" ht="15">
      <c r="AH236" s="91" t="str">
        <f>IF(SALIDAS!P237="","NO",SALIDAS!P237)</f>
        <v>NO</v>
      </c>
      <c r="AI236" s="92" t="str">
        <f t="shared" si="58"/>
        <v>SI</v>
      </c>
      <c r="AJ236" s="93" t="str">
        <f t="shared" si="59"/>
        <v>SI</v>
      </c>
      <c r="AK236" s="93" t="str">
        <f t="shared" si="60"/>
        <v>SI</v>
      </c>
      <c r="AL236" s="94" t="str">
        <f t="shared" si="61"/>
        <v>NO</v>
      </c>
      <c r="AM236" s="95" t="str">
        <f t="shared" si="57"/>
        <v/>
      </c>
      <c r="AN236" s="96" t="str">
        <f t="shared" si="52"/>
        <v/>
      </c>
    </row>
    <row r="237" spans="34:40" ht="15">
      <c r="AH237" s="91" t="str">
        <f>IF(SALIDAS!P238="","NO",SALIDAS!P238)</f>
        <v>NO</v>
      </c>
      <c r="AI237" s="92" t="str">
        <f t="shared" si="58"/>
        <v>SI</v>
      </c>
      <c r="AJ237" s="93" t="str">
        <f t="shared" si="59"/>
        <v>SI</v>
      </c>
      <c r="AK237" s="93" t="str">
        <f t="shared" si="60"/>
        <v>SI</v>
      </c>
      <c r="AL237" s="94" t="str">
        <f t="shared" si="61"/>
        <v>NO</v>
      </c>
      <c r="AM237" s="95" t="str">
        <f t="shared" si="57"/>
        <v/>
      </c>
      <c r="AN237" s="96" t="str">
        <f t="shared" si="52"/>
        <v/>
      </c>
    </row>
    <row r="238" spans="34:40" ht="15">
      <c r="AH238" s="91" t="str">
        <f>IF(SALIDAS!P239="","NO",SALIDAS!P239)</f>
        <v>NO</v>
      </c>
      <c r="AI238" s="92" t="str">
        <f t="shared" si="58"/>
        <v>SI</v>
      </c>
      <c r="AJ238" s="93" t="str">
        <f t="shared" si="59"/>
        <v>SI</v>
      </c>
      <c r="AK238" s="93" t="str">
        <f t="shared" si="60"/>
        <v>SI</v>
      </c>
      <c r="AL238" s="94" t="str">
        <f t="shared" si="61"/>
        <v>NO</v>
      </c>
      <c r="AM238" s="95" t="str">
        <f t="shared" si="57"/>
        <v/>
      </c>
      <c r="AN238" s="96" t="str">
        <f t="shared" si="52"/>
        <v/>
      </c>
    </row>
    <row r="239" spans="34:40" ht="15">
      <c r="AH239" s="91" t="str">
        <f>IF(SALIDAS!P240="","NO",SALIDAS!P240)</f>
        <v>NO</v>
      </c>
      <c r="AI239" s="92" t="str">
        <f t="shared" si="58"/>
        <v>SI</v>
      </c>
      <c r="AJ239" s="93" t="str">
        <f t="shared" si="59"/>
        <v>SI</v>
      </c>
      <c r="AK239" s="93" t="str">
        <f t="shared" si="60"/>
        <v>SI</v>
      </c>
      <c r="AL239" s="94" t="str">
        <f t="shared" si="61"/>
        <v>NO</v>
      </c>
      <c r="AM239" s="95" t="str">
        <f t="shared" si="57"/>
        <v/>
      </c>
      <c r="AN239" s="96" t="str">
        <f t="shared" si="52"/>
        <v/>
      </c>
    </row>
    <row r="240" spans="34:40" ht="15">
      <c r="AH240" s="91" t="str">
        <f>IF(SALIDAS!P241="","NO",SALIDAS!P241)</f>
        <v>NO</v>
      </c>
      <c r="AI240" s="92" t="str">
        <f t="shared" si="58"/>
        <v>SI</v>
      </c>
      <c r="AJ240" s="93" t="str">
        <f t="shared" si="59"/>
        <v>SI</v>
      </c>
      <c r="AK240" s="93" t="str">
        <f t="shared" si="60"/>
        <v>SI</v>
      </c>
      <c r="AL240" s="94" t="str">
        <f t="shared" si="61"/>
        <v>NO</v>
      </c>
      <c r="AM240" s="95" t="str">
        <f t="shared" si="57"/>
        <v/>
      </c>
      <c r="AN240" s="96" t="str">
        <f t="shared" si="52"/>
        <v/>
      </c>
    </row>
    <row r="241" spans="34:40" ht="15">
      <c r="AH241" s="91" t="str">
        <f>IF(SALIDAS!P242="","NO",SALIDAS!P242)</f>
        <v>NO</v>
      </c>
      <c r="AI241" s="92" t="str">
        <f t="shared" si="58"/>
        <v>SI</v>
      </c>
      <c r="AJ241" s="93" t="str">
        <f t="shared" si="59"/>
        <v>SI</v>
      </c>
      <c r="AK241" s="93" t="str">
        <f t="shared" si="60"/>
        <v>SI</v>
      </c>
      <c r="AL241" s="94" t="str">
        <f t="shared" si="61"/>
        <v>NO</v>
      </c>
      <c r="AM241" s="95" t="str">
        <f t="shared" si="57"/>
        <v/>
      </c>
      <c r="AN241" s="96" t="str">
        <f t="shared" si="52"/>
        <v/>
      </c>
    </row>
    <row r="242" spans="34:40" ht="15">
      <c r="AH242" s="91" t="str">
        <f>IF(SALIDAS!P243="","NO",SALIDAS!P243)</f>
        <v>NO</v>
      </c>
      <c r="AI242" s="92" t="str">
        <f t="shared" si="58"/>
        <v>SI</v>
      </c>
      <c r="AJ242" s="93" t="str">
        <f t="shared" si="59"/>
        <v>SI</v>
      </c>
      <c r="AK242" s="93" t="str">
        <f t="shared" si="60"/>
        <v>SI</v>
      </c>
      <c r="AL242" s="94" t="str">
        <f t="shared" si="61"/>
        <v>NO</v>
      </c>
      <c r="AM242" s="95" t="str">
        <f t="shared" si="57"/>
        <v/>
      </c>
      <c r="AN242" s="96" t="str">
        <f t="shared" si="52"/>
        <v/>
      </c>
    </row>
    <row r="243" spans="34:40" ht="15">
      <c r="AH243" s="91" t="str">
        <f>IF(SALIDAS!P244="","NO",SALIDAS!P244)</f>
        <v>NO</v>
      </c>
      <c r="AI243" s="92" t="str">
        <f t="shared" si="58"/>
        <v>SI</v>
      </c>
      <c r="AJ243" s="93" t="str">
        <f t="shared" si="59"/>
        <v>SI</v>
      </c>
      <c r="AK243" s="93" t="str">
        <f t="shared" si="60"/>
        <v>SI</v>
      </c>
      <c r="AL243" s="94" t="str">
        <f t="shared" si="61"/>
        <v>NO</v>
      </c>
      <c r="AM243" s="95" t="str">
        <f t="shared" si="57"/>
        <v/>
      </c>
      <c r="AN243" s="96" t="str">
        <f t="shared" ref="AN243:AN303" si="62">IF(AL243="NO","",AH243)</f>
        <v/>
      </c>
    </row>
    <row r="244" spans="34:40" ht="15">
      <c r="AH244" s="91" t="str">
        <f>IF(SALIDAS!P245="","NO",SALIDAS!P245)</f>
        <v>NO</v>
      </c>
      <c r="AI244" s="92" t="str">
        <f t="shared" si="58"/>
        <v>SI</v>
      </c>
      <c r="AJ244" s="93" t="str">
        <f t="shared" si="59"/>
        <v>SI</v>
      </c>
      <c r="AK244" s="93" t="str">
        <f t="shared" si="60"/>
        <v>SI</v>
      </c>
      <c r="AL244" s="94" t="str">
        <f t="shared" si="61"/>
        <v>NO</v>
      </c>
      <c r="AM244" s="95" t="str">
        <f t="shared" si="57"/>
        <v/>
      </c>
      <c r="AN244" s="96" t="str">
        <f t="shared" si="62"/>
        <v/>
      </c>
    </row>
    <row r="245" spans="34:40" ht="15">
      <c r="AH245" s="91" t="str">
        <f>IF(SALIDAS!P246="","NO",SALIDAS!P246)</f>
        <v>NO</v>
      </c>
      <c r="AI245" s="92" t="str">
        <f t="shared" si="58"/>
        <v>SI</v>
      </c>
      <c r="AJ245" s="93" t="str">
        <f t="shared" si="59"/>
        <v>SI</v>
      </c>
      <c r="AK245" s="93" t="str">
        <f t="shared" si="60"/>
        <v>SI</v>
      </c>
      <c r="AL245" s="94" t="str">
        <f t="shared" si="61"/>
        <v>NO</v>
      </c>
      <c r="AM245" s="95" t="str">
        <f t="shared" si="57"/>
        <v/>
      </c>
      <c r="AN245" s="96" t="str">
        <f t="shared" si="62"/>
        <v/>
      </c>
    </row>
    <row r="246" spans="34:40" ht="15">
      <c r="AH246" s="91" t="str">
        <f>IF(SALIDAS!P247="","NO",SALIDAS!P247)</f>
        <v>NO</v>
      </c>
      <c r="AI246" s="92" t="str">
        <f t="shared" si="58"/>
        <v>SI</v>
      </c>
      <c r="AJ246" s="93" t="str">
        <f t="shared" si="59"/>
        <v>SI</v>
      </c>
      <c r="AK246" s="93" t="str">
        <f t="shared" si="60"/>
        <v>SI</v>
      </c>
      <c r="AL246" s="94" t="str">
        <f t="shared" si="61"/>
        <v>NO</v>
      </c>
      <c r="AM246" s="95" t="str">
        <f t="shared" si="57"/>
        <v/>
      </c>
      <c r="AN246" s="96" t="str">
        <f t="shared" si="62"/>
        <v/>
      </c>
    </row>
    <row r="247" spans="34:40" ht="15">
      <c r="AH247" s="91" t="str">
        <f>IF(SALIDAS!P248="","NO",SALIDAS!P248)</f>
        <v>NO</v>
      </c>
      <c r="AI247" s="92" t="str">
        <f t="shared" si="58"/>
        <v>SI</v>
      </c>
      <c r="AJ247" s="93" t="str">
        <f t="shared" si="59"/>
        <v>SI</v>
      </c>
      <c r="AK247" s="93" t="str">
        <f t="shared" si="60"/>
        <v>SI</v>
      </c>
      <c r="AL247" s="94" t="str">
        <f t="shared" si="61"/>
        <v>NO</v>
      </c>
      <c r="AM247" s="95" t="str">
        <f t="shared" si="57"/>
        <v/>
      </c>
      <c r="AN247" s="96" t="str">
        <f t="shared" si="62"/>
        <v/>
      </c>
    </row>
    <row r="248" spans="34:40" ht="15">
      <c r="AH248" s="91" t="str">
        <f>IF(SALIDAS!P249="","NO",SALIDAS!P249)</f>
        <v>NO</v>
      </c>
      <c r="AI248" s="92" t="str">
        <f t="shared" si="58"/>
        <v>SI</v>
      </c>
      <c r="AJ248" s="93" t="str">
        <f t="shared" si="59"/>
        <v>SI</v>
      </c>
      <c r="AK248" s="93" t="str">
        <f t="shared" si="60"/>
        <v>SI</v>
      </c>
      <c r="AL248" s="94" t="str">
        <f t="shared" si="61"/>
        <v>NO</v>
      </c>
      <c r="AM248" s="95" t="str">
        <f t="shared" si="57"/>
        <v/>
      </c>
      <c r="AN248" s="96" t="str">
        <f t="shared" si="62"/>
        <v/>
      </c>
    </row>
    <row r="249" spans="34:40" ht="15">
      <c r="AH249" s="91" t="str">
        <f>IF(SALIDAS!P250="","NO",SALIDAS!P250)</f>
        <v>NO</v>
      </c>
      <c r="AI249" s="92" t="str">
        <f t="shared" si="58"/>
        <v>SI</v>
      </c>
      <c r="AJ249" s="93" t="str">
        <f t="shared" si="59"/>
        <v>SI</v>
      </c>
      <c r="AK249" s="93" t="str">
        <f t="shared" si="60"/>
        <v>SI</v>
      </c>
      <c r="AL249" s="94" t="str">
        <f t="shared" si="61"/>
        <v>NO</v>
      </c>
      <c r="AM249" s="95" t="str">
        <f t="shared" si="57"/>
        <v/>
      </c>
      <c r="AN249" s="96" t="str">
        <f t="shared" si="62"/>
        <v/>
      </c>
    </row>
    <row r="250" spans="34:40" ht="15">
      <c r="AH250" s="91" t="str">
        <f>IF(SALIDAS!P251="","NO",SALIDAS!P251)</f>
        <v>NO</v>
      </c>
      <c r="AI250" s="92" t="str">
        <f t="shared" si="58"/>
        <v>SI</v>
      </c>
      <c r="AJ250" s="93" t="str">
        <f t="shared" si="59"/>
        <v>SI</v>
      </c>
      <c r="AK250" s="93" t="str">
        <f t="shared" si="60"/>
        <v>SI</v>
      </c>
      <c r="AL250" s="94" t="str">
        <f t="shared" si="61"/>
        <v>NO</v>
      </c>
      <c r="AM250" s="95" t="str">
        <f t="shared" si="57"/>
        <v/>
      </c>
      <c r="AN250" s="96" t="str">
        <f t="shared" si="62"/>
        <v/>
      </c>
    </row>
    <row r="251" spans="34:40" ht="15">
      <c r="AH251" s="91" t="str">
        <f>IF(SALIDAS!P252="","NO",SALIDAS!P252)</f>
        <v>NO</v>
      </c>
      <c r="AI251" s="92" t="str">
        <f t="shared" si="58"/>
        <v>SI</v>
      </c>
      <c r="AJ251" s="93" t="str">
        <f t="shared" si="59"/>
        <v>SI</v>
      </c>
      <c r="AK251" s="93" t="str">
        <f t="shared" si="60"/>
        <v>SI</v>
      </c>
      <c r="AL251" s="94" t="str">
        <f t="shared" si="61"/>
        <v>NO</v>
      </c>
      <c r="AM251" s="95" t="str">
        <f t="shared" si="57"/>
        <v/>
      </c>
      <c r="AN251" s="96" t="str">
        <f t="shared" si="62"/>
        <v/>
      </c>
    </row>
    <row r="252" spans="34:40" ht="15">
      <c r="AH252" s="91" t="str">
        <f>IF(SALIDAS!P253="","NO",SALIDAS!P253)</f>
        <v>NO</v>
      </c>
      <c r="AI252" s="92" t="str">
        <f t="shared" si="58"/>
        <v>SI</v>
      </c>
      <c r="AJ252" s="93" t="str">
        <f t="shared" si="59"/>
        <v>SI</v>
      </c>
      <c r="AK252" s="93" t="str">
        <f t="shared" si="60"/>
        <v>SI</v>
      </c>
      <c r="AL252" s="94" t="str">
        <f t="shared" si="61"/>
        <v>NO</v>
      </c>
      <c r="AM252" s="95" t="str">
        <f t="shared" si="57"/>
        <v/>
      </c>
      <c r="AN252" s="96" t="str">
        <f t="shared" si="62"/>
        <v/>
      </c>
    </row>
    <row r="253" spans="34:40" ht="15">
      <c r="AH253" s="91" t="str">
        <f>IF(SALIDAS!P254="","NO",SALIDAS!P254)</f>
        <v>NO</v>
      </c>
      <c r="AI253" s="92" t="str">
        <f t="shared" si="58"/>
        <v>SI</v>
      </c>
      <c r="AJ253" s="93" t="str">
        <f t="shared" si="59"/>
        <v>SI</v>
      </c>
      <c r="AK253" s="93" t="str">
        <f t="shared" si="60"/>
        <v>SI</v>
      </c>
      <c r="AL253" s="94" t="str">
        <f t="shared" si="61"/>
        <v>NO</v>
      </c>
      <c r="AM253" s="95" t="str">
        <f t="shared" si="57"/>
        <v/>
      </c>
      <c r="AN253" s="96" t="str">
        <f t="shared" si="62"/>
        <v/>
      </c>
    </row>
    <row r="254" spans="34:40" ht="15">
      <c r="AH254" s="91" t="str">
        <f>IF(SALIDAS!P255="","NO",SALIDAS!P255)</f>
        <v>NO</v>
      </c>
      <c r="AI254" s="92" t="str">
        <f t="shared" si="58"/>
        <v>SI</v>
      </c>
      <c r="AJ254" s="93" t="str">
        <f t="shared" si="59"/>
        <v>SI</v>
      </c>
      <c r="AK254" s="93" t="str">
        <f t="shared" si="60"/>
        <v>SI</v>
      </c>
      <c r="AL254" s="94" t="str">
        <f t="shared" si="61"/>
        <v>NO</v>
      </c>
      <c r="AM254" s="95" t="str">
        <f t="shared" si="57"/>
        <v/>
      </c>
      <c r="AN254" s="96" t="str">
        <f t="shared" si="62"/>
        <v/>
      </c>
    </row>
    <row r="255" spans="34:40" ht="15">
      <c r="AH255" s="91" t="str">
        <f>IF(SALIDAS!P256="","NO",SALIDAS!P256)</f>
        <v>NO</v>
      </c>
      <c r="AI255" s="92" t="str">
        <f t="shared" si="58"/>
        <v>SI</v>
      </c>
      <c r="AJ255" s="93" t="str">
        <f t="shared" si="59"/>
        <v>SI</v>
      </c>
      <c r="AK255" s="93" t="str">
        <f t="shared" si="60"/>
        <v>SI</v>
      </c>
      <c r="AL255" s="94" t="str">
        <f t="shared" si="61"/>
        <v>NO</v>
      </c>
      <c r="AM255" s="95" t="str">
        <f t="shared" si="57"/>
        <v/>
      </c>
      <c r="AN255" s="96" t="str">
        <f t="shared" si="62"/>
        <v/>
      </c>
    </row>
    <row r="256" spans="34:40" ht="15">
      <c r="AH256" s="91" t="str">
        <f>IF(SALIDAS!P257="","NO",SALIDAS!P257)</f>
        <v>NO</v>
      </c>
      <c r="AI256" s="92" t="str">
        <f t="shared" si="58"/>
        <v>SI</v>
      </c>
      <c r="AJ256" s="93" t="str">
        <f t="shared" si="59"/>
        <v>SI</v>
      </c>
      <c r="AK256" s="93" t="str">
        <f t="shared" si="60"/>
        <v>SI</v>
      </c>
      <c r="AL256" s="94" t="str">
        <f t="shared" si="61"/>
        <v>NO</v>
      </c>
      <c r="AM256" s="95" t="str">
        <f t="shared" si="57"/>
        <v/>
      </c>
      <c r="AN256" s="96" t="str">
        <f t="shared" si="62"/>
        <v/>
      </c>
    </row>
    <row r="257" spans="34:40" ht="15">
      <c r="AH257" s="91" t="str">
        <f>IF(SALIDAS!P258="","NO",SALIDAS!P258)</f>
        <v>NO</v>
      </c>
      <c r="AI257" s="92" t="str">
        <f t="shared" si="58"/>
        <v>SI</v>
      </c>
      <c r="AJ257" s="93" t="str">
        <f t="shared" si="59"/>
        <v>SI</v>
      </c>
      <c r="AK257" s="93" t="str">
        <f t="shared" si="60"/>
        <v>SI</v>
      </c>
      <c r="AL257" s="94" t="str">
        <f t="shared" si="61"/>
        <v>NO</v>
      </c>
      <c r="AM257" s="95" t="str">
        <f t="shared" si="57"/>
        <v/>
      </c>
      <c r="AN257" s="96" t="str">
        <f t="shared" si="62"/>
        <v/>
      </c>
    </row>
    <row r="258" spans="34:40" ht="15">
      <c r="AH258" s="91" t="str">
        <f>IF(SALIDAS!P259="","NO",SALIDAS!P259)</f>
        <v>NO</v>
      </c>
      <c r="AI258" s="92" t="str">
        <f t="shared" si="58"/>
        <v>SI</v>
      </c>
      <c r="AJ258" s="93" t="str">
        <f t="shared" si="59"/>
        <v>SI</v>
      </c>
      <c r="AK258" s="93" t="str">
        <f t="shared" si="60"/>
        <v>SI</v>
      </c>
      <c r="AL258" s="94" t="str">
        <f t="shared" si="61"/>
        <v>NO</v>
      </c>
      <c r="AM258" s="95" t="str">
        <f t="shared" si="57"/>
        <v/>
      </c>
      <c r="AN258" s="96" t="str">
        <f t="shared" si="62"/>
        <v/>
      </c>
    </row>
    <row r="259" spans="34:40" ht="15">
      <c r="AH259" s="91" t="str">
        <f>IF(SALIDAS!P260="","NO",SALIDAS!P260)</f>
        <v>NO</v>
      </c>
      <c r="AI259" s="92" t="str">
        <f t="shared" si="58"/>
        <v>SI</v>
      </c>
      <c r="AJ259" s="93" t="str">
        <f t="shared" si="59"/>
        <v>SI</v>
      </c>
      <c r="AK259" s="93" t="str">
        <f t="shared" si="60"/>
        <v>SI</v>
      </c>
      <c r="AL259" s="94" t="str">
        <f t="shared" si="61"/>
        <v>NO</v>
      </c>
      <c r="AM259" s="95" t="str">
        <f t="shared" si="57"/>
        <v/>
      </c>
      <c r="AN259" s="96" t="str">
        <f t="shared" si="62"/>
        <v/>
      </c>
    </row>
    <row r="260" spans="34:40" ht="15">
      <c r="AH260" s="91" t="str">
        <f>IF(SALIDAS!P261="","NO",SALIDAS!P261)</f>
        <v>NO</v>
      </c>
      <c r="AI260" s="92" t="str">
        <f t="shared" si="58"/>
        <v>SI</v>
      </c>
      <c r="AJ260" s="93" t="str">
        <f t="shared" si="59"/>
        <v>SI</v>
      </c>
      <c r="AK260" s="93" t="str">
        <f t="shared" si="60"/>
        <v>SI</v>
      </c>
      <c r="AL260" s="94" t="str">
        <f t="shared" si="61"/>
        <v>NO</v>
      </c>
      <c r="AM260" s="95" t="str">
        <f t="shared" si="57"/>
        <v/>
      </c>
      <c r="AN260" s="96" t="str">
        <f t="shared" si="62"/>
        <v/>
      </c>
    </row>
    <row r="261" spans="34:40" ht="15">
      <c r="AH261" s="91" t="str">
        <f>IF(SALIDAS!P262="","NO",SALIDAS!P262)</f>
        <v>NO</v>
      </c>
      <c r="AI261" s="92" t="str">
        <f t="shared" si="58"/>
        <v>SI</v>
      </c>
      <c r="AJ261" s="93" t="str">
        <f t="shared" si="59"/>
        <v>SI</v>
      </c>
      <c r="AK261" s="93" t="str">
        <f t="shared" si="60"/>
        <v>SI</v>
      </c>
      <c r="AL261" s="94" t="str">
        <f t="shared" si="61"/>
        <v>NO</v>
      </c>
      <c r="AM261" s="95" t="str">
        <f t="shared" ref="AM261:AM303" si="63">IF(AL261="NO","",RANK(AN261,$AN$4:$AN$303,1))</f>
        <v/>
      </c>
      <c r="AN261" s="96" t="str">
        <f t="shared" si="62"/>
        <v/>
      </c>
    </row>
    <row r="262" spans="34:40" ht="15">
      <c r="AH262" s="91" t="str">
        <f>IF(SALIDAS!P263="","NO",SALIDAS!P263)</f>
        <v>NO</v>
      </c>
      <c r="AI262" s="92" t="str">
        <f t="shared" si="58"/>
        <v>SI</v>
      </c>
      <c r="AJ262" s="93" t="str">
        <f t="shared" si="59"/>
        <v>SI</v>
      </c>
      <c r="AK262" s="93" t="str">
        <f t="shared" si="60"/>
        <v>SI</v>
      </c>
      <c r="AL262" s="94" t="str">
        <f t="shared" si="61"/>
        <v>NO</v>
      </c>
      <c r="AM262" s="95" t="str">
        <f t="shared" si="63"/>
        <v/>
      </c>
      <c r="AN262" s="96" t="str">
        <f t="shared" si="62"/>
        <v/>
      </c>
    </row>
    <row r="263" spans="34:40" ht="15">
      <c r="AH263" s="91" t="str">
        <f>IF(SALIDAS!P264="","NO",SALIDAS!P264)</f>
        <v>NO</v>
      </c>
      <c r="AI263" s="92" t="str">
        <f t="shared" si="58"/>
        <v>SI</v>
      </c>
      <c r="AJ263" s="93" t="str">
        <f t="shared" si="59"/>
        <v>SI</v>
      </c>
      <c r="AK263" s="93" t="str">
        <f t="shared" si="60"/>
        <v>SI</v>
      </c>
      <c r="AL263" s="94" t="str">
        <f t="shared" si="61"/>
        <v>NO</v>
      </c>
      <c r="AM263" s="95" t="str">
        <f t="shared" si="63"/>
        <v/>
      </c>
      <c r="AN263" s="96" t="str">
        <f t="shared" si="62"/>
        <v/>
      </c>
    </row>
    <row r="264" spans="34:40" ht="15">
      <c r="AH264" s="91" t="str">
        <f>IF(SALIDAS!P265="","NO",SALIDAS!P265)</f>
        <v>NO</v>
      </c>
      <c r="AI264" s="92" t="str">
        <f t="shared" si="58"/>
        <v>SI</v>
      </c>
      <c r="AJ264" s="93" t="str">
        <f t="shared" si="59"/>
        <v>SI</v>
      </c>
      <c r="AK264" s="93" t="str">
        <f t="shared" si="60"/>
        <v>SI</v>
      </c>
      <c r="AL264" s="94" t="str">
        <f t="shared" si="61"/>
        <v>NO</v>
      </c>
      <c r="AM264" s="95" t="str">
        <f t="shared" si="63"/>
        <v/>
      </c>
      <c r="AN264" s="96" t="str">
        <f t="shared" si="62"/>
        <v/>
      </c>
    </row>
    <row r="265" spans="34:40" ht="15">
      <c r="AH265" s="91" t="str">
        <f>IF(SALIDAS!P266="","NO",SALIDAS!P266)</f>
        <v>NO</v>
      </c>
      <c r="AI265" s="92" t="str">
        <f t="shared" si="58"/>
        <v>SI</v>
      </c>
      <c r="AJ265" s="93" t="str">
        <f t="shared" si="59"/>
        <v>SI</v>
      </c>
      <c r="AK265" s="93" t="str">
        <f t="shared" si="60"/>
        <v>SI</v>
      </c>
      <c r="AL265" s="94" t="str">
        <f t="shared" si="61"/>
        <v>NO</v>
      </c>
      <c r="AM265" s="95" t="str">
        <f t="shared" si="63"/>
        <v/>
      </c>
      <c r="AN265" s="96" t="str">
        <f t="shared" si="62"/>
        <v/>
      </c>
    </row>
    <row r="266" spans="34:40" ht="15">
      <c r="AH266" s="91" t="str">
        <f>IF(SALIDAS!P267="","NO",SALIDAS!P267)</f>
        <v>NO</v>
      </c>
      <c r="AI266" s="92" t="str">
        <f t="shared" si="58"/>
        <v>SI</v>
      </c>
      <c r="AJ266" s="93" t="str">
        <f t="shared" si="59"/>
        <v>SI</v>
      </c>
      <c r="AK266" s="93" t="str">
        <f t="shared" si="60"/>
        <v>SI</v>
      </c>
      <c r="AL266" s="94" t="str">
        <f t="shared" si="61"/>
        <v>NO</v>
      </c>
      <c r="AM266" s="95" t="str">
        <f t="shared" si="63"/>
        <v/>
      </c>
      <c r="AN266" s="96" t="str">
        <f t="shared" si="62"/>
        <v/>
      </c>
    </row>
    <row r="267" spans="34:40" ht="15">
      <c r="AH267" s="91" t="str">
        <f>IF(SALIDAS!P268="","NO",SALIDAS!P268)</f>
        <v>NO</v>
      </c>
      <c r="AI267" s="92" t="str">
        <f t="shared" si="58"/>
        <v>SI</v>
      </c>
      <c r="AJ267" s="93" t="str">
        <f t="shared" si="59"/>
        <v>SI</v>
      </c>
      <c r="AK267" s="93" t="str">
        <f t="shared" si="60"/>
        <v>SI</v>
      </c>
      <c r="AL267" s="94" t="str">
        <f t="shared" si="61"/>
        <v>NO</v>
      </c>
      <c r="AM267" s="95" t="str">
        <f t="shared" si="63"/>
        <v/>
      </c>
      <c r="AN267" s="96" t="str">
        <f t="shared" si="62"/>
        <v/>
      </c>
    </row>
    <row r="268" spans="34:40" ht="15">
      <c r="AH268" s="91" t="str">
        <f>IF(SALIDAS!P269="","NO",SALIDAS!P269)</f>
        <v>NO</v>
      </c>
      <c r="AI268" s="92" t="str">
        <f t="shared" si="58"/>
        <v>SI</v>
      </c>
      <c r="AJ268" s="93" t="str">
        <f t="shared" si="59"/>
        <v>SI</v>
      </c>
      <c r="AK268" s="93" t="str">
        <f t="shared" si="60"/>
        <v>SI</v>
      </c>
      <c r="AL268" s="94" t="str">
        <f t="shared" si="61"/>
        <v>NO</v>
      </c>
      <c r="AM268" s="95" t="str">
        <f t="shared" si="63"/>
        <v/>
      </c>
      <c r="AN268" s="96" t="str">
        <f t="shared" si="62"/>
        <v/>
      </c>
    </row>
    <row r="269" spans="34:40" ht="15">
      <c r="AH269" s="91" t="str">
        <f>IF(SALIDAS!P270="","NO",SALIDAS!P270)</f>
        <v>NO</v>
      </c>
      <c r="AI269" s="92" t="str">
        <f t="shared" si="58"/>
        <v>SI</v>
      </c>
      <c r="AJ269" s="93" t="str">
        <f t="shared" si="59"/>
        <v>SI</v>
      </c>
      <c r="AK269" s="93" t="str">
        <f t="shared" si="60"/>
        <v>SI</v>
      </c>
      <c r="AL269" s="94" t="str">
        <f t="shared" si="61"/>
        <v>NO</v>
      </c>
      <c r="AM269" s="95" t="str">
        <f t="shared" si="63"/>
        <v/>
      </c>
      <c r="AN269" s="96" t="str">
        <f t="shared" si="62"/>
        <v/>
      </c>
    </row>
    <row r="270" spans="34:40" ht="15">
      <c r="AH270" s="91" t="str">
        <f>IF(SALIDAS!P271="","NO",SALIDAS!P271)</f>
        <v>NO</v>
      </c>
      <c r="AI270" s="92" t="str">
        <f t="shared" si="58"/>
        <v>SI</v>
      </c>
      <c r="AJ270" s="93" t="str">
        <f t="shared" si="59"/>
        <v>SI</v>
      </c>
      <c r="AK270" s="93" t="str">
        <f t="shared" si="60"/>
        <v>SI</v>
      </c>
      <c r="AL270" s="94" t="str">
        <f t="shared" si="61"/>
        <v>NO</v>
      </c>
      <c r="AM270" s="95" t="str">
        <f t="shared" si="63"/>
        <v/>
      </c>
      <c r="AN270" s="96" t="str">
        <f t="shared" si="62"/>
        <v/>
      </c>
    </row>
    <row r="271" spans="34:40" ht="15">
      <c r="AH271" s="91" t="str">
        <f>IF(SALIDAS!P272="","NO",SALIDAS!P272)</f>
        <v>NO</v>
      </c>
      <c r="AI271" s="92" t="str">
        <f t="shared" si="58"/>
        <v>SI</v>
      </c>
      <c r="AJ271" s="93" t="str">
        <f t="shared" si="59"/>
        <v>SI</v>
      </c>
      <c r="AK271" s="93" t="str">
        <f t="shared" si="60"/>
        <v>SI</v>
      </c>
      <c r="AL271" s="94" t="str">
        <f t="shared" si="61"/>
        <v>NO</v>
      </c>
      <c r="AM271" s="95" t="str">
        <f t="shared" si="63"/>
        <v/>
      </c>
      <c r="AN271" s="96" t="str">
        <f t="shared" si="62"/>
        <v/>
      </c>
    </row>
    <row r="272" spans="34:40" ht="15">
      <c r="AH272" s="91" t="str">
        <f>IF(SALIDAS!P273="","NO",SALIDAS!P273)</f>
        <v>NO</v>
      </c>
      <c r="AI272" s="92" t="str">
        <f t="shared" si="58"/>
        <v>SI</v>
      </c>
      <c r="AJ272" s="93" t="str">
        <f t="shared" si="59"/>
        <v>SI</v>
      </c>
      <c r="AK272" s="93" t="str">
        <f t="shared" si="60"/>
        <v>SI</v>
      </c>
      <c r="AL272" s="94" t="str">
        <f t="shared" si="61"/>
        <v>NO</v>
      </c>
      <c r="AM272" s="95" t="str">
        <f t="shared" si="63"/>
        <v/>
      </c>
      <c r="AN272" s="96" t="str">
        <f t="shared" si="62"/>
        <v/>
      </c>
    </row>
    <row r="273" spans="34:40" ht="15">
      <c r="AH273" s="91" t="str">
        <f>IF(SALIDAS!P274="","NO",SALIDAS!P274)</f>
        <v>NO</v>
      </c>
      <c r="AI273" s="92" t="str">
        <f t="shared" si="58"/>
        <v>SI</v>
      </c>
      <c r="AJ273" s="93" t="str">
        <f t="shared" si="59"/>
        <v>SI</v>
      </c>
      <c r="AK273" s="93" t="str">
        <f t="shared" si="60"/>
        <v>SI</v>
      </c>
      <c r="AL273" s="94" t="str">
        <f t="shared" si="61"/>
        <v>NO</v>
      </c>
      <c r="AM273" s="95" t="str">
        <f t="shared" si="63"/>
        <v/>
      </c>
      <c r="AN273" s="96" t="str">
        <f t="shared" si="62"/>
        <v/>
      </c>
    </row>
    <row r="274" spans="34:40" ht="15">
      <c r="AH274" s="91" t="str">
        <f>IF(SALIDAS!P275="","NO",SALIDAS!P275)</f>
        <v>NO</v>
      </c>
      <c r="AI274" s="92" t="str">
        <f t="shared" si="58"/>
        <v>SI</v>
      </c>
      <c r="AJ274" s="93" t="str">
        <f t="shared" si="59"/>
        <v>SI</v>
      </c>
      <c r="AK274" s="93" t="str">
        <f t="shared" si="60"/>
        <v>SI</v>
      </c>
      <c r="AL274" s="94" t="str">
        <f t="shared" si="61"/>
        <v>NO</v>
      </c>
      <c r="AM274" s="95" t="str">
        <f t="shared" si="63"/>
        <v/>
      </c>
      <c r="AN274" s="96" t="str">
        <f t="shared" si="62"/>
        <v/>
      </c>
    </row>
    <row r="275" spans="34:40" ht="15">
      <c r="AH275" s="91" t="str">
        <f>IF(SALIDAS!P276="","NO",SALIDAS!P276)</f>
        <v>NO</v>
      </c>
      <c r="AI275" s="92" t="str">
        <f t="shared" si="58"/>
        <v>SI</v>
      </c>
      <c r="AJ275" s="93" t="str">
        <f t="shared" si="59"/>
        <v>SI</v>
      </c>
      <c r="AK275" s="93" t="str">
        <f t="shared" si="60"/>
        <v>SI</v>
      </c>
      <c r="AL275" s="94" t="str">
        <f t="shared" si="61"/>
        <v>NO</v>
      </c>
      <c r="AM275" s="95" t="str">
        <f t="shared" si="63"/>
        <v/>
      </c>
      <c r="AN275" s="96" t="str">
        <f t="shared" si="62"/>
        <v/>
      </c>
    </row>
    <row r="276" spans="34:40" ht="15">
      <c r="AH276" s="91" t="str">
        <f>IF(SALIDAS!P277="","NO",SALIDAS!P277)</f>
        <v>NO</v>
      </c>
      <c r="AI276" s="92" t="str">
        <f t="shared" ref="AI276:AI303" si="64">IF(ISNA(VLOOKUP(AH276,$AV$4:$AX$47,3,FALSE)),"SI",(VLOOKUP(AH276,$AV$4:$AX$47,3,FALSE)))</f>
        <v>SI</v>
      </c>
      <c r="AJ276" s="93" t="str">
        <f t="shared" ref="AJ276:AJ303" si="65">IF(ISNA(VLOOKUP(AH276,$Q$4:$R$47,2,FALSE)),"SI",(VLOOKUP(AH276,$Q$4:$R$47,2,FALSE)))</f>
        <v>SI</v>
      </c>
      <c r="AK276" s="93" t="str">
        <f t="shared" ref="AK276:AK303" si="66">IF(ISNA(VLOOKUP(AH276,$N$4:$R$47,5,FALSE)),"SI",(VLOOKUP(AH276,$N$4:$R$47,5,FALSE)))</f>
        <v>SI</v>
      </c>
      <c r="AL276" s="94" t="str">
        <f t="shared" ref="AL276:AL303" si="67">IF(AH276="NO","NO",IF(AI276="NO","NO",IF(AJ276="NO","NO",IF(AK276="NO","NO","SI"))))</f>
        <v>NO</v>
      </c>
      <c r="AM276" s="95" t="str">
        <f t="shared" si="63"/>
        <v/>
      </c>
      <c r="AN276" s="96" t="str">
        <f t="shared" si="62"/>
        <v/>
      </c>
    </row>
    <row r="277" spans="34:40" ht="15">
      <c r="AH277" s="91" t="str">
        <f>IF(SALIDAS!P278="","NO",SALIDAS!P278)</f>
        <v>NO</v>
      </c>
      <c r="AI277" s="92" t="str">
        <f t="shared" si="64"/>
        <v>SI</v>
      </c>
      <c r="AJ277" s="93" t="str">
        <f t="shared" si="65"/>
        <v>SI</v>
      </c>
      <c r="AK277" s="93" t="str">
        <f t="shared" si="66"/>
        <v>SI</v>
      </c>
      <c r="AL277" s="94" t="str">
        <f t="shared" si="67"/>
        <v>NO</v>
      </c>
      <c r="AM277" s="95" t="str">
        <f t="shared" si="63"/>
        <v/>
      </c>
      <c r="AN277" s="96" t="str">
        <f t="shared" si="62"/>
        <v/>
      </c>
    </row>
    <row r="278" spans="34:40" ht="15">
      <c r="AH278" s="91" t="str">
        <f>IF(SALIDAS!P279="","NO",SALIDAS!P279)</f>
        <v>NO</v>
      </c>
      <c r="AI278" s="92" t="str">
        <f t="shared" si="64"/>
        <v>SI</v>
      </c>
      <c r="AJ278" s="93" t="str">
        <f t="shared" si="65"/>
        <v>SI</v>
      </c>
      <c r="AK278" s="93" t="str">
        <f t="shared" si="66"/>
        <v>SI</v>
      </c>
      <c r="AL278" s="94" t="str">
        <f t="shared" si="67"/>
        <v>NO</v>
      </c>
      <c r="AM278" s="95" t="str">
        <f t="shared" si="63"/>
        <v/>
      </c>
      <c r="AN278" s="96" t="str">
        <f t="shared" si="62"/>
        <v/>
      </c>
    </row>
    <row r="279" spans="34:40" ht="15">
      <c r="AH279" s="91" t="str">
        <f>IF(SALIDAS!P280="","NO",SALIDAS!P280)</f>
        <v>NO</v>
      </c>
      <c r="AI279" s="92" t="str">
        <f t="shared" si="64"/>
        <v>SI</v>
      </c>
      <c r="AJ279" s="93" t="str">
        <f t="shared" si="65"/>
        <v>SI</v>
      </c>
      <c r="AK279" s="93" t="str">
        <f t="shared" si="66"/>
        <v>SI</v>
      </c>
      <c r="AL279" s="94" t="str">
        <f t="shared" si="67"/>
        <v>NO</v>
      </c>
      <c r="AM279" s="95" t="str">
        <f t="shared" si="63"/>
        <v/>
      </c>
      <c r="AN279" s="96" t="str">
        <f t="shared" si="62"/>
        <v/>
      </c>
    </row>
    <row r="280" spans="34:40" ht="15">
      <c r="AH280" s="91" t="str">
        <f>IF(SALIDAS!P281="","NO",SALIDAS!P281)</f>
        <v>NO</v>
      </c>
      <c r="AI280" s="92" t="str">
        <f t="shared" si="64"/>
        <v>SI</v>
      </c>
      <c r="AJ280" s="93" t="str">
        <f t="shared" si="65"/>
        <v>SI</v>
      </c>
      <c r="AK280" s="93" t="str">
        <f t="shared" si="66"/>
        <v>SI</v>
      </c>
      <c r="AL280" s="94" t="str">
        <f t="shared" si="67"/>
        <v>NO</v>
      </c>
      <c r="AM280" s="95" t="str">
        <f t="shared" si="63"/>
        <v/>
      </c>
      <c r="AN280" s="96" t="str">
        <f t="shared" si="62"/>
        <v/>
      </c>
    </row>
    <row r="281" spans="34:40" ht="15">
      <c r="AH281" s="91" t="str">
        <f>IF(SALIDAS!P282="","NO",SALIDAS!P282)</f>
        <v>NO</v>
      </c>
      <c r="AI281" s="92" t="str">
        <f t="shared" si="64"/>
        <v>SI</v>
      </c>
      <c r="AJ281" s="93" t="str">
        <f t="shared" si="65"/>
        <v>SI</v>
      </c>
      <c r="AK281" s="93" t="str">
        <f t="shared" si="66"/>
        <v>SI</v>
      </c>
      <c r="AL281" s="94" t="str">
        <f t="shared" si="67"/>
        <v>NO</v>
      </c>
      <c r="AM281" s="95" t="str">
        <f t="shared" si="63"/>
        <v/>
      </c>
      <c r="AN281" s="96" t="str">
        <f t="shared" si="62"/>
        <v/>
      </c>
    </row>
    <row r="282" spans="34:40" ht="15">
      <c r="AH282" s="91" t="str">
        <f>IF(SALIDAS!P283="","NO",SALIDAS!P283)</f>
        <v>NO</v>
      </c>
      <c r="AI282" s="92" t="str">
        <f t="shared" si="64"/>
        <v>SI</v>
      </c>
      <c r="AJ282" s="93" t="str">
        <f t="shared" si="65"/>
        <v>SI</v>
      </c>
      <c r="AK282" s="93" t="str">
        <f t="shared" si="66"/>
        <v>SI</v>
      </c>
      <c r="AL282" s="94" t="str">
        <f t="shared" si="67"/>
        <v>NO</v>
      </c>
      <c r="AM282" s="95" t="str">
        <f t="shared" si="63"/>
        <v/>
      </c>
      <c r="AN282" s="96" t="str">
        <f t="shared" si="62"/>
        <v/>
      </c>
    </row>
    <row r="283" spans="34:40" ht="15">
      <c r="AH283" s="91" t="str">
        <f>IF(SALIDAS!P284="","NO",SALIDAS!P284)</f>
        <v>NO</v>
      </c>
      <c r="AI283" s="92" t="str">
        <f t="shared" si="64"/>
        <v>SI</v>
      </c>
      <c r="AJ283" s="93" t="str">
        <f t="shared" si="65"/>
        <v>SI</v>
      </c>
      <c r="AK283" s="93" t="str">
        <f t="shared" si="66"/>
        <v>SI</v>
      </c>
      <c r="AL283" s="94" t="str">
        <f t="shared" si="67"/>
        <v>NO</v>
      </c>
      <c r="AM283" s="95" t="str">
        <f t="shared" si="63"/>
        <v/>
      </c>
      <c r="AN283" s="96" t="str">
        <f t="shared" si="62"/>
        <v/>
      </c>
    </row>
    <row r="284" spans="34:40" ht="15">
      <c r="AH284" s="91" t="str">
        <f>IF(SALIDAS!P285="","NO",SALIDAS!P285)</f>
        <v>NO</v>
      </c>
      <c r="AI284" s="92" t="str">
        <f t="shared" si="64"/>
        <v>SI</v>
      </c>
      <c r="AJ284" s="93" t="str">
        <f t="shared" si="65"/>
        <v>SI</v>
      </c>
      <c r="AK284" s="93" t="str">
        <f t="shared" si="66"/>
        <v>SI</v>
      </c>
      <c r="AL284" s="94" t="str">
        <f t="shared" si="67"/>
        <v>NO</v>
      </c>
      <c r="AM284" s="95" t="str">
        <f t="shared" si="63"/>
        <v/>
      </c>
      <c r="AN284" s="96" t="str">
        <f t="shared" si="62"/>
        <v/>
      </c>
    </row>
    <row r="285" spans="34:40" ht="15">
      <c r="AH285" s="91" t="str">
        <f>IF(SALIDAS!P286="","NO",SALIDAS!P286)</f>
        <v>NO</v>
      </c>
      <c r="AI285" s="92" t="str">
        <f t="shared" si="64"/>
        <v>SI</v>
      </c>
      <c r="AJ285" s="93" t="str">
        <f t="shared" si="65"/>
        <v>SI</v>
      </c>
      <c r="AK285" s="93" t="str">
        <f t="shared" si="66"/>
        <v>SI</v>
      </c>
      <c r="AL285" s="94" t="str">
        <f t="shared" si="67"/>
        <v>NO</v>
      </c>
      <c r="AM285" s="95" t="str">
        <f t="shared" si="63"/>
        <v/>
      </c>
      <c r="AN285" s="96" t="str">
        <f t="shared" si="62"/>
        <v/>
      </c>
    </row>
    <row r="286" spans="34:40" ht="15">
      <c r="AH286" s="91" t="str">
        <f>IF(SALIDAS!P287="","NO",SALIDAS!P287)</f>
        <v>NO</v>
      </c>
      <c r="AI286" s="92" t="str">
        <f t="shared" si="64"/>
        <v>SI</v>
      </c>
      <c r="AJ286" s="93" t="str">
        <f t="shared" si="65"/>
        <v>SI</v>
      </c>
      <c r="AK286" s="93" t="str">
        <f t="shared" si="66"/>
        <v>SI</v>
      </c>
      <c r="AL286" s="94" t="str">
        <f t="shared" si="67"/>
        <v>NO</v>
      </c>
      <c r="AM286" s="95" t="str">
        <f t="shared" si="63"/>
        <v/>
      </c>
      <c r="AN286" s="96" t="str">
        <f t="shared" si="62"/>
        <v/>
      </c>
    </row>
    <row r="287" spans="34:40" ht="15">
      <c r="AH287" s="91" t="str">
        <f>IF(SALIDAS!P288="","NO",SALIDAS!P288)</f>
        <v>NO</v>
      </c>
      <c r="AI287" s="92" t="str">
        <f t="shared" si="64"/>
        <v>SI</v>
      </c>
      <c r="AJ287" s="93" t="str">
        <f t="shared" si="65"/>
        <v>SI</v>
      </c>
      <c r="AK287" s="93" t="str">
        <f t="shared" si="66"/>
        <v>SI</v>
      </c>
      <c r="AL287" s="94" t="str">
        <f t="shared" si="67"/>
        <v>NO</v>
      </c>
      <c r="AM287" s="95" t="str">
        <f t="shared" si="63"/>
        <v/>
      </c>
      <c r="AN287" s="96" t="str">
        <f t="shared" si="62"/>
        <v/>
      </c>
    </row>
    <row r="288" spans="34:40" ht="15">
      <c r="AH288" s="91" t="str">
        <f>IF(SALIDAS!P289="","NO",SALIDAS!P289)</f>
        <v>NO</v>
      </c>
      <c r="AI288" s="92" t="str">
        <f t="shared" si="64"/>
        <v>SI</v>
      </c>
      <c r="AJ288" s="93" t="str">
        <f t="shared" si="65"/>
        <v>SI</v>
      </c>
      <c r="AK288" s="93" t="str">
        <f t="shared" si="66"/>
        <v>SI</v>
      </c>
      <c r="AL288" s="94" t="str">
        <f t="shared" si="67"/>
        <v>NO</v>
      </c>
      <c r="AM288" s="95" t="str">
        <f t="shared" si="63"/>
        <v/>
      </c>
      <c r="AN288" s="96" t="str">
        <f t="shared" si="62"/>
        <v/>
      </c>
    </row>
    <row r="289" spans="34:40" ht="15">
      <c r="AH289" s="91" t="str">
        <f>IF(SALIDAS!P290="","NO",SALIDAS!P290)</f>
        <v>NO</v>
      </c>
      <c r="AI289" s="92" t="str">
        <f t="shared" si="64"/>
        <v>SI</v>
      </c>
      <c r="AJ289" s="93" t="str">
        <f t="shared" si="65"/>
        <v>SI</v>
      </c>
      <c r="AK289" s="93" t="str">
        <f t="shared" si="66"/>
        <v>SI</v>
      </c>
      <c r="AL289" s="94" t="str">
        <f t="shared" si="67"/>
        <v>NO</v>
      </c>
      <c r="AM289" s="95" t="str">
        <f t="shared" si="63"/>
        <v/>
      </c>
      <c r="AN289" s="96" t="str">
        <f t="shared" si="62"/>
        <v/>
      </c>
    </row>
    <row r="290" spans="34:40" ht="15">
      <c r="AH290" s="91" t="str">
        <f>IF(SALIDAS!P291="","NO",SALIDAS!P291)</f>
        <v>NO</v>
      </c>
      <c r="AI290" s="92" t="str">
        <f t="shared" si="64"/>
        <v>SI</v>
      </c>
      <c r="AJ290" s="93" t="str">
        <f t="shared" si="65"/>
        <v>SI</v>
      </c>
      <c r="AK290" s="93" t="str">
        <f t="shared" si="66"/>
        <v>SI</v>
      </c>
      <c r="AL290" s="94" t="str">
        <f t="shared" si="67"/>
        <v>NO</v>
      </c>
      <c r="AM290" s="95" t="str">
        <f t="shared" si="63"/>
        <v/>
      </c>
      <c r="AN290" s="96" t="str">
        <f t="shared" si="62"/>
        <v/>
      </c>
    </row>
    <row r="291" spans="34:40" ht="15">
      <c r="AH291" s="91" t="str">
        <f>IF(SALIDAS!P292="","NO",SALIDAS!P292)</f>
        <v>NO</v>
      </c>
      <c r="AI291" s="92" t="str">
        <f t="shared" si="64"/>
        <v>SI</v>
      </c>
      <c r="AJ291" s="93" t="str">
        <f t="shared" si="65"/>
        <v>SI</v>
      </c>
      <c r="AK291" s="93" t="str">
        <f t="shared" si="66"/>
        <v>SI</v>
      </c>
      <c r="AL291" s="94" t="str">
        <f t="shared" si="67"/>
        <v>NO</v>
      </c>
      <c r="AM291" s="95" t="str">
        <f t="shared" si="63"/>
        <v/>
      </c>
      <c r="AN291" s="96" t="str">
        <f t="shared" si="62"/>
        <v/>
      </c>
    </row>
    <row r="292" spans="34:40" ht="15">
      <c r="AH292" s="91" t="str">
        <f>IF(SALIDAS!P293="","NO",SALIDAS!P293)</f>
        <v>NO</v>
      </c>
      <c r="AI292" s="92" t="str">
        <f t="shared" si="64"/>
        <v>SI</v>
      </c>
      <c r="AJ292" s="93" t="str">
        <f t="shared" si="65"/>
        <v>SI</v>
      </c>
      <c r="AK292" s="93" t="str">
        <f t="shared" si="66"/>
        <v>SI</v>
      </c>
      <c r="AL292" s="94" t="str">
        <f t="shared" si="67"/>
        <v>NO</v>
      </c>
      <c r="AM292" s="95" t="str">
        <f t="shared" si="63"/>
        <v/>
      </c>
      <c r="AN292" s="96" t="str">
        <f t="shared" si="62"/>
        <v/>
      </c>
    </row>
    <row r="293" spans="34:40" ht="15">
      <c r="AH293" s="91" t="str">
        <f>IF(SALIDAS!P294="","NO",SALIDAS!P294)</f>
        <v>NO</v>
      </c>
      <c r="AI293" s="92" t="str">
        <f t="shared" si="64"/>
        <v>SI</v>
      </c>
      <c r="AJ293" s="93" t="str">
        <f t="shared" si="65"/>
        <v>SI</v>
      </c>
      <c r="AK293" s="93" t="str">
        <f t="shared" si="66"/>
        <v>SI</v>
      </c>
      <c r="AL293" s="94" t="str">
        <f t="shared" si="67"/>
        <v>NO</v>
      </c>
      <c r="AM293" s="95" t="str">
        <f t="shared" si="63"/>
        <v/>
      </c>
      <c r="AN293" s="96" t="str">
        <f t="shared" si="62"/>
        <v/>
      </c>
    </row>
    <row r="294" spans="34:40" ht="15">
      <c r="AH294" s="91" t="str">
        <f>IF(SALIDAS!P295="","NO",SALIDAS!P295)</f>
        <v>NO</v>
      </c>
      <c r="AI294" s="92" t="str">
        <f t="shared" si="64"/>
        <v>SI</v>
      </c>
      <c r="AJ294" s="93" t="str">
        <f t="shared" si="65"/>
        <v>SI</v>
      </c>
      <c r="AK294" s="93" t="str">
        <f t="shared" si="66"/>
        <v>SI</v>
      </c>
      <c r="AL294" s="94" t="str">
        <f t="shared" si="67"/>
        <v>NO</v>
      </c>
      <c r="AM294" s="95" t="str">
        <f t="shared" si="63"/>
        <v/>
      </c>
      <c r="AN294" s="96" t="str">
        <f t="shared" si="62"/>
        <v/>
      </c>
    </row>
    <row r="295" spans="34:40" ht="15">
      <c r="AH295" s="91" t="str">
        <f>IF(SALIDAS!P296="","NO",SALIDAS!P296)</f>
        <v>NO</v>
      </c>
      <c r="AI295" s="92" t="str">
        <f t="shared" si="64"/>
        <v>SI</v>
      </c>
      <c r="AJ295" s="93" t="str">
        <f t="shared" si="65"/>
        <v>SI</v>
      </c>
      <c r="AK295" s="93" t="str">
        <f t="shared" si="66"/>
        <v>SI</v>
      </c>
      <c r="AL295" s="94" t="str">
        <f t="shared" si="67"/>
        <v>NO</v>
      </c>
      <c r="AM295" s="95" t="str">
        <f t="shared" si="63"/>
        <v/>
      </c>
      <c r="AN295" s="96" t="str">
        <f t="shared" si="62"/>
        <v/>
      </c>
    </row>
    <row r="296" spans="34:40" ht="15">
      <c r="AH296" s="91" t="str">
        <f>IF(SALIDAS!P297="","NO",SALIDAS!P297)</f>
        <v>NO</v>
      </c>
      <c r="AI296" s="92" t="str">
        <f t="shared" si="64"/>
        <v>SI</v>
      </c>
      <c r="AJ296" s="93" t="str">
        <f t="shared" si="65"/>
        <v>SI</v>
      </c>
      <c r="AK296" s="93" t="str">
        <f t="shared" si="66"/>
        <v>SI</v>
      </c>
      <c r="AL296" s="94" t="str">
        <f t="shared" si="67"/>
        <v>NO</v>
      </c>
      <c r="AM296" s="95" t="str">
        <f t="shared" si="63"/>
        <v/>
      </c>
      <c r="AN296" s="96" t="str">
        <f t="shared" si="62"/>
        <v/>
      </c>
    </row>
    <row r="297" spans="34:40" ht="15">
      <c r="AH297" s="91" t="str">
        <f>IF(SALIDAS!P298="","NO",SALIDAS!P298)</f>
        <v>NO</v>
      </c>
      <c r="AI297" s="92" t="str">
        <f t="shared" si="64"/>
        <v>SI</v>
      </c>
      <c r="AJ297" s="93" t="str">
        <f t="shared" si="65"/>
        <v>SI</v>
      </c>
      <c r="AK297" s="93" t="str">
        <f t="shared" si="66"/>
        <v>SI</v>
      </c>
      <c r="AL297" s="94" t="str">
        <f t="shared" si="67"/>
        <v>NO</v>
      </c>
      <c r="AM297" s="95" t="str">
        <f t="shared" si="63"/>
        <v/>
      </c>
      <c r="AN297" s="96" t="str">
        <f t="shared" si="62"/>
        <v/>
      </c>
    </row>
    <row r="298" spans="34:40" ht="15">
      <c r="AH298" s="91" t="str">
        <f>IF(SALIDAS!P299="","NO",SALIDAS!P299)</f>
        <v>NO</v>
      </c>
      <c r="AI298" s="92" t="str">
        <f t="shared" si="64"/>
        <v>SI</v>
      </c>
      <c r="AJ298" s="93" t="str">
        <f t="shared" si="65"/>
        <v>SI</v>
      </c>
      <c r="AK298" s="93" t="str">
        <f t="shared" si="66"/>
        <v>SI</v>
      </c>
      <c r="AL298" s="94" t="str">
        <f t="shared" si="67"/>
        <v>NO</v>
      </c>
      <c r="AM298" s="95" t="str">
        <f t="shared" si="63"/>
        <v/>
      </c>
      <c r="AN298" s="96" t="str">
        <f t="shared" si="62"/>
        <v/>
      </c>
    </row>
    <row r="299" spans="34:40" ht="15">
      <c r="AH299" s="91" t="str">
        <f>IF(SALIDAS!P300="","NO",SALIDAS!P300)</f>
        <v>NO</v>
      </c>
      <c r="AI299" s="92" t="str">
        <f t="shared" si="64"/>
        <v>SI</v>
      </c>
      <c r="AJ299" s="93" t="str">
        <f t="shared" si="65"/>
        <v>SI</v>
      </c>
      <c r="AK299" s="93" t="str">
        <f t="shared" si="66"/>
        <v>SI</v>
      </c>
      <c r="AL299" s="94" t="str">
        <f t="shared" si="67"/>
        <v>NO</v>
      </c>
      <c r="AM299" s="95" t="str">
        <f t="shared" si="63"/>
        <v/>
      </c>
      <c r="AN299" s="96" t="str">
        <f t="shared" si="62"/>
        <v/>
      </c>
    </row>
    <row r="300" spans="34:40" ht="15">
      <c r="AH300" s="91" t="str">
        <f>IF(SALIDAS!P301="","NO",SALIDAS!P301)</f>
        <v>NO</v>
      </c>
      <c r="AI300" s="92" t="str">
        <f t="shared" si="64"/>
        <v>SI</v>
      </c>
      <c r="AJ300" s="93" t="str">
        <f t="shared" si="65"/>
        <v>SI</v>
      </c>
      <c r="AK300" s="93" t="str">
        <f t="shared" si="66"/>
        <v>SI</v>
      </c>
      <c r="AL300" s="94" t="str">
        <f t="shared" si="67"/>
        <v>NO</v>
      </c>
      <c r="AM300" s="95" t="str">
        <f t="shared" si="63"/>
        <v/>
      </c>
      <c r="AN300" s="96" t="str">
        <f t="shared" si="62"/>
        <v/>
      </c>
    </row>
    <row r="301" spans="34:40" ht="15">
      <c r="AH301" s="91" t="str">
        <f>IF(SALIDAS!P302="","NO",SALIDAS!P302)</f>
        <v>NO</v>
      </c>
      <c r="AI301" s="92" t="str">
        <f t="shared" si="64"/>
        <v>SI</v>
      </c>
      <c r="AJ301" s="93" t="str">
        <f t="shared" si="65"/>
        <v>SI</v>
      </c>
      <c r="AK301" s="93" t="str">
        <f t="shared" si="66"/>
        <v>SI</v>
      </c>
      <c r="AL301" s="94" t="str">
        <f t="shared" si="67"/>
        <v>NO</v>
      </c>
      <c r="AM301" s="95" t="str">
        <f t="shared" si="63"/>
        <v/>
      </c>
      <c r="AN301" s="96" t="str">
        <f t="shared" si="62"/>
        <v/>
      </c>
    </row>
    <row r="302" spans="34:40" ht="15">
      <c r="AH302" s="91" t="str">
        <f>IF(SALIDAS!P303="","NO",SALIDAS!P303)</f>
        <v>NO</v>
      </c>
      <c r="AI302" s="92" t="str">
        <f t="shared" si="64"/>
        <v>SI</v>
      </c>
      <c r="AJ302" s="93" t="str">
        <f t="shared" si="65"/>
        <v>SI</v>
      </c>
      <c r="AK302" s="93" t="str">
        <f t="shared" si="66"/>
        <v>SI</v>
      </c>
      <c r="AL302" s="94" t="str">
        <f t="shared" si="67"/>
        <v>NO</v>
      </c>
      <c r="AM302" s="95" t="str">
        <f t="shared" si="63"/>
        <v/>
      </c>
      <c r="AN302" s="96" t="str">
        <f t="shared" si="62"/>
        <v/>
      </c>
    </row>
    <row r="303" spans="34:40" ht="15">
      <c r="AH303" s="91" t="str">
        <f>IF(SALIDAS!P304="","NO",SALIDAS!P304)</f>
        <v>NO</v>
      </c>
      <c r="AI303" s="92" t="str">
        <f t="shared" si="64"/>
        <v>SI</v>
      </c>
      <c r="AJ303" s="93" t="str">
        <f t="shared" si="65"/>
        <v>SI</v>
      </c>
      <c r="AK303" s="93" t="str">
        <f t="shared" si="66"/>
        <v>SI</v>
      </c>
      <c r="AL303" s="94" t="str">
        <f t="shared" si="67"/>
        <v>NO</v>
      </c>
      <c r="AM303" s="95" t="str">
        <f t="shared" si="63"/>
        <v/>
      </c>
      <c r="AN303" s="96" t="str">
        <f t="shared" si="62"/>
        <v/>
      </c>
    </row>
  </sheetData>
  <sheetProtection password="A667" sheet="1" objects="1" scenarios="1" formatCells="0" selectLockedCells="1" sort="0"/>
  <mergeCells count="72">
    <mergeCell ref="K57:L57"/>
    <mergeCell ref="K58:L58"/>
    <mergeCell ref="K53:L53"/>
    <mergeCell ref="K54:L54"/>
    <mergeCell ref="K55:L55"/>
    <mergeCell ref="K56:L56"/>
    <mergeCell ref="K51:L51"/>
    <mergeCell ref="K52:L52"/>
    <mergeCell ref="K42:L42"/>
    <mergeCell ref="K43:L43"/>
    <mergeCell ref="K44:L44"/>
    <mergeCell ref="K45:L45"/>
    <mergeCell ref="K48:L48"/>
    <mergeCell ref="K49:L49"/>
    <mergeCell ref="K50:L50"/>
    <mergeCell ref="K46:L46"/>
    <mergeCell ref="K47:L47"/>
    <mergeCell ref="K41:L41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11:L11"/>
    <mergeCell ref="K26:L26"/>
    <mergeCell ref="K27:L27"/>
    <mergeCell ref="K28:L28"/>
    <mergeCell ref="K29:L29"/>
    <mergeCell ref="K14:L14"/>
    <mergeCell ref="K15:L15"/>
    <mergeCell ref="K16:L16"/>
    <mergeCell ref="K17:L17"/>
    <mergeCell ref="K18:L18"/>
    <mergeCell ref="K30:L30"/>
    <mergeCell ref="K19:L19"/>
    <mergeCell ref="K31:L31"/>
    <mergeCell ref="K20:L20"/>
    <mergeCell ref="K21:L21"/>
    <mergeCell ref="K22:L22"/>
    <mergeCell ref="K23:L23"/>
    <mergeCell ref="K24:L24"/>
    <mergeCell ref="K25:L25"/>
    <mergeCell ref="BB1:BD1"/>
    <mergeCell ref="K3:L3"/>
    <mergeCell ref="K4:L4"/>
    <mergeCell ref="K5:L5"/>
    <mergeCell ref="K6:L6"/>
    <mergeCell ref="AV2:AX2"/>
    <mergeCell ref="AI2:AL2"/>
    <mergeCell ref="AM2:AN2"/>
    <mergeCell ref="AP2:AQ2"/>
    <mergeCell ref="AM3:AN3"/>
    <mergeCell ref="A60:G66"/>
    <mergeCell ref="S1:AF1"/>
    <mergeCell ref="X2:AA2"/>
    <mergeCell ref="S2:V2"/>
    <mergeCell ref="AC2:AF2"/>
    <mergeCell ref="F1:G1"/>
    <mergeCell ref="A1:C1"/>
    <mergeCell ref="I1:M1"/>
    <mergeCell ref="C3:E3"/>
    <mergeCell ref="K10:L10"/>
    <mergeCell ref="J60:N60"/>
    <mergeCell ref="K7:L7"/>
    <mergeCell ref="K8:L8"/>
    <mergeCell ref="K9:L9"/>
    <mergeCell ref="K12:L12"/>
    <mergeCell ref="K13:L13"/>
  </mergeCells>
  <phoneticPr fontId="3" type="noConversion"/>
  <conditionalFormatting sqref="B3 M3">
    <cfRule type="cellIs" dxfId="81" priority="22" stopIfTrue="1" operator="equal">
      <formula>"BUS"</formula>
    </cfRule>
    <cfRule type="cellIs" dxfId="80" priority="23" stopIfTrue="1" operator="notEqual">
      <formula>"BUS"</formula>
    </cfRule>
  </conditionalFormatting>
  <conditionalFormatting sqref="J3">
    <cfRule type="cellIs" dxfId="79" priority="24" stopIfTrue="1" operator="equal">
      <formula>"TURNO"</formula>
    </cfRule>
    <cfRule type="cellIs" dxfId="78" priority="25" stopIfTrue="1" operator="notEqual">
      <formula>"TURNO"</formula>
    </cfRule>
  </conditionalFormatting>
  <conditionalFormatting sqref="M4:M58">
    <cfRule type="cellIs" dxfId="77" priority="11" stopIfTrue="1" operator="equal">
      <formula>A4</formula>
    </cfRule>
    <cfRule type="cellIs" dxfId="76" priority="12" stopIfTrue="1" operator="equal">
      <formula>""</formula>
    </cfRule>
    <cfRule type="expression" dxfId="75" priority="13" stopIfTrue="1">
      <formula>AR4="NO"</formula>
    </cfRule>
  </conditionalFormatting>
  <conditionalFormatting sqref="N3">
    <cfRule type="cellIs" dxfId="74" priority="29" stopIfTrue="1" operator="equal">
      <formula>"SALE"</formula>
    </cfRule>
    <cfRule type="cellIs" dxfId="73" priority="30" stopIfTrue="1" operator="notEqual">
      <formula>"SALE"</formula>
    </cfRule>
  </conditionalFormatting>
  <conditionalFormatting sqref="N4:N47 O4:O58">
    <cfRule type="cellIs" dxfId="72" priority="26" stopIfTrue="1" operator="equal">
      <formula>""</formula>
    </cfRule>
  </conditionalFormatting>
  <conditionalFormatting sqref="O3 AH3">
    <cfRule type="cellIs" dxfId="71" priority="16" stopIfTrue="1" operator="equal">
      <formula>"DISPONIBLES"</formula>
    </cfRule>
    <cfRule type="cellIs" dxfId="70" priority="17" stopIfTrue="1" operator="notEqual">
      <formula>"DISPONIBLES"</formula>
    </cfRule>
  </conditionalFormatting>
  <conditionalFormatting sqref="Q3">
    <cfRule type="cellIs" dxfId="69" priority="27" stopIfTrue="1" operator="equal">
      <formula>"TALLER"</formula>
    </cfRule>
    <cfRule type="cellIs" dxfId="68" priority="28" stopIfTrue="1" operator="notEqual">
      <formula>"TALLER"</formula>
    </cfRule>
  </conditionalFormatting>
  <conditionalFormatting sqref="T3 Y3 AD3">
    <cfRule type="cellIs" dxfId="67" priority="20" stopIfTrue="1" operator="equal">
      <formula>"TURNO"</formula>
    </cfRule>
    <cfRule type="cellIs" dxfId="66" priority="21" stopIfTrue="1" operator="notEqual">
      <formula>"TURNO"</formula>
    </cfRule>
  </conditionalFormatting>
  <conditionalFormatting sqref="V3 AA3 AF3">
    <cfRule type="cellIs" dxfId="65" priority="18" stopIfTrue="1" operator="equal">
      <formula>"BUS"</formula>
    </cfRule>
    <cfRule type="cellIs" dxfId="64" priority="19" stopIfTrue="1" operator="notEqual">
      <formula>"BUS"</formula>
    </cfRule>
  </conditionalFormatting>
  <conditionalFormatting sqref="AI4:AK303">
    <cfRule type="cellIs" dxfId="63" priority="32" stopIfTrue="1" operator="equal">
      <formula>"NO"</formula>
    </cfRule>
  </conditionalFormatting>
  <conditionalFormatting sqref="AL4:AL303">
    <cfRule type="cellIs" dxfId="62" priority="31" stopIfTrue="1" operator="equal">
      <formula>"NO"</formula>
    </cfRule>
  </conditionalFormatting>
  <conditionalFormatting sqref="BC2:BC36 Q4:Q47 B4:F58 I4:J58 AH4:AH303 AN4:AN303 K6:L59">
    <cfRule type="cellIs" dxfId="61" priority="14" stopIfTrue="1" operator="equal">
      <formula>""</formula>
    </cfRule>
    <cfRule type="cellIs" dxfId="60" priority="15" stopIfTrue="1" operator="equal">
      <formula>0</formula>
    </cfRule>
  </conditionalFormatting>
  <printOptions horizontalCentered="1" verticalCentered="1"/>
  <pageMargins left="0.74803149606299213" right="0.86614173228346458" top="0.62992125984251968" bottom="0.59055118110236227" header="0" footer="0"/>
  <pageSetup paperSize="9" scale="85" fitToWidth="2" orientation="portrait" r:id="rId1"/>
  <headerFooter alignWithMargins="0">
    <oddFooter>&amp;CENTREGAR ESTE PARTE AL INSPECTOR POR LA MAÑANA</oddFooter>
  </headerFooter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7"/>
    <pageSetUpPr fitToPage="1"/>
  </sheetPr>
  <dimension ref="A1:AA59"/>
  <sheetViews>
    <sheetView showGridLines="0" workbookViewId="0">
      <selection activeCell="A5" sqref="A5"/>
    </sheetView>
  </sheetViews>
  <sheetFormatPr baseColWidth="10" defaultRowHeight="14.25"/>
  <cols>
    <col min="1" max="1" width="3.7109375" customWidth="1"/>
    <col min="2" max="2" width="25.42578125" style="72" customWidth="1"/>
    <col min="3" max="3" width="23.5703125" style="72" customWidth="1"/>
    <col min="4" max="4" width="1.85546875" style="72" customWidth="1"/>
    <col min="5" max="5" width="5.7109375" style="72" customWidth="1"/>
    <col min="6" max="6" width="31.5703125" style="72" customWidth="1"/>
    <col min="7" max="7" width="7.28515625" style="72" customWidth="1"/>
    <col min="8" max="8" width="3.7109375" style="71" customWidth="1"/>
    <col min="9" max="9" width="4.7109375" hidden="1" customWidth="1"/>
    <col min="10" max="17" width="11.42578125" hidden="1" customWidth="1"/>
    <col min="18" max="18" width="25.42578125" hidden="1" customWidth="1"/>
    <col min="19" max="19" width="23.5703125" hidden="1" customWidth="1"/>
    <col min="20" max="20" width="1.85546875" hidden="1" customWidth="1"/>
    <col min="21" max="21" width="5.7109375" hidden="1" customWidth="1"/>
    <col min="22" max="22" width="31.5703125" hidden="1" customWidth="1"/>
    <col min="23" max="23" width="7.28515625" hidden="1" customWidth="1"/>
    <col min="24" max="24" width="3.7109375" hidden="1" customWidth="1"/>
    <col min="25" max="25" width="4.7109375" hidden="1" customWidth="1"/>
    <col min="26" max="27" width="11.42578125" hidden="1" customWidth="1"/>
  </cols>
  <sheetData>
    <row r="1" spans="1:27" ht="20.100000000000001" customHeight="1" thickBot="1">
      <c r="A1" s="136"/>
      <c r="B1" s="679" t="s">
        <v>144</v>
      </c>
      <c r="C1" s="680"/>
      <c r="D1" s="680"/>
      <c r="E1" s="680"/>
      <c r="F1" s="680"/>
      <c r="G1" s="681"/>
      <c r="H1" s="127"/>
    </row>
    <row r="2" spans="1:27" ht="15.95" customHeight="1">
      <c r="A2" s="136"/>
      <c r="B2" s="682" t="s">
        <v>66</v>
      </c>
      <c r="C2" s="682"/>
      <c r="D2" s="683" t="str">
        <f>UPPER(TEXT(AVERIAS!O1,"DDDD DD MMMM AAAA"))</f>
        <v>DOMINGO 01 ENERO 2023</v>
      </c>
      <c r="E2" s="683"/>
      <c r="F2" s="683"/>
      <c r="H2" s="127"/>
      <c r="K2" s="135"/>
      <c r="L2" s="135"/>
      <c r="M2" s="135"/>
    </row>
    <row r="3" spans="1:27" ht="15.95" customHeight="1">
      <c r="A3" s="136"/>
      <c r="H3" s="127"/>
    </row>
    <row r="4" spans="1:27" ht="15.95" customHeight="1">
      <c r="A4" s="136"/>
      <c r="B4" s="73" t="s">
        <v>67</v>
      </c>
      <c r="C4" s="73" t="s">
        <v>68</v>
      </c>
      <c r="D4" s="676" t="s">
        <v>69</v>
      </c>
      <c r="E4" s="677"/>
      <c r="F4" s="678"/>
      <c r="G4" s="145" t="s">
        <v>14</v>
      </c>
      <c r="H4" s="128"/>
      <c r="N4" s="79" t="str">
        <f>IF(IF(ISNA(MODE(N5:N115)),"OK",MODE(N5:N115))=0,"OK",IF(ISNA(MODE(N5:N115)),"OK",MODE(N5:N115)))</f>
        <v>OK</v>
      </c>
      <c r="O4" s="79" t="str">
        <f>IF(IF(ISNA(MODE(O5:O115)),"OK",MODE(O5:O115))=0,"OK",IF(ISNA(MODE(O5:O115)),"OK",MODE(O5:O115)))</f>
        <v>OK</v>
      </c>
      <c r="P4" s="79" t="str">
        <f>IF(IF(ISNA(MODE(P5:P115)),"OK",MODE(P5:P115))=0,"OK",IF(ISNA(MODE(P5:P115)),"OK",MODE(P5:P115)))</f>
        <v>OK</v>
      </c>
      <c r="Q4" s="79" t="str">
        <f>IF(IF(ISNA(MODE(Q5:Q115)),"OK",MODE(Q5:Q115))=0,"OK",IF(ISNA(MODE(Q5:Q115)),"OK",MODE(Q5:Q115)))</f>
        <v>OK</v>
      </c>
      <c r="R4" s="278" t="s">
        <v>67</v>
      </c>
      <c r="S4" s="73" t="s">
        <v>68</v>
      </c>
      <c r="T4" s="676" t="s">
        <v>69</v>
      </c>
      <c r="U4" s="677"/>
      <c r="V4" s="678"/>
      <c r="W4" s="145" t="s">
        <v>14</v>
      </c>
      <c r="X4" s="128"/>
    </row>
    <row r="5" spans="1:27" ht="15.95" customHeight="1">
      <c r="A5" s="136"/>
      <c r="B5" s="73" t="str">
        <f t="shared" ref="B5:B22" si="0">IF(ISNA(VLOOKUP($I5,$Q$5:$W$51,2,FALSE)),"",VLOOKUP($I5,$Q$5:$W$51,2,FALSE))</f>
        <v/>
      </c>
      <c r="C5" s="73" t="str">
        <f>IF(ISNA(VLOOKUP($I5,$Q$5:$W$51,3,FALSE)),"",VLOOKUP($I5,$Q$5:$W$51,3,FALSE))</f>
        <v/>
      </c>
      <c r="D5" s="73" t="str">
        <f>IF(C5="","","T")</f>
        <v/>
      </c>
      <c r="E5" s="278" t="str">
        <f>IF(ISNA(VLOOKUP($I5,$Q$5:$W$51,5,FALSE)),"",VLOOKUP($I5,$Q$5:$W$51,5,FALSE))</f>
        <v/>
      </c>
      <c r="F5" s="290" t="str">
        <f>IF(ISNA(VLOOKUP($I5,$Q$5:$W$51,6,FALSE)),"",VLOOKUP($I5,$Q$5:$W$51,6,FALSE))</f>
        <v/>
      </c>
      <c r="G5" s="146" t="str">
        <f>IF(ISNA(VLOOKUP($I5,$Q$5:$W$51,6,FALSE)),"",VLOOKUP($I5,$Q$5:$W$51,7,FALSE))</f>
        <v/>
      </c>
      <c r="H5" s="129"/>
      <c r="I5">
        <v>1</v>
      </c>
      <c r="J5" t="str">
        <f>IF(K5="NO","",RANK(K5,$K$5:$K$48,1))</f>
        <v/>
      </c>
      <c r="K5" t="str">
        <f>IF(AVERIAS!N4="","NO",AVERIAS!N4)</f>
        <v>NO</v>
      </c>
      <c r="N5" s="73" t="str">
        <f>IF(W5="","",RANK(W5,W$5:W$51,1))</f>
        <v/>
      </c>
      <c r="O5" s="279" t="str">
        <f t="shared" ref="O5:O20" si="1">IF(W5="","",IF(COUNTIF(N$5:N$51,N5)&gt;1,RANK(R5,R$5:R$51)/100,0))</f>
        <v/>
      </c>
      <c r="P5" s="280" t="str">
        <f>IF(N5="","",N5+O5)</f>
        <v/>
      </c>
      <c r="Q5" s="279" t="str">
        <f>IF(P5="","",RANK(P5,P$5:P$51,1))</f>
        <v/>
      </c>
      <c r="R5" s="73" t="str">
        <f>IF(ISNA(VLOOKUP(S5,AVERIAS!$N$4:$AU$58,28,FALSE)),"",(VLOOKUP(S5,AVERIAS!$N$4:$AU$58,28,FALSE)))</f>
        <v/>
      </c>
      <c r="S5" s="73" t="str">
        <f>IF(ISNA(VLOOKUP(Y5,$J$5:$K$58,2,FALSE)),"",(VLOOKUP(Y5,$J$5:$K$58,2,FALSE)))</f>
        <v/>
      </c>
      <c r="T5" s="133" t="str">
        <f>IF(S5="","","T")</f>
        <v/>
      </c>
      <c r="U5" s="134" t="str">
        <f>IF(ISNA(VLOOKUP(S5,AVERIAS!$N$4:$AT$58,33,FALSE)),"",(VLOOKUP(S5,AVERIAS!$N$4:$AT$58,33,FALSE)))</f>
        <v/>
      </c>
      <c r="V5" s="134" t="str">
        <f>IF(ISNA(VLOOKUP(S5,AVERIAS!$N$4:$AU$58,34,FALSE)),"",(VLOOKUP(S5,AVERIAS!$N$4:$AU$58,34,FALSE)))</f>
        <v/>
      </c>
      <c r="W5" s="146" t="str">
        <f>IF(ISNA(VLOOKUP(S5,AVERIAS!$N$4:$AS$58,32,FALSE)),"",(VLOOKUP(S5,AVERIAS!$N$4:$AS$58,32,FALSE)))</f>
        <v/>
      </c>
      <c r="X5" s="129"/>
      <c r="Y5">
        <f>I5</f>
        <v>1</v>
      </c>
      <c r="Z5" t="str">
        <f>J5</f>
        <v/>
      </c>
      <c r="AA5" t="str">
        <f>K5</f>
        <v>NO</v>
      </c>
    </row>
    <row r="6" spans="1:27" ht="15.95" customHeight="1">
      <c r="A6" s="136"/>
      <c r="B6" s="73" t="str">
        <f t="shared" si="0"/>
        <v/>
      </c>
      <c r="C6" s="73" t="str">
        <f t="shared" ref="C6:C20" si="2">IF(ISNA(VLOOKUP($I6,$Q$5:$W$51,3,FALSE)),"",VLOOKUP($I6,$Q$5:$W$51,3,FALSE))</f>
        <v/>
      </c>
      <c r="D6" s="133" t="str">
        <f t="shared" ref="D6:D51" si="3">IF(C6="","","T")</f>
        <v/>
      </c>
      <c r="E6" s="134" t="str">
        <f t="shared" ref="E6:E20" si="4">IF(ISNA(VLOOKUP($I6,$Q$5:$W$51,5,FALSE)),"",VLOOKUP($I6,$Q$5:$W$51,5,FALSE))</f>
        <v/>
      </c>
      <c r="F6" s="291" t="str">
        <f t="shared" ref="F6:F20" si="5">IF(ISNA(VLOOKUP($I6,$Q$5:$W$51,6,FALSE)),"",VLOOKUP($I6,$Q$5:$W$51,6,FALSE))</f>
        <v/>
      </c>
      <c r="G6" s="146" t="str">
        <f t="shared" ref="G6:G20" si="6">IF(ISNA(VLOOKUP($I6,$Q$5:$W$51,6,FALSE)),"",VLOOKUP($I6,$Q$5:$W$51,7,FALSE))</f>
        <v/>
      </c>
      <c r="H6" s="129"/>
      <c r="I6">
        <v>2</v>
      </c>
      <c r="J6" t="str">
        <f t="shared" ref="J6:J59" si="7">IF(K6="NO","",RANK(K6,$K$5:$K$48,1))</f>
        <v/>
      </c>
      <c r="K6" t="str">
        <f>IF(AVERIAS!N5="","NO",AVERIAS!N5)</f>
        <v>NO</v>
      </c>
      <c r="N6" s="254" t="str">
        <f t="shared" ref="N6:N20" si="8">IF(W6="","",RANK(W6,W$5:W$51,1))</f>
        <v/>
      </c>
      <c r="O6" s="254" t="str">
        <f t="shared" si="1"/>
        <v/>
      </c>
      <c r="P6" s="281" t="str">
        <f t="shared" ref="P6:P20" si="9">IF(N6="","",N6+O6)</f>
        <v/>
      </c>
      <c r="Q6" s="254" t="str">
        <f t="shared" ref="Q6:Q51" si="10">IF(P6="","",RANK(P6,P$5:P$51,1))</f>
        <v/>
      </c>
      <c r="R6" s="73" t="str">
        <f>IF(ISNA(VLOOKUP(S6,AVERIAS!$N$4:$AU$58,28,FALSE)),"",(VLOOKUP(S6,AVERIAS!$N$4:$AU$58,28,FALSE)))</f>
        <v/>
      </c>
      <c r="S6" s="73" t="str">
        <f t="shared" ref="S6:S51" si="11">IF(ISNA(VLOOKUP(Y6,$J$5:$K$58,2,FALSE)),"",(VLOOKUP(Y6,$J$5:$K$58,2,FALSE)))</f>
        <v/>
      </c>
      <c r="T6" s="133" t="str">
        <f t="shared" ref="T6:T51" si="12">IF(S6="","","T")</f>
        <v/>
      </c>
      <c r="U6" s="134" t="str">
        <f>IF(ISNA(VLOOKUP(S6,AVERIAS!$N$4:$AT$58,33,FALSE)),"",(VLOOKUP(S6,AVERIAS!$N$4:$AT$58,33,FALSE)))</f>
        <v/>
      </c>
      <c r="V6" s="134" t="str">
        <f>IF(ISNA(VLOOKUP(S6,AVERIAS!$N$4:$AU$58,34,FALSE)),"",(VLOOKUP(S6,AVERIAS!$N$4:$AU$58,34,FALSE)))</f>
        <v/>
      </c>
      <c r="W6" s="146" t="str">
        <f>IF(ISNA(VLOOKUP(S6,AVERIAS!$N$4:$AS$58,32,FALSE)),"",(VLOOKUP(S6,AVERIAS!$N$4:$AS$58,32,FALSE)))</f>
        <v/>
      </c>
      <c r="X6" s="129"/>
      <c r="Y6">
        <f t="shared" ref="Y6:AA59" si="13">I6</f>
        <v>2</v>
      </c>
      <c r="Z6" t="str">
        <f t="shared" si="13"/>
        <v/>
      </c>
      <c r="AA6" t="str">
        <f t="shared" si="13"/>
        <v>NO</v>
      </c>
    </row>
    <row r="7" spans="1:27" ht="15.95" customHeight="1">
      <c r="A7" s="136"/>
      <c r="B7" s="73" t="str">
        <f t="shared" si="0"/>
        <v/>
      </c>
      <c r="C7" s="73" t="str">
        <f t="shared" si="2"/>
        <v/>
      </c>
      <c r="D7" s="133" t="str">
        <f t="shared" si="3"/>
        <v/>
      </c>
      <c r="E7" s="134" t="str">
        <f t="shared" si="4"/>
        <v/>
      </c>
      <c r="F7" s="291" t="str">
        <f t="shared" si="5"/>
        <v/>
      </c>
      <c r="G7" s="146" t="str">
        <f t="shared" si="6"/>
        <v/>
      </c>
      <c r="H7" s="129"/>
      <c r="I7">
        <v>3</v>
      </c>
      <c r="J7" t="str">
        <f t="shared" si="7"/>
        <v/>
      </c>
      <c r="K7" t="str">
        <f>IF(AVERIAS!N6="","NO",AVERIAS!N6)</f>
        <v>NO</v>
      </c>
      <c r="N7" s="254" t="str">
        <f t="shared" si="8"/>
        <v/>
      </c>
      <c r="O7" s="254" t="str">
        <f t="shared" si="1"/>
        <v/>
      </c>
      <c r="P7" s="281" t="str">
        <f t="shared" si="9"/>
        <v/>
      </c>
      <c r="Q7" s="254" t="str">
        <f t="shared" si="10"/>
        <v/>
      </c>
      <c r="R7" s="73" t="str">
        <f>IF(ISNA(VLOOKUP(S7,AVERIAS!$N$4:$AU$58,28,FALSE)),"",(VLOOKUP(S7,AVERIAS!$N$4:$AU$58,28,FALSE)))</f>
        <v/>
      </c>
      <c r="S7" s="73" t="str">
        <f t="shared" si="11"/>
        <v/>
      </c>
      <c r="T7" s="133" t="str">
        <f t="shared" si="12"/>
        <v/>
      </c>
      <c r="U7" s="134" t="str">
        <f>IF(ISNA(VLOOKUP(S7,AVERIAS!$N$4:$AT$58,33,FALSE)),"",(VLOOKUP(S7,AVERIAS!$N$4:$AT$58,33,FALSE)))</f>
        <v/>
      </c>
      <c r="V7" s="134" t="str">
        <f>IF(ISNA(VLOOKUP(S7,AVERIAS!$N$4:$AU$58,34,FALSE)),"",(VLOOKUP(S7,AVERIAS!$N$4:$AU$58,34,FALSE)))</f>
        <v/>
      </c>
      <c r="W7" s="146" t="str">
        <f>IF(ISNA(VLOOKUP(S7,AVERIAS!$N$4:$AS$58,32,FALSE)),"",(VLOOKUP(S7,AVERIAS!$N$4:$AS$58,32,FALSE)))</f>
        <v/>
      </c>
      <c r="X7" s="129"/>
      <c r="Y7">
        <f t="shared" si="13"/>
        <v>3</v>
      </c>
      <c r="Z7" t="str">
        <f t="shared" si="13"/>
        <v/>
      </c>
      <c r="AA7" t="str">
        <f t="shared" si="13"/>
        <v>NO</v>
      </c>
    </row>
    <row r="8" spans="1:27" ht="15.95" customHeight="1">
      <c r="A8" s="136"/>
      <c r="B8" s="73" t="str">
        <f t="shared" si="0"/>
        <v/>
      </c>
      <c r="C8" s="73" t="str">
        <f t="shared" si="2"/>
        <v/>
      </c>
      <c r="D8" s="133" t="str">
        <f t="shared" si="3"/>
        <v/>
      </c>
      <c r="E8" s="134" t="str">
        <f t="shared" si="4"/>
        <v/>
      </c>
      <c r="F8" s="291" t="str">
        <f t="shared" si="5"/>
        <v/>
      </c>
      <c r="G8" s="146" t="str">
        <f t="shared" si="6"/>
        <v/>
      </c>
      <c r="H8" s="129"/>
      <c r="I8">
        <v>4</v>
      </c>
      <c r="J8" t="str">
        <f t="shared" si="7"/>
        <v/>
      </c>
      <c r="K8" t="str">
        <f>IF(AVERIAS!N7="","NO",AVERIAS!N7)</f>
        <v>NO</v>
      </c>
      <c r="N8" s="254" t="str">
        <f t="shared" si="8"/>
        <v/>
      </c>
      <c r="O8" s="254" t="str">
        <f t="shared" si="1"/>
        <v/>
      </c>
      <c r="P8" s="281" t="str">
        <f t="shared" si="9"/>
        <v/>
      </c>
      <c r="Q8" s="254" t="str">
        <f t="shared" si="10"/>
        <v/>
      </c>
      <c r="R8" s="73" t="str">
        <f>IF(ISNA(VLOOKUP(S8,AVERIAS!$N$4:$AU$58,28,FALSE)),"",(VLOOKUP(S8,AVERIAS!$N$4:$AU$58,28,FALSE)))</f>
        <v/>
      </c>
      <c r="S8" s="73" t="str">
        <f t="shared" si="11"/>
        <v/>
      </c>
      <c r="T8" s="133" t="str">
        <f t="shared" si="12"/>
        <v/>
      </c>
      <c r="U8" s="134" t="str">
        <f>IF(ISNA(VLOOKUP(S8,AVERIAS!$N$4:$AT$58,33,FALSE)),"",(VLOOKUP(S8,AVERIAS!$N$4:$AT$58,33,FALSE)))</f>
        <v/>
      </c>
      <c r="V8" s="134" t="str">
        <f>IF(ISNA(VLOOKUP(S8,AVERIAS!$N$4:$AU$58,34,FALSE)),"",(VLOOKUP(S8,AVERIAS!$N$4:$AU$58,34,FALSE)))</f>
        <v/>
      </c>
      <c r="W8" s="146" t="str">
        <f>IF(ISNA(VLOOKUP(S8,AVERIAS!$N$4:$AS$58,32,FALSE)),"",(VLOOKUP(S8,AVERIAS!$N$4:$AS$58,32,FALSE)))</f>
        <v/>
      </c>
      <c r="X8" s="129"/>
      <c r="Y8">
        <f t="shared" si="13"/>
        <v>4</v>
      </c>
      <c r="Z8" t="str">
        <f t="shared" si="13"/>
        <v/>
      </c>
      <c r="AA8" t="str">
        <f t="shared" si="13"/>
        <v>NO</v>
      </c>
    </row>
    <row r="9" spans="1:27" ht="15.95" customHeight="1">
      <c r="A9" s="136"/>
      <c r="B9" s="73" t="str">
        <f t="shared" si="0"/>
        <v/>
      </c>
      <c r="C9" s="73" t="str">
        <f t="shared" si="2"/>
        <v/>
      </c>
      <c r="D9" s="133" t="str">
        <f t="shared" si="3"/>
        <v/>
      </c>
      <c r="E9" s="134" t="str">
        <f t="shared" si="4"/>
        <v/>
      </c>
      <c r="F9" s="291" t="str">
        <f t="shared" si="5"/>
        <v/>
      </c>
      <c r="G9" s="146" t="str">
        <f t="shared" si="6"/>
        <v/>
      </c>
      <c r="H9" s="129"/>
      <c r="I9">
        <v>5</v>
      </c>
      <c r="J9" t="str">
        <f t="shared" si="7"/>
        <v/>
      </c>
      <c r="K9" t="str">
        <f>IF(AVERIAS!N8="","NO",AVERIAS!N8)</f>
        <v>NO</v>
      </c>
      <c r="N9" s="254" t="str">
        <f t="shared" si="8"/>
        <v/>
      </c>
      <c r="O9" s="254" t="str">
        <f t="shared" si="1"/>
        <v/>
      </c>
      <c r="P9" s="281" t="str">
        <f t="shared" si="9"/>
        <v/>
      </c>
      <c r="Q9" s="254" t="str">
        <f t="shared" si="10"/>
        <v/>
      </c>
      <c r="R9" s="73" t="str">
        <f>IF(ISNA(VLOOKUP(S9,AVERIAS!$N$4:$AU$58,28,FALSE)),"",(VLOOKUP(S9,AVERIAS!$N$4:$AU$58,28,FALSE)))</f>
        <v/>
      </c>
      <c r="S9" s="73" t="str">
        <f t="shared" si="11"/>
        <v/>
      </c>
      <c r="T9" s="133" t="str">
        <f t="shared" si="12"/>
        <v/>
      </c>
      <c r="U9" s="134" t="str">
        <f>IF(ISNA(VLOOKUP(S9,AVERIAS!$N$4:$AT$58,33,FALSE)),"",(VLOOKUP(S9,AVERIAS!$N$4:$AT$58,33,FALSE)))</f>
        <v/>
      </c>
      <c r="V9" s="134" t="str">
        <f>IF(ISNA(VLOOKUP(S9,AVERIAS!$N$4:$AU$58,34,FALSE)),"",(VLOOKUP(S9,AVERIAS!$N$4:$AU$58,34,FALSE)))</f>
        <v/>
      </c>
      <c r="W9" s="146" t="str">
        <f>IF(ISNA(VLOOKUP(S9,AVERIAS!$N$4:$AS$58,32,FALSE)),"",(VLOOKUP(S9,AVERIAS!$N$4:$AS$58,32,FALSE)))</f>
        <v/>
      </c>
      <c r="X9" s="129"/>
      <c r="Y9">
        <f t="shared" si="13"/>
        <v>5</v>
      </c>
      <c r="Z9" t="str">
        <f t="shared" si="13"/>
        <v/>
      </c>
      <c r="AA9" t="str">
        <f t="shared" si="13"/>
        <v>NO</v>
      </c>
    </row>
    <row r="10" spans="1:27" ht="15.95" customHeight="1">
      <c r="A10" s="136"/>
      <c r="B10" s="73" t="str">
        <f t="shared" si="0"/>
        <v/>
      </c>
      <c r="C10" s="73" t="str">
        <f t="shared" si="2"/>
        <v/>
      </c>
      <c r="D10" s="133" t="str">
        <f t="shared" si="3"/>
        <v/>
      </c>
      <c r="E10" s="134" t="str">
        <f t="shared" si="4"/>
        <v/>
      </c>
      <c r="F10" s="291" t="str">
        <f t="shared" si="5"/>
        <v/>
      </c>
      <c r="G10" s="146" t="str">
        <f t="shared" si="6"/>
        <v/>
      </c>
      <c r="H10" s="129"/>
      <c r="I10">
        <v>6</v>
      </c>
      <c r="J10" t="str">
        <f t="shared" si="7"/>
        <v/>
      </c>
      <c r="K10" t="str">
        <f>IF(AVERIAS!N9="","NO",AVERIAS!N9)</f>
        <v>NO</v>
      </c>
      <c r="N10" s="254" t="str">
        <f t="shared" si="8"/>
        <v/>
      </c>
      <c r="O10" s="254" t="str">
        <f t="shared" si="1"/>
        <v/>
      </c>
      <c r="P10" s="281" t="str">
        <f t="shared" si="9"/>
        <v/>
      </c>
      <c r="Q10" s="254" t="str">
        <f t="shared" si="10"/>
        <v/>
      </c>
      <c r="R10" s="73" t="str">
        <f>IF(ISNA(VLOOKUP(S10,AVERIAS!$N$4:$AU$58,28,FALSE)),"",(VLOOKUP(S10,AVERIAS!$N$4:$AU$58,28,FALSE)))</f>
        <v/>
      </c>
      <c r="S10" s="73" t="str">
        <f t="shared" si="11"/>
        <v/>
      </c>
      <c r="T10" s="133" t="str">
        <f t="shared" si="12"/>
        <v/>
      </c>
      <c r="U10" s="134" t="str">
        <f>IF(ISNA(VLOOKUP(S10,AVERIAS!$N$4:$AT$58,33,FALSE)),"",(VLOOKUP(S10,AVERIAS!$N$4:$AT$58,33,FALSE)))</f>
        <v/>
      </c>
      <c r="V10" s="134" t="str">
        <f>IF(ISNA(VLOOKUP(S10,AVERIAS!$N$4:$AU$58,34,FALSE)),"",(VLOOKUP(S10,AVERIAS!$N$4:$AU$58,34,FALSE)))</f>
        <v/>
      </c>
      <c r="W10" s="146" t="str">
        <f>IF(ISNA(VLOOKUP(S10,AVERIAS!$N$4:$AS$58,32,FALSE)),"",(VLOOKUP(S10,AVERIAS!$N$4:$AS$58,32,FALSE)))</f>
        <v/>
      </c>
      <c r="X10" s="129"/>
      <c r="Y10">
        <f t="shared" si="13"/>
        <v>6</v>
      </c>
      <c r="Z10" t="str">
        <f t="shared" si="13"/>
        <v/>
      </c>
      <c r="AA10" t="str">
        <f t="shared" si="13"/>
        <v>NO</v>
      </c>
    </row>
    <row r="11" spans="1:27" ht="15.95" customHeight="1">
      <c r="A11" s="136"/>
      <c r="B11" s="73" t="str">
        <f t="shared" si="0"/>
        <v/>
      </c>
      <c r="C11" s="73" t="str">
        <f t="shared" si="2"/>
        <v/>
      </c>
      <c r="D11" s="133" t="str">
        <f t="shared" si="3"/>
        <v/>
      </c>
      <c r="E11" s="134" t="str">
        <f t="shared" si="4"/>
        <v/>
      </c>
      <c r="F11" s="291" t="str">
        <f t="shared" si="5"/>
        <v/>
      </c>
      <c r="G11" s="146" t="str">
        <f t="shared" si="6"/>
        <v/>
      </c>
      <c r="H11" s="129"/>
      <c r="I11">
        <v>7</v>
      </c>
      <c r="J11" t="str">
        <f t="shared" si="7"/>
        <v/>
      </c>
      <c r="K11" t="str">
        <f>IF(AVERIAS!N10="","NO",AVERIAS!N10)</f>
        <v>NO</v>
      </c>
      <c r="N11" s="254" t="str">
        <f t="shared" si="8"/>
        <v/>
      </c>
      <c r="O11" s="254" t="str">
        <f t="shared" si="1"/>
        <v/>
      </c>
      <c r="P11" s="281" t="str">
        <f t="shared" si="9"/>
        <v/>
      </c>
      <c r="Q11" s="254" t="str">
        <f t="shared" si="10"/>
        <v/>
      </c>
      <c r="R11" s="73" t="str">
        <f>IF(ISNA(VLOOKUP(S11,AVERIAS!$N$4:$AU$58,28,FALSE)),"",(VLOOKUP(S11,AVERIAS!$N$4:$AU$58,28,FALSE)))</f>
        <v/>
      </c>
      <c r="S11" s="73" t="str">
        <f t="shared" si="11"/>
        <v/>
      </c>
      <c r="T11" s="133" t="str">
        <f t="shared" si="12"/>
        <v/>
      </c>
      <c r="U11" s="134" t="str">
        <f>IF(ISNA(VLOOKUP(S11,AVERIAS!$N$4:$AT$58,33,FALSE)),"",(VLOOKUP(S11,AVERIAS!$N$4:$AT$58,33,FALSE)))</f>
        <v/>
      </c>
      <c r="V11" s="134" t="str">
        <f>IF(ISNA(VLOOKUP(S11,AVERIAS!$N$4:$AU$58,34,FALSE)),"",(VLOOKUP(S11,AVERIAS!$N$4:$AU$58,34,FALSE)))</f>
        <v/>
      </c>
      <c r="W11" s="146" t="str">
        <f>IF(ISNA(VLOOKUP(S11,AVERIAS!$N$4:$AS$58,32,FALSE)),"",(VLOOKUP(S11,AVERIAS!$N$4:$AS$58,32,FALSE)))</f>
        <v/>
      </c>
      <c r="X11" s="129"/>
      <c r="Y11">
        <f t="shared" si="13"/>
        <v>7</v>
      </c>
      <c r="Z11" t="str">
        <f t="shared" si="13"/>
        <v/>
      </c>
      <c r="AA11" t="str">
        <f t="shared" si="13"/>
        <v>NO</v>
      </c>
    </row>
    <row r="12" spans="1:27" ht="15.95" customHeight="1">
      <c r="A12" s="136"/>
      <c r="B12" s="73" t="str">
        <f t="shared" si="0"/>
        <v/>
      </c>
      <c r="C12" s="73" t="str">
        <f t="shared" si="2"/>
        <v/>
      </c>
      <c r="D12" s="133" t="str">
        <f t="shared" si="3"/>
        <v/>
      </c>
      <c r="E12" s="134" t="str">
        <f t="shared" si="4"/>
        <v/>
      </c>
      <c r="F12" s="291" t="str">
        <f t="shared" si="5"/>
        <v/>
      </c>
      <c r="G12" s="146" t="str">
        <f t="shared" si="6"/>
        <v/>
      </c>
      <c r="H12" s="129"/>
      <c r="I12">
        <v>8</v>
      </c>
      <c r="J12" t="str">
        <f t="shared" si="7"/>
        <v/>
      </c>
      <c r="K12" t="str">
        <f>IF(AVERIAS!N11="","NO",AVERIAS!N11)</f>
        <v>NO</v>
      </c>
      <c r="N12" s="254" t="str">
        <f t="shared" si="8"/>
        <v/>
      </c>
      <c r="O12" s="254" t="str">
        <f t="shared" si="1"/>
        <v/>
      </c>
      <c r="P12" s="281" t="str">
        <f t="shared" si="9"/>
        <v/>
      </c>
      <c r="Q12" s="254" t="str">
        <f t="shared" si="10"/>
        <v/>
      </c>
      <c r="R12" s="73" t="str">
        <f>IF(ISNA(VLOOKUP(S12,AVERIAS!$N$4:$AU$58,28,FALSE)),"",(VLOOKUP(S12,AVERIAS!$N$4:$AU$58,28,FALSE)))</f>
        <v/>
      </c>
      <c r="S12" s="73" t="str">
        <f t="shared" si="11"/>
        <v/>
      </c>
      <c r="T12" s="133" t="str">
        <f t="shared" si="12"/>
        <v/>
      </c>
      <c r="U12" s="134" t="str">
        <f>IF(ISNA(VLOOKUP(S12,AVERIAS!$N$4:$AT$58,33,FALSE)),"",(VLOOKUP(S12,AVERIAS!$N$4:$AT$58,33,FALSE)))</f>
        <v/>
      </c>
      <c r="V12" s="134" t="str">
        <f>IF(ISNA(VLOOKUP(S12,AVERIAS!$N$4:$AU$58,34,FALSE)),"",(VLOOKUP(S12,AVERIAS!$N$4:$AU$58,34,FALSE)))</f>
        <v/>
      </c>
      <c r="W12" s="146" t="str">
        <f>IF(ISNA(VLOOKUP(S12,AVERIAS!$N$4:$AS$58,32,FALSE)),"",(VLOOKUP(S12,AVERIAS!$N$4:$AS$58,32,FALSE)))</f>
        <v/>
      </c>
      <c r="X12" s="129"/>
      <c r="Y12">
        <f t="shared" si="13"/>
        <v>8</v>
      </c>
      <c r="Z12" t="str">
        <f t="shared" si="13"/>
        <v/>
      </c>
      <c r="AA12" t="str">
        <f t="shared" si="13"/>
        <v>NO</v>
      </c>
    </row>
    <row r="13" spans="1:27" ht="15.95" customHeight="1">
      <c r="A13" s="136"/>
      <c r="B13" s="73" t="str">
        <f t="shared" si="0"/>
        <v/>
      </c>
      <c r="C13" s="73" t="str">
        <f t="shared" si="2"/>
        <v/>
      </c>
      <c r="D13" s="133" t="str">
        <f t="shared" si="3"/>
        <v/>
      </c>
      <c r="E13" s="134" t="str">
        <f t="shared" si="4"/>
        <v/>
      </c>
      <c r="F13" s="291" t="str">
        <f t="shared" si="5"/>
        <v/>
      </c>
      <c r="G13" s="146" t="str">
        <f t="shared" si="6"/>
        <v/>
      </c>
      <c r="H13" s="129"/>
      <c r="I13">
        <v>9</v>
      </c>
      <c r="J13" t="str">
        <f t="shared" si="7"/>
        <v/>
      </c>
      <c r="K13" t="str">
        <f>IF(AVERIAS!N12="","NO",AVERIAS!N12)</f>
        <v>NO</v>
      </c>
      <c r="N13" s="254" t="str">
        <f t="shared" si="8"/>
        <v/>
      </c>
      <c r="O13" s="254" t="str">
        <f t="shared" si="1"/>
        <v/>
      </c>
      <c r="P13" s="281" t="str">
        <f t="shared" si="9"/>
        <v/>
      </c>
      <c r="Q13" s="254" t="str">
        <f t="shared" si="10"/>
        <v/>
      </c>
      <c r="R13" s="73" t="str">
        <f>IF(ISNA(VLOOKUP(S13,AVERIAS!$N$4:$AU$58,28,FALSE)),"",(VLOOKUP(S13,AVERIAS!$N$4:$AU$58,28,FALSE)))</f>
        <v/>
      </c>
      <c r="S13" s="73" t="str">
        <f t="shared" si="11"/>
        <v/>
      </c>
      <c r="T13" s="133" t="str">
        <f t="shared" si="12"/>
        <v/>
      </c>
      <c r="U13" s="134" t="str">
        <f>IF(ISNA(VLOOKUP(S13,AVERIAS!$N$4:$AT$58,33,FALSE)),"",(VLOOKUP(S13,AVERIAS!$N$4:$AT$58,33,FALSE)))</f>
        <v/>
      </c>
      <c r="V13" s="134" t="str">
        <f>IF(ISNA(VLOOKUP(S13,AVERIAS!$N$4:$AU$58,34,FALSE)),"",(VLOOKUP(S13,AVERIAS!$N$4:$AU$58,34,FALSE)))</f>
        <v/>
      </c>
      <c r="W13" s="146" t="str">
        <f>IF(ISNA(VLOOKUP(S13,AVERIAS!$N$4:$AS$58,32,FALSE)),"",(VLOOKUP(S13,AVERIAS!$N$4:$AS$58,32,FALSE)))</f>
        <v/>
      </c>
      <c r="X13" s="129"/>
      <c r="Y13">
        <f t="shared" si="13"/>
        <v>9</v>
      </c>
      <c r="Z13" t="str">
        <f t="shared" si="13"/>
        <v/>
      </c>
      <c r="AA13" t="str">
        <f t="shared" si="13"/>
        <v>NO</v>
      </c>
    </row>
    <row r="14" spans="1:27" ht="15.95" customHeight="1">
      <c r="A14" s="136"/>
      <c r="B14" s="73" t="str">
        <f t="shared" si="0"/>
        <v/>
      </c>
      <c r="C14" s="73" t="str">
        <f t="shared" si="2"/>
        <v/>
      </c>
      <c r="D14" s="133" t="str">
        <f t="shared" si="3"/>
        <v/>
      </c>
      <c r="E14" s="134" t="str">
        <f t="shared" si="4"/>
        <v/>
      </c>
      <c r="F14" s="291" t="str">
        <f t="shared" si="5"/>
        <v/>
      </c>
      <c r="G14" s="146" t="str">
        <f t="shared" si="6"/>
        <v/>
      </c>
      <c r="H14" s="129"/>
      <c r="I14">
        <v>10</v>
      </c>
      <c r="J14" t="str">
        <f t="shared" si="7"/>
        <v/>
      </c>
      <c r="K14" t="str">
        <f>IF(AVERIAS!N13="","NO",AVERIAS!N13)</f>
        <v>NO</v>
      </c>
      <c r="N14" s="254" t="str">
        <f t="shared" si="8"/>
        <v/>
      </c>
      <c r="O14" s="254" t="str">
        <f t="shared" si="1"/>
        <v/>
      </c>
      <c r="P14" s="281" t="str">
        <f t="shared" si="9"/>
        <v/>
      </c>
      <c r="Q14" s="254" t="str">
        <f t="shared" si="10"/>
        <v/>
      </c>
      <c r="R14" s="73" t="str">
        <f>IF(ISNA(VLOOKUP(S14,AVERIAS!$N$4:$AU$58,28,FALSE)),"",(VLOOKUP(S14,AVERIAS!$N$4:$AU$58,28,FALSE)))</f>
        <v/>
      </c>
      <c r="S14" s="73" t="str">
        <f t="shared" si="11"/>
        <v/>
      </c>
      <c r="T14" s="133" t="str">
        <f t="shared" si="12"/>
        <v/>
      </c>
      <c r="U14" s="134" t="str">
        <f>IF(ISNA(VLOOKUP(S14,AVERIAS!$N$4:$AT$58,33,FALSE)),"",(VLOOKUP(S14,AVERIAS!$N$4:$AT$58,33,FALSE)))</f>
        <v/>
      </c>
      <c r="V14" s="134" t="str">
        <f>IF(ISNA(VLOOKUP(S14,AVERIAS!$N$4:$AU$58,34,FALSE)),"",(VLOOKUP(S14,AVERIAS!$N$4:$AU$58,34,FALSE)))</f>
        <v/>
      </c>
      <c r="W14" s="146" t="str">
        <f>IF(ISNA(VLOOKUP(S14,AVERIAS!$N$4:$AS$58,32,FALSE)),"",(VLOOKUP(S14,AVERIAS!$N$4:$AS$58,32,FALSE)))</f>
        <v/>
      </c>
      <c r="X14" s="129"/>
      <c r="Y14">
        <f t="shared" si="13"/>
        <v>10</v>
      </c>
      <c r="Z14" t="str">
        <f t="shared" si="13"/>
        <v/>
      </c>
      <c r="AA14" t="str">
        <f t="shared" si="13"/>
        <v>NO</v>
      </c>
    </row>
    <row r="15" spans="1:27" ht="15.95" customHeight="1">
      <c r="A15" s="136"/>
      <c r="B15" s="73" t="str">
        <f t="shared" si="0"/>
        <v/>
      </c>
      <c r="C15" s="73" t="str">
        <f t="shared" si="2"/>
        <v/>
      </c>
      <c r="D15" s="133" t="str">
        <f t="shared" si="3"/>
        <v/>
      </c>
      <c r="E15" s="134" t="str">
        <f t="shared" si="4"/>
        <v/>
      </c>
      <c r="F15" s="291" t="str">
        <f t="shared" si="5"/>
        <v/>
      </c>
      <c r="G15" s="146" t="str">
        <f t="shared" si="6"/>
        <v/>
      </c>
      <c r="H15" s="129"/>
      <c r="I15">
        <v>11</v>
      </c>
      <c r="J15" t="str">
        <f t="shared" si="7"/>
        <v/>
      </c>
      <c r="K15" t="str">
        <f>IF(AVERIAS!N14="","NO",AVERIAS!N14)</f>
        <v>NO</v>
      </c>
      <c r="N15" s="254" t="str">
        <f t="shared" si="8"/>
        <v/>
      </c>
      <c r="O15" s="254" t="str">
        <f t="shared" si="1"/>
        <v/>
      </c>
      <c r="P15" s="281" t="str">
        <f t="shared" si="9"/>
        <v/>
      </c>
      <c r="Q15" s="254" t="str">
        <f t="shared" si="10"/>
        <v/>
      </c>
      <c r="R15" s="73" t="str">
        <f>IF(ISNA(VLOOKUP(S15,AVERIAS!$N$4:$AU$58,28,FALSE)),"",(VLOOKUP(S15,AVERIAS!$N$4:$AU$58,28,FALSE)))</f>
        <v/>
      </c>
      <c r="S15" s="73" t="str">
        <f t="shared" si="11"/>
        <v/>
      </c>
      <c r="T15" s="133" t="str">
        <f t="shared" si="12"/>
        <v/>
      </c>
      <c r="U15" s="134" t="str">
        <f>IF(ISNA(VLOOKUP(S15,AVERIAS!$N$4:$AT$58,33,FALSE)),"",(VLOOKUP(S15,AVERIAS!$N$4:$AT$58,33,FALSE)))</f>
        <v/>
      </c>
      <c r="V15" s="134" t="str">
        <f>IF(ISNA(VLOOKUP(S15,AVERIAS!$N$4:$AU$58,34,FALSE)),"",(VLOOKUP(S15,AVERIAS!$N$4:$AU$58,34,FALSE)))</f>
        <v/>
      </c>
      <c r="W15" s="146" t="str">
        <f>IF(ISNA(VLOOKUP(S15,AVERIAS!$N$4:$AS$58,32,FALSE)),"",(VLOOKUP(S15,AVERIAS!$N$4:$AS$58,32,FALSE)))</f>
        <v/>
      </c>
      <c r="X15" s="129"/>
      <c r="Y15">
        <f t="shared" si="13"/>
        <v>11</v>
      </c>
      <c r="Z15" t="str">
        <f t="shared" si="13"/>
        <v/>
      </c>
      <c r="AA15" t="str">
        <f t="shared" si="13"/>
        <v>NO</v>
      </c>
    </row>
    <row r="16" spans="1:27" ht="15.95" customHeight="1">
      <c r="A16" s="136"/>
      <c r="B16" s="73" t="str">
        <f t="shared" si="0"/>
        <v/>
      </c>
      <c r="C16" s="73" t="str">
        <f t="shared" si="2"/>
        <v/>
      </c>
      <c r="D16" s="133" t="str">
        <f t="shared" si="3"/>
        <v/>
      </c>
      <c r="E16" s="134" t="str">
        <f t="shared" si="4"/>
        <v/>
      </c>
      <c r="F16" s="291" t="str">
        <f t="shared" si="5"/>
        <v/>
      </c>
      <c r="G16" s="146" t="str">
        <f t="shared" si="6"/>
        <v/>
      </c>
      <c r="H16" s="129"/>
      <c r="I16">
        <v>12</v>
      </c>
      <c r="J16" t="str">
        <f t="shared" si="7"/>
        <v/>
      </c>
      <c r="K16" t="str">
        <f>IF(AVERIAS!N15="","NO",AVERIAS!N15)</f>
        <v>NO</v>
      </c>
      <c r="N16" s="254" t="str">
        <f t="shared" si="8"/>
        <v/>
      </c>
      <c r="O16" s="254" t="str">
        <f t="shared" si="1"/>
        <v/>
      </c>
      <c r="P16" s="281" t="str">
        <f t="shared" si="9"/>
        <v/>
      </c>
      <c r="Q16" s="254" t="str">
        <f t="shared" si="10"/>
        <v/>
      </c>
      <c r="R16" s="73" t="str">
        <f>IF(ISNA(VLOOKUP(S16,AVERIAS!$N$4:$AU$58,28,FALSE)),"",(VLOOKUP(S16,AVERIAS!$N$4:$AU$58,28,FALSE)))</f>
        <v/>
      </c>
      <c r="S16" s="73" t="str">
        <f t="shared" si="11"/>
        <v/>
      </c>
      <c r="T16" s="133" t="str">
        <f t="shared" si="12"/>
        <v/>
      </c>
      <c r="U16" s="134" t="str">
        <f>IF(ISNA(VLOOKUP(S16,AVERIAS!$N$4:$AT$58,33,FALSE)),"",(VLOOKUP(S16,AVERIAS!$N$4:$AT$58,33,FALSE)))</f>
        <v/>
      </c>
      <c r="V16" s="134" t="str">
        <f>IF(ISNA(VLOOKUP(S16,AVERIAS!$N$4:$AU$58,34,FALSE)),"",(VLOOKUP(S16,AVERIAS!$N$4:$AU$58,34,FALSE)))</f>
        <v/>
      </c>
      <c r="W16" s="146" t="str">
        <f>IF(ISNA(VLOOKUP(S16,AVERIAS!$N$4:$AS$58,32,FALSE)),"",(VLOOKUP(S16,AVERIAS!$N$4:$AS$58,32,FALSE)))</f>
        <v/>
      </c>
      <c r="X16" s="129"/>
      <c r="Y16">
        <f t="shared" si="13"/>
        <v>12</v>
      </c>
      <c r="Z16" t="str">
        <f t="shared" si="13"/>
        <v/>
      </c>
      <c r="AA16" t="str">
        <f t="shared" si="13"/>
        <v>NO</v>
      </c>
    </row>
    <row r="17" spans="1:27" ht="15.95" customHeight="1">
      <c r="A17" s="136"/>
      <c r="B17" s="73" t="str">
        <f t="shared" si="0"/>
        <v/>
      </c>
      <c r="C17" s="73" t="str">
        <f t="shared" si="2"/>
        <v/>
      </c>
      <c r="D17" s="133" t="str">
        <f t="shared" si="3"/>
        <v/>
      </c>
      <c r="E17" s="134" t="str">
        <f t="shared" si="4"/>
        <v/>
      </c>
      <c r="F17" s="291" t="str">
        <f t="shared" si="5"/>
        <v/>
      </c>
      <c r="G17" s="146" t="str">
        <f t="shared" si="6"/>
        <v/>
      </c>
      <c r="H17" s="129"/>
      <c r="I17">
        <v>13</v>
      </c>
      <c r="J17" t="str">
        <f t="shared" si="7"/>
        <v/>
      </c>
      <c r="K17" t="str">
        <f>IF(AVERIAS!N16="","NO",AVERIAS!N16)</f>
        <v>NO</v>
      </c>
      <c r="N17" s="254" t="str">
        <f t="shared" si="8"/>
        <v/>
      </c>
      <c r="O17" s="254" t="str">
        <f t="shared" si="1"/>
        <v/>
      </c>
      <c r="P17" s="281" t="str">
        <f t="shared" si="9"/>
        <v/>
      </c>
      <c r="Q17" s="254" t="str">
        <f t="shared" si="10"/>
        <v/>
      </c>
      <c r="R17" s="73" t="str">
        <f>IF(ISNA(VLOOKUP(S17,AVERIAS!$N$4:$AU$58,28,FALSE)),"",(VLOOKUP(S17,AVERIAS!$N$4:$AU$58,28,FALSE)))</f>
        <v/>
      </c>
      <c r="S17" s="73" t="str">
        <f t="shared" si="11"/>
        <v/>
      </c>
      <c r="T17" s="133" t="str">
        <f t="shared" si="12"/>
        <v/>
      </c>
      <c r="U17" s="134" t="str">
        <f>IF(ISNA(VLOOKUP(S17,AVERIAS!$N$4:$AT$58,33,FALSE)),"",(VLOOKUP(S17,AVERIAS!$N$4:$AT$58,33,FALSE)))</f>
        <v/>
      </c>
      <c r="V17" s="134" t="str">
        <f>IF(ISNA(VLOOKUP(S17,AVERIAS!$N$4:$AU$58,34,FALSE)),"",(VLOOKUP(S17,AVERIAS!$N$4:$AU$58,34,FALSE)))</f>
        <v/>
      </c>
      <c r="W17" s="146" t="str">
        <f>IF(ISNA(VLOOKUP(S17,AVERIAS!$N$4:$AS$58,32,FALSE)),"",(VLOOKUP(S17,AVERIAS!$N$4:$AS$58,32,FALSE)))</f>
        <v/>
      </c>
      <c r="X17" s="129"/>
      <c r="Y17">
        <f t="shared" si="13"/>
        <v>13</v>
      </c>
      <c r="Z17" t="str">
        <f t="shared" si="13"/>
        <v/>
      </c>
      <c r="AA17" t="str">
        <f t="shared" si="13"/>
        <v>NO</v>
      </c>
    </row>
    <row r="18" spans="1:27" ht="15.95" customHeight="1">
      <c r="A18" s="136"/>
      <c r="B18" s="73" t="str">
        <f t="shared" si="0"/>
        <v/>
      </c>
      <c r="C18" s="73" t="str">
        <f t="shared" si="2"/>
        <v/>
      </c>
      <c r="D18" s="133" t="str">
        <f t="shared" si="3"/>
        <v/>
      </c>
      <c r="E18" s="134" t="str">
        <f t="shared" si="4"/>
        <v/>
      </c>
      <c r="F18" s="291" t="str">
        <f t="shared" si="5"/>
        <v/>
      </c>
      <c r="G18" s="146" t="str">
        <f t="shared" si="6"/>
        <v/>
      </c>
      <c r="H18" s="129"/>
      <c r="I18">
        <v>14</v>
      </c>
      <c r="J18" t="str">
        <f t="shared" si="7"/>
        <v/>
      </c>
      <c r="K18" t="str">
        <f>IF(AVERIAS!N17="","NO",AVERIAS!N17)</f>
        <v>NO</v>
      </c>
      <c r="N18" s="254" t="str">
        <f t="shared" si="8"/>
        <v/>
      </c>
      <c r="O18" s="254" t="str">
        <f t="shared" si="1"/>
        <v/>
      </c>
      <c r="P18" s="281" t="str">
        <f t="shared" si="9"/>
        <v/>
      </c>
      <c r="Q18" s="254" t="str">
        <f t="shared" si="10"/>
        <v/>
      </c>
      <c r="R18" s="73" t="str">
        <f>IF(ISNA(VLOOKUP(S18,AVERIAS!$N$4:$AU$58,28,FALSE)),"",(VLOOKUP(S18,AVERIAS!$N$4:$AU$58,28,FALSE)))</f>
        <v/>
      </c>
      <c r="S18" s="73" t="str">
        <f t="shared" si="11"/>
        <v/>
      </c>
      <c r="T18" s="133" t="str">
        <f t="shared" si="12"/>
        <v/>
      </c>
      <c r="U18" s="134" t="str">
        <f>IF(ISNA(VLOOKUP(S18,AVERIAS!$N$4:$AT$58,33,FALSE)),"",(VLOOKUP(S18,AVERIAS!$N$4:$AT$58,33,FALSE)))</f>
        <v/>
      </c>
      <c r="V18" s="134" t="str">
        <f>IF(ISNA(VLOOKUP(S18,AVERIAS!$N$4:$AU$58,34,FALSE)),"",(VLOOKUP(S18,AVERIAS!$N$4:$AU$58,34,FALSE)))</f>
        <v/>
      </c>
      <c r="W18" s="146" t="str">
        <f>IF(ISNA(VLOOKUP(S18,AVERIAS!$N$4:$AS$58,32,FALSE)),"",(VLOOKUP(S18,AVERIAS!$N$4:$AS$58,32,FALSE)))</f>
        <v/>
      </c>
      <c r="X18" s="129"/>
      <c r="Y18">
        <f t="shared" si="13"/>
        <v>14</v>
      </c>
      <c r="Z18" t="str">
        <f t="shared" si="13"/>
        <v/>
      </c>
      <c r="AA18" t="str">
        <f t="shared" si="13"/>
        <v>NO</v>
      </c>
    </row>
    <row r="19" spans="1:27" ht="15.95" customHeight="1">
      <c r="A19" s="136"/>
      <c r="B19" s="73" t="str">
        <f t="shared" si="0"/>
        <v/>
      </c>
      <c r="C19" s="73" t="str">
        <f t="shared" si="2"/>
        <v/>
      </c>
      <c r="D19" s="133" t="str">
        <f t="shared" si="3"/>
        <v/>
      </c>
      <c r="E19" s="134" t="str">
        <f t="shared" si="4"/>
        <v/>
      </c>
      <c r="F19" s="291" t="str">
        <f t="shared" si="5"/>
        <v/>
      </c>
      <c r="G19" s="146" t="str">
        <f t="shared" si="6"/>
        <v/>
      </c>
      <c r="H19" s="129"/>
      <c r="I19">
        <v>15</v>
      </c>
      <c r="J19" t="str">
        <f t="shared" si="7"/>
        <v/>
      </c>
      <c r="K19" t="str">
        <f>IF(AVERIAS!N18="","NO",AVERIAS!N18)</f>
        <v>NO</v>
      </c>
      <c r="N19" s="254" t="str">
        <f t="shared" si="8"/>
        <v/>
      </c>
      <c r="O19" s="254" t="str">
        <f t="shared" si="1"/>
        <v/>
      </c>
      <c r="P19" s="281" t="str">
        <f t="shared" si="9"/>
        <v/>
      </c>
      <c r="Q19" s="254" t="str">
        <f t="shared" si="10"/>
        <v/>
      </c>
      <c r="R19" s="73" t="str">
        <f>IF(ISNA(VLOOKUP(S19,AVERIAS!$N$4:$AU$58,28,FALSE)),"",(VLOOKUP(S19,AVERIAS!$N$4:$AU$58,28,FALSE)))</f>
        <v/>
      </c>
      <c r="S19" s="73" t="str">
        <f t="shared" si="11"/>
        <v/>
      </c>
      <c r="T19" s="133" t="str">
        <f t="shared" si="12"/>
        <v/>
      </c>
      <c r="U19" s="134" t="str">
        <f>IF(ISNA(VLOOKUP(S19,AVERIAS!$N$4:$AT$58,33,FALSE)),"",(VLOOKUP(S19,AVERIAS!$N$4:$AT$58,33,FALSE)))</f>
        <v/>
      </c>
      <c r="V19" s="134" t="str">
        <f>IF(ISNA(VLOOKUP(S19,AVERIAS!$N$4:$AU$58,34,FALSE)),"",(VLOOKUP(S19,AVERIAS!$N$4:$AU$58,34,FALSE)))</f>
        <v/>
      </c>
      <c r="W19" s="146" t="str">
        <f>IF(ISNA(VLOOKUP(S19,AVERIAS!$N$4:$AS$58,32,FALSE)),"",(VLOOKUP(S19,AVERIAS!$N$4:$AS$58,32,FALSE)))</f>
        <v/>
      </c>
      <c r="X19" s="129"/>
      <c r="Y19">
        <f t="shared" si="13"/>
        <v>15</v>
      </c>
      <c r="Z19" t="str">
        <f t="shared" si="13"/>
        <v/>
      </c>
      <c r="AA19" t="str">
        <f t="shared" si="13"/>
        <v>NO</v>
      </c>
    </row>
    <row r="20" spans="1:27" ht="15.95" customHeight="1">
      <c r="A20" s="136"/>
      <c r="B20" s="73" t="str">
        <f t="shared" si="0"/>
        <v/>
      </c>
      <c r="C20" s="73" t="str">
        <f t="shared" si="2"/>
        <v/>
      </c>
      <c r="D20" s="133" t="str">
        <f t="shared" si="3"/>
        <v/>
      </c>
      <c r="E20" s="134" t="str">
        <f t="shared" si="4"/>
        <v/>
      </c>
      <c r="F20" s="291" t="str">
        <f t="shared" si="5"/>
        <v/>
      </c>
      <c r="G20" s="146" t="str">
        <f t="shared" si="6"/>
        <v/>
      </c>
      <c r="H20" s="129"/>
      <c r="I20">
        <v>16</v>
      </c>
      <c r="J20" t="str">
        <f t="shared" si="7"/>
        <v/>
      </c>
      <c r="K20" t="str">
        <f>IF(AVERIAS!N19="","NO",AVERIAS!N19)</f>
        <v>NO</v>
      </c>
      <c r="N20" s="254" t="str">
        <f t="shared" si="8"/>
        <v/>
      </c>
      <c r="O20" s="254" t="str">
        <f t="shared" si="1"/>
        <v/>
      </c>
      <c r="P20" s="281" t="str">
        <f t="shared" si="9"/>
        <v/>
      </c>
      <c r="Q20" s="254" t="str">
        <f t="shared" si="10"/>
        <v/>
      </c>
      <c r="R20" s="73" t="str">
        <f>IF(ISNA(VLOOKUP(S20,AVERIAS!$N$4:$AU$58,28,FALSE)),"",(VLOOKUP(S20,AVERIAS!$N$4:$AU$58,28,FALSE)))</f>
        <v/>
      </c>
      <c r="S20" s="73" t="str">
        <f t="shared" si="11"/>
        <v/>
      </c>
      <c r="T20" s="133" t="str">
        <f t="shared" si="12"/>
        <v/>
      </c>
      <c r="U20" s="134" t="str">
        <f>IF(ISNA(VLOOKUP(S20,AVERIAS!$N$4:$AT$58,33,FALSE)),"",(VLOOKUP(S20,AVERIAS!$N$4:$AT$58,33,FALSE)))</f>
        <v/>
      </c>
      <c r="V20" s="134" t="str">
        <f>IF(ISNA(VLOOKUP(S20,AVERIAS!$N$4:$AU$58,34,FALSE)),"",(VLOOKUP(S20,AVERIAS!$N$4:$AU$58,34,FALSE)))</f>
        <v/>
      </c>
      <c r="W20" s="146" t="str">
        <f>IF(ISNA(VLOOKUP(S20,AVERIAS!$N$4:$AS$58,32,FALSE)),"",(VLOOKUP(S20,AVERIAS!$N$4:$AS$58,32,FALSE)))</f>
        <v/>
      </c>
      <c r="X20" s="129"/>
      <c r="Y20">
        <f t="shared" si="13"/>
        <v>16</v>
      </c>
      <c r="Z20" t="str">
        <f t="shared" si="13"/>
        <v/>
      </c>
      <c r="AA20" t="str">
        <f t="shared" si="13"/>
        <v>NO</v>
      </c>
    </row>
    <row r="21" spans="1:27" ht="15.95" customHeight="1">
      <c r="A21" s="136"/>
      <c r="B21" s="73" t="str">
        <f t="shared" si="0"/>
        <v/>
      </c>
      <c r="C21" s="73" t="str">
        <f>IF(ISNA(VLOOKUP($I21,$Q$5:$W$51,3,FALSE)),"",VLOOKUP($I21,$Q$5:$W$51,3,FALSE))</f>
        <v/>
      </c>
      <c r="D21" s="133" t="str">
        <f t="shared" si="3"/>
        <v/>
      </c>
      <c r="E21" s="278" t="str">
        <f>IF(ISNA(VLOOKUP($I21,$Q$5:$W$51,5,FALSE)),"",VLOOKUP($I21,$Q$5:$W$51,5,FALSE))</f>
        <v/>
      </c>
      <c r="F21" s="290" t="str">
        <f>IF(ISNA(VLOOKUP($I21,$Q$5:$W$51,6,FALSE)),"",VLOOKUP($I21,$Q$5:$W$51,6,FALSE))</f>
        <v/>
      </c>
      <c r="G21" s="289" t="str">
        <f>IF(ISNA(VLOOKUP($I21,$Q$5:$W$51,7,FALSE)),"",VLOOKUP($I21,$Q$5:$W$51,7,FALSE))</f>
        <v/>
      </c>
      <c r="H21" s="129"/>
      <c r="I21">
        <v>17</v>
      </c>
      <c r="J21" t="str">
        <f t="shared" si="7"/>
        <v/>
      </c>
      <c r="K21" t="str">
        <f>IF(AVERIAS!N20="","NO",AVERIAS!N20)</f>
        <v>NO</v>
      </c>
      <c r="N21" s="254" t="str">
        <f t="shared" ref="N21:N51" si="14">IF(W21="","",RANK(W21,W$5:W$51,1))</f>
        <v/>
      </c>
      <c r="O21" s="254" t="str">
        <f t="shared" ref="O21:O51" si="15">IF(W21="","",IF(COUNTIF(N$5:N$51,N21)&gt;1,RANK(R21,R$5:R$51)/100,0))</f>
        <v/>
      </c>
      <c r="P21" s="281" t="str">
        <f t="shared" ref="P21:P51" si="16">IF(N21="","",N21+O21)</f>
        <v/>
      </c>
      <c r="Q21" s="254" t="str">
        <f t="shared" si="10"/>
        <v/>
      </c>
      <c r="R21" s="73" t="str">
        <f>IF(ISNA(VLOOKUP(S21,AVERIAS!$N$4:$AU$58,28,FALSE)),"",(VLOOKUP(S21,AVERIAS!$N$4:$AU$58,28,FALSE)))</f>
        <v/>
      </c>
      <c r="S21" s="73" t="str">
        <f t="shared" si="11"/>
        <v/>
      </c>
      <c r="T21" s="133" t="str">
        <f t="shared" si="12"/>
        <v/>
      </c>
      <c r="U21" s="134" t="str">
        <f>IF(ISNA(VLOOKUP(S21,AVERIAS!$N$4:$AT$58,33,FALSE)),"",(VLOOKUP(S21,AVERIAS!$N$4:$AT$58,33,FALSE)))</f>
        <v/>
      </c>
      <c r="V21" s="134" t="str">
        <f>IF(ISNA(VLOOKUP(S21,AVERIAS!$N$4:$AU$58,34,FALSE)),"",(VLOOKUP(S21,AVERIAS!$N$4:$AU$58,34,FALSE)))</f>
        <v/>
      </c>
      <c r="W21" s="146" t="str">
        <f>IF(ISNA(VLOOKUP(S21,AVERIAS!$N$4:$AS$58,32,FALSE)),"",(VLOOKUP(S21,AVERIAS!$N$4:$AS$58,32,FALSE)))</f>
        <v/>
      </c>
      <c r="X21" s="129"/>
      <c r="Y21">
        <f t="shared" si="13"/>
        <v>17</v>
      </c>
      <c r="Z21" t="str">
        <f t="shared" si="13"/>
        <v/>
      </c>
      <c r="AA21" t="str">
        <f t="shared" si="13"/>
        <v>NO</v>
      </c>
    </row>
    <row r="22" spans="1:27" ht="15.95" customHeight="1">
      <c r="A22" s="136"/>
      <c r="B22" s="73" t="str">
        <f t="shared" si="0"/>
        <v/>
      </c>
      <c r="C22" s="73" t="str">
        <f>IF(ISNA(VLOOKUP($I22,$Q$5:$W$51,3,FALSE)),"",VLOOKUP($I22,$Q$5:$W$51,3,FALSE))</f>
        <v/>
      </c>
      <c r="D22" s="133" t="str">
        <f t="shared" si="3"/>
        <v/>
      </c>
      <c r="E22" s="278" t="str">
        <f>IF(ISNA(VLOOKUP($I22,$Q$5:$W$51,5,FALSE)),"",VLOOKUP($I22,$Q$5:$W$51,5,FALSE))</f>
        <v/>
      </c>
      <c r="F22" s="290" t="str">
        <f>IF(ISNA(VLOOKUP($I22,$Q$5:$W$51,6,FALSE)),"",VLOOKUP($I22,$Q$5:$W$51,6,FALSE))</f>
        <v/>
      </c>
      <c r="G22" s="289" t="str">
        <f>IF(ISNA(VLOOKUP($I22,$Q$5:$W$51,7,FALSE)),"",VLOOKUP($I22,$Q$5:$W$51,7,FALSE))</f>
        <v/>
      </c>
      <c r="H22" s="129"/>
      <c r="I22">
        <v>18</v>
      </c>
      <c r="J22" t="str">
        <f t="shared" si="7"/>
        <v/>
      </c>
      <c r="K22" t="str">
        <f>IF(AVERIAS!N21="","NO",AVERIAS!N21)</f>
        <v>NO</v>
      </c>
      <c r="N22" s="254" t="str">
        <f t="shared" si="14"/>
        <v/>
      </c>
      <c r="O22" s="254" t="str">
        <f t="shared" si="15"/>
        <v/>
      </c>
      <c r="P22" s="281" t="str">
        <f t="shared" si="16"/>
        <v/>
      </c>
      <c r="Q22" s="254" t="str">
        <f t="shared" si="10"/>
        <v/>
      </c>
      <c r="R22" s="73" t="str">
        <f>IF(ISNA(VLOOKUP(S22,AVERIAS!$N$4:$AU$58,28,FALSE)),"",(VLOOKUP(S22,AVERIAS!$N$4:$AU$58,28,FALSE)))</f>
        <v/>
      </c>
      <c r="S22" s="73" t="str">
        <f t="shared" si="11"/>
        <v/>
      </c>
      <c r="T22" s="133" t="str">
        <f t="shared" si="12"/>
        <v/>
      </c>
      <c r="U22" s="134" t="str">
        <f>IF(ISNA(VLOOKUP(S22,AVERIAS!$N$4:$AT$58,33,FALSE)),"",(VLOOKUP(S22,AVERIAS!$N$4:$AT$58,33,FALSE)))</f>
        <v/>
      </c>
      <c r="V22" s="134" t="str">
        <f>IF(ISNA(VLOOKUP(S22,AVERIAS!$N$4:$AU$58,34,FALSE)),"",(VLOOKUP(S22,AVERIAS!$N$4:$AU$58,34,FALSE)))</f>
        <v/>
      </c>
      <c r="W22" s="146" t="str">
        <f>IF(ISNA(VLOOKUP(S22,AVERIAS!$N$4:$AS$58,32,FALSE)),"",(VLOOKUP(S22,AVERIAS!$N$4:$AS$58,32,FALSE)))</f>
        <v/>
      </c>
      <c r="X22" s="129"/>
      <c r="Y22">
        <f t="shared" si="13"/>
        <v>18</v>
      </c>
      <c r="Z22" t="str">
        <f t="shared" si="13"/>
        <v/>
      </c>
      <c r="AA22" t="str">
        <f t="shared" si="13"/>
        <v>NO</v>
      </c>
    </row>
    <row r="23" spans="1:27" ht="15.95" customHeight="1">
      <c r="A23" s="136"/>
      <c r="B23" s="73" t="str">
        <f t="shared" ref="B23:B51" si="17">IF(ISNA(VLOOKUP($I23,$Q$5:$W$51,2,FALSE)),"",VLOOKUP($I23,$Q$5:$W$51,2,FALSE))</f>
        <v/>
      </c>
      <c r="C23" s="73" t="str">
        <f t="shared" ref="C23:C51" si="18">IF(ISNA(VLOOKUP($I23,$Q$5:$W$51,3,FALSE)),"",VLOOKUP($I23,$Q$5:$W$51,3,FALSE))</f>
        <v/>
      </c>
      <c r="D23" s="133" t="str">
        <f t="shared" si="3"/>
        <v/>
      </c>
      <c r="E23" s="278" t="str">
        <f t="shared" ref="E23:E51" si="19">IF(ISNA(VLOOKUP($I23,$Q$5:$W$51,5,FALSE)),"",VLOOKUP($I23,$Q$5:$W$51,5,FALSE))</f>
        <v/>
      </c>
      <c r="F23" s="290" t="str">
        <f t="shared" ref="F23:F51" si="20">IF(ISNA(VLOOKUP($I23,$Q$5:$W$51,6,FALSE)),"",VLOOKUP($I23,$Q$5:$W$51,6,FALSE))</f>
        <v/>
      </c>
      <c r="G23" s="289" t="str">
        <f t="shared" ref="G23:G51" si="21">IF(ISNA(VLOOKUP($I23,$Q$5:$W$51,7,FALSE)),"",VLOOKUP($I23,$Q$5:$W$51,7,FALSE))</f>
        <v/>
      </c>
      <c r="H23" s="129"/>
      <c r="I23">
        <v>19</v>
      </c>
      <c r="J23" t="str">
        <f t="shared" si="7"/>
        <v/>
      </c>
      <c r="K23" t="str">
        <f>IF(AVERIAS!N22="","NO",AVERIAS!N22)</f>
        <v>NO</v>
      </c>
      <c r="N23" s="254" t="str">
        <f t="shared" si="14"/>
        <v/>
      </c>
      <c r="O23" s="254" t="str">
        <f t="shared" si="15"/>
        <v/>
      </c>
      <c r="P23" s="281" t="str">
        <f t="shared" si="16"/>
        <v/>
      </c>
      <c r="Q23" s="254" t="str">
        <f t="shared" si="10"/>
        <v/>
      </c>
      <c r="R23" s="73" t="str">
        <f>IF(ISNA(VLOOKUP(S23,AVERIAS!$N$4:$AU$58,28,FALSE)),"",(VLOOKUP(S23,AVERIAS!$N$4:$AU$58,28,FALSE)))</f>
        <v/>
      </c>
      <c r="S23" s="73" t="str">
        <f t="shared" si="11"/>
        <v/>
      </c>
      <c r="T23" s="133" t="str">
        <f t="shared" si="12"/>
        <v/>
      </c>
      <c r="U23" s="134" t="str">
        <f>IF(ISNA(VLOOKUP(S23,AVERIAS!$N$4:$AT$58,33,FALSE)),"",(VLOOKUP(S23,AVERIAS!$N$4:$AT$58,33,FALSE)))</f>
        <v/>
      </c>
      <c r="V23" s="134" t="str">
        <f>IF(ISNA(VLOOKUP(S23,AVERIAS!$N$4:$AU$58,34,FALSE)),"",(VLOOKUP(S23,AVERIAS!$N$4:$AU$58,34,FALSE)))</f>
        <v/>
      </c>
      <c r="W23" s="146" t="str">
        <f>IF(ISNA(VLOOKUP(S23,AVERIAS!$N$4:$AS$58,32,FALSE)),"",(VLOOKUP(S23,AVERIAS!$N$4:$AS$58,32,FALSE)))</f>
        <v/>
      </c>
      <c r="X23" s="129"/>
      <c r="Y23">
        <f t="shared" si="13"/>
        <v>19</v>
      </c>
      <c r="Z23" t="str">
        <f t="shared" si="13"/>
        <v/>
      </c>
      <c r="AA23" t="str">
        <f t="shared" si="13"/>
        <v>NO</v>
      </c>
    </row>
    <row r="24" spans="1:27" ht="15.95" customHeight="1">
      <c r="A24" s="136"/>
      <c r="B24" s="73" t="str">
        <f t="shared" si="17"/>
        <v/>
      </c>
      <c r="C24" s="73" t="str">
        <f t="shared" si="18"/>
        <v/>
      </c>
      <c r="D24" s="133" t="str">
        <f t="shared" si="3"/>
        <v/>
      </c>
      <c r="E24" s="278" t="str">
        <f t="shared" si="19"/>
        <v/>
      </c>
      <c r="F24" s="290" t="str">
        <f t="shared" si="20"/>
        <v/>
      </c>
      <c r="G24" s="289" t="str">
        <f t="shared" si="21"/>
        <v/>
      </c>
      <c r="H24" s="129"/>
      <c r="I24">
        <v>20</v>
      </c>
      <c r="J24" t="str">
        <f t="shared" si="7"/>
        <v/>
      </c>
      <c r="K24" t="str">
        <f>IF(AVERIAS!N23="","NO",AVERIAS!N23)</f>
        <v>NO</v>
      </c>
      <c r="N24" s="254" t="str">
        <f t="shared" si="14"/>
        <v/>
      </c>
      <c r="O24" s="254" t="str">
        <f t="shared" si="15"/>
        <v/>
      </c>
      <c r="P24" s="281" t="str">
        <f t="shared" si="16"/>
        <v/>
      </c>
      <c r="Q24" s="254" t="str">
        <f t="shared" si="10"/>
        <v/>
      </c>
      <c r="R24" s="73" t="str">
        <f>IF(ISNA(VLOOKUP(S24,AVERIAS!$N$4:$AU$58,28,FALSE)),"",(VLOOKUP(S24,AVERIAS!$N$4:$AU$58,28,FALSE)))</f>
        <v/>
      </c>
      <c r="S24" s="73" t="str">
        <f t="shared" si="11"/>
        <v/>
      </c>
      <c r="T24" s="133" t="str">
        <f t="shared" si="12"/>
        <v/>
      </c>
      <c r="U24" s="134" t="str">
        <f>IF(ISNA(VLOOKUP(S24,AVERIAS!$N$4:$AT$58,33,FALSE)),"",(VLOOKUP(S24,AVERIAS!$N$4:$AT$58,33,FALSE)))</f>
        <v/>
      </c>
      <c r="V24" s="134" t="str">
        <f>IF(ISNA(VLOOKUP(S24,AVERIAS!$N$4:$AU$58,34,FALSE)),"",(VLOOKUP(S24,AVERIAS!$N$4:$AU$58,34,FALSE)))</f>
        <v/>
      </c>
      <c r="W24" s="146" t="str">
        <f>IF(ISNA(VLOOKUP(S24,AVERIAS!$N$4:$AS$58,32,FALSE)),"",(VLOOKUP(S24,AVERIAS!$N$4:$AS$58,32,FALSE)))</f>
        <v/>
      </c>
      <c r="X24" s="129"/>
      <c r="Y24">
        <f t="shared" si="13"/>
        <v>20</v>
      </c>
      <c r="Z24" t="str">
        <f t="shared" si="13"/>
        <v/>
      </c>
      <c r="AA24" t="str">
        <f t="shared" si="13"/>
        <v>NO</v>
      </c>
    </row>
    <row r="25" spans="1:27" ht="15.95" customHeight="1">
      <c r="A25" s="136"/>
      <c r="B25" s="73" t="str">
        <f t="shared" si="17"/>
        <v/>
      </c>
      <c r="C25" s="73" t="str">
        <f t="shared" si="18"/>
        <v/>
      </c>
      <c r="D25" s="133" t="str">
        <f t="shared" si="3"/>
        <v/>
      </c>
      <c r="E25" s="278" t="str">
        <f t="shared" si="19"/>
        <v/>
      </c>
      <c r="F25" s="290" t="str">
        <f t="shared" si="20"/>
        <v/>
      </c>
      <c r="G25" s="289" t="str">
        <f t="shared" si="21"/>
        <v/>
      </c>
      <c r="H25" s="129"/>
      <c r="I25">
        <v>21</v>
      </c>
      <c r="J25" t="str">
        <f t="shared" si="7"/>
        <v/>
      </c>
      <c r="K25" t="str">
        <f>IF(AVERIAS!N24="","NO",AVERIAS!N24)</f>
        <v>NO</v>
      </c>
      <c r="N25" s="254" t="str">
        <f t="shared" si="14"/>
        <v/>
      </c>
      <c r="O25" s="254" t="str">
        <f t="shared" si="15"/>
        <v/>
      </c>
      <c r="P25" s="281" t="str">
        <f t="shared" si="16"/>
        <v/>
      </c>
      <c r="Q25" s="254" t="str">
        <f t="shared" si="10"/>
        <v/>
      </c>
      <c r="R25" s="73" t="str">
        <f>IF(ISNA(VLOOKUP(S25,AVERIAS!$N$4:$AU$58,28,FALSE)),"",(VLOOKUP(S25,AVERIAS!$N$4:$AU$58,28,FALSE)))</f>
        <v/>
      </c>
      <c r="S25" s="73" t="str">
        <f t="shared" si="11"/>
        <v/>
      </c>
      <c r="T25" s="133" t="str">
        <f t="shared" si="12"/>
        <v/>
      </c>
      <c r="U25" s="134" t="str">
        <f>IF(ISNA(VLOOKUP(S25,AVERIAS!$N$4:$AT$58,33,FALSE)),"",(VLOOKUP(S25,AVERIAS!$N$4:$AT$58,33,FALSE)))</f>
        <v/>
      </c>
      <c r="V25" s="134" t="str">
        <f>IF(ISNA(VLOOKUP(S25,AVERIAS!$N$4:$AU$58,34,FALSE)),"",(VLOOKUP(S25,AVERIAS!$N$4:$AU$58,34,FALSE)))</f>
        <v/>
      </c>
      <c r="W25" s="146" t="str">
        <f>IF(ISNA(VLOOKUP(S25,AVERIAS!$N$4:$AS$58,32,FALSE)),"",(VLOOKUP(S25,AVERIAS!$N$4:$AS$58,32,FALSE)))</f>
        <v/>
      </c>
      <c r="X25" s="129"/>
      <c r="Y25">
        <f t="shared" si="13"/>
        <v>21</v>
      </c>
      <c r="Z25" t="str">
        <f t="shared" si="13"/>
        <v/>
      </c>
      <c r="AA25" t="str">
        <f t="shared" si="13"/>
        <v>NO</v>
      </c>
    </row>
    <row r="26" spans="1:27" ht="15.95" customHeight="1">
      <c r="A26" s="136"/>
      <c r="B26" s="73" t="str">
        <f t="shared" si="17"/>
        <v/>
      </c>
      <c r="C26" s="73" t="str">
        <f t="shared" si="18"/>
        <v/>
      </c>
      <c r="D26" s="133" t="str">
        <f t="shared" si="3"/>
        <v/>
      </c>
      <c r="E26" s="278" t="str">
        <f t="shared" si="19"/>
        <v/>
      </c>
      <c r="F26" s="290" t="str">
        <f t="shared" si="20"/>
        <v/>
      </c>
      <c r="G26" s="289" t="str">
        <f t="shared" si="21"/>
        <v/>
      </c>
      <c r="H26" s="129"/>
      <c r="I26">
        <v>22</v>
      </c>
      <c r="J26" t="str">
        <f t="shared" si="7"/>
        <v/>
      </c>
      <c r="K26" t="str">
        <f>IF(AVERIAS!N25="","NO",AVERIAS!N25)</f>
        <v>NO</v>
      </c>
      <c r="N26" s="254" t="str">
        <f t="shared" si="14"/>
        <v/>
      </c>
      <c r="O26" s="254" t="str">
        <f t="shared" si="15"/>
        <v/>
      </c>
      <c r="P26" s="281" t="str">
        <f t="shared" si="16"/>
        <v/>
      </c>
      <c r="Q26" s="254" t="str">
        <f t="shared" si="10"/>
        <v/>
      </c>
      <c r="R26" s="73" t="str">
        <f>IF(ISNA(VLOOKUP(S26,AVERIAS!$N$4:$AU$58,28,FALSE)),"",(VLOOKUP(S26,AVERIAS!$N$4:$AU$58,28,FALSE)))</f>
        <v/>
      </c>
      <c r="S26" s="73" t="str">
        <f t="shared" si="11"/>
        <v/>
      </c>
      <c r="T26" s="133" t="str">
        <f t="shared" si="12"/>
        <v/>
      </c>
      <c r="U26" s="134" t="str">
        <f>IF(ISNA(VLOOKUP(S26,AVERIAS!$N$4:$AT$58,33,FALSE)),"",(VLOOKUP(S26,AVERIAS!$N$4:$AT$58,33,FALSE)))</f>
        <v/>
      </c>
      <c r="V26" s="134" t="str">
        <f>IF(ISNA(VLOOKUP(S26,AVERIAS!$N$4:$AU$58,34,FALSE)),"",(VLOOKUP(S26,AVERIAS!$N$4:$AU$58,34,FALSE)))</f>
        <v/>
      </c>
      <c r="W26" s="146" t="str">
        <f>IF(ISNA(VLOOKUP(S26,AVERIAS!$N$4:$AS$58,32,FALSE)),"",(VLOOKUP(S26,AVERIAS!$N$4:$AS$58,32,FALSE)))</f>
        <v/>
      </c>
      <c r="X26" s="129"/>
      <c r="Y26">
        <f t="shared" si="13"/>
        <v>22</v>
      </c>
      <c r="Z26" t="str">
        <f t="shared" si="13"/>
        <v/>
      </c>
      <c r="AA26" t="str">
        <f t="shared" si="13"/>
        <v>NO</v>
      </c>
    </row>
    <row r="27" spans="1:27" ht="15.95" customHeight="1">
      <c r="A27" s="136"/>
      <c r="B27" s="73" t="str">
        <f t="shared" si="17"/>
        <v/>
      </c>
      <c r="C27" s="73" t="str">
        <f t="shared" si="18"/>
        <v/>
      </c>
      <c r="D27" s="133" t="str">
        <f t="shared" si="3"/>
        <v/>
      </c>
      <c r="E27" s="278" t="str">
        <f t="shared" si="19"/>
        <v/>
      </c>
      <c r="F27" s="290" t="str">
        <f t="shared" si="20"/>
        <v/>
      </c>
      <c r="G27" s="289" t="str">
        <f t="shared" si="21"/>
        <v/>
      </c>
      <c r="H27" s="129"/>
      <c r="I27">
        <v>23</v>
      </c>
      <c r="J27" t="str">
        <f t="shared" si="7"/>
        <v/>
      </c>
      <c r="K27" t="str">
        <f>IF(AVERIAS!N26="","NO",AVERIAS!N26)</f>
        <v>NO</v>
      </c>
      <c r="N27" s="254" t="str">
        <f t="shared" si="14"/>
        <v/>
      </c>
      <c r="O27" s="254" t="str">
        <f t="shared" si="15"/>
        <v/>
      </c>
      <c r="P27" s="281" t="str">
        <f t="shared" si="16"/>
        <v/>
      </c>
      <c r="Q27" s="254" t="str">
        <f t="shared" si="10"/>
        <v/>
      </c>
      <c r="R27" s="73" t="str">
        <f>IF(ISNA(VLOOKUP(S27,AVERIAS!$N$4:$AU$58,28,FALSE)),"",(VLOOKUP(S27,AVERIAS!$N$4:$AU$58,28,FALSE)))</f>
        <v/>
      </c>
      <c r="S27" s="73" t="str">
        <f t="shared" si="11"/>
        <v/>
      </c>
      <c r="T27" s="133" t="str">
        <f t="shared" si="12"/>
        <v/>
      </c>
      <c r="U27" s="134" t="str">
        <f>IF(ISNA(VLOOKUP(S27,AVERIAS!$N$4:$AT$58,33,FALSE)),"",(VLOOKUP(S27,AVERIAS!$N$4:$AT$58,33,FALSE)))</f>
        <v/>
      </c>
      <c r="V27" s="134" t="str">
        <f>IF(ISNA(VLOOKUP(S27,AVERIAS!$N$4:$AU$58,34,FALSE)),"",(VLOOKUP(S27,AVERIAS!$N$4:$AU$58,34,FALSE)))</f>
        <v/>
      </c>
      <c r="W27" s="146" t="str">
        <f>IF(ISNA(VLOOKUP(S27,AVERIAS!$N$4:$AS$58,32,FALSE)),"",(VLOOKUP(S27,AVERIAS!$N$4:$AS$58,32,FALSE)))</f>
        <v/>
      </c>
      <c r="X27" s="129"/>
      <c r="Y27">
        <f t="shared" si="13"/>
        <v>23</v>
      </c>
      <c r="Z27" t="str">
        <f t="shared" si="13"/>
        <v/>
      </c>
      <c r="AA27" t="str">
        <f t="shared" si="13"/>
        <v>NO</v>
      </c>
    </row>
    <row r="28" spans="1:27" ht="15.95" customHeight="1">
      <c r="A28" s="136"/>
      <c r="B28" s="73" t="str">
        <f t="shared" si="17"/>
        <v/>
      </c>
      <c r="C28" s="73" t="str">
        <f t="shared" si="18"/>
        <v/>
      </c>
      <c r="D28" s="133" t="str">
        <f t="shared" si="3"/>
        <v/>
      </c>
      <c r="E28" s="278" t="str">
        <f t="shared" si="19"/>
        <v/>
      </c>
      <c r="F28" s="290" t="str">
        <f t="shared" si="20"/>
        <v/>
      </c>
      <c r="G28" s="289" t="str">
        <f t="shared" si="21"/>
        <v/>
      </c>
      <c r="H28" s="129"/>
      <c r="I28">
        <v>24</v>
      </c>
      <c r="J28" t="str">
        <f t="shared" si="7"/>
        <v/>
      </c>
      <c r="K28" t="str">
        <f>IF(AVERIAS!N27="","NO",AVERIAS!N27)</f>
        <v>NO</v>
      </c>
      <c r="N28" s="254" t="str">
        <f t="shared" si="14"/>
        <v/>
      </c>
      <c r="O28" s="254" t="str">
        <f t="shared" si="15"/>
        <v/>
      </c>
      <c r="P28" s="281" t="str">
        <f t="shared" si="16"/>
        <v/>
      </c>
      <c r="Q28" s="254" t="str">
        <f t="shared" si="10"/>
        <v/>
      </c>
      <c r="R28" s="73" t="str">
        <f>IF(ISNA(VLOOKUP(S28,AVERIAS!$N$4:$AU$58,28,FALSE)),"",(VLOOKUP(S28,AVERIAS!$N$4:$AU$58,28,FALSE)))</f>
        <v/>
      </c>
      <c r="S28" s="73" t="str">
        <f t="shared" si="11"/>
        <v/>
      </c>
      <c r="T28" s="133" t="str">
        <f t="shared" si="12"/>
        <v/>
      </c>
      <c r="U28" s="134" t="str">
        <f>IF(ISNA(VLOOKUP(S28,AVERIAS!$N$4:$AT$58,33,FALSE)),"",(VLOOKUP(S28,AVERIAS!$N$4:$AT$58,33,FALSE)))</f>
        <v/>
      </c>
      <c r="V28" s="134" t="str">
        <f>IF(ISNA(VLOOKUP(S28,AVERIAS!$N$4:$AU$58,34,FALSE)),"",(VLOOKUP(S28,AVERIAS!$N$4:$AU$58,34,FALSE)))</f>
        <v/>
      </c>
      <c r="W28" s="146" t="str">
        <f>IF(ISNA(VLOOKUP(S28,AVERIAS!$N$4:$AS$58,32,FALSE)),"",(VLOOKUP(S28,AVERIAS!$N$4:$AS$58,32,FALSE)))</f>
        <v/>
      </c>
      <c r="X28" s="129"/>
      <c r="Y28">
        <f t="shared" si="13"/>
        <v>24</v>
      </c>
      <c r="Z28" t="str">
        <f t="shared" si="13"/>
        <v/>
      </c>
      <c r="AA28" t="str">
        <f t="shared" si="13"/>
        <v>NO</v>
      </c>
    </row>
    <row r="29" spans="1:27" ht="15.95" customHeight="1">
      <c r="A29" s="136"/>
      <c r="B29" s="73" t="str">
        <f t="shared" si="17"/>
        <v/>
      </c>
      <c r="C29" s="73" t="str">
        <f t="shared" si="18"/>
        <v/>
      </c>
      <c r="D29" s="133" t="str">
        <f t="shared" si="3"/>
        <v/>
      </c>
      <c r="E29" s="278" t="str">
        <f t="shared" si="19"/>
        <v/>
      </c>
      <c r="F29" s="290" t="str">
        <f t="shared" si="20"/>
        <v/>
      </c>
      <c r="G29" s="289" t="str">
        <f t="shared" si="21"/>
        <v/>
      </c>
      <c r="H29" s="127"/>
      <c r="I29">
        <v>25</v>
      </c>
      <c r="J29" t="str">
        <f t="shared" si="7"/>
        <v/>
      </c>
      <c r="K29" t="str">
        <f>IF(AVERIAS!N28="","NO",AVERIAS!N28)</f>
        <v>NO</v>
      </c>
      <c r="N29" s="254" t="str">
        <f t="shared" si="14"/>
        <v/>
      </c>
      <c r="O29" s="254" t="str">
        <f t="shared" si="15"/>
        <v/>
      </c>
      <c r="P29" s="281" t="str">
        <f t="shared" si="16"/>
        <v/>
      </c>
      <c r="Q29" s="254" t="str">
        <f t="shared" si="10"/>
        <v/>
      </c>
      <c r="R29" s="73" t="str">
        <f>IF(ISNA(VLOOKUP(S29,AVERIAS!$N$4:$AU$58,28,FALSE)),"",(VLOOKUP(S29,AVERIAS!$N$4:$AU$58,28,FALSE)))</f>
        <v/>
      </c>
      <c r="S29" s="73" t="str">
        <f t="shared" si="11"/>
        <v/>
      </c>
      <c r="T29" s="133" t="str">
        <f t="shared" si="12"/>
        <v/>
      </c>
      <c r="U29" s="134" t="str">
        <f>IF(ISNA(VLOOKUP(S29,AVERIAS!$N$4:$AT$58,33,FALSE)),"",(VLOOKUP(S29,AVERIAS!$N$4:$AT$58,33,FALSE)))</f>
        <v/>
      </c>
      <c r="V29" s="134" t="str">
        <f>IF(ISNA(VLOOKUP(S29,AVERIAS!$N$4:$AU$58,34,FALSE)),"",(VLOOKUP(S29,AVERIAS!$N$4:$AU$58,34,FALSE)))</f>
        <v/>
      </c>
      <c r="W29" s="146" t="str">
        <f>IF(ISNA(VLOOKUP(S29,AVERIAS!$N$4:$AS$58,32,FALSE)),"",(VLOOKUP(S29,AVERIAS!$N$4:$AS$58,32,FALSE)))</f>
        <v/>
      </c>
      <c r="X29" s="127"/>
      <c r="Y29">
        <f t="shared" si="13"/>
        <v>25</v>
      </c>
      <c r="Z29" t="str">
        <f t="shared" si="13"/>
        <v/>
      </c>
      <c r="AA29" t="str">
        <f t="shared" si="13"/>
        <v>NO</v>
      </c>
    </row>
    <row r="30" spans="1:27" ht="15.95" customHeight="1">
      <c r="A30" s="136"/>
      <c r="B30" s="73" t="str">
        <f t="shared" si="17"/>
        <v/>
      </c>
      <c r="C30" s="73" t="str">
        <f t="shared" si="18"/>
        <v/>
      </c>
      <c r="D30" s="133" t="str">
        <f t="shared" si="3"/>
        <v/>
      </c>
      <c r="E30" s="278" t="str">
        <f t="shared" si="19"/>
        <v/>
      </c>
      <c r="F30" s="290" t="str">
        <f t="shared" si="20"/>
        <v/>
      </c>
      <c r="G30" s="289" t="str">
        <f t="shared" si="21"/>
        <v/>
      </c>
      <c r="H30" s="127"/>
      <c r="I30">
        <v>26</v>
      </c>
      <c r="J30" t="str">
        <f t="shared" si="7"/>
        <v/>
      </c>
      <c r="K30" t="str">
        <f>IF(AVERIAS!N29="","NO",AVERIAS!N29)</f>
        <v>NO</v>
      </c>
      <c r="N30" s="254" t="str">
        <f t="shared" si="14"/>
        <v/>
      </c>
      <c r="O30" s="254" t="str">
        <f t="shared" si="15"/>
        <v/>
      </c>
      <c r="P30" s="281" t="str">
        <f t="shared" si="16"/>
        <v/>
      </c>
      <c r="Q30" s="254" t="str">
        <f t="shared" si="10"/>
        <v/>
      </c>
      <c r="R30" s="73" t="str">
        <f>IF(ISNA(VLOOKUP(S30,AVERIAS!$N$4:$AU$58,28,FALSE)),"",(VLOOKUP(S30,AVERIAS!$N$4:$AU$58,28,FALSE)))</f>
        <v/>
      </c>
      <c r="S30" s="73" t="str">
        <f t="shared" si="11"/>
        <v/>
      </c>
      <c r="T30" s="133" t="str">
        <f t="shared" si="12"/>
        <v/>
      </c>
      <c r="U30" s="134" t="str">
        <f>IF(ISNA(VLOOKUP(S30,AVERIAS!$N$4:$AT$58,33,FALSE)),"",(VLOOKUP(S30,AVERIAS!$N$4:$AT$58,33,FALSE)))</f>
        <v/>
      </c>
      <c r="V30" s="134" t="str">
        <f>IF(ISNA(VLOOKUP(S30,AVERIAS!$N$4:$AU$58,34,FALSE)),"",(VLOOKUP(S30,AVERIAS!$N$4:$AU$58,34,FALSE)))</f>
        <v/>
      </c>
      <c r="W30" s="146" t="str">
        <f>IF(ISNA(VLOOKUP(S30,AVERIAS!$N$4:$AS$58,32,FALSE)),"",(VLOOKUP(S30,AVERIAS!$N$4:$AS$58,32,FALSE)))</f>
        <v/>
      </c>
      <c r="X30" s="127"/>
      <c r="Y30">
        <f t="shared" si="13"/>
        <v>26</v>
      </c>
      <c r="Z30" t="str">
        <f t="shared" si="13"/>
        <v/>
      </c>
      <c r="AA30" t="str">
        <f t="shared" si="13"/>
        <v>NO</v>
      </c>
    </row>
    <row r="31" spans="1:27" ht="15.95" customHeight="1">
      <c r="A31" s="136"/>
      <c r="B31" s="73" t="str">
        <f t="shared" si="17"/>
        <v/>
      </c>
      <c r="C31" s="73" t="str">
        <f t="shared" si="18"/>
        <v/>
      </c>
      <c r="D31" s="133" t="str">
        <f t="shared" si="3"/>
        <v/>
      </c>
      <c r="E31" s="278" t="str">
        <f t="shared" si="19"/>
        <v/>
      </c>
      <c r="F31" s="290" t="str">
        <f t="shared" si="20"/>
        <v/>
      </c>
      <c r="G31" s="289" t="str">
        <f t="shared" si="21"/>
        <v/>
      </c>
      <c r="H31" s="127"/>
      <c r="I31">
        <v>27</v>
      </c>
      <c r="J31" t="str">
        <f t="shared" si="7"/>
        <v/>
      </c>
      <c r="K31" t="str">
        <f>IF(AVERIAS!N30="","NO",AVERIAS!N30)</f>
        <v>NO</v>
      </c>
      <c r="N31" s="254" t="str">
        <f t="shared" si="14"/>
        <v/>
      </c>
      <c r="O31" s="254" t="str">
        <f t="shared" si="15"/>
        <v/>
      </c>
      <c r="P31" s="281" t="str">
        <f t="shared" si="16"/>
        <v/>
      </c>
      <c r="Q31" s="254" t="str">
        <f t="shared" si="10"/>
        <v/>
      </c>
      <c r="R31" s="73" t="str">
        <f>IF(ISNA(VLOOKUP(S31,AVERIAS!$N$4:$AU$58,28,FALSE)),"",(VLOOKUP(S31,AVERIAS!$N$4:$AU$58,28,FALSE)))</f>
        <v/>
      </c>
      <c r="S31" s="73" t="str">
        <f t="shared" si="11"/>
        <v/>
      </c>
      <c r="T31" s="133" t="str">
        <f t="shared" si="12"/>
        <v/>
      </c>
      <c r="U31" s="134" t="str">
        <f>IF(ISNA(VLOOKUP(S31,AVERIAS!$N$4:$AT$58,33,FALSE)),"",(VLOOKUP(S31,AVERIAS!$N$4:$AT$58,33,FALSE)))</f>
        <v/>
      </c>
      <c r="V31" s="134" t="str">
        <f>IF(ISNA(VLOOKUP(S31,AVERIAS!$N$4:$AU$58,34,FALSE)),"",(VLOOKUP(S31,AVERIAS!$N$4:$AU$58,34,FALSE)))</f>
        <v/>
      </c>
      <c r="W31" s="146" t="str">
        <f>IF(ISNA(VLOOKUP(S31,AVERIAS!$N$4:$AS$58,32,FALSE)),"",(VLOOKUP(S31,AVERIAS!$N$4:$AS$58,32,FALSE)))</f>
        <v/>
      </c>
      <c r="X31" s="127"/>
      <c r="Y31">
        <f t="shared" si="13"/>
        <v>27</v>
      </c>
      <c r="Z31" t="str">
        <f t="shared" si="13"/>
        <v/>
      </c>
      <c r="AA31" t="str">
        <f t="shared" si="13"/>
        <v>NO</v>
      </c>
    </row>
    <row r="32" spans="1:27" ht="15.95" customHeight="1">
      <c r="A32" s="136"/>
      <c r="B32" s="73" t="str">
        <f t="shared" si="17"/>
        <v/>
      </c>
      <c r="C32" s="73" t="str">
        <f t="shared" si="18"/>
        <v/>
      </c>
      <c r="D32" s="133" t="str">
        <f t="shared" si="3"/>
        <v/>
      </c>
      <c r="E32" s="278" t="str">
        <f t="shared" si="19"/>
        <v/>
      </c>
      <c r="F32" s="290" t="str">
        <f t="shared" si="20"/>
        <v/>
      </c>
      <c r="G32" s="289" t="str">
        <f t="shared" si="21"/>
        <v/>
      </c>
      <c r="H32" s="127"/>
      <c r="I32">
        <v>28</v>
      </c>
      <c r="J32" t="str">
        <f t="shared" si="7"/>
        <v/>
      </c>
      <c r="K32" t="str">
        <f>IF(AVERIAS!N31="","NO",AVERIAS!N31)</f>
        <v>NO</v>
      </c>
      <c r="N32" s="254" t="str">
        <f t="shared" si="14"/>
        <v/>
      </c>
      <c r="O32" s="254" t="str">
        <f t="shared" si="15"/>
        <v/>
      </c>
      <c r="P32" s="281" t="str">
        <f t="shared" si="16"/>
        <v/>
      </c>
      <c r="Q32" s="254" t="str">
        <f t="shared" si="10"/>
        <v/>
      </c>
      <c r="R32" s="73" t="str">
        <f>IF(ISNA(VLOOKUP(S32,AVERIAS!$N$4:$AU$58,28,FALSE)),"",(VLOOKUP(S32,AVERIAS!$N$4:$AU$58,28,FALSE)))</f>
        <v/>
      </c>
      <c r="S32" s="73" t="str">
        <f t="shared" si="11"/>
        <v/>
      </c>
      <c r="T32" s="133" t="str">
        <f t="shared" si="12"/>
        <v/>
      </c>
      <c r="U32" s="134" t="str">
        <f>IF(ISNA(VLOOKUP(S32,AVERIAS!$N$4:$AT$58,33,FALSE)),"",(VLOOKUP(S32,AVERIAS!$N$4:$AT$58,33,FALSE)))</f>
        <v/>
      </c>
      <c r="V32" s="134" t="str">
        <f>IF(ISNA(VLOOKUP(S32,AVERIAS!$N$4:$AU$58,34,FALSE)),"",(VLOOKUP(S32,AVERIAS!$N$4:$AU$58,34,FALSE)))</f>
        <v/>
      </c>
      <c r="W32" s="146" t="str">
        <f>IF(ISNA(VLOOKUP(S32,AVERIAS!$N$4:$AS$58,32,FALSE)),"",(VLOOKUP(S32,AVERIAS!$N$4:$AS$58,32,FALSE)))</f>
        <v/>
      </c>
      <c r="X32" s="127"/>
      <c r="Y32">
        <f t="shared" si="13"/>
        <v>28</v>
      </c>
      <c r="Z32" t="str">
        <f t="shared" si="13"/>
        <v/>
      </c>
      <c r="AA32" t="str">
        <f t="shared" si="13"/>
        <v>NO</v>
      </c>
    </row>
    <row r="33" spans="1:27" ht="15.95" customHeight="1">
      <c r="A33" s="136"/>
      <c r="B33" s="73" t="str">
        <f t="shared" si="17"/>
        <v/>
      </c>
      <c r="C33" s="73" t="str">
        <f t="shared" si="18"/>
        <v/>
      </c>
      <c r="D33" s="133" t="str">
        <f t="shared" si="3"/>
        <v/>
      </c>
      <c r="E33" s="278" t="str">
        <f t="shared" si="19"/>
        <v/>
      </c>
      <c r="F33" s="290" t="str">
        <f t="shared" si="20"/>
        <v/>
      </c>
      <c r="G33" s="289" t="str">
        <f t="shared" si="21"/>
        <v/>
      </c>
      <c r="H33" s="127"/>
      <c r="I33">
        <v>29</v>
      </c>
      <c r="J33" t="str">
        <f t="shared" si="7"/>
        <v/>
      </c>
      <c r="K33" t="str">
        <f>IF(AVERIAS!N32="","NO",AVERIAS!N32)</f>
        <v>NO</v>
      </c>
      <c r="N33" s="254" t="str">
        <f t="shared" si="14"/>
        <v/>
      </c>
      <c r="O33" s="254" t="str">
        <f t="shared" si="15"/>
        <v/>
      </c>
      <c r="P33" s="281" t="str">
        <f t="shared" si="16"/>
        <v/>
      </c>
      <c r="Q33" s="254" t="str">
        <f t="shared" si="10"/>
        <v/>
      </c>
      <c r="R33" s="73" t="str">
        <f>IF(ISNA(VLOOKUP(S33,AVERIAS!$N$4:$AU$58,28,FALSE)),"",(VLOOKUP(S33,AVERIAS!$N$4:$AU$58,28,FALSE)))</f>
        <v/>
      </c>
      <c r="S33" s="73" t="str">
        <f t="shared" si="11"/>
        <v/>
      </c>
      <c r="T33" s="133" t="str">
        <f t="shared" si="12"/>
        <v/>
      </c>
      <c r="U33" s="134" t="str">
        <f>IF(ISNA(VLOOKUP(S33,AVERIAS!$N$4:$AT$58,33,FALSE)),"",(VLOOKUP(S33,AVERIAS!$N$4:$AT$58,33,FALSE)))</f>
        <v/>
      </c>
      <c r="V33" s="134" t="str">
        <f>IF(ISNA(VLOOKUP(S33,AVERIAS!$N$4:$AU$58,34,FALSE)),"",(VLOOKUP(S33,AVERIAS!$N$4:$AU$58,34,FALSE)))</f>
        <v/>
      </c>
      <c r="W33" s="146" t="str">
        <f>IF(ISNA(VLOOKUP(S33,AVERIAS!$N$4:$AS$58,32,FALSE)),"",(VLOOKUP(S33,AVERIAS!$N$4:$AS$58,32,FALSE)))</f>
        <v/>
      </c>
      <c r="X33" s="127"/>
      <c r="Y33">
        <f t="shared" si="13"/>
        <v>29</v>
      </c>
      <c r="Z33" t="str">
        <f t="shared" si="13"/>
        <v/>
      </c>
      <c r="AA33" t="str">
        <f t="shared" si="13"/>
        <v>NO</v>
      </c>
    </row>
    <row r="34" spans="1:27" ht="15.95" customHeight="1">
      <c r="A34" s="136"/>
      <c r="B34" s="73" t="str">
        <f t="shared" si="17"/>
        <v/>
      </c>
      <c r="C34" s="73" t="str">
        <f t="shared" si="18"/>
        <v/>
      </c>
      <c r="D34" s="133" t="str">
        <f t="shared" si="3"/>
        <v/>
      </c>
      <c r="E34" s="278" t="str">
        <f t="shared" si="19"/>
        <v/>
      </c>
      <c r="F34" s="290" t="str">
        <f t="shared" si="20"/>
        <v/>
      </c>
      <c r="G34" s="289" t="str">
        <f t="shared" si="21"/>
        <v/>
      </c>
      <c r="H34" s="127"/>
      <c r="I34">
        <v>30</v>
      </c>
      <c r="J34" t="str">
        <f t="shared" si="7"/>
        <v/>
      </c>
      <c r="K34" t="str">
        <f>IF(AVERIAS!N33="","NO",AVERIAS!N33)</f>
        <v>NO</v>
      </c>
      <c r="N34" s="254" t="str">
        <f t="shared" si="14"/>
        <v/>
      </c>
      <c r="O34" s="254" t="str">
        <f t="shared" si="15"/>
        <v/>
      </c>
      <c r="P34" s="281" t="str">
        <f t="shared" si="16"/>
        <v/>
      </c>
      <c r="Q34" s="254" t="str">
        <f t="shared" si="10"/>
        <v/>
      </c>
      <c r="R34" s="73" t="str">
        <f>IF(ISNA(VLOOKUP(S34,AVERIAS!$N$4:$AU$58,28,FALSE)),"",(VLOOKUP(S34,AVERIAS!$N$4:$AU$58,28,FALSE)))</f>
        <v/>
      </c>
      <c r="S34" s="73" t="str">
        <f t="shared" si="11"/>
        <v/>
      </c>
      <c r="T34" s="133" t="str">
        <f t="shared" si="12"/>
        <v/>
      </c>
      <c r="U34" s="134" t="str">
        <f>IF(ISNA(VLOOKUP(S34,AVERIAS!$N$4:$AT$58,33,FALSE)),"",(VLOOKUP(S34,AVERIAS!$N$4:$AT$58,33,FALSE)))</f>
        <v/>
      </c>
      <c r="V34" s="134" t="str">
        <f>IF(ISNA(VLOOKUP(S34,AVERIAS!$N$4:$AU$58,34,FALSE)),"",(VLOOKUP(S34,AVERIAS!$N$4:$AU$58,34,FALSE)))</f>
        <v/>
      </c>
      <c r="W34" s="146" t="str">
        <f>IF(ISNA(VLOOKUP(S34,AVERIAS!$N$4:$AS$58,32,FALSE)),"",(VLOOKUP(S34,AVERIAS!$N$4:$AS$58,32,FALSE)))</f>
        <v/>
      </c>
      <c r="X34" s="127"/>
      <c r="Y34">
        <f t="shared" si="13"/>
        <v>30</v>
      </c>
      <c r="Z34" t="str">
        <f t="shared" si="13"/>
        <v/>
      </c>
      <c r="AA34" t="str">
        <f t="shared" si="13"/>
        <v>NO</v>
      </c>
    </row>
    <row r="35" spans="1:27" ht="15.95" customHeight="1">
      <c r="A35" s="136"/>
      <c r="B35" s="73" t="str">
        <f t="shared" si="17"/>
        <v/>
      </c>
      <c r="C35" s="73" t="str">
        <f t="shared" si="18"/>
        <v/>
      </c>
      <c r="D35" s="133" t="str">
        <f t="shared" si="3"/>
        <v/>
      </c>
      <c r="E35" s="278" t="str">
        <f t="shared" si="19"/>
        <v/>
      </c>
      <c r="F35" s="290" t="str">
        <f t="shared" si="20"/>
        <v/>
      </c>
      <c r="G35" s="289" t="str">
        <f t="shared" si="21"/>
        <v/>
      </c>
      <c r="H35" s="127"/>
      <c r="I35">
        <v>31</v>
      </c>
      <c r="J35" t="str">
        <f t="shared" si="7"/>
        <v/>
      </c>
      <c r="K35" t="str">
        <f>IF(AVERIAS!N34="","NO",AVERIAS!N34)</f>
        <v>NO</v>
      </c>
      <c r="N35" s="254" t="str">
        <f t="shared" si="14"/>
        <v/>
      </c>
      <c r="O35" s="254" t="str">
        <f t="shared" si="15"/>
        <v/>
      </c>
      <c r="P35" s="281" t="str">
        <f t="shared" si="16"/>
        <v/>
      </c>
      <c r="Q35" s="254" t="str">
        <f t="shared" si="10"/>
        <v/>
      </c>
      <c r="R35" s="73" t="str">
        <f>IF(ISNA(VLOOKUP(S35,AVERIAS!$N$4:$AU$58,28,FALSE)),"",(VLOOKUP(S35,AVERIAS!$N$4:$AU$58,28,FALSE)))</f>
        <v/>
      </c>
      <c r="S35" s="73" t="str">
        <f t="shared" si="11"/>
        <v/>
      </c>
      <c r="T35" s="133" t="str">
        <f t="shared" si="12"/>
        <v/>
      </c>
      <c r="U35" s="134" t="str">
        <f>IF(ISNA(VLOOKUP(S35,AVERIAS!$N$4:$AT$58,33,FALSE)),"",(VLOOKUP(S35,AVERIAS!$N$4:$AT$58,33,FALSE)))</f>
        <v/>
      </c>
      <c r="V35" s="134" t="str">
        <f>IF(ISNA(VLOOKUP(S35,AVERIAS!$N$4:$AU$58,34,FALSE)),"",(VLOOKUP(S35,AVERIAS!$N$4:$AU$58,34,FALSE)))</f>
        <v/>
      </c>
      <c r="W35" s="146" t="str">
        <f>IF(ISNA(VLOOKUP(S35,AVERIAS!$N$4:$AS$58,32,FALSE)),"",(VLOOKUP(S35,AVERIAS!$N$4:$AS$58,32,FALSE)))</f>
        <v/>
      </c>
      <c r="X35" s="127"/>
      <c r="Y35">
        <f t="shared" si="13"/>
        <v>31</v>
      </c>
      <c r="Z35" t="str">
        <f t="shared" si="13"/>
        <v/>
      </c>
      <c r="AA35" t="str">
        <f t="shared" si="13"/>
        <v>NO</v>
      </c>
    </row>
    <row r="36" spans="1:27" ht="15.95" customHeight="1">
      <c r="A36" s="136"/>
      <c r="B36" s="73" t="str">
        <f t="shared" si="17"/>
        <v/>
      </c>
      <c r="C36" s="73" t="str">
        <f t="shared" si="18"/>
        <v/>
      </c>
      <c r="D36" s="133" t="str">
        <f t="shared" si="3"/>
        <v/>
      </c>
      <c r="E36" s="278" t="str">
        <f t="shared" si="19"/>
        <v/>
      </c>
      <c r="F36" s="290" t="str">
        <f t="shared" si="20"/>
        <v/>
      </c>
      <c r="G36" s="289" t="str">
        <f t="shared" si="21"/>
        <v/>
      </c>
      <c r="H36" s="127"/>
      <c r="I36">
        <v>32</v>
      </c>
      <c r="J36" t="str">
        <f t="shared" si="7"/>
        <v/>
      </c>
      <c r="K36" t="str">
        <f>IF(AVERIAS!N35="","NO",AVERIAS!N35)</f>
        <v>NO</v>
      </c>
      <c r="N36" s="254" t="str">
        <f t="shared" si="14"/>
        <v/>
      </c>
      <c r="O36" s="254" t="str">
        <f t="shared" si="15"/>
        <v/>
      </c>
      <c r="P36" s="281" t="str">
        <f t="shared" si="16"/>
        <v/>
      </c>
      <c r="Q36" s="254" t="str">
        <f t="shared" si="10"/>
        <v/>
      </c>
      <c r="R36" s="73" t="str">
        <f>IF(ISNA(VLOOKUP(S36,AVERIAS!$N$4:$AU$58,28,FALSE)),"",(VLOOKUP(S36,AVERIAS!$N$4:$AU$58,28,FALSE)))</f>
        <v/>
      </c>
      <c r="S36" s="73" t="str">
        <f t="shared" si="11"/>
        <v/>
      </c>
      <c r="T36" s="133" t="str">
        <f t="shared" si="12"/>
        <v/>
      </c>
      <c r="U36" s="134" t="str">
        <f>IF(ISNA(VLOOKUP(S36,AVERIAS!$N$4:$AT$58,33,FALSE)),"",(VLOOKUP(S36,AVERIAS!$N$4:$AT$58,33,FALSE)))</f>
        <v/>
      </c>
      <c r="V36" s="134" t="str">
        <f>IF(ISNA(VLOOKUP(S36,AVERIAS!$N$4:$AU$58,34,FALSE)),"",(VLOOKUP(S36,AVERIAS!$N$4:$AU$58,34,FALSE)))</f>
        <v/>
      </c>
      <c r="W36" s="146" t="str">
        <f>IF(ISNA(VLOOKUP(S36,AVERIAS!$N$4:$AS$58,32,FALSE)),"",(VLOOKUP(S36,AVERIAS!$N$4:$AS$58,32,FALSE)))</f>
        <v/>
      </c>
      <c r="X36" s="127"/>
      <c r="Y36">
        <f t="shared" si="13"/>
        <v>32</v>
      </c>
      <c r="Z36" t="str">
        <f t="shared" si="13"/>
        <v/>
      </c>
      <c r="AA36" t="str">
        <f t="shared" si="13"/>
        <v>NO</v>
      </c>
    </row>
    <row r="37" spans="1:27" ht="15.95" customHeight="1">
      <c r="A37" s="136"/>
      <c r="B37" s="73" t="str">
        <f t="shared" si="17"/>
        <v/>
      </c>
      <c r="C37" s="73" t="str">
        <f t="shared" si="18"/>
        <v/>
      </c>
      <c r="D37" s="133" t="str">
        <f t="shared" si="3"/>
        <v/>
      </c>
      <c r="E37" s="278" t="str">
        <f t="shared" si="19"/>
        <v/>
      </c>
      <c r="F37" s="290" t="str">
        <f t="shared" si="20"/>
        <v/>
      </c>
      <c r="G37" s="289" t="str">
        <f t="shared" si="21"/>
        <v/>
      </c>
      <c r="H37" s="127"/>
      <c r="I37">
        <v>33</v>
      </c>
      <c r="J37" t="str">
        <f t="shared" si="7"/>
        <v/>
      </c>
      <c r="K37" t="str">
        <f>IF(AVERIAS!N36="","NO",AVERIAS!N36)</f>
        <v>NO</v>
      </c>
      <c r="N37" s="254" t="str">
        <f t="shared" si="14"/>
        <v/>
      </c>
      <c r="O37" s="254" t="str">
        <f t="shared" si="15"/>
        <v/>
      </c>
      <c r="P37" s="281" t="str">
        <f t="shared" si="16"/>
        <v/>
      </c>
      <c r="Q37" s="254" t="str">
        <f t="shared" si="10"/>
        <v/>
      </c>
      <c r="R37" s="73" t="str">
        <f>IF(ISNA(VLOOKUP(S37,AVERIAS!$N$4:$AU$58,28,FALSE)),"",(VLOOKUP(S37,AVERIAS!$N$4:$AU$58,28,FALSE)))</f>
        <v/>
      </c>
      <c r="S37" s="73" t="str">
        <f t="shared" si="11"/>
        <v/>
      </c>
      <c r="T37" s="133" t="str">
        <f t="shared" si="12"/>
        <v/>
      </c>
      <c r="U37" s="134" t="str">
        <f>IF(ISNA(VLOOKUP(S37,AVERIAS!$N$4:$AT$58,33,FALSE)),"",(VLOOKUP(S37,AVERIAS!$N$4:$AT$58,33,FALSE)))</f>
        <v/>
      </c>
      <c r="V37" s="134" t="str">
        <f>IF(ISNA(VLOOKUP(S37,AVERIAS!$N$4:$AU$58,34,FALSE)),"",(VLOOKUP(S37,AVERIAS!$N$4:$AU$58,34,FALSE)))</f>
        <v/>
      </c>
      <c r="W37" s="146" t="str">
        <f>IF(ISNA(VLOOKUP(S37,AVERIAS!$N$4:$AS$58,32,FALSE)),"",(VLOOKUP(S37,AVERIAS!$N$4:$AS$58,32,FALSE)))</f>
        <v/>
      </c>
      <c r="X37" s="127"/>
      <c r="Y37">
        <f t="shared" si="13"/>
        <v>33</v>
      </c>
      <c r="Z37" t="str">
        <f t="shared" si="13"/>
        <v/>
      </c>
      <c r="AA37" t="str">
        <f t="shared" si="13"/>
        <v>NO</v>
      </c>
    </row>
    <row r="38" spans="1:27" ht="15.95" customHeight="1">
      <c r="A38" s="136"/>
      <c r="B38" s="73" t="str">
        <f t="shared" si="17"/>
        <v/>
      </c>
      <c r="C38" s="73" t="str">
        <f t="shared" si="18"/>
        <v/>
      </c>
      <c r="D38" s="133" t="str">
        <f t="shared" si="3"/>
        <v/>
      </c>
      <c r="E38" s="278" t="str">
        <f t="shared" si="19"/>
        <v/>
      </c>
      <c r="F38" s="290" t="str">
        <f t="shared" si="20"/>
        <v/>
      </c>
      <c r="G38" s="289" t="str">
        <f t="shared" si="21"/>
        <v/>
      </c>
      <c r="H38" s="127"/>
      <c r="I38">
        <v>34</v>
      </c>
      <c r="J38" t="str">
        <f t="shared" si="7"/>
        <v/>
      </c>
      <c r="K38" t="str">
        <f>IF(AVERIAS!N37="","NO",AVERIAS!N37)</f>
        <v>NO</v>
      </c>
      <c r="N38" s="254" t="str">
        <f t="shared" si="14"/>
        <v/>
      </c>
      <c r="O38" s="254" t="str">
        <f t="shared" si="15"/>
        <v/>
      </c>
      <c r="P38" s="281" t="str">
        <f t="shared" si="16"/>
        <v/>
      </c>
      <c r="Q38" s="254" t="str">
        <f t="shared" si="10"/>
        <v/>
      </c>
      <c r="R38" s="73" t="str">
        <f>IF(ISNA(VLOOKUP(S38,AVERIAS!$N$4:$AU$58,28,FALSE)),"",(VLOOKUP(S38,AVERIAS!$N$4:$AU$58,28,FALSE)))</f>
        <v/>
      </c>
      <c r="S38" s="73" t="str">
        <f t="shared" si="11"/>
        <v/>
      </c>
      <c r="T38" s="133" t="str">
        <f t="shared" si="12"/>
        <v/>
      </c>
      <c r="U38" s="134" t="str">
        <f>IF(ISNA(VLOOKUP(S38,AVERIAS!$N$4:$AT$58,33,FALSE)),"",(VLOOKUP(S38,AVERIAS!$N$4:$AT$58,33,FALSE)))</f>
        <v/>
      </c>
      <c r="V38" s="134" t="str">
        <f>IF(ISNA(VLOOKUP(S38,AVERIAS!$N$4:$AU$58,34,FALSE)),"",(VLOOKUP(S38,AVERIAS!$N$4:$AU$58,34,FALSE)))</f>
        <v/>
      </c>
      <c r="W38" s="146" t="str">
        <f>IF(ISNA(VLOOKUP(S38,AVERIAS!$N$4:$AS$58,32,FALSE)),"",(VLOOKUP(S38,AVERIAS!$N$4:$AS$58,32,FALSE)))</f>
        <v/>
      </c>
      <c r="X38" s="127"/>
      <c r="Y38">
        <f t="shared" si="13"/>
        <v>34</v>
      </c>
      <c r="Z38" t="str">
        <f t="shared" si="13"/>
        <v/>
      </c>
      <c r="AA38" t="str">
        <f t="shared" si="13"/>
        <v>NO</v>
      </c>
    </row>
    <row r="39" spans="1:27" ht="15.95" customHeight="1">
      <c r="A39" s="136"/>
      <c r="B39" s="73" t="str">
        <f t="shared" si="17"/>
        <v/>
      </c>
      <c r="C39" s="73" t="str">
        <f t="shared" si="18"/>
        <v/>
      </c>
      <c r="D39" s="133" t="str">
        <f t="shared" si="3"/>
        <v/>
      </c>
      <c r="E39" s="278" t="str">
        <f t="shared" si="19"/>
        <v/>
      </c>
      <c r="F39" s="290" t="str">
        <f t="shared" si="20"/>
        <v/>
      </c>
      <c r="G39" s="289" t="str">
        <f t="shared" si="21"/>
        <v/>
      </c>
      <c r="H39" s="127"/>
      <c r="I39">
        <v>35</v>
      </c>
      <c r="J39" t="str">
        <f t="shared" si="7"/>
        <v/>
      </c>
      <c r="K39" t="str">
        <f>IF(AVERIAS!N38="","NO",AVERIAS!N38)</f>
        <v>NO</v>
      </c>
      <c r="N39" s="254" t="str">
        <f t="shared" si="14"/>
        <v/>
      </c>
      <c r="O39" s="254" t="str">
        <f t="shared" si="15"/>
        <v/>
      </c>
      <c r="P39" s="281" t="str">
        <f t="shared" si="16"/>
        <v/>
      </c>
      <c r="Q39" s="254" t="str">
        <f t="shared" si="10"/>
        <v/>
      </c>
      <c r="R39" s="73" t="str">
        <f>IF(ISNA(VLOOKUP(S39,AVERIAS!$N$4:$AU$58,28,FALSE)),"",(VLOOKUP(S39,AVERIAS!$N$4:$AU$58,28,FALSE)))</f>
        <v/>
      </c>
      <c r="S39" s="73" t="str">
        <f t="shared" si="11"/>
        <v/>
      </c>
      <c r="T39" s="133" t="str">
        <f t="shared" si="12"/>
        <v/>
      </c>
      <c r="U39" s="134" t="str">
        <f>IF(ISNA(VLOOKUP(S39,AVERIAS!$N$4:$AT$58,33,FALSE)),"",(VLOOKUP(S39,AVERIAS!$N$4:$AT$58,33,FALSE)))</f>
        <v/>
      </c>
      <c r="V39" s="134" t="str">
        <f>IF(ISNA(VLOOKUP(S39,AVERIAS!$N$4:$AU$58,34,FALSE)),"",(VLOOKUP(S39,AVERIAS!$N$4:$AU$58,34,FALSE)))</f>
        <v/>
      </c>
      <c r="W39" s="146" t="str">
        <f>IF(ISNA(VLOOKUP(S39,AVERIAS!$N$4:$AS$58,32,FALSE)),"",(VLOOKUP(S39,AVERIAS!$N$4:$AS$58,32,FALSE)))</f>
        <v/>
      </c>
      <c r="X39" s="127"/>
      <c r="Y39">
        <f t="shared" si="13"/>
        <v>35</v>
      </c>
      <c r="Z39" t="str">
        <f t="shared" si="13"/>
        <v/>
      </c>
      <c r="AA39" t="str">
        <f t="shared" si="13"/>
        <v>NO</v>
      </c>
    </row>
    <row r="40" spans="1:27" ht="15.95" customHeight="1">
      <c r="A40" s="136"/>
      <c r="B40" s="73" t="str">
        <f t="shared" si="17"/>
        <v/>
      </c>
      <c r="C40" s="73" t="str">
        <f t="shared" si="18"/>
        <v/>
      </c>
      <c r="D40" s="133" t="str">
        <f t="shared" si="3"/>
        <v/>
      </c>
      <c r="E40" s="278" t="str">
        <f t="shared" si="19"/>
        <v/>
      </c>
      <c r="F40" s="290" t="str">
        <f t="shared" si="20"/>
        <v/>
      </c>
      <c r="G40" s="289" t="str">
        <f t="shared" si="21"/>
        <v/>
      </c>
      <c r="H40" s="127"/>
      <c r="I40">
        <v>36</v>
      </c>
      <c r="J40" t="str">
        <f t="shared" si="7"/>
        <v/>
      </c>
      <c r="K40" t="str">
        <f>IF(AVERIAS!N39="","NO",AVERIAS!N39)</f>
        <v>NO</v>
      </c>
      <c r="N40" s="254" t="str">
        <f t="shared" si="14"/>
        <v/>
      </c>
      <c r="O40" s="254" t="str">
        <f t="shared" si="15"/>
        <v/>
      </c>
      <c r="P40" s="281" t="str">
        <f t="shared" si="16"/>
        <v/>
      </c>
      <c r="Q40" s="254" t="str">
        <f t="shared" si="10"/>
        <v/>
      </c>
      <c r="R40" s="73" t="str">
        <f>IF(ISNA(VLOOKUP(S40,AVERIAS!$N$4:$AU$58,28,FALSE)),"",(VLOOKUP(S40,AVERIAS!$N$4:$AU$58,28,FALSE)))</f>
        <v/>
      </c>
      <c r="S40" s="73" t="str">
        <f t="shared" si="11"/>
        <v/>
      </c>
      <c r="T40" s="133" t="str">
        <f t="shared" si="12"/>
        <v/>
      </c>
      <c r="U40" s="134" t="str">
        <f>IF(ISNA(VLOOKUP(S40,AVERIAS!$N$4:$AT$58,33,FALSE)),"",(VLOOKUP(S40,AVERIAS!$N$4:$AT$58,33,FALSE)))</f>
        <v/>
      </c>
      <c r="V40" s="134" t="str">
        <f>IF(ISNA(VLOOKUP(S40,AVERIAS!$N$4:$AU$58,34,FALSE)),"",(VLOOKUP(S40,AVERIAS!$N$4:$AU$58,34,FALSE)))</f>
        <v/>
      </c>
      <c r="W40" s="146" t="str">
        <f>IF(ISNA(VLOOKUP(S40,AVERIAS!$N$4:$AS$58,32,FALSE)),"",(VLOOKUP(S40,AVERIAS!$N$4:$AS$58,32,FALSE)))</f>
        <v/>
      </c>
      <c r="X40" s="127"/>
      <c r="Y40">
        <f t="shared" si="13"/>
        <v>36</v>
      </c>
      <c r="Z40" t="str">
        <f t="shared" si="13"/>
        <v/>
      </c>
      <c r="AA40" t="str">
        <f t="shared" si="13"/>
        <v>NO</v>
      </c>
    </row>
    <row r="41" spans="1:27" ht="15.95" customHeight="1">
      <c r="A41" s="136"/>
      <c r="B41" s="73" t="str">
        <f t="shared" si="17"/>
        <v/>
      </c>
      <c r="C41" s="73" t="str">
        <f t="shared" si="18"/>
        <v/>
      </c>
      <c r="D41" s="133" t="str">
        <f t="shared" si="3"/>
        <v/>
      </c>
      <c r="E41" s="278" t="str">
        <f t="shared" si="19"/>
        <v/>
      </c>
      <c r="F41" s="290" t="str">
        <f t="shared" si="20"/>
        <v/>
      </c>
      <c r="G41" s="289" t="str">
        <f t="shared" si="21"/>
        <v/>
      </c>
      <c r="H41" s="127"/>
      <c r="I41">
        <v>37</v>
      </c>
      <c r="J41" t="str">
        <f t="shared" si="7"/>
        <v/>
      </c>
      <c r="K41" t="str">
        <f>IF(AVERIAS!N40="","NO",AVERIAS!N40)</f>
        <v>NO</v>
      </c>
      <c r="N41" s="254" t="str">
        <f t="shared" si="14"/>
        <v/>
      </c>
      <c r="O41" s="254" t="str">
        <f t="shared" si="15"/>
        <v/>
      </c>
      <c r="P41" s="281" t="str">
        <f t="shared" si="16"/>
        <v/>
      </c>
      <c r="Q41" s="254" t="str">
        <f t="shared" si="10"/>
        <v/>
      </c>
      <c r="R41" s="73" t="str">
        <f>IF(ISNA(VLOOKUP(S41,AVERIAS!$N$4:$AU$58,28,FALSE)),"",(VLOOKUP(S41,AVERIAS!$N$4:$AU$58,28,FALSE)))</f>
        <v/>
      </c>
      <c r="S41" s="73" t="str">
        <f t="shared" si="11"/>
        <v/>
      </c>
      <c r="T41" s="133" t="str">
        <f t="shared" si="12"/>
        <v/>
      </c>
      <c r="U41" s="134" t="str">
        <f>IF(ISNA(VLOOKUP(S41,AVERIAS!$N$4:$AT$58,33,FALSE)),"",(VLOOKUP(S41,AVERIAS!$N$4:$AT$58,33,FALSE)))</f>
        <v/>
      </c>
      <c r="V41" s="134" t="str">
        <f>IF(ISNA(VLOOKUP(S41,AVERIAS!$N$4:$AU$58,34,FALSE)),"",(VLOOKUP(S41,AVERIAS!$N$4:$AU$58,34,FALSE)))</f>
        <v/>
      </c>
      <c r="W41" s="146" t="str">
        <f>IF(ISNA(VLOOKUP(S41,AVERIAS!$N$4:$AS$58,32,FALSE)),"",(VLOOKUP(S41,AVERIAS!$N$4:$AS$58,32,FALSE)))</f>
        <v/>
      </c>
      <c r="X41" s="127"/>
      <c r="Y41">
        <f t="shared" si="13"/>
        <v>37</v>
      </c>
      <c r="Z41" t="str">
        <f t="shared" si="13"/>
        <v/>
      </c>
      <c r="AA41" t="str">
        <f t="shared" si="13"/>
        <v>NO</v>
      </c>
    </row>
    <row r="42" spans="1:27" ht="15.95" customHeight="1">
      <c r="A42" s="136"/>
      <c r="B42" s="73" t="str">
        <f t="shared" si="17"/>
        <v/>
      </c>
      <c r="C42" s="73" t="str">
        <f t="shared" si="18"/>
        <v/>
      </c>
      <c r="D42" s="133" t="str">
        <f t="shared" si="3"/>
        <v/>
      </c>
      <c r="E42" s="278" t="str">
        <f t="shared" si="19"/>
        <v/>
      </c>
      <c r="F42" s="290" t="str">
        <f t="shared" si="20"/>
        <v/>
      </c>
      <c r="G42" s="289" t="str">
        <f t="shared" si="21"/>
        <v/>
      </c>
      <c r="H42" s="127"/>
      <c r="I42">
        <v>38</v>
      </c>
      <c r="J42" t="str">
        <f t="shared" si="7"/>
        <v/>
      </c>
      <c r="K42" t="str">
        <f>IF(AVERIAS!N41="","NO",AVERIAS!N41)</f>
        <v>NO</v>
      </c>
      <c r="N42" s="254" t="str">
        <f t="shared" si="14"/>
        <v/>
      </c>
      <c r="O42" s="254" t="str">
        <f t="shared" si="15"/>
        <v/>
      </c>
      <c r="P42" s="281" t="str">
        <f t="shared" si="16"/>
        <v/>
      </c>
      <c r="Q42" s="254" t="str">
        <f t="shared" si="10"/>
        <v/>
      </c>
      <c r="R42" s="73" t="str">
        <f>IF(ISNA(VLOOKUP(S42,AVERIAS!$N$4:$AU$58,28,FALSE)),"",(VLOOKUP(S42,AVERIAS!$N$4:$AU$58,28,FALSE)))</f>
        <v/>
      </c>
      <c r="S42" s="73" t="str">
        <f t="shared" si="11"/>
        <v/>
      </c>
      <c r="T42" s="133" t="str">
        <f t="shared" si="12"/>
        <v/>
      </c>
      <c r="U42" s="134" t="str">
        <f>IF(ISNA(VLOOKUP(S42,AVERIAS!$N$4:$AT$58,33,FALSE)),"",(VLOOKUP(S42,AVERIAS!$N$4:$AT$58,33,FALSE)))</f>
        <v/>
      </c>
      <c r="V42" s="134" t="str">
        <f>IF(ISNA(VLOOKUP(S42,AVERIAS!$N$4:$AU$58,34,FALSE)),"",(VLOOKUP(S42,AVERIAS!$N$4:$AU$58,34,FALSE)))</f>
        <v/>
      </c>
      <c r="W42" s="146" t="str">
        <f>IF(ISNA(VLOOKUP(S42,AVERIAS!$N$4:$AS$58,32,FALSE)),"",(VLOOKUP(S42,AVERIAS!$N$4:$AS$58,32,FALSE)))</f>
        <v/>
      </c>
      <c r="X42" s="127"/>
      <c r="Y42">
        <f t="shared" si="13"/>
        <v>38</v>
      </c>
      <c r="Z42" t="str">
        <f t="shared" si="13"/>
        <v/>
      </c>
      <c r="AA42" t="str">
        <f t="shared" si="13"/>
        <v>NO</v>
      </c>
    </row>
    <row r="43" spans="1:27" ht="15.95" customHeight="1">
      <c r="A43" s="136"/>
      <c r="B43" s="73" t="str">
        <f t="shared" si="17"/>
        <v/>
      </c>
      <c r="C43" s="73" t="str">
        <f t="shared" si="18"/>
        <v/>
      </c>
      <c r="D43" s="133" t="str">
        <f t="shared" si="3"/>
        <v/>
      </c>
      <c r="E43" s="278" t="str">
        <f t="shared" si="19"/>
        <v/>
      </c>
      <c r="F43" s="290" t="str">
        <f t="shared" si="20"/>
        <v/>
      </c>
      <c r="G43" s="289" t="str">
        <f t="shared" si="21"/>
        <v/>
      </c>
      <c r="H43" s="127"/>
      <c r="I43">
        <v>39</v>
      </c>
      <c r="J43" t="str">
        <f t="shared" si="7"/>
        <v/>
      </c>
      <c r="K43" t="str">
        <f>IF(AVERIAS!N42="","NO",AVERIAS!N42)</f>
        <v>NO</v>
      </c>
      <c r="N43" s="254" t="str">
        <f t="shared" si="14"/>
        <v/>
      </c>
      <c r="O43" s="254" t="str">
        <f t="shared" si="15"/>
        <v/>
      </c>
      <c r="P43" s="281" t="str">
        <f t="shared" si="16"/>
        <v/>
      </c>
      <c r="Q43" s="254" t="str">
        <f t="shared" si="10"/>
        <v/>
      </c>
      <c r="R43" s="73" t="str">
        <f>IF(ISNA(VLOOKUP(S43,AVERIAS!$N$4:$AU$58,28,FALSE)),"",(VLOOKUP(S43,AVERIAS!$N$4:$AU$58,28,FALSE)))</f>
        <v/>
      </c>
      <c r="S43" s="73" t="str">
        <f t="shared" si="11"/>
        <v/>
      </c>
      <c r="T43" s="133" t="str">
        <f t="shared" si="12"/>
        <v/>
      </c>
      <c r="U43" s="134" t="str">
        <f>IF(ISNA(VLOOKUP(S43,AVERIAS!$N$4:$AT$58,33,FALSE)),"",(VLOOKUP(S43,AVERIAS!$N$4:$AT$58,33,FALSE)))</f>
        <v/>
      </c>
      <c r="V43" s="134" t="str">
        <f>IF(ISNA(VLOOKUP(S43,AVERIAS!$N$4:$AU$58,34,FALSE)),"",(VLOOKUP(S43,AVERIAS!$N$4:$AU$58,34,FALSE)))</f>
        <v/>
      </c>
      <c r="W43" s="146" t="str">
        <f>IF(ISNA(VLOOKUP(S43,AVERIAS!$N$4:$AS$58,32,FALSE)),"",(VLOOKUP(S43,AVERIAS!$N$4:$AS$58,32,FALSE)))</f>
        <v/>
      </c>
      <c r="X43" s="127"/>
      <c r="Y43">
        <f t="shared" si="13"/>
        <v>39</v>
      </c>
      <c r="Z43" t="str">
        <f t="shared" si="13"/>
        <v/>
      </c>
      <c r="AA43" t="str">
        <f t="shared" si="13"/>
        <v>NO</v>
      </c>
    </row>
    <row r="44" spans="1:27" ht="15.95" customHeight="1">
      <c r="A44" s="136"/>
      <c r="B44" s="73" t="str">
        <f t="shared" si="17"/>
        <v/>
      </c>
      <c r="C44" s="73" t="str">
        <f t="shared" si="18"/>
        <v/>
      </c>
      <c r="D44" s="133" t="str">
        <f t="shared" si="3"/>
        <v/>
      </c>
      <c r="E44" s="278" t="str">
        <f t="shared" si="19"/>
        <v/>
      </c>
      <c r="F44" s="290" t="str">
        <f t="shared" si="20"/>
        <v/>
      </c>
      <c r="G44" s="289" t="str">
        <f t="shared" si="21"/>
        <v/>
      </c>
      <c r="H44" s="127"/>
      <c r="I44">
        <v>40</v>
      </c>
      <c r="J44" t="str">
        <f t="shared" si="7"/>
        <v/>
      </c>
      <c r="K44" t="str">
        <f>IF(AVERIAS!N43="","NO",AVERIAS!N43)</f>
        <v>NO</v>
      </c>
      <c r="N44" s="254" t="str">
        <f t="shared" si="14"/>
        <v/>
      </c>
      <c r="O44" s="254" t="str">
        <f t="shared" si="15"/>
        <v/>
      </c>
      <c r="P44" s="281" t="str">
        <f t="shared" si="16"/>
        <v/>
      </c>
      <c r="Q44" s="254" t="str">
        <f t="shared" si="10"/>
        <v/>
      </c>
      <c r="R44" s="73" t="str">
        <f>IF(ISNA(VLOOKUP(S44,AVERIAS!$N$4:$AU$58,28,FALSE)),"",(VLOOKUP(S44,AVERIAS!$N$4:$AU$58,28,FALSE)))</f>
        <v/>
      </c>
      <c r="S44" s="73" t="str">
        <f t="shared" si="11"/>
        <v/>
      </c>
      <c r="T44" s="133" t="str">
        <f t="shared" si="12"/>
        <v/>
      </c>
      <c r="U44" s="134" t="str">
        <f>IF(ISNA(VLOOKUP(S44,AVERIAS!$N$4:$AT$58,33,FALSE)),"",(VLOOKUP(S44,AVERIAS!$N$4:$AT$58,33,FALSE)))</f>
        <v/>
      </c>
      <c r="V44" s="134" t="str">
        <f>IF(ISNA(VLOOKUP(S44,AVERIAS!$N$4:$AU$58,34,FALSE)),"",(VLOOKUP(S44,AVERIAS!$N$4:$AU$58,34,FALSE)))</f>
        <v/>
      </c>
      <c r="W44" s="146" t="str">
        <f>IF(ISNA(VLOOKUP(S44,AVERIAS!$N$4:$AS$58,32,FALSE)),"",(VLOOKUP(S44,AVERIAS!$N$4:$AS$58,32,FALSE)))</f>
        <v/>
      </c>
      <c r="X44" s="127"/>
      <c r="Y44">
        <f t="shared" si="13"/>
        <v>40</v>
      </c>
      <c r="Z44" t="str">
        <f t="shared" si="13"/>
        <v/>
      </c>
      <c r="AA44" t="str">
        <f t="shared" si="13"/>
        <v>NO</v>
      </c>
    </row>
    <row r="45" spans="1:27" ht="15.95" customHeight="1">
      <c r="A45" s="136"/>
      <c r="B45" s="73" t="str">
        <f t="shared" si="17"/>
        <v/>
      </c>
      <c r="C45" s="73" t="str">
        <f t="shared" si="18"/>
        <v/>
      </c>
      <c r="D45" s="133" t="str">
        <f t="shared" si="3"/>
        <v/>
      </c>
      <c r="E45" s="278" t="str">
        <f t="shared" si="19"/>
        <v/>
      </c>
      <c r="F45" s="290" t="str">
        <f t="shared" si="20"/>
        <v/>
      </c>
      <c r="G45" s="289" t="str">
        <f t="shared" si="21"/>
        <v/>
      </c>
      <c r="H45" s="127"/>
      <c r="I45">
        <v>41</v>
      </c>
      <c r="J45" t="str">
        <f t="shared" si="7"/>
        <v/>
      </c>
      <c r="K45" t="str">
        <f>IF(AVERIAS!N44="","NO",AVERIAS!N44)</f>
        <v>NO</v>
      </c>
      <c r="N45" s="254" t="str">
        <f t="shared" si="14"/>
        <v/>
      </c>
      <c r="O45" s="254" t="str">
        <f t="shared" si="15"/>
        <v/>
      </c>
      <c r="P45" s="281" t="str">
        <f t="shared" si="16"/>
        <v/>
      </c>
      <c r="Q45" s="254" t="str">
        <f t="shared" si="10"/>
        <v/>
      </c>
      <c r="R45" s="73" t="str">
        <f>IF(ISNA(VLOOKUP(S45,AVERIAS!$N$4:$AU$58,28,FALSE)),"",(VLOOKUP(S45,AVERIAS!$N$4:$AU$58,28,FALSE)))</f>
        <v/>
      </c>
      <c r="S45" s="73" t="str">
        <f t="shared" si="11"/>
        <v/>
      </c>
      <c r="T45" s="133" t="str">
        <f t="shared" si="12"/>
        <v/>
      </c>
      <c r="U45" s="134" t="str">
        <f>IF(ISNA(VLOOKUP(S45,AVERIAS!$N$4:$AT$58,33,FALSE)),"",(VLOOKUP(S45,AVERIAS!$N$4:$AT$58,33,FALSE)))</f>
        <v/>
      </c>
      <c r="V45" s="134" t="str">
        <f>IF(ISNA(VLOOKUP(S45,AVERIAS!$N$4:$AU$58,34,FALSE)),"",(VLOOKUP(S45,AVERIAS!$N$4:$AU$58,34,FALSE)))</f>
        <v/>
      </c>
      <c r="W45" s="146" t="str">
        <f>IF(ISNA(VLOOKUP(S45,AVERIAS!$N$4:$AS$58,32,FALSE)),"",(VLOOKUP(S45,AVERIAS!$N$4:$AS$58,32,FALSE)))</f>
        <v/>
      </c>
      <c r="X45" s="127"/>
      <c r="Y45">
        <f t="shared" si="13"/>
        <v>41</v>
      </c>
      <c r="Z45" t="str">
        <f t="shared" si="13"/>
        <v/>
      </c>
      <c r="AA45" t="str">
        <f t="shared" si="13"/>
        <v>NO</v>
      </c>
    </row>
    <row r="46" spans="1:27" ht="15.95" customHeight="1">
      <c r="A46" s="136"/>
      <c r="B46" s="73" t="str">
        <f t="shared" si="17"/>
        <v/>
      </c>
      <c r="C46" s="73" t="str">
        <f t="shared" si="18"/>
        <v/>
      </c>
      <c r="D46" s="133" t="str">
        <f t="shared" si="3"/>
        <v/>
      </c>
      <c r="E46" s="278" t="str">
        <f t="shared" si="19"/>
        <v/>
      </c>
      <c r="F46" s="290" t="str">
        <f t="shared" si="20"/>
        <v/>
      </c>
      <c r="G46" s="289" t="str">
        <f t="shared" si="21"/>
        <v/>
      </c>
      <c r="H46" s="127"/>
      <c r="I46">
        <v>42</v>
      </c>
      <c r="J46" t="str">
        <f t="shared" si="7"/>
        <v/>
      </c>
      <c r="K46" t="str">
        <f>IF(AVERIAS!N45="","NO",AVERIAS!N45)</f>
        <v>NO</v>
      </c>
      <c r="N46" s="254" t="str">
        <f t="shared" si="14"/>
        <v/>
      </c>
      <c r="O46" s="254" t="str">
        <f t="shared" si="15"/>
        <v/>
      </c>
      <c r="P46" s="281" t="str">
        <f t="shared" si="16"/>
        <v/>
      </c>
      <c r="Q46" s="254" t="str">
        <f t="shared" si="10"/>
        <v/>
      </c>
      <c r="R46" s="73" t="str">
        <f>IF(ISNA(VLOOKUP(S46,AVERIAS!$N$4:$AU$58,28,FALSE)),"",(VLOOKUP(S46,AVERIAS!$N$4:$AU$58,28,FALSE)))</f>
        <v/>
      </c>
      <c r="S46" s="73" t="str">
        <f t="shared" si="11"/>
        <v/>
      </c>
      <c r="T46" s="133" t="str">
        <f t="shared" si="12"/>
        <v/>
      </c>
      <c r="U46" s="134" t="str">
        <f>IF(ISNA(VLOOKUP(S46,AVERIAS!$N$4:$AT$58,33,FALSE)),"",(VLOOKUP(S46,AVERIAS!$N$4:$AT$58,33,FALSE)))</f>
        <v/>
      </c>
      <c r="V46" s="134" t="str">
        <f>IF(ISNA(VLOOKUP(S46,AVERIAS!$N$4:$AU$58,34,FALSE)),"",(VLOOKUP(S46,AVERIAS!$N$4:$AU$58,34,FALSE)))</f>
        <v/>
      </c>
      <c r="W46" s="146" t="str">
        <f>IF(ISNA(VLOOKUP(S46,AVERIAS!$N$4:$AS$58,32,FALSE)),"",(VLOOKUP(S46,AVERIAS!$N$4:$AS$58,32,FALSE)))</f>
        <v/>
      </c>
      <c r="X46" s="127"/>
      <c r="Y46">
        <f t="shared" si="13"/>
        <v>42</v>
      </c>
      <c r="Z46" t="str">
        <f t="shared" si="13"/>
        <v/>
      </c>
      <c r="AA46" t="str">
        <f t="shared" si="13"/>
        <v>NO</v>
      </c>
    </row>
    <row r="47" spans="1:27" ht="15.95" customHeight="1">
      <c r="A47" s="136"/>
      <c r="B47" s="73" t="str">
        <f t="shared" si="17"/>
        <v/>
      </c>
      <c r="C47" s="73" t="str">
        <f t="shared" si="18"/>
        <v/>
      </c>
      <c r="D47" s="133" t="str">
        <f t="shared" si="3"/>
        <v/>
      </c>
      <c r="E47" s="278" t="str">
        <f t="shared" si="19"/>
        <v/>
      </c>
      <c r="F47" s="290" t="str">
        <f t="shared" si="20"/>
        <v/>
      </c>
      <c r="G47" s="289" t="str">
        <f t="shared" si="21"/>
        <v/>
      </c>
      <c r="H47" s="127"/>
      <c r="I47">
        <v>43</v>
      </c>
      <c r="J47" t="str">
        <f t="shared" si="7"/>
        <v/>
      </c>
      <c r="K47" t="str">
        <f>IF(AVERIAS!N46="","NO",AVERIAS!N46)</f>
        <v>NO</v>
      </c>
      <c r="N47" s="254" t="str">
        <f t="shared" si="14"/>
        <v/>
      </c>
      <c r="O47" s="254" t="str">
        <f t="shared" si="15"/>
        <v/>
      </c>
      <c r="P47" s="281" t="str">
        <f t="shared" si="16"/>
        <v/>
      </c>
      <c r="Q47" s="254" t="str">
        <f t="shared" si="10"/>
        <v/>
      </c>
      <c r="R47" s="73" t="str">
        <f>IF(ISNA(VLOOKUP(S47,AVERIAS!$N$4:$AU$58,28,FALSE)),"",(VLOOKUP(S47,AVERIAS!$N$4:$AU$58,28,FALSE)))</f>
        <v/>
      </c>
      <c r="S47" s="73" t="str">
        <f t="shared" si="11"/>
        <v/>
      </c>
      <c r="T47" s="133" t="str">
        <f t="shared" si="12"/>
        <v/>
      </c>
      <c r="U47" s="134" t="str">
        <f>IF(ISNA(VLOOKUP(S47,AVERIAS!$N$4:$AT$58,33,FALSE)),"",(VLOOKUP(S47,AVERIAS!$N$4:$AT$58,33,FALSE)))</f>
        <v/>
      </c>
      <c r="V47" s="134" t="str">
        <f>IF(ISNA(VLOOKUP(S47,AVERIAS!$N$4:$AU$58,34,FALSE)),"",(VLOOKUP(S47,AVERIAS!$N$4:$AU$58,34,FALSE)))</f>
        <v/>
      </c>
      <c r="W47" s="146" t="str">
        <f>IF(ISNA(VLOOKUP(S47,AVERIAS!$N$4:$AS$58,32,FALSE)),"",(VLOOKUP(S47,AVERIAS!$N$4:$AS$58,32,FALSE)))</f>
        <v/>
      </c>
      <c r="X47" s="127"/>
      <c r="Y47">
        <f t="shared" si="13"/>
        <v>43</v>
      </c>
      <c r="Z47" t="str">
        <f t="shared" si="13"/>
        <v/>
      </c>
      <c r="AA47" t="str">
        <f t="shared" si="13"/>
        <v>NO</v>
      </c>
    </row>
    <row r="48" spans="1:27" ht="15.95" customHeight="1">
      <c r="A48" s="136"/>
      <c r="B48" s="73" t="str">
        <f t="shared" si="17"/>
        <v/>
      </c>
      <c r="C48" s="73" t="str">
        <f t="shared" si="18"/>
        <v/>
      </c>
      <c r="D48" s="133" t="str">
        <f t="shared" si="3"/>
        <v/>
      </c>
      <c r="E48" s="278" t="str">
        <f t="shared" si="19"/>
        <v/>
      </c>
      <c r="F48" s="290" t="str">
        <f t="shared" si="20"/>
        <v/>
      </c>
      <c r="G48" s="289" t="str">
        <f t="shared" si="21"/>
        <v/>
      </c>
      <c r="H48" s="127"/>
      <c r="I48">
        <v>44</v>
      </c>
      <c r="J48" t="str">
        <f t="shared" si="7"/>
        <v/>
      </c>
      <c r="K48" t="str">
        <f>IF(AVERIAS!N47="","NO",AVERIAS!N47)</f>
        <v>NO</v>
      </c>
      <c r="N48" s="254" t="str">
        <f t="shared" si="14"/>
        <v/>
      </c>
      <c r="O48" s="254" t="str">
        <f t="shared" si="15"/>
        <v/>
      </c>
      <c r="P48" s="281" t="str">
        <f t="shared" si="16"/>
        <v/>
      </c>
      <c r="Q48" s="254" t="str">
        <f t="shared" si="10"/>
        <v/>
      </c>
      <c r="R48" s="73" t="str">
        <f>IF(ISNA(VLOOKUP(S48,AVERIAS!$N$4:$AU$58,28,FALSE)),"",(VLOOKUP(S48,AVERIAS!$N$4:$AU$58,28,FALSE)))</f>
        <v/>
      </c>
      <c r="S48" s="73" t="str">
        <f t="shared" si="11"/>
        <v/>
      </c>
      <c r="T48" s="133" t="str">
        <f t="shared" si="12"/>
        <v/>
      </c>
      <c r="U48" s="134" t="str">
        <f>IF(ISNA(VLOOKUP(S48,AVERIAS!$N$4:$AT$58,33,FALSE)),"",(VLOOKUP(S48,AVERIAS!$N$4:$AT$58,33,FALSE)))</f>
        <v/>
      </c>
      <c r="V48" s="134" t="str">
        <f>IF(ISNA(VLOOKUP(S48,AVERIAS!$N$4:$AU$58,34,FALSE)),"",(VLOOKUP(S48,AVERIAS!$N$4:$AU$58,34,FALSE)))</f>
        <v/>
      </c>
      <c r="W48" s="146" t="str">
        <f>IF(ISNA(VLOOKUP(S48,AVERIAS!$N$4:$AS$58,32,FALSE)),"",(VLOOKUP(S48,AVERIAS!$N$4:$AS$58,32,FALSE)))</f>
        <v/>
      </c>
      <c r="X48" s="127"/>
      <c r="Y48">
        <f t="shared" si="13"/>
        <v>44</v>
      </c>
      <c r="Z48" t="str">
        <f t="shared" si="13"/>
        <v/>
      </c>
      <c r="AA48" t="str">
        <f t="shared" si="13"/>
        <v>NO</v>
      </c>
    </row>
    <row r="49" spans="1:27" ht="15.95" customHeight="1">
      <c r="A49" s="136"/>
      <c r="B49" s="73" t="str">
        <f t="shared" si="17"/>
        <v/>
      </c>
      <c r="C49" s="73" t="str">
        <f t="shared" si="18"/>
        <v/>
      </c>
      <c r="D49" s="133" t="str">
        <f t="shared" si="3"/>
        <v/>
      </c>
      <c r="E49" s="278" t="str">
        <f t="shared" si="19"/>
        <v/>
      </c>
      <c r="F49" s="290" t="str">
        <f t="shared" si="20"/>
        <v/>
      </c>
      <c r="G49" s="289" t="str">
        <f t="shared" si="21"/>
        <v/>
      </c>
      <c r="H49" s="127"/>
      <c r="I49">
        <v>45</v>
      </c>
      <c r="J49" t="str">
        <f t="shared" si="7"/>
        <v/>
      </c>
      <c r="K49" t="str">
        <f>IF(AVERIAS!N48="","NO",AVERIAS!N48)</f>
        <v>NO</v>
      </c>
      <c r="N49" s="254" t="str">
        <f t="shared" si="14"/>
        <v/>
      </c>
      <c r="O49" s="254" t="str">
        <f t="shared" si="15"/>
        <v/>
      </c>
      <c r="P49" s="281" t="str">
        <f t="shared" si="16"/>
        <v/>
      </c>
      <c r="Q49" s="254" t="str">
        <f t="shared" si="10"/>
        <v/>
      </c>
      <c r="R49" s="73" t="str">
        <f>IF(ISNA(VLOOKUP(S49,AVERIAS!$N$4:$AU$58,28,FALSE)),"",(VLOOKUP(S49,AVERIAS!$N$4:$AU$58,28,FALSE)))</f>
        <v/>
      </c>
      <c r="S49" s="73" t="str">
        <f t="shared" si="11"/>
        <v/>
      </c>
      <c r="T49" s="133" t="str">
        <f t="shared" si="12"/>
        <v/>
      </c>
      <c r="U49" s="134" t="str">
        <f>IF(ISNA(VLOOKUP(S49,AVERIAS!$N$4:$AT$58,33,FALSE)),"",(VLOOKUP(S49,AVERIAS!$N$4:$AT$58,33,FALSE)))</f>
        <v/>
      </c>
      <c r="V49" s="134" t="str">
        <f>IF(ISNA(VLOOKUP(S49,AVERIAS!$N$4:$AU$58,34,FALSE)),"",(VLOOKUP(S49,AVERIAS!$N$4:$AU$58,34,FALSE)))</f>
        <v/>
      </c>
      <c r="W49" s="146" t="str">
        <f>IF(ISNA(VLOOKUP(S49,AVERIAS!$N$4:$AS$58,32,FALSE)),"",(VLOOKUP(S49,AVERIAS!$N$4:$AS$58,32,FALSE)))</f>
        <v/>
      </c>
      <c r="X49" s="127"/>
      <c r="Y49">
        <f t="shared" si="13"/>
        <v>45</v>
      </c>
      <c r="Z49" t="str">
        <f t="shared" si="13"/>
        <v/>
      </c>
      <c r="AA49" t="str">
        <f t="shared" si="13"/>
        <v>NO</v>
      </c>
    </row>
    <row r="50" spans="1:27" ht="15.95" customHeight="1">
      <c r="A50" s="136"/>
      <c r="B50" s="73" t="str">
        <f t="shared" si="17"/>
        <v/>
      </c>
      <c r="C50" s="73" t="str">
        <f t="shared" si="18"/>
        <v/>
      </c>
      <c r="D50" s="133" t="str">
        <f t="shared" si="3"/>
        <v/>
      </c>
      <c r="E50" s="278" t="str">
        <f t="shared" si="19"/>
        <v/>
      </c>
      <c r="F50" s="290" t="str">
        <f t="shared" si="20"/>
        <v/>
      </c>
      <c r="G50" s="289" t="str">
        <f t="shared" si="21"/>
        <v/>
      </c>
      <c r="H50" s="127"/>
      <c r="I50">
        <v>46</v>
      </c>
      <c r="J50" t="str">
        <f t="shared" si="7"/>
        <v/>
      </c>
      <c r="K50" t="str">
        <f>IF(AVERIAS!N49="","NO",AVERIAS!N49)</f>
        <v>NO</v>
      </c>
      <c r="N50" s="254" t="str">
        <f t="shared" si="14"/>
        <v/>
      </c>
      <c r="O50" s="254" t="str">
        <f t="shared" si="15"/>
        <v/>
      </c>
      <c r="P50" s="281" t="str">
        <f t="shared" si="16"/>
        <v/>
      </c>
      <c r="Q50" s="254" t="str">
        <f t="shared" si="10"/>
        <v/>
      </c>
      <c r="R50" s="73" t="str">
        <f>IF(ISNA(VLOOKUP(S50,AVERIAS!$N$4:$AU$58,28,FALSE)),"",(VLOOKUP(S50,AVERIAS!$N$4:$AU$58,28,FALSE)))</f>
        <v/>
      </c>
      <c r="S50" s="73" t="str">
        <f t="shared" si="11"/>
        <v/>
      </c>
      <c r="T50" s="133" t="str">
        <f t="shared" si="12"/>
        <v/>
      </c>
      <c r="U50" s="134" t="str">
        <f>IF(ISNA(VLOOKUP(S50,AVERIAS!$N$4:$AT$58,33,FALSE)),"",(VLOOKUP(S50,AVERIAS!$N$4:$AT$58,33,FALSE)))</f>
        <v/>
      </c>
      <c r="V50" s="134" t="str">
        <f>IF(ISNA(VLOOKUP(S50,AVERIAS!$N$4:$AU$58,34,FALSE)),"",(VLOOKUP(S50,AVERIAS!$N$4:$AU$58,34,FALSE)))</f>
        <v/>
      </c>
      <c r="W50" s="146" t="str">
        <f>IF(ISNA(VLOOKUP(S50,AVERIAS!$N$4:$AS$58,32,FALSE)),"",(VLOOKUP(S50,AVERIAS!$N$4:$AS$58,32,FALSE)))</f>
        <v/>
      </c>
      <c r="X50" s="127"/>
      <c r="Y50">
        <f t="shared" si="13"/>
        <v>46</v>
      </c>
      <c r="Z50" t="str">
        <f t="shared" si="13"/>
        <v/>
      </c>
      <c r="AA50" t="str">
        <f t="shared" si="13"/>
        <v>NO</v>
      </c>
    </row>
    <row r="51" spans="1:27" ht="15.95" customHeight="1">
      <c r="A51" s="136"/>
      <c r="B51" s="73" t="str">
        <f t="shared" si="17"/>
        <v/>
      </c>
      <c r="C51" s="73" t="str">
        <f t="shared" si="18"/>
        <v/>
      </c>
      <c r="D51" s="133" t="str">
        <f t="shared" si="3"/>
        <v/>
      </c>
      <c r="E51" s="278" t="str">
        <f t="shared" si="19"/>
        <v/>
      </c>
      <c r="F51" s="290" t="str">
        <f t="shared" si="20"/>
        <v/>
      </c>
      <c r="G51" s="289" t="str">
        <f t="shared" si="21"/>
        <v/>
      </c>
      <c r="H51" s="127"/>
      <c r="I51">
        <v>47</v>
      </c>
      <c r="J51" t="str">
        <f t="shared" si="7"/>
        <v/>
      </c>
      <c r="K51" t="str">
        <f>IF(AVERIAS!N50="","NO",AVERIAS!N50)</f>
        <v>NO</v>
      </c>
      <c r="N51" s="254" t="str">
        <f t="shared" si="14"/>
        <v/>
      </c>
      <c r="O51" s="254" t="str">
        <f t="shared" si="15"/>
        <v/>
      </c>
      <c r="P51" s="281" t="str">
        <f t="shared" si="16"/>
        <v/>
      </c>
      <c r="Q51" s="254" t="str">
        <f t="shared" si="10"/>
        <v/>
      </c>
      <c r="R51" s="73" t="str">
        <f>IF(ISNA(VLOOKUP(S51,AVERIAS!$N$4:$AU$58,28,FALSE)),"",(VLOOKUP(S51,AVERIAS!$N$4:$AU$58,28,FALSE)))</f>
        <v/>
      </c>
      <c r="S51" s="73" t="str">
        <f t="shared" si="11"/>
        <v/>
      </c>
      <c r="T51" s="133" t="str">
        <f t="shared" si="12"/>
        <v/>
      </c>
      <c r="U51" s="134" t="str">
        <f>IF(ISNA(VLOOKUP(S51,AVERIAS!$N$4:$AT$58,33,FALSE)),"",(VLOOKUP(S51,AVERIAS!$N$4:$AT$58,33,FALSE)))</f>
        <v/>
      </c>
      <c r="V51" s="134" t="str">
        <f>IF(ISNA(VLOOKUP(S51,AVERIAS!$N$4:$AU$58,34,FALSE)),"",(VLOOKUP(S51,AVERIAS!$N$4:$AU$58,34,FALSE)))</f>
        <v/>
      </c>
      <c r="W51" s="146" t="str">
        <f>IF(ISNA(VLOOKUP(S51,AVERIAS!$N$4:$AS$58,32,FALSE)),"",(VLOOKUP(S51,AVERIAS!$N$4:$AS$58,32,FALSE)))</f>
        <v/>
      </c>
      <c r="X51" s="127"/>
      <c r="Y51">
        <f t="shared" si="13"/>
        <v>47</v>
      </c>
      <c r="Z51" t="str">
        <f t="shared" si="13"/>
        <v/>
      </c>
      <c r="AA51" t="str">
        <f t="shared" si="13"/>
        <v>NO</v>
      </c>
    </row>
    <row r="52" spans="1:27" ht="20.100000000000001" customHeight="1">
      <c r="A52" s="136"/>
      <c r="B52" s="130"/>
      <c r="C52" s="130"/>
      <c r="D52" s="130"/>
      <c r="E52" s="130"/>
      <c r="F52" s="130"/>
      <c r="G52" s="130"/>
      <c r="H52" s="127"/>
      <c r="I52">
        <v>48</v>
      </c>
      <c r="J52" t="str">
        <f t="shared" si="7"/>
        <v/>
      </c>
      <c r="K52" t="str">
        <f>IF(AVERIAS!N51="","NO",AVERIAS!N51)</f>
        <v>NO</v>
      </c>
      <c r="N52" s="149"/>
      <c r="O52" s="149"/>
      <c r="P52" s="149"/>
      <c r="Q52" s="149"/>
      <c r="X52" s="127"/>
      <c r="Y52">
        <f t="shared" si="13"/>
        <v>48</v>
      </c>
      <c r="Z52" t="str">
        <f t="shared" si="13"/>
        <v/>
      </c>
      <c r="AA52" t="str">
        <f t="shared" si="13"/>
        <v>NO</v>
      </c>
    </row>
    <row r="53" spans="1:27">
      <c r="I53">
        <v>49</v>
      </c>
      <c r="J53" t="str">
        <f t="shared" si="7"/>
        <v/>
      </c>
      <c r="K53" t="str">
        <f>IF(AVERIAS!N52="","NO",AVERIAS!N52)</f>
        <v>NO</v>
      </c>
      <c r="N53" s="149"/>
      <c r="O53" s="149"/>
      <c r="P53" s="149"/>
      <c r="Q53" s="149"/>
      <c r="X53" s="71"/>
      <c r="Y53">
        <f t="shared" si="13"/>
        <v>49</v>
      </c>
      <c r="Z53" t="str">
        <f t="shared" si="13"/>
        <v/>
      </c>
      <c r="AA53" t="str">
        <f t="shared" si="13"/>
        <v>NO</v>
      </c>
    </row>
    <row r="54" spans="1:27">
      <c r="I54">
        <v>50</v>
      </c>
      <c r="J54" t="str">
        <f t="shared" si="7"/>
        <v/>
      </c>
      <c r="K54" t="str">
        <f>IF(AVERIAS!N53="","NO",AVERIAS!N53)</f>
        <v>NO</v>
      </c>
      <c r="N54" s="149"/>
      <c r="O54" s="149"/>
      <c r="P54" s="149"/>
      <c r="Q54" s="149"/>
      <c r="X54" s="71"/>
      <c r="Y54">
        <f t="shared" si="13"/>
        <v>50</v>
      </c>
      <c r="Z54" t="str">
        <f t="shared" si="13"/>
        <v/>
      </c>
      <c r="AA54" t="str">
        <f t="shared" si="13"/>
        <v>NO</v>
      </c>
    </row>
    <row r="55" spans="1:27">
      <c r="I55">
        <v>51</v>
      </c>
      <c r="J55" t="str">
        <f t="shared" si="7"/>
        <v/>
      </c>
      <c r="K55" t="str">
        <f>IF(AVERIAS!N54="","NO",AVERIAS!N54)</f>
        <v>NO</v>
      </c>
      <c r="N55" s="149"/>
      <c r="O55" s="149"/>
      <c r="P55" s="149"/>
      <c r="Q55" s="149"/>
      <c r="X55" s="71"/>
      <c r="Y55">
        <f t="shared" si="13"/>
        <v>51</v>
      </c>
      <c r="Z55" t="str">
        <f t="shared" si="13"/>
        <v/>
      </c>
      <c r="AA55" t="str">
        <f t="shared" si="13"/>
        <v>NO</v>
      </c>
    </row>
    <row r="56" spans="1:27">
      <c r="I56">
        <v>52</v>
      </c>
      <c r="J56" t="str">
        <f t="shared" si="7"/>
        <v/>
      </c>
      <c r="K56" t="str">
        <f>IF(AVERIAS!N55="","NO",AVERIAS!N55)</f>
        <v>NO</v>
      </c>
      <c r="X56" s="71"/>
      <c r="Y56">
        <f t="shared" si="13"/>
        <v>52</v>
      </c>
      <c r="Z56" t="str">
        <f t="shared" si="13"/>
        <v/>
      </c>
      <c r="AA56" t="str">
        <f t="shared" si="13"/>
        <v>NO</v>
      </c>
    </row>
    <row r="57" spans="1:27">
      <c r="I57">
        <v>53</v>
      </c>
      <c r="J57" t="str">
        <f t="shared" si="7"/>
        <v/>
      </c>
      <c r="K57" t="str">
        <f>IF(AVERIAS!N56="","NO",AVERIAS!N56)</f>
        <v>NO</v>
      </c>
      <c r="X57" s="71"/>
      <c r="Y57">
        <f t="shared" si="13"/>
        <v>53</v>
      </c>
      <c r="Z57" t="str">
        <f t="shared" si="13"/>
        <v/>
      </c>
      <c r="AA57" t="str">
        <f t="shared" si="13"/>
        <v>NO</v>
      </c>
    </row>
    <row r="58" spans="1:27">
      <c r="I58">
        <v>54</v>
      </c>
      <c r="J58" t="str">
        <f t="shared" si="7"/>
        <v/>
      </c>
      <c r="K58" t="str">
        <f>IF(AVERIAS!N57="","NO",AVERIAS!N57)</f>
        <v>NO</v>
      </c>
      <c r="X58" s="71"/>
      <c r="Y58">
        <f t="shared" si="13"/>
        <v>54</v>
      </c>
      <c r="Z58" t="str">
        <f t="shared" si="13"/>
        <v/>
      </c>
      <c r="AA58" t="str">
        <f t="shared" si="13"/>
        <v>NO</v>
      </c>
    </row>
    <row r="59" spans="1:27">
      <c r="I59">
        <v>55</v>
      </c>
      <c r="J59" t="str">
        <f t="shared" si="7"/>
        <v/>
      </c>
      <c r="K59" t="str">
        <f>IF(AVERIAS!N58="","NO",AVERIAS!N58)</f>
        <v>NO</v>
      </c>
      <c r="X59" s="71"/>
      <c r="Y59">
        <f t="shared" si="13"/>
        <v>55</v>
      </c>
      <c r="Z59" t="str">
        <f t="shared" si="13"/>
        <v/>
      </c>
      <c r="AA59" t="str">
        <f t="shared" si="13"/>
        <v>NO</v>
      </c>
    </row>
  </sheetData>
  <sheetProtection password="A667" sheet="1" objects="1" scenarios="1" selectLockedCells="1" selectUnlockedCells="1"/>
  <mergeCells count="5">
    <mergeCell ref="T4:V4"/>
    <mergeCell ref="B1:G1"/>
    <mergeCell ref="D4:F4"/>
    <mergeCell ref="B2:C2"/>
    <mergeCell ref="D2:F2"/>
  </mergeCells>
  <phoneticPr fontId="3" type="noConversion"/>
  <conditionalFormatting sqref="B21:G51">
    <cfRule type="cellIs" dxfId="59" priority="1" stopIfTrue="1" operator="equal">
      <formula>""</formula>
    </cfRule>
  </conditionalFormatting>
  <pageMargins left="0.75" right="0.75" top="1" bottom="1" header="0" footer="0"/>
  <pageSetup paperSize="9" scale="91" orientation="portrait" copies="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X101"/>
  <sheetViews>
    <sheetView workbookViewId="0">
      <selection activeCell="A5" sqref="A5"/>
    </sheetView>
  </sheetViews>
  <sheetFormatPr baseColWidth="10" defaultRowHeight="15"/>
  <cols>
    <col min="1" max="1" width="14.7109375" style="298" customWidth="1"/>
    <col min="2" max="2" width="6" style="298" customWidth="1"/>
    <col min="3" max="3" width="5.28515625" style="298" customWidth="1"/>
    <col min="4" max="4" width="7" style="298" customWidth="1"/>
    <col min="5" max="5" width="5.140625" style="298" customWidth="1"/>
    <col min="6" max="11" width="7" style="298" customWidth="1"/>
    <col min="12" max="12" width="33" style="298" customWidth="1"/>
    <col min="13" max="13" width="6.5703125" style="298" customWidth="1"/>
    <col min="14" max="14" width="26.7109375" style="298" customWidth="1"/>
    <col min="17" max="18" width="11.42578125" style="149" customWidth="1"/>
    <col min="24" max="24" width="22.42578125" customWidth="1"/>
  </cols>
  <sheetData>
    <row r="1" spans="1:24">
      <c r="A1" s="297"/>
      <c r="C1" s="691" t="str">
        <f>SALIDAS!F1</f>
        <v>DOMINGO</v>
      </c>
      <c r="D1" s="692"/>
      <c r="E1" s="693"/>
      <c r="F1" s="300">
        <f>SALIDAS!I1</f>
        <v>1</v>
      </c>
      <c r="G1" s="694" t="str">
        <f>BORRADOR!U1</f>
        <v>ENERO</v>
      </c>
      <c r="H1" s="694"/>
      <c r="I1" s="301">
        <f>BORRADOR!AA1</f>
        <v>2023</v>
      </c>
      <c r="J1" s="299"/>
      <c r="K1" s="299"/>
      <c r="L1" s="313" t="str">
        <f>IF(ISNA(MODE(N1,CUADRO!AW4:AW16)),"NO","SI")</f>
        <v>SI</v>
      </c>
      <c r="M1" s="690" t="str">
        <f>IF(L1="SI","FESTIVO",C1)</f>
        <v>FESTIVO</v>
      </c>
      <c r="N1" s="690"/>
      <c r="V1" s="307"/>
      <c r="W1" s="292"/>
    </row>
    <row r="2" spans="1:24" ht="6" customHeight="1">
      <c r="A2" s="297"/>
    </row>
    <row r="3" spans="1:24">
      <c r="A3" s="293"/>
      <c r="B3" s="685" t="s">
        <v>105</v>
      </c>
      <c r="C3" s="685"/>
      <c r="D3" s="293"/>
      <c r="E3" s="293"/>
      <c r="F3" s="686" t="s">
        <v>171</v>
      </c>
      <c r="G3" s="687"/>
      <c r="H3" s="687"/>
      <c r="I3" s="687"/>
      <c r="J3" s="687"/>
      <c r="K3" s="687"/>
      <c r="L3" s="688"/>
      <c r="M3" s="686" t="s">
        <v>188</v>
      </c>
      <c r="N3" s="688"/>
      <c r="S3" s="293"/>
      <c r="T3" s="685" t="s">
        <v>105</v>
      </c>
      <c r="U3" s="685"/>
      <c r="V3" s="293"/>
      <c r="W3" s="293"/>
    </row>
    <row r="4" spans="1:24">
      <c r="A4" s="294" t="s">
        <v>16</v>
      </c>
      <c r="B4" s="294" t="s">
        <v>176</v>
      </c>
      <c r="C4" s="294" t="s">
        <v>177</v>
      </c>
      <c r="D4" s="295" t="s">
        <v>15</v>
      </c>
      <c r="E4" s="296" t="s">
        <v>18</v>
      </c>
      <c r="F4" s="296" t="s">
        <v>14</v>
      </c>
      <c r="G4" s="296" t="s">
        <v>18</v>
      </c>
      <c r="H4" s="296" t="s">
        <v>14</v>
      </c>
      <c r="I4" s="296" t="s">
        <v>18</v>
      </c>
      <c r="J4" s="296" t="s">
        <v>14</v>
      </c>
      <c r="K4" s="296" t="s">
        <v>18</v>
      </c>
      <c r="L4" s="296" t="s">
        <v>178</v>
      </c>
      <c r="M4" s="296" t="s">
        <v>189</v>
      </c>
      <c r="N4" s="296" t="s">
        <v>19</v>
      </c>
      <c r="Q4" s="314" t="s">
        <v>194</v>
      </c>
      <c r="R4" s="314" t="s">
        <v>199</v>
      </c>
      <c r="S4" s="294" t="s">
        <v>16</v>
      </c>
      <c r="T4" s="294" t="s">
        <v>176</v>
      </c>
      <c r="U4" s="294" t="s">
        <v>177</v>
      </c>
      <c r="V4" s="295" t="s">
        <v>15</v>
      </c>
      <c r="W4" s="296" t="s">
        <v>18</v>
      </c>
      <c r="X4" s="296" t="s">
        <v>203</v>
      </c>
    </row>
    <row r="5" spans="1:24" s="303" customFormat="1" ht="15" customHeight="1">
      <c r="A5" s="302">
        <f>IF(S5="","",S5)</f>
        <v>1</v>
      </c>
      <c r="B5" s="327">
        <f>IF(T5="","",T5)</f>
        <v>0.2986111111111111</v>
      </c>
      <c r="C5" s="327">
        <f>IF(U5="","",U5)</f>
        <v>0.62152777777777768</v>
      </c>
      <c r="D5" s="302">
        <f>IF(V5="","",V5)</f>
        <v>1</v>
      </c>
      <c r="E5" s="302">
        <f>IF(X5="",IF(W5="","",W5),X5)</f>
        <v>3308</v>
      </c>
      <c r="F5" s="302"/>
      <c r="G5" s="302"/>
      <c r="H5" s="302"/>
      <c r="I5" s="302"/>
      <c r="J5" s="302"/>
      <c r="K5" s="302"/>
      <c r="L5" s="302"/>
      <c r="M5" s="302"/>
      <c r="N5" s="306" t="e">
        <f>IF(FLOTASNET!A5="","",VLOOKUP(D5,SALIDAS!L:M,2,FALSE))</f>
        <v>#N/A</v>
      </c>
      <c r="Q5" s="315">
        <f>SALIDAS!BL4</f>
        <v>21</v>
      </c>
      <c r="R5" s="315">
        <f>SALIDAS!AX4</f>
        <v>1</v>
      </c>
      <c r="S5" s="305">
        <f>IF(ISERROR(VLOOKUP(R5,SALIDAS!$AY$4:$BF$999,5,FALSE)),"",VLOOKUP(R5,SALIDAS!$AY$4:$BF$999,5,FALSE))</f>
        <v>1</v>
      </c>
      <c r="T5" s="304">
        <f>IF(ISERROR(VLOOKUP(R5,SALIDAS!$AY$4:$BF$999,6,FALSE)),"",VLOOKUP(R5,SALIDAS!$AY$4:$BF$999,6,FALSE))</f>
        <v>0.2986111111111111</v>
      </c>
      <c r="U5" s="304">
        <f>IF(ISERROR(VLOOKUP(R5,SALIDAS!$AY$4:$BF$999,7,FALSE)),"",VLOOKUP(R5,SALIDAS!$AY$4:$BF$999,7,FALSE))</f>
        <v>0.62152777777777768</v>
      </c>
      <c r="V5" s="305">
        <f>IF(ISERROR(VLOOKUP(R5,SALIDAS!$AY$4:$BF$999,3,FALSE)),"",VLOOKUP(R5,SALIDAS!$AY$4:$BF$999,3,FALSE))</f>
        <v>1</v>
      </c>
      <c r="W5" s="305">
        <f>IF(ISERROR(VLOOKUP(R5,SALIDAS!$AY$4:$BF$999,8,FALSE)),"",VLOOKUP(R5,SALIDAS!$AY$4:$BF$999,8,FALSE))</f>
        <v>3308</v>
      </c>
      <c r="X5" s="305" t="str">
        <f>IF(ISERROR(VLOOKUP(W5,CAMBIOS!$R$5:$S$51,2,FALSE)),"",VLOOKUP(W5,CAMBIOS!$R$5:$S$51,2,FALSE))</f>
        <v/>
      </c>
    </row>
    <row r="6" spans="1:24" s="303" customFormat="1" ht="15" customHeight="1">
      <c r="A6" s="302">
        <f t="shared" ref="A6:A69" si="0">IF(S6="","",S6)</f>
        <v>1</v>
      </c>
      <c r="B6" s="327">
        <f t="shared" ref="B6:B69" si="1">IF(T6="","",T6)</f>
        <v>0.63194444444444453</v>
      </c>
      <c r="C6" s="327">
        <f t="shared" ref="C6:C69" si="2">IF(U6="","",U6)</f>
        <v>0.62152777777777768</v>
      </c>
      <c r="D6" s="302">
        <f t="shared" ref="D6:D69" si="3">IF(V6="","",V6)</f>
        <v>2</v>
      </c>
      <c r="E6" s="302">
        <f t="shared" ref="E6:E69" si="4">IF(X6="",IF(W6="","",W6),X6)</f>
        <v>3308</v>
      </c>
      <c r="F6" s="302"/>
      <c r="G6" s="302"/>
      <c r="H6" s="302"/>
      <c r="I6" s="302"/>
      <c r="J6" s="302"/>
      <c r="K6" s="302"/>
      <c r="L6" s="302"/>
      <c r="M6" s="302"/>
      <c r="N6" s="306" t="e">
        <f>IF(FLOTASNET!A6="","",VLOOKUP(D6,SALIDAS!L:M,2,FALSE))</f>
        <v>#N/A</v>
      </c>
      <c r="Q6" s="315">
        <f>SALIDAS!BL5</f>
        <v>7</v>
      </c>
      <c r="R6" s="315">
        <f>SALIDAS!AX5</f>
        <v>2</v>
      </c>
      <c r="S6" s="305">
        <f>IF(ISERROR(VLOOKUP(R6,SALIDAS!$AY$4:$BF$999,5,FALSE)),"",VLOOKUP(R6,SALIDAS!$AY$4:$BF$999,5,FALSE))</f>
        <v>1</v>
      </c>
      <c r="T6" s="304">
        <f>IF(ISERROR(VLOOKUP(R6,SALIDAS!$AY$4:$BF$999,6,FALSE)),"",VLOOKUP(R6,SALIDAS!$AY$4:$BF$999,6,FALSE))</f>
        <v>0.63194444444444453</v>
      </c>
      <c r="U6" s="304">
        <f>IF(ISERROR(VLOOKUP(R6,SALIDAS!$AY$4:$BF$999,7,FALSE)),"",VLOOKUP(R6,SALIDAS!$AY$4:$BF$999,7,FALSE))</f>
        <v>0.62152777777777768</v>
      </c>
      <c r="V6" s="305">
        <f>IF(ISERROR(VLOOKUP(R6,SALIDAS!$AY$4:$BF$999,3,FALSE)),"",VLOOKUP(R6,SALIDAS!$AY$4:$BF$999,3,FALSE))</f>
        <v>2</v>
      </c>
      <c r="W6" s="305">
        <f>IF(ISERROR(VLOOKUP(R6,SALIDAS!$AY$4:$BF$999,8,FALSE)),"",VLOOKUP(R6,SALIDAS!$AY$4:$BF$999,8,FALSE))</f>
        <v>3308</v>
      </c>
      <c r="X6" s="305" t="str">
        <f>IF(ISERROR(VLOOKUP(W6,CAMBIOS!$R$5:$S$51,2,FALSE)),"",VLOOKUP(W6,CAMBIOS!$R$5:$S$51,2,FALSE))</f>
        <v/>
      </c>
    </row>
    <row r="7" spans="1:24" s="303" customFormat="1" ht="15" customHeight="1">
      <c r="A7" s="302">
        <f t="shared" si="0"/>
        <v>1</v>
      </c>
      <c r="B7" s="327">
        <f t="shared" si="1"/>
        <v>0.3263888888888889</v>
      </c>
      <c r="C7" s="327">
        <f t="shared" si="2"/>
        <v>0.62152777777777768</v>
      </c>
      <c r="D7" s="302">
        <f t="shared" si="3"/>
        <v>3</v>
      </c>
      <c r="E7" s="302">
        <f t="shared" si="4"/>
        <v>3310</v>
      </c>
      <c r="F7" s="302"/>
      <c r="G7" s="302"/>
      <c r="H7" s="302"/>
      <c r="I7" s="302"/>
      <c r="J7" s="302"/>
      <c r="K7" s="302"/>
      <c r="L7" s="302"/>
      <c r="M7" s="302"/>
      <c r="N7" s="306" t="e">
        <f>IF(FLOTASNET!A7="","",VLOOKUP(D7,SALIDAS!L:M,2,FALSE))</f>
        <v>#N/A</v>
      </c>
      <c r="Q7" s="315">
        <f>SALIDAS!BL6</f>
        <v>23</v>
      </c>
      <c r="R7" s="315">
        <f>SALIDAS!AX6</f>
        <v>3</v>
      </c>
      <c r="S7" s="305">
        <f>IF(ISERROR(VLOOKUP(R7,SALIDAS!$AY$4:$BF$999,5,FALSE)),"",VLOOKUP(R7,SALIDAS!$AY$4:$BF$999,5,FALSE))</f>
        <v>1</v>
      </c>
      <c r="T7" s="304">
        <f>IF(ISERROR(VLOOKUP(R7,SALIDAS!$AY$4:$BF$999,6,FALSE)),"",VLOOKUP(R7,SALIDAS!$AY$4:$BF$999,6,FALSE))</f>
        <v>0.3263888888888889</v>
      </c>
      <c r="U7" s="304">
        <f>IF(ISERROR(VLOOKUP(R7,SALIDAS!$AY$4:$BF$999,7,FALSE)),"",VLOOKUP(R7,SALIDAS!$AY$4:$BF$999,7,FALSE))</f>
        <v>0.62152777777777768</v>
      </c>
      <c r="V7" s="305">
        <f>IF(ISERROR(VLOOKUP(R7,SALIDAS!$AY$4:$BF$999,3,FALSE)),"",VLOOKUP(R7,SALIDAS!$AY$4:$BF$999,3,FALSE))</f>
        <v>3</v>
      </c>
      <c r="W7" s="305">
        <f>IF(ISERROR(VLOOKUP(R7,SALIDAS!$AY$4:$BF$999,8,FALSE)),"",VLOOKUP(R7,SALIDAS!$AY$4:$BF$999,8,FALSE))</f>
        <v>3310</v>
      </c>
      <c r="X7" s="305" t="str">
        <f>IF(ISERROR(VLOOKUP(W7,CAMBIOS!$R$5:$S$51,2,FALSE)),"",VLOOKUP(W7,CAMBIOS!$R$5:$S$51,2,FALSE))</f>
        <v/>
      </c>
    </row>
    <row r="8" spans="1:24" s="303" customFormat="1" ht="15" customHeight="1">
      <c r="A8" s="302">
        <f t="shared" si="0"/>
        <v>1</v>
      </c>
      <c r="B8" s="327">
        <f t="shared" si="1"/>
        <v>0.61111111111111116</v>
      </c>
      <c r="C8" s="327">
        <f t="shared" si="2"/>
        <v>0.66041666666666665</v>
      </c>
      <c r="D8" s="302">
        <f t="shared" si="3"/>
        <v>4</v>
      </c>
      <c r="E8" s="302">
        <f t="shared" si="4"/>
        <v>3310</v>
      </c>
      <c r="F8" s="302"/>
      <c r="G8" s="302"/>
      <c r="H8" s="302"/>
      <c r="I8" s="302"/>
      <c r="J8" s="302"/>
      <c r="K8" s="302"/>
      <c r="L8" s="302"/>
      <c r="M8" s="302"/>
      <c r="N8" s="306" t="e">
        <f>IF(FLOTASNET!A8="","",VLOOKUP(D8,SALIDAS!L:M,2,FALSE))</f>
        <v>#N/A</v>
      </c>
      <c r="Q8" s="315">
        <f>SALIDAS!BL7</f>
        <v>25</v>
      </c>
      <c r="R8" s="315">
        <f>SALIDAS!AX7</f>
        <v>4</v>
      </c>
      <c r="S8" s="305">
        <f>IF(ISERROR(VLOOKUP(R8,SALIDAS!$AY$4:$BF$999,5,FALSE)),"",VLOOKUP(R8,SALIDAS!$AY$4:$BF$999,5,FALSE))</f>
        <v>1</v>
      </c>
      <c r="T8" s="304">
        <f>IF(ISERROR(VLOOKUP(R8,SALIDAS!$AY$4:$BF$999,6,FALSE)),"",VLOOKUP(R8,SALIDAS!$AY$4:$BF$999,6,FALSE))</f>
        <v>0.61111111111111116</v>
      </c>
      <c r="U8" s="304">
        <f>IF(ISERROR(VLOOKUP(R8,SALIDAS!$AY$4:$BF$999,7,FALSE)),"",VLOOKUP(R8,SALIDAS!$AY$4:$BF$999,7,FALSE))</f>
        <v>0.66041666666666665</v>
      </c>
      <c r="V8" s="305">
        <f>IF(ISERROR(VLOOKUP(R8,SALIDAS!$AY$4:$BF$999,3,FALSE)),"",VLOOKUP(R8,SALIDAS!$AY$4:$BF$999,3,FALSE))</f>
        <v>4</v>
      </c>
      <c r="W8" s="305">
        <f>IF(ISERROR(VLOOKUP(R8,SALIDAS!$AY$4:$BF$999,8,FALSE)),"",VLOOKUP(R8,SALIDAS!$AY$4:$BF$999,8,FALSE))</f>
        <v>3310</v>
      </c>
      <c r="X8" s="305" t="str">
        <f>IF(ISERROR(VLOOKUP(W8,CAMBIOS!$R$5:$S$51,2,FALSE)),"",VLOOKUP(W8,CAMBIOS!$R$5:$S$51,2,FALSE))</f>
        <v/>
      </c>
    </row>
    <row r="9" spans="1:24" s="303" customFormat="1" ht="15" customHeight="1">
      <c r="A9" s="302">
        <f t="shared" si="0"/>
        <v>4</v>
      </c>
      <c r="B9" s="327">
        <f t="shared" si="1"/>
        <v>0.32361111111111113</v>
      </c>
      <c r="C9" s="327">
        <f t="shared" si="2"/>
        <v>0.64930555555555569</v>
      </c>
      <c r="D9" s="302">
        <f t="shared" si="3"/>
        <v>11</v>
      </c>
      <c r="E9" s="302">
        <f t="shared" si="4"/>
        <v>2376</v>
      </c>
      <c r="F9" s="302"/>
      <c r="G9" s="302"/>
      <c r="H9" s="302"/>
      <c r="I9" s="302"/>
      <c r="J9" s="302"/>
      <c r="K9" s="302"/>
      <c r="L9" s="302"/>
      <c r="M9" s="302"/>
      <c r="N9" s="306" t="e">
        <f>IF(FLOTASNET!A9="","",VLOOKUP(D9,SALIDAS!L:M,2,FALSE))</f>
        <v>#N/A</v>
      </c>
      <c r="Q9" s="315">
        <f>SALIDAS!BL8</f>
        <v>15</v>
      </c>
      <c r="R9" s="315">
        <f>SALIDAS!AX8</f>
        <v>5</v>
      </c>
      <c r="S9" s="305">
        <f>IF(ISERROR(VLOOKUP(R9,SALIDAS!$AY$4:$BF$999,5,FALSE)),"",VLOOKUP(R9,SALIDAS!$AY$4:$BF$999,5,FALSE))</f>
        <v>4</v>
      </c>
      <c r="T9" s="304">
        <f>IF(ISERROR(VLOOKUP(R9,SALIDAS!$AY$4:$BF$999,6,FALSE)),"",VLOOKUP(R9,SALIDAS!$AY$4:$BF$999,6,FALSE))</f>
        <v>0.32361111111111113</v>
      </c>
      <c r="U9" s="304">
        <f>IF(ISERROR(VLOOKUP(R9,SALIDAS!$AY$4:$BF$999,7,FALSE)),"",VLOOKUP(R9,SALIDAS!$AY$4:$BF$999,7,FALSE))</f>
        <v>0.64930555555555569</v>
      </c>
      <c r="V9" s="305">
        <f>IF(ISERROR(VLOOKUP(R9,SALIDAS!$AY$4:$BF$999,3,FALSE)),"",VLOOKUP(R9,SALIDAS!$AY$4:$BF$999,3,FALSE))</f>
        <v>11</v>
      </c>
      <c r="W9" s="305">
        <f>IF(ISERROR(VLOOKUP(R9,SALIDAS!$AY$4:$BF$999,8,FALSE)),"",VLOOKUP(R9,SALIDAS!$AY$4:$BF$999,8,FALSE))</f>
        <v>2376</v>
      </c>
      <c r="X9" s="305" t="str">
        <f>IF(ISERROR(VLOOKUP(W9,CAMBIOS!$R$5:$S$51,2,FALSE)),"",VLOOKUP(W9,CAMBIOS!$R$5:$S$51,2,FALSE))</f>
        <v/>
      </c>
    </row>
    <row r="10" spans="1:24" s="303" customFormat="1" ht="15" customHeight="1">
      <c r="A10" s="302">
        <f t="shared" si="0"/>
        <v>4</v>
      </c>
      <c r="B10" s="327">
        <f t="shared" si="1"/>
        <v>0.60555555555555551</v>
      </c>
      <c r="C10" s="327">
        <f t="shared" si="2"/>
        <v>0.625</v>
      </c>
      <c r="D10" s="302">
        <f t="shared" si="3"/>
        <v>12</v>
      </c>
      <c r="E10" s="302">
        <f t="shared" si="4"/>
        <v>2376</v>
      </c>
      <c r="F10" s="302"/>
      <c r="G10" s="302"/>
      <c r="H10" s="302"/>
      <c r="I10" s="302"/>
      <c r="J10" s="302"/>
      <c r="K10" s="302"/>
      <c r="L10" s="302"/>
      <c r="M10" s="302"/>
      <c r="N10" s="306" t="e">
        <f>IF(FLOTASNET!A10="","",VLOOKUP(D10,SALIDAS!L:M,2,FALSE))</f>
        <v>#N/A</v>
      </c>
      <c r="Q10" s="315">
        <f>SALIDAS!BL9</f>
        <v>27</v>
      </c>
      <c r="R10" s="315">
        <f>SALIDAS!AX9</f>
        <v>6</v>
      </c>
      <c r="S10" s="305">
        <f>IF(ISERROR(VLOOKUP(R10,SALIDAS!$AY$4:$BF$999,5,FALSE)),"",VLOOKUP(R10,SALIDAS!$AY$4:$BF$999,5,FALSE))</f>
        <v>4</v>
      </c>
      <c r="T10" s="304">
        <f>IF(ISERROR(VLOOKUP(R10,SALIDAS!$AY$4:$BF$999,6,FALSE)),"",VLOOKUP(R10,SALIDAS!$AY$4:$BF$999,6,FALSE))</f>
        <v>0.60555555555555551</v>
      </c>
      <c r="U10" s="304">
        <f>IF(ISERROR(VLOOKUP(R10,SALIDAS!$AY$4:$BF$999,7,FALSE)),"",VLOOKUP(R10,SALIDAS!$AY$4:$BF$999,7,FALSE))</f>
        <v>0.625</v>
      </c>
      <c r="V10" s="305">
        <f>IF(ISERROR(VLOOKUP(R10,SALIDAS!$AY$4:$BF$999,3,FALSE)),"",VLOOKUP(R10,SALIDAS!$AY$4:$BF$999,3,FALSE))</f>
        <v>12</v>
      </c>
      <c r="W10" s="305">
        <f>IF(ISERROR(VLOOKUP(R10,SALIDAS!$AY$4:$BF$999,8,FALSE)),"",VLOOKUP(R10,SALIDAS!$AY$4:$BF$999,8,FALSE))</f>
        <v>2376</v>
      </c>
      <c r="X10" s="305" t="str">
        <f>IF(ISERROR(VLOOKUP(W10,CAMBIOS!$R$5:$S$51,2,FALSE)),"",VLOOKUP(W10,CAMBIOS!$R$5:$S$51,2,FALSE))</f>
        <v/>
      </c>
    </row>
    <row r="11" spans="1:24" s="303" customFormat="1" ht="15" customHeight="1">
      <c r="A11" s="302">
        <f t="shared" si="0"/>
        <v>5</v>
      </c>
      <c r="B11" s="327">
        <f t="shared" si="1"/>
        <v>0.24305555555555558</v>
      </c>
      <c r="C11" s="327">
        <f t="shared" si="2"/>
        <v>0.60763888888888884</v>
      </c>
      <c r="D11" s="302">
        <f t="shared" si="3"/>
        <v>15</v>
      </c>
      <c r="E11" s="302">
        <f t="shared" si="4"/>
        <v>3281</v>
      </c>
      <c r="F11" s="302"/>
      <c r="G11" s="302"/>
      <c r="H11" s="302"/>
      <c r="I11" s="302"/>
      <c r="J11" s="302"/>
      <c r="K11" s="302"/>
      <c r="L11" s="302"/>
      <c r="M11" s="302"/>
      <c r="N11" s="306" t="e">
        <f>IF(FLOTASNET!A11="","",VLOOKUP(D11,SALIDAS!L:M,2,FALSE))</f>
        <v>#N/A</v>
      </c>
      <c r="Q11" s="315">
        <f>SALIDAS!BL10</f>
        <v>1</v>
      </c>
      <c r="R11" s="315">
        <f>SALIDAS!AX10</f>
        <v>7</v>
      </c>
      <c r="S11" s="305">
        <f>IF(ISERROR(VLOOKUP(R11,SALIDAS!$AY$4:$BF$999,5,FALSE)),"",VLOOKUP(R11,SALIDAS!$AY$4:$BF$999,5,FALSE))</f>
        <v>5</v>
      </c>
      <c r="T11" s="304">
        <f>IF(ISERROR(VLOOKUP(R11,SALIDAS!$AY$4:$BF$999,6,FALSE)),"",VLOOKUP(R11,SALIDAS!$AY$4:$BF$999,6,FALSE))</f>
        <v>0.24305555555555558</v>
      </c>
      <c r="U11" s="304">
        <f>IF(ISERROR(VLOOKUP(R11,SALIDAS!$AY$4:$BF$999,7,FALSE)),"",VLOOKUP(R11,SALIDAS!$AY$4:$BF$999,7,FALSE))</f>
        <v>0.60763888888888884</v>
      </c>
      <c r="V11" s="305">
        <f>IF(ISERROR(VLOOKUP(R11,SALIDAS!$AY$4:$BF$999,3,FALSE)),"",VLOOKUP(R11,SALIDAS!$AY$4:$BF$999,3,FALSE))</f>
        <v>15</v>
      </c>
      <c r="W11" s="305">
        <f>IF(ISERROR(VLOOKUP(R11,SALIDAS!$AY$4:$BF$999,8,FALSE)),"",VLOOKUP(R11,SALIDAS!$AY$4:$BF$999,8,FALSE))</f>
        <v>3281</v>
      </c>
      <c r="X11" s="305" t="str">
        <f>IF(ISERROR(VLOOKUP(W11,CAMBIOS!$R$5:$S$51,2,FALSE)),"",VLOOKUP(W11,CAMBIOS!$R$5:$S$51,2,FALSE))</f>
        <v/>
      </c>
    </row>
    <row r="12" spans="1:24" s="303" customFormat="1" ht="15" customHeight="1">
      <c r="A12" s="302">
        <f t="shared" si="0"/>
        <v>5</v>
      </c>
      <c r="B12" s="327">
        <f t="shared" si="1"/>
        <v>0.60763888888888895</v>
      </c>
      <c r="C12" s="327">
        <f t="shared" si="2"/>
        <v>0.64930555555555558</v>
      </c>
      <c r="D12" s="302">
        <f t="shared" si="3"/>
        <v>16</v>
      </c>
      <c r="E12" s="302">
        <f t="shared" si="4"/>
        <v>3281</v>
      </c>
      <c r="F12" s="302"/>
      <c r="G12" s="302"/>
      <c r="H12" s="302"/>
      <c r="I12" s="302"/>
      <c r="J12" s="302"/>
      <c r="K12" s="302"/>
      <c r="L12" s="302"/>
      <c r="M12" s="302"/>
      <c r="N12" s="306" t="e">
        <f>IF(FLOTASNET!A12="","",VLOOKUP(D12,SALIDAS!L:M,2,FALSE))</f>
        <v>#N/A</v>
      </c>
      <c r="Q12" s="315">
        <f>SALIDAS!BL11</f>
        <v>19</v>
      </c>
      <c r="R12" s="315">
        <f>SALIDAS!AX11</f>
        <v>8</v>
      </c>
      <c r="S12" s="305">
        <f>IF(ISERROR(VLOOKUP(R12,SALIDAS!$AY$4:$BF$999,5,FALSE)),"",VLOOKUP(R12,SALIDAS!$AY$4:$BF$999,5,FALSE))</f>
        <v>5</v>
      </c>
      <c r="T12" s="304">
        <f>IF(ISERROR(VLOOKUP(R12,SALIDAS!$AY$4:$BF$999,6,FALSE)),"",VLOOKUP(R12,SALIDAS!$AY$4:$BF$999,6,FALSE))</f>
        <v>0.60763888888888895</v>
      </c>
      <c r="U12" s="304">
        <f>IF(ISERROR(VLOOKUP(R12,SALIDAS!$AY$4:$BF$999,7,FALSE)),"",VLOOKUP(R12,SALIDAS!$AY$4:$BF$999,7,FALSE))</f>
        <v>0.64930555555555558</v>
      </c>
      <c r="V12" s="305">
        <f>IF(ISERROR(VLOOKUP(R12,SALIDAS!$AY$4:$BF$999,3,FALSE)),"",VLOOKUP(R12,SALIDAS!$AY$4:$BF$999,3,FALSE))</f>
        <v>16</v>
      </c>
      <c r="W12" s="305">
        <f>IF(ISERROR(VLOOKUP(R12,SALIDAS!$AY$4:$BF$999,8,FALSE)),"",VLOOKUP(R12,SALIDAS!$AY$4:$BF$999,8,FALSE))</f>
        <v>3281</v>
      </c>
      <c r="X12" s="305" t="str">
        <f>IF(ISERROR(VLOOKUP(W12,CAMBIOS!$R$5:$S$51,2,FALSE)),"",VLOOKUP(W12,CAMBIOS!$R$5:$S$51,2,FALSE))</f>
        <v/>
      </c>
    </row>
    <row r="13" spans="1:24" s="303" customFormat="1" ht="15" customHeight="1">
      <c r="A13" s="302">
        <f t="shared" si="0"/>
        <v>5</v>
      </c>
      <c r="B13" s="327">
        <f t="shared" si="1"/>
        <v>0.3041666666666667</v>
      </c>
      <c r="C13" s="327">
        <f t="shared" si="2"/>
        <v>0.59375</v>
      </c>
      <c r="D13" s="302">
        <f t="shared" si="3"/>
        <v>19</v>
      </c>
      <c r="E13" s="302">
        <f t="shared" si="4"/>
        <v>3277</v>
      </c>
      <c r="F13" s="302"/>
      <c r="G13" s="302"/>
      <c r="H13" s="302"/>
      <c r="I13" s="302"/>
      <c r="J13" s="302"/>
      <c r="K13" s="302"/>
      <c r="L13" s="302"/>
      <c r="M13" s="302"/>
      <c r="N13" s="306" t="e">
        <f>IF(FLOTASNET!A13="","",VLOOKUP(D13,SALIDAS!L:M,2,FALSE))</f>
        <v>#N/A</v>
      </c>
      <c r="Q13" s="315">
        <f>SALIDAS!BL12</f>
        <v>9</v>
      </c>
      <c r="R13" s="315">
        <f>SALIDAS!AX12</f>
        <v>9</v>
      </c>
      <c r="S13" s="305">
        <f>IF(ISERROR(VLOOKUP(R13,SALIDAS!$AY$4:$BF$999,5,FALSE)),"",VLOOKUP(R13,SALIDAS!$AY$4:$BF$999,5,FALSE))</f>
        <v>5</v>
      </c>
      <c r="T13" s="304">
        <f>IF(ISERROR(VLOOKUP(R13,SALIDAS!$AY$4:$BF$999,6,FALSE)),"",VLOOKUP(R13,SALIDAS!$AY$4:$BF$999,6,FALSE))</f>
        <v>0.3041666666666667</v>
      </c>
      <c r="U13" s="304">
        <f>IF(ISERROR(VLOOKUP(R13,SALIDAS!$AY$4:$BF$999,7,FALSE)),"",VLOOKUP(R13,SALIDAS!$AY$4:$BF$999,7,FALSE))</f>
        <v>0.59375</v>
      </c>
      <c r="V13" s="305">
        <f>IF(ISERROR(VLOOKUP(R13,SALIDAS!$AY$4:$BF$999,3,FALSE)),"",VLOOKUP(R13,SALIDAS!$AY$4:$BF$999,3,FALSE))</f>
        <v>19</v>
      </c>
      <c r="W13" s="305">
        <f>IF(ISERROR(VLOOKUP(R13,SALIDAS!$AY$4:$BF$999,8,FALSE)),"",VLOOKUP(R13,SALIDAS!$AY$4:$BF$999,8,FALSE))</f>
        <v>3277</v>
      </c>
      <c r="X13" s="305" t="str">
        <f>IF(ISERROR(VLOOKUP(W13,CAMBIOS!$R$5:$S$51,2,FALSE)),"",VLOOKUP(W13,CAMBIOS!$R$5:$S$51,2,FALSE))</f>
        <v/>
      </c>
    </row>
    <row r="14" spans="1:24" s="303" customFormat="1" ht="15" customHeight="1">
      <c r="A14" s="302">
        <f t="shared" si="0"/>
        <v>5</v>
      </c>
      <c r="B14" s="327">
        <f t="shared" si="1"/>
        <v>0.60763888888888895</v>
      </c>
      <c r="C14" s="327">
        <f t="shared" si="2"/>
        <v>0.62569444444444444</v>
      </c>
      <c r="D14" s="302">
        <f t="shared" si="3"/>
        <v>20</v>
      </c>
      <c r="E14" s="302">
        <f t="shared" si="4"/>
        <v>3277</v>
      </c>
      <c r="F14" s="302"/>
      <c r="G14" s="302"/>
      <c r="H14" s="302"/>
      <c r="I14" s="302"/>
      <c r="J14" s="302"/>
      <c r="K14" s="302"/>
      <c r="L14" s="302"/>
      <c r="M14" s="302"/>
      <c r="N14" s="306" t="e">
        <f>IF(FLOTASNET!A14="","",VLOOKUP(D14,SALIDAS!L:M,2,FALSE))</f>
        <v>#N/A</v>
      </c>
      <c r="Q14" s="315">
        <f>SALIDAS!BL13</f>
        <v>17</v>
      </c>
      <c r="R14" s="315">
        <f>SALIDAS!AX13</f>
        <v>10</v>
      </c>
      <c r="S14" s="305">
        <f>IF(ISERROR(VLOOKUP(R14,SALIDAS!$AY$4:$BF$999,5,FALSE)),"",VLOOKUP(R14,SALIDAS!$AY$4:$BF$999,5,FALSE))</f>
        <v>5</v>
      </c>
      <c r="T14" s="304">
        <f>IF(ISERROR(VLOOKUP(R14,SALIDAS!$AY$4:$BF$999,6,FALSE)),"",VLOOKUP(R14,SALIDAS!$AY$4:$BF$999,6,FALSE))</f>
        <v>0.60763888888888895</v>
      </c>
      <c r="U14" s="304">
        <f>IF(ISERROR(VLOOKUP(R14,SALIDAS!$AY$4:$BF$999,7,FALSE)),"",VLOOKUP(R14,SALIDAS!$AY$4:$BF$999,7,FALSE))</f>
        <v>0.62569444444444444</v>
      </c>
      <c r="V14" s="305">
        <f>IF(ISERROR(VLOOKUP(R14,SALIDAS!$AY$4:$BF$999,3,FALSE)),"",VLOOKUP(R14,SALIDAS!$AY$4:$BF$999,3,FALSE))</f>
        <v>20</v>
      </c>
      <c r="W14" s="305">
        <f>IF(ISERROR(VLOOKUP(R14,SALIDAS!$AY$4:$BF$999,8,FALSE)),"",VLOOKUP(R14,SALIDAS!$AY$4:$BF$999,8,FALSE))</f>
        <v>3277</v>
      </c>
      <c r="X14" s="305" t="str">
        <f>IF(ISERROR(VLOOKUP(W14,CAMBIOS!$R$5:$S$51,2,FALSE)),"",VLOOKUP(W14,CAMBIOS!$R$5:$S$51,2,FALSE))</f>
        <v/>
      </c>
    </row>
    <row r="15" spans="1:24" s="303" customFormat="1" ht="15" customHeight="1">
      <c r="A15" s="302">
        <f t="shared" si="0"/>
        <v>8</v>
      </c>
      <c r="B15" s="327">
        <f t="shared" si="1"/>
        <v>0.3263888888888889</v>
      </c>
      <c r="C15" s="327">
        <f t="shared" si="2"/>
        <v>0.625</v>
      </c>
      <c r="D15" s="302">
        <f t="shared" si="3"/>
        <v>23</v>
      </c>
      <c r="E15" s="302">
        <f t="shared" si="4"/>
        <v>2368</v>
      </c>
      <c r="F15" s="302"/>
      <c r="G15" s="302"/>
      <c r="H15" s="302"/>
      <c r="I15" s="302"/>
      <c r="J15" s="302"/>
      <c r="K15" s="302"/>
      <c r="L15" s="302"/>
      <c r="M15" s="302"/>
      <c r="N15" s="306" t="e">
        <f>IF(FLOTASNET!A15="","",VLOOKUP(D15,SALIDAS!L:M,2,FALSE))</f>
        <v>#N/A</v>
      </c>
      <c r="Q15" s="315">
        <f>SALIDAS!BL14</f>
        <v>5</v>
      </c>
      <c r="R15" s="315">
        <f>SALIDAS!AX14</f>
        <v>11</v>
      </c>
      <c r="S15" s="305">
        <f>IF(ISERROR(VLOOKUP(R15,SALIDAS!$AY$4:$BF$999,5,FALSE)),"",VLOOKUP(R15,SALIDAS!$AY$4:$BF$999,5,FALSE))</f>
        <v>8</v>
      </c>
      <c r="T15" s="304">
        <f>IF(ISERROR(VLOOKUP(R15,SALIDAS!$AY$4:$BF$999,6,FALSE)),"",VLOOKUP(R15,SALIDAS!$AY$4:$BF$999,6,FALSE))</f>
        <v>0.3263888888888889</v>
      </c>
      <c r="U15" s="304">
        <f>IF(ISERROR(VLOOKUP(R15,SALIDAS!$AY$4:$BF$999,7,FALSE)),"",VLOOKUP(R15,SALIDAS!$AY$4:$BF$999,7,FALSE))</f>
        <v>0.625</v>
      </c>
      <c r="V15" s="305">
        <f>IF(ISERROR(VLOOKUP(R15,SALIDAS!$AY$4:$BF$999,3,FALSE)),"",VLOOKUP(R15,SALIDAS!$AY$4:$BF$999,3,FALSE))</f>
        <v>23</v>
      </c>
      <c r="W15" s="305">
        <f>IF(ISERROR(VLOOKUP(R15,SALIDAS!$AY$4:$BF$999,8,FALSE)),"",VLOOKUP(R15,SALIDAS!$AY$4:$BF$999,8,FALSE))</f>
        <v>2368</v>
      </c>
      <c r="X15" s="305" t="str">
        <f>IF(ISERROR(VLOOKUP(W15,CAMBIOS!$R$5:$S$51,2,FALSE)),"",VLOOKUP(W15,CAMBIOS!$R$5:$S$51,2,FALSE))</f>
        <v/>
      </c>
    </row>
    <row r="16" spans="1:24" s="303" customFormat="1" ht="15" customHeight="1">
      <c r="A16" s="302">
        <f t="shared" si="0"/>
        <v>8</v>
      </c>
      <c r="B16" s="327">
        <f t="shared" si="1"/>
        <v>0.60763888888888895</v>
      </c>
      <c r="C16" s="327">
        <f t="shared" si="2"/>
        <v>0.64930555555555569</v>
      </c>
      <c r="D16" s="302">
        <f t="shared" si="3"/>
        <v>24</v>
      </c>
      <c r="E16" s="302">
        <f t="shared" si="4"/>
        <v>2368</v>
      </c>
      <c r="F16" s="302"/>
      <c r="G16" s="302"/>
      <c r="H16" s="302"/>
      <c r="I16" s="302"/>
      <c r="J16" s="302"/>
      <c r="K16" s="302"/>
      <c r="L16" s="302"/>
      <c r="M16" s="302"/>
      <c r="N16" s="306" t="e">
        <f>IF(FLOTASNET!A16="","",VLOOKUP(D16,SALIDAS!L:M,2,FALSE))</f>
        <v>#N/A</v>
      </c>
      <c r="Q16" s="315">
        <f>SALIDAS!BL15</f>
        <v>3</v>
      </c>
      <c r="R16" s="315">
        <f>SALIDAS!AX15</f>
        <v>12</v>
      </c>
      <c r="S16" s="305">
        <f>IF(ISERROR(VLOOKUP(R16,SALIDAS!$AY$4:$BF$999,5,FALSE)),"",VLOOKUP(R16,SALIDAS!$AY$4:$BF$999,5,FALSE))</f>
        <v>8</v>
      </c>
      <c r="T16" s="304">
        <f>IF(ISERROR(VLOOKUP(R16,SALIDAS!$AY$4:$BF$999,6,FALSE)),"",VLOOKUP(R16,SALIDAS!$AY$4:$BF$999,6,FALSE))</f>
        <v>0.60763888888888895</v>
      </c>
      <c r="U16" s="304">
        <f>IF(ISERROR(VLOOKUP(R16,SALIDAS!$AY$4:$BF$999,7,FALSE)),"",VLOOKUP(R16,SALIDAS!$AY$4:$BF$999,7,FALSE))</f>
        <v>0.64930555555555569</v>
      </c>
      <c r="V16" s="305">
        <f>IF(ISERROR(VLOOKUP(R16,SALIDAS!$AY$4:$BF$999,3,FALSE)),"",VLOOKUP(R16,SALIDAS!$AY$4:$BF$999,3,FALSE))</f>
        <v>24</v>
      </c>
      <c r="W16" s="305">
        <f>IF(ISERROR(VLOOKUP(R16,SALIDAS!$AY$4:$BF$999,8,FALSE)),"",VLOOKUP(R16,SALIDAS!$AY$4:$BF$999,8,FALSE))</f>
        <v>2368</v>
      </c>
      <c r="X16" s="305" t="str">
        <f>IF(ISERROR(VLOOKUP(W16,CAMBIOS!$R$5:$S$51,2,FALSE)),"",VLOOKUP(W16,CAMBIOS!$R$5:$S$51,2,FALSE))</f>
        <v/>
      </c>
    </row>
    <row r="17" spans="1:24" s="303" customFormat="1" ht="15" customHeight="1">
      <c r="A17" s="302">
        <f t="shared" si="0"/>
        <v>11</v>
      </c>
      <c r="B17" s="327">
        <f t="shared" si="1"/>
        <v>0.3263888888888889</v>
      </c>
      <c r="C17" s="327">
        <f t="shared" si="2"/>
        <v>0.61736111111111103</v>
      </c>
      <c r="D17" s="302">
        <f t="shared" si="3"/>
        <v>29</v>
      </c>
      <c r="E17" s="302">
        <f t="shared" si="4"/>
        <v>2424</v>
      </c>
      <c r="F17" s="302"/>
      <c r="G17" s="302"/>
      <c r="H17" s="302"/>
      <c r="I17" s="302"/>
      <c r="J17" s="302"/>
      <c r="K17" s="302"/>
      <c r="L17" s="302"/>
      <c r="M17" s="302"/>
      <c r="N17" s="306" t="e">
        <f>IF(FLOTASNET!A17="","",VLOOKUP(D17,SALIDAS!L:M,2,FALSE))</f>
        <v>#N/A</v>
      </c>
      <c r="Q17" s="315">
        <f>SALIDAS!BL16</f>
        <v>13</v>
      </c>
      <c r="R17" s="315">
        <f>SALIDAS!AX16</f>
        <v>13</v>
      </c>
      <c r="S17" s="305">
        <f>IF(ISERROR(VLOOKUP(R17,SALIDAS!$AY$4:$BF$999,5,FALSE)),"",VLOOKUP(R17,SALIDAS!$AY$4:$BF$999,5,FALSE))</f>
        <v>11</v>
      </c>
      <c r="T17" s="304">
        <f>IF(ISERROR(VLOOKUP(R17,SALIDAS!$AY$4:$BF$999,6,FALSE)),"",VLOOKUP(R17,SALIDAS!$AY$4:$BF$999,6,FALSE))</f>
        <v>0.3263888888888889</v>
      </c>
      <c r="U17" s="304">
        <f>IF(ISERROR(VLOOKUP(R17,SALIDAS!$AY$4:$BF$999,7,FALSE)),"",VLOOKUP(R17,SALIDAS!$AY$4:$BF$999,7,FALSE))</f>
        <v>0.61736111111111103</v>
      </c>
      <c r="V17" s="305">
        <f>IF(ISERROR(VLOOKUP(R17,SALIDAS!$AY$4:$BF$999,3,FALSE)),"",VLOOKUP(R17,SALIDAS!$AY$4:$BF$999,3,FALSE))</f>
        <v>29</v>
      </c>
      <c r="W17" s="305">
        <f>IF(ISERROR(VLOOKUP(R17,SALIDAS!$AY$4:$BF$999,8,FALSE)),"",VLOOKUP(R17,SALIDAS!$AY$4:$BF$999,8,FALSE))</f>
        <v>2424</v>
      </c>
      <c r="X17" s="305" t="str">
        <f>IF(ISERROR(VLOOKUP(W17,CAMBIOS!$R$5:$S$51,2,FALSE)),"",VLOOKUP(W17,CAMBIOS!$R$5:$S$51,2,FALSE))</f>
        <v/>
      </c>
    </row>
    <row r="18" spans="1:24" s="303" customFormat="1" ht="15" customHeight="1">
      <c r="A18" s="302">
        <f t="shared" si="0"/>
        <v>11</v>
      </c>
      <c r="B18" s="327">
        <f t="shared" si="1"/>
        <v>0.61805555555555558</v>
      </c>
      <c r="C18" s="327">
        <f t="shared" si="2"/>
        <v>0.625</v>
      </c>
      <c r="D18" s="302">
        <f t="shared" si="3"/>
        <v>30</v>
      </c>
      <c r="E18" s="302">
        <f t="shared" si="4"/>
        <v>2424</v>
      </c>
      <c r="F18" s="302"/>
      <c r="G18" s="302"/>
      <c r="H18" s="302"/>
      <c r="I18" s="302"/>
      <c r="J18" s="302"/>
      <c r="K18" s="302"/>
      <c r="L18" s="302"/>
      <c r="M18" s="302"/>
      <c r="N18" s="306" t="e">
        <f>IF(FLOTASNET!A18="","",VLOOKUP(D18,SALIDAS!L:M,2,FALSE))</f>
        <v>#N/A</v>
      </c>
      <c r="Q18" s="315">
        <f>SALIDAS!BL17</f>
        <v>11</v>
      </c>
      <c r="R18" s="315">
        <f>SALIDAS!AX17</f>
        <v>14</v>
      </c>
      <c r="S18" s="305">
        <f>IF(ISERROR(VLOOKUP(R18,SALIDAS!$AY$4:$BF$999,5,FALSE)),"",VLOOKUP(R18,SALIDAS!$AY$4:$BF$999,5,FALSE))</f>
        <v>11</v>
      </c>
      <c r="T18" s="304">
        <f>IF(ISERROR(VLOOKUP(R18,SALIDAS!$AY$4:$BF$999,6,FALSE)),"",VLOOKUP(R18,SALIDAS!$AY$4:$BF$999,6,FALSE))</f>
        <v>0.61805555555555558</v>
      </c>
      <c r="U18" s="304">
        <f>IF(ISERROR(VLOOKUP(R18,SALIDAS!$AY$4:$BF$999,7,FALSE)),"",VLOOKUP(R18,SALIDAS!$AY$4:$BF$999,7,FALSE))</f>
        <v>0.625</v>
      </c>
      <c r="V18" s="305">
        <f>IF(ISERROR(VLOOKUP(R18,SALIDAS!$AY$4:$BF$999,3,FALSE)),"",VLOOKUP(R18,SALIDAS!$AY$4:$BF$999,3,FALSE))</f>
        <v>30</v>
      </c>
      <c r="W18" s="305">
        <f>IF(ISERROR(VLOOKUP(R18,SALIDAS!$AY$4:$BF$999,8,FALSE)),"",VLOOKUP(R18,SALIDAS!$AY$4:$BF$999,8,FALSE))</f>
        <v>2424</v>
      </c>
      <c r="X18" s="305" t="str">
        <f>IF(ISERROR(VLOOKUP(W18,CAMBIOS!$R$5:$S$51,2,FALSE)),"",VLOOKUP(W18,CAMBIOS!$R$5:$S$51,2,FALSE))</f>
        <v/>
      </c>
    </row>
    <row r="19" spans="1:24" s="303" customFormat="1" ht="15" customHeight="1">
      <c r="A19" s="302">
        <f t="shared" si="0"/>
        <v>22</v>
      </c>
      <c r="B19" s="327">
        <f t="shared" si="1"/>
        <v>0.28749999999999998</v>
      </c>
      <c r="C19" s="327">
        <f t="shared" si="2"/>
        <v>0.63541666666666663</v>
      </c>
      <c r="D19" s="302">
        <f t="shared" si="3"/>
        <v>45</v>
      </c>
      <c r="E19" s="302">
        <f t="shared" si="4"/>
        <v>3312</v>
      </c>
      <c r="F19" s="302"/>
      <c r="G19" s="302"/>
      <c r="H19" s="302"/>
      <c r="I19" s="302"/>
      <c r="J19" s="302"/>
      <c r="K19" s="302"/>
      <c r="L19" s="302"/>
      <c r="M19" s="302"/>
      <c r="N19" s="306" t="e">
        <f>IF(FLOTASNET!A19="","",VLOOKUP(D19,SALIDAS!L:M,2,FALSE))</f>
        <v>#N/A</v>
      </c>
      <c r="Q19" s="315">
        <f>SALIDAS!BL18</f>
        <v>31</v>
      </c>
      <c r="R19" s="315">
        <f>SALIDAS!AX18</f>
        <v>15</v>
      </c>
      <c r="S19" s="305">
        <f>IF(ISERROR(VLOOKUP(R19,SALIDAS!$AY$4:$BF$999,5,FALSE)),"",VLOOKUP(R19,SALIDAS!$AY$4:$BF$999,5,FALSE))</f>
        <v>22</v>
      </c>
      <c r="T19" s="304">
        <f>IF(ISERROR(VLOOKUP(R19,SALIDAS!$AY$4:$BF$999,6,FALSE)),"",VLOOKUP(R19,SALIDAS!$AY$4:$BF$999,6,FALSE))</f>
        <v>0.28749999999999998</v>
      </c>
      <c r="U19" s="304">
        <f>IF(ISERROR(VLOOKUP(R19,SALIDAS!$AY$4:$BF$999,7,FALSE)),"",VLOOKUP(R19,SALIDAS!$AY$4:$BF$999,7,FALSE))</f>
        <v>0.63541666666666663</v>
      </c>
      <c r="V19" s="305">
        <f>IF(ISERROR(VLOOKUP(R19,SALIDAS!$AY$4:$BF$999,3,FALSE)),"",VLOOKUP(R19,SALIDAS!$AY$4:$BF$999,3,FALSE))</f>
        <v>45</v>
      </c>
      <c r="W19" s="305">
        <f>IF(ISERROR(VLOOKUP(R19,SALIDAS!$AY$4:$BF$999,8,FALSE)),"",VLOOKUP(R19,SALIDAS!$AY$4:$BF$999,8,FALSE))</f>
        <v>3312</v>
      </c>
      <c r="X19" s="305" t="str">
        <f>IF(ISERROR(VLOOKUP(W19,CAMBIOS!$R$5:$S$51,2,FALSE)),"",VLOOKUP(W19,CAMBIOS!$R$5:$S$51,2,FALSE))</f>
        <v/>
      </c>
    </row>
    <row r="20" spans="1:24" s="303" customFormat="1" ht="15" customHeight="1">
      <c r="A20" s="302">
        <f t="shared" si="0"/>
        <v>22</v>
      </c>
      <c r="B20" s="327">
        <f t="shared" si="1"/>
        <v>0.62847222222222221</v>
      </c>
      <c r="C20" s="327">
        <f t="shared" si="2"/>
        <v>0.63541666666666663</v>
      </c>
      <c r="D20" s="302">
        <f t="shared" si="3"/>
        <v>46</v>
      </c>
      <c r="E20" s="302">
        <f t="shared" si="4"/>
        <v>3312</v>
      </c>
      <c r="F20" s="302"/>
      <c r="G20" s="302"/>
      <c r="H20" s="302"/>
      <c r="I20" s="302"/>
      <c r="J20" s="302"/>
      <c r="K20" s="302"/>
      <c r="L20" s="302"/>
      <c r="M20" s="302"/>
      <c r="N20" s="306" t="e">
        <f>IF(FLOTASNET!A20="","",VLOOKUP(D20,SALIDAS!L:M,2,FALSE))</f>
        <v>#N/A</v>
      </c>
      <c r="Q20" s="315">
        <f>SALIDAS!BL19</f>
        <v>29</v>
      </c>
      <c r="R20" s="315">
        <f>SALIDAS!AX19</f>
        <v>16</v>
      </c>
      <c r="S20" s="305">
        <f>IF(ISERROR(VLOOKUP(R20,SALIDAS!$AY$4:$BF$999,5,FALSE)),"",VLOOKUP(R20,SALIDAS!$AY$4:$BF$999,5,FALSE))</f>
        <v>22</v>
      </c>
      <c r="T20" s="304">
        <f>IF(ISERROR(VLOOKUP(R20,SALIDAS!$AY$4:$BF$999,6,FALSE)),"",VLOOKUP(R20,SALIDAS!$AY$4:$BF$999,6,FALSE))</f>
        <v>0.62847222222222221</v>
      </c>
      <c r="U20" s="304">
        <f>IF(ISERROR(VLOOKUP(R20,SALIDAS!$AY$4:$BF$999,7,FALSE)),"",VLOOKUP(R20,SALIDAS!$AY$4:$BF$999,7,FALSE))</f>
        <v>0.63541666666666663</v>
      </c>
      <c r="V20" s="305">
        <f>IF(ISERROR(VLOOKUP(R20,SALIDAS!$AY$4:$BF$999,3,FALSE)),"",VLOOKUP(R20,SALIDAS!$AY$4:$BF$999,3,FALSE))</f>
        <v>46</v>
      </c>
      <c r="W20" s="305">
        <f>IF(ISERROR(VLOOKUP(R20,SALIDAS!$AY$4:$BF$999,8,FALSE)),"",VLOOKUP(R20,SALIDAS!$AY$4:$BF$999,8,FALSE))</f>
        <v>3312</v>
      </c>
      <c r="X20" s="305" t="str">
        <f>IF(ISERROR(VLOOKUP(W20,CAMBIOS!$R$5:$S$51,2,FALSE)),"",VLOOKUP(W20,CAMBIOS!$R$5:$S$51,2,FALSE))</f>
        <v/>
      </c>
    </row>
    <row r="21" spans="1:24" s="303" customFormat="1" ht="15" customHeight="1">
      <c r="A21" s="302">
        <f t="shared" si="0"/>
        <v>33</v>
      </c>
      <c r="B21" s="327">
        <f t="shared" si="1"/>
        <v>0.3208333333333333</v>
      </c>
      <c r="C21" s="327">
        <f t="shared" si="2"/>
        <v>0.61805555555555558</v>
      </c>
      <c r="D21" s="302">
        <f t="shared" si="3"/>
        <v>59</v>
      </c>
      <c r="E21" s="302">
        <f t="shared" si="4"/>
        <v>2370</v>
      </c>
      <c r="F21" s="302"/>
      <c r="G21" s="302"/>
      <c r="H21" s="302"/>
      <c r="I21" s="302"/>
      <c r="J21" s="302"/>
      <c r="K21" s="302"/>
      <c r="L21" s="302"/>
      <c r="M21" s="302"/>
      <c r="N21" s="306" t="e">
        <f>IF(FLOTASNET!A21="","",VLOOKUP(D21,SALIDAS!L:M,2,FALSE))</f>
        <v>#N/A</v>
      </c>
      <c r="Q21" s="315" t="str">
        <f>SALIDAS!BL20</f>
        <v/>
      </c>
      <c r="R21" s="315">
        <f>SALIDAS!AX20</f>
        <v>17</v>
      </c>
      <c r="S21" s="305">
        <f>IF(ISERROR(VLOOKUP(R21,SALIDAS!$AY$4:$BF$999,5,FALSE)),"",VLOOKUP(R21,SALIDAS!$AY$4:$BF$999,5,FALSE))</f>
        <v>33</v>
      </c>
      <c r="T21" s="304">
        <f>IF(ISERROR(VLOOKUP(R21,SALIDAS!$AY$4:$BF$999,6,FALSE)),"",VLOOKUP(R21,SALIDAS!$AY$4:$BF$999,6,FALSE))</f>
        <v>0.3208333333333333</v>
      </c>
      <c r="U21" s="304">
        <f>IF(ISERROR(VLOOKUP(R21,SALIDAS!$AY$4:$BF$999,7,FALSE)),"",VLOOKUP(R21,SALIDAS!$AY$4:$BF$999,7,FALSE))</f>
        <v>0.61805555555555558</v>
      </c>
      <c r="V21" s="305">
        <f>IF(ISERROR(VLOOKUP(R21,SALIDAS!$AY$4:$BF$999,3,FALSE)),"",VLOOKUP(R21,SALIDAS!$AY$4:$BF$999,3,FALSE))</f>
        <v>59</v>
      </c>
      <c r="W21" s="305">
        <f>IF(ISERROR(VLOOKUP(R21,SALIDAS!$AY$4:$BF$999,8,FALSE)),"",VLOOKUP(R21,SALIDAS!$AY$4:$BF$999,8,FALSE))</f>
        <v>2370</v>
      </c>
      <c r="X21" s="305" t="str">
        <f>IF(ISERROR(VLOOKUP(W21,CAMBIOS!$R$5:$S$51,2,FALSE)),"",VLOOKUP(W21,CAMBIOS!$R$5:$S$51,2,FALSE))</f>
        <v/>
      </c>
    </row>
    <row r="22" spans="1:24" s="303" customFormat="1" ht="15" customHeight="1">
      <c r="A22" s="302">
        <f t="shared" si="0"/>
        <v>33</v>
      </c>
      <c r="B22" s="327">
        <f t="shared" si="1"/>
        <v>0.61458333333333337</v>
      </c>
      <c r="C22" s="327">
        <f t="shared" si="2"/>
        <v>0.61458333333333326</v>
      </c>
      <c r="D22" s="302">
        <f t="shared" si="3"/>
        <v>60</v>
      </c>
      <c r="E22" s="302">
        <f t="shared" si="4"/>
        <v>2370</v>
      </c>
      <c r="F22" s="302"/>
      <c r="G22" s="302"/>
      <c r="H22" s="302"/>
      <c r="I22" s="302"/>
      <c r="J22" s="302"/>
      <c r="K22" s="302"/>
      <c r="L22" s="302"/>
      <c r="M22" s="302"/>
      <c r="N22" s="306" t="e">
        <f>IF(FLOTASNET!A22="","",VLOOKUP(D22,SALIDAS!L:M,2,FALSE))</f>
        <v>#N/A</v>
      </c>
      <c r="Q22" s="315" t="str">
        <f>SALIDAS!BL21</f>
        <v/>
      </c>
      <c r="R22" s="315">
        <f>SALIDAS!AX21</f>
        <v>18</v>
      </c>
      <c r="S22" s="305">
        <f>IF(ISERROR(VLOOKUP(R22,SALIDAS!$AY$4:$BF$999,5,FALSE)),"",VLOOKUP(R22,SALIDAS!$AY$4:$BF$999,5,FALSE))</f>
        <v>33</v>
      </c>
      <c r="T22" s="304">
        <f>IF(ISERROR(VLOOKUP(R22,SALIDAS!$AY$4:$BF$999,6,FALSE)),"",VLOOKUP(R22,SALIDAS!$AY$4:$BF$999,6,FALSE))</f>
        <v>0.61458333333333337</v>
      </c>
      <c r="U22" s="304">
        <f>IF(ISERROR(VLOOKUP(R22,SALIDAS!$AY$4:$BF$999,7,FALSE)),"",VLOOKUP(R22,SALIDAS!$AY$4:$BF$999,7,FALSE))</f>
        <v>0.61458333333333326</v>
      </c>
      <c r="V22" s="305">
        <f>IF(ISERROR(VLOOKUP(R22,SALIDAS!$AY$4:$BF$999,3,FALSE)),"",VLOOKUP(R22,SALIDAS!$AY$4:$BF$999,3,FALSE))</f>
        <v>60</v>
      </c>
      <c r="W22" s="305">
        <f>IF(ISERROR(VLOOKUP(R22,SALIDAS!$AY$4:$BF$999,8,FALSE)),"",VLOOKUP(R22,SALIDAS!$AY$4:$BF$999,8,FALSE))</f>
        <v>2370</v>
      </c>
      <c r="X22" s="305" t="str">
        <f>IF(ISERROR(VLOOKUP(W22,CAMBIOS!$R$5:$S$51,2,FALSE)),"",VLOOKUP(W22,CAMBIOS!$R$5:$S$51,2,FALSE))</f>
        <v/>
      </c>
    </row>
    <row r="23" spans="1:24" s="303" customFormat="1" ht="15" customHeight="1">
      <c r="A23" s="302">
        <f t="shared" si="0"/>
        <v>32</v>
      </c>
      <c r="B23" s="327">
        <f t="shared" si="1"/>
        <v>0.30138888888888893</v>
      </c>
      <c r="C23" s="327">
        <f t="shared" si="2"/>
        <v>0.59930555555555554</v>
      </c>
      <c r="D23" s="302">
        <f t="shared" si="3"/>
        <v>61</v>
      </c>
      <c r="E23" s="302">
        <f t="shared" si="4"/>
        <v>1996</v>
      </c>
      <c r="F23" s="302"/>
      <c r="G23" s="302"/>
      <c r="H23" s="302"/>
      <c r="I23" s="302"/>
      <c r="J23" s="302"/>
      <c r="K23" s="302"/>
      <c r="L23" s="302"/>
      <c r="M23" s="302"/>
      <c r="N23" s="306" t="e">
        <f>IF(FLOTASNET!A23="","",VLOOKUP(D23,SALIDAS!L:M,2,FALSE))</f>
        <v>#N/A</v>
      </c>
      <c r="Q23" s="315" t="str">
        <f>SALIDAS!BL22</f>
        <v/>
      </c>
      <c r="R23" s="315">
        <f>SALIDAS!AX22</f>
        <v>19</v>
      </c>
      <c r="S23" s="305">
        <f>IF(ISERROR(VLOOKUP(R23,SALIDAS!$AY$4:$BF$999,5,FALSE)),"",VLOOKUP(R23,SALIDAS!$AY$4:$BF$999,5,FALSE))</f>
        <v>32</v>
      </c>
      <c r="T23" s="304">
        <f>IF(ISERROR(VLOOKUP(R23,SALIDAS!$AY$4:$BF$999,6,FALSE)),"",VLOOKUP(R23,SALIDAS!$AY$4:$BF$999,6,FALSE))</f>
        <v>0.30138888888888893</v>
      </c>
      <c r="U23" s="304">
        <f>IF(ISERROR(VLOOKUP(R23,SALIDAS!$AY$4:$BF$999,7,FALSE)),"",VLOOKUP(R23,SALIDAS!$AY$4:$BF$999,7,FALSE))</f>
        <v>0.59930555555555554</v>
      </c>
      <c r="V23" s="305">
        <f>IF(ISERROR(VLOOKUP(R23,SALIDAS!$AY$4:$BF$999,3,FALSE)),"",VLOOKUP(R23,SALIDAS!$AY$4:$BF$999,3,FALSE))</f>
        <v>61</v>
      </c>
      <c r="W23" s="305">
        <f>IF(ISERROR(VLOOKUP(R23,SALIDAS!$AY$4:$BF$999,8,FALSE)),"",VLOOKUP(R23,SALIDAS!$AY$4:$BF$999,8,FALSE))</f>
        <v>1996</v>
      </c>
      <c r="X23" s="305" t="str">
        <f>IF(ISERROR(VLOOKUP(W23,CAMBIOS!$R$5:$S$51,2,FALSE)),"",VLOOKUP(W23,CAMBIOS!$R$5:$S$51,2,FALSE))</f>
        <v/>
      </c>
    </row>
    <row r="24" spans="1:24" s="303" customFormat="1" ht="15" customHeight="1">
      <c r="A24" s="302">
        <f t="shared" si="0"/>
        <v>32</v>
      </c>
      <c r="B24" s="327">
        <f t="shared" si="1"/>
        <v>0.67638888888888893</v>
      </c>
      <c r="C24" s="327">
        <f t="shared" si="2"/>
        <v>0.63541666666666663</v>
      </c>
      <c r="D24" s="302">
        <f t="shared" si="3"/>
        <v>62</v>
      </c>
      <c r="E24" s="302">
        <f t="shared" si="4"/>
        <v>1996</v>
      </c>
      <c r="F24" s="302"/>
      <c r="G24" s="302"/>
      <c r="H24" s="302"/>
      <c r="I24" s="302"/>
      <c r="J24" s="302"/>
      <c r="K24" s="302"/>
      <c r="L24" s="302"/>
      <c r="M24" s="302"/>
      <c r="N24" s="306" t="e">
        <f>IF(FLOTASNET!A24="","",VLOOKUP(D24,SALIDAS!L:M,2,FALSE))</f>
        <v>#N/A</v>
      </c>
      <c r="Q24" s="315" t="str">
        <f>SALIDAS!BL23</f>
        <v/>
      </c>
      <c r="R24" s="315">
        <f>SALIDAS!AX23</f>
        <v>20</v>
      </c>
      <c r="S24" s="305">
        <f>IF(ISERROR(VLOOKUP(R24,SALIDAS!$AY$4:$BF$999,5,FALSE)),"",VLOOKUP(R24,SALIDAS!$AY$4:$BF$999,5,FALSE))</f>
        <v>32</v>
      </c>
      <c r="T24" s="304">
        <f>IF(ISERROR(VLOOKUP(R24,SALIDAS!$AY$4:$BF$999,6,FALSE)),"",VLOOKUP(R24,SALIDAS!$AY$4:$BF$999,6,FALSE))</f>
        <v>0.67638888888888893</v>
      </c>
      <c r="U24" s="304">
        <f>IF(ISERROR(VLOOKUP(R24,SALIDAS!$AY$4:$BF$999,7,FALSE)),"",VLOOKUP(R24,SALIDAS!$AY$4:$BF$999,7,FALSE))</f>
        <v>0.63541666666666663</v>
      </c>
      <c r="V24" s="305">
        <f>IF(ISERROR(VLOOKUP(R24,SALIDAS!$AY$4:$BF$999,3,FALSE)),"",VLOOKUP(R24,SALIDAS!$AY$4:$BF$999,3,FALSE))</f>
        <v>62</v>
      </c>
      <c r="W24" s="305">
        <f>IF(ISERROR(VLOOKUP(R24,SALIDAS!$AY$4:$BF$999,8,FALSE)),"",VLOOKUP(R24,SALIDAS!$AY$4:$BF$999,8,FALSE))</f>
        <v>1996</v>
      </c>
      <c r="X24" s="305" t="str">
        <f>IF(ISERROR(VLOOKUP(W24,CAMBIOS!$R$5:$S$51,2,FALSE)),"",VLOOKUP(W24,CAMBIOS!$R$5:$S$51,2,FALSE))</f>
        <v/>
      </c>
    </row>
    <row r="25" spans="1:24" s="303" customFormat="1" ht="15" customHeight="1">
      <c r="A25" s="302">
        <f t="shared" si="0"/>
        <v>2</v>
      </c>
      <c r="B25" s="327">
        <f t="shared" si="1"/>
        <v>0.23958333333333334</v>
      </c>
      <c r="C25" s="327">
        <f t="shared" si="2"/>
        <v>0.59027777777777768</v>
      </c>
      <c r="D25" s="302">
        <f t="shared" si="3"/>
        <v>65</v>
      </c>
      <c r="E25" s="302">
        <f t="shared" si="4"/>
        <v>3850</v>
      </c>
      <c r="F25" s="302"/>
      <c r="G25" s="302"/>
      <c r="H25" s="302"/>
      <c r="I25" s="302"/>
      <c r="J25" s="302"/>
      <c r="K25" s="302"/>
      <c r="L25" s="302"/>
      <c r="M25" s="302"/>
      <c r="N25" s="306" t="e">
        <f>IF(FLOTASNET!A25="","",VLOOKUP(D25,SALIDAS!L:M,2,FALSE))</f>
        <v>#N/A</v>
      </c>
      <c r="Q25" s="315" t="str">
        <f>SALIDAS!BL24</f>
        <v/>
      </c>
      <c r="R25" s="315">
        <f>SALIDAS!AX24</f>
        <v>21</v>
      </c>
      <c r="S25" s="305">
        <f>IF(ISERROR(VLOOKUP(R25,SALIDAS!$AY$4:$BF$999,5,FALSE)),"",VLOOKUP(R25,SALIDAS!$AY$4:$BF$999,5,FALSE))</f>
        <v>2</v>
      </c>
      <c r="T25" s="304">
        <f>IF(ISERROR(VLOOKUP(R25,SALIDAS!$AY$4:$BF$999,6,FALSE)),"",VLOOKUP(R25,SALIDAS!$AY$4:$BF$999,6,FALSE))</f>
        <v>0.23958333333333334</v>
      </c>
      <c r="U25" s="304">
        <f>IF(ISERROR(VLOOKUP(R25,SALIDAS!$AY$4:$BF$999,7,FALSE)),"",VLOOKUP(R25,SALIDAS!$AY$4:$BF$999,7,FALSE))</f>
        <v>0.59027777777777768</v>
      </c>
      <c r="V25" s="305">
        <f>IF(ISERROR(VLOOKUP(R25,SALIDAS!$AY$4:$BF$999,3,FALSE)),"",VLOOKUP(R25,SALIDAS!$AY$4:$BF$999,3,FALSE))</f>
        <v>65</v>
      </c>
      <c r="W25" s="305">
        <f>IF(ISERROR(VLOOKUP(R25,SALIDAS!$AY$4:$BF$999,8,FALSE)),"",VLOOKUP(R25,SALIDAS!$AY$4:$BF$999,8,FALSE))</f>
        <v>3850</v>
      </c>
      <c r="X25" s="305" t="str">
        <f>IF(ISERROR(VLOOKUP(W25,CAMBIOS!$R$5:$S$51,2,FALSE)),"",VLOOKUP(W25,CAMBIOS!$R$5:$S$51,2,FALSE))</f>
        <v/>
      </c>
    </row>
    <row r="26" spans="1:24" s="303" customFormat="1" ht="15" customHeight="1">
      <c r="A26" s="302">
        <f t="shared" si="0"/>
        <v>2</v>
      </c>
      <c r="B26" s="327">
        <f t="shared" si="1"/>
        <v>0.60416666666666663</v>
      </c>
      <c r="C26" s="327">
        <f t="shared" si="2"/>
        <v>0.625</v>
      </c>
      <c r="D26" s="302">
        <f t="shared" si="3"/>
        <v>66</v>
      </c>
      <c r="E26" s="302">
        <f t="shared" si="4"/>
        <v>3850</v>
      </c>
      <c r="F26" s="302"/>
      <c r="G26" s="302"/>
      <c r="H26" s="302"/>
      <c r="I26" s="302"/>
      <c r="J26" s="302"/>
      <c r="K26" s="302"/>
      <c r="L26" s="302"/>
      <c r="M26" s="302"/>
      <c r="N26" s="306" t="e">
        <f>IF(FLOTASNET!A26="","",VLOOKUP(D26,SALIDAS!L:M,2,FALSE))</f>
        <v>#N/A</v>
      </c>
      <c r="Q26" s="315" t="str">
        <f>SALIDAS!BL25</f>
        <v/>
      </c>
      <c r="R26" s="315">
        <f>SALIDAS!AX25</f>
        <v>22</v>
      </c>
      <c r="S26" s="305">
        <f>IF(ISERROR(VLOOKUP(R26,SALIDAS!$AY$4:$BF$999,5,FALSE)),"",VLOOKUP(R26,SALIDAS!$AY$4:$BF$999,5,FALSE))</f>
        <v>2</v>
      </c>
      <c r="T26" s="304">
        <f>IF(ISERROR(VLOOKUP(R26,SALIDAS!$AY$4:$BF$999,6,FALSE)),"",VLOOKUP(R26,SALIDAS!$AY$4:$BF$999,6,FALSE))</f>
        <v>0.60416666666666663</v>
      </c>
      <c r="U26" s="304">
        <f>IF(ISERROR(VLOOKUP(R26,SALIDAS!$AY$4:$BF$999,7,FALSE)),"",VLOOKUP(R26,SALIDAS!$AY$4:$BF$999,7,FALSE))</f>
        <v>0.625</v>
      </c>
      <c r="V26" s="305">
        <f>IF(ISERROR(VLOOKUP(R26,SALIDAS!$AY$4:$BF$999,3,FALSE)),"",VLOOKUP(R26,SALIDAS!$AY$4:$BF$999,3,FALSE))</f>
        <v>66</v>
      </c>
      <c r="W26" s="305">
        <f>IF(ISERROR(VLOOKUP(R26,SALIDAS!$AY$4:$BF$999,8,FALSE)),"",VLOOKUP(R26,SALIDAS!$AY$4:$BF$999,8,FALSE))</f>
        <v>3850</v>
      </c>
      <c r="X26" s="305" t="str">
        <f>IF(ISERROR(VLOOKUP(W26,CAMBIOS!$R$5:$S$51,2,FALSE)),"",VLOOKUP(W26,CAMBIOS!$R$5:$S$51,2,FALSE))</f>
        <v/>
      </c>
    </row>
    <row r="27" spans="1:24" s="303" customFormat="1" ht="15" customHeight="1">
      <c r="A27" s="302">
        <f t="shared" si="0"/>
        <v>2</v>
      </c>
      <c r="B27" s="327">
        <f t="shared" si="1"/>
        <v>0.26041666666666669</v>
      </c>
      <c r="C27" s="327">
        <f t="shared" si="2"/>
        <v>0.57986111111111105</v>
      </c>
      <c r="D27" s="302">
        <f t="shared" si="3"/>
        <v>67</v>
      </c>
      <c r="E27" s="302">
        <f t="shared" si="4"/>
        <v>1815</v>
      </c>
      <c r="F27" s="302"/>
      <c r="G27" s="302"/>
      <c r="H27" s="302"/>
      <c r="I27" s="302"/>
      <c r="J27" s="302"/>
      <c r="K27" s="302"/>
      <c r="L27" s="302"/>
      <c r="M27" s="302"/>
      <c r="N27" s="306" t="e">
        <f>IF(FLOTASNET!A27="","",VLOOKUP(D27,SALIDAS!L:M,2,FALSE))</f>
        <v>#N/A</v>
      </c>
      <c r="Q27" s="315" t="str">
        <f>SALIDAS!BL26</f>
        <v/>
      </c>
      <c r="R27" s="315">
        <f>SALIDAS!AX26</f>
        <v>23</v>
      </c>
      <c r="S27" s="305">
        <f>IF(ISERROR(VLOOKUP(R27,SALIDAS!$AY$4:$BF$999,5,FALSE)),"",VLOOKUP(R27,SALIDAS!$AY$4:$BF$999,5,FALSE))</f>
        <v>2</v>
      </c>
      <c r="T27" s="304">
        <f>IF(ISERROR(VLOOKUP(R27,SALIDAS!$AY$4:$BF$999,6,FALSE)),"",VLOOKUP(R27,SALIDAS!$AY$4:$BF$999,6,FALSE))</f>
        <v>0.26041666666666669</v>
      </c>
      <c r="U27" s="304">
        <f>IF(ISERROR(VLOOKUP(R27,SALIDAS!$AY$4:$BF$999,7,FALSE)),"",VLOOKUP(R27,SALIDAS!$AY$4:$BF$999,7,FALSE))</f>
        <v>0.57986111111111105</v>
      </c>
      <c r="V27" s="305">
        <f>IF(ISERROR(VLOOKUP(R27,SALIDAS!$AY$4:$BF$999,3,FALSE)),"",VLOOKUP(R27,SALIDAS!$AY$4:$BF$999,3,FALSE))</f>
        <v>67</v>
      </c>
      <c r="W27" s="305">
        <f>IF(ISERROR(VLOOKUP(R27,SALIDAS!$AY$4:$BF$999,8,FALSE)),"",VLOOKUP(R27,SALIDAS!$AY$4:$BF$999,8,FALSE))</f>
        <v>1815</v>
      </c>
      <c r="X27" s="305" t="str">
        <f>IF(ISERROR(VLOOKUP(W27,CAMBIOS!$R$5:$S$51,2,FALSE)),"",VLOOKUP(W27,CAMBIOS!$R$5:$S$51,2,FALSE))</f>
        <v/>
      </c>
    </row>
    <row r="28" spans="1:24" s="303" customFormat="1" ht="15" customHeight="1">
      <c r="A28" s="302">
        <f t="shared" si="0"/>
        <v>2</v>
      </c>
      <c r="B28" s="327">
        <f t="shared" si="1"/>
        <v>0.59375</v>
      </c>
      <c r="C28" s="327">
        <f t="shared" si="2"/>
        <v>0.64236111111111116</v>
      </c>
      <c r="D28" s="302">
        <f t="shared" si="3"/>
        <v>68</v>
      </c>
      <c r="E28" s="302">
        <f t="shared" si="4"/>
        <v>1815</v>
      </c>
      <c r="F28" s="302"/>
      <c r="G28" s="302"/>
      <c r="H28" s="302"/>
      <c r="I28" s="302"/>
      <c r="J28" s="302"/>
      <c r="K28" s="302"/>
      <c r="L28" s="302"/>
      <c r="M28" s="302"/>
      <c r="N28" s="306" t="e">
        <f>IF(FLOTASNET!A28="","",VLOOKUP(D28,SALIDAS!L:M,2,FALSE))</f>
        <v>#N/A</v>
      </c>
      <c r="Q28" s="315" t="str">
        <f>SALIDAS!BL27</f>
        <v/>
      </c>
      <c r="R28" s="315">
        <f>SALIDAS!AX27</f>
        <v>24</v>
      </c>
      <c r="S28" s="305">
        <f>IF(ISERROR(VLOOKUP(R28,SALIDAS!$AY$4:$BF$999,5,FALSE)),"",VLOOKUP(R28,SALIDAS!$AY$4:$BF$999,5,FALSE))</f>
        <v>2</v>
      </c>
      <c r="T28" s="304">
        <f>IF(ISERROR(VLOOKUP(R28,SALIDAS!$AY$4:$BF$999,6,FALSE)),"",VLOOKUP(R28,SALIDAS!$AY$4:$BF$999,6,FALSE))</f>
        <v>0.59375</v>
      </c>
      <c r="U28" s="304">
        <f>IF(ISERROR(VLOOKUP(R28,SALIDAS!$AY$4:$BF$999,7,FALSE)),"",VLOOKUP(R28,SALIDAS!$AY$4:$BF$999,7,FALSE))</f>
        <v>0.64236111111111116</v>
      </c>
      <c r="V28" s="305">
        <f>IF(ISERROR(VLOOKUP(R28,SALIDAS!$AY$4:$BF$999,3,FALSE)),"",VLOOKUP(R28,SALIDAS!$AY$4:$BF$999,3,FALSE))</f>
        <v>68</v>
      </c>
      <c r="W28" s="305">
        <f>IF(ISERROR(VLOOKUP(R28,SALIDAS!$AY$4:$BF$999,8,FALSE)),"",VLOOKUP(R28,SALIDAS!$AY$4:$BF$999,8,FALSE))</f>
        <v>1815</v>
      </c>
      <c r="X28" s="305" t="str">
        <f>IF(ISERROR(VLOOKUP(W28,CAMBIOS!$R$5:$S$51,2,FALSE)),"",VLOOKUP(W28,CAMBIOS!$R$5:$S$51,2,FALSE))</f>
        <v/>
      </c>
    </row>
    <row r="29" spans="1:24" s="303" customFormat="1" ht="15" customHeight="1">
      <c r="A29" s="302">
        <f t="shared" si="0"/>
        <v>2</v>
      </c>
      <c r="B29" s="327">
        <f t="shared" si="1"/>
        <v>0.27708333333333335</v>
      </c>
      <c r="C29" s="327">
        <f t="shared" si="2"/>
        <v>0.62152777777777768</v>
      </c>
      <c r="D29" s="302">
        <f t="shared" si="3"/>
        <v>69</v>
      </c>
      <c r="E29" s="302">
        <f t="shared" si="4"/>
        <v>2736</v>
      </c>
      <c r="F29" s="302"/>
      <c r="G29" s="302"/>
      <c r="H29" s="302"/>
      <c r="I29" s="302"/>
      <c r="J29" s="302"/>
      <c r="K29" s="302"/>
      <c r="L29" s="302"/>
      <c r="M29" s="302"/>
      <c r="N29" s="306" t="e">
        <f>IF(FLOTASNET!A29="","",VLOOKUP(D29,SALIDAS!L:M,2,FALSE))</f>
        <v>#N/A</v>
      </c>
      <c r="Q29" s="315" t="str">
        <f>SALIDAS!BL28</f>
        <v/>
      </c>
      <c r="R29" s="315">
        <f>SALIDAS!AX28</f>
        <v>25</v>
      </c>
      <c r="S29" s="305">
        <f>IF(ISERROR(VLOOKUP(R29,SALIDAS!$AY$4:$BF$999,5,FALSE)),"",VLOOKUP(R29,SALIDAS!$AY$4:$BF$999,5,FALSE))</f>
        <v>2</v>
      </c>
      <c r="T29" s="304">
        <f>IF(ISERROR(VLOOKUP(R29,SALIDAS!$AY$4:$BF$999,6,FALSE)),"",VLOOKUP(R29,SALIDAS!$AY$4:$BF$999,6,FALSE))</f>
        <v>0.27708333333333335</v>
      </c>
      <c r="U29" s="304">
        <f>IF(ISERROR(VLOOKUP(R29,SALIDAS!$AY$4:$BF$999,7,FALSE)),"",VLOOKUP(R29,SALIDAS!$AY$4:$BF$999,7,FALSE))</f>
        <v>0.62152777777777768</v>
      </c>
      <c r="V29" s="305">
        <f>IF(ISERROR(VLOOKUP(R29,SALIDAS!$AY$4:$BF$999,3,FALSE)),"",VLOOKUP(R29,SALIDAS!$AY$4:$BF$999,3,FALSE))</f>
        <v>69</v>
      </c>
      <c r="W29" s="305">
        <f>IF(ISERROR(VLOOKUP(R29,SALIDAS!$AY$4:$BF$999,8,FALSE)),"",VLOOKUP(R29,SALIDAS!$AY$4:$BF$999,8,FALSE))</f>
        <v>2736</v>
      </c>
      <c r="X29" s="305" t="str">
        <f>IF(ISERROR(VLOOKUP(W29,CAMBIOS!$R$5:$S$51,2,FALSE)),"",VLOOKUP(W29,CAMBIOS!$R$5:$S$51,2,FALSE))</f>
        <v/>
      </c>
    </row>
    <row r="30" spans="1:24" s="303" customFormat="1" ht="15" customHeight="1">
      <c r="A30" s="302">
        <f t="shared" si="0"/>
        <v>2</v>
      </c>
      <c r="B30" s="327">
        <f t="shared" si="1"/>
        <v>0.61458333333333337</v>
      </c>
      <c r="C30" s="327">
        <f t="shared" si="2"/>
        <v>0.62152777777777768</v>
      </c>
      <c r="D30" s="302">
        <f t="shared" si="3"/>
        <v>70</v>
      </c>
      <c r="E30" s="302">
        <f t="shared" si="4"/>
        <v>2736</v>
      </c>
      <c r="F30" s="302"/>
      <c r="G30" s="302"/>
      <c r="H30" s="302"/>
      <c r="I30" s="302"/>
      <c r="J30" s="302"/>
      <c r="K30" s="302"/>
      <c r="L30" s="302"/>
      <c r="M30" s="302"/>
      <c r="N30" s="306" t="e">
        <f>IF(FLOTASNET!A30="","",VLOOKUP(D30,SALIDAS!L:M,2,FALSE))</f>
        <v>#N/A</v>
      </c>
      <c r="Q30" s="315" t="str">
        <f>SALIDAS!BL29</f>
        <v/>
      </c>
      <c r="R30" s="315">
        <f>SALIDAS!AX29</f>
        <v>26</v>
      </c>
      <c r="S30" s="305">
        <f>IF(ISERROR(VLOOKUP(R30,SALIDAS!$AY$4:$BF$999,5,FALSE)),"",VLOOKUP(R30,SALIDAS!$AY$4:$BF$999,5,FALSE))</f>
        <v>2</v>
      </c>
      <c r="T30" s="304">
        <f>IF(ISERROR(VLOOKUP(R30,SALIDAS!$AY$4:$BF$999,6,FALSE)),"",VLOOKUP(R30,SALIDAS!$AY$4:$BF$999,6,FALSE))</f>
        <v>0.61458333333333337</v>
      </c>
      <c r="U30" s="304">
        <f>IF(ISERROR(VLOOKUP(R30,SALIDAS!$AY$4:$BF$999,7,FALSE)),"",VLOOKUP(R30,SALIDAS!$AY$4:$BF$999,7,FALSE))</f>
        <v>0.62152777777777768</v>
      </c>
      <c r="V30" s="305">
        <f>IF(ISERROR(VLOOKUP(R30,SALIDAS!$AY$4:$BF$999,3,FALSE)),"",VLOOKUP(R30,SALIDAS!$AY$4:$BF$999,3,FALSE))</f>
        <v>70</v>
      </c>
      <c r="W30" s="305">
        <f>IF(ISERROR(VLOOKUP(R30,SALIDAS!$AY$4:$BF$999,8,FALSE)),"",VLOOKUP(R30,SALIDAS!$AY$4:$BF$999,8,FALSE))</f>
        <v>2736</v>
      </c>
      <c r="X30" s="305" t="str">
        <f>IF(ISERROR(VLOOKUP(W30,CAMBIOS!$R$5:$S$51,2,FALSE)),"",VLOOKUP(W30,CAMBIOS!$R$5:$S$51,2,FALSE))</f>
        <v/>
      </c>
    </row>
    <row r="31" spans="1:24" s="303" customFormat="1" ht="15" customHeight="1">
      <c r="A31" s="302">
        <f t="shared" si="0"/>
        <v>2</v>
      </c>
      <c r="B31" s="327">
        <f t="shared" si="1"/>
        <v>0.29791666666666666</v>
      </c>
      <c r="C31" s="327">
        <f t="shared" si="2"/>
        <v>0.60763888888888884</v>
      </c>
      <c r="D31" s="302">
        <f t="shared" si="3"/>
        <v>71</v>
      </c>
      <c r="E31" s="302">
        <f t="shared" si="4"/>
        <v>1817</v>
      </c>
      <c r="F31" s="302"/>
      <c r="G31" s="302"/>
      <c r="H31" s="302"/>
      <c r="I31" s="302"/>
      <c r="J31" s="302"/>
      <c r="K31" s="302"/>
      <c r="L31" s="302"/>
      <c r="M31" s="302"/>
      <c r="N31" s="306" t="e">
        <f>IF(FLOTASNET!A31="","",VLOOKUP(D31,SALIDAS!L:M,2,FALSE))</f>
        <v>#N/A</v>
      </c>
      <c r="Q31" s="315" t="str">
        <f>SALIDAS!BL30</f>
        <v/>
      </c>
      <c r="R31" s="315">
        <f>SALIDAS!AX30</f>
        <v>27</v>
      </c>
      <c r="S31" s="305">
        <f>IF(ISERROR(VLOOKUP(R31,SALIDAS!$AY$4:$BF$999,5,FALSE)),"",VLOOKUP(R31,SALIDAS!$AY$4:$BF$999,5,FALSE))</f>
        <v>2</v>
      </c>
      <c r="T31" s="304">
        <f>IF(ISERROR(VLOOKUP(R31,SALIDAS!$AY$4:$BF$999,6,FALSE)),"",VLOOKUP(R31,SALIDAS!$AY$4:$BF$999,6,FALSE))</f>
        <v>0.29791666666666666</v>
      </c>
      <c r="U31" s="304">
        <f>IF(ISERROR(VLOOKUP(R31,SALIDAS!$AY$4:$BF$999,7,FALSE)),"",VLOOKUP(R31,SALIDAS!$AY$4:$BF$999,7,FALSE))</f>
        <v>0.60763888888888884</v>
      </c>
      <c r="V31" s="305">
        <f>IF(ISERROR(VLOOKUP(R31,SALIDAS!$AY$4:$BF$999,3,FALSE)),"",VLOOKUP(R31,SALIDAS!$AY$4:$BF$999,3,FALSE))</f>
        <v>71</v>
      </c>
      <c r="W31" s="305">
        <f>IF(ISERROR(VLOOKUP(R31,SALIDAS!$AY$4:$BF$999,8,FALSE)),"",VLOOKUP(R31,SALIDAS!$AY$4:$BF$999,8,FALSE))</f>
        <v>1817</v>
      </c>
      <c r="X31" s="305" t="str">
        <f>IF(ISERROR(VLOOKUP(W31,CAMBIOS!$R$5:$S$51,2,FALSE)),"",VLOOKUP(W31,CAMBIOS!$R$5:$S$51,2,FALSE))</f>
        <v/>
      </c>
    </row>
    <row r="32" spans="1:24" s="303" customFormat="1" ht="15" customHeight="1">
      <c r="A32" s="302">
        <f t="shared" si="0"/>
        <v>2</v>
      </c>
      <c r="B32" s="327">
        <f t="shared" si="1"/>
        <v>0.63541666666666663</v>
      </c>
      <c r="C32" s="327">
        <f t="shared" si="2"/>
        <v>0.64930555555555569</v>
      </c>
      <c r="D32" s="302">
        <f t="shared" si="3"/>
        <v>72</v>
      </c>
      <c r="E32" s="302">
        <f t="shared" si="4"/>
        <v>1817</v>
      </c>
      <c r="F32" s="302"/>
      <c r="G32" s="302"/>
      <c r="H32" s="302"/>
      <c r="I32" s="302"/>
      <c r="J32" s="302"/>
      <c r="K32" s="302"/>
      <c r="L32" s="302"/>
      <c r="M32" s="302"/>
      <c r="N32" s="306" t="e">
        <f>IF(FLOTASNET!A32="","",VLOOKUP(D32,SALIDAS!L:M,2,FALSE))</f>
        <v>#N/A</v>
      </c>
      <c r="Q32" s="315" t="str">
        <f>SALIDAS!BL31</f>
        <v/>
      </c>
      <c r="R32" s="315">
        <f>SALIDAS!AX31</f>
        <v>28</v>
      </c>
      <c r="S32" s="305">
        <f>IF(ISERROR(VLOOKUP(R32,SALIDAS!$AY$4:$BF$999,5,FALSE)),"",VLOOKUP(R32,SALIDAS!$AY$4:$BF$999,5,FALSE))</f>
        <v>2</v>
      </c>
      <c r="T32" s="304">
        <f>IF(ISERROR(VLOOKUP(R32,SALIDAS!$AY$4:$BF$999,6,FALSE)),"",VLOOKUP(R32,SALIDAS!$AY$4:$BF$999,6,FALSE))</f>
        <v>0.63541666666666663</v>
      </c>
      <c r="U32" s="304">
        <f>IF(ISERROR(VLOOKUP(R32,SALIDAS!$AY$4:$BF$999,7,FALSE)),"",VLOOKUP(R32,SALIDAS!$AY$4:$BF$999,7,FALSE))</f>
        <v>0.64930555555555569</v>
      </c>
      <c r="V32" s="305">
        <f>IF(ISERROR(VLOOKUP(R32,SALIDAS!$AY$4:$BF$999,3,FALSE)),"",VLOOKUP(R32,SALIDAS!$AY$4:$BF$999,3,FALSE))</f>
        <v>72</v>
      </c>
      <c r="W32" s="305">
        <f>IF(ISERROR(VLOOKUP(R32,SALIDAS!$AY$4:$BF$999,8,FALSE)),"",VLOOKUP(R32,SALIDAS!$AY$4:$BF$999,8,FALSE))</f>
        <v>1817</v>
      </c>
      <c r="X32" s="305" t="str">
        <f>IF(ISERROR(VLOOKUP(W32,CAMBIOS!$R$5:$S$51,2,FALSE)),"",VLOOKUP(W32,CAMBIOS!$R$5:$S$51,2,FALSE))</f>
        <v/>
      </c>
    </row>
    <row r="33" spans="1:24" s="303" customFormat="1" ht="15" customHeight="1">
      <c r="A33" s="302">
        <f t="shared" si="0"/>
        <v>11</v>
      </c>
      <c r="B33" s="327">
        <f t="shared" si="1"/>
        <v>0.5</v>
      </c>
      <c r="C33" s="327">
        <f t="shared" si="2"/>
        <v>0.59722222222222221</v>
      </c>
      <c r="D33" s="302">
        <f t="shared" si="3"/>
        <v>32</v>
      </c>
      <c r="E33" s="302">
        <f t="shared" si="4"/>
        <v>2400</v>
      </c>
      <c r="F33" s="302"/>
      <c r="G33" s="302"/>
      <c r="H33" s="302"/>
      <c r="I33" s="302"/>
      <c r="J33" s="302"/>
      <c r="K33" s="302"/>
      <c r="L33" s="302"/>
      <c r="M33" s="302"/>
      <c r="N33" s="306" t="e">
        <f>IF(FLOTASNET!A33="","",VLOOKUP(D33,SALIDAS!L:M,2,FALSE))</f>
        <v>#N/A</v>
      </c>
      <c r="Q33" s="315" t="str">
        <f>SALIDAS!BL32</f>
        <v/>
      </c>
      <c r="R33" s="315">
        <f>SALIDAS!AX32</f>
        <v>29</v>
      </c>
      <c r="S33" s="305">
        <f>IF(ISERROR(VLOOKUP(R33,SALIDAS!$AY$4:$BF$999,5,FALSE)),"",VLOOKUP(R33,SALIDAS!$AY$4:$BF$999,5,FALSE))</f>
        <v>11</v>
      </c>
      <c r="T33" s="304">
        <f>IF(ISERROR(VLOOKUP(R33,SALIDAS!$AY$4:$BF$999,6,FALSE)),"",VLOOKUP(R33,SALIDAS!$AY$4:$BF$999,6,FALSE))</f>
        <v>0.5</v>
      </c>
      <c r="U33" s="304">
        <f>IF(ISERROR(VLOOKUP(R33,SALIDAS!$AY$4:$BF$999,7,FALSE)),"",VLOOKUP(R33,SALIDAS!$AY$4:$BF$999,7,FALSE))</f>
        <v>0.59722222222222221</v>
      </c>
      <c r="V33" s="305">
        <f>IF(ISERROR(VLOOKUP(R33,SALIDAS!$AY$4:$BF$999,3,FALSE)),"",VLOOKUP(R33,SALIDAS!$AY$4:$BF$999,3,FALSE))</f>
        <v>32</v>
      </c>
      <c r="W33" s="305">
        <f>IF(ISERROR(VLOOKUP(R33,SALIDAS!$AY$4:$BF$999,8,FALSE)),"",VLOOKUP(R33,SALIDAS!$AY$4:$BF$999,8,FALSE))</f>
        <v>2400</v>
      </c>
      <c r="X33" s="305" t="str">
        <f>IF(ISERROR(VLOOKUP(W33,CAMBIOS!$R$5:$S$51,2,FALSE)),"",VLOOKUP(W33,CAMBIOS!$R$5:$S$51,2,FALSE))</f>
        <v/>
      </c>
    </row>
    <row r="34" spans="1:24" s="303" customFormat="1" ht="15" customHeight="1">
      <c r="A34" s="302">
        <f t="shared" si="0"/>
        <v>11</v>
      </c>
      <c r="B34" s="327">
        <f t="shared" si="1"/>
        <v>0.64236111111111116</v>
      </c>
      <c r="C34" s="327">
        <f t="shared" si="2"/>
        <v>0.63194444444444442</v>
      </c>
      <c r="D34" s="302">
        <f t="shared" si="3"/>
        <v>32</v>
      </c>
      <c r="E34" s="302">
        <f t="shared" si="4"/>
        <v>2400</v>
      </c>
      <c r="F34" s="302"/>
      <c r="G34" s="302"/>
      <c r="H34" s="302"/>
      <c r="I34" s="302"/>
      <c r="J34" s="302"/>
      <c r="K34" s="302"/>
      <c r="L34" s="302"/>
      <c r="M34" s="302"/>
      <c r="N34" s="306" t="e">
        <f>IF(FLOTASNET!A34="","",VLOOKUP(D34,SALIDAS!L:M,2,FALSE))</f>
        <v>#N/A</v>
      </c>
      <c r="Q34" s="315" t="str">
        <f>SALIDAS!BL33</f>
        <v/>
      </c>
      <c r="R34" s="315">
        <f>SALIDAS!AX33</f>
        <v>30</v>
      </c>
      <c r="S34" s="305">
        <f>IF(ISERROR(VLOOKUP(R34,SALIDAS!$AY$4:$BF$999,5,FALSE)),"",VLOOKUP(R34,SALIDAS!$AY$4:$BF$999,5,FALSE))</f>
        <v>11</v>
      </c>
      <c r="T34" s="304">
        <f>IF(ISERROR(VLOOKUP(R34,SALIDAS!$AY$4:$BF$999,6,FALSE)),"",VLOOKUP(R34,SALIDAS!$AY$4:$BF$999,6,FALSE))</f>
        <v>0.64236111111111116</v>
      </c>
      <c r="U34" s="304">
        <f>IF(ISERROR(VLOOKUP(R34,SALIDAS!$AY$4:$BF$999,7,FALSE)),"",VLOOKUP(R34,SALIDAS!$AY$4:$BF$999,7,FALSE))</f>
        <v>0.63194444444444442</v>
      </c>
      <c r="V34" s="305">
        <f>IF(ISERROR(VLOOKUP(R34,SALIDAS!$AY$4:$BF$999,3,FALSE)),"",VLOOKUP(R34,SALIDAS!$AY$4:$BF$999,3,FALSE))</f>
        <v>32</v>
      </c>
      <c r="W34" s="305">
        <f>IF(ISERROR(VLOOKUP(R34,SALIDAS!$AY$4:$BF$999,8,FALSE)),"",VLOOKUP(R34,SALIDAS!$AY$4:$BF$999,8,FALSE))</f>
        <v>2400</v>
      </c>
      <c r="X34" s="305" t="str">
        <f>IF(ISERROR(VLOOKUP(W34,CAMBIOS!$R$5:$S$51,2,FALSE)),"",VLOOKUP(W34,CAMBIOS!$R$5:$S$51,2,FALSE))</f>
        <v/>
      </c>
    </row>
    <row r="35" spans="1:24" s="303" customFormat="1" ht="15" customHeight="1">
      <c r="A35" s="302">
        <f t="shared" si="0"/>
        <v>50</v>
      </c>
      <c r="B35" s="327">
        <f t="shared" si="1"/>
        <v>0.35416666666666669</v>
      </c>
      <c r="C35" s="327">
        <f t="shared" si="2"/>
        <v>0.62152777777777768</v>
      </c>
      <c r="D35" s="302" t="str">
        <f t="shared" si="3"/>
        <v>REF.L9</v>
      </c>
      <c r="E35" s="302" t="str">
        <f t="shared" si="4"/>
        <v xml:space="preserve"> </v>
      </c>
      <c r="F35" s="302"/>
      <c r="G35" s="302"/>
      <c r="H35" s="302"/>
      <c r="I35" s="302"/>
      <c r="J35" s="302"/>
      <c r="K35" s="302"/>
      <c r="L35" s="302"/>
      <c r="M35" s="302"/>
      <c r="N35" s="306" t="e">
        <f>IF(FLOTASNET!A35="","",VLOOKUP(D35,SALIDAS!L:M,2,FALSE))</f>
        <v>#N/A</v>
      </c>
      <c r="Q35" s="315" t="str">
        <f>SALIDAS!BL34</f>
        <v/>
      </c>
      <c r="R35" s="315">
        <f>SALIDAS!AX34</f>
        <v>31</v>
      </c>
      <c r="S35" s="305">
        <f>IF(ISERROR(VLOOKUP(R35,SALIDAS!$AY$4:$BF$999,5,FALSE)),"",VLOOKUP(R35,SALIDAS!$AY$4:$BF$999,5,FALSE))</f>
        <v>50</v>
      </c>
      <c r="T35" s="304">
        <f>IF(ISERROR(VLOOKUP(R35,SALIDAS!$AY$4:$BF$999,6,FALSE)),"",VLOOKUP(R35,SALIDAS!$AY$4:$BF$999,6,FALSE))</f>
        <v>0.35416666666666669</v>
      </c>
      <c r="U35" s="304">
        <f>IF(ISERROR(VLOOKUP(R35,SALIDAS!$AY$4:$BF$999,7,FALSE)),"",VLOOKUP(R35,SALIDAS!$AY$4:$BF$999,7,FALSE))</f>
        <v>0.62152777777777768</v>
      </c>
      <c r="V35" s="305" t="str">
        <f>IF(ISERROR(VLOOKUP(R35,SALIDAS!$AY$4:$BF$999,3,FALSE)),"",VLOOKUP(R35,SALIDAS!$AY$4:$BF$999,3,FALSE))</f>
        <v>REF.L9</v>
      </c>
      <c r="W35" s="305" t="str">
        <f>IF(ISERROR(VLOOKUP(R35,SALIDAS!$AY$4:$BF$999,8,FALSE)),"",VLOOKUP(R35,SALIDAS!$AY$4:$BF$999,8,FALSE))</f>
        <v xml:space="preserve"> </v>
      </c>
      <c r="X35" s="305" t="str">
        <f>IF(ISERROR(VLOOKUP(W35,CAMBIOS!$R$5:$S$51,2,FALSE)),"",VLOOKUP(W35,CAMBIOS!$R$5:$S$51,2,FALSE))</f>
        <v/>
      </c>
    </row>
    <row r="36" spans="1:24" s="303" customFormat="1" ht="15" customHeight="1">
      <c r="A36" s="302" t="str">
        <f t="shared" si="0"/>
        <v/>
      </c>
      <c r="B36" s="327" t="str">
        <f t="shared" si="1"/>
        <v/>
      </c>
      <c r="C36" s="327" t="str">
        <f t="shared" si="2"/>
        <v/>
      </c>
      <c r="D36" s="302" t="str">
        <f t="shared" si="3"/>
        <v/>
      </c>
      <c r="E36" s="302" t="str">
        <f t="shared" si="4"/>
        <v/>
      </c>
      <c r="F36" s="302"/>
      <c r="G36" s="302"/>
      <c r="H36" s="302"/>
      <c r="I36" s="302"/>
      <c r="J36" s="302"/>
      <c r="K36" s="302"/>
      <c r="L36" s="302"/>
      <c r="M36" s="302"/>
      <c r="N36" s="306" t="str">
        <f>IF(FLOTASNET!A36="","",VLOOKUP(D36,SALIDAS!L:M,2,FALSE))</f>
        <v/>
      </c>
      <c r="Q36" s="315" t="str">
        <f>SALIDAS!BL35</f>
        <v/>
      </c>
      <c r="R36" s="315">
        <f>SALIDAS!AX35</f>
        <v>32</v>
      </c>
      <c r="S36" s="305" t="str">
        <f>IF(ISERROR(VLOOKUP(R36,SALIDAS!$AY$4:$BF$999,5,FALSE)),"",VLOOKUP(R36,SALIDAS!$AY$4:$BF$999,5,FALSE))</f>
        <v/>
      </c>
      <c r="T36" s="304" t="str">
        <f>IF(ISERROR(VLOOKUP(R36,SALIDAS!$AY$4:$BF$999,6,FALSE)),"",VLOOKUP(R36,SALIDAS!$AY$4:$BF$999,6,FALSE))</f>
        <v/>
      </c>
      <c r="U36" s="304" t="str">
        <f>IF(ISERROR(VLOOKUP(R36,SALIDAS!$AY$4:$BF$999,7,FALSE)),"",VLOOKUP(R36,SALIDAS!$AY$4:$BF$999,7,FALSE))</f>
        <v/>
      </c>
      <c r="V36" s="305" t="str">
        <f>IF(ISERROR(VLOOKUP(R36,SALIDAS!$AY$4:$BF$999,3,FALSE)),"",VLOOKUP(R36,SALIDAS!$AY$4:$BF$999,3,FALSE))</f>
        <v/>
      </c>
      <c r="W36" s="305" t="str">
        <f>IF(ISERROR(VLOOKUP(R36,SALIDAS!$AY$4:$BF$999,8,FALSE)),"",VLOOKUP(R36,SALIDAS!$AY$4:$BF$999,8,FALSE))</f>
        <v/>
      </c>
      <c r="X36" s="305" t="str">
        <f>IF(ISERROR(VLOOKUP(W36,CAMBIOS!$R$5:$S$51,2,FALSE)),"",VLOOKUP(W36,CAMBIOS!$R$5:$S$51,2,FALSE))</f>
        <v/>
      </c>
    </row>
    <row r="37" spans="1:24" s="303" customFormat="1" ht="15" customHeight="1">
      <c r="A37" s="302" t="str">
        <f t="shared" si="0"/>
        <v/>
      </c>
      <c r="B37" s="327" t="str">
        <f t="shared" si="1"/>
        <v/>
      </c>
      <c r="C37" s="327" t="str">
        <f t="shared" si="2"/>
        <v/>
      </c>
      <c r="D37" s="302" t="str">
        <f t="shared" si="3"/>
        <v/>
      </c>
      <c r="E37" s="302" t="str">
        <f t="shared" si="4"/>
        <v/>
      </c>
      <c r="F37" s="302"/>
      <c r="G37" s="302"/>
      <c r="H37" s="302"/>
      <c r="I37" s="302"/>
      <c r="J37" s="302"/>
      <c r="K37" s="302"/>
      <c r="L37" s="302"/>
      <c r="M37" s="302"/>
      <c r="N37" s="306" t="str">
        <f>IF(FLOTASNET!A37="","",VLOOKUP(D37,SALIDAS!L:M,2,FALSE))</f>
        <v/>
      </c>
      <c r="Q37" s="315" t="str">
        <f>SALIDAS!BL36</f>
        <v/>
      </c>
      <c r="R37" s="315">
        <f>SALIDAS!AX36</f>
        <v>33</v>
      </c>
      <c r="S37" s="305" t="str">
        <f>IF(ISERROR(VLOOKUP(R37,SALIDAS!$AY$4:$BF$999,5,FALSE)),"",VLOOKUP(R37,SALIDAS!$AY$4:$BF$999,5,FALSE))</f>
        <v/>
      </c>
      <c r="T37" s="304" t="str">
        <f>IF(ISERROR(VLOOKUP(R37,SALIDAS!$AY$4:$BF$999,6,FALSE)),"",VLOOKUP(R37,SALIDAS!$AY$4:$BF$999,6,FALSE))</f>
        <v/>
      </c>
      <c r="U37" s="304" t="str">
        <f>IF(ISERROR(VLOOKUP(R37,SALIDAS!$AY$4:$BF$999,7,FALSE)),"",VLOOKUP(R37,SALIDAS!$AY$4:$BF$999,7,FALSE))</f>
        <v/>
      </c>
      <c r="V37" s="305" t="str">
        <f>IF(ISERROR(VLOOKUP(R37,SALIDAS!$AY$4:$BF$999,3,FALSE)),"",VLOOKUP(R37,SALIDAS!$AY$4:$BF$999,3,FALSE))</f>
        <v/>
      </c>
      <c r="W37" s="305" t="str">
        <f>IF(ISERROR(VLOOKUP(R37,SALIDAS!$AY$4:$BF$999,8,FALSE)),"",VLOOKUP(R37,SALIDAS!$AY$4:$BF$999,8,FALSE))</f>
        <v/>
      </c>
      <c r="X37" s="305" t="str">
        <f>IF(ISERROR(VLOOKUP(W37,CAMBIOS!$R$5:$S$51,2,FALSE)),"",VLOOKUP(W37,CAMBIOS!$R$5:$S$51,2,FALSE))</f>
        <v/>
      </c>
    </row>
    <row r="38" spans="1:24" s="303" customFormat="1" ht="15" customHeight="1">
      <c r="A38" s="302" t="str">
        <f t="shared" si="0"/>
        <v/>
      </c>
      <c r="B38" s="327" t="str">
        <f t="shared" si="1"/>
        <v/>
      </c>
      <c r="C38" s="327" t="str">
        <f t="shared" si="2"/>
        <v/>
      </c>
      <c r="D38" s="302" t="str">
        <f t="shared" si="3"/>
        <v/>
      </c>
      <c r="E38" s="302" t="str">
        <f t="shared" si="4"/>
        <v/>
      </c>
      <c r="F38" s="302"/>
      <c r="G38" s="302"/>
      <c r="H38" s="302"/>
      <c r="I38" s="302"/>
      <c r="J38" s="302"/>
      <c r="K38" s="302"/>
      <c r="L38" s="302"/>
      <c r="M38" s="302"/>
      <c r="N38" s="306" t="str">
        <f>IF(FLOTASNET!A38="","",VLOOKUP(D38,SALIDAS!L:M,2,FALSE))</f>
        <v/>
      </c>
      <c r="Q38" s="315" t="str">
        <f>SALIDAS!BL37</f>
        <v/>
      </c>
      <c r="R38" s="315">
        <f>SALIDAS!AX37</f>
        <v>34</v>
      </c>
      <c r="S38" s="305" t="str">
        <f>IF(ISERROR(VLOOKUP(R38,SALIDAS!$AY$4:$BF$999,5,FALSE)),"",VLOOKUP(R38,SALIDAS!$AY$4:$BF$999,5,FALSE))</f>
        <v/>
      </c>
      <c r="T38" s="304" t="str">
        <f>IF(ISERROR(VLOOKUP(R38,SALIDAS!$AY$4:$BF$999,6,FALSE)),"",VLOOKUP(R38,SALIDAS!$AY$4:$BF$999,6,FALSE))</f>
        <v/>
      </c>
      <c r="U38" s="304" t="str">
        <f>IF(ISERROR(VLOOKUP(R38,SALIDAS!$AY$4:$BF$999,7,FALSE)),"",VLOOKUP(R38,SALIDAS!$AY$4:$BF$999,7,FALSE))</f>
        <v/>
      </c>
      <c r="V38" s="305" t="str">
        <f>IF(ISERROR(VLOOKUP(R38,SALIDAS!$AY$4:$BF$999,3,FALSE)),"",VLOOKUP(R38,SALIDAS!$AY$4:$BF$999,3,FALSE))</f>
        <v/>
      </c>
      <c r="W38" s="305" t="str">
        <f>IF(ISERROR(VLOOKUP(R38,SALIDAS!$AY$4:$BF$999,8,FALSE)),"",VLOOKUP(R38,SALIDAS!$AY$4:$BF$999,8,FALSE))</f>
        <v/>
      </c>
      <c r="X38" s="305" t="str">
        <f>IF(ISERROR(VLOOKUP(W38,CAMBIOS!$R$5:$S$51,2,FALSE)),"",VLOOKUP(W38,CAMBIOS!$R$5:$S$51,2,FALSE))</f>
        <v/>
      </c>
    </row>
    <row r="39" spans="1:24" s="303" customFormat="1" ht="15" customHeight="1">
      <c r="A39" s="302" t="str">
        <f t="shared" si="0"/>
        <v/>
      </c>
      <c r="B39" s="327" t="str">
        <f t="shared" si="1"/>
        <v/>
      </c>
      <c r="C39" s="327" t="str">
        <f t="shared" si="2"/>
        <v/>
      </c>
      <c r="D39" s="302" t="str">
        <f t="shared" si="3"/>
        <v/>
      </c>
      <c r="E39" s="302" t="str">
        <f t="shared" si="4"/>
        <v/>
      </c>
      <c r="F39" s="302"/>
      <c r="G39" s="302"/>
      <c r="H39" s="302"/>
      <c r="I39" s="302"/>
      <c r="J39" s="302"/>
      <c r="K39" s="302"/>
      <c r="L39" s="302"/>
      <c r="M39" s="302"/>
      <c r="N39" s="306" t="str">
        <f>IF(FLOTASNET!A39="","",VLOOKUP(D39,SALIDAS!L:M,2,FALSE))</f>
        <v/>
      </c>
      <c r="Q39" s="315" t="str">
        <f>SALIDAS!BL38</f>
        <v/>
      </c>
      <c r="R39" s="315">
        <f>SALIDAS!AX38</f>
        <v>35</v>
      </c>
      <c r="S39" s="305" t="str">
        <f>IF(ISERROR(VLOOKUP(R39,SALIDAS!$AY$4:$BF$999,5,FALSE)),"",VLOOKUP(R39,SALIDAS!$AY$4:$BF$999,5,FALSE))</f>
        <v/>
      </c>
      <c r="T39" s="304" t="str">
        <f>IF(ISERROR(VLOOKUP(R39,SALIDAS!$AY$4:$BF$999,6,FALSE)),"",VLOOKUP(R39,SALIDAS!$AY$4:$BF$999,6,FALSE))</f>
        <v/>
      </c>
      <c r="U39" s="304" t="str">
        <f>IF(ISERROR(VLOOKUP(R39,SALIDAS!$AY$4:$BF$999,7,FALSE)),"",VLOOKUP(R39,SALIDAS!$AY$4:$BF$999,7,FALSE))</f>
        <v/>
      </c>
      <c r="V39" s="305" t="str">
        <f>IF(ISERROR(VLOOKUP(R39,SALIDAS!$AY$4:$BF$999,3,FALSE)),"",VLOOKUP(R39,SALIDAS!$AY$4:$BF$999,3,FALSE))</f>
        <v/>
      </c>
      <c r="W39" s="305" t="str">
        <f>IF(ISERROR(VLOOKUP(R39,SALIDAS!$AY$4:$BF$999,8,FALSE)),"",VLOOKUP(R39,SALIDAS!$AY$4:$BF$999,8,FALSE))</f>
        <v/>
      </c>
      <c r="X39" s="305" t="str">
        <f>IF(ISERROR(VLOOKUP(W39,CAMBIOS!$R$5:$S$51,2,FALSE)),"",VLOOKUP(W39,CAMBIOS!$R$5:$S$51,2,FALSE))</f>
        <v/>
      </c>
    </row>
    <row r="40" spans="1:24" s="303" customFormat="1" ht="15" customHeight="1">
      <c r="A40" s="302" t="str">
        <f t="shared" si="0"/>
        <v/>
      </c>
      <c r="B40" s="327" t="str">
        <f t="shared" si="1"/>
        <v/>
      </c>
      <c r="C40" s="327" t="str">
        <f t="shared" si="2"/>
        <v/>
      </c>
      <c r="D40" s="302" t="str">
        <f t="shared" si="3"/>
        <v/>
      </c>
      <c r="E40" s="302" t="str">
        <f t="shared" si="4"/>
        <v/>
      </c>
      <c r="F40" s="302"/>
      <c r="G40" s="302"/>
      <c r="H40" s="302"/>
      <c r="I40" s="302"/>
      <c r="J40" s="302"/>
      <c r="K40" s="302"/>
      <c r="L40" s="302"/>
      <c r="M40" s="302"/>
      <c r="N40" s="306" t="str">
        <f>IF(FLOTASNET!A40="","",VLOOKUP(D40,SALIDAS!L:M,2,FALSE))</f>
        <v/>
      </c>
      <c r="Q40" s="315" t="str">
        <f>SALIDAS!BL39</f>
        <v/>
      </c>
      <c r="R40" s="315">
        <f>SALIDAS!AX39</f>
        <v>36</v>
      </c>
      <c r="S40" s="305" t="str">
        <f>IF(ISERROR(VLOOKUP(R40,SALIDAS!$AY$4:$BF$999,5,FALSE)),"",VLOOKUP(R40,SALIDAS!$AY$4:$BF$999,5,FALSE))</f>
        <v/>
      </c>
      <c r="T40" s="304" t="str">
        <f>IF(ISERROR(VLOOKUP(R40,SALIDAS!$AY$4:$BF$999,6,FALSE)),"",VLOOKUP(R40,SALIDAS!$AY$4:$BF$999,6,FALSE))</f>
        <v/>
      </c>
      <c r="U40" s="304" t="str">
        <f>IF(ISERROR(VLOOKUP(R40,SALIDAS!$AY$4:$BF$999,7,FALSE)),"",VLOOKUP(R40,SALIDAS!$AY$4:$BF$999,7,FALSE))</f>
        <v/>
      </c>
      <c r="V40" s="305" t="str">
        <f>IF(ISERROR(VLOOKUP(R40,SALIDAS!$AY$4:$BF$999,3,FALSE)),"",VLOOKUP(R40,SALIDAS!$AY$4:$BF$999,3,FALSE))</f>
        <v/>
      </c>
      <c r="W40" s="305" t="str">
        <f>IF(ISERROR(VLOOKUP(R40,SALIDAS!$AY$4:$BF$999,8,FALSE)),"",VLOOKUP(R40,SALIDAS!$AY$4:$BF$999,8,FALSE))</f>
        <v/>
      </c>
      <c r="X40" s="305" t="str">
        <f>IF(ISERROR(VLOOKUP(W40,CAMBIOS!$R$5:$S$51,2,FALSE)),"",VLOOKUP(W40,CAMBIOS!$R$5:$S$51,2,FALSE))</f>
        <v/>
      </c>
    </row>
    <row r="41" spans="1:24" s="303" customFormat="1" ht="15" customHeight="1">
      <c r="A41" s="302" t="str">
        <f t="shared" si="0"/>
        <v/>
      </c>
      <c r="B41" s="327" t="str">
        <f t="shared" si="1"/>
        <v/>
      </c>
      <c r="C41" s="327" t="str">
        <f t="shared" si="2"/>
        <v/>
      </c>
      <c r="D41" s="302" t="str">
        <f t="shared" si="3"/>
        <v/>
      </c>
      <c r="E41" s="302" t="str">
        <f t="shared" si="4"/>
        <v/>
      </c>
      <c r="F41" s="302"/>
      <c r="G41" s="302"/>
      <c r="H41" s="302"/>
      <c r="I41" s="302"/>
      <c r="J41" s="302"/>
      <c r="K41" s="302"/>
      <c r="L41" s="302"/>
      <c r="M41" s="302"/>
      <c r="N41" s="306" t="str">
        <f>IF(FLOTASNET!A41="","",VLOOKUP(D41,SALIDAS!L:M,2,FALSE))</f>
        <v/>
      </c>
      <c r="Q41" s="315" t="str">
        <f>SALIDAS!BL40</f>
        <v/>
      </c>
      <c r="R41" s="315">
        <f>SALIDAS!AX40</f>
        <v>37</v>
      </c>
      <c r="S41" s="305" t="str">
        <f>IF(ISERROR(VLOOKUP(R41,SALIDAS!$AY$4:$BF$999,5,FALSE)),"",VLOOKUP(R41,SALIDAS!$AY$4:$BF$999,5,FALSE))</f>
        <v/>
      </c>
      <c r="T41" s="304" t="str">
        <f>IF(ISERROR(VLOOKUP(R41,SALIDAS!$AY$4:$BF$999,6,FALSE)),"",VLOOKUP(R41,SALIDAS!$AY$4:$BF$999,6,FALSE))</f>
        <v/>
      </c>
      <c r="U41" s="304" t="str">
        <f>IF(ISERROR(VLOOKUP(R41,SALIDAS!$AY$4:$BF$999,7,FALSE)),"",VLOOKUP(R41,SALIDAS!$AY$4:$BF$999,7,FALSE))</f>
        <v/>
      </c>
      <c r="V41" s="305" t="str">
        <f>IF(ISERROR(VLOOKUP(R41,SALIDAS!$AY$4:$BF$999,3,FALSE)),"",VLOOKUP(R41,SALIDAS!$AY$4:$BF$999,3,FALSE))</f>
        <v/>
      </c>
      <c r="W41" s="305" t="str">
        <f>IF(ISERROR(VLOOKUP(R41,SALIDAS!$AY$4:$BF$999,8,FALSE)),"",VLOOKUP(R41,SALIDAS!$AY$4:$BF$999,8,FALSE))</f>
        <v/>
      </c>
      <c r="X41" s="305" t="str">
        <f>IF(ISERROR(VLOOKUP(W41,CAMBIOS!$R$5:$S$51,2,FALSE)),"",VLOOKUP(W41,CAMBIOS!$R$5:$S$51,2,FALSE))</f>
        <v/>
      </c>
    </row>
    <row r="42" spans="1:24" s="303" customFormat="1" ht="15" customHeight="1">
      <c r="A42" s="302" t="str">
        <f t="shared" si="0"/>
        <v/>
      </c>
      <c r="B42" s="327" t="str">
        <f t="shared" si="1"/>
        <v/>
      </c>
      <c r="C42" s="327" t="str">
        <f t="shared" si="2"/>
        <v/>
      </c>
      <c r="D42" s="302" t="str">
        <f t="shared" si="3"/>
        <v/>
      </c>
      <c r="E42" s="302" t="str">
        <f t="shared" si="4"/>
        <v/>
      </c>
      <c r="F42" s="302"/>
      <c r="G42" s="302"/>
      <c r="H42" s="302"/>
      <c r="I42" s="302"/>
      <c r="J42" s="302"/>
      <c r="K42" s="302"/>
      <c r="L42" s="302"/>
      <c r="M42" s="302"/>
      <c r="N42" s="306" t="str">
        <f>IF(FLOTASNET!A42="","",VLOOKUP(D42,SALIDAS!L:M,2,FALSE))</f>
        <v/>
      </c>
      <c r="Q42" s="315" t="str">
        <f>SALIDAS!BL41</f>
        <v/>
      </c>
      <c r="R42" s="315">
        <f>SALIDAS!AX41</f>
        <v>38</v>
      </c>
      <c r="S42" s="305" t="str">
        <f>IF(ISERROR(VLOOKUP(R42,SALIDAS!$AY$4:$BF$999,5,FALSE)),"",VLOOKUP(R42,SALIDAS!$AY$4:$BF$999,5,FALSE))</f>
        <v/>
      </c>
      <c r="T42" s="304" t="str">
        <f>IF(ISERROR(VLOOKUP(R42,SALIDAS!$AY$4:$BF$999,6,FALSE)),"",VLOOKUP(R42,SALIDAS!$AY$4:$BF$999,6,FALSE))</f>
        <v/>
      </c>
      <c r="U42" s="304" t="str">
        <f>IF(ISERROR(VLOOKUP(R42,SALIDAS!$AY$4:$BF$999,7,FALSE)),"",VLOOKUP(R42,SALIDAS!$AY$4:$BF$999,7,FALSE))</f>
        <v/>
      </c>
      <c r="V42" s="305" t="str">
        <f>IF(ISERROR(VLOOKUP(R42,SALIDAS!$AY$4:$BF$999,3,FALSE)),"",VLOOKUP(R42,SALIDAS!$AY$4:$BF$999,3,FALSE))</f>
        <v/>
      </c>
      <c r="W42" s="305" t="str">
        <f>IF(ISERROR(VLOOKUP(R42,SALIDAS!$AY$4:$BF$999,8,FALSE)),"",VLOOKUP(R42,SALIDAS!$AY$4:$BF$999,8,FALSE))</f>
        <v/>
      </c>
      <c r="X42" s="305" t="str">
        <f>IF(ISERROR(VLOOKUP(W42,CAMBIOS!$R$5:$S$51,2,FALSE)),"",VLOOKUP(W42,CAMBIOS!$R$5:$S$51,2,FALSE))</f>
        <v/>
      </c>
    </row>
    <row r="43" spans="1:24" s="303" customFormat="1" ht="15" customHeight="1">
      <c r="A43" s="302" t="str">
        <f t="shared" si="0"/>
        <v/>
      </c>
      <c r="B43" s="327" t="str">
        <f t="shared" si="1"/>
        <v/>
      </c>
      <c r="C43" s="327" t="str">
        <f t="shared" si="2"/>
        <v/>
      </c>
      <c r="D43" s="302" t="str">
        <f t="shared" si="3"/>
        <v/>
      </c>
      <c r="E43" s="302" t="str">
        <f t="shared" si="4"/>
        <v/>
      </c>
      <c r="F43" s="302"/>
      <c r="G43" s="302"/>
      <c r="H43" s="302"/>
      <c r="I43" s="302"/>
      <c r="J43" s="302"/>
      <c r="K43" s="302"/>
      <c r="L43" s="302"/>
      <c r="M43" s="302"/>
      <c r="N43" s="306" t="str">
        <f>IF(FLOTASNET!A43="","",VLOOKUP(D43,SALIDAS!L:M,2,FALSE))</f>
        <v/>
      </c>
      <c r="Q43" s="315" t="str">
        <f>SALIDAS!BL42</f>
        <v/>
      </c>
      <c r="R43" s="315">
        <f>SALIDAS!AX42</f>
        <v>39</v>
      </c>
      <c r="S43" s="305" t="str">
        <f>IF(ISERROR(VLOOKUP(R43,SALIDAS!$AY$4:$BF$999,5,FALSE)),"",VLOOKUP(R43,SALIDAS!$AY$4:$BF$999,5,FALSE))</f>
        <v/>
      </c>
      <c r="T43" s="304" t="str">
        <f>IF(ISERROR(VLOOKUP(R43,SALIDAS!$AY$4:$BF$999,6,FALSE)),"",VLOOKUP(R43,SALIDAS!$AY$4:$BF$999,6,FALSE))</f>
        <v/>
      </c>
      <c r="U43" s="304" t="str">
        <f>IF(ISERROR(VLOOKUP(R43,SALIDAS!$AY$4:$BF$999,7,FALSE)),"",VLOOKUP(R43,SALIDAS!$AY$4:$BF$999,7,FALSE))</f>
        <v/>
      </c>
      <c r="V43" s="305" t="str">
        <f>IF(ISERROR(VLOOKUP(R43,SALIDAS!$AY$4:$BF$999,3,FALSE)),"",VLOOKUP(R43,SALIDAS!$AY$4:$BF$999,3,FALSE))</f>
        <v/>
      </c>
      <c r="W43" s="305" t="str">
        <f>IF(ISERROR(VLOOKUP(R43,SALIDAS!$AY$4:$BF$999,8,FALSE)),"",VLOOKUP(R43,SALIDAS!$AY$4:$BF$999,8,FALSE))</f>
        <v/>
      </c>
      <c r="X43" s="305" t="str">
        <f>IF(ISERROR(VLOOKUP(W43,CAMBIOS!$R$5:$S$51,2,FALSE)),"",VLOOKUP(W43,CAMBIOS!$R$5:$S$51,2,FALSE))</f>
        <v/>
      </c>
    </row>
    <row r="44" spans="1:24" s="303" customFormat="1" ht="15" customHeight="1">
      <c r="A44" s="302" t="str">
        <f t="shared" si="0"/>
        <v/>
      </c>
      <c r="B44" s="327" t="str">
        <f t="shared" si="1"/>
        <v/>
      </c>
      <c r="C44" s="327" t="str">
        <f t="shared" si="2"/>
        <v/>
      </c>
      <c r="D44" s="302" t="str">
        <f t="shared" si="3"/>
        <v/>
      </c>
      <c r="E44" s="302" t="str">
        <f t="shared" si="4"/>
        <v/>
      </c>
      <c r="F44" s="302"/>
      <c r="G44" s="302"/>
      <c r="H44" s="302"/>
      <c r="I44" s="302"/>
      <c r="J44" s="302"/>
      <c r="K44" s="302"/>
      <c r="L44" s="302"/>
      <c r="M44" s="302"/>
      <c r="N44" s="306" t="str">
        <f>IF(FLOTASNET!A44="","",VLOOKUP(D44,SALIDAS!L:M,2,FALSE))</f>
        <v/>
      </c>
      <c r="Q44" s="315" t="str">
        <f>SALIDAS!BL43</f>
        <v/>
      </c>
      <c r="R44" s="315">
        <f>SALIDAS!AX43</f>
        <v>40</v>
      </c>
      <c r="S44" s="305" t="str">
        <f>IF(ISERROR(VLOOKUP(R44,SALIDAS!$AY$4:$BF$999,5,FALSE)),"",VLOOKUP(R44,SALIDAS!$AY$4:$BF$999,5,FALSE))</f>
        <v/>
      </c>
      <c r="T44" s="304" t="str">
        <f>IF(ISERROR(VLOOKUP(R44,SALIDAS!$AY$4:$BF$999,6,FALSE)),"",VLOOKUP(R44,SALIDAS!$AY$4:$BF$999,6,FALSE))</f>
        <v/>
      </c>
      <c r="U44" s="304" t="str">
        <f>IF(ISERROR(VLOOKUP(R44,SALIDAS!$AY$4:$BF$999,7,FALSE)),"",VLOOKUP(R44,SALIDAS!$AY$4:$BF$999,7,FALSE))</f>
        <v/>
      </c>
      <c r="V44" s="305" t="str">
        <f>IF(ISERROR(VLOOKUP(R44,SALIDAS!$AY$4:$BF$999,3,FALSE)),"",VLOOKUP(R44,SALIDAS!$AY$4:$BF$999,3,FALSE))</f>
        <v/>
      </c>
      <c r="W44" s="305" t="str">
        <f>IF(ISERROR(VLOOKUP(R44,SALIDAS!$AY$4:$BF$999,8,FALSE)),"",VLOOKUP(R44,SALIDAS!$AY$4:$BF$999,8,FALSE))</f>
        <v/>
      </c>
      <c r="X44" s="305" t="str">
        <f>IF(ISERROR(VLOOKUP(W44,CAMBIOS!$R$5:$S$51,2,FALSE)),"",VLOOKUP(W44,CAMBIOS!$R$5:$S$51,2,FALSE))</f>
        <v/>
      </c>
    </row>
    <row r="45" spans="1:24" s="303" customFormat="1" ht="15" customHeight="1">
      <c r="A45" s="302" t="str">
        <f t="shared" si="0"/>
        <v/>
      </c>
      <c r="B45" s="327" t="str">
        <f t="shared" si="1"/>
        <v/>
      </c>
      <c r="C45" s="327" t="str">
        <f t="shared" si="2"/>
        <v/>
      </c>
      <c r="D45" s="302" t="str">
        <f t="shared" si="3"/>
        <v/>
      </c>
      <c r="E45" s="302" t="str">
        <f t="shared" si="4"/>
        <v/>
      </c>
      <c r="F45" s="302"/>
      <c r="G45" s="302"/>
      <c r="H45" s="302"/>
      <c r="I45" s="302"/>
      <c r="J45" s="302"/>
      <c r="K45" s="302"/>
      <c r="L45" s="302"/>
      <c r="M45" s="302"/>
      <c r="N45" s="306" t="str">
        <f>IF(FLOTASNET!A45="","",VLOOKUP(D45,SALIDAS!L:M,2,FALSE))</f>
        <v/>
      </c>
      <c r="Q45" s="315" t="str">
        <f>SALIDAS!BL44</f>
        <v/>
      </c>
      <c r="R45" s="315">
        <f>SALIDAS!AX44</f>
        <v>41</v>
      </c>
      <c r="S45" s="305" t="str">
        <f>IF(ISERROR(VLOOKUP(R45,SALIDAS!$AY$4:$BF$999,5,FALSE)),"",VLOOKUP(R45,SALIDAS!$AY$4:$BF$999,5,FALSE))</f>
        <v/>
      </c>
      <c r="T45" s="304" t="str">
        <f>IF(ISERROR(VLOOKUP(R45,SALIDAS!$AY$4:$BF$999,6,FALSE)),"",VLOOKUP(R45,SALIDAS!$AY$4:$BF$999,6,FALSE))</f>
        <v/>
      </c>
      <c r="U45" s="304" t="str">
        <f>IF(ISERROR(VLOOKUP(R45,SALIDAS!$AY$4:$BF$999,7,FALSE)),"",VLOOKUP(R45,SALIDAS!$AY$4:$BF$999,7,FALSE))</f>
        <v/>
      </c>
      <c r="V45" s="305" t="str">
        <f>IF(ISERROR(VLOOKUP(R45,SALIDAS!$AY$4:$BF$999,3,FALSE)),"",VLOOKUP(R45,SALIDAS!$AY$4:$BF$999,3,FALSE))</f>
        <v/>
      </c>
      <c r="W45" s="305" t="str">
        <f>IF(ISERROR(VLOOKUP(R45,SALIDAS!$AY$4:$BF$999,8,FALSE)),"",VLOOKUP(R45,SALIDAS!$AY$4:$BF$999,8,FALSE))</f>
        <v/>
      </c>
      <c r="X45" s="305" t="str">
        <f>IF(ISERROR(VLOOKUP(W45,CAMBIOS!$R$5:$S$51,2,FALSE)),"",VLOOKUP(W45,CAMBIOS!$R$5:$S$51,2,FALSE))</f>
        <v/>
      </c>
    </row>
    <row r="46" spans="1:24" s="303" customFormat="1" ht="15" customHeight="1">
      <c r="A46" s="302" t="str">
        <f t="shared" si="0"/>
        <v/>
      </c>
      <c r="B46" s="327" t="str">
        <f t="shared" si="1"/>
        <v/>
      </c>
      <c r="C46" s="327" t="str">
        <f t="shared" si="2"/>
        <v/>
      </c>
      <c r="D46" s="302" t="str">
        <f t="shared" si="3"/>
        <v/>
      </c>
      <c r="E46" s="302" t="str">
        <f t="shared" si="4"/>
        <v/>
      </c>
      <c r="F46" s="302"/>
      <c r="G46" s="302"/>
      <c r="H46" s="302"/>
      <c r="I46" s="302"/>
      <c r="J46" s="302"/>
      <c r="K46" s="302"/>
      <c r="L46" s="302"/>
      <c r="M46" s="302"/>
      <c r="N46" s="306" t="str">
        <f>IF(FLOTASNET!A46="","",VLOOKUP(D46,SALIDAS!L:M,2,FALSE))</f>
        <v/>
      </c>
      <c r="Q46" s="315" t="str">
        <f>SALIDAS!BL45</f>
        <v/>
      </c>
      <c r="R46" s="315">
        <f>SALIDAS!AX45</f>
        <v>42</v>
      </c>
      <c r="S46" s="305" t="str">
        <f>IF(ISERROR(VLOOKUP(R46,SALIDAS!$AY$4:$BF$999,5,FALSE)),"",VLOOKUP(R46,SALIDAS!$AY$4:$BF$999,5,FALSE))</f>
        <v/>
      </c>
      <c r="T46" s="304" t="str">
        <f>IF(ISERROR(VLOOKUP(R46,SALIDAS!$AY$4:$BF$999,6,FALSE)),"",VLOOKUP(R46,SALIDAS!$AY$4:$BF$999,6,FALSE))</f>
        <v/>
      </c>
      <c r="U46" s="304" t="str">
        <f>IF(ISERROR(VLOOKUP(R46,SALIDAS!$AY$4:$BF$999,7,FALSE)),"",VLOOKUP(R46,SALIDAS!$AY$4:$BF$999,7,FALSE))</f>
        <v/>
      </c>
      <c r="V46" s="305" t="str">
        <f>IF(ISERROR(VLOOKUP(R46,SALIDAS!$AY$4:$BF$999,3,FALSE)),"",VLOOKUP(R46,SALIDAS!$AY$4:$BF$999,3,FALSE))</f>
        <v/>
      </c>
      <c r="W46" s="305" t="str">
        <f>IF(ISERROR(VLOOKUP(R46,SALIDAS!$AY$4:$BF$999,8,FALSE)),"",VLOOKUP(R46,SALIDAS!$AY$4:$BF$999,8,FALSE))</f>
        <v/>
      </c>
      <c r="X46" s="305" t="str">
        <f>IF(ISERROR(VLOOKUP(W46,CAMBIOS!$R$5:$S$51,2,FALSE)),"",VLOOKUP(W46,CAMBIOS!$R$5:$S$51,2,FALSE))</f>
        <v/>
      </c>
    </row>
    <row r="47" spans="1:24" s="303" customFormat="1" ht="15" customHeight="1">
      <c r="A47" s="302" t="str">
        <f t="shared" si="0"/>
        <v/>
      </c>
      <c r="B47" s="327" t="str">
        <f t="shared" si="1"/>
        <v/>
      </c>
      <c r="C47" s="327" t="str">
        <f t="shared" si="2"/>
        <v/>
      </c>
      <c r="D47" s="302" t="str">
        <f t="shared" si="3"/>
        <v/>
      </c>
      <c r="E47" s="302" t="str">
        <f t="shared" si="4"/>
        <v/>
      </c>
      <c r="F47" s="302"/>
      <c r="G47" s="302"/>
      <c r="H47" s="302"/>
      <c r="I47" s="302"/>
      <c r="J47" s="302"/>
      <c r="K47" s="302"/>
      <c r="L47" s="302"/>
      <c r="M47" s="302"/>
      <c r="N47" s="306" t="str">
        <f>IF(FLOTASNET!A47="","",VLOOKUP(D47,SALIDAS!L:M,2,FALSE))</f>
        <v/>
      </c>
      <c r="Q47" s="315" t="str">
        <f>SALIDAS!BL46</f>
        <v/>
      </c>
      <c r="R47" s="315">
        <f>SALIDAS!AX46</f>
        <v>43</v>
      </c>
      <c r="S47" s="305" t="str">
        <f>IF(ISERROR(VLOOKUP(R47,SALIDAS!$AY$4:$BF$999,5,FALSE)),"",VLOOKUP(R47,SALIDAS!$AY$4:$BF$999,5,FALSE))</f>
        <v/>
      </c>
      <c r="T47" s="304" t="str">
        <f>IF(ISERROR(VLOOKUP(R47,SALIDAS!$AY$4:$BF$999,6,FALSE)),"",VLOOKUP(R47,SALIDAS!$AY$4:$BF$999,6,FALSE))</f>
        <v/>
      </c>
      <c r="U47" s="304" t="str">
        <f>IF(ISERROR(VLOOKUP(R47,SALIDAS!$AY$4:$BF$999,7,FALSE)),"",VLOOKUP(R47,SALIDAS!$AY$4:$BF$999,7,FALSE))</f>
        <v/>
      </c>
      <c r="V47" s="305" t="str">
        <f>IF(ISERROR(VLOOKUP(R47,SALIDAS!$AY$4:$BF$999,3,FALSE)),"",VLOOKUP(R47,SALIDAS!$AY$4:$BF$999,3,FALSE))</f>
        <v/>
      </c>
      <c r="W47" s="305" t="str">
        <f>IF(ISERROR(VLOOKUP(R47,SALIDAS!$AY$4:$BF$999,8,FALSE)),"",VLOOKUP(R47,SALIDAS!$AY$4:$BF$999,8,FALSE))</f>
        <v/>
      </c>
      <c r="X47" s="305" t="str">
        <f>IF(ISERROR(VLOOKUP(W47,CAMBIOS!$R$5:$S$51,2,FALSE)),"",VLOOKUP(W47,CAMBIOS!$R$5:$S$51,2,FALSE))</f>
        <v/>
      </c>
    </row>
    <row r="48" spans="1:24" s="303" customFormat="1" ht="15" customHeight="1">
      <c r="A48" s="302" t="str">
        <f t="shared" si="0"/>
        <v/>
      </c>
      <c r="B48" s="327" t="str">
        <f t="shared" si="1"/>
        <v/>
      </c>
      <c r="C48" s="327" t="str">
        <f t="shared" si="2"/>
        <v/>
      </c>
      <c r="D48" s="302" t="str">
        <f t="shared" si="3"/>
        <v/>
      </c>
      <c r="E48" s="302" t="str">
        <f t="shared" si="4"/>
        <v/>
      </c>
      <c r="F48" s="302"/>
      <c r="G48" s="302"/>
      <c r="H48" s="302"/>
      <c r="I48" s="302"/>
      <c r="J48" s="302"/>
      <c r="K48" s="302"/>
      <c r="L48" s="302"/>
      <c r="M48" s="302"/>
      <c r="N48" s="306" t="str">
        <f>IF(FLOTASNET!A48="","",VLOOKUP(D48,SALIDAS!L:M,2,FALSE))</f>
        <v/>
      </c>
      <c r="Q48" s="315" t="str">
        <f>SALIDAS!BL47</f>
        <v/>
      </c>
      <c r="R48" s="315">
        <f>SALIDAS!AX47</f>
        <v>44</v>
      </c>
      <c r="S48" s="305" t="str">
        <f>IF(ISERROR(VLOOKUP(R48,SALIDAS!$AY$4:$BF$999,5,FALSE)),"",VLOOKUP(R48,SALIDAS!$AY$4:$BF$999,5,FALSE))</f>
        <v/>
      </c>
      <c r="T48" s="304" t="str">
        <f>IF(ISERROR(VLOOKUP(R48,SALIDAS!$AY$4:$BF$999,6,FALSE)),"",VLOOKUP(R48,SALIDAS!$AY$4:$BF$999,6,FALSE))</f>
        <v/>
      </c>
      <c r="U48" s="304" t="str">
        <f>IF(ISERROR(VLOOKUP(R48,SALIDAS!$AY$4:$BF$999,7,FALSE)),"",VLOOKUP(R48,SALIDAS!$AY$4:$BF$999,7,FALSE))</f>
        <v/>
      </c>
      <c r="V48" s="305" t="str">
        <f>IF(ISERROR(VLOOKUP(R48,SALIDAS!$AY$4:$BF$999,3,FALSE)),"",VLOOKUP(R48,SALIDAS!$AY$4:$BF$999,3,FALSE))</f>
        <v/>
      </c>
      <c r="W48" s="305" t="str">
        <f>IF(ISERROR(VLOOKUP(R48,SALIDAS!$AY$4:$BF$999,8,FALSE)),"",VLOOKUP(R48,SALIDAS!$AY$4:$BF$999,8,FALSE))</f>
        <v/>
      </c>
      <c r="X48" s="305" t="str">
        <f>IF(ISERROR(VLOOKUP(W48,CAMBIOS!$R$5:$S$51,2,FALSE)),"",VLOOKUP(W48,CAMBIOS!$R$5:$S$51,2,FALSE))</f>
        <v/>
      </c>
    </row>
    <row r="49" spans="1:24" s="303" customFormat="1" ht="15" customHeight="1">
      <c r="A49" s="302" t="str">
        <f t="shared" si="0"/>
        <v/>
      </c>
      <c r="B49" s="327" t="str">
        <f t="shared" si="1"/>
        <v/>
      </c>
      <c r="C49" s="327" t="str">
        <f t="shared" si="2"/>
        <v/>
      </c>
      <c r="D49" s="302" t="str">
        <f t="shared" si="3"/>
        <v/>
      </c>
      <c r="E49" s="302" t="str">
        <f t="shared" si="4"/>
        <v/>
      </c>
      <c r="F49" s="302"/>
      <c r="G49" s="302"/>
      <c r="H49" s="302"/>
      <c r="I49" s="302"/>
      <c r="J49" s="302"/>
      <c r="K49" s="302"/>
      <c r="L49" s="302"/>
      <c r="M49" s="302"/>
      <c r="N49" s="306" t="str">
        <f>IF(FLOTASNET!A49="","",VLOOKUP(D49,SALIDAS!L:M,2,FALSE))</f>
        <v/>
      </c>
      <c r="Q49" s="315" t="str">
        <f>SALIDAS!BL48</f>
        <v/>
      </c>
      <c r="R49" s="315">
        <f>SALIDAS!AX48</f>
        <v>45</v>
      </c>
      <c r="S49" s="305" t="str">
        <f>IF(ISERROR(VLOOKUP(R49,SALIDAS!$AY$4:$BF$999,5,FALSE)),"",VLOOKUP(R49,SALIDAS!$AY$4:$BF$999,5,FALSE))</f>
        <v/>
      </c>
      <c r="T49" s="304" t="str">
        <f>IF(ISERROR(VLOOKUP(R49,SALIDAS!$AY$4:$BF$999,6,FALSE)),"",VLOOKUP(R49,SALIDAS!$AY$4:$BF$999,6,FALSE))</f>
        <v/>
      </c>
      <c r="U49" s="304" t="str">
        <f>IF(ISERROR(VLOOKUP(R49,SALIDAS!$AY$4:$BF$999,7,FALSE)),"",VLOOKUP(R49,SALIDAS!$AY$4:$BF$999,7,FALSE))</f>
        <v/>
      </c>
      <c r="V49" s="305" t="str">
        <f>IF(ISERROR(VLOOKUP(R49,SALIDAS!$AY$4:$BF$999,3,FALSE)),"",VLOOKUP(R49,SALIDAS!$AY$4:$BF$999,3,FALSE))</f>
        <v/>
      </c>
      <c r="W49" s="305" t="str">
        <f>IF(ISERROR(VLOOKUP(R49,SALIDAS!$AY$4:$BF$999,8,FALSE)),"",VLOOKUP(R49,SALIDAS!$AY$4:$BF$999,8,FALSE))</f>
        <v/>
      </c>
      <c r="X49" s="305" t="str">
        <f>IF(ISERROR(VLOOKUP(W49,CAMBIOS!$R$5:$S$51,2,FALSE)),"",VLOOKUP(W49,CAMBIOS!$R$5:$S$51,2,FALSE))</f>
        <v/>
      </c>
    </row>
    <row r="50" spans="1:24" s="303" customFormat="1" ht="15" customHeight="1">
      <c r="A50" s="302" t="str">
        <f t="shared" si="0"/>
        <v/>
      </c>
      <c r="B50" s="327" t="str">
        <f t="shared" si="1"/>
        <v/>
      </c>
      <c r="C50" s="327" t="str">
        <f t="shared" si="2"/>
        <v/>
      </c>
      <c r="D50" s="302" t="str">
        <f t="shared" si="3"/>
        <v/>
      </c>
      <c r="E50" s="302" t="str">
        <f t="shared" si="4"/>
        <v/>
      </c>
      <c r="F50" s="302"/>
      <c r="G50" s="302"/>
      <c r="H50" s="302"/>
      <c r="I50" s="302"/>
      <c r="J50" s="302"/>
      <c r="K50" s="302"/>
      <c r="L50" s="302"/>
      <c r="M50" s="302"/>
      <c r="N50" s="306" t="str">
        <f>IF(FLOTASNET!A50="","",VLOOKUP(D50,SALIDAS!L:M,2,FALSE))</f>
        <v/>
      </c>
      <c r="Q50" s="315" t="str">
        <f>SALIDAS!BL49</f>
        <v/>
      </c>
      <c r="R50" s="315">
        <f>SALIDAS!AX49</f>
        <v>46</v>
      </c>
      <c r="S50" s="305" t="str">
        <f>IF(ISERROR(VLOOKUP(R50,SALIDAS!$AY$4:$BF$999,5,FALSE)),"",VLOOKUP(R50,SALIDAS!$AY$4:$BF$999,5,FALSE))</f>
        <v/>
      </c>
      <c r="T50" s="304" t="str">
        <f>IF(ISERROR(VLOOKUP(R50,SALIDAS!$AY$4:$BF$999,6,FALSE)),"",VLOOKUP(R50,SALIDAS!$AY$4:$BF$999,6,FALSE))</f>
        <v/>
      </c>
      <c r="U50" s="304" t="str">
        <f>IF(ISERROR(VLOOKUP(R50,SALIDAS!$AY$4:$BF$999,7,FALSE)),"",VLOOKUP(R50,SALIDAS!$AY$4:$BF$999,7,FALSE))</f>
        <v/>
      </c>
      <c r="V50" s="305" t="str">
        <f>IF(ISERROR(VLOOKUP(R50,SALIDAS!$AY$4:$BF$999,3,FALSE)),"",VLOOKUP(R50,SALIDAS!$AY$4:$BF$999,3,FALSE))</f>
        <v/>
      </c>
      <c r="W50" s="305" t="str">
        <f>IF(ISERROR(VLOOKUP(R50,SALIDAS!$AY$4:$BF$999,8,FALSE)),"",VLOOKUP(R50,SALIDAS!$AY$4:$BF$999,8,FALSE))</f>
        <v/>
      </c>
      <c r="X50" s="305" t="str">
        <f>IF(ISERROR(VLOOKUP(W50,CAMBIOS!$R$5:$S$51,2,FALSE)),"",VLOOKUP(W50,CAMBIOS!$R$5:$S$51,2,FALSE))</f>
        <v/>
      </c>
    </row>
    <row r="51" spans="1:24" s="303" customFormat="1" ht="15" customHeight="1">
      <c r="A51" s="302" t="str">
        <f t="shared" si="0"/>
        <v/>
      </c>
      <c r="B51" s="327" t="str">
        <f t="shared" si="1"/>
        <v/>
      </c>
      <c r="C51" s="327" t="str">
        <f t="shared" si="2"/>
        <v/>
      </c>
      <c r="D51" s="302" t="str">
        <f t="shared" si="3"/>
        <v/>
      </c>
      <c r="E51" s="302" t="str">
        <f t="shared" si="4"/>
        <v/>
      </c>
      <c r="F51" s="302"/>
      <c r="G51" s="302"/>
      <c r="H51" s="302"/>
      <c r="I51" s="302"/>
      <c r="J51" s="302"/>
      <c r="K51" s="302"/>
      <c r="L51" s="302"/>
      <c r="M51" s="302"/>
      <c r="N51" s="306" t="str">
        <f>IF(FLOTASNET!A51="","",VLOOKUP(D51,SALIDAS!L:M,2,FALSE))</f>
        <v/>
      </c>
      <c r="Q51" s="315" t="str">
        <f>SALIDAS!BL50</f>
        <v/>
      </c>
      <c r="R51" s="315">
        <f>SALIDAS!AX50</f>
        <v>47</v>
      </c>
      <c r="S51" s="305" t="str">
        <f>IF(ISERROR(VLOOKUP(R51,SALIDAS!$AY$4:$BF$999,5,FALSE)),"",VLOOKUP(R51,SALIDAS!$AY$4:$BF$999,5,FALSE))</f>
        <v/>
      </c>
      <c r="T51" s="304" t="str">
        <f>IF(ISERROR(VLOOKUP(R51,SALIDAS!$AY$4:$BF$999,6,FALSE)),"",VLOOKUP(R51,SALIDAS!$AY$4:$BF$999,6,FALSE))</f>
        <v/>
      </c>
      <c r="U51" s="304" t="str">
        <f>IF(ISERROR(VLOOKUP(R51,SALIDAS!$AY$4:$BF$999,7,FALSE)),"",VLOOKUP(R51,SALIDAS!$AY$4:$BF$999,7,FALSE))</f>
        <v/>
      </c>
      <c r="V51" s="305" t="str">
        <f>IF(ISERROR(VLOOKUP(R51,SALIDAS!$AY$4:$BF$999,3,FALSE)),"",VLOOKUP(R51,SALIDAS!$AY$4:$BF$999,3,FALSE))</f>
        <v/>
      </c>
      <c r="W51" s="305" t="str">
        <f>IF(ISERROR(VLOOKUP(R51,SALIDAS!$AY$4:$BF$999,8,FALSE)),"",VLOOKUP(R51,SALIDAS!$AY$4:$BF$999,8,FALSE))</f>
        <v/>
      </c>
      <c r="X51" s="305" t="str">
        <f>IF(ISERROR(VLOOKUP(W51,CAMBIOS!$R$5:$S$51,2,FALSE)),"",VLOOKUP(W51,CAMBIOS!$R$5:$S$51,2,FALSE))</f>
        <v/>
      </c>
    </row>
    <row r="52" spans="1:24" s="303" customFormat="1" ht="15" customHeight="1">
      <c r="A52" s="302" t="str">
        <f t="shared" si="0"/>
        <v/>
      </c>
      <c r="B52" s="327" t="str">
        <f t="shared" si="1"/>
        <v/>
      </c>
      <c r="C52" s="327" t="str">
        <f t="shared" si="2"/>
        <v/>
      </c>
      <c r="D52" s="302" t="str">
        <f t="shared" si="3"/>
        <v/>
      </c>
      <c r="E52" s="302" t="str">
        <f t="shared" si="4"/>
        <v/>
      </c>
      <c r="F52" s="302"/>
      <c r="G52" s="302"/>
      <c r="H52" s="302"/>
      <c r="I52" s="302"/>
      <c r="J52" s="302"/>
      <c r="K52" s="302"/>
      <c r="L52" s="302"/>
      <c r="M52" s="302"/>
      <c r="N52" s="306" t="str">
        <f>IF(FLOTASNET!A52="","",VLOOKUP(D52,SALIDAS!L:M,2,FALSE))</f>
        <v/>
      </c>
      <c r="Q52" s="315" t="str">
        <f>SALIDAS!BL51</f>
        <v/>
      </c>
      <c r="R52" s="315">
        <f>SALIDAS!AX51</f>
        <v>48</v>
      </c>
      <c r="S52" s="305" t="str">
        <f>IF(ISERROR(VLOOKUP(R52,SALIDAS!$AY$4:$BF$999,5,FALSE)),"",VLOOKUP(R52,SALIDAS!$AY$4:$BF$999,5,FALSE))</f>
        <v/>
      </c>
      <c r="T52" s="304" t="str">
        <f>IF(ISERROR(VLOOKUP(R52,SALIDAS!$AY$4:$BF$999,6,FALSE)),"",VLOOKUP(R52,SALIDAS!$AY$4:$BF$999,6,FALSE))</f>
        <v/>
      </c>
      <c r="U52" s="304" t="str">
        <f>IF(ISERROR(VLOOKUP(R52,SALIDAS!$AY$4:$BF$999,7,FALSE)),"",VLOOKUP(R52,SALIDAS!$AY$4:$BF$999,7,FALSE))</f>
        <v/>
      </c>
      <c r="V52" s="305" t="str">
        <f>IF(ISERROR(VLOOKUP(R52,SALIDAS!$AY$4:$BF$999,3,FALSE)),"",VLOOKUP(R52,SALIDAS!$AY$4:$BF$999,3,FALSE))</f>
        <v/>
      </c>
      <c r="W52" s="305" t="str">
        <f>IF(ISERROR(VLOOKUP(R52,SALIDAS!$AY$4:$BF$999,8,FALSE)),"",VLOOKUP(R52,SALIDAS!$AY$4:$BF$999,8,FALSE))</f>
        <v/>
      </c>
      <c r="X52" s="305" t="str">
        <f>IF(ISERROR(VLOOKUP(W52,CAMBIOS!$R$5:$S$51,2,FALSE)),"",VLOOKUP(W52,CAMBIOS!$R$5:$S$51,2,FALSE))</f>
        <v/>
      </c>
    </row>
    <row r="53" spans="1:24" s="303" customFormat="1" ht="15" customHeight="1">
      <c r="A53" s="302" t="str">
        <f t="shared" si="0"/>
        <v/>
      </c>
      <c r="B53" s="327" t="str">
        <f t="shared" si="1"/>
        <v/>
      </c>
      <c r="C53" s="327" t="str">
        <f t="shared" si="2"/>
        <v/>
      </c>
      <c r="D53" s="302" t="str">
        <f t="shared" si="3"/>
        <v/>
      </c>
      <c r="E53" s="302" t="str">
        <f t="shared" si="4"/>
        <v/>
      </c>
      <c r="F53" s="302"/>
      <c r="G53" s="302"/>
      <c r="H53" s="302"/>
      <c r="I53" s="302"/>
      <c r="J53" s="302"/>
      <c r="K53" s="302"/>
      <c r="L53" s="302"/>
      <c r="M53" s="302"/>
      <c r="N53" s="306" t="str">
        <f>IF(FLOTASNET!A53="","",VLOOKUP(D53,SALIDAS!L:M,2,FALSE))</f>
        <v/>
      </c>
      <c r="Q53" s="315" t="str">
        <f>SALIDAS!BL52</f>
        <v/>
      </c>
      <c r="R53" s="315">
        <f>SALIDAS!AX52</f>
        <v>49</v>
      </c>
      <c r="S53" s="305" t="str">
        <f>IF(ISERROR(VLOOKUP(R53,SALIDAS!$AY$4:$BF$999,5,FALSE)),"",VLOOKUP(R53,SALIDAS!$AY$4:$BF$999,5,FALSE))</f>
        <v/>
      </c>
      <c r="T53" s="304" t="str">
        <f>IF(ISERROR(VLOOKUP(R53,SALIDAS!$AY$4:$BF$999,6,FALSE)),"",VLOOKUP(R53,SALIDAS!$AY$4:$BF$999,6,FALSE))</f>
        <v/>
      </c>
      <c r="U53" s="304" t="str">
        <f>IF(ISERROR(VLOOKUP(R53,SALIDAS!$AY$4:$BF$999,7,FALSE)),"",VLOOKUP(R53,SALIDAS!$AY$4:$BF$999,7,FALSE))</f>
        <v/>
      </c>
      <c r="V53" s="305" t="str">
        <f>IF(ISERROR(VLOOKUP(R53,SALIDAS!$AY$4:$BF$999,3,FALSE)),"",VLOOKUP(R53,SALIDAS!$AY$4:$BF$999,3,FALSE))</f>
        <v/>
      </c>
      <c r="W53" s="305" t="str">
        <f>IF(ISERROR(VLOOKUP(R53,SALIDAS!$AY$4:$BF$999,8,FALSE)),"",VLOOKUP(R53,SALIDAS!$AY$4:$BF$999,8,FALSE))</f>
        <v/>
      </c>
      <c r="X53" s="305" t="str">
        <f>IF(ISERROR(VLOOKUP(W53,CAMBIOS!$R$5:$S$51,2,FALSE)),"",VLOOKUP(W53,CAMBIOS!$R$5:$S$51,2,FALSE))</f>
        <v/>
      </c>
    </row>
    <row r="54" spans="1:24" s="303" customFormat="1" ht="15" customHeight="1">
      <c r="A54" s="302" t="str">
        <f t="shared" si="0"/>
        <v/>
      </c>
      <c r="B54" s="327" t="str">
        <f t="shared" si="1"/>
        <v/>
      </c>
      <c r="C54" s="327" t="str">
        <f t="shared" si="2"/>
        <v/>
      </c>
      <c r="D54" s="302" t="str">
        <f t="shared" si="3"/>
        <v/>
      </c>
      <c r="E54" s="302" t="str">
        <f t="shared" si="4"/>
        <v/>
      </c>
      <c r="F54" s="302"/>
      <c r="G54" s="302"/>
      <c r="H54" s="302"/>
      <c r="I54" s="302"/>
      <c r="J54" s="302"/>
      <c r="K54" s="302"/>
      <c r="L54" s="302"/>
      <c r="M54" s="302"/>
      <c r="N54" s="306" t="str">
        <f>IF(FLOTASNET!A54="","",VLOOKUP(D54,SALIDAS!L:M,2,FALSE))</f>
        <v/>
      </c>
      <c r="Q54" s="315" t="str">
        <f>SALIDAS!BL53</f>
        <v/>
      </c>
      <c r="R54" s="315">
        <f>SALIDAS!AX53</f>
        <v>50</v>
      </c>
      <c r="S54" s="305" t="str">
        <f>IF(ISERROR(VLOOKUP(R54,SALIDAS!$AY$4:$BF$999,5,FALSE)),"",VLOOKUP(R54,SALIDAS!$AY$4:$BF$999,5,FALSE))</f>
        <v/>
      </c>
      <c r="T54" s="304" t="str">
        <f>IF(ISERROR(VLOOKUP(R54,SALIDAS!$AY$4:$BF$999,6,FALSE)),"",VLOOKUP(R54,SALIDAS!$AY$4:$BF$999,6,FALSE))</f>
        <v/>
      </c>
      <c r="U54" s="304" t="str">
        <f>IF(ISERROR(VLOOKUP(R54,SALIDAS!$AY$4:$BF$999,7,FALSE)),"",VLOOKUP(R54,SALIDAS!$AY$4:$BF$999,7,FALSE))</f>
        <v/>
      </c>
      <c r="V54" s="305" t="str">
        <f>IF(ISERROR(VLOOKUP(R54,SALIDAS!$AY$4:$BF$999,3,FALSE)),"",VLOOKUP(R54,SALIDAS!$AY$4:$BF$999,3,FALSE))</f>
        <v/>
      </c>
      <c r="W54" s="305" t="str">
        <f>IF(ISERROR(VLOOKUP(R54,SALIDAS!$AY$4:$BF$999,8,FALSE)),"",VLOOKUP(R54,SALIDAS!$AY$4:$BF$999,8,FALSE))</f>
        <v/>
      </c>
      <c r="X54" s="305" t="str">
        <f>IF(ISERROR(VLOOKUP(W54,CAMBIOS!$R$5:$S$51,2,FALSE)),"",VLOOKUP(W54,CAMBIOS!$R$5:$S$51,2,FALSE))</f>
        <v/>
      </c>
    </row>
    <row r="55" spans="1:24" s="303" customFormat="1" ht="15" customHeight="1">
      <c r="A55" s="302" t="str">
        <f t="shared" si="0"/>
        <v/>
      </c>
      <c r="B55" s="327" t="str">
        <f t="shared" si="1"/>
        <v/>
      </c>
      <c r="C55" s="327" t="str">
        <f t="shared" si="2"/>
        <v/>
      </c>
      <c r="D55" s="302" t="str">
        <f t="shared" si="3"/>
        <v/>
      </c>
      <c r="E55" s="302" t="str">
        <f t="shared" si="4"/>
        <v/>
      </c>
      <c r="F55" s="302"/>
      <c r="G55" s="302"/>
      <c r="H55" s="302"/>
      <c r="I55" s="302"/>
      <c r="J55" s="302"/>
      <c r="K55" s="302"/>
      <c r="L55" s="302"/>
      <c r="M55" s="302"/>
      <c r="N55" s="306" t="str">
        <f>IF(FLOTASNET!A55="","",VLOOKUP(D55,SALIDAS!L:M,2,FALSE))</f>
        <v/>
      </c>
      <c r="Q55" s="315" t="str">
        <f>SALIDAS!BL54</f>
        <v/>
      </c>
      <c r="R55" s="315">
        <f>SALIDAS!AX54</f>
        <v>51</v>
      </c>
      <c r="S55" s="305" t="str">
        <f>IF(ISERROR(VLOOKUP(R55,SALIDAS!$AY$4:$BF$999,5,FALSE)),"",VLOOKUP(R55,SALIDAS!$AY$4:$BF$999,5,FALSE))</f>
        <v/>
      </c>
      <c r="T55" s="304" t="str">
        <f>IF(ISERROR(VLOOKUP(R55,SALIDAS!$AY$4:$BF$999,6,FALSE)),"",VLOOKUP(R55,SALIDAS!$AY$4:$BF$999,6,FALSE))</f>
        <v/>
      </c>
      <c r="U55" s="304" t="str">
        <f>IF(ISERROR(VLOOKUP(R55,SALIDAS!$AY$4:$BF$999,7,FALSE)),"",VLOOKUP(R55,SALIDAS!$AY$4:$BF$999,7,FALSE))</f>
        <v/>
      </c>
      <c r="V55" s="305" t="str">
        <f>IF(ISERROR(VLOOKUP(R55,SALIDAS!$AY$4:$BF$999,3,FALSE)),"",VLOOKUP(R55,SALIDAS!$AY$4:$BF$999,3,FALSE))</f>
        <v/>
      </c>
      <c r="W55" s="305" t="str">
        <f>IF(ISERROR(VLOOKUP(R55,SALIDAS!$AY$4:$BF$999,8,FALSE)),"",VLOOKUP(R55,SALIDAS!$AY$4:$BF$999,8,FALSE))</f>
        <v/>
      </c>
      <c r="X55" s="305" t="str">
        <f>IF(ISERROR(VLOOKUP(W55,CAMBIOS!$R$5:$S$51,2,FALSE)),"",VLOOKUP(W55,CAMBIOS!$R$5:$S$51,2,FALSE))</f>
        <v/>
      </c>
    </row>
    <row r="56" spans="1:24" s="303" customFormat="1" ht="15" customHeight="1">
      <c r="A56" s="302" t="str">
        <f t="shared" si="0"/>
        <v/>
      </c>
      <c r="B56" s="327" t="str">
        <f t="shared" si="1"/>
        <v/>
      </c>
      <c r="C56" s="327" t="str">
        <f t="shared" si="2"/>
        <v/>
      </c>
      <c r="D56" s="302" t="str">
        <f t="shared" si="3"/>
        <v/>
      </c>
      <c r="E56" s="302" t="str">
        <f t="shared" si="4"/>
        <v/>
      </c>
      <c r="F56" s="302"/>
      <c r="G56" s="302"/>
      <c r="H56" s="302"/>
      <c r="I56" s="302"/>
      <c r="J56" s="302"/>
      <c r="K56" s="302"/>
      <c r="L56" s="302"/>
      <c r="M56" s="302"/>
      <c r="N56" s="306" t="str">
        <f>IF(FLOTASNET!A56="","",VLOOKUP(D56,SALIDAS!L:M,2,FALSE))</f>
        <v/>
      </c>
      <c r="Q56" s="315" t="str">
        <f>SALIDAS!BL55</f>
        <v/>
      </c>
      <c r="R56" s="315">
        <f>SALIDAS!AX55</f>
        <v>52</v>
      </c>
      <c r="S56" s="305" t="str">
        <f>IF(ISERROR(VLOOKUP(R56,SALIDAS!$AY$4:$BF$999,5,FALSE)),"",VLOOKUP(R56,SALIDAS!$AY$4:$BF$999,5,FALSE))</f>
        <v/>
      </c>
      <c r="T56" s="304" t="str">
        <f>IF(ISERROR(VLOOKUP(R56,SALIDAS!$AY$4:$BF$999,6,FALSE)),"",VLOOKUP(R56,SALIDAS!$AY$4:$BF$999,6,FALSE))</f>
        <v/>
      </c>
      <c r="U56" s="304" t="str">
        <f>IF(ISERROR(VLOOKUP(R56,SALIDAS!$AY$4:$BF$999,7,FALSE)),"",VLOOKUP(R56,SALIDAS!$AY$4:$BF$999,7,FALSE))</f>
        <v/>
      </c>
      <c r="V56" s="305" t="str">
        <f>IF(ISERROR(VLOOKUP(R56,SALIDAS!$AY$4:$BF$999,3,FALSE)),"",VLOOKUP(R56,SALIDAS!$AY$4:$BF$999,3,FALSE))</f>
        <v/>
      </c>
      <c r="W56" s="305" t="str">
        <f>IF(ISERROR(VLOOKUP(R56,SALIDAS!$AY$4:$BF$999,8,FALSE)),"",VLOOKUP(R56,SALIDAS!$AY$4:$BF$999,8,FALSE))</f>
        <v/>
      </c>
      <c r="X56" s="305" t="str">
        <f>IF(ISERROR(VLOOKUP(W56,CAMBIOS!$R$5:$S$51,2,FALSE)),"",VLOOKUP(W56,CAMBIOS!$R$5:$S$51,2,FALSE))</f>
        <v/>
      </c>
    </row>
    <row r="57" spans="1:24" s="303" customFormat="1" ht="15" customHeight="1">
      <c r="A57" s="302" t="str">
        <f t="shared" si="0"/>
        <v/>
      </c>
      <c r="B57" s="327" t="str">
        <f t="shared" si="1"/>
        <v/>
      </c>
      <c r="C57" s="327" t="str">
        <f t="shared" si="2"/>
        <v/>
      </c>
      <c r="D57" s="302" t="str">
        <f t="shared" si="3"/>
        <v/>
      </c>
      <c r="E57" s="302" t="str">
        <f t="shared" si="4"/>
        <v/>
      </c>
      <c r="F57" s="302"/>
      <c r="G57" s="302"/>
      <c r="H57" s="302"/>
      <c r="I57" s="302"/>
      <c r="J57" s="302"/>
      <c r="K57" s="302"/>
      <c r="L57" s="302"/>
      <c r="M57" s="302"/>
      <c r="N57" s="306" t="str">
        <f>IF(FLOTASNET!A57="","",VLOOKUP(D57,SALIDAS!L:M,2,FALSE))</f>
        <v/>
      </c>
      <c r="Q57" s="315" t="str">
        <f>SALIDAS!BL56</f>
        <v/>
      </c>
      <c r="R57" s="315">
        <f>SALIDAS!AX56</f>
        <v>53</v>
      </c>
      <c r="S57" s="305" t="str">
        <f>IF(ISERROR(VLOOKUP(R57,SALIDAS!$AY$4:$BF$999,5,FALSE)),"",VLOOKUP(R57,SALIDAS!$AY$4:$BF$999,5,FALSE))</f>
        <v/>
      </c>
      <c r="T57" s="304" t="str">
        <f>IF(ISERROR(VLOOKUP(R57,SALIDAS!$AY$4:$BF$999,6,FALSE)),"",VLOOKUP(R57,SALIDAS!$AY$4:$BF$999,6,FALSE))</f>
        <v/>
      </c>
      <c r="U57" s="304" t="str">
        <f>IF(ISERROR(VLOOKUP(R57,SALIDAS!$AY$4:$BF$999,7,FALSE)),"",VLOOKUP(R57,SALIDAS!$AY$4:$BF$999,7,FALSE))</f>
        <v/>
      </c>
      <c r="V57" s="305" t="str">
        <f>IF(ISERROR(VLOOKUP(R57,SALIDAS!$AY$4:$BF$999,3,FALSE)),"",VLOOKUP(R57,SALIDAS!$AY$4:$BF$999,3,FALSE))</f>
        <v/>
      </c>
      <c r="W57" s="305" t="str">
        <f>IF(ISERROR(VLOOKUP(R57,SALIDAS!$AY$4:$BF$999,8,FALSE)),"",VLOOKUP(R57,SALIDAS!$AY$4:$BF$999,8,FALSE))</f>
        <v/>
      </c>
      <c r="X57" s="305" t="str">
        <f>IF(ISERROR(VLOOKUP(W57,CAMBIOS!$R$5:$S$51,2,FALSE)),"",VLOOKUP(W57,CAMBIOS!$R$5:$S$51,2,FALSE))</f>
        <v/>
      </c>
    </row>
    <row r="58" spans="1:24" s="303" customFormat="1" ht="15" customHeight="1">
      <c r="A58" s="302" t="str">
        <f t="shared" si="0"/>
        <v/>
      </c>
      <c r="B58" s="327" t="str">
        <f t="shared" si="1"/>
        <v/>
      </c>
      <c r="C58" s="327" t="str">
        <f t="shared" si="2"/>
        <v/>
      </c>
      <c r="D58" s="302" t="str">
        <f t="shared" si="3"/>
        <v/>
      </c>
      <c r="E58" s="302" t="str">
        <f t="shared" si="4"/>
        <v/>
      </c>
      <c r="F58" s="302"/>
      <c r="G58" s="302"/>
      <c r="H58" s="302"/>
      <c r="I58" s="302"/>
      <c r="J58" s="302"/>
      <c r="K58" s="302"/>
      <c r="L58" s="302"/>
      <c r="M58" s="302"/>
      <c r="N58" s="306" t="str">
        <f>IF(FLOTASNET!A58="","",VLOOKUP(D58,SALIDAS!L:M,2,FALSE))</f>
        <v/>
      </c>
      <c r="Q58" s="315" t="str">
        <f>SALIDAS!BL57</f>
        <v/>
      </c>
      <c r="R58" s="315">
        <f>SALIDAS!AX57</f>
        <v>54</v>
      </c>
      <c r="S58" s="305" t="str">
        <f>IF(ISERROR(VLOOKUP(R58,SALIDAS!$AY$4:$BF$999,5,FALSE)),"",VLOOKUP(R58,SALIDAS!$AY$4:$BF$999,5,FALSE))</f>
        <v/>
      </c>
      <c r="T58" s="304" t="str">
        <f>IF(ISERROR(VLOOKUP(R58,SALIDAS!$AY$4:$BF$999,6,FALSE)),"",VLOOKUP(R58,SALIDAS!$AY$4:$BF$999,6,FALSE))</f>
        <v/>
      </c>
      <c r="U58" s="304" t="str">
        <f>IF(ISERROR(VLOOKUP(R58,SALIDAS!$AY$4:$BF$999,7,FALSE)),"",VLOOKUP(R58,SALIDAS!$AY$4:$BF$999,7,FALSE))</f>
        <v/>
      </c>
      <c r="V58" s="305" t="str">
        <f>IF(ISERROR(VLOOKUP(R58,SALIDAS!$AY$4:$BF$999,3,FALSE)),"",VLOOKUP(R58,SALIDAS!$AY$4:$BF$999,3,FALSE))</f>
        <v/>
      </c>
      <c r="W58" s="305" t="str">
        <f>IF(ISERROR(VLOOKUP(R58,SALIDAS!$AY$4:$BF$999,8,FALSE)),"",VLOOKUP(R58,SALIDAS!$AY$4:$BF$999,8,FALSE))</f>
        <v/>
      </c>
      <c r="X58" s="305" t="str">
        <f>IF(ISERROR(VLOOKUP(W58,CAMBIOS!$R$5:$S$51,2,FALSE)),"",VLOOKUP(W58,CAMBIOS!$R$5:$S$51,2,FALSE))</f>
        <v/>
      </c>
    </row>
    <row r="59" spans="1:24" s="303" customFormat="1" ht="15" customHeight="1">
      <c r="A59" s="302" t="str">
        <f t="shared" si="0"/>
        <v/>
      </c>
      <c r="B59" s="327" t="str">
        <f t="shared" si="1"/>
        <v/>
      </c>
      <c r="C59" s="327" t="str">
        <f t="shared" si="2"/>
        <v/>
      </c>
      <c r="D59" s="302" t="str">
        <f t="shared" si="3"/>
        <v/>
      </c>
      <c r="E59" s="302" t="str">
        <f t="shared" si="4"/>
        <v/>
      </c>
      <c r="F59" s="302"/>
      <c r="G59" s="302"/>
      <c r="H59" s="302"/>
      <c r="I59" s="302"/>
      <c r="J59" s="302"/>
      <c r="K59" s="302"/>
      <c r="L59" s="302"/>
      <c r="M59" s="302"/>
      <c r="N59" s="306" t="str">
        <f>IF(FLOTASNET!A59="","",VLOOKUP(D59,SALIDAS!L:M,2,FALSE))</f>
        <v/>
      </c>
      <c r="Q59" s="315" t="str">
        <f>SALIDAS!BL58</f>
        <v/>
      </c>
      <c r="R59" s="315">
        <f>SALIDAS!AX58</f>
        <v>55</v>
      </c>
      <c r="S59" s="305" t="str">
        <f>IF(ISERROR(VLOOKUP(R59,SALIDAS!$AY$4:$BF$999,5,FALSE)),"",VLOOKUP(R59,SALIDAS!$AY$4:$BF$999,5,FALSE))</f>
        <v/>
      </c>
      <c r="T59" s="304" t="str">
        <f>IF(ISERROR(VLOOKUP(R59,SALIDAS!$AY$4:$BF$999,6,FALSE)),"",VLOOKUP(R59,SALIDAS!$AY$4:$BF$999,6,FALSE))</f>
        <v/>
      </c>
      <c r="U59" s="304" t="str">
        <f>IF(ISERROR(VLOOKUP(R59,SALIDAS!$AY$4:$BF$999,7,FALSE)),"",VLOOKUP(R59,SALIDAS!$AY$4:$BF$999,7,FALSE))</f>
        <v/>
      </c>
      <c r="V59" s="305" t="str">
        <f>IF(ISERROR(VLOOKUP(R59,SALIDAS!$AY$4:$BF$999,3,FALSE)),"",VLOOKUP(R59,SALIDAS!$AY$4:$BF$999,3,FALSE))</f>
        <v/>
      </c>
      <c r="W59" s="305" t="str">
        <f>IF(ISERROR(VLOOKUP(R59,SALIDAS!$AY$4:$BF$999,8,FALSE)),"",VLOOKUP(R59,SALIDAS!$AY$4:$BF$999,8,FALSE))</f>
        <v/>
      </c>
      <c r="X59" s="305" t="str">
        <f>IF(ISERROR(VLOOKUP(W59,CAMBIOS!$R$5:$S$51,2,FALSE)),"",VLOOKUP(W59,CAMBIOS!$R$5:$S$51,2,FALSE))</f>
        <v/>
      </c>
    </row>
    <row r="60" spans="1:24" s="303" customFormat="1" ht="15" customHeight="1">
      <c r="A60" s="302" t="str">
        <f t="shared" si="0"/>
        <v/>
      </c>
      <c r="B60" s="327" t="str">
        <f t="shared" si="1"/>
        <v/>
      </c>
      <c r="C60" s="327" t="str">
        <f t="shared" si="2"/>
        <v/>
      </c>
      <c r="D60" s="302" t="str">
        <f t="shared" si="3"/>
        <v/>
      </c>
      <c r="E60" s="302" t="str">
        <f t="shared" si="4"/>
        <v/>
      </c>
      <c r="F60" s="302"/>
      <c r="G60" s="302"/>
      <c r="H60" s="302"/>
      <c r="I60" s="302"/>
      <c r="J60" s="302"/>
      <c r="K60" s="302"/>
      <c r="L60" s="302"/>
      <c r="M60" s="302"/>
      <c r="N60" s="306" t="str">
        <f>IF(FLOTASNET!A60="","",VLOOKUP(D60,SALIDAS!L:M,2,FALSE))</f>
        <v/>
      </c>
      <c r="Q60" s="315" t="str">
        <f>SALIDAS!BL59</f>
        <v/>
      </c>
      <c r="R60" s="315">
        <f>SALIDAS!AX59</f>
        <v>56</v>
      </c>
      <c r="S60" s="305" t="str">
        <f>IF(ISERROR(VLOOKUP(R60,SALIDAS!$AY$4:$BF$999,5,FALSE)),"",VLOOKUP(R60,SALIDAS!$AY$4:$BF$999,5,FALSE))</f>
        <v/>
      </c>
      <c r="T60" s="304" t="str">
        <f>IF(ISERROR(VLOOKUP(R60,SALIDAS!$AY$4:$BF$999,6,FALSE)),"",VLOOKUP(R60,SALIDAS!$AY$4:$BF$999,6,FALSE))</f>
        <v/>
      </c>
      <c r="U60" s="304" t="str">
        <f>IF(ISERROR(VLOOKUP(R60,SALIDAS!$AY$4:$BF$999,7,FALSE)),"",VLOOKUP(R60,SALIDAS!$AY$4:$BF$999,7,FALSE))</f>
        <v/>
      </c>
      <c r="V60" s="305" t="str">
        <f>IF(ISERROR(VLOOKUP(R60,SALIDAS!$AY$4:$BF$999,3,FALSE)),"",VLOOKUP(R60,SALIDAS!$AY$4:$BF$999,3,FALSE))</f>
        <v/>
      </c>
      <c r="W60" s="305" t="str">
        <f>IF(ISERROR(VLOOKUP(R60,SALIDAS!$AY$4:$BF$999,8,FALSE)),"",VLOOKUP(R60,SALIDAS!$AY$4:$BF$999,8,FALSE))</f>
        <v/>
      </c>
      <c r="X60" s="305" t="str">
        <f>IF(ISERROR(VLOOKUP(W60,CAMBIOS!$R$5:$S$51,2,FALSE)),"",VLOOKUP(W60,CAMBIOS!$R$5:$S$51,2,FALSE))</f>
        <v/>
      </c>
    </row>
    <row r="61" spans="1:24" s="303" customFormat="1" ht="15" customHeight="1">
      <c r="A61" s="302" t="str">
        <f t="shared" si="0"/>
        <v/>
      </c>
      <c r="B61" s="327" t="str">
        <f t="shared" si="1"/>
        <v/>
      </c>
      <c r="C61" s="327" t="str">
        <f t="shared" si="2"/>
        <v/>
      </c>
      <c r="D61" s="302" t="str">
        <f t="shared" si="3"/>
        <v/>
      </c>
      <c r="E61" s="302" t="str">
        <f t="shared" si="4"/>
        <v/>
      </c>
      <c r="F61" s="302"/>
      <c r="G61" s="302"/>
      <c r="H61" s="302"/>
      <c r="I61" s="302"/>
      <c r="J61" s="302"/>
      <c r="K61" s="302"/>
      <c r="L61" s="302"/>
      <c r="M61" s="302"/>
      <c r="N61" s="306" t="str">
        <f>IF(FLOTASNET!A61="","",VLOOKUP(D61,SALIDAS!L:M,2,FALSE))</f>
        <v/>
      </c>
      <c r="Q61" s="315">
        <f>SALIDAS!BL60</f>
        <v>24</v>
      </c>
      <c r="R61" s="315">
        <f>SALIDAS!AX60</f>
        <v>57</v>
      </c>
      <c r="S61" s="305" t="str">
        <f>IF(ISERROR(VLOOKUP(R61,SALIDAS!$AY$4:$BF$999,5,FALSE)),"",VLOOKUP(R61,SALIDAS!$AY$4:$BF$999,5,FALSE))</f>
        <v/>
      </c>
      <c r="T61" s="304" t="str">
        <f>IF(ISERROR(VLOOKUP(R61,SALIDAS!$AY$4:$BF$999,6,FALSE)),"",VLOOKUP(R61,SALIDAS!$AY$4:$BF$999,6,FALSE))</f>
        <v/>
      </c>
      <c r="U61" s="304" t="str">
        <f>IF(ISERROR(VLOOKUP(R61,SALIDAS!$AY$4:$BF$999,7,FALSE)),"",VLOOKUP(R61,SALIDAS!$AY$4:$BF$999,7,FALSE))</f>
        <v/>
      </c>
      <c r="V61" s="305" t="str">
        <f>IF(ISERROR(VLOOKUP(R61,SALIDAS!$AY$4:$BF$999,3,FALSE)),"",VLOOKUP(R61,SALIDAS!$AY$4:$BF$999,3,FALSE))</f>
        <v/>
      </c>
      <c r="W61" s="305" t="str">
        <f>IF(ISERROR(VLOOKUP(R61,SALIDAS!$AY$4:$BF$999,8,FALSE)),"",VLOOKUP(R61,SALIDAS!$AY$4:$BF$999,8,FALSE))</f>
        <v/>
      </c>
      <c r="X61" s="305" t="str">
        <f>IF(ISERROR(VLOOKUP(W61,CAMBIOS!$R$5:$S$51,2,FALSE)),"",VLOOKUP(W61,CAMBIOS!$R$5:$S$51,2,FALSE))</f>
        <v/>
      </c>
    </row>
    <row r="62" spans="1:24" s="303" customFormat="1" ht="15" customHeight="1">
      <c r="A62" s="302" t="str">
        <f t="shared" si="0"/>
        <v/>
      </c>
      <c r="B62" s="327" t="str">
        <f t="shared" si="1"/>
        <v/>
      </c>
      <c r="C62" s="327" t="str">
        <f t="shared" si="2"/>
        <v/>
      </c>
      <c r="D62" s="302" t="str">
        <f t="shared" si="3"/>
        <v/>
      </c>
      <c r="E62" s="302" t="str">
        <f t="shared" si="4"/>
        <v/>
      </c>
      <c r="F62" s="302"/>
      <c r="G62" s="302"/>
      <c r="H62" s="302"/>
      <c r="I62" s="302"/>
      <c r="J62" s="302"/>
      <c r="K62" s="302"/>
      <c r="L62" s="302"/>
      <c r="M62" s="302"/>
      <c r="N62" s="306" t="str">
        <f>IF(FLOTASNET!A62="","",VLOOKUP(D62,SALIDAS!L:M,2,FALSE))</f>
        <v/>
      </c>
      <c r="Q62" s="315">
        <f>SALIDAS!BL61</f>
        <v>22</v>
      </c>
      <c r="R62" s="315">
        <f>SALIDAS!AX61</f>
        <v>58</v>
      </c>
      <c r="S62" s="305" t="str">
        <f>IF(ISERROR(VLOOKUP(R62,SALIDAS!$AY$4:$BF$999,5,FALSE)),"",VLOOKUP(R62,SALIDAS!$AY$4:$BF$999,5,FALSE))</f>
        <v/>
      </c>
      <c r="T62" s="304" t="str">
        <f>IF(ISERROR(VLOOKUP(R62,SALIDAS!$AY$4:$BF$999,6,FALSE)),"",VLOOKUP(R62,SALIDAS!$AY$4:$BF$999,6,FALSE))</f>
        <v/>
      </c>
      <c r="U62" s="304" t="str">
        <f>IF(ISERROR(VLOOKUP(R62,SALIDAS!$AY$4:$BF$999,7,FALSE)),"",VLOOKUP(R62,SALIDAS!$AY$4:$BF$999,7,FALSE))</f>
        <v/>
      </c>
      <c r="V62" s="305" t="str">
        <f>IF(ISERROR(VLOOKUP(R62,SALIDAS!$AY$4:$BF$999,3,FALSE)),"",VLOOKUP(R62,SALIDAS!$AY$4:$BF$999,3,FALSE))</f>
        <v/>
      </c>
      <c r="W62" s="305" t="str">
        <f>IF(ISERROR(VLOOKUP(R62,SALIDAS!$AY$4:$BF$999,8,FALSE)),"",VLOOKUP(R62,SALIDAS!$AY$4:$BF$999,8,FALSE))</f>
        <v/>
      </c>
      <c r="X62" s="305" t="str">
        <f>IF(ISERROR(VLOOKUP(W62,CAMBIOS!$R$5:$S$51,2,FALSE)),"",VLOOKUP(W62,CAMBIOS!$R$5:$S$51,2,FALSE))</f>
        <v/>
      </c>
    </row>
    <row r="63" spans="1:24" s="303" customFormat="1" ht="15" customHeight="1">
      <c r="A63" s="302" t="str">
        <f t="shared" si="0"/>
        <v/>
      </c>
      <c r="B63" s="327" t="str">
        <f t="shared" si="1"/>
        <v/>
      </c>
      <c r="C63" s="327" t="str">
        <f t="shared" si="2"/>
        <v/>
      </c>
      <c r="D63" s="302" t="str">
        <f t="shared" si="3"/>
        <v/>
      </c>
      <c r="E63" s="302" t="str">
        <f t="shared" si="4"/>
        <v/>
      </c>
      <c r="F63" s="302"/>
      <c r="G63" s="302"/>
      <c r="H63" s="302"/>
      <c r="I63" s="302"/>
      <c r="J63" s="302"/>
      <c r="K63" s="302"/>
      <c r="L63" s="302"/>
      <c r="M63" s="302"/>
      <c r="N63" s="306" t="str">
        <f>IF(FLOTASNET!A63="","",VLOOKUP(D63,SALIDAS!L:M,2,FALSE))</f>
        <v/>
      </c>
      <c r="Q63" s="315">
        <f>SALIDAS!BL62</f>
        <v>6</v>
      </c>
      <c r="R63" s="315">
        <f>SALIDAS!AX62</f>
        <v>59</v>
      </c>
      <c r="S63" s="305" t="str">
        <f>IF(ISERROR(VLOOKUP(R63,SALIDAS!$AY$4:$BF$999,5,FALSE)),"",VLOOKUP(R63,SALIDAS!$AY$4:$BF$999,5,FALSE))</f>
        <v/>
      </c>
      <c r="T63" s="304" t="str">
        <f>IF(ISERROR(VLOOKUP(R63,SALIDAS!$AY$4:$BF$999,6,FALSE)),"",VLOOKUP(R63,SALIDAS!$AY$4:$BF$999,6,FALSE))</f>
        <v/>
      </c>
      <c r="U63" s="304" t="str">
        <f>IF(ISERROR(VLOOKUP(R63,SALIDAS!$AY$4:$BF$999,7,FALSE)),"",VLOOKUP(R63,SALIDAS!$AY$4:$BF$999,7,FALSE))</f>
        <v/>
      </c>
      <c r="V63" s="305" t="str">
        <f>IF(ISERROR(VLOOKUP(R63,SALIDAS!$AY$4:$BF$999,3,FALSE)),"",VLOOKUP(R63,SALIDAS!$AY$4:$BF$999,3,FALSE))</f>
        <v/>
      </c>
      <c r="W63" s="305" t="str">
        <f>IF(ISERROR(VLOOKUP(R63,SALIDAS!$AY$4:$BF$999,8,FALSE)),"",VLOOKUP(R63,SALIDAS!$AY$4:$BF$999,8,FALSE))</f>
        <v/>
      </c>
      <c r="X63" s="305" t="str">
        <f>IF(ISERROR(VLOOKUP(W63,CAMBIOS!$R$5:$S$51,2,FALSE)),"",VLOOKUP(W63,CAMBIOS!$R$5:$S$51,2,FALSE))</f>
        <v/>
      </c>
    </row>
    <row r="64" spans="1:24" s="303" customFormat="1" ht="15" customHeight="1">
      <c r="A64" s="302" t="str">
        <f t="shared" si="0"/>
        <v/>
      </c>
      <c r="B64" s="327" t="str">
        <f t="shared" si="1"/>
        <v/>
      </c>
      <c r="C64" s="327" t="str">
        <f t="shared" si="2"/>
        <v/>
      </c>
      <c r="D64" s="302" t="str">
        <f t="shared" si="3"/>
        <v/>
      </c>
      <c r="E64" s="302" t="str">
        <f t="shared" si="4"/>
        <v/>
      </c>
      <c r="F64" s="302"/>
      <c r="G64" s="302"/>
      <c r="H64" s="302"/>
      <c r="I64" s="302"/>
      <c r="J64" s="302"/>
      <c r="K64" s="302"/>
      <c r="L64" s="302"/>
      <c r="M64" s="302"/>
      <c r="N64" s="306" t="str">
        <f>IF(FLOTASNET!A64="","",VLOOKUP(D64,SALIDAS!L:M,2,FALSE))</f>
        <v/>
      </c>
      <c r="Q64" s="315">
        <f>SALIDAS!BL63</f>
        <v>8</v>
      </c>
      <c r="R64" s="315">
        <f>SALIDAS!AX63</f>
        <v>60</v>
      </c>
      <c r="S64" s="305" t="str">
        <f>IF(ISERROR(VLOOKUP(R64,SALIDAS!$AY$4:$BF$999,5,FALSE)),"",VLOOKUP(R64,SALIDAS!$AY$4:$BF$999,5,FALSE))</f>
        <v/>
      </c>
      <c r="T64" s="304" t="str">
        <f>IF(ISERROR(VLOOKUP(R64,SALIDAS!$AY$4:$BF$999,6,FALSE)),"",VLOOKUP(R64,SALIDAS!$AY$4:$BF$999,6,FALSE))</f>
        <v/>
      </c>
      <c r="U64" s="304" t="str">
        <f>IF(ISERROR(VLOOKUP(R64,SALIDAS!$AY$4:$BF$999,7,FALSE)),"",VLOOKUP(R64,SALIDAS!$AY$4:$BF$999,7,FALSE))</f>
        <v/>
      </c>
      <c r="V64" s="305" t="str">
        <f>IF(ISERROR(VLOOKUP(R64,SALIDAS!$AY$4:$BF$999,3,FALSE)),"",VLOOKUP(R64,SALIDAS!$AY$4:$BF$999,3,FALSE))</f>
        <v/>
      </c>
      <c r="W64" s="305" t="str">
        <f>IF(ISERROR(VLOOKUP(R64,SALIDAS!$AY$4:$BF$999,8,FALSE)),"",VLOOKUP(R64,SALIDAS!$AY$4:$BF$999,8,FALSE))</f>
        <v/>
      </c>
      <c r="X64" s="305" t="str">
        <f>IF(ISERROR(VLOOKUP(W64,CAMBIOS!$R$5:$S$51,2,FALSE)),"",VLOOKUP(W64,CAMBIOS!$R$5:$S$51,2,FALSE))</f>
        <v/>
      </c>
    </row>
    <row r="65" spans="1:24" s="303" customFormat="1" ht="15" customHeight="1">
      <c r="A65" s="302" t="str">
        <f t="shared" si="0"/>
        <v/>
      </c>
      <c r="B65" s="327" t="str">
        <f t="shared" si="1"/>
        <v/>
      </c>
      <c r="C65" s="327" t="str">
        <f t="shared" si="2"/>
        <v/>
      </c>
      <c r="D65" s="302" t="str">
        <f t="shared" si="3"/>
        <v/>
      </c>
      <c r="E65" s="302" t="str">
        <f t="shared" si="4"/>
        <v/>
      </c>
      <c r="F65" s="302"/>
      <c r="G65" s="302"/>
      <c r="H65" s="302"/>
      <c r="I65" s="302"/>
      <c r="J65" s="302"/>
      <c r="K65" s="302"/>
      <c r="L65" s="302"/>
      <c r="M65" s="302"/>
      <c r="N65" s="306" t="str">
        <f>IF(FLOTASNET!A65="","",VLOOKUP(D65,SALIDAS!L:M,2,FALSE))</f>
        <v/>
      </c>
      <c r="Q65" s="315">
        <f>SALIDAS!BL64</f>
        <v>10</v>
      </c>
      <c r="R65" s="315">
        <f>SALIDAS!AX64</f>
        <v>61</v>
      </c>
      <c r="S65" s="305" t="str">
        <f>IF(ISERROR(VLOOKUP(R65,SALIDAS!$AY$4:$BF$999,5,FALSE)),"",VLOOKUP(R65,SALIDAS!$AY$4:$BF$999,5,FALSE))</f>
        <v/>
      </c>
      <c r="T65" s="304" t="str">
        <f>IF(ISERROR(VLOOKUP(R65,SALIDAS!$AY$4:$BF$999,6,FALSE)),"",VLOOKUP(R65,SALIDAS!$AY$4:$BF$999,6,FALSE))</f>
        <v/>
      </c>
      <c r="U65" s="304" t="str">
        <f>IF(ISERROR(VLOOKUP(R65,SALIDAS!$AY$4:$BF$999,7,FALSE)),"",VLOOKUP(R65,SALIDAS!$AY$4:$BF$999,7,FALSE))</f>
        <v/>
      </c>
      <c r="V65" s="305" t="str">
        <f>IF(ISERROR(VLOOKUP(R65,SALIDAS!$AY$4:$BF$999,3,FALSE)),"",VLOOKUP(R65,SALIDAS!$AY$4:$BF$999,3,FALSE))</f>
        <v/>
      </c>
      <c r="W65" s="305" t="str">
        <f>IF(ISERROR(VLOOKUP(R65,SALIDAS!$AY$4:$BF$999,8,FALSE)),"",VLOOKUP(R65,SALIDAS!$AY$4:$BF$999,8,FALSE))</f>
        <v/>
      </c>
      <c r="X65" s="305" t="str">
        <f>IF(ISERROR(VLOOKUP(W65,CAMBIOS!$R$5:$S$51,2,FALSE)),"",VLOOKUP(W65,CAMBIOS!$R$5:$S$51,2,FALSE))</f>
        <v/>
      </c>
    </row>
    <row r="66" spans="1:24" s="303" customFormat="1" ht="15" customHeight="1">
      <c r="A66" s="302" t="str">
        <f t="shared" si="0"/>
        <v/>
      </c>
      <c r="B66" s="327" t="str">
        <f t="shared" si="1"/>
        <v/>
      </c>
      <c r="C66" s="327" t="str">
        <f t="shared" si="2"/>
        <v/>
      </c>
      <c r="D66" s="302" t="str">
        <f t="shared" si="3"/>
        <v/>
      </c>
      <c r="E66" s="302" t="str">
        <f t="shared" si="4"/>
        <v/>
      </c>
      <c r="F66" s="302"/>
      <c r="G66" s="302"/>
      <c r="H66" s="302"/>
      <c r="I66" s="302"/>
      <c r="J66" s="302"/>
      <c r="K66" s="302"/>
      <c r="L66" s="302"/>
      <c r="M66" s="302"/>
      <c r="N66" s="306" t="str">
        <f>IF(FLOTASNET!A66="","",VLOOKUP(D66,SALIDAS!L:M,2,FALSE))</f>
        <v/>
      </c>
      <c r="Q66" s="315">
        <f>SALIDAS!BL65</f>
        <v>12</v>
      </c>
      <c r="R66" s="315">
        <f>SALIDAS!AX65</f>
        <v>62</v>
      </c>
      <c r="S66" s="305" t="str">
        <f>IF(ISERROR(VLOOKUP(R66,SALIDAS!$AY$4:$BF$999,5,FALSE)),"",VLOOKUP(R66,SALIDAS!$AY$4:$BF$999,5,FALSE))</f>
        <v/>
      </c>
      <c r="T66" s="304" t="str">
        <f>IF(ISERROR(VLOOKUP(R66,SALIDAS!$AY$4:$BF$999,6,FALSE)),"",VLOOKUP(R66,SALIDAS!$AY$4:$BF$999,6,FALSE))</f>
        <v/>
      </c>
      <c r="U66" s="304" t="str">
        <f>IF(ISERROR(VLOOKUP(R66,SALIDAS!$AY$4:$BF$999,7,FALSE)),"",VLOOKUP(R66,SALIDAS!$AY$4:$BF$999,7,FALSE))</f>
        <v/>
      </c>
      <c r="V66" s="305" t="str">
        <f>IF(ISERROR(VLOOKUP(R66,SALIDAS!$AY$4:$BF$999,3,FALSE)),"",VLOOKUP(R66,SALIDAS!$AY$4:$BF$999,3,FALSE))</f>
        <v/>
      </c>
      <c r="W66" s="305" t="str">
        <f>IF(ISERROR(VLOOKUP(R66,SALIDAS!$AY$4:$BF$999,8,FALSE)),"",VLOOKUP(R66,SALIDAS!$AY$4:$BF$999,8,FALSE))</f>
        <v/>
      </c>
      <c r="X66" s="305" t="str">
        <f>IF(ISERROR(VLOOKUP(W66,CAMBIOS!$R$5:$S$51,2,FALSE)),"",VLOOKUP(W66,CAMBIOS!$R$5:$S$51,2,FALSE))</f>
        <v/>
      </c>
    </row>
    <row r="67" spans="1:24" s="303" customFormat="1" ht="15" customHeight="1">
      <c r="A67" s="302" t="str">
        <f t="shared" si="0"/>
        <v/>
      </c>
      <c r="B67" s="327" t="str">
        <f t="shared" si="1"/>
        <v/>
      </c>
      <c r="C67" s="327" t="str">
        <f t="shared" si="2"/>
        <v/>
      </c>
      <c r="D67" s="302" t="str">
        <f t="shared" si="3"/>
        <v/>
      </c>
      <c r="E67" s="302" t="str">
        <f t="shared" si="4"/>
        <v/>
      </c>
      <c r="F67" s="302"/>
      <c r="G67" s="302"/>
      <c r="H67" s="302"/>
      <c r="I67" s="302"/>
      <c r="J67" s="302"/>
      <c r="K67" s="302"/>
      <c r="L67" s="302"/>
      <c r="M67" s="302"/>
      <c r="N67" s="306" t="str">
        <f>IF(FLOTASNET!A67="","",VLOOKUP(D67,SALIDAS!L:M,2,FALSE))</f>
        <v/>
      </c>
      <c r="Q67" s="315">
        <f>SALIDAS!BL66</f>
        <v>4</v>
      </c>
      <c r="R67" s="315">
        <f>SALIDAS!AX66</f>
        <v>63</v>
      </c>
      <c r="S67" s="305" t="str">
        <f>IF(ISERROR(VLOOKUP(R67,SALIDAS!$AY$4:$BF$999,5,FALSE)),"",VLOOKUP(R67,SALIDAS!$AY$4:$BF$999,5,FALSE))</f>
        <v/>
      </c>
      <c r="T67" s="304" t="str">
        <f>IF(ISERROR(VLOOKUP(R67,SALIDAS!$AY$4:$BF$999,6,FALSE)),"",VLOOKUP(R67,SALIDAS!$AY$4:$BF$999,6,FALSE))</f>
        <v/>
      </c>
      <c r="U67" s="304" t="str">
        <f>IF(ISERROR(VLOOKUP(R67,SALIDAS!$AY$4:$BF$999,7,FALSE)),"",VLOOKUP(R67,SALIDAS!$AY$4:$BF$999,7,FALSE))</f>
        <v/>
      </c>
      <c r="V67" s="305" t="str">
        <f>IF(ISERROR(VLOOKUP(R67,SALIDAS!$AY$4:$BF$999,3,FALSE)),"",VLOOKUP(R67,SALIDAS!$AY$4:$BF$999,3,FALSE))</f>
        <v/>
      </c>
      <c r="W67" s="305" t="str">
        <f>IF(ISERROR(VLOOKUP(R67,SALIDAS!$AY$4:$BF$999,8,FALSE)),"",VLOOKUP(R67,SALIDAS!$AY$4:$BF$999,8,FALSE))</f>
        <v/>
      </c>
      <c r="X67" s="305" t="str">
        <f>IF(ISERROR(VLOOKUP(W67,CAMBIOS!$R$5:$S$51,2,FALSE)),"",VLOOKUP(W67,CAMBIOS!$R$5:$S$51,2,FALSE))</f>
        <v/>
      </c>
    </row>
    <row r="68" spans="1:24" s="303" customFormat="1" ht="15" customHeight="1">
      <c r="A68" s="302" t="str">
        <f t="shared" si="0"/>
        <v/>
      </c>
      <c r="B68" s="327" t="str">
        <f t="shared" si="1"/>
        <v/>
      </c>
      <c r="C68" s="327" t="str">
        <f t="shared" si="2"/>
        <v/>
      </c>
      <c r="D68" s="302" t="str">
        <f t="shared" si="3"/>
        <v/>
      </c>
      <c r="E68" s="302" t="str">
        <f t="shared" si="4"/>
        <v/>
      </c>
      <c r="F68" s="302"/>
      <c r="G68" s="302"/>
      <c r="H68" s="302"/>
      <c r="I68" s="302"/>
      <c r="J68" s="302"/>
      <c r="K68" s="302"/>
      <c r="L68" s="302"/>
      <c r="M68" s="302"/>
      <c r="N68" s="306" t="str">
        <f>IF(FLOTASNET!A68="","",VLOOKUP(D68,SALIDAS!L:M,2,FALSE))</f>
        <v/>
      </c>
      <c r="Q68" s="315">
        <f>SALIDAS!BL67</f>
        <v>26</v>
      </c>
      <c r="R68" s="315">
        <f>SALIDAS!AX67</f>
        <v>64</v>
      </c>
      <c r="S68" s="305" t="str">
        <f>IF(ISERROR(VLOOKUP(R68,SALIDAS!$AY$4:$BF$999,5,FALSE)),"",VLOOKUP(R68,SALIDAS!$AY$4:$BF$999,5,FALSE))</f>
        <v/>
      </c>
      <c r="T68" s="304" t="str">
        <f>IF(ISERROR(VLOOKUP(R68,SALIDAS!$AY$4:$BF$999,6,FALSE)),"",VLOOKUP(R68,SALIDAS!$AY$4:$BF$999,6,FALSE))</f>
        <v/>
      </c>
      <c r="U68" s="304" t="str">
        <f>IF(ISERROR(VLOOKUP(R68,SALIDAS!$AY$4:$BF$999,7,FALSE)),"",VLOOKUP(R68,SALIDAS!$AY$4:$BF$999,7,FALSE))</f>
        <v/>
      </c>
      <c r="V68" s="305" t="str">
        <f>IF(ISERROR(VLOOKUP(R68,SALIDAS!$AY$4:$BF$999,3,FALSE)),"",VLOOKUP(R68,SALIDAS!$AY$4:$BF$999,3,FALSE))</f>
        <v/>
      </c>
      <c r="W68" s="305" t="str">
        <f>IF(ISERROR(VLOOKUP(R68,SALIDAS!$AY$4:$BF$999,8,FALSE)),"",VLOOKUP(R68,SALIDAS!$AY$4:$BF$999,8,FALSE))</f>
        <v/>
      </c>
      <c r="X68" s="305" t="str">
        <f>IF(ISERROR(VLOOKUP(W68,CAMBIOS!$R$5:$S$51,2,FALSE)),"",VLOOKUP(W68,CAMBIOS!$R$5:$S$51,2,FALSE))</f>
        <v/>
      </c>
    </row>
    <row r="69" spans="1:24" s="303" customFormat="1" ht="15" customHeight="1">
      <c r="A69" s="302" t="str">
        <f t="shared" si="0"/>
        <v/>
      </c>
      <c r="B69" s="327" t="str">
        <f t="shared" si="1"/>
        <v/>
      </c>
      <c r="C69" s="327" t="str">
        <f t="shared" si="2"/>
        <v/>
      </c>
      <c r="D69" s="302" t="str">
        <f t="shared" si="3"/>
        <v/>
      </c>
      <c r="E69" s="302" t="str">
        <f t="shared" si="4"/>
        <v/>
      </c>
      <c r="F69" s="302"/>
      <c r="G69" s="302"/>
      <c r="H69" s="302"/>
      <c r="I69" s="302"/>
      <c r="J69" s="302"/>
      <c r="K69" s="302"/>
      <c r="L69" s="302"/>
      <c r="M69" s="302"/>
      <c r="N69" s="306" t="str">
        <f>IF(FLOTASNET!A69="","",VLOOKUP(D69,SALIDAS!L:M,2,FALSE))</f>
        <v/>
      </c>
      <c r="Q69" s="315">
        <f>SALIDAS!BL68</f>
        <v>18</v>
      </c>
      <c r="R69" s="315">
        <f>SALIDAS!AX68</f>
        <v>65</v>
      </c>
      <c r="S69" s="305" t="str">
        <f>IF(ISERROR(VLOOKUP(R69,SALIDAS!$AY$4:$BF$999,5,FALSE)),"",VLOOKUP(R69,SALIDAS!$AY$4:$BF$999,5,FALSE))</f>
        <v/>
      </c>
      <c r="T69" s="304" t="str">
        <f>IF(ISERROR(VLOOKUP(R69,SALIDAS!$AY$4:$BF$999,6,FALSE)),"",VLOOKUP(R69,SALIDAS!$AY$4:$BF$999,6,FALSE))</f>
        <v/>
      </c>
      <c r="U69" s="304" t="str">
        <f>IF(ISERROR(VLOOKUP(R69,SALIDAS!$AY$4:$BF$999,7,FALSE)),"",VLOOKUP(R69,SALIDAS!$AY$4:$BF$999,7,FALSE))</f>
        <v/>
      </c>
      <c r="V69" s="305" t="str">
        <f>IF(ISERROR(VLOOKUP(R69,SALIDAS!$AY$4:$BF$999,3,FALSE)),"",VLOOKUP(R69,SALIDAS!$AY$4:$BF$999,3,FALSE))</f>
        <v/>
      </c>
      <c r="W69" s="305" t="str">
        <f>IF(ISERROR(VLOOKUP(R69,SALIDAS!$AY$4:$BF$999,8,FALSE)),"",VLOOKUP(R69,SALIDAS!$AY$4:$BF$999,8,FALSE))</f>
        <v/>
      </c>
      <c r="X69" s="305" t="str">
        <f>IF(ISERROR(VLOOKUP(W69,CAMBIOS!$R$5:$S$51,2,FALSE)),"",VLOOKUP(W69,CAMBIOS!$R$5:$S$51,2,FALSE))</f>
        <v/>
      </c>
    </row>
    <row r="70" spans="1:24" s="303" customFormat="1" ht="15" customHeight="1">
      <c r="A70" s="302" t="str">
        <f t="shared" ref="A70:A90" si="5">IF(S70="","",S70)</f>
        <v/>
      </c>
      <c r="B70" s="327" t="str">
        <f t="shared" ref="B70:B90" si="6">IF(T70="","",T70)</f>
        <v/>
      </c>
      <c r="C70" s="327" t="str">
        <f t="shared" ref="C70:C90" si="7">IF(U70="","",U70)</f>
        <v/>
      </c>
      <c r="D70" s="302" t="str">
        <f t="shared" ref="D70:D90" si="8">IF(V70="","",V70)</f>
        <v/>
      </c>
      <c r="E70" s="302" t="str">
        <f t="shared" ref="E70:E90" si="9">IF(X70="",IF(W70="","",W70),X70)</f>
        <v/>
      </c>
      <c r="F70" s="302"/>
      <c r="G70" s="302"/>
      <c r="H70" s="302"/>
      <c r="I70" s="302"/>
      <c r="J70" s="302"/>
      <c r="K70" s="302"/>
      <c r="L70" s="302"/>
      <c r="M70" s="302"/>
      <c r="N70" s="306" t="str">
        <f>IF(FLOTASNET!A70="","",VLOOKUP(D70,SALIDAS!L:M,2,FALSE))</f>
        <v/>
      </c>
      <c r="Q70" s="315">
        <f>SALIDAS!BL69</f>
        <v>14</v>
      </c>
      <c r="R70" s="315">
        <f>SALIDAS!AX69</f>
        <v>66</v>
      </c>
      <c r="S70" s="305" t="str">
        <f>IF(ISERROR(VLOOKUP(R70,SALIDAS!$AY$4:$BF$999,5,FALSE)),"",VLOOKUP(R70,SALIDAS!$AY$4:$BF$999,5,FALSE))</f>
        <v/>
      </c>
      <c r="T70" s="304" t="str">
        <f>IF(ISERROR(VLOOKUP(R70,SALIDAS!$AY$4:$BF$999,6,FALSE)),"",VLOOKUP(R70,SALIDAS!$AY$4:$BF$999,6,FALSE))</f>
        <v/>
      </c>
      <c r="U70" s="304" t="str">
        <f>IF(ISERROR(VLOOKUP(R70,SALIDAS!$AY$4:$BF$999,7,FALSE)),"",VLOOKUP(R70,SALIDAS!$AY$4:$BF$999,7,FALSE))</f>
        <v/>
      </c>
      <c r="V70" s="305" t="str">
        <f>IF(ISERROR(VLOOKUP(R70,SALIDAS!$AY$4:$BF$999,3,FALSE)),"",VLOOKUP(R70,SALIDAS!$AY$4:$BF$999,3,FALSE))</f>
        <v/>
      </c>
      <c r="W70" s="305" t="str">
        <f>IF(ISERROR(VLOOKUP(R70,SALIDAS!$AY$4:$BF$999,8,FALSE)),"",VLOOKUP(R70,SALIDAS!$AY$4:$BF$999,8,FALSE))</f>
        <v/>
      </c>
      <c r="X70" s="305" t="str">
        <f>IF(ISERROR(VLOOKUP(W70,CAMBIOS!$R$5:$S$51,2,FALSE)),"",VLOOKUP(W70,CAMBIOS!$R$5:$S$51,2,FALSE))</f>
        <v/>
      </c>
    </row>
    <row r="71" spans="1:24" s="303" customFormat="1" ht="15" customHeight="1">
      <c r="A71" s="302" t="str">
        <f t="shared" si="5"/>
        <v/>
      </c>
      <c r="B71" s="327" t="str">
        <f t="shared" si="6"/>
        <v/>
      </c>
      <c r="C71" s="327" t="str">
        <f t="shared" si="7"/>
        <v/>
      </c>
      <c r="D71" s="302" t="str">
        <f t="shared" si="8"/>
        <v/>
      </c>
      <c r="E71" s="302" t="str">
        <f t="shared" si="9"/>
        <v/>
      </c>
      <c r="F71" s="302"/>
      <c r="G71" s="302"/>
      <c r="H71" s="302"/>
      <c r="I71" s="302"/>
      <c r="J71" s="302"/>
      <c r="K71" s="302"/>
      <c r="L71" s="302"/>
      <c r="M71" s="302"/>
      <c r="N71" s="306" t="str">
        <f>IF(FLOTASNET!A71="","",VLOOKUP(D71,SALIDAS!L:M,2,FALSE))</f>
        <v/>
      </c>
      <c r="Q71" s="315">
        <f>SALIDAS!BL70</f>
        <v>16</v>
      </c>
      <c r="R71" s="315">
        <f>SALIDAS!AX70</f>
        <v>67</v>
      </c>
      <c r="S71" s="305" t="str">
        <f>IF(ISERROR(VLOOKUP(R71,SALIDAS!$AY$4:$BF$999,5,FALSE)),"",VLOOKUP(R71,SALIDAS!$AY$4:$BF$999,5,FALSE))</f>
        <v/>
      </c>
      <c r="T71" s="304" t="str">
        <f>IF(ISERROR(VLOOKUP(R71,SALIDAS!$AY$4:$BF$999,6,FALSE)),"",VLOOKUP(R71,SALIDAS!$AY$4:$BF$999,6,FALSE))</f>
        <v/>
      </c>
      <c r="U71" s="304" t="str">
        <f>IF(ISERROR(VLOOKUP(R71,SALIDAS!$AY$4:$BF$999,7,FALSE)),"",VLOOKUP(R71,SALIDAS!$AY$4:$BF$999,7,FALSE))</f>
        <v/>
      </c>
      <c r="V71" s="305" t="str">
        <f>IF(ISERROR(VLOOKUP(R71,SALIDAS!$AY$4:$BF$999,3,FALSE)),"",VLOOKUP(R71,SALIDAS!$AY$4:$BF$999,3,FALSE))</f>
        <v/>
      </c>
      <c r="W71" s="305" t="str">
        <f>IF(ISERROR(VLOOKUP(R71,SALIDAS!$AY$4:$BF$999,8,FALSE)),"",VLOOKUP(R71,SALIDAS!$AY$4:$BF$999,8,FALSE))</f>
        <v/>
      </c>
      <c r="X71" s="305" t="str">
        <f>IF(ISERROR(VLOOKUP(W71,CAMBIOS!$R$5:$S$51,2,FALSE)),"",VLOOKUP(W71,CAMBIOS!$R$5:$S$51,2,FALSE))</f>
        <v/>
      </c>
    </row>
    <row r="72" spans="1:24" s="303" customFormat="1" ht="15" customHeight="1">
      <c r="A72" s="302" t="str">
        <f t="shared" si="5"/>
        <v/>
      </c>
      <c r="B72" s="327" t="str">
        <f t="shared" si="6"/>
        <v/>
      </c>
      <c r="C72" s="327" t="str">
        <f t="shared" si="7"/>
        <v/>
      </c>
      <c r="D72" s="302" t="str">
        <f t="shared" si="8"/>
        <v/>
      </c>
      <c r="E72" s="302" t="str">
        <f t="shared" si="9"/>
        <v/>
      </c>
      <c r="F72" s="302"/>
      <c r="G72" s="302"/>
      <c r="H72" s="302"/>
      <c r="I72" s="302"/>
      <c r="J72" s="302"/>
      <c r="K72" s="302"/>
      <c r="L72" s="302"/>
      <c r="M72" s="302"/>
      <c r="N72" s="306" t="str">
        <f>IF(FLOTASNET!A72="","",VLOOKUP(D72,SALIDAS!L:M,2,FALSE))</f>
        <v/>
      </c>
      <c r="Q72" s="315">
        <f>SALIDAS!BL71</f>
        <v>2</v>
      </c>
      <c r="R72" s="315">
        <f>SALIDAS!AX71</f>
        <v>68</v>
      </c>
      <c r="S72" s="305" t="str">
        <f>IF(ISERROR(VLOOKUP(R72,SALIDAS!$AY$4:$BF$999,5,FALSE)),"",VLOOKUP(R72,SALIDAS!$AY$4:$BF$999,5,FALSE))</f>
        <v/>
      </c>
      <c r="T72" s="304" t="str">
        <f>IF(ISERROR(VLOOKUP(R72,SALIDAS!$AY$4:$BF$999,6,FALSE)),"",VLOOKUP(R72,SALIDAS!$AY$4:$BF$999,6,FALSE))</f>
        <v/>
      </c>
      <c r="U72" s="304" t="str">
        <f>IF(ISERROR(VLOOKUP(R72,SALIDAS!$AY$4:$BF$999,7,FALSE)),"",VLOOKUP(R72,SALIDAS!$AY$4:$BF$999,7,FALSE))</f>
        <v/>
      </c>
      <c r="V72" s="305" t="str">
        <f>IF(ISERROR(VLOOKUP(R72,SALIDAS!$AY$4:$BF$999,3,FALSE)),"",VLOOKUP(R72,SALIDAS!$AY$4:$BF$999,3,FALSE))</f>
        <v/>
      </c>
      <c r="W72" s="305" t="str">
        <f>IF(ISERROR(VLOOKUP(R72,SALIDAS!$AY$4:$BF$999,8,FALSE)),"",VLOOKUP(R72,SALIDAS!$AY$4:$BF$999,8,FALSE))</f>
        <v/>
      </c>
      <c r="X72" s="305" t="str">
        <f>IF(ISERROR(VLOOKUP(W72,CAMBIOS!$R$5:$S$51,2,FALSE)),"",VLOOKUP(W72,CAMBIOS!$R$5:$S$51,2,FALSE))</f>
        <v/>
      </c>
    </row>
    <row r="73" spans="1:24" s="303" customFormat="1" ht="15" customHeight="1">
      <c r="A73" s="302" t="str">
        <f t="shared" si="5"/>
        <v/>
      </c>
      <c r="B73" s="327" t="str">
        <f t="shared" si="6"/>
        <v/>
      </c>
      <c r="C73" s="327" t="str">
        <f t="shared" si="7"/>
        <v/>
      </c>
      <c r="D73" s="302" t="str">
        <f t="shared" si="8"/>
        <v/>
      </c>
      <c r="E73" s="302" t="str">
        <f t="shared" si="9"/>
        <v/>
      </c>
      <c r="F73" s="302"/>
      <c r="G73" s="302"/>
      <c r="H73" s="302"/>
      <c r="I73" s="302"/>
      <c r="J73" s="302"/>
      <c r="K73" s="302"/>
      <c r="L73" s="302"/>
      <c r="M73" s="302"/>
      <c r="N73" s="306" t="str">
        <f>IF(FLOTASNET!A73="","",VLOOKUP(D73,SALIDAS!L:M,2,FALSE))</f>
        <v/>
      </c>
      <c r="Q73" s="315">
        <f>SALIDAS!BL72</f>
        <v>28</v>
      </c>
      <c r="R73" s="315">
        <f>SALIDAS!AX72</f>
        <v>69</v>
      </c>
      <c r="S73" s="305" t="str">
        <f>IF(ISERROR(VLOOKUP(R73,SALIDAS!$AY$4:$BF$999,5,FALSE)),"",VLOOKUP(R73,SALIDAS!$AY$4:$BF$999,5,FALSE))</f>
        <v/>
      </c>
      <c r="T73" s="304" t="str">
        <f>IF(ISERROR(VLOOKUP(R73,SALIDAS!$AY$4:$BF$999,6,FALSE)),"",VLOOKUP(R73,SALIDAS!$AY$4:$BF$999,6,FALSE))</f>
        <v/>
      </c>
      <c r="U73" s="304" t="str">
        <f>IF(ISERROR(VLOOKUP(R73,SALIDAS!$AY$4:$BF$999,7,FALSE)),"",VLOOKUP(R73,SALIDAS!$AY$4:$BF$999,7,FALSE))</f>
        <v/>
      </c>
      <c r="V73" s="305" t="str">
        <f>IF(ISERROR(VLOOKUP(R73,SALIDAS!$AY$4:$BF$999,3,FALSE)),"",VLOOKUP(R73,SALIDAS!$AY$4:$BF$999,3,FALSE))</f>
        <v/>
      </c>
      <c r="W73" s="305" t="str">
        <f>IF(ISERROR(VLOOKUP(R73,SALIDAS!$AY$4:$BF$999,8,FALSE)),"",VLOOKUP(R73,SALIDAS!$AY$4:$BF$999,8,FALSE))</f>
        <v/>
      </c>
      <c r="X73" s="305" t="str">
        <f>IF(ISERROR(VLOOKUP(W73,CAMBIOS!$R$5:$S$51,2,FALSE)),"",VLOOKUP(W73,CAMBIOS!$R$5:$S$51,2,FALSE))</f>
        <v/>
      </c>
    </row>
    <row r="74" spans="1:24" s="303" customFormat="1" ht="15" customHeight="1">
      <c r="A74" s="302" t="str">
        <f t="shared" si="5"/>
        <v/>
      </c>
      <c r="B74" s="327" t="str">
        <f t="shared" si="6"/>
        <v/>
      </c>
      <c r="C74" s="327" t="str">
        <f t="shared" si="7"/>
        <v/>
      </c>
      <c r="D74" s="302" t="str">
        <f t="shared" si="8"/>
        <v/>
      </c>
      <c r="E74" s="302" t="str">
        <f t="shared" si="9"/>
        <v/>
      </c>
      <c r="F74" s="302"/>
      <c r="G74" s="302"/>
      <c r="H74" s="302"/>
      <c r="I74" s="302"/>
      <c r="J74" s="302"/>
      <c r="K74" s="302"/>
      <c r="L74" s="302"/>
      <c r="M74" s="302"/>
      <c r="N74" s="306" t="str">
        <f>IF(FLOTASNET!A74="","",VLOOKUP(D74,SALIDAS!L:M,2,FALSE))</f>
        <v/>
      </c>
      <c r="Q74" s="315">
        <f>SALIDAS!BL73</f>
        <v>30</v>
      </c>
      <c r="R74" s="315">
        <f>SALIDAS!AX73</f>
        <v>70</v>
      </c>
      <c r="S74" s="305" t="str">
        <f>IF(ISERROR(VLOOKUP(R74,SALIDAS!$AY$4:$BF$999,5,FALSE)),"",VLOOKUP(R74,SALIDAS!$AY$4:$BF$999,5,FALSE))</f>
        <v/>
      </c>
      <c r="T74" s="304" t="str">
        <f>IF(ISERROR(VLOOKUP(R74,SALIDAS!$AY$4:$BF$999,6,FALSE)),"",VLOOKUP(R74,SALIDAS!$AY$4:$BF$999,6,FALSE))</f>
        <v/>
      </c>
      <c r="U74" s="304" t="str">
        <f>IF(ISERROR(VLOOKUP(R74,SALIDAS!$AY$4:$BF$999,7,FALSE)),"",VLOOKUP(R74,SALIDAS!$AY$4:$BF$999,7,FALSE))</f>
        <v/>
      </c>
      <c r="V74" s="305" t="str">
        <f>IF(ISERROR(VLOOKUP(R74,SALIDAS!$AY$4:$BF$999,3,FALSE)),"",VLOOKUP(R74,SALIDAS!$AY$4:$BF$999,3,FALSE))</f>
        <v/>
      </c>
      <c r="W74" s="305" t="str">
        <f>IF(ISERROR(VLOOKUP(R74,SALIDAS!$AY$4:$BF$999,8,FALSE)),"",VLOOKUP(R74,SALIDAS!$AY$4:$BF$999,8,FALSE))</f>
        <v/>
      </c>
      <c r="X74" s="305" t="str">
        <f>IF(ISERROR(VLOOKUP(W74,CAMBIOS!$R$5:$S$51,2,FALSE)),"",VLOOKUP(W74,CAMBIOS!$R$5:$S$51,2,FALSE))</f>
        <v/>
      </c>
    </row>
    <row r="75" spans="1:24" s="303" customFormat="1" ht="15" customHeight="1">
      <c r="A75" s="302" t="str">
        <f t="shared" si="5"/>
        <v/>
      </c>
      <c r="B75" s="327" t="str">
        <f t="shared" si="6"/>
        <v/>
      </c>
      <c r="C75" s="327" t="str">
        <f t="shared" si="7"/>
        <v/>
      </c>
      <c r="D75" s="302" t="str">
        <f t="shared" si="8"/>
        <v/>
      </c>
      <c r="E75" s="302" t="str">
        <f t="shared" si="9"/>
        <v/>
      </c>
      <c r="F75" s="302"/>
      <c r="G75" s="302"/>
      <c r="H75" s="302"/>
      <c r="I75" s="302"/>
      <c r="J75" s="302"/>
      <c r="K75" s="302"/>
      <c r="L75" s="302"/>
      <c r="M75" s="302"/>
      <c r="N75" s="306" t="str">
        <f>IF(FLOTASNET!A75="","",VLOOKUP(D75,SALIDAS!L:M,2,FALSE))</f>
        <v/>
      </c>
      <c r="Q75" s="315">
        <f>SALIDAS!BL74</f>
        <v>20</v>
      </c>
      <c r="R75" s="315">
        <f>SALIDAS!AX74</f>
        <v>71</v>
      </c>
      <c r="S75" s="305" t="str">
        <f>IF(ISERROR(VLOOKUP(R75,SALIDAS!$AY$4:$BF$999,5,FALSE)),"",VLOOKUP(R75,SALIDAS!$AY$4:$BF$999,5,FALSE))</f>
        <v/>
      </c>
      <c r="T75" s="304" t="str">
        <f>IF(ISERROR(VLOOKUP(R75,SALIDAS!$AY$4:$BF$999,6,FALSE)),"",VLOOKUP(R75,SALIDAS!$AY$4:$BF$999,6,FALSE))</f>
        <v/>
      </c>
      <c r="U75" s="304" t="str">
        <f>IF(ISERROR(VLOOKUP(R75,SALIDAS!$AY$4:$BF$999,7,FALSE)),"",VLOOKUP(R75,SALIDAS!$AY$4:$BF$999,7,FALSE))</f>
        <v/>
      </c>
      <c r="V75" s="305" t="str">
        <f>IF(ISERROR(VLOOKUP(R75,SALIDAS!$AY$4:$BF$999,3,FALSE)),"",VLOOKUP(R75,SALIDAS!$AY$4:$BF$999,3,FALSE))</f>
        <v/>
      </c>
      <c r="W75" s="305" t="str">
        <f>IF(ISERROR(VLOOKUP(R75,SALIDAS!$AY$4:$BF$999,8,FALSE)),"",VLOOKUP(R75,SALIDAS!$AY$4:$BF$999,8,FALSE))</f>
        <v/>
      </c>
      <c r="X75" s="305" t="str">
        <f>IF(ISERROR(VLOOKUP(W75,CAMBIOS!$R$5:$S$51,2,FALSE)),"",VLOOKUP(W75,CAMBIOS!$R$5:$S$51,2,FALSE))</f>
        <v/>
      </c>
    </row>
    <row r="76" spans="1:24" s="303" customFormat="1" ht="15" customHeight="1">
      <c r="A76" s="302" t="str">
        <f t="shared" si="5"/>
        <v/>
      </c>
      <c r="B76" s="327" t="str">
        <f t="shared" si="6"/>
        <v/>
      </c>
      <c r="C76" s="327" t="str">
        <f t="shared" si="7"/>
        <v/>
      </c>
      <c r="D76" s="302" t="str">
        <f t="shared" si="8"/>
        <v/>
      </c>
      <c r="E76" s="302" t="str">
        <f t="shared" si="9"/>
        <v/>
      </c>
      <c r="F76" s="302"/>
      <c r="G76" s="302"/>
      <c r="H76" s="302"/>
      <c r="I76" s="302"/>
      <c r="J76" s="302"/>
      <c r="K76" s="302"/>
      <c r="L76" s="302"/>
      <c r="M76" s="302"/>
      <c r="N76" s="306" t="str">
        <f>IF(FLOTASNET!A76="","",VLOOKUP(D76,SALIDAS!L:M,2,FALSE))</f>
        <v/>
      </c>
      <c r="Q76" s="315" t="str">
        <f>SALIDAS!BL75</f>
        <v/>
      </c>
      <c r="R76" s="315">
        <f>SALIDAS!AX75</f>
        <v>72</v>
      </c>
      <c r="S76" s="305" t="str">
        <f>IF(ISERROR(VLOOKUP(R76,SALIDAS!$AY$4:$BF$999,5,FALSE)),"",VLOOKUP(R76,SALIDAS!$AY$4:$BF$999,5,FALSE))</f>
        <v/>
      </c>
      <c r="T76" s="304" t="str">
        <f>IF(ISERROR(VLOOKUP(R76,SALIDAS!$AY$4:$BF$999,6,FALSE)),"",VLOOKUP(R76,SALIDAS!$AY$4:$BF$999,6,FALSE))</f>
        <v/>
      </c>
      <c r="U76" s="304" t="str">
        <f>IF(ISERROR(VLOOKUP(R76,SALIDAS!$AY$4:$BF$999,7,FALSE)),"",VLOOKUP(R76,SALIDAS!$AY$4:$BF$999,7,FALSE))</f>
        <v/>
      </c>
      <c r="V76" s="305" t="str">
        <f>IF(ISERROR(VLOOKUP(R76,SALIDAS!$AY$4:$BF$999,3,FALSE)),"",VLOOKUP(R76,SALIDAS!$AY$4:$BF$999,3,FALSE))</f>
        <v/>
      </c>
      <c r="W76" s="305" t="str">
        <f>IF(ISERROR(VLOOKUP(R76,SALIDAS!$AY$4:$BF$999,8,FALSE)),"",VLOOKUP(R76,SALIDAS!$AY$4:$BF$999,8,FALSE))</f>
        <v/>
      </c>
      <c r="X76" s="305" t="str">
        <f>IF(ISERROR(VLOOKUP(W76,CAMBIOS!$R$5:$S$51,2,FALSE)),"",VLOOKUP(W76,CAMBIOS!$R$5:$S$51,2,FALSE))</f>
        <v/>
      </c>
    </row>
    <row r="77" spans="1:24" s="303" customFormat="1" ht="15" customHeight="1">
      <c r="A77" s="302" t="str">
        <f t="shared" si="5"/>
        <v/>
      </c>
      <c r="B77" s="327" t="str">
        <f t="shared" si="6"/>
        <v/>
      </c>
      <c r="C77" s="327" t="str">
        <f t="shared" si="7"/>
        <v/>
      </c>
      <c r="D77" s="302" t="str">
        <f t="shared" si="8"/>
        <v/>
      </c>
      <c r="E77" s="302" t="str">
        <f t="shared" si="9"/>
        <v/>
      </c>
      <c r="F77" s="302"/>
      <c r="G77" s="302"/>
      <c r="H77" s="302"/>
      <c r="I77" s="302"/>
      <c r="J77" s="302"/>
      <c r="K77" s="302"/>
      <c r="L77" s="302"/>
      <c r="M77" s="302"/>
      <c r="N77" s="306" t="str">
        <f>IF(FLOTASNET!A77="","",VLOOKUP(D77,SALIDAS!L:M,2,FALSE))</f>
        <v/>
      </c>
      <c r="Q77" s="315" t="str">
        <f>SALIDAS!BL76</f>
        <v/>
      </c>
      <c r="R77" s="315">
        <f>SALIDAS!AX76</f>
        <v>73</v>
      </c>
      <c r="S77" s="305" t="str">
        <f>IF(ISERROR(VLOOKUP(R77,SALIDAS!$AY$4:$BF$999,5,FALSE)),"",VLOOKUP(R77,SALIDAS!$AY$4:$BF$999,5,FALSE))</f>
        <v/>
      </c>
      <c r="T77" s="304" t="str">
        <f>IF(ISERROR(VLOOKUP(R77,SALIDAS!$AY$4:$BF$999,6,FALSE)),"",VLOOKUP(R77,SALIDAS!$AY$4:$BF$999,6,FALSE))</f>
        <v/>
      </c>
      <c r="U77" s="304" t="str">
        <f>IF(ISERROR(VLOOKUP(R77,SALIDAS!$AY$4:$BF$999,7,FALSE)),"",VLOOKUP(R77,SALIDAS!$AY$4:$BF$999,7,FALSE))</f>
        <v/>
      </c>
      <c r="V77" s="305" t="str">
        <f>IF(ISERROR(VLOOKUP(R77,SALIDAS!$AY$4:$BF$999,3,FALSE)),"",VLOOKUP(R77,SALIDAS!$AY$4:$BF$999,3,FALSE))</f>
        <v/>
      </c>
      <c r="W77" s="305" t="str">
        <f>IF(ISERROR(VLOOKUP(R77,SALIDAS!$AY$4:$BF$999,8,FALSE)),"",VLOOKUP(R77,SALIDAS!$AY$4:$BF$999,8,FALSE))</f>
        <v/>
      </c>
      <c r="X77" s="305" t="str">
        <f>IF(ISERROR(VLOOKUP(W77,CAMBIOS!$R$5:$S$51,2,FALSE)),"",VLOOKUP(W77,CAMBIOS!$R$5:$S$51,2,FALSE))</f>
        <v/>
      </c>
    </row>
    <row r="78" spans="1:24" s="303" customFormat="1" ht="15" customHeight="1">
      <c r="A78" s="302" t="str">
        <f t="shared" si="5"/>
        <v/>
      </c>
      <c r="B78" s="327" t="str">
        <f t="shared" si="6"/>
        <v/>
      </c>
      <c r="C78" s="327" t="str">
        <f t="shared" si="7"/>
        <v/>
      </c>
      <c r="D78" s="302" t="str">
        <f t="shared" si="8"/>
        <v/>
      </c>
      <c r="E78" s="302" t="str">
        <f t="shared" si="9"/>
        <v/>
      </c>
      <c r="F78" s="302"/>
      <c r="G78" s="302"/>
      <c r="H78" s="302"/>
      <c r="I78" s="302"/>
      <c r="J78" s="302"/>
      <c r="K78" s="302"/>
      <c r="L78" s="302"/>
      <c r="M78" s="302"/>
      <c r="N78" s="306" t="str">
        <f>IF(FLOTASNET!A78="","",VLOOKUP(D78,SALIDAS!L:M,2,FALSE))</f>
        <v/>
      </c>
      <c r="Q78" s="315" t="str">
        <f>SALIDAS!BL77</f>
        <v/>
      </c>
      <c r="R78" s="315">
        <f>SALIDAS!AX77</f>
        <v>74</v>
      </c>
      <c r="S78" s="305" t="str">
        <f>IF(ISERROR(VLOOKUP(R78,SALIDAS!$AY$4:$BF$999,5,FALSE)),"",VLOOKUP(R78,SALIDAS!$AY$4:$BF$999,5,FALSE))</f>
        <v/>
      </c>
      <c r="T78" s="304" t="str">
        <f>IF(ISERROR(VLOOKUP(R78,SALIDAS!$AY$4:$BF$999,6,FALSE)),"",VLOOKUP(R78,SALIDAS!$AY$4:$BF$999,6,FALSE))</f>
        <v/>
      </c>
      <c r="U78" s="304" t="str">
        <f>IF(ISERROR(VLOOKUP(R78,SALIDAS!$AY$4:$BF$999,7,FALSE)),"",VLOOKUP(R78,SALIDAS!$AY$4:$BF$999,7,FALSE))</f>
        <v/>
      </c>
      <c r="V78" s="305" t="str">
        <f>IF(ISERROR(VLOOKUP(R78,SALIDAS!$AY$4:$BF$999,3,FALSE)),"",VLOOKUP(R78,SALIDAS!$AY$4:$BF$999,3,FALSE))</f>
        <v/>
      </c>
      <c r="W78" s="305" t="str">
        <f>IF(ISERROR(VLOOKUP(R78,SALIDAS!$AY$4:$BF$999,8,FALSE)),"",VLOOKUP(R78,SALIDAS!$AY$4:$BF$999,8,FALSE))</f>
        <v/>
      </c>
      <c r="X78" s="305" t="str">
        <f>IF(ISERROR(VLOOKUP(W78,CAMBIOS!$R$5:$S$51,2,FALSE)),"",VLOOKUP(W78,CAMBIOS!$R$5:$S$51,2,FALSE))</f>
        <v/>
      </c>
    </row>
    <row r="79" spans="1:24" s="303" customFormat="1" ht="15" customHeight="1">
      <c r="A79" s="302" t="str">
        <f t="shared" si="5"/>
        <v/>
      </c>
      <c r="B79" s="327" t="str">
        <f t="shared" si="6"/>
        <v/>
      </c>
      <c r="C79" s="327" t="str">
        <f t="shared" si="7"/>
        <v/>
      </c>
      <c r="D79" s="302" t="str">
        <f t="shared" si="8"/>
        <v/>
      </c>
      <c r="E79" s="302" t="str">
        <f t="shared" si="9"/>
        <v/>
      </c>
      <c r="F79" s="302"/>
      <c r="G79" s="302"/>
      <c r="H79" s="302"/>
      <c r="I79" s="302"/>
      <c r="J79" s="302"/>
      <c r="K79" s="302"/>
      <c r="L79" s="302"/>
      <c r="M79" s="302"/>
      <c r="N79" s="306" t="str">
        <f>IF(FLOTASNET!A79="","",VLOOKUP(D79,SALIDAS!L:M,2,FALSE))</f>
        <v/>
      </c>
      <c r="Q79" s="315" t="str">
        <f>SALIDAS!BL78</f>
        <v/>
      </c>
      <c r="R79" s="315">
        <f>SALIDAS!AX78</f>
        <v>75</v>
      </c>
      <c r="S79" s="305" t="str">
        <f>IF(ISERROR(VLOOKUP(R79,SALIDAS!$AY$4:$BF$999,5,FALSE)),"",VLOOKUP(R79,SALIDAS!$AY$4:$BF$999,5,FALSE))</f>
        <v/>
      </c>
      <c r="T79" s="304" t="str">
        <f>IF(ISERROR(VLOOKUP(R79,SALIDAS!$AY$4:$BF$999,6,FALSE)),"",VLOOKUP(R79,SALIDAS!$AY$4:$BF$999,6,FALSE))</f>
        <v/>
      </c>
      <c r="U79" s="304" t="str">
        <f>IF(ISERROR(VLOOKUP(R79,SALIDAS!$AY$4:$BF$999,7,FALSE)),"",VLOOKUP(R79,SALIDAS!$AY$4:$BF$999,7,FALSE))</f>
        <v/>
      </c>
      <c r="V79" s="305" t="str">
        <f>IF(ISERROR(VLOOKUP(R79,SALIDAS!$AY$4:$BF$999,3,FALSE)),"",VLOOKUP(R79,SALIDAS!$AY$4:$BF$999,3,FALSE))</f>
        <v/>
      </c>
      <c r="W79" s="305" t="str">
        <f>IF(ISERROR(VLOOKUP(R79,SALIDAS!$AY$4:$BF$999,8,FALSE)),"",VLOOKUP(R79,SALIDAS!$AY$4:$BF$999,8,FALSE))</f>
        <v/>
      </c>
      <c r="X79" s="305" t="str">
        <f>IF(ISERROR(VLOOKUP(W79,CAMBIOS!$R$5:$S$51,2,FALSE)),"",VLOOKUP(W79,CAMBIOS!$R$5:$S$51,2,FALSE))</f>
        <v/>
      </c>
    </row>
    <row r="80" spans="1:24" s="303" customFormat="1" ht="15" customHeight="1">
      <c r="A80" s="302" t="str">
        <f t="shared" si="5"/>
        <v/>
      </c>
      <c r="B80" s="327" t="str">
        <f t="shared" si="6"/>
        <v/>
      </c>
      <c r="C80" s="327" t="str">
        <f t="shared" si="7"/>
        <v/>
      </c>
      <c r="D80" s="302" t="str">
        <f t="shared" si="8"/>
        <v/>
      </c>
      <c r="E80" s="302" t="str">
        <f t="shared" si="9"/>
        <v/>
      </c>
      <c r="F80" s="302"/>
      <c r="G80" s="302"/>
      <c r="H80" s="302"/>
      <c r="I80" s="302"/>
      <c r="J80" s="302"/>
      <c r="K80" s="302"/>
      <c r="L80" s="302"/>
      <c r="M80" s="302"/>
      <c r="N80" s="306" t="str">
        <f>IF(FLOTASNET!A80="","",VLOOKUP(D80,SALIDAS!L:M,2,FALSE))</f>
        <v/>
      </c>
      <c r="Q80" s="315" t="str">
        <f>SALIDAS!BL79</f>
        <v/>
      </c>
      <c r="R80" s="315">
        <f>SALIDAS!AX79</f>
        <v>76</v>
      </c>
      <c r="S80" s="305" t="str">
        <f>IF(ISERROR(VLOOKUP(R80,SALIDAS!$AY$4:$BF$999,5,FALSE)),"",VLOOKUP(R80,SALIDAS!$AY$4:$BF$999,5,FALSE))</f>
        <v/>
      </c>
      <c r="T80" s="304" t="str">
        <f>IF(ISERROR(VLOOKUP(R80,SALIDAS!$AY$4:$BF$999,6,FALSE)),"",VLOOKUP(R80,SALIDAS!$AY$4:$BF$999,6,FALSE))</f>
        <v/>
      </c>
      <c r="U80" s="304" t="str">
        <f>IF(ISERROR(VLOOKUP(R80,SALIDAS!$AY$4:$BF$999,7,FALSE)),"",VLOOKUP(R80,SALIDAS!$AY$4:$BF$999,7,FALSE))</f>
        <v/>
      </c>
      <c r="V80" s="305" t="str">
        <f>IF(ISERROR(VLOOKUP(R80,SALIDAS!$AY$4:$BF$999,3,FALSE)),"",VLOOKUP(R80,SALIDAS!$AY$4:$BF$999,3,FALSE))</f>
        <v/>
      </c>
      <c r="W80" s="305" t="str">
        <f>IF(ISERROR(VLOOKUP(R80,SALIDAS!$AY$4:$BF$999,8,FALSE)),"",VLOOKUP(R80,SALIDAS!$AY$4:$BF$999,8,FALSE))</f>
        <v/>
      </c>
      <c r="X80" s="305" t="str">
        <f>IF(ISERROR(VLOOKUP(W80,CAMBIOS!$R$5:$S$51,2,FALSE)),"",VLOOKUP(W80,CAMBIOS!$R$5:$S$51,2,FALSE))</f>
        <v/>
      </c>
    </row>
    <row r="81" spans="1:24" s="303" customFormat="1" ht="15" customHeight="1">
      <c r="A81" s="302" t="str">
        <f t="shared" si="5"/>
        <v/>
      </c>
      <c r="B81" s="327" t="str">
        <f t="shared" si="6"/>
        <v/>
      </c>
      <c r="C81" s="327" t="str">
        <f t="shared" si="7"/>
        <v/>
      </c>
      <c r="D81" s="302" t="str">
        <f t="shared" si="8"/>
        <v/>
      </c>
      <c r="E81" s="302" t="str">
        <f t="shared" si="9"/>
        <v/>
      </c>
      <c r="F81" s="302"/>
      <c r="G81" s="302"/>
      <c r="H81" s="302"/>
      <c r="I81" s="302"/>
      <c r="J81" s="302"/>
      <c r="K81" s="302"/>
      <c r="L81" s="302"/>
      <c r="M81" s="302"/>
      <c r="N81" s="306" t="str">
        <f>IF(FLOTASNET!A81="","",VLOOKUP(D81,SALIDAS!L:M,2,FALSE))</f>
        <v/>
      </c>
      <c r="Q81" s="315" t="str">
        <f>SALIDAS!BL80</f>
        <v/>
      </c>
      <c r="R81" s="315">
        <f>SALIDAS!AX80</f>
        <v>77</v>
      </c>
      <c r="S81" s="305" t="str">
        <f>IF(ISERROR(VLOOKUP(R81,SALIDAS!$AY$4:$BF$999,5,FALSE)),"",VLOOKUP(R81,SALIDAS!$AY$4:$BF$999,5,FALSE))</f>
        <v/>
      </c>
      <c r="T81" s="304" t="str">
        <f>IF(ISERROR(VLOOKUP(R81,SALIDAS!$AY$4:$BF$999,6,FALSE)),"",VLOOKUP(R81,SALIDAS!$AY$4:$BF$999,6,FALSE))</f>
        <v/>
      </c>
      <c r="U81" s="304" t="str">
        <f>IF(ISERROR(VLOOKUP(R81,SALIDAS!$AY$4:$BF$999,7,FALSE)),"",VLOOKUP(R81,SALIDAS!$AY$4:$BF$999,7,FALSE))</f>
        <v/>
      </c>
      <c r="V81" s="305" t="str">
        <f>IF(ISERROR(VLOOKUP(R81,SALIDAS!$AY$4:$BF$999,3,FALSE)),"",VLOOKUP(R81,SALIDAS!$AY$4:$BF$999,3,FALSE))</f>
        <v/>
      </c>
      <c r="W81" s="305" t="str">
        <f>IF(ISERROR(VLOOKUP(R81,SALIDAS!$AY$4:$BF$999,8,FALSE)),"",VLOOKUP(R81,SALIDAS!$AY$4:$BF$999,8,FALSE))</f>
        <v/>
      </c>
      <c r="X81" s="305" t="str">
        <f>IF(ISERROR(VLOOKUP(W81,CAMBIOS!$R$5:$S$51,2,FALSE)),"",VLOOKUP(W81,CAMBIOS!$R$5:$S$51,2,FALSE))</f>
        <v/>
      </c>
    </row>
    <row r="82" spans="1:24" s="303" customFormat="1" ht="15" customHeight="1">
      <c r="A82" s="302" t="str">
        <f t="shared" si="5"/>
        <v/>
      </c>
      <c r="B82" s="327" t="str">
        <f t="shared" si="6"/>
        <v/>
      </c>
      <c r="C82" s="327" t="str">
        <f t="shared" si="7"/>
        <v/>
      </c>
      <c r="D82" s="302" t="str">
        <f t="shared" si="8"/>
        <v/>
      </c>
      <c r="E82" s="302" t="str">
        <f t="shared" si="9"/>
        <v/>
      </c>
      <c r="F82" s="302"/>
      <c r="G82" s="302"/>
      <c r="H82" s="302"/>
      <c r="I82" s="302"/>
      <c r="J82" s="302"/>
      <c r="K82" s="302"/>
      <c r="L82" s="302"/>
      <c r="M82" s="302"/>
      <c r="N82" s="306" t="str">
        <f>IF(FLOTASNET!A82="","",VLOOKUP(D82,SALIDAS!L:M,2,FALSE))</f>
        <v/>
      </c>
      <c r="Q82" s="315" t="str">
        <f>SALIDAS!BL81</f>
        <v/>
      </c>
      <c r="R82" s="315">
        <f>SALIDAS!AX81</f>
        <v>78</v>
      </c>
      <c r="S82" s="305" t="str">
        <f>IF(ISERROR(VLOOKUP(R82,SALIDAS!$AY$4:$BF$999,5,FALSE)),"",VLOOKUP(R82,SALIDAS!$AY$4:$BF$999,5,FALSE))</f>
        <v/>
      </c>
      <c r="T82" s="304" t="str">
        <f>IF(ISERROR(VLOOKUP(R82,SALIDAS!$AY$4:$BF$999,6,FALSE)),"",VLOOKUP(R82,SALIDAS!$AY$4:$BF$999,6,FALSE))</f>
        <v/>
      </c>
      <c r="U82" s="304" t="str">
        <f>IF(ISERROR(VLOOKUP(R82,SALIDAS!$AY$4:$BF$999,7,FALSE)),"",VLOOKUP(R82,SALIDAS!$AY$4:$BF$999,7,FALSE))</f>
        <v/>
      </c>
      <c r="V82" s="305" t="str">
        <f>IF(ISERROR(VLOOKUP(R82,SALIDAS!$AY$4:$BF$999,3,FALSE)),"",VLOOKUP(R82,SALIDAS!$AY$4:$BF$999,3,FALSE))</f>
        <v/>
      </c>
      <c r="W82" s="305" t="str">
        <f>IF(ISERROR(VLOOKUP(R82,SALIDAS!$AY$4:$BF$999,8,FALSE)),"",VLOOKUP(R82,SALIDAS!$AY$4:$BF$999,8,FALSE))</f>
        <v/>
      </c>
      <c r="X82" s="305" t="str">
        <f>IF(ISERROR(VLOOKUP(W82,CAMBIOS!$R$5:$S$51,2,FALSE)),"",VLOOKUP(W82,CAMBIOS!$R$5:$S$51,2,FALSE))</f>
        <v/>
      </c>
    </row>
    <row r="83" spans="1:24" s="303" customFormat="1" ht="15" customHeight="1">
      <c r="A83" s="302" t="str">
        <f t="shared" si="5"/>
        <v/>
      </c>
      <c r="B83" s="327" t="str">
        <f t="shared" si="6"/>
        <v/>
      </c>
      <c r="C83" s="327" t="str">
        <f t="shared" si="7"/>
        <v/>
      </c>
      <c r="D83" s="302" t="str">
        <f t="shared" si="8"/>
        <v/>
      </c>
      <c r="E83" s="302" t="str">
        <f t="shared" si="9"/>
        <v/>
      </c>
      <c r="F83" s="302"/>
      <c r="G83" s="302"/>
      <c r="H83" s="302"/>
      <c r="I83" s="302"/>
      <c r="J83" s="302"/>
      <c r="K83" s="302"/>
      <c r="L83" s="302"/>
      <c r="M83" s="302"/>
      <c r="N83" s="306" t="str">
        <f>IF(FLOTASNET!A83="","",VLOOKUP(D83,SALIDAS!L:M,2,FALSE))</f>
        <v/>
      </c>
      <c r="Q83" s="315" t="str">
        <f>SALIDAS!BL82</f>
        <v/>
      </c>
      <c r="R83" s="315">
        <f>SALIDAS!AX82</f>
        <v>79</v>
      </c>
      <c r="S83" s="305" t="str">
        <f>IF(ISERROR(VLOOKUP(R83,SALIDAS!$AY$4:$BF$999,5,FALSE)),"",VLOOKUP(R83,SALIDAS!$AY$4:$BF$999,5,FALSE))</f>
        <v/>
      </c>
      <c r="T83" s="304" t="str">
        <f>IF(ISERROR(VLOOKUP(R83,SALIDAS!$AY$4:$BF$999,6,FALSE)),"",VLOOKUP(R83,SALIDAS!$AY$4:$BF$999,6,FALSE))</f>
        <v/>
      </c>
      <c r="U83" s="304" t="str">
        <f>IF(ISERROR(VLOOKUP(R83,SALIDAS!$AY$4:$BF$999,7,FALSE)),"",VLOOKUP(R83,SALIDAS!$AY$4:$BF$999,7,FALSE))</f>
        <v/>
      </c>
      <c r="V83" s="305" t="str">
        <f>IF(ISERROR(VLOOKUP(R83,SALIDAS!$AY$4:$BF$999,3,FALSE)),"",VLOOKUP(R83,SALIDAS!$AY$4:$BF$999,3,FALSE))</f>
        <v/>
      </c>
      <c r="W83" s="305" t="str">
        <f>IF(ISERROR(VLOOKUP(R83,SALIDAS!$AY$4:$BF$999,8,FALSE)),"",VLOOKUP(R83,SALIDAS!$AY$4:$BF$999,8,FALSE))</f>
        <v/>
      </c>
      <c r="X83" s="305" t="str">
        <f>IF(ISERROR(VLOOKUP(W83,CAMBIOS!$R$5:$S$51,2,FALSE)),"",VLOOKUP(W83,CAMBIOS!$R$5:$S$51,2,FALSE))</f>
        <v/>
      </c>
    </row>
    <row r="84" spans="1:24" s="303" customFormat="1" ht="15" customHeight="1">
      <c r="A84" s="302" t="str">
        <f t="shared" si="5"/>
        <v/>
      </c>
      <c r="B84" s="327" t="str">
        <f t="shared" si="6"/>
        <v/>
      </c>
      <c r="C84" s="327" t="str">
        <f t="shared" si="7"/>
        <v/>
      </c>
      <c r="D84" s="302" t="str">
        <f t="shared" si="8"/>
        <v/>
      </c>
      <c r="E84" s="302" t="str">
        <f t="shared" si="9"/>
        <v/>
      </c>
      <c r="F84" s="302"/>
      <c r="G84" s="302"/>
      <c r="H84" s="302"/>
      <c r="I84" s="302"/>
      <c r="J84" s="302"/>
      <c r="K84" s="302"/>
      <c r="L84" s="302"/>
      <c r="M84" s="302"/>
      <c r="N84" s="306" t="str">
        <f>IF(FLOTASNET!A84="","",VLOOKUP(D84,SALIDAS!L:M,2,FALSE))</f>
        <v/>
      </c>
      <c r="Q84" s="315" t="str">
        <f>SALIDAS!BL83</f>
        <v/>
      </c>
      <c r="R84" s="315">
        <f>SALIDAS!AX83</f>
        <v>80</v>
      </c>
      <c r="S84" s="305" t="str">
        <f>IF(ISERROR(VLOOKUP(R84,SALIDAS!$AY$4:$BF$999,5,FALSE)),"",VLOOKUP(R84,SALIDAS!$AY$4:$BF$999,5,FALSE))</f>
        <v/>
      </c>
      <c r="T84" s="304" t="str">
        <f>IF(ISERROR(VLOOKUP(R84,SALIDAS!$AY$4:$BF$999,6,FALSE)),"",VLOOKUP(R84,SALIDAS!$AY$4:$BF$999,6,FALSE))</f>
        <v/>
      </c>
      <c r="U84" s="304" t="str">
        <f>IF(ISERROR(VLOOKUP(R84,SALIDAS!$AY$4:$BF$999,7,FALSE)),"",VLOOKUP(R84,SALIDAS!$AY$4:$BF$999,7,FALSE))</f>
        <v/>
      </c>
      <c r="V84" s="305" t="str">
        <f>IF(ISERROR(VLOOKUP(R84,SALIDAS!$AY$4:$BF$999,3,FALSE)),"",VLOOKUP(R84,SALIDAS!$AY$4:$BF$999,3,FALSE))</f>
        <v/>
      </c>
      <c r="W84" s="305" t="str">
        <f>IF(ISERROR(VLOOKUP(R84,SALIDAS!$AY$4:$BF$999,8,FALSE)),"",VLOOKUP(R84,SALIDAS!$AY$4:$BF$999,8,FALSE))</f>
        <v/>
      </c>
      <c r="X84" s="305" t="str">
        <f>IF(ISERROR(VLOOKUP(W84,CAMBIOS!$R$5:$S$51,2,FALSE)),"",VLOOKUP(W84,CAMBIOS!$R$5:$S$51,2,FALSE))</f>
        <v/>
      </c>
    </row>
    <row r="85" spans="1:24" s="303" customFormat="1" ht="15" customHeight="1">
      <c r="A85" s="302" t="str">
        <f t="shared" si="5"/>
        <v/>
      </c>
      <c r="B85" s="327" t="str">
        <f t="shared" si="6"/>
        <v/>
      </c>
      <c r="C85" s="327" t="str">
        <f t="shared" si="7"/>
        <v/>
      </c>
      <c r="D85" s="302" t="str">
        <f t="shared" si="8"/>
        <v/>
      </c>
      <c r="E85" s="302" t="str">
        <f t="shared" si="9"/>
        <v/>
      </c>
      <c r="F85" s="302"/>
      <c r="G85" s="302"/>
      <c r="H85" s="302"/>
      <c r="I85" s="302"/>
      <c r="J85" s="302"/>
      <c r="K85" s="302"/>
      <c r="L85" s="302"/>
      <c r="M85" s="302"/>
      <c r="N85" s="306" t="str">
        <f>IF(FLOTASNET!A85="","",VLOOKUP(D85,SALIDAS!L:M,2,FALSE))</f>
        <v/>
      </c>
      <c r="Q85" s="315" t="str">
        <f>SALIDAS!BL84</f>
        <v/>
      </c>
      <c r="R85" s="315">
        <f>SALIDAS!AX84</f>
        <v>81</v>
      </c>
      <c r="S85" s="305" t="str">
        <f>IF(ISERROR(VLOOKUP(R85,SALIDAS!$AY$4:$BF$999,5,FALSE)),"",VLOOKUP(R85,SALIDAS!$AY$4:$BF$999,5,FALSE))</f>
        <v/>
      </c>
      <c r="T85" s="304" t="str">
        <f>IF(ISERROR(VLOOKUP(R85,SALIDAS!$AY$4:$BF$999,6,FALSE)),"",VLOOKUP(R85,SALIDAS!$AY$4:$BF$999,6,FALSE))</f>
        <v/>
      </c>
      <c r="U85" s="304" t="str">
        <f>IF(ISERROR(VLOOKUP(R85,SALIDAS!$AY$4:$BF$999,7,FALSE)),"",VLOOKUP(R85,SALIDAS!$AY$4:$BF$999,7,FALSE))</f>
        <v/>
      </c>
      <c r="V85" s="305" t="str">
        <f>IF(ISERROR(VLOOKUP(R85,SALIDAS!$AY$4:$BF$999,3,FALSE)),"",VLOOKUP(R85,SALIDAS!$AY$4:$BF$999,3,FALSE))</f>
        <v/>
      </c>
      <c r="W85" s="305" t="str">
        <f>IF(ISERROR(VLOOKUP(R85,SALIDAS!$AY$4:$BF$999,8,FALSE)),"",VLOOKUP(R85,SALIDAS!$AY$4:$BF$999,8,FALSE))</f>
        <v/>
      </c>
      <c r="X85" s="305" t="str">
        <f>IF(ISERROR(VLOOKUP(W85,CAMBIOS!$R$5:$S$51,2,FALSE)),"",VLOOKUP(W85,CAMBIOS!$R$5:$S$51,2,FALSE))</f>
        <v/>
      </c>
    </row>
    <row r="86" spans="1:24" s="303" customFormat="1" ht="15" customHeight="1">
      <c r="A86" s="302" t="str">
        <f t="shared" si="5"/>
        <v/>
      </c>
      <c r="B86" s="327" t="str">
        <f t="shared" si="6"/>
        <v/>
      </c>
      <c r="C86" s="327" t="str">
        <f t="shared" si="7"/>
        <v/>
      </c>
      <c r="D86" s="302" t="str">
        <f t="shared" si="8"/>
        <v/>
      </c>
      <c r="E86" s="302" t="str">
        <f t="shared" si="9"/>
        <v/>
      </c>
      <c r="F86" s="302"/>
      <c r="G86" s="302"/>
      <c r="H86" s="302"/>
      <c r="I86" s="302"/>
      <c r="J86" s="302"/>
      <c r="K86" s="302"/>
      <c r="L86" s="302"/>
      <c r="M86" s="302"/>
      <c r="N86" s="306" t="str">
        <f>IF(FLOTASNET!A86="","",VLOOKUP(D86,SALIDAS!L:M,2,FALSE))</f>
        <v/>
      </c>
      <c r="Q86" s="315" t="str">
        <f>SALIDAS!BL85</f>
        <v/>
      </c>
      <c r="R86" s="315">
        <f>SALIDAS!AX85</f>
        <v>82</v>
      </c>
      <c r="S86" s="305" t="str">
        <f>IF(ISERROR(VLOOKUP(R86,SALIDAS!$AY$4:$BF$999,5,FALSE)),"",VLOOKUP(R86,SALIDAS!$AY$4:$BF$999,5,FALSE))</f>
        <v/>
      </c>
      <c r="T86" s="304" t="str">
        <f>IF(ISERROR(VLOOKUP(R86,SALIDAS!$AY$4:$BF$999,6,FALSE)),"",VLOOKUP(R86,SALIDAS!$AY$4:$BF$999,6,FALSE))</f>
        <v/>
      </c>
      <c r="U86" s="304" t="str">
        <f>IF(ISERROR(VLOOKUP(R86,SALIDAS!$AY$4:$BF$999,7,FALSE)),"",VLOOKUP(R86,SALIDAS!$AY$4:$BF$999,7,FALSE))</f>
        <v/>
      </c>
      <c r="V86" s="305" t="str">
        <f>IF(ISERROR(VLOOKUP(R86,SALIDAS!$AY$4:$BF$999,3,FALSE)),"",VLOOKUP(R86,SALIDAS!$AY$4:$BF$999,3,FALSE))</f>
        <v/>
      </c>
      <c r="W86" s="305" t="str">
        <f>IF(ISERROR(VLOOKUP(R86,SALIDAS!$AY$4:$BF$999,8,FALSE)),"",VLOOKUP(R86,SALIDAS!$AY$4:$BF$999,8,FALSE))</f>
        <v/>
      </c>
      <c r="X86" s="305" t="str">
        <f>IF(ISERROR(VLOOKUP(W86,CAMBIOS!$R$5:$S$51,2,FALSE)),"",VLOOKUP(W86,CAMBIOS!$R$5:$S$51,2,FALSE))</f>
        <v/>
      </c>
    </row>
    <row r="87" spans="1:24" s="303" customFormat="1" ht="15" customHeight="1">
      <c r="A87" s="302" t="str">
        <f t="shared" si="5"/>
        <v/>
      </c>
      <c r="B87" s="327" t="str">
        <f t="shared" si="6"/>
        <v/>
      </c>
      <c r="C87" s="327" t="str">
        <f t="shared" si="7"/>
        <v/>
      </c>
      <c r="D87" s="302" t="str">
        <f t="shared" si="8"/>
        <v/>
      </c>
      <c r="E87" s="302" t="str">
        <f t="shared" si="9"/>
        <v/>
      </c>
      <c r="F87" s="302"/>
      <c r="G87" s="302"/>
      <c r="H87" s="302"/>
      <c r="I87" s="302"/>
      <c r="J87" s="302"/>
      <c r="K87" s="302"/>
      <c r="L87" s="302"/>
      <c r="M87" s="302"/>
      <c r="N87" s="306" t="str">
        <f>IF(FLOTASNET!A87="","",VLOOKUP(D87,SALIDAS!L:M,2,FALSE))</f>
        <v/>
      </c>
      <c r="Q87" s="315" t="str">
        <f>SALIDAS!BL86</f>
        <v/>
      </c>
      <c r="R87" s="315">
        <f>SALIDAS!AX86</f>
        <v>83</v>
      </c>
      <c r="S87" s="305" t="str">
        <f>IF(ISERROR(VLOOKUP(R87,SALIDAS!$AY$4:$BF$999,5,FALSE)),"",VLOOKUP(R87,SALIDAS!$AY$4:$BF$999,5,FALSE))</f>
        <v/>
      </c>
      <c r="T87" s="304" t="str">
        <f>IF(ISERROR(VLOOKUP(R87,SALIDAS!$AY$4:$BF$999,6,FALSE)),"",VLOOKUP(R87,SALIDAS!$AY$4:$BF$999,6,FALSE))</f>
        <v/>
      </c>
      <c r="U87" s="304" t="str">
        <f>IF(ISERROR(VLOOKUP(R87,SALIDAS!$AY$4:$BF$999,7,FALSE)),"",VLOOKUP(R87,SALIDAS!$AY$4:$BF$999,7,FALSE))</f>
        <v/>
      </c>
      <c r="V87" s="305" t="str">
        <f>IF(ISERROR(VLOOKUP(R87,SALIDAS!$AY$4:$BF$999,3,FALSE)),"",VLOOKUP(R87,SALIDAS!$AY$4:$BF$999,3,FALSE))</f>
        <v/>
      </c>
      <c r="W87" s="305" t="str">
        <f>IF(ISERROR(VLOOKUP(R87,SALIDAS!$AY$4:$BF$999,8,FALSE)),"",VLOOKUP(R87,SALIDAS!$AY$4:$BF$999,8,FALSE))</f>
        <v/>
      </c>
      <c r="X87" s="305" t="str">
        <f>IF(ISERROR(VLOOKUP(W87,CAMBIOS!$R$5:$S$51,2,FALSE)),"",VLOOKUP(W87,CAMBIOS!$R$5:$S$51,2,FALSE))</f>
        <v/>
      </c>
    </row>
    <row r="88" spans="1:24" s="303" customFormat="1" ht="15" customHeight="1">
      <c r="A88" s="302" t="str">
        <f t="shared" si="5"/>
        <v/>
      </c>
      <c r="B88" s="327" t="str">
        <f t="shared" si="6"/>
        <v/>
      </c>
      <c r="C88" s="327" t="str">
        <f t="shared" si="7"/>
        <v/>
      </c>
      <c r="D88" s="302" t="str">
        <f t="shared" si="8"/>
        <v/>
      </c>
      <c r="E88" s="302" t="str">
        <f t="shared" si="9"/>
        <v/>
      </c>
      <c r="F88" s="302"/>
      <c r="G88" s="302"/>
      <c r="H88" s="302"/>
      <c r="I88" s="302"/>
      <c r="J88" s="302"/>
      <c r="K88" s="302"/>
      <c r="L88" s="302"/>
      <c r="M88" s="302"/>
      <c r="N88" s="306" t="str">
        <f>IF(FLOTASNET!A88="","",VLOOKUP(D88,SALIDAS!L:M,2,FALSE))</f>
        <v/>
      </c>
      <c r="Q88" s="315" t="str">
        <f>SALIDAS!BL87</f>
        <v/>
      </c>
      <c r="R88" s="315">
        <f>SALIDAS!AX87</f>
        <v>84</v>
      </c>
      <c r="S88" s="305" t="str">
        <f>IF(ISERROR(VLOOKUP(R88,SALIDAS!$AY$4:$BF$999,5,FALSE)),"",VLOOKUP(R88,SALIDAS!$AY$4:$BF$999,5,FALSE))</f>
        <v/>
      </c>
      <c r="T88" s="304" t="str">
        <f>IF(ISERROR(VLOOKUP(R88,SALIDAS!$AY$4:$BF$999,6,FALSE)),"",VLOOKUP(R88,SALIDAS!$AY$4:$BF$999,6,FALSE))</f>
        <v/>
      </c>
      <c r="U88" s="304" t="str">
        <f>IF(ISERROR(VLOOKUP(R88,SALIDAS!$AY$4:$BF$999,7,FALSE)),"",VLOOKUP(R88,SALIDAS!$AY$4:$BF$999,7,FALSE))</f>
        <v/>
      </c>
      <c r="V88" s="305" t="str">
        <f>IF(ISERROR(VLOOKUP(R88,SALIDAS!$AY$4:$BF$999,3,FALSE)),"",VLOOKUP(R88,SALIDAS!$AY$4:$BF$999,3,FALSE))</f>
        <v/>
      </c>
      <c r="W88" s="305" t="str">
        <f>IF(ISERROR(VLOOKUP(R88,SALIDAS!$AY$4:$BF$999,8,FALSE)),"",VLOOKUP(R88,SALIDAS!$AY$4:$BF$999,8,FALSE))</f>
        <v/>
      </c>
      <c r="X88" s="305" t="str">
        <f>IF(ISERROR(VLOOKUP(W88,CAMBIOS!$R$5:$S$51,2,FALSE)),"",VLOOKUP(W88,CAMBIOS!$R$5:$S$51,2,FALSE))</f>
        <v/>
      </c>
    </row>
    <row r="89" spans="1:24" s="303" customFormat="1" ht="15" customHeight="1">
      <c r="A89" s="302" t="str">
        <f t="shared" si="5"/>
        <v/>
      </c>
      <c r="B89" s="327" t="str">
        <f t="shared" si="6"/>
        <v/>
      </c>
      <c r="C89" s="327" t="str">
        <f t="shared" si="7"/>
        <v/>
      </c>
      <c r="D89" s="302" t="str">
        <f t="shared" si="8"/>
        <v/>
      </c>
      <c r="E89" s="302" t="str">
        <f t="shared" si="9"/>
        <v/>
      </c>
      <c r="F89" s="302"/>
      <c r="G89" s="302"/>
      <c r="H89" s="302"/>
      <c r="I89" s="302"/>
      <c r="J89" s="302"/>
      <c r="K89" s="302"/>
      <c r="L89" s="302"/>
      <c r="M89" s="302"/>
      <c r="N89" s="306" t="str">
        <f>IF(FLOTASNET!A89="","",VLOOKUP(D89,SALIDAS!L:M,2,FALSE))</f>
        <v/>
      </c>
      <c r="Q89" s="315" t="str">
        <f>SALIDAS!BL88</f>
        <v/>
      </c>
      <c r="R89" s="315">
        <f>SALIDAS!AX88</f>
        <v>85</v>
      </c>
      <c r="S89" s="305" t="str">
        <f>IF(ISERROR(VLOOKUP(R89,SALIDAS!$AY$4:$BF$999,5,FALSE)),"",VLOOKUP(R89,SALIDAS!$AY$4:$BF$999,5,FALSE))</f>
        <v/>
      </c>
      <c r="T89" s="304" t="str">
        <f>IF(ISERROR(VLOOKUP(R89,SALIDAS!$AY$4:$BF$999,6,FALSE)),"",VLOOKUP(R89,SALIDAS!$AY$4:$BF$999,6,FALSE))</f>
        <v/>
      </c>
      <c r="U89" s="304" t="str">
        <f>IF(ISERROR(VLOOKUP(R89,SALIDAS!$AY$4:$BF$999,7,FALSE)),"",VLOOKUP(R89,SALIDAS!$AY$4:$BF$999,7,FALSE))</f>
        <v/>
      </c>
      <c r="V89" s="305" t="str">
        <f>IF(ISERROR(VLOOKUP(R89,SALIDAS!$AY$4:$BF$999,3,FALSE)),"",VLOOKUP(R89,SALIDAS!$AY$4:$BF$999,3,FALSE))</f>
        <v/>
      </c>
      <c r="W89" s="305" t="str">
        <f>IF(ISERROR(VLOOKUP(R89,SALIDAS!$AY$4:$BF$999,8,FALSE)),"",VLOOKUP(R89,SALIDAS!$AY$4:$BF$999,8,FALSE))</f>
        <v/>
      </c>
      <c r="X89" s="305" t="str">
        <f>IF(ISERROR(VLOOKUP(W89,CAMBIOS!$R$5:$S$51,2,FALSE)),"",VLOOKUP(W89,CAMBIOS!$R$5:$S$51,2,FALSE))</f>
        <v/>
      </c>
    </row>
    <row r="90" spans="1:24" s="303" customFormat="1" ht="15" customHeight="1">
      <c r="A90" s="302" t="str">
        <f t="shared" si="5"/>
        <v/>
      </c>
      <c r="B90" s="327" t="str">
        <f t="shared" si="6"/>
        <v/>
      </c>
      <c r="C90" s="327" t="str">
        <f t="shared" si="7"/>
        <v/>
      </c>
      <c r="D90" s="302" t="str">
        <f t="shared" si="8"/>
        <v/>
      </c>
      <c r="E90" s="302" t="str">
        <f t="shared" si="9"/>
        <v/>
      </c>
      <c r="F90" s="302"/>
      <c r="G90" s="302"/>
      <c r="H90" s="302"/>
      <c r="I90" s="302"/>
      <c r="J90" s="302"/>
      <c r="K90" s="302"/>
      <c r="L90" s="302"/>
      <c r="M90" s="302"/>
      <c r="N90" s="306" t="str">
        <f>IF(FLOTASNET!A90="","",VLOOKUP(D90,SALIDAS!L:M,2,FALSE))</f>
        <v/>
      </c>
      <c r="Q90" s="315" t="str">
        <f>SALIDAS!BL89</f>
        <v/>
      </c>
      <c r="R90" s="315">
        <f>SALIDAS!AX89</f>
        <v>86</v>
      </c>
      <c r="S90" s="305" t="str">
        <f>IF(ISERROR(VLOOKUP(R90,SALIDAS!$AY$4:$BF$999,5,FALSE)),"",VLOOKUP(R90,SALIDAS!$AY$4:$BF$999,5,FALSE))</f>
        <v/>
      </c>
      <c r="T90" s="304" t="str">
        <f>IF(ISERROR(VLOOKUP(R90,SALIDAS!$AY$4:$BF$999,6,FALSE)),"",VLOOKUP(R90,SALIDAS!$AY$4:$BF$999,6,FALSE))</f>
        <v/>
      </c>
      <c r="U90" s="304" t="str">
        <f>IF(ISERROR(VLOOKUP(R90,SALIDAS!$AY$4:$BF$999,7,FALSE)),"",VLOOKUP(R90,SALIDAS!$AY$4:$BF$999,7,FALSE))</f>
        <v/>
      </c>
      <c r="V90" s="305" t="str">
        <f>IF(ISERROR(VLOOKUP(R90,SALIDAS!$AY$4:$BF$999,3,FALSE)),"",VLOOKUP(R90,SALIDAS!$AY$4:$BF$999,3,FALSE))</f>
        <v/>
      </c>
      <c r="W90" s="305" t="str">
        <f>IF(ISERROR(VLOOKUP(R90,SALIDAS!$AY$4:$BF$999,8,FALSE)),"",VLOOKUP(R90,SALIDAS!$AY$4:$BF$999,8,FALSE))</f>
        <v/>
      </c>
      <c r="X90" s="305" t="str">
        <f>IF(ISERROR(VLOOKUP(W90,CAMBIOS!$R$5:$S$51,2,FALSE)),"",VLOOKUP(W90,CAMBIOS!$R$5:$S$51,2,FALSE))</f>
        <v/>
      </c>
    </row>
    <row r="91" spans="1:24">
      <c r="A91" s="689" t="s">
        <v>181</v>
      </c>
      <c r="B91" s="689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P91" s="303"/>
      <c r="Q91" s="315" t="str">
        <f>SALIDAS!BL90</f>
        <v/>
      </c>
      <c r="R91" s="315">
        <f>SALIDAS!AX90</f>
        <v>87</v>
      </c>
      <c r="S91" s="305" t="str">
        <f>IF(ISERROR(VLOOKUP(R91,SALIDAS!$AY$4:$BF$999,5,FALSE)),"",VLOOKUP(R91,SALIDAS!$AY$4:$BF$999,5,FALSE))</f>
        <v/>
      </c>
      <c r="T91" s="304" t="str">
        <f>IF(ISERROR(VLOOKUP(R91,SALIDAS!$AY$4:$BF$999,6,FALSE)),"",VLOOKUP(R91,SALIDAS!$AY$4:$BF$999,6,FALSE))</f>
        <v/>
      </c>
      <c r="U91" s="304" t="str">
        <f>IF(ISERROR(VLOOKUP(R91,SALIDAS!$AY$4:$BF$999,7,FALSE)),"",VLOOKUP(R91,SALIDAS!$AY$4:$BF$999,7,FALSE))</f>
        <v/>
      </c>
      <c r="V91" s="305" t="str">
        <f>IF(ISERROR(VLOOKUP(R91,SALIDAS!$AY$4:$BF$999,3,FALSE)),"",VLOOKUP(R91,SALIDAS!$AY$4:$BF$999,3,FALSE))</f>
        <v/>
      </c>
      <c r="W91" s="305" t="str">
        <f>IF(ISERROR(VLOOKUP(R91,SALIDAS!$AY$4:$BF$999,8,FALSE)),"",VLOOKUP(R91,SALIDAS!$AY$4:$BF$999,8,FALSE))</f>
        <v/>
      </c>
      <c r="X91" s="305" t="str">
        <f>IF(ISERROR(VLOOKUP(W91,CAMBIOS!$R$5:$S$51,2,FALSE)),"",VLOOKUP(W91,CAMBIOS!$R$5:$S$51,2,FALSE))</f>
        <v/>
      </c>
    </row>
    <row r="92" spans="1:24" ht="12.75" customHeight="1">
      <c r="A92" s="684" t="s">
        <v>182</v>
      </c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P92" s="303"/>
      <c r="Q92" s="315" t="str">
        <f>SALIDAS!BL91</f>
        <v/>
      </c>
      <c r="R92" s="315">
        <f>SALIDAS!AX91</f>
        <v>88</v>
      </c>
      <c r="S92" s="305" t="str">
        <f>IF(ISERROR(VLOOKUP(R92,SALIDAS!$AY$4:$BF$999,5,FALSE)),"",VLOOKUP(R92,SALIDAS!$AY$4:$BF$999,5,FALSE))</f>
        <v/>
      </c>
      <c r="T92" s="304" t="str">
        <f>IF(ISERROR(VLOOKUP(R92,SALIDAS!$AY$4:$BF$999,6,FALSE)),"",VLOOKUP(R92,SALIDAS!$AY$4:$BF$999,6,FALSE))</f>
        <v/>
      </c>
      <c r="U92" s="304" t="str">
        <f>IF(ISERROR(VLOOKUP(R92,SALIDAS!$AY$4:$BF$999,7,FALSE)),"",VLOOKUP(R92,SALIDAS!$AY$4:$BF$999,7,FALSE))</f>
        <v/>
      </c>
      <c r="V92" s="305" t="str">
        <f>IF(ISERROR(VLOOKUP(R92,SALIDAS!$AY$4:$BF$999,3,FALSE)),"",VLOOKUP(R92,SALIDAS!$AY$4:$BF$999,3,FALSE))</f>
        <v/>
      </c>
      <c r="W92" s="305" t="str">
        <f>IF(ISERROR(VLOOKUP(R92,SALIDAS!$AY$4:$BF$999,8,FALSE)),"",VLOOKUP(R92,SALIDAS!$AY$4:$BF$999,8,FALSE))</f>
        <v/>
      </c>
      <c r="X92" s="305" t="str">
        <f>IF(ISERROR(VLOOKUP(W92,CAMBIOS!$R$5:$S$51,2,FALSE)),"",VLOOKUP(W92,CAMBIOS!$R$5:$S$51,2,FALSE))</f>
        <v/>
      </c>
    </row>
    <row r="93" spans="1:24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P93" s="303"/>
      <c r="Q93" s="315" t="str">
        <f>SALIDAS!BL92</f>
        <v/>
      </c>
      <c r="R93" s="315">
        <f>SALIDAS!AX92</f>
        <v>89</v>
      </c>
      <c r="S93" s="305" t="str">
        <f>IF(ISERROR(VLOOKUP(R93,SALIDAS!$AY$4:$BF$999,5,FALSE)),"",VLOOKUP(R93,SALIDAS!$AY$4:$BF$999,5,FALSE))</f>
        <v/>
      </c>
      <c r="T93" s="304" t="str">
        <f>IF(ISERROR(VLOOKUP(R93,SALIDAS!$AY$4:$BF$999,6,FALSE)),"",VLOOKUP(R93,SALIDAS!$AY$4:$BF$999,6,FALSE))</f>
        <v/>
      </c>
      <c r="U93" s="304" t="str">
        <f>IF(ISERROR(VLOOKUP(R93,SALIDAS!$AY$4:$BF$999,7,FALSE)),"",VLOOKUP(R93,SALIDAS!$AY$4:$BF$999,7,FALSE))</f>
        <v/>
      </c>
      <c r="V93" s="305" t="str">
        <f>IF(ISERROR(VLOOKUP(R93,SALIDAS!$AY$4:$BF$999,3,FALSE)),"",VLOOKUP(R93,SALIDAS!$AY$4:$BF$999,3,FALSE))</f>
        <v/>
      </c>
      <c r="W93" s="305" t="str">
        <f>IF(ISERROR(VLOOKUP(R93,SALIDAS!$AY$4:$BF$999,8,FALSE)),"",VLOOKUP(R93,SALIDAS!$AY$4:$BF$999,8,FALSE))</f>
        <v/>
      </c>
      <c r="X93" s="305" t="str">
        <f>IF(ISERROR(VLOOKUP(W93,CAMBIOS!$R$5:$S$51,2,FALSE)),"",VLOOKUP(W93,CAMBIOS!$R$5:$S$51,2,FALSE))</f>
        <v/>
      </c>
    </row>
    <row r="94" spans="1:24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P94" s="303"/>
      <c r="Q94" s="315" t="str">
        <f>SALIDAS!BL93</f>
        <v/>
      </c>
      <c r="R94" s="315">
        <f>SALIDAS!AX93</f>
        <v>90</v>
      </c>
      <c r="S94" s="305" t="str">
        <f>IF(ISERROR(VLOOKUP(R94,SALIDAS!$AY$4:$BF$999,5,FALSE)),"",VLOOKUP(R94,SALIDAS!$AY$4:$BF$999,5,FALSE))</f>
        <v/>
      </c>
      <c r="T94" s="304" t="str">
        <f>IF(ISERROR(VLOOKUP(R94,SALIDAS!$AY$4:$BF$999,6,FALSE)),"",VLOOKUP(R94,SALIDAS!$AY$4:$BF$999,6,FALSE))</f>
        <v/>
      </c>
      <c r="U94" s="304" t="str">
        <f>IF(ISERROR(VLOOKUP(R94,SALIDAS!$AY$4:$BF$999,7,FALSE)),"",VLOOKUP(R94,SALIDAS!$AY$4:$BF$999,7,FALSE))</f>
        <v/>
      </c>
      <c r="V94" s="305" t="str">
        <f>IF(ISERROR(VLOOKUP(R94,SALIDAS!$AY$4:$BF$999,3,FALSE)),"",VLOOKUP(R94,SALIDAS!$AY$4:$BF$999,3,FALSE))</f>
        <v/>
      </c>
      <c r="W94" s="305" t="str">
        <f>IF(ISERROR(VLOOKUP(R94,SALIDAS!$AY$4:$BF$999,8,FALSE)),"",VLOOKUP(R94,SALIDAS!$AY$4:$BF$999,8,FALSE))</f>
        <v/>
      </c>
      <c r="X94" s="305" t="str">
        <f>IF(ISERROR(VLOOKUP(W94,CAMBIOS!$R$5:$S$51,2,FALSE)),"",VLOOKUP(W94,CAMBIOS!$R$5:$S$51,2,FALSE))</f>
        <v/>
      </c>
    </row>
    <row r="95" spans="1:24">
      <c r="P95" s="303"/>
      <c r="Q95" s="315" t="str">
        <f>SALIDAS!BL94</f>
        <v/>
      </c>
      <c r="R95" s="315">
        <f>SALIDAS!AX94</f>
        <v>91</v>
      </c>
      <c r="S95" s="305" t="str">
        <f>IF(ISERROR(VLOOKUP(R95,SALIDAS!$AY$4:$BF$999,5,FALSE)),"",VLOOKUP(R95,SALIDAS!$AY$4:$BF$999,5,FALSE))</f>
        <v/>
      </c>
      <c r="T95" s="304" t="str">
        <f>IF(ISERROR(VLOOKUP(R95,SALIDAS!$AY$4:$BF$999,6,FALSE)),"",VLOOKUP(R95,SALIDAS!$AY$4:$BF$999,6,FALSE))</f>
        <v/>
      </c>
      <c r="U95" s="304" t="str">
        <f>IF(ISERROR(VLOOKUP(R95,SALIDAS!$AY$4:$BF$999,7,FALSE)),"",VLOOKUP(R95,SALIDAS!$AY$4:$BF$999,7,FALSE))</f>
        <v/>
      </c>
      <c r="V95" s="305" t="str">
        <f>IF(ISERROR(VLOOKUP(R95,SALIDAS!$AY$4:$BF$999,3,FALSE)),"",VLOOKUP(R95,SALIDAS!$AY$4:$BF$999,3,FALSE))</f>
        <v/>
      </c>
      <c r="W95" s="305" t="str">
        <f>IF(ISERROR(VLOOKUP(R95,SALIDAS!$AY$4:$BF$999,8,FALSE)),"",VLOOKUP(R95,SALIDAS!$AY$4:$BF$999,8,FALSE))</f>
        <v/>
      </c>
      <c r="X95" s="305" t="str">
        <f>IF(ISERROR(VLOOKUP(W95,CAMBIOS!$R$5:$S$51,2,FALSE)),"",VLOOKUP(W95,CAMBIOS!$R$5:$S$51,2,FALSE))</f>
        <v/>
      </c>
    </row>
    <row r="96" spans="1:24">
      <c r="P96" s="303"/>
      <c r="Q96" s="315" t="str">
        <f>SALIDAS!BL95</f>
        <v/>
      </c>
      <c r="R96" s="315">
        <f>SALIDAS!AX95</f>
        <v>92</v>
      </c>
      <c r="S96" s="305" t="str">
        <f>IF(ISERROR(VLOOKUP(R96,SALIDAS!$AY$4:$BF$999,5,FALSE)),"",VLOOKUP(R96,SALIDAS!$AY$4:$BF$999,5,FALSE))</f>
        <v/>
      </c>
      <c r="T96" s="304" t="str">
        <f>IF(ISERROR(VLOOKUP(R96,SALIDAS!$AY$4:$BF$999,6,FALSE)),"",VLOOKUP(R96,SALIDAS!$AY$4:$BF$999,6,FALSE))</f>
        <v/>
      </c>
      <c r="U96" s="304" t="str">
        <f>IF(ISERROR(VLOOKUP(R96,SALIDAS!$AY$4:$BF$999,7,FALSE)),"",VLOOKUP(R96,SALIDAS!$AY$4:$BF$999,7,FALSE))</f>
        <v/>
      </c>
      <c r="V96" s="305" t="str">
        <f>IF(ISERROR(VLOOKUP(R96,SALIDAS!$AY$4:$BF$999,3,FALSE)),"",VLOOKUP(R96,SALIDAS!$AY$4:$BF$999,3,FALSE))</f>
        <v/>
      </c>
      <c r="W96" s="305" t="str">
        <f>IF(ISERROR(VLOOKUP(R96,SALIDAS!$AY$4:$BF$999,8,FALSE)),"",VLOOKUP(R96,SALIDAS!$AY$4:$BF$999,8,FALSE))</f>
        <v/>
      </c>
      <c r="X96" s="305" t="str">
        <f>IF(ISERROR(VLOOKUP(W96,CAMBIOS!$R$5:$S$51,2,FALSE)),"",VLOOKUP(W96,CAMBIOS!$R$5:$S$51,2,FALSE))</f>
        <v/>
      </c>
    </row>
    <row r="97" spans="16:24">
      <c r="P97" s="303"/>
      <c r="Q97" s="315" t="str">
        <f>SALIDAS!BL96</f>
        <v/>
      </c>
      <c r="R97" s="315">
        <f>SALIDAS!AX96</f>
        <v>93</v>
      </c>
      <c r="S97" s="305" t="str">
        <f>IF(ISERROR(VLOOKUP(R97,SALIDAS!$AY$4:$BF$999,5,FALSE)),"",VLOOKUP(R97,SALIDAS!$AY$4:$BF$999,5,FALSE))</f>
        <v/>
      </c>
      <c r="T97" s="304" t="str">
        <f>IF(ISERROR(VLOOKUP(R97,SALIDAS!$AY$4:$BF$999,6,FALSE)),"",VLOOKUP(R97,SALIDAS!$AY$4:$BF$999,6,FALSE))</f>
        <v/>
      </c>
      <c r="U97" s="304" t="str">
        <f>IF(ISERROR(VLOOKUP(R97,SALIDAS!$AY$4:$BF$999,7,FALSE)),"",VLOOKUP(R97,SALIDAS!$AY$4:$BF$999,7,FALSE))</f>
        <v/>
      </c>
      <c r="V97" s="305" t="str">
        <f>IF(ISERROR(VLOOKUP(R97,SALIDAS!$AY$4:$BF$999,3,FALSE)),"",VLOOKUP(R97,SALIDAS!$AY$4:$BF$999,3,FALSE))</f>
        <v/>
      </c>
      <c r="W97" s="305" t="str">
        <f>IF(ISERROR(VLOOKUP(R97,SALIDAS!$AY$4:$BF$999,8,FALSE)),"",VLOOKUP(R97,SALIDAS!$AY$4:$BF$999,8,FALSE))</f>
        <v/>
      </c>
      <c r="X97" s="305" t="str">
        <f>IF(ISERROR(VLOOKUP(W97,CAMBIOS!$R$5:$S$51,2,FALSE)),"",VLOOKUP(W97,CAMBIOS!$R$5:$S$51,2,FALSE))</f>
        <v/>
      </c>
    </row>
    <row r="98" spans="16:24">
      <c r="P98" s="303"/>
      <c r="Q98" s="315" t="str">
        <f>SALIDAS!BL97</f>
        <v/>
      </c>
      <c r="R98" s="315">
        <f>SALIDAS!AX97</f>
        <v>94</v>
      </c>
      <c r="S98" s="305" t="str">
        <f>IF(ISERROR(VLOOKUP(R98,SALIDAS!$AY$4:$BF$999,5,FALSE)),"",VLOOKUP(R98,SALIDAS!$AY$4:$BF$999,5,FALSE))</f>
        <v/>
      </c>
      <c r="T98" s="304" t="str">
        <f>IF(ISERROR(VLOOKUP(R98,SALIDAS!$AY$4:$BF$999,6,FALSE)),"",VLOOKUP(R98,SALIDAS!$AY$4:$BF$999,6,FALSE))</f>
        <v/>
      </c>
      <c r="U98" s="304" t="str">
        <f>IF(ISERROR(VLOOKUP(R98,SALIDAS!$AY$4:$BF$999,7,FALSE)),"",VLOOKUP(R98,SALIDAS!$AY$4:$BF$999,7,FALSE))</f>
        <v/>
      </c>
      <c r="V98" s="305" t="str">
        <f>IF(ISERROR(VLOOKUP(R98,SALIDAS!$AY$4:$BF$999,3,FALSE)),"",VLOOKUP(R98,SALIDAS!$AY$4:$BF$999,3,FALSE))</f>
        <v/>
      </c>
      <c r="W98" s="305" t="str">
        <f>IF(ISERROR(VLOOKUP(R98,SALIDAS!$AY$4:$BF$999,8,FALSE)),"",VLOOKUP(R98,SALIDAS!$AY$4:$BF$999,8,FALSE))</f>
        <v/>
      </c>
      <c r="X98" s="305" t="str">
        <f>IF(ISERROR(VLOOKUP(W98,CAMBIOS!$R$5:$S$51,2,FALSE)),"",VLOOKUP(W98,CAMBIOS!$R$5:$S$51,2,FALSE))</f>
        <v/>
      </c>
    </row>
    <row r="99" spans="16:24">
      <c r="P99" s="303"/>
      <c r="Q99" s="315" t="str">
        <f>SALIDAS!BL98</f>
        <v/>
      </c>
      <c r="R99" s="315">
        <f>SALIDAS!AX98</f>
        <v>95</v>
      </c>
      <c r="S99" s="305" t="str">
        <f>IF(ISERROR(VLOOKUP(R99,SALIDAS!$AY$4:$BF$999,5,FALSE)),"",VLOOKUP(R99,SALIDAS!$AY$4:$BF$999,5,FALSE))</f>
        <v/>
      </c>
      <c r="T99" s="304" t="str">
        <f>IF(ISERROR(VLOOKUP(R99,SALIDAS!$AY$4:$BF$999,6,FALSE)),"",VLOOKUP(R99,SALIDAS!$AY$4:$BF$999,6,FALSE))</f>
        <v/>
      </c>
      <c r="U99" s="304" t="str">
        <f>IF(ISERROR(VLOOKUP(R99,SALIDAS!$AY$4:$BF$999,7,FALSE)),"",VLOOKUP(R99,SALIDAS!$AY$4:$BF$999,7,FALSE))</f>
        <v/>
      </c>
      <c r="V99" s="305" t="str">
        <f>IF(ISERROR(VLOOKUP(R99,SALIDAS!$AY$4:$BF$999,3,FALSE)),"",VLOOKUP(R99,SALIDAS!$AY$4:$BF$999,3,FALSE))</f>
        <v/>
      </c>
      <c r="W99" s="305" t="str">
        <f>IF(ISERROR(VLOOKUP(R99,SALIDAS!$AY$4:$BF$999,8,FALSE)),"",VLOOKUP(R99,SALIDAS!$AY$4:$BF$999,8,FALSE))</f>
        <v/>
      </c>
      <c r="X99" s="305" t="str">
        <f>IF(ISERROR(VLOOKUP(W99,CAMBIOS!$R$5:$S$51,2,FALSE)),"",VLOOKUP(W99,CAMBIOS!$R$5:$S$51,2,FALSE))</f>
        <v/>
      </c>
    </row>
    <row r="100" spans="16:24">
      <c r="P100" s="303"/>
    </row>
    <row r="101" spans="16:24">
      <c r="P101" s="303"/>
    </row>
  </sheetData>
  <sheetProtection sheet="1" objects="1" scenarios="1" selectLockedCells="1" selectUnlockedCells="1"/>
  <mergeCells count="9">
    <mergeCell ref="M1:N1"/>
    <mergeCell ref="B3:C3"/>
    <mergeCell ref="C1:E1"/>
    <mergeCell ref="G1:H1"/>
    <mergeCell ref="A92:N94"/>
    <mergeCell ref="T3:U3"/>
    <mergeCell ref="F3:L3"/>
    <mergeCell ref="M3:N3"/>
    <mergeCell ref="A91:N91"/>
  </mergeCells>
  <phoneticPr fontId="3" type="noConversion"/>
  <conditionalFormatting sqref="A5:N90">
    <cfRule type="expression" dxfId="58" priority="15" stopIfTrue="1">
      <formula>$A5=""</formula>
    </cfRule>
  </conditionalFormatting>
  <conditionalFormatting sqref="A6:N6">
    <cfRule type="expression" dxfId="57" priority="14" stopIfTrue="1">
      <formula>$A$5=""</formula>
    </cfRule>
  </conditionalFormatting>
  <conditionalFormatting sqref="E5:E90">
    <cfRule type="cellIs" dxfId="56" priority="1" stopIfTrue="1" operator="equal">
      <formula>X5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9" scale="57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11"/>
  </sheetPr>
  <dimension ref="A1:AW279"/>
  <sheetViews>
    <sheetView showGridLines="0" workbookViewId="0">
      <selection activeCell="F10" sqref="F10"/>
    </sheetView>
  </sheetViews>
  <sheetFormatPr baseColWidth="10" defaultColWidth="11.42578125" defaultRowHeight="12.75"/>
  <cols>
    <col min="1" max="1" width="1.7109375" customWidth="1"/>
    <col min="2" max="3" width="3.7109375" customWidth="1"/>
    <col min="4" max="4" width="6.5703125" customWidth="1"/>
    <col min="5" max="5" width="3.7109375" customWidth="1"/>
    <col min="6" max="6" width="8.7109375" style="149" customWidth="1"/>
    <col min="7" max="12" width="11.7109375" style="149" customWidth="1"/>
    <col min="13" max="13" width="22.7109375" style="149" customWidth="1"/>
    <col min="14" max="14" width="11.7109375" style="149" customWidth="1"/>
    <col min="15" max="15" width="5.85546875" style="149" customWidth="1"/>
    <col min="16" max="16" width="11.7109375" style="149" customWidth="1"/>
    <col min="17" max="17" width="1.7109375" style="149" customWidth="1"/>
    <col min="18" max="19" width="3.7109375" customWidth="1"/>
    <col min="20" max="20" width="6.5703125" customWidth="1"/>
    <col min="21" max="21" width="3.7109375" customWidth="1"/>
    <col min="22" max="22" width="8.7109375" style="149" customWidth="1"/>
    <col min="23" max="28" width="11.7109375" style="149" customWidth="1"/>
    <col min="29" max="29" width="22.7109375" style="149" customWidth="1"/>
    <col min="30" max="30" width="11.7109375" style="149" customWidth="1"/>
    <col min="31" max="31" width="5.85546875" style="149" customWidth="1"/>
    <col min="32" max="32" width="11.7109375" style="149" customWidth="1"/>
    <col min="33" max="33" width="1.7109375" style="149" customWidth="1"/>
    <col min="34" max="35" width="3.7109375" customWidth="1"/>
    <col min="36" max="36" width="6.5703125" customWidth="1"/>
    <col min="37" max="37" width="3.7109375" customWidth="1"/>
    <col min="38" max="38" width="8.7109375" style="149" customWidth="1"/>
    <col min="39" max="44" width="11.7109375" style="149" customWidth="1"/>
    <col min="45" max="45" width="22.7109375" style="149" customWidth="1"/>
    <col min="46" max="46" width="11.7109375" style="149" customWidth="1"/>
    <col min="47" max="47" width="5.85546875" style="149" customWidth="1"/>
    <col min="48" max="48" width="11.7109375" style="149" customWidth="1"/>
    <col min="49" max="49" width="1.7109375" customWidth="1"/>
  </cols>
  <sheetData>
    <row r="1" spans="2:49" ht="12.75" customHeight="1" thickBot="1"/>
    <row r="2" spans="2:49" ht="13.5" customHeight="1" thickBot="1">
      <c r="F2" s="161" t="s">
        <v>128</v>
      </c>
      <c r="G2" s="161" t="s">
        <v>129</v>
      </c>
      <c r="H2" s="161" t="s">
        <v>355</v>
      </c>
      <c r="I2" s="160"/>
      <c r="J2" s="160"/>
      <c r="K2" s="160"/>
      <c r="L2" s="160"/>
      <c r="M2" s="160"/>
      <c r="N2" s="160"/>
      <c r="O2" s="160"/>
      <c r="P2" s="160"/>
      <c r="Q2" s="160"/>
      <c r="V2" s="160"/>
      <c r="W2" s="160"/>
      <c r="AB2" s="160"/>
      <c r="AC2" s="160"/>
      <c r="AD2" s="160"/>
      <c r="AE2" s="160"/>
      <c r="AF2" s="160"/>
      <c r="AG2" s="160"/>
      <c r="AR2" s="160"/>
      <c r="AS2" s="160"/>
      <c r="AT2" s="160"/>
      <c r="AU2" s="160"/>
      <c r="AV2" s="160"/>
    </row>
    <row r="3" spans="2:49" ht="15.95" customHeight="1" thickBot="1">
      <c r="F3" s="421">
        <f>CALCULADORA!J22</f>
        <v>0.33333333333333331</v>
      </c>
      <c r="G3" s="421">
        <f>CALCULADORA!K22</f>
        <v>1.6666666666666667</v>
      </c>
      <c r="H3" s="421">
        <f>CALCULADORA!L22</f>
        <v>6.875</v>
      </c>
      <c r="I3" s="169"/>
      <c r="J3" s="169"/>
      <c r="V3" s="169"/>
      <c r="W3" s="169"/>
    </row>
    <row r="4" spans="2:49" ht="15.95" customHeight="1" thickBot="1"/>
    <row r="5" spans="2:49" ht="15.95" customHeight="1">
      <c r="B5" s="697" t="s">
        <v>112</v>
      </c>
      <c r="C5" s="698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698"/>
      <c r="P5" s="698"/>
      <c r="Q5" s="698"/>
      <c r="R5" s="698"/>
      <c r="S5" s="698"/>
      <c r="T5" s="698"/>
      <c r="U5" s="698"/>
      <c r="V5" s="698"/>
      <c r="W5" s="698"/>
      <c r="X5" s="698"/>
      <c r="Y5" s="698"/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9"/>
    </row>
    <row r="6" spans="2:49" ht="15.95" customHeight="1" thickBot="1">
      <c r="B6" s="700"/>
      <c r="C6" s="701"/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1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701"/>
      <c r="AR6" s="701"/>
      <c r="AS6" s="701"/>
      <c r="AT6" s="701"/>
      <c r="AU6" s="701"/>
      <c r="AV6" s="702"/>
      <c r="AW6" s="163"/>
    </row>
    <row r="7" spans="2:49" ht="15.95" customHeight="1" thickBot="1">
      <c r="B7" s="705" t="s">
        <v>53</v>
      </c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182"/>
      <c r="R7" s="705" t="s">
        <v>54</v>
      </c>
      <c r="S7" s="706"/>
      <c r="T7" s="706"/>
      <c r="U7" s="706"/>
      <c r="V7" s="706"/>
      <c r="W7" s="706"/>
      <c r="X7" s="706"/>
      <c r="Y7" s="706"/>
      <c r="Z7" s="706"/>
      <c r="AA7" s="706"/>
      <c r="AB7" s="706"/>
      <c r="AC7" s="706"/>
      <c r="AD7" s="706"/>
      <c r="AE7" s="706"/>
      <c r="AF7" s="707"/>
      <c r="AG7" s="182"/>
      <c r="AH7" s="705" t="s">
        <v>55</v>
      </c>
      <c r="AI7" s="706"/>
      <c r="AJ7" s="706"/>
      <c r="AK7" s="706"/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6"/>
      <c r="AW7" s="163"/>
    </row>
    <row r="8" spans="2:49" ht="15.95" customHeight="1" thickTop="1" thickBot="1">
      <c r="B8" s="337"/>
      <c r="C8" s="338"/>
      <c r="D8" s="338"/>
      <c r="E8" s="338"/>
      <c r="F8" s="338"/>
      <c r="G8" s="703" t="s">
        <v>211</v>
      </c>
      <c r="H8" s="704"/>
      <c r="I8" s="703" t="s">
        <v>212</v>
      </c>
      <c r="J8" s="704"/>
      <c r="K8" s="338"/>
      <c r="L8" s="338"/>
      <c r="M8" s="338"/>
      <c r="N8" s="338"/>
      <c r="O8" s="338"/>
      <c r="P8" s="339"/>
      <c r="Q8" s="182"/>
      <c r="R8" s="337"/>
      <c r="S8" s="338"/>
      <c r="T8" s="338"/>
      <c r="U8" s="338"/>
      <c r="V8" s="338"/>
      <c r="W8" s="703" t="s">
        <v>211</v>
      </c>
      <c r="X8" s="704"/>
      <c r="Y8" s="703" t="s">
        <v>212</v>
      </c>
      <c r="Z8" s="704"/>
      <c r="AA8" s="338"/>
      <c r="AB8" s="338"/>
      <c r="AC8" s="338"/>
      <c r="AD8" s="338"/>
      <c r="AE8" s="338"/>
      <c r="AF8" s="339"/>
      <c r="AG8" s="182"/>
      <c r="AH8" s="337"/>
      <c r="AI8" s="338"/>
      <c r="AJ8" s="338"/>
      <c r="AK8" s="338"/>
      <c r="AL8" s="338"/>
      <c r="AM8" s="703" t="s">
        <v>211</v>
      </c>
      <c r="AN8" s="704"/>
      <c r="AO8" s="703" t="s">
        <v>212</v>
      </c>
      <c r="AP8" s="704"/>
      <c r="AQ8" s="338"/>
      <c r="AR8" s="338"/>
      <c r="AS8" s="338"/>
      <c r="AT8" s="338"/>
      <c r="AU8" s="338"/>
      <c r="AV8" s="338"/>
      <c r="AW8" s="163"/>
    </row>
    <row r="9" spans="2:49" ht="15.95" customHeight="1" thickBot="1">
      <c r="B9" s="201">
        <f>IF(IF(ISNA(MODE(B10:B171)),"OK",MODE(B10:B171))=0,"OK",IF(ISNA(MODE(B10:B171)),"OK",MODE(B10:B171)))</f>
        <v>60</v>
      </c>
      <c r="C9" s="202" t="str">
        <f>IF(IF(ISNA(MODE(C10:C171)),"OK",MODE(C10:C171))=0,"OK",IF(ISNA(MODE(C10:C171)),"OK",MODE(C10:C171)))</f>
        <v>OK</v>
      </c>
      <c r="D9" s="202" t="str">
        <f>IF(IF(ISNA(MODE(D10:D171)),"OK",MODE(D10:D171))=0,"OK",IF(ISNA(MODE(D10:D171)),"OK",MODE(D10:D171)))</f>
        <v>OK</v>
      </c>
      <c r="E9" s="202" t="str">
        <f>IF(IF(ISNA(MODE(E10:E171)),"OK",MODE(E10:E171))=0,"OK",IF(ISNA(MODE(E10:E171)),"OK",MODE(E10:E171)))</f>
        <v>OK</v>
      </c>
      <c r="F9" s="411" t="str">
        <f>IF(ISNA(MODE(F10:F159)),"TURNO",MODE(F10:F159))</f>
        <v>TURNO</v>
      </c>
      <c r="G9" s="412" t="s">
        <v>213</v>
      </c>
      <c r="H9" s="412" t="s">
        <v>207</v>
      </c>
      <c r="I9" s="412" t="s">
        <v>213</v>
      </c>
      <c r="J9" s="412" t="s">
        <v>207</v>
      </c>
      <c r="K9" s="106" t="s">
        <v>122</v>
      </c>
      <c r="L9" s="106" t="s">
        <v>32</v>
      </c>
      <c r="M9" s="106" t="s">
        <v>16</v>
      </c>
      <c r="N9" s="317" t="s">
        <v>18</v>
      </c>
      <c r="O9" s="333" t="s">
        <v>190</v>
      </c>
      <c r="P9" s="413" t="s">
        <v>113</v>
      </c>
      <c r="Q9" s="414"/>
      <c r="R9" s="201">
        <f>IF(IF(ISNA(MODE(R10:R171)),"OK",MODE(R10:R171))=0,"OK",IF(ISNA(MODE(R10:R171)),"OK",MODE(R10:R171)))</f>
        <v>38</v>
      </c>
      <c r="S9" s="202" t="str">
        <f>IF(IF(ISNA(MODE(S10:S171)),"OK",MODE(S10:S171))=0,"OK",IF(ISNA(MODE(S10:S171)),"OK",MODE(S10:S171)))</f>
        <v>OK</v>
      </c>
      <c r="T9" s="202" t="str">
        <f>IF(IF(ISNA(MODE(T10:T171)),"OK",MODE(T10:T171))=0,"OK",IF(ISNA(MODE(T10:T171)),"OK",MODE(T10:T171)))</f>
        <v>OK</v>
      </c>
      <c r="U9" s="202" t="str">
        <f>IF(IF(ISNA(MODE(U10:U171)),"OK",MODE(U10:U171))=0,"OK",IF(ISNA(MODE(U10:U171)),"OK",MODE(U10:U171)))</f>
        <v>OK</v>
      </c>
      <c r="V9" s="411" t="str">
        <f>IF(ISNA(MODE(V10:V159)),"TURNO",MODE(V10:V159))</f>
        <v>TURNO</v>
      </c>
      <c r="W9" s="412" t="s">
        <v>213</v>
      </c>
      <c r="X9" s="412" t="s">
        <v>207</v>
      </c>
      <c r="Y9" s="412" t="s">
        <v>213</v>
      </c>
      <c r="Z9" s="412" t="s">
        <v>207</v>
      </c>
      <c r="AA9" s="106" t="s">
        <v>122</v>
      </c>
      <c r="AB9" s="106" t="s">
        <v>32</v>
      </c>
      <c r="AC9" s="106" t="s">
        <v>16</v>
      </c>
      <c r="AD9" s="317" t="s">
        <v>18</v>
      </c>
      <c r="AE9" s="333" t="s">
        <v>190</v>
      </c>
      <c r="AF9" s="413" t="s">
        <v>113</v>
      </c>
      <c r="AG9" s="414"/>
      <c r="AH9" s="201">
        <f>IF(IF(ISNA(MODE(AH10:AH171)),"OK",MODE(AH10:AH171))=0,"OK",IF(ISNA(MODE(AH10:AH171)),"OK",MODE(AH10:AH171)))</f>
        <v>12</v>
      </c>
      <c r="AI9" s="202" t="str">
        <f>IF(IF(ISNA(MODE(AI10:AI171)),"OK",MODE(AI10:AI171))=0,"OK",IF(ISNA(MODE(AI10:AI171)),"OK",MODE(AI10:AI171)))</f>
        <v>OK</v>
      </c>
      <c r="AJ9" s="202" t="str">
        <f>IF(IF(ISNA(MODE(AJ10:AJ171)),"OK",MODE(AJ10:AJ171))=0,"OK",IF(ISNA(MODE(AJ10:AJ171)),"OK",MODE(AJ10:AJ171)))</f>
        <v>OK</v>
      </c>
      <c r="AK9" s="202" t="str">
        <f>IF(IF(ISNA(MODE(AK10:AK171)),"OK",MODE(AK10:AK171))=0,"OK",IF(ISNA(MODE(AK10:AK171)),"OK",MODE(AK10:AK171)))</f>
        <v>OK</v>
      </c>
      <c r="AL9" s="411" t="str">
        <f>IF(ISNA(MODE(AL10:AL159)),"TURNO",MODE(AL10:AL159))</f>
        <v>TURNO</v>
      </c>
      <c r="AM9" s="412" t="s">
        <v>213</v>
      </c>
      <c r="AN9" s="412" t="s">
        <v>207</v>
      </c>
      <c r="AO9" s="412" t="s">
        <v>213</v>
      </c>
      <c r="AP9" s="412" t="s">
        <v>207</v>
      </c>
      <c r="AQ9" s="106" t="s">
        <v>122</v>
      </c>
      <c r="AR9" s="106" t="s">
        <v>32</v>
      </c>
      <c r="AS9" s="106" t="s">
        <v>16</v>
      </c>
      <c r="AT9" s="317" t="s">
        <v>18</v>
      </c>
      <c r="AU9" s="333" t="s">
        <v>190</v>
      </c>
      <c r="AV9" s="413" t="s">
        <v>113</v>
      </c>
    </row>
    <row r="10" spans="2:49" ht="15.95" customHeight="1">
      <c r="B10" s="408">
        <f t="shared" ref="B10:B41" si="0">IF(G10="","",RANK(G10,G$10:G$271,1))</f>
        <v>3</v>
      </c>
      <c r="C10" s="409">
        <f>IF(N10="","",IF(COUNTIF(B$10:B$271,B10)&gt;1,RANK(N10,N$10:N$271)/100,0))</f>
        <v>0</v>
      </c>
      <c r="D10" s="410">
        <f>IF(B10="","",B10+C10)</f>
        <v>3</v>
      </c>
      <c r="E10" s="409">
        <f t="shared" ref="E10:E41" si="1">IF(D10="","",RANK(D10,D$10:D$271,1))</f>
        <v>3</v>
      </c>
      <c r="F10" s="500">
        <v>1</v>
      </c>
      <c r="G10" s="501">
        <v>0.25694444444444442</v>
      </c>
      <c r="H10" s="502">
        <v>0.57986111111111105</v>
      </c>
      <c r="I10" s="502"/>
      <c r="J10" s="502"/>
      <c r="K10" s="501">
        <v>0.27083333333333331</v>
      </c>
      <c r="L10" s="329"/>
      <c r="M10" s="506" t="s">
        <v>34</v>
      </c>
      <c r="N10" s="172">
        <v>3308</v>
      </c>
      <c r="O10" s="310">
        <v>1</v>
      </c>
      <c r="P10" s="376">
        <f t="shared" ref="P10:P41" si="2">IF(I10="",IF(G10="","",IF(H10="","",(H10-G10))),IF(G10="","",IF(H10="","",(H10-G10)))+(J10-I10))</f>
        <v>0.32291666666666663</v>
      </c>
      <c r="Q10" s="401"/>
      <c r="R10" s="408">
        <f t="shared" ref="R10:R41" si="3">IF(W10="","",RANK(W10,W$10:W$271,1))</f>
        <v>16</v>
      </c>
      <c r="S10" s="409">
        <f>IF(AD10="","",IF(COUNTIF(R$10:R$271,R10)&gt;1,RANK(AD10,AD$10:AD$271)/100,0))</f>
        <v>0</v>
      </c>
      <c r="T10" s="410">
        <f t="shared" ref="T10:T73" si="4">IF(R10="","",R10+S10)</f>
        <v>16</v>
      </c>
      <c r="U10" s="409">
        <f t="shared" ref="U10:U41" si="5">IF(T10="","",RANK(T10,T$10:T$271,1))</f>
        <v>16</v>
      </c>
      <c r="V10" s="108">
        <v>1</v>
      </c>
      <c r="W10" s="109">
        <v>0.28472222222222227</v>
      </c>
      <c r="X10" s="200">
        <v>0.62847222222222221</v>
      </c>
      <c r="Y10" s="200"/>
      <c r="Z10" s="200"/>
      <c r="AA10" s="109">
        <v>0.29166666666666669</v>
      </c>
      <c r="AB10" s="109"/>
      <c r="AC10" s="511" t="s">
        <v>34</v>
      </c>
      <c r="AD10" s="172">
        <v>3308</v>
      </c>
      <c r="AE10" s="310">
        <v>1</v>
      </c>
      <c r="AF10" s="376">
        <f t="shared" ref="AF10:AF41" si="6">IF(Y10="",IF(W10="","",IF(X10="","",(X10-W10))),IF(W10="","",IF(X10="","",(X10-W10)))+(Z10-Y10))</f>
        <v>0.34374999999999994</v>
      </c>
      <c r="AG10" s="401"/>
      <c r="AH10" s="408">
        <f t="shared" ref="AH10:AH41" si="7">IF(AM10="","",RANK(AM10,AM$10:AM$271,1))</f>
        <v>7</v>
      </c>
      <c r="AI10" s="409">
        <f>IF(AT10="","",IF(COUNTIF(AH$10:AH$271,AH10)&gt;1,RANK(AT10,AT$10:AT$271)/100,0))</f>
        <v>0</v>
      </c>
      <c r="AJ10" s="410">
        <f t="shared" ref="AJ10:AJ73" si="8">IF(AH10="","",AH10+AI10)</f>
        <v>7</v>
      </c>
      <c r="AK10" s="409">
        <f t="shared" ref="AK10:AK41" si="9">IF(AJ10="","",RANK(AJ10,AJ$10:AJ$271,1))</f>
        <v>7</v>
      </c>
      <c r="AL10" s="107">
        <v>1</v>
      </c>
      <c r="AM10" s="109">
        <v>0.2986111111111111</v>
      </c>
      <c r="AN10" s="109">
        <v>0.64930555555555558</v>
      </c>
      <c r="AO10" s="109"/>
      <c r="AP10" s="109"/>
      <c r="AQ10" s="109">
        <v>0.30555555555555552</v>
      </c>
      <c r="AR10" s="109"/>
      <c r="AS10" s="513" t="s">
        <v>34</v>
      </c>
      <c r="AT10" s="172">
        <v>3308</v>
      </c>
      <c r="AU10" s="310">
        <v>1</v>
      </c>
      <c r="AV10" s="376">
        <f t="shared" ref="AV10:AV41" si="10">IF(AO10="",IF(AM10="","",IF(AN10="","",(AN10-AM10))),IF(AM10="","",IF(AN10="","",(AN10-AM10)))+(AP10-AO10))</f>
        <v>0.35069444444444448</v>
      </c>
    </row>
    <row r="11" spans="2:49" ht="15.95" customHeight="1">
      <c r="B11" s="176">
        <f t="shared" si="0"/>
        <v>46</v>
      </c>
      <c r="C11" s="177">
        <f t="shared" ref="C11:C42" si="11">IF(F11="","",IF(COUNTIF(B$10:B$271,B11)&gt;1,RANK(N11,N$10:N$271)/100,0))</f>
        <v>0</v>
      </c>
      <c r="D11" s="178">
        <f>IF(B11="","",B11+C11)</f>
        <v>46</v>
      </c>
      <c r="E11" s="177">
        <f t="shared" si="1"/>
        <v>46</v>
      </c>
      <c r="F11" s="111">
        <v>2</v>
      </c>
      <c r="G11" s="113">
        <v>0.5625</v>
      </c>
      <c r="H11" s="196">
        <v>0.90972222222222221</v>
      </c>
      <c r="I11" s="196"/>
      <c r="J11" s="196"/>
      <c r="K11" s="113">
        <v>0.56944444444444442</v>
      </c>
      <c r="L11" s="330"/>
      <c r="M11" s="506" t="s">
        <v>34</v>
      </c>
      <c r="N11" s="172">
        <v>3308</v>
      </c>
      <c r="O11" s="310">
        <v>1</v>
      </c>
      <c r="P11" s="376">
        <f t="shared" si="2"/>
        <v>0.34722222222222221</v>
      </c>
      <c r="Q11" s="401"/>
      <c r="R11" s="176">
        <f t="shared" si="3"/>
        <v>42</v>
      </c>
      <c r="S11" s="177">
        <f t="shared" ref="S11:S42" si="12">IF(V11="","",IF(COUNTIF(R$10:R$271,R11)&gt;1,RANK(AD11,AD$10:AD$271)/100,0))</f>
        <v>0.11</v>
      </c>
      <c r="T11" s="178">
        <f t="shared" si="4"/>
        <v>42.11</v>
      </c>
      <c r="U11" s="177">
        <f t="shared" si="5"/>
        <v>42</v>
      </c>
      <c r="V11" s="112">
        <v>2</v>
      </c>
      <c r="W11" s="113">
        <v>0.61111111111111116</v>
      </c>
      <c r="X11" s="196">
        <v>0.96458333333333335</v>
      </c>
      <c r="Y11" s="200"/>
      <c r="Z11" s="200"/>
      <c r="AA11" s="113">
        <v>0.625</v>
      </c>
      <c r="AB11" s="328"/>
      <c r="AC11" s="512" t="s">
        <v>34</v>
      </c>
      <c r="AD11" s="172">
        <v>3308</v>
      </c>
      <c r="AE11" s="310">
        <v>1</v>
      </c>
      <c r="AF11" s="376">
        <f t="shared" si="6"/>
        <v>0.35347222222222219</v>
      </c>
      <c r="AG11" s="401"/>
      <c r="AH11" s="176">
        <f t="shared" si="7"/>
        <v>28</v>
      </c>
      <c r="AI11" s="177">
        <f t="shared" ref="AI11:AI42" si="13">IF(AL11="","",IF(COUNTIF(AH$10:AH$271,AH11)&gt;1,RANK(AT11,AT$10:AT$271)/100,0))</f>
        <v>0</v>
      </c>
      <c r="AJ11" s="178">
        <f t="shared" si="8"/>
        <v>28</v>
      </c>
      <c r="AK11" s="177">
        <f t="shared" si="9"/>
        <v>28</v>
      </c>
      <c r="AL11" s="111">
        <v>2</v>
      </c>
      <c r="AM11" s="113">
        <v>0.63194444444444453</v>
      </c>
      <c r="AN11" s="113">
        <v>0.97986111111111107</v>
      </c>
      <c r="AO11" s="109"/>
      <c r="AP11" s="109"/>
      <c r="AQ11" s="113">
        <v>0.59861111111111109</v>
      </c>
      <c r="AR11" s="113"/>
      <c r="AS11" s="514" t="s">
        <v>34</v>
      </c>
      <c r="AT11" s="172">
        <v>3308</v>
      </c>
      <c r="AU11" s="310">
        <v>1</v>
      </c>
      <c r="AV11" s="376">
        <f t="shared" si="10"/>
        <v>0.34791666666666654</v>
      </c>
    </row>
    <row r="12" spans="2:49" ht="15.95" customHeight="1">
      <c r="B12" s="176">
        <f t="shared" si="0"/>
        <v>42</v>
      </c>
      <c r="C12" s="177">
        <f t="shared" si="11"/>
        <v>0</v>
      </c>
      <c r="D12" s="178">
        <f t="shared" ref="D12:D75" si="14">IF(B12="","",B12+C12)</f>
        <v>42</v>
      </c>
      <c r="E12" s="177">
        <f t="shared" si="1"/>
        <v>42</v>
      </c>
      <c r="F12" s="111">
        <v>3</v>
      </c>
      <c r="G12" s="113">
        <v>0.33333333333333331</v>
      </c>
      <c r="H12" s="196">
        <v>0.625</v>
      </c>
      <c r="I12" s="196"/>
      <c r="J12" s="196"/>
      <c r="K12" s="113">
        <v>0.3430555555555555</v>
      </c>
      <c r="L12" s="330"/>
      <c r="M12" s="506" t="s">
        <v>34</v>
      </c>
      <c r="N12" s="172">
        <v>2368</v>
      </c>
      <c r="O12" s="310">
        <v>1</v>
      </c>
      <c r="P12" s="376">
        <f t="shared" si="2"/>
        <v>0.29166666666666669</v>
      </c>
      <c r="Q12" s="401"/>
      <c r="R12" s="176">
        <f t="shared" si="3"/>
        <v>23</v>
      </c>
      <c r="S12" s="177">
        <f t="shared" si="12"/>
        <v>0.13</v>
      </c>
      <c r="T12" s="178">
        <f t="shared" si="4"/>
        <v>23.13</v>
      </c>
      <c r="U12" s="177">
        <f t="shared" si="5"/>
        <v>24</v>
      </c>
      <c r="V12" s="112">
        <v>3</v>
      </c>
      <c r="W12" s="113">
        <v>0.2986111111111111</v>
      </c>
      <c r="X12" s="196">
        <v>0.64236111111111105</v>
      </c>
      <c r="Y12" s="200"/>
      <c r="Z12" s="200"/>
      <c r="AA12" s="113">
        <v>0.30555555555555552</v>
      </c>
      <c r="AB12" s="328"/>
      <c r="AC12" s="512" t="s">
        <v>34</v>
      </c>
      <c r="AD12" s="172">
        <v>3283</v>
      </c>
      <c r="AE12" s="310">
        <v>1</v>
      </c>
      <c r="AF12" s="376">
        <f t="shared" si="6"/>
        <v>0.34374999999999994</v>
      </c>
      <c r="AG12" s="401"/>
      <c r="AH12" s="176">
        <f t="shared" si="7"/>
        <v>12</v>
      </c>
      <c r="AI12" s="177">
        <f t="shared" si="13"/>
        <v>0.05</v>
      </c>
      <c r="AJ12" s="178">
        <f t="shared" si="8"/>
        <v>12.05</v>
      </c>
      <c r="AK12" s="177">
        <f t="shared" si="9"/>
        <v>12</v>
      </c>
      <c r="AL12" s="111">
        <v>3</v>
      </c>
      <c r="AM12" s="113">
        <v>0.3263888888888889</v>
      </c>
      <c r="AN12" s="113">
        <v>0.62847222222222221</v>
      </c>
      <c r="AO12" s="109"/>
      <c r="AP12" s="109"/>
      <c r="AQ12" s="113">
        <v>0.33333333333333331</v>
      </c>
      <c r="AR12" s="113"/>
      <c r="AS12" s="514" t="s">
        <v>34</v>
      </c>
      <c r="AT12" s="172">
        <v>3310</v>
      </c>
      <c r="AU12" s="310">
        <v>1</v>
      </c>
      <c r="AV12" s="376">
        <f t="shared" si="10"/>
        <v>0.30208333333333331</v>
      </c>
    </row>
    <row r="13" spans="2:49" ht="15.95" customHeight="1">
      <c r="B13" s="176">
        <f t="shared" si="0"/>
        <v>67</v>
      </c>
      <c r="C13" s="177">
        <f t="shared" si="11"/>
        <v>0.45</v>
      </c>
      <c r="D13" s="178">
        <f t="shared" si="14"/>
        <v>67.45</v>
      </c>
      <c r="E13" s="177">
        <f t="shared" si="1"/>
        <v>68</v>
      </c>
      <c r="F13" s="111">
        <v>4</v>
      </c>
      <c r="G13" s="113">
        <v>0.60763888888888895</v>
      </c>
      <c r="H13" s="196">
        <v>0.98402777777777772</v>
      </c>
      <c r="I13" s="196"/>
      <c r="J13" s="196"/>
      <c r="K13" s="113">
        <v>0.61458333333333337</v>
      </c>
      <c r="L13" s="330"/>
      <c r="M13" s="506" t="s">
        <v>34</v>
      </c>
      <c r="N13" s="172">
        <v>2368</v>
      </c>
      <c r="O13" s="310">
        <v>1</v>
      </c>
      <c r="P13" s="376">
        <f t="shared" si="2"/>
        <v>0.37638888888888877</v>
      </c>
      <c r="Q13" s="401"/>
      <c r="R13" s="176">
        <f t="shared" si="3"/>
        <v>25</v>
      </c>
      <c r="S13" s="177">
        <f t="shared" si="12"/>
        <v>0</v>
      </c>
      <c r="T13" s="178">
        <f t="shared" si="4"/>
        <v>25</v>
      </c>
      <c r="U13" s="177">
        <f t="shared" si="5"/>
        <v>25</v>
      </c>
      <c r="V13" s="112">
        <v>5</v>
      </c>
      <c r="W13" s="113">
        <v>0.30208333333333337</v>
      </c>
      <c r="X13" s="196">
        <v>0.64930555555555558</v>
      </c>
      <c r="Y13" s="200"/>
      <c r="Z13" s="200"/>
      <c r="AA13" s="113">
        <v>0.30902777777777779</v>
      </c>
      <c r="AB13" s="328"/>
      <c r="AC13" s="512" t="s">
        <v>34</v>
      </c>
      <c r="AD13" s="172">
        <v>3310</v>
      </c>
      <c r="AE13" s="310">
        <v>1</v>
      </c>
      <c r="AF13" s="376">
        <f t="shared" si="6"/>
        <v>0.34722222222222221</v>
      </c>
      <c r="AG13" s="401"/>
      <c r="AH13" s="176">
        <f t="shared" si="7"/>
        <v>23</v>
      </c>
      <c r="AI13" s="177">
        <f t="shared" si="13"/>
        <v>0</v>
      </c>
      <c r="AJ13" s="178">
        <f t="shared" si="8"/>
        <v>23</v>
      </c>
      <c r="AK13" s="177">
        <f t="shared" si="9"/>
        <v>23</v>
      </c>
      <c r="AL13" s="111">
        <v>4</v>
      </c>
      <c r="AM13" s="113">
        <v>0.61111111111111116</v>
      </c>
      <c r="AN13" s="113">
        <v>0.96527777777777779</v>
      </c>
      <c r="AO13" s="109"/>
      <c r="AP13" s="109"/>
      <c r="AQ13" s="113">
        <v>0.61944444444444446</v>
      </c>
      <c r="AR13" s="113"/>
      <c r="AS13" s="514" t="s">
        <v>34</v>
      </c>
      <c r="AT13" s="172">
        <v>3310</v>
      </c>
      <c r="AU13" s="310">
        <v>1</v>
      </c>
      <c r="AV13" s="376">
        <f t="shared" si="10"/>
        <v>0.35416666666666663</v>
      </c>
    </row>
    <row r="14" spans="2:49" ht="15.95" customHeight="1">
      <c r="B14" s="176">
        <f t="shared" si="0"/>
        <v>37</v>
      </c>
      <c r="C14" s="177">
        <f t="shared" si="11"/>
        <v>0</v>
      </c>
      <c r="D14" s="178">
        <f t="shared" si="14"/>
        <v>37</v>
      </c>
      <c r="E14" s="177">
        <f t="shared" si="1"/>
        <v>37</v>
      </c>
      <c r="F14" s="111">
        <v>5</v>
      </c>
      <c r="G14" s="113">
        <v>0.30208333333333337</v>
      </c>
      <c r="H14" s="196">
        <v>0.60902777777777772</v>
      </c>
      <c r="I14" s="196"/>
      <c r="J14" s="196"/>
      <c r="K14" s="113">
        <v>0.3125</v>
      </c>
      <c r="L14" s="330"/>
      <c r="M14" s="506" t="s">
        <v>34</v>
      </c>
      <c r="N14" s="172">
        <v>3310</v>
      </c>
      <c r="O14" s="310">
        <v>1</v>
      </c>
      <c r="P14" s="376">
        <f t="shared" si="2"/>
        <v>0.30694444444444435</v>
      </c>
      <c r="Q14" s="401"/>
      <c r="R14" s="176">
        <f t="shared" si="3"/>
        <v>50</v>
      </c>
      <c r="S14" s="177">
        <f t="shared" si="12"/>
        <v>0</v>
      </c>
      <c r="T14" s="178">
        <f t="shared" si="4"/>
        <v>50</v>
      </c>
      <c r="U14" s="177">
        <f t="shared" si="5"/>
        <v>50</v>
      </c>
      <c r="V14" s="112">
        <v>6</v>
      </c>
      <c r="W14" s="113">
        <v>0.63194444444444453</v>
      </c>
      <c r="X14" s="196">
        <v>0.98680555555555549</v>
      </c>
      <c r="Y14" s="200"/>
      <c r="Z14" s="200"/>
      <c r="AA14" s="113">
        <v>0.64583333333333337</v>
      </c>
      <c r="AB14" s="328"/>
      <c r="AC14" s="512" t="s">
        <v>34</v>
      </c>
      <c r="AD14" s="172">
        <v>3310</v>
      </c>
      <c r="AE14" s="310">
        <v>1</v>
      </c>
      <c r="AF14" s="376">
        <f t="shared" si="6"/>
        <v>0.35486111111111096</v>
      </c>
      <c r="AG14" s="401"/>
      <c r="AH14" s="176">
        <f t="shared" si="7"/>
        <v>11</v>
      </c>
      <c r="AI14" s="177">
        <f t="shared" si="13"/>
        <v>0</v>
      </c>
      <c r="AJ14" s="178">
        <f t="shared" si="8"/>
        <v>11</v>
      </c>
      <c r="AK14" s="177">
        <f t="shared" si="9"/>
        <v>11</v>
      </c>
      <c r="AL14" s="111">
        <v>11</v>
      </c>
      <c r="AM14" s="113">
        <v>0.32361111111111113</v>
      </c>
      <c r="AN14" s="113">
        <v>0.62291666666666656</v>
      </c>
      <c r="AO14" s="109"/>
      <c r="AP14" s="109"/>
      <c r="AQ14" s="113">
        <v>0.33333333333333331</v>
      </c>
      <c r="AR14" s="113"/>
      <c r="AS14" s="514" t="s">
        <v>35</v>
      </c>
      <c r="AT14" s="172">
        <v>2376</v>
      </c>
      <c r="AU14" s="310">
        <v>4</v>
      </c>
      <c r="AV14" s="376">
        <f t="shared" si="10"/>
        <v>0.29930555555555544</v>
      </c>
    </row>
    <row r="15" spans="2:49" ht="15.95" customHeight="1">
      <c r="B15" s="176">
        <f t="shared" si="0"/>
        <v>55</v>
      </c>
      <c r="C15" s="177">
        <f t="shared" si="11"/>
        <v>0</v>
      </c>
      <c r="D15" s="178">
        <f t="shared" si="14"/>
        <v>55</v>
      </c>
      <c r="E15" s="177">
        <f t="shared" si="1"/>
        <v>55</v>
      </c>
      <c r="F15" s="111">
        <v>6</v>
      </c>
      <c r="G15" s="113">
        <v>0.59166666666666667</v>
      </c>
      <c r="H15" s="196">
        <v>0.97222222222222221</v>
      </c>
      <c r="I15" s="196"/>
      <c r="J15" s="196"/>
      <c r="K15" s="113">
        <v>0.59861111111111109</v>
      </c>
      <c r="L15" s="330"/>
      <c r="M15" s="506" t="s">
        <v>34</v>
      </c>
      <c r="N15" s="172">
        <v>3310</v>
      </c>
      <c r="O15" s="310">
        <v>1</v>
      </c>
      <c r="P15" s="376">
        <f t="shared" si="2"/>
        <v>0.38055555555555554</v>
      </c>
      <c r="Q15" s="401"/>
      <c r="R15" s="176">
        <f t="shared" si="3"/>
        <v>14</v>
      </c>
      <c r="S15" s="177">
        <f t="shared" si="12"/>
        <v>0.42</v>
      </c>
      <c r="T15" s="178">
        <f t="shared" si="4"/>
        <v>14.42</v>
      </c>
      <c r="U15" s="177">
        <f t="shared" si="5"/>
        <v>15</v>
      </c>
      <c r="V15" s="112">
        <v>11</v>
      </c>
      <c r="W15" s="113">
        <v>0.28402777777777782</v>
      </c>
      <c r="X15" s="196">
        <v>0.625</v>
      </c>
      <c r="Y15" s="200"/>
      <c r="Z15" s="200"/>
      <c r="AA15" s="113">
        <v>0.29166666666666669</v>
      </c>
      <c r="AB15" s="328"/>
      <c r="AC15" s="512" t="s">
        <v>35</v>
      </c>
      <c r="AD15" s="172">
        <v>1984</v>
      </c>
      <c r="AE15" s="310">
        <v>4</v>
      </c>
      <c r="AF15" s="376">
        <f t="shared" si="6"/>
        <v>0.34097222222222218</v>
      </c>
      <c r="AG15" s="401"/>
      <c r="AH15" s="176">
        <f t="shared" si="7"/>
        <v>19</v>
      </c>
      <c r="AI15" s="177">
        <f t="shared" si="13"/>
        <v>0</v>
      </c>
      <c r="AJ15" s="178">
        <f t="shared" si="8"/>
        <v>19</v>
      </c>
      <c r="AK15" s="177">
        <f t="shared" si="9"/>
        <v>19</v>
      </c>
      <c r="AL15" s="111">
        <v>12</v>
      </c>
      <c r="AM15" s="113">
        <v>0.60555555555555551</v>
      </c>
      <c r="AN15" s="113">
        <v>0.98680555555555549</v>
      </c>
      <c r="AO15" s="109"/>
      <c r="AP15" s="109"/>
      <c r="AQ15" s="113">
        <v>0.61250000000000004</v>
      </c>
      <c r="AR15" s="113"/>
      <c r="AS15" s="514" t="s">
        <v>35</v>
      </c>
      <c r="AT15" s="172">
        <v>2376</v>
      </c>
      <c r="AU15" s="310">
        <v>4</v>
      </c>
      <c r="AV15" s="376">
        <f t="shared" si="10"/>
        <v>0.38124999999999998</v>
      </c>
    </row>
    <row r="16" spans="2:49" ht="15.95" customHeight="1">
      <c r="B16" s="176">
        <f t="shared" si="0"/>
        <v>25</v>
      </c>
      <c r="C16" s="177">
        <f t="shared" si="11"/>
        <v>0</v>
      </c>
      <c r="D16" s="178">
        <f t="shared" si="14"/>
        <v>25</v>
      </c>
      <c r="E16" s="177">
        <f t="shared" si="1"/>
        <v>25</v>
      </c>
      <c r="F16" s="111">
        <v>7</v>
      </c>
      <c r="G16" s="113">
        <v>0.29166666666666663</v>
      </c>
      <c r="H16" s="196">
        <v>0.61458333333333326</v>
      </c>
      <c r="I16" s="196"/>
      <c r="J16" s="196"/>
      <c r="K16" s="113">
        <v>0.30555555555555552</v>
      </c>
      <c r="L16" s="330"/>
      <c r="M16" s="506" t="s">
        <v>34</v>
      </c>
      <c r="N16" s="172">
        <v>3283</v>
      </c>
      <c r="O16" s="310">
        <v>1</v>
      </c>
      <c r="P16" s="376">
        <f t="shared" si="2"/>
        <v>0.32291666666666663</v>
      </c>
      <c r="Q16" s="401"/>
      <c r="R16" s="176">
        <f t="shared" si="3"/>
        <v>38</v>
      </c>
      <c r="S16" s="177">
        <f t="shared" si="12"/>
        <v>0.42</v>
      </c>
      <c r="T16" s="178">
        <f t="shared" si="4"/>
        <v>38.42</v>
      </c>
      <c r="U16" s="177">
        <f t="shared" si="5"/>
        <v>40</v>
      </c>
      <c r="V16" s="112">
        <v>12</v>
      </c>
      <c r="W16" s="113">
        <v>0.60763888888888895</v>
      </c>
      <c r="X16" s="196">
        <v>0.96527777777777779</v>
      </c>
      <c r="Y16" s="200"/>
      <c r="Z16" s="200"/>
      <c r="AA16" s="113">
        <v>0.625</v>
      </c>
      <c r="AB16" s="328"/>
      <c r="AC16" s="512" t="s">
        <v>35</v>
      </c>
      <c r="AD16" s="172">
        <v>1984</v>
      </c>
      <c r="AE16" s="310">
        <v>4</v>
      </c>
      <c r="AF16" s="376">
        <f t="shared" si="6"/>
        <v>0.35763888888888884</v>
      </c>
      <c r="AG16" s="401"/>
      <c r="AH16" s="176">
        <f t="shared" si="7"/>
        <v>2</v>
      </c>
      <c r="AI16" s="177">
        <f t="shared" si="13"/>
        <v>0</v>
      </c>
      <c r="AJ16" s="178">
        <f t="shared" si="8"/>
        <v>2</v>
      </c>
      <c r="AK16" s="177">
        <f t="shared" si="9"/>
        <v>2</v>
      </c>
      <c r="AL16" s="111">
        <v>15</v>
      </c>
      <c r="AM16" s="113">
        <v>0.24305555555555558</v>
      </c>
      <c r="AN16" s="113">
        <v>0.625</v>
      </c>
      <c r="AO16" s="109"/>
      <c r="AP16" s="109"/>
      <c r="AQ16" s="113">
        <v>0.25</v>
      </c>
      <c r="AR16" s="113"/>
      <c r="AS16" s="514" t="s">
        <v>107</v>
      </c>
      <c r="AT16" s="172">
        <v>3281</v>
      </c>
      <c r="AU16" s="310">
        <v>5</v>
      </c>
      <c r="AV16" s="376">
        <f t="shared" si="10"/>
        <v>0.38194444444444442</v>
      </c>
    </row>
    <row r="17" spans="2:48" ht="15.95" customHeight="1">
      <c r="B17" s="176">
        <f t="shared" si="0"/>
        <v>56</v>
      </c>
      <c r="C17" s="177">
        <f t="shared" si="11"/>
        <v>0</v>
      </c>
      <c r="D17" s="178">
        <f t="shared" si="14"/>
        <v>56</v>
      </c>
      <c r="E17" s="177">
        <f t="shared" si="1"/>
        <v>56</v>
      </c>
      <c r="F17" s="111">
        <v>8</v>
      </c>
      <c r="G17" s="113">
        <v>0.59722222222222221</v>
      </c>
      <c r="H17" s="196">
        <v>0.97916666666666663</v>
      </c>
      <c r="I17" s="196"/>
      <c r="J17" s="196"/>
      <c r="K17" s="113">
        <v>0.60416666666666663</v>
      </c>
      <c r="L17" s="330"/>
      <c r="M17" s="506" t="s">
        <v>34</v>
      </c>
      <c r="N17" s="172">
        <v>3283</v>
      </c>
      <c r="O17" s="310">
        <v>1</v>
      </c>
      <c r="P17" s="376">
        <f t="shared" si="2"/>
        <v>0.38194444444444442</v>
      </c>
      <c r="Q17" s="401"/>
      <c r="R17" s="176">
        <f t="shared" si="3"/>
        <v>12</v>
      </c>
      <c r="S17" s="177">
        <f t="shared" si="12"/>
        <v>0</v>
      </c>
      <c r="T17" s="178">
        <f t="shared" si="4"/>
        <v>12</v>
      </c>
      <c r="U17" s="177">
        <f t="shared" si="5"/>
        <v>12</v>
      </c>
      <c r="V17" s="112">
        <v>13</v>
      </c>
      <c r="W17" s="113">
        <v>0.2819444444444445</v>
      </c>
      <c r="X17" s="196">
        <v>0.62152777777777768</v>
      </c>
      <c r="Y17" s="200"/>
      <c r="Z17" s="200"/>
      <c r="AA17" s="113">
        <v>0.29166666666666669</v>
      </c>
      <c r="AB17" s="328"/>
      <c r="AC17" s="512" t="s">
        <v>35</v>
      </c>
      <c r="AD17" s="172">
        <v>1988</v>
      </c>
      <c r="AE17" s="310">
        <v>4</v>
      </c>
      <c r="AF17" s="376">
        <f t="shared" si="6"/>
        <v>0.33958333333333318</v>
      </c>
      <c r="AG17" s="401"/>
      <c r="AH17" s="176">
        <f t="shared" si="7"/>
        <v>20</v>
      </c>
      <c r="AI17" s="177">
        <f t="shared" si="13"/>
        <v>0.09</v>
      </c>
      <c r="AJ17" s="178">
        <f t="shared" si="8"/>
        <v>20.09</v>
      </c>
      <c r="AK17" s="177">
        <f t="shared" si="9"/>
        <v>20</v>
      </c>
      <c r="AL17" s="111">
        <v>16</v>
      </c>
      <c r="AM17" s="113">
        <v>0.60763888888888895</v>
      </c>
      <c r="AN17" s="113">
        <v>0.96458333333333335</v>
      </c>
      <c r="AO17" s="109"/>
      <c r="AP17" s="109"/>
      <c r="AQ17" s="113">
        <v>0.61458333333333337</v>
      </c>
      <c r="AR17" s="113"/>
      <c r="AS17" s="514" t="s">
        <v>33</v>
      </c>
      <c r="AT17" s="172">
        <v>3281</v>
      </c>
      <c r="AU17" s="310">
        <v>5</v>
      </c>
      <c r="AV17" s="376">
        <f t="shared" si="10"/>
        <v>0.3569444444444444</v>
      </c>
    </row>
    <row r="18" spans="2:48" ht="15.95" customHeight="1">
      <c r="B18" s="176">
        <f t="shared" si="0"/>
        <v>36</v>
      </c>
      <c r="C18" s="177">
        <f t="shared" si="11"/>
        <v>0</v>
      </c>
      <c r="D18" s="178">
        <f t="shared" si="14"/>
        <v>36</v>
      </c>
      <c r="E18" s="177">
        <f t="shared" si="1"/>
        <v>36</v>
      </c>
      <c r="F18" s="111">
        <v>9</v>
      </c>
      <c r="G18" s="113">
        <v>0.29861111111111116</v>
      </c>
      <c r="H18" s="196">
        <v>0.59791666666666665</v>
      </c>
      <c r="I18" s="196"/>
      <c r="J18" s="196"/>
      <c r="K18" s="113">
        <v>0.30972222222222223</v>
      </c>
      <c r="L18" s="330"/>
      <c r="M18" s="506" t="s">
        <v>34</v>
      </c>
      <c r="N18" s="172">
        <v>2374</v>
      </c>
      <c r="O18" s="310">
        <v>1</v>
      </c>
      <c r="P18" s="376">
        <f t="shared" si="2"/>
        <v>0.29930555555555549</v>
      </c>
      <c r="Q18" s="401"/>
      <c r="R18" s="176">
        <f t="shared" si="3"/>
        <v>36</v>
      </c>
      <c r="S18" s="177">
        <f t="shared" si="12"/>
        <v>0.38</v>
      </c>
      <c r="T18" s="178">
        <f t="shared" si="4"/>
        <v>36.380000000000003</v>
      </c>
      <c r="U18" s="177">
        <f t="shared" si="5"/>
        <v>37</v>
      </c>
      <c r="V18" s="112">
        <v>14</v>
      </c>
      <c r="W18" s="113">
        <v>0.60416666666666663</v>
      </c>
      <c r="X18" s="196">
        <v>0.98680555555555549</v>
      </c>
      <c r="Y18" s="200"/>
      <c r="Z18" s="200"/>
      <c r="AA18" s="113">
        <v>0.625</v>
      </c>
      <c r="AB18" s="328"/>
      <c r="AC18" s="512" t="s">
        <v>35</v>
      </c>
      <c r="AD18" s="172">
        <v>1988</v>
      </c>
      <c r="AE18" s="310">
        <v>4</v>
      </c>
      <c r="AF18" s="376">
        <f t="shared" si="6"/>
        <v>0.38263888888888886</v>
      </c>
      <c r="AG18" s="401"/>
      <c r="AH18" s="176">
        <f t="shared" si="7"/>
        <v>9</v>
      </c>
      <c r="AI18" s="177">
        <f t="shared" si="13"/>
        <v>0</v>
      </c>
      <c r="AJ18" s="178">
        <f t="shared" si="8"/>
        <v>9</v>
      </c>
      <c r="AK18" s="177">
        <f t="shared" si="9"/>
        <v>9</v>
      </c>
      <c r="AL18" s="111">
        <v>19</v>
      </c>
      <c r="AM18" s="113">
        <v>0.3041666666666667</v>
      </c>
      <c r="AN18" s="113">
        <v>0.625</v>
      </c>
      <c r="AO18" s="109"/>
      <c r="AP18" s="109"/>
      <c r="AQ18" s="113">
        <v>0.3125</v>
      </c>
      <c r="AR18" s="113"/>
      <c r="AS18" s="514" t="s">
        <v>33</v>
      </c>
      <c r="AT18" s="172">
        <v>3277</v>
      </c>
      <c r="AU18" s="310">
        <v>5</v>
      </c>
      <c r="AV18" s="376">
        <f t="shared" si="10"/>
        <v>0.3208333333333333</v>
      </c>
    </row>
    <row r="19" spans="2:48" ht="15.95" customHeight="1">
      <c r="B19" s="176">
        <f t="shared" si="0"/>
        <v>50</v>
      </c>
      <c r="C19" s="177">
        <f t="shared" si="11"/>
        <v>0</v>
      </c>
      <c r="D19" s="178">
        <f t="shared" si="14"/>
        <v>50</v>
      </c>
      <c r="E19" s="177">
        <f t="shared" si="1"/>
        <v>50</v>
      </c>
      <c r="F19" s="111">
        <v>10</v>
      </c>
      <c r="G19" s="113">
        <v>0.5805555555555556</v>
      </c>
      <c r="H19" s="196">
        <v>0.96527777777777779</v>
      </c>
      <c r="I19" s="196"/>
      <c r="J19" s="196"/>
      <c r="K19" s="113">
        <v>0.58750000000000002</v>
      </c>
      <c r="L19" s="330"/>
      <c r="M19" s="506" t="s">
        <v>34</v>
      </c>
      <c r="N19" s="172">
        <v>2374</v>
      </c>
      <c r="O19" s="310">
        <v>1</v>
      </c>
      <c r="P19" s="376">
        <f t="shared" si="2"/>
        <v>0.38472222222222219</v>
      </c>
      <c r="Q19" s="401"/>
      <c r="R19" s="176">
        <f t="shared" si="3"/>
        <v>8</v>
      </c>
      <c r="S19" s="177">
        <f t="shared" si="12"/>
        <v>0.14000000000000001</v>
      </c>
      <c r="T19" s="178">
        <f t="shared" si="4"/>
        <v>8.14</v>
      </c>
      <c r="U19" s="177">
        <f t="shared" si="5"/>
        <v>8</v>
      </c>
      <c r="V19" s="112">
        <v>15</v>
      </c>
      <c r="W19" s="113">
        <v>0.28125</v>
      </c>
      <c r="X19" s="196">
        <v>0.625</v>
      </c>
      <c r="Y19" s="200"/>
      <c r="Z19" s="200"/>
      <c r="AA19" s="113">
        <v>0.29166666666666669</v>
      </c>
      <c r="AB19" s="328"/>
      <c r="AC19" s="512" t="s">
        <v>33</v>
      </c>
      <c r="AD19" s="172">
        <v>3281</v>
      </c>
      <c r="AE19" s="310">
        <v>5</v>
      </c>
      <c r="AF19" s="376">
        <f t="shared" si="6"/>
        <v>0.34375</v>
      </c>
      <c r="AG19" s="401"/>
      <c r="AH19" s="176">
        <f t="shared" si="7"/>
        <v>20</v>
      </c>
      <c r="AI19" s="177">
        <f t="shared" si="13"/>
        <v>0.11</v>
      </c>
      <c r="AJ19" s="178">
        <f t="shared" si="8"/>
        <v>20.11</v>
      </c>
      <c r="AK19" s="177">
        <f t="shared" si="9"/>
        <v>21</v>
      </c>
      <c r="AL19" s="111">
        <v>20</v>
      </c>
      <c r="AM19" s="113">
        <v>0.60763888888888895</v>
      </c>
      <c r="AN19" s="113">
        <v>0.98819444444444438</v>
      </c>
      <c r="AO19" s="109"/>
      <c r="AP19" s="109"/>
      <c r="AQ19" s="113">
        <v>0.61458333333333337</v>
      </c>
      <c r="AR19" s="113"/>
      <c r="AS19" s="514" t="s">
        <v>33</v>
      </c>
      <c r="AT19" s="172">
        <v>3277</v>
      </c>
      <c r="AU19" s="310">
        <v>5</v>
      </c>
      <c r="AV19" s="376">
        <f t="shared" si="10"/>
        <v>0.38055555555555542</v>
      </c>
    </row>
    <row r="20" spans="2:48" ht="15.95" customHeight="1">
      <c r="B20" s="176">
        <f t="shared" si="0"/>
        <v>19</v>
      </c>
      <c r="C20" s="177">
        <f t="shared" si="11"/>
        <v>0</v>
      </c>
      <c r="D20" s="178">
        <f t="shared" si="14"/>
        <v>19</v>
      </c>
      <c r="E20" s="177">
        <f t="shared" si="1"/>
        <v>19</v>
      </c>
      <c r="F20" s="111">
        <v>11</v>
      </c>
      <c r="G20" s="113">
        <v>0.28472222222222227</v>
      </c>
      <c r="H20" s="196">
        <v>0.625</v>
      </c>
      <c r="I20" s="196"/>
      <c r="J20" s="196"/>
      <c r="K20" s="113">
        <v>0.29166666666666669</v>
      </c>
      <c r="L20" s="330"/>
      <c r="M20" s="506" t="s">
        <v>35</v>
      </c>
      <c r="N20" s="172">
        <v>1984</v>
      </c>
      <c r="O20" s="310">
        <v>4</v>
      </c>
      <c r="P20" s="376">
        <f t="shared" si="2"/>
        <v>0.34027777777777773</v>
      </c>
      <c r="Q20" s="401"/>
      <c r="R20" s="176">
        <f t="shared" si="3"/>
        <v>38</v>
      </c>
      <c r="S20" s="177">
        <f t="shared" si="12"/>
        <v>0.14000000000000001</v>
      </c>
      <c r="T20" s="178">
        <f t="shared" si="4"/>
        <v>38.14</v>
      </c>
      <c r="U20" s="177">
        <f t="shared" si="5"/>
        <v>38</v>
      </c>
      <c r="V20" s="112">
        <v>16</v>
      </c>
      <c r="W20" s="113">
        <v>0.60763888888888895</v>
      </c>
      <c r="X20" s="196">
        <v>0.96944444444444444</v>
      </c>
      <c r="Y20" s="200"/>
      <c r="Z20" s="200"/>
      <c r="AA20" s="113">
        <v>0.625</v>
      </c>
      <c r="AB20" s="328"/>
      <c r="AC20" s="512" t="s">
        <v>33</v>
      </c>
      <c r="AD20" s="172">
        <v>3281</v>
      </c>
      <c r="AE20" s="310">
        <v>5</v>
      </c>
      <c r="AF20" s="376">
        <f t="shared" si="6"/>
        <v>0.36180555555555549</v>
      </c>
      <c r="AG20" s="401"/>
      <c r="AH20" s="176">
        <f t="shared" si="7"/>
        <v>12</v>
      </c>
      <c r="AI20" s="177">
        <f t="shared" si="13"/>
        <v>0.23</v>
      </c>
      <c r="AJ20" s="178">
        <f t="shared" si="8"/>
        <v>12.23</v>
      </c>
      <c r="AK20" s="177">
        <f t="shared" si="9"/>
        <v>14</v>
      </c>
      <c r="AL20" s="111">
        <v>23</v>
      </c>
      <c r="AM20" s="113">
        <v>0.3263888888888889</v>
      </c>
      <c r="AN20" s="113">
        <v>0.625</v>
      </c>
      <c r="AO20" s="109"/>
      <c r="AP20" s="109"/>
      <c r="AQ20" s="113">
        <v>0.33333333333333331</v>
      </c>
      <c r="AR20" s="113"/>
      <c r="AS20" s="514" t="s">
        <v>37</v>
      </c>
      <c r="AT20" s="172">
        <v>2368</v>
      </c>
      <c r="AU20" s="310">
        <v>8</v>
      </c>
      <c r="AV20" s="376">
        <f t="shared" si="10"/>
        <v>0.2986111111111111</v>
      </c>
    </row>
    <row r="21" spans="2:48" ht="15.95" customHeight="1">
      <c r="B21" s="176">
        <f t="shared" si="0"/>
        <v>67</v>
      </c>
      <c r="C21" s="177">
        <f t="shared" si="11"/>
        <v>0.71</v>
      </c>
      <c r="D21" s="178">
        <f t="shared" si="14"/>
        <v>67.709999999999994</v>
      </c>
      <c r="E21" s="177">
        <f t="shared" si="1"/>
        <v>72</v>
      </c>
      <c r="F21" s="111">
        <v>12</v>
      </c>
      <c r="G21" s="113">
        <v>0.60763888888888895</v>
      </c>
      <c r="H21" s="196">
        <v>0.96527777777777779</v>
      </c>
      <c r="I21" s="196"/>
      <c r="J21" s="196"/>
      <c r="K21" s="113">
        <v>0.61458333333333337</v>
      </c>
      <c r="L21" s="330"/>
      <c r="M21" s="506" t="s">
        <v>35</v>
      </c>
      <c r="N21" s="172">
        <v>1984</v>
      </c>
      <c r="O21" s="310">
        <v>4</v>
      </c>
      <c r="P21" s="376">
        <f t="shared" si="2"/>
        <v>0.35763888888888884</v>
      </c>
      <c r="Q21" s="401"/>
      <c r="R21" s="176">
        <f t="shared" si="3"/>
        <v>30</v>
      </c>
      <c r="S21" s="177">
        <f t="shared" si="12"/>
        <v>0</v>
      </c>
      <c r="T21" s="178">
        <f t="shared" si="4"/>
        <v>30</v>
      </c>
      <c r="U21" s="177">
        <f t="shared" si="5"/>
        <v>30</v>
      </c>
      <c r="V21" s="112">
        <v>17</v>
      </c>
      <c r="W21" s="113">
        <v>0.30902777777777785</v>
      </c>
      <c r="X21" s="196">
        <v>0.66111111111111109</v>
      </c>
      <c r="Y21" s="200"/>
      <c r="Z21" s="200"/>
      <c r="AA21" s="113">
        <v>0.31944444444444448</v>
      </c>
      <c r="AB21" s="328"/>
      <c r="AC21" s="512" t="s">
        <v>33</v>
      </c>
      <c r="AD21" s="172">
        <v>1982</v>
      </c>
      <c r="AE21" s="310">
        <v>5</v>
      </c>
      <c r="AF21" s="376">
        <f t="shared" si="6"/>
        <v>0.35208333333333325</v>
      </c>
      <c r="AG21" s="401"/>
      <c r="AH21" s="176">
        <f t="shared" si="7"/>
        <v>20</v>
      </c>
      <c r="AI21" s="177">
        <f t="shared" si="13"/>
        <v>0.23</v>
      </c>
      <c r="AJ21" s="178">
        <f t="shared" si="8"/>
        <v>20.23</v>
      </c>
      <c r="AK21" s="177">
        <f t="shared" si="9"/>
        <v>22</v>
      </c>
      <c r="AL21" s="111">
        <v>24</v>
      </c>
      <c r="AM21" s="113">
        <v>0.60763888888888895</v>
      </c>
      <c r="AN21" s="113">
        <v>0.96736111111111112</v>
      </c>
      <c r="AO21" s="109"/>
      <c r="AP21" s="109"/>
      <c r="AQ21" s="113">
        <v>0.61458333333333337</v>
      </c>
      <c r="AR21" s="113"/>
      <c r="AS21" s="514" t="s">
        <v>37</v>
      </c>
      <c r="AT21" s="172">
        <v>2368</v>
      </c>
      <c r="AU21" s="310">
        <v>8</v>
      </c>
      <c r="AV21" s="376">
        <f t="shared" si="10"/>
        <v>0.35972222222222217</v>
      </c>
    </row>
    <row r="22" spans="2:48" ht="15.95" customHeight="1">
      <c r="B22" s="176">
        <f t="shared" si="0"/>
        <v>14</v>
      </c>
      <c r="C22" s="177">
        <f t="shared" si="11"/>
        <v>0.67</v>
      </c>
      <c r="D22" s="178">
        <f t="shared" si="14"/>
        <v>14.67</v>
      </c>
      <c r="E22" s="177">
        <f t="shared" si="1"/>
        <v>15</v>
      </c>
      <c r="F22" s="111">
        <v>13</v>
      </c>
      <c r="G22" s="113">
        <v>0.28125</v>
      </c>
      <c r="H22" s="196">
        <v>0.62152777777777768</v>
      </c>
      <c r="I22" s="196"/>
      <c r="J22" s="196"/>
      <c r="K22" s="113">
        <v>0.29166666666666669</v>
      </c>
      <c r="L22" s="330"/>
      <c r="M22" s="506" t="s">
        <v>35</v>
      </c>
      <c r="N22" s="172">
        <v>1988</v>
      </c>
      <c r="O22" s="310">
        <v>4</v>
      </c>
      <c r="P22" s="376">
        <f t="shared" si="2"/>
        <v>0.34027777777777768</v>
      </c>
      <c r="Q22" s="401"/>
      <c r="R22" s="176">
        <f t="shared" si="3"/>
        <v>22</v>
      </c>
      <c r="S22" s="177">
        <f t="shared" si="12"/>
        <v>0</v>
      </c>
      <c r="T22" s="178">
        <f t="shared" si="4"/>
        <v>22</v>
      </c>
      <c r="U22" s="177">
        <f t="shared" si="5"/>
        <v>22</v>
      </c>
      <c r="V22" s="112">
        <v>19</v>
      </c>
      <c r="W22" s="113">
        <v>0.2951388888888889</v>
      </c>
      <c r="X22" s="196">
        <v>0.64236111111111105</v>
      </c>
      <c r="Y22" s="200"/>
      <c r="Z22" s="200"/>
      <c r="AA22" s="113">
        <v>0.30555555555555552</v>
      </c>
      <c r="AB22" s="328"/>
      <c r="AC22" s="512" t="s">
        <v>33</v>
      </c>
      <c r="AD22" s="172">
        <v>3277</v>
      </c>
      <c r="AE22" s="310">
        <v>5</v>
      </c>
      <c r="AF22" s="376">
        <f t="shared" si="6"/>
        <v>0.34722222222222215</v>
      </c>
      <c r="AG22" s="401"/>
      <c r="AH22" s="176">
        <f t="shared" si="7"/>
        <v>12</v>
      </c>
      <c r="AI22" s="177">
        <f t="shared" si="13"/>
        <v>0.15</v>
      </c>
      <c r="AJ22" s="178">
        <f t="shared" si="8"/>
        <v>12.15</v>
      </c>
      <c r="AK22" s="177">
        <f t="shared" si="9"/>
        <v>13</v>
      </c>
      <c r="AL22" s="107">
        <v>29</v>
      </c>
      <c r="AM22" s="109">
        <v>0.3263888888888889</v>
      </c>
      <c r="AN22" s="113">
        <v>0.63541666666666663</v>
      </c>
      <c r="AO22" s="109"/>
      <c r="AP22" s="109"/>
      <c r="AQ22" s="109">
        <v>0.33333333333333331</v>
      </c>
      <c r="AR22" s="109"/>
      <c r="AS22" s="513" t="s">
        <v>20</v>
      </c>
      <c r="AT22" s="172">
        <v>2424</v>
      </c>
      <c r="AU22" s="310">
        <v>11</v>
      </c>
      <c r="AV22" s="376">
        <f t="shared" si="10"/>
        <v>0.30902777777777773</v>
      </c>
    </row>
    <row r="23" spans="2:48" ht="15.95" customHeight="1">
      <c r="B23" s="176">
        <f t="shared" si="0"/>
        <v>60</v>
      </c>
      <c r="C23" s="177">
        <f t="shared" si="11"/>
        <v>0.67</v>
      </c>
      <c r="D23" s="178">
        <f t="shared" si="14"/>
        <v>60.67</v>
      </c>
      <c r="E23" s="177">
        <f t="shared" si="1"/>
        <v>65</v>
      </c>
      <c r="F23" s="111">
        <v>14</v>
      </c>
      <c r="G23" s="113">
        <v>0.60416666666666663</v>
      </c>
      <c r="H23" s="196">
        <v>0.96805555555555556</v>
      </c>
      <c r="I23" s="196"/>
      <c r="J23" s="196"/>
      <c r="K23" s="113">
        <v>0.61111111111111105</v>
      </c>
      <c r="L23" s="330"/>
      <c r="M23" s="506" t="s">
        <v>35</v>
      </c>
      <c r="N23" s="172">
        <v>1988</v>
      </c>
      <c r="O23" s="310">
        <v>4</v>
      </c>
      <c r="P23" s="376">
        <f t="shared" si="2"/>
        <v>0.36388888888888893</v>
      </c>
      <c r="Q23" s="401"/>
      <c r="R23" s="176">
        <f t="shared" si="3"/>
        <v>47</v>
      </c>
      <c r="S23" s="177">
        <f t="shared" si="12"/>
        <v>0</v>
      </c>
      <c r="T23" s="178">
        <f t="shared" si="4"/>
        <v>47</v>
      </c>
      <c r="U23" s="177">
        <f t="shared" si="5"/>
        <v>47</v>
      </c>
      <c r="V23" s="112">
        <v>20</v>
      </c>
      <c r="W23" s="113">
        <v>0.625</v>
      </c>
      <c r="X23" s="196">
        <v>0.98819444444444438</v>
      </c>
      <c r="Y23" s="200"/>
      <c r="Z23" s="200"/>
      <c r="AA23" s="113">
        <v>0.64583333333333337</v>
      </c>
      <c r="AB23" s="328"/>
      <c r="AC23" s="512" t="s">
        <v>33</v>
      </c>
      <c r="AD23" s="172">
        <v>3277</v>
      </c>
      <c r="AE23" s="310">
        <v>5</v>
      </c>
      <c r="AF23" s="376">
        <f t="shared" si="6"/>
        <v>0.36319444444444438</v>
      </c>
      <c r="AG23" s="401"/>
      <c r="AH23" s="176">
        <f t="shared" si="7"/>
        <v>26</v>
      </c>
      <c r="AI23" s="177">
        <f t="shared" si="13"/>
        <v>0</v>
      </c>
      <c r="AJ23" s="178">
        <f t="shared" si="8"/>
        <v>26</v>
      </c>
      <c r="AK23" s="177">
        <f t="shared" si="9"/>
        <v>26</v>
      </c>
      <c r="AL23" s="111">
        <v>30</v>
      </c>
      <c r="AM23" s="113">
        <v>0.61805555555555558</v>
      </c>
      <c r="AN23" s="113">
        <v>0.97638888888888886</v>
      </c>
      <c r="AO23" s="109"/>
      <c r="AP23" s="109"/>
      <c r="AQ23" s="113">
        <v>0.61458333333333337</v>
      </c>
      <c r="AR23" s="113"/>
      <c r="AS23" s="514" t="s">
        <v>20</v>
      </c>
      <c r="AT23" s="172">
        <v>2424</v>
      </c>
      <c r="AU23" s="310">
        <v>11</v>
      </c>
      <c r="AV23" s="376">
        <f t="shared" si="10"/>
        <v>0.35833333333333328</v>
      </c>
    </row>
    <row r="24" spans="2:48" ht="15.95" customHeight="1">
      <c r="B24" s="176">
        <f t="shared" si="0"/>
        <v>12</v>
      </c>
      <c r="C24" s="177">
        <f t="shared" si="11"/>
        <v>0</v>
      </c>
      <c r="D24" s="178">
        <f t="shared" si="14"/>
        <v>12</v>
      </c>
      <c r="E24" s="177">
        <f t="shared" si="1"/>
        <v>12</v>
      </c>
      <c r="F24" s="111">
        <v>15</v>
      </c>
      <c r="G24" s="113">
        <v>0.27916666666666667</v>
      </c>
      <c r="H24" s="196">
        <v>0.62152777777777768</v>
      </c>
      <c r="I24" s="196"/>
      <c r="J24" s="196"/>
      <c r="K24" s="113">
        <v>0.29166666666666669</v>
      </c>
      <c r="L24" s="330"/>
      <c r="M24" s="506" t="s">
        <v>33</v>
      </c>
      <c r="N24" s="172">
        <v>3281</v>
      </c>
      <c r="O24" s="310">
        <v>5</v>
      </c>
      <c r="P24" s="376">
        <f t="shared" si="2"/>
        <v>0.34236111111111101</v>
      </c>
      <c r="Q24" s="401"/>
      <c r="R24" s="176">
        <f t="shared" si="3"/>
        <v>14</v>
      </c>
      <c r="S24" s="177">
        <f t="shared" si="12"/>
        <v>0.4</v>
      </c>
      <c r="T24" s="178">
        <f t="shared" si="4"/>
        <v>14.4</v>
      </c>
      <c r="U24" s="177">
        <f t="shared" si="5"/>
        <v>14</v>
      </c>
      <c r="V24" s="112">
        <v>23</v>
      </c>
      <c r="W24" s="113">
        <v>0.28402777777777782</v>
      </c>
      <c r="X24" s="196">
        <v>0.625</v>
      </c>
      <c r="Y24" s="200"/>
      <c r="Z24" s="200"/>
      <c r="AA24" s="113">
        <v>0.29166666666666669</v>
      </c>
      <c r="AB24" s="328"/>
      <c r="AC24" s="512" t="s">
        <v>37</v>
      </c>
      <c r="AD24" s="172">
        <v>1986</v>
      </c>
      <c r="AE24" s="310">
        <v>8</v>
      </c>
      <c r="AF24" s="376">
        <f t="shared" si="6"/>
        <v>0.34097222222222218</v>
      </c>
      <c r="AG24" s="401"/>
      <c r="AH24" s="176">
        <f t="shared" si="7"/>
        <v>30</v>
      </c>
      <c r="AI24" s="177">
        <f t="shared" si="13"/>
        <v>0</v>
      </c>
      <c r="AJ24" s="178">
        <f t="shared" si="8"/>
        <v>30</v>
      </c>
      <c r="AK24" s="177">
        <f t="shared" si="9"/>
        <v>30</v>
      </c>
      <c r="AL24" s="111">
        <v>32</v>
      </c>
      <c r="AM24" s="113">
        <v>0.64236111111111116</v>
      </c>
      <c r="AN24" s="113">
        <v>0.98611111111111105</v>
      </c>
      <c r="AO24" s="109"/>
      <c r="AP24" s="109"/>
      <c r="AQ24" s="113">
        <v>0.65277777777777779</v>
      </c>
      <c r="AR24" s="113"/>
      <c r="AS24" s="514" t="s">
        <v>20</v>
      </c>
      <c r="AT24" s="172">
        <v>2400</v>
      </c>
      <c r="AU24" s="310">
        <v>11</v>
      </c>
      <c r="AV24" s="376">
        <f t="shared" si="10"/>
        <v>0.34374999999999989</v>
      </c>
    </row>
    <row r="25" spans="2:48" ht="15.95" customHeight="1">
      <c r="B25" s="176">
        <f t="shared" si="0"/>
        <v>60</v>
      </c>
      <c r="C25" s="177">
        <f t="shared" si="11"/>
        <v>0.21</v>
      </c>
      <c r="D25" s="178">
        <f t="shared" si="14"/>
        <v>60.21</v>
      </c>
      <c r="E25" s="177">
        <f t="shared" si="1"/>
        <v>62</v>
      </c>
      <c r="F25" s="111">
        <v>16</v>
      </c>
      <c r="G25" s="113">
        <v>0.60416666666666663</v>
      </c>
      <c r="H25" s="196">
        <v>0.9590277777777777</v>
      </c>
      <c r="I25" s="196"/>
      <c r="J25" s="196"/>
      <c r="K25" s="113">
        <v>0.61111111111111105</v>
      </c>
      <c r="L25" s="330"/>
      <c r="M25" s="506" t="s">
        <v>33</v>
      </c>
      <c r="N25" s="172">
        <v>3281</v>
      </c>
      <c r="O25" s="310">
        <v>5</v>
      </c>
      <c r="P25" s="376">
        <f t="shared" si="2"/>
        <v>0.35486111111111107</v>
      </c>
      <c r="Q25" s="401"/>
      <c r="R25" s="176">
        <f t="shared" si="3"/>
        <v>38</v>
      </c>
      <c r="S25" s="177">
        <f t="shared" si="12"/>
        <v>0.4</v>
      </c>
      <c r="T25" s="178">
        <f t="shared" si="4"/>
        <v>38.4</v>
      </c>
      <c r="U25" s="177">
        <f t="shared" si="5"/>
        <v>39</v>
      </c>
      <c r="V25" s="112">
        <v>24</v>
      </c>
      <c r="W25" s="113">
        <v>0.60763888888888895</v>
      </c>
      <c r="X25" s="196">
        <v>0.96388888888888891</v>
      </c>
      <c r="Y25" s="200"/>
      <c r="Z25" s="200"/>
      <c r="AA25" s="113">
        <v>0.625</v>
      </c>
      <c r="AB25" s="328"/>
      <c r="AC25" s="512" t="s">
        <v>37</v>
      </c>
      <c r="AD25" s="172">
        <v>1986</v>
      </c>
      <c r="AE25" s="310">
        <v>8</v>
      </c>
      <c r="AF25" s="376">
        <f t="shared" si="6"/>
        <v>0.35624999999999996</v>
      </c>
      <c r="AG25" s="401"/>
      <c r="AH25" s="176">
        <f t="shared" si="7"/>
        <v>5</v>
      </c>
      <c r="AI25" s="177">
        <f t="shared" si="13"/>
        <v>0</v>
      </c>
      <c r="AJ25" s="178">
        <f t="shared" si="8"/>
        <v>5</v>
      </c>
      <c r="AK25" s="177">
        <f t="shared" si="9"/>
        <v>5</v>
      </c>
      <c r="AL25" s="111">
        <v>45</v>
      </c>
      <c r="AM25" s="113">
        <v>0.28749999999999998</v>
      </c>
      <c r="AN25" s="113">
        <v>0.64583333333333326</v>
      </c>
      <c r="AO25" s="109"/>
      <c r="AP25" s="109"/>
      <c r="AQ25" s="113">
        <v>0.2986111111111111</v>
      </c>
      <c r="AR25" s="113"/>
      <c r="AS25" s="514" t="s">
        <v>17</v>
      </c>
      <c r="AT25" s="172">
        <v>3312</v>
      </c>
      <c r="AU25" s="310">
        <v>22</v>
      </c>
      <c r="AV25" s="376">
        <f t="shared" si="10"/>
        <v>0.35833333333333328</v>
      </c>
    </row>
    <row r="26" spans="2:48" ht="15.95" customHeight="1">
      <c r="B26" s="176">
        <f t="shared" si="0"/>
        <v>7</v>
      </c>
      <c r="C26" s="177">
        <f t="shared" si="11"/>
        <v>0</v>
      </c>
      <c r="D26" s="178">
        <f t="shared" si="14"/>
        <v>7</v>
      </c>
      <c r="E26" s="177">
        <f t="shared" si="1"/>
        <v>7</v>
      </c>
      <c r="F26" s="111">
        <v>17</v>
      </c>
      <c r="G26" s="113">
        <v>0.26597222222222222</v>
      </c>
      <c r="H26" s="196">
        <v>0.62152777777777768</v>
      </c>
      <c r="I26" s="196"/>
      <c r="J26" s="196"/>
      <c r="K26" s="113">
        <v>0.27777777777777779</v>
      </c>
      <c r="L26" s="330"/>
      <c r="M26" s="506" t="s">
        <v>33</v>
      </c>
      <c r="N26" s="172">
        <v>2370</v>
      </c>
      <c r="O26" s="310">
        <v>5</v>
      </c>
      <c r="P26" s="376">
        <f t="shared" si="2"/>
        <v>0.35555555555555546</v>
      </c>
      <c r="Q26" s="401"/>
      <c r="R26" s="176">
        <f t="shared" si="3"/>
        <v>27</v>
      </c>
      <c r="S26" s="177">
        <f t="shared" si="12"/>
        <v>0</v>
      </c>
      <c r="T26" s="178">
        <f t="shared" si="4"/>
        <v>27</v>
      </c>
      <c r="U26" s="177">
        <f t="shared" si="5"/>
        <v>27</v>
      </c>
      <c r="V26" s="112">
        <v>25</v>
      </c>
      <c r="W26" s="113">
        <v>0.30486111111111114</v>
      </c>
      <c r="X26" s="196">
        <v>0.65277777777777779</v>
      </c>
      <c r="Y26" s="200"/>
      <c r="Z26" s="200"/>
      <c r="AA26" s="113">
        <v>0.3125</v>
      </c>
      <c r="AB26" s="328"/>
      <c r="AC26" s="512" t="s">
        <v>37</v>
      </c>
      <c r="AD26" s="172">
        <v>2374</v>
      </c>
      <c r="AE26" s="310">
        <v>8</v>
      </c>
      <c r="AF26" s="376">
        <f t="shared" si="6"/>
        <v>0.34791666666666665</v>
      </c>
      <c r="AG26" s="401"/>
      <c r="AH26" s="176">
        <f t="shared" si="7"/>
        <v>27</v>
      </c>
      <c r="AI26" s="177">
        <f t="shared" si="13"/>
        <v>0</v>
      </c>
      <c r="AJ26" s="178">
        <f t="shared" si="8"/>
        <v>27</v>
      </c>
      <c r="AK26" s="177">
        <f t="shared" si="9"/>
        <v>27</v>
      </c>
      <c r="AL26" s="111">
        <v>46</v>
      </c>
      <c r="AM26" s="113">
        <v>0.62847222222222221</v>
      </c>
      <c r="AN26" s="113">
        <v>0.95972222222222214</v>
      </c>
      <c r="AO26" s="109"/>
      <c r="AP26" s="109"/>
      <c r="AQ26" s="113">
        <v>0.63541666666666663</v>
      </c>
      <c r="AR26" s="113"/>
      <c r="AS26" s="514" t="s">
        <v>17</v>
      </c>
      <c r="AT26" s="172">
        <v>3312</v>
      </c>
      <c r="AU26" s="310">
        <v>22</v>
      </c>
      <c r="AV26" s="376">
        <f t="shared" si="10"/>
        <v>0.33124999999999993</v>
      </c>
    </row>
    <row r="27" spans="2:48" ht="15.95" customHeight="1">
      <c r="B27" s="176">
        <f t="shared" si="0"/>
        <v>60</v>
      </c>
      <c r="C27" s="177">
        <f t="shared" si="11"/>
        <v>0.43</v>
      </c>
      <c r="D27" s="178">
        <f t="shared" si="14"/>
        <v>60.43</v>
      </c>
      <c r="E27" s="177">
        <f t="shared" si="1"/>
        <v>63</v>
      </c>
      <c r="F27" s="111">
        <v>18</v>
      </c>
      <c r="G27" s="113">
        <v>0.60416666666666663</v>
      </c>
      <c r="H27" s="196">
        <v>0.96041666666666659</v>
      </c>
      <c r="I27" s="196"/>
      <c r="J27" s="196"/>
      <c r="K27" s="113">
        <v>0.61111111111111105</v>
      </c>
      <c r="L27" s="330"/>
      <c r="M27" s="506" t="s">
        <v>33</v>
      </c>
      <c r="N27" s="172">
        <v>2370</v>
      </c>
      <c r="O27" s="310">
        <v>5</v>
      </c>
      <c r="P27" s="376">
        <f t="shared" si="2"/>
        <v>0.35624999999999996</v>
      </c>
      <c r="Q27" s="401"/>
      <c r="R27" s="176">
        <f t="shared" si="3"/>
        <v>32</v>
      </c>
      <c r="S27" s="177">
        <f t="shared" si="12"/>
        <v>0</v>
      </c>
      <c r="T27" s="178">
        <f t="shared" si="4"/>
        <v>32</v>
      </c>
      <c r="U27" s="177">
        <f t="shared" si="5"/>
        <v>32</v>
      </c>
      <c r="V27" s="112">
        <v>27</v>
      </c>
      <c r="W27" s="113">
        <v>0.34097222222222223</v>
      </c>
      <c r="X27" s="196">
        <v>0.66249999999999998</v>
      </c>
      <c r="Y27" s="200">
        <v>0.76319444444444451</v>
      </c>
      <c r="Z27" s="200">
        <v>0.82013888888888886</v>
      </c>
      <c r="AA27" s="113">
        <v>0.35416666666666669</v>
      </c>
      <c r="AB27" s="328"/>
      <c r="AC27" s="512" t="s">
        <v>348</v>
      </c>
      <c r="AD27" s="172">
        <v>1996</v>
      </c>
      <c r="AE27" s="310">
        <v>50</v>
      </c>
      <c r="AF27" s="376">
        <f t="shared" si="6"/>
        <v>0.3784722222222221</v>
      </c>
      <c r="AG27" s="401"/>
      <c r="AH27" s="176">
        <f t="shared" si="7"/>
        <v>10</v>
      </c>
      <c r="AI27" s="177">
        <f t="shared" si="13"/>
        <v>0</v>
      </c>
      <c r="AJ27" s="178">
        <f t="shared" si="8"/>
        <v>10</v>
      </c>
      <c r="AK27" s="177">
        <f t="shared" si="9"/>
        <v>10</v>
      </c>
      <c r="AL27" s="111">
        <v>59</v>
      </c>
      <c r="AM27" s="113">
        <v>0.3208333333333333</v>
      </c>
      <c r="AN27" s="113">
        <v>0.63194444444444442</v>
      </c>
      <c r="AO27" s="109"/>
      <c r="AP27" s="109"/>
      <c r="AQ27" s="113">
        <v>0.33333333333333331</v>
      </c>
      <c r="AR27" s="113"/>
      <c r="AS27" s="514" t="s">
        <v>22</v>
      </c>
      <c r="AT27" s="172">
        <v>2370</v>
      </c>
      <c r="AU27" s="310">
        <v>33</v>
      </c>
      <c r="AV27" s="376">
        <f t="shared" si="10"/>
        <v>0.31111111111111112</v>
      </c>
    </row>
    <row r="28" spans="2:48" ht="15.95" customHeight="1">
      <c r="B28" s="176">
        <f t="shared" si="0"/>
        <v>31</v>
      </c>
      <c r="C28" s="177">
        <f t="shared" si="11"/>
        <v>0</v>
      </c>
      <c r="D28" s="178">
        <f t="shared" si="14"/>
        <v>31</v>
      </c>
      <c r="E28" s="177">
        <f t="shared" si="1"/>
        <v>31</v>
      </c>
      <c r="F28" s="111">
        <v>19</v>
      </c>
      <c r="G28" s="113">
        <v>0.29583333333333334</v>
      </c>
      <c r="H28" s="196">
        <v>0.63541666666666663</v>
      </c>
      <c r="I28" s="196"/>
      <c r="J28" s="196"/>
      <c r="K28" s="113">
        <v>0.30555555555555552</v>
      </c>
      <c r="L28" s="330"/>
      <c r="M28" s="506" t="s">
        <v>33</v>
      </c>
      <c r="N28" s="172">
        <v>3277</v>
      </c>
      <c r="O28" s="310">
        <v>5</v>
      </c>
      <c r="P28" s="376">
        <f t="shared" si="2"/>
        <v>0.33958333333333329</v>
      </c>
      <c r="Q28" s="401"/>
      <c r="R28" s="176">
        <f t="shared" si="3"/>
        <v>8</v>
      </c>
      <c r="S28" s="177">
        <f t="shared" si="12"/>
        <v>0.19</v>
      </c>
      <c r="T28" s="178">
        <f t="shared" si="4"/>
        <v>8.19</v>
      </c>
      <c r="U28" s="177">
        <f t="shared" si="5"/>
        <v>9</v>
      </c>
      <c r="V28" s="112">
        <v>29</v>
      </c>
      <c r="W28" s="113">
        <v>0.28125</v>
      </c>
      <c r="X28" s="196">
        <v>0.62847222222222221</v>
      </c>
      <c r="Y28" s="200"/>
      <c r="Z28" s="200"/>
      <c r="AA28" s="113">
        <v>0.29166666666666669</v>
      </c>
      <c r="AB28" s="328"/>
      <c r="AC28" s="512" t="s">
        <v>20</v>
      </c>
      <c r="AD28" s="172">
        <v>2424</v>
      </c>
      <c r="AE28" s="310">
        <v>11</v>
      </c>
      <c r="AF28" s="376">
        <f t="shared" si="6"/>
        <v>0.34722222222222221</v>
      </c>
      <c r="AG28" s="401"/>
      <c r="AH28" s="176">
        <f t="shared" si="7"/>
        <v>24</v>
      </c>
      <c r="AI28" s="177">
        <f t="shared" si="13"/>
        <v>0.21</v>
      </c>
      <c r="AJ28" s="178">
        <f t="shared" si="8"/>
        <v>24.21</v>
      </c>
      <c r="AK28" s="177">
        <f t="shared" si="9"/>
        <v>25</v>
      </c>
      <c r="AL28" s="111">
        <v>60</v>
      </c>
      <c r="AM28" s="113">
        <v>0.61458333333333337</v>
      </c>
      <c r="AN28" s="113">
        <v>0.96041666666666659</v>
      </c>
      <c r="AO28" s="109"/>
      <c r="AP28" s="109"/>
      <c r="AQ28" s="113">
        <v>0.62152777777777779</v>
      </c>
      <c r="AR28" s="113"/>
      <c r="AS28" s="514" t="s">
        <v>22</v>
      </c>
      <c r="AT28" s="172">
        <v>2370</v>
      </c>
      <c r="AU28" s="310">
        <v>33</v>
      </c>
      <c r="AV28" s="376">
        <f t="shared" si="10"/>
        <v>0.34583333333333321</v>
      </c>
    </row>
    <row r="29" spans="2:48" ht="15.95" customHeight="1">
      <c r="B29" s="176">
        <f t="shared" si="0"/>
        <v>76</v>
      </c>
      <c r="C29" s="177">
        <f t="shared" si="11"/>
        <v>0.25</v>
      </c>
      <c r="D29" s="178">
        <f t="shared" si="14"/>
        <v>76.25</v>
      </c>
      <c r="E29" s="177">
        <f t="shared" si="1"/>
        <v>76</v>
      </c>
      <c r="F29" s="111">
        <v>20</v>
      </c>
      <c r="G29" s="113">
        <v>0.61805555555555558</v>
      </c>
      <c r="H29" s="196">
        <v>0.96944444444444444</v>
      </c>
      <c r="I29" s="196"/>
      <c r="J29" s="196"/>
      <c r="K29" s="113">
        <v>0.625</v>
      </c>
      <c r="L29" s="330"/>
      <c r="M29" s="506" t="s">
        <v>33</v>
      </c>
      <c r="N29" s="172">
        <v>3277</v>
      </c>
      <c r="O29" s="310">
        <v>5</v>
      </c>
      <c r="P29" s="376">
        <f t="shared" si="2"/>
        <v>0.35138888888888886</v>
      </c>
      <c r="Q29" s="401"/>
      <c r="R29" s="176">
        <f t="shared" si="3"/>
        <v>42</v>
      </c>
      <c r="S29" s="177">
        <f t="shared" si="12"/>
        <v>0.19</v>
      </c>
      <c r="T29" s="178">
        <f t="shared" si="4"/>
        <v>42.19</v>
      </c>
      <c r="U29" s="177">
        <f t="shared" si="5"/>
        <v>43</v>
      </c>
      <c r="V29" s="112">
        <v>30</v>
      </c>
      <c r="W29" s="113">
        <v>0.61111111111111116</v>
      </c>
      <c r="X29" s="196">
        <v>0.97569444444444431</v>
      </c>
      <c r="Y29" s="200"/>
      <c r="Z29" s="200"/>
      <c r="AA29" s="113">
        <v>0.61805555555555558</v>
      </c>
      <c r="AB29" s="328"/>
      <c r="AC29" s="512" t="s">
        <v>20</v>
      </c>
      <c r="AD29" s="172">
        <v>2424</v>
      </c>
      <c r="AE29" s="310">
        <v>11</v>
      </c>
      <c r="AF29" s="376">
        <f t="shared" si="6"/>
        <v>0.36458333333333315</v>
      </c>
      <c r="AG29" s="401"/>
      <c r="AH29" s="176">
        <f t="shared" si="7"/>
        <v>8</v>
      </c>
      <c r="AI29" s="177">
        <f t="shared" si="13"/>
        <v>0</v>
      </c>
      <c r="AJ29" s="178">
        <f t="shared" si="8"/>
        <v>8</v>
      </c>
      <c r="AK29" s="177">
        <f t="shared" si="9"/>
        <v>8</v>
      </c>
      <c r="AL29" s="111">
        <v>61</v>
      </c>
      <c r="AM29" s="113">
        <v>0.30138888888888893</v>
      </c>
      <c r="AN29" s="113">
        <v>0.62222222222222212</v>
      </c>
      <c r="AO29" s="109"/>
      <c r="AP29" s="109"/>
      <c r="AQ29" s="113">
        <v>0.3125</v>
      </c>
      <c r="AR29" s="113"/>
      <c r="AS29" s="514" t="s">
        <v>26</v>
      </c>
      <c r="AT29" s="172">
        <v>1996</v>
      </c>
      <c r="AU29" s="310">
        <v>32</v>
      </c>
      <c r="AV29" s="376">
        <f t="shared" si="10"/>
        <v>0.32083333333333319</v>
      </c>
    </row>
    <row r="30" spans="2:48" ht="15.95" customHeight="1">
      <c r="B30" s="176">
        <f t="shared" si="0"/>
        <v>27</v>
      </c>
      <c r="C30" s="177">
        <f t="shared" si="11"/>
        <v>0.33</v>
      </c>
      <c r="D30" s="178">
        <f t="shared" si="14"/>
        <v>27.33</v>
      </c>
      <c r="E30" s="177">
        <f t="shared" si="1"/>
        <v>27</v>
      </c>
      <c r="F30" s="111">
        <v>21</v>
      </c>
      <c r="G30" s="113">
        <v>0.29305555555555551</v>
      </c>
      <c r="H30" s="196">
        <v>0.63541666666666663</v>
      </c>
      <c r="I30" s="196"/>
      <c r="J30" s="196"/>
      <c r="K30" s="113">
        <v>0.30555555555555552</v>
      </c>
      <c r="L30" s="330"/>
      <c r="M30" s="506" t="s">
        <v>33</v>
      </c>
      <c r="N30" s="172">
        <v>2400</v>
      </c>
      <c r="O30" s="310">
        <v>5</v>
      </c>
      <c r="P30" s="376">
        <f t="shared" si="2"/>
        <v>0.34236111111111112</v>
      </c>
      <c r="Q30" s="401"/>
      <c r="R30" s="176">
        <f t="shared" si="3"/>
        <v>20</v>
      </c>
      <c r="S30" s="177">
        <f t="shared" si="12"/>
        <v>0</v>
      </c>
      <c r="T30" s="178">
        <f t="shared" si="4"/>
        <v>20</v>
      </c>
      <c r="U30" s="177">
        <f t="shared" si="5"/>
        <v>20</v>
      </c>
      <c r="V30" s="112">
        <v>31</v>
      </c>
      <c r="W30" s="113">
        <v>0.29166666666666669</v>
      </c>
      <c r="X30" s="196">
        <v>0.63888888888888884</v>
      </c>
      <c r="Y30" s="200"/>
      <c r="Z30" s="200"/>
      <c r="AA30" s="113">
        <v>0.30208333333333331</v>
      </c>
      <c r="AB30" s="328"/>
      <c r="AC30" s="512" t="s">
        <v>20</v>
      </c>
      <c r="AD30" s="172">
        <v>2400</v>
      </c>
      <c r="AE30" s="310">
        <v>11</v>
      </c>
      <c r="AF30" s="376">
        <f t="shared" si="6"/>
        <v>0.34722222222222215</v>
      </c>
      <c r="AG30" s="401"/>
      <c r="AH30" s="176">
        <f t="shared" si="7"/>
        <v>31</v>
      </c>
      <c r="AI30" s="177">
        <f t="shared" si="13"/>
        <v>0</v>
      </c>
      <c r="AJ30" s="178">
        <f t="shared" si="8"/>
        <v>31</v>
      </c>
      <c r="AK30" s="177">
        <f t="shared" si="9"/>
        <v>31</v>
      </c>
      <c r="AL30" s="111">
        <v>62</v>
      </c>
      <c r="AM30" s="113">
        <v>0.67638888888888893</v>
      </c>
      <c r="AN30" s="113">
        <v>0.97638888888888886</v>
      </c>
      <c r="AO30" s="109"/>
      <c r="AP30" s="109"/>
      <c r="AQ30" s="113">
        <v>0.6875</v>
      </c>
      <c r="AR30" s="113"/>
      <c r="AS30" s="506" t="s">
        <v>26</v>
      </c>
      <c r="AT30" s="172">
        <v>1996</v>
      </c>
      <c r="AU30" s="310">
        <v>32</v>
      </c>
      <c r="AV30" s="376">
        <f t="shared" si="10"/>
        <v>0.29999999999999993</v>
      </c>
    </row>
    <row r="31" spans="2:48" ht="15.95" customHeight="1">
      <c r="B31" s="176">
        <f t="shared" si="0"/>
        <v>76</v>
      </c>
      <c r="C31" s="177">
        <f t="shared" si="11"/>
        <v>0.33</v>
      </c>
      <c r="D31" s="178">
        <f t="shared" si="14"/>
        <v>76.33</v>
      </c>
      <c r="E31" s="177">
        <f t="shared" si="1"/>
        <v>77</v>
      </c>
      <c r="F31" s="111">
        <v>22</v>
      </c>
      <c r="G31" s="113">
        <v>0.61805555555555558</v>
      </c>
      <c r="H31" s="196">
        <v>0.9819444444444444</v>
      </c>
      <c r="I31" s="196"/>
      <c r="J31" s="196"/>
      <c r="K31" s="113">
        <v>0.625</v>
      </c>
      <c r="L31" s="330"/>
      <c r="M31" s="506" t="s">
        <v>33</v>
      </c>
      <c r="N31" s="172">
        <v>2400</v>
      </c>
      <c r="O31" s="310">
        <v>5</v>
      </c>
      <c r="P31" s="376">
        <f t="shared" si="2"/>
        <v>0.36388888888888882</v>
      </c>
      <c r="Q31" s="401"/>
      <c r="R31" s="176">
        <f t="shared" si="3"/>
        <v>45</v>
      </c>
      <c r="S31" s="177">
        <f t="shared" si="12"/>
        <v>0.21</v>
      </c>
      <c r="T31" s="178">
        <f t="shared" si="4"/>
        <v>45.21</v>
      </c>
      <c r="U31" s="177">
        <f t="shared" si="5"/>
        <v>46</v>
      </c>
      <c r="V31" s="112">
        <v>32</v>
      </c>
      <c r="W31" s="113">
        <v>0.62152777777777779</v>
      </c>
      <c r="X31" s="196">
        <v>0.98611111111111105</v>
      </c>
      <c r="Y31" s="200"/>
      <c r="Z31" s="200"/>
      <c r="AA31" s="113">
        <v>0.62847222222222221</v>
      </c>
      <c r="AB31" s="328"/>
      <c r="AC31" s="512" t="s">
        <v>20</v>
      </c>
      <c r="AD31" s="172">
        <v>2400</v>
      </c>
      <c r="AE31" s="310">
        <v>11</v>
      </c>
      <c r="AF31" s="376">
        <f t="shared" si="6"/>
        <v>0.36458333333333326</v>
      </c>
      <c r="AG31" s="401"/>
      <c r="AH31" s="176">
        <f t="shared" si="7"/>
        <v>1</v>
      </c>
      <c r="AI31" s="177">
        <f t="shared" si="13"/>
        <v>0</v>
      </c>
      <c r="AJ31" s="178">
        <f t="shared" si="8"/>
        <v>1</v>
      </c>
      <c r="AK31" s="177">
        <f t="shared" si="9"/>
        <v>1</v>
      </c>
      <c r="AL31" s="111">
        <v>65</v>
      </c>
      <c r="AM31" s="113">
        <v>0.23958333333333334</v>
      </c>
      <c r="AN31" s="113">
        <v>0.625</v>
      </c>
      <c r="AO31" s="109"/>
      <c r="AP31" s="109"/>
      <c r="AQ31" s="113">
        <v>0.25</v>
      </c>
      <c r="AR31" s="113"/>
      <c r="AS31" s="506" t="s">
        <v>179</v>
      </c>
      <c r="AT31" s="172">
        <v>3850</v>
      </c>
      <c r="AU31" s="310">
        <v>2</v>
      </c>
      <c r="AV31" s="376">
        <f t="shared" si="10"/>
        <v>0.38541666666666663</v>
      </c>
    </row>
    <row r="32" spans="2:48" ht="15.95" customHeight="1">
      <c r="B32" s="176">
        <f t="shared" si="0"/>
        <v>18</v>
      </c>
      <c r="C32" s="177">
        <f t="shared" si="11"/>
        <v>0</v>
      </c>
      <c r="D32" s="178">
        <f t="shared" si="14"/>
        <v>18</v>
      </c>
      <c r="E32" s="177">
        <f t="shared" si="1"/>
        <v>18</v>
      </c>
      <c r="F32" s="111">
        <v>23</v>
      </c>
      <c r="G32" s="113">
        <v>0.28402777777777782</v>
      </c>
      <c r="H32" s="196">
        <v>0.625</v>
      </c>
      <c r="I32" s="196"/>
      <c r="J32" s="196"/>
      <c r="K32" s="113">
        <v>0.29166666666666669</v>
      </c>
      <c r="L32" s="330"/>
      <c r="M32" s="506" t="s">
        <v>37</v>
      </c>
      <c r="N32" s="172">
        <v>2376</v>
      </c>
      <c r="O32" s="310">
        <v>8</v>
      </c>
      <c r="P32" s="376">
        <f t="shared" si="2"/>
        <v>0.34097222222222218</v>
      </c>
      <c r="Q32" s="401"/>
      <c r="R32" s="176">
        <f t="shared" si="3"/>
        <v>4</v>
      </c>
      <c r="S32" s="177">
        <f t="shared" si="12"/>
        <v>0</v>
      </c>
      <c r="T32" s="178">
        <f t="shared" si="4"/>
        <v>4</v>
      </c>
      <c r="U32" s="177">
        <f t="shared" si="5"/>
        <v>4</v>
      </c>
      <c r="V32" s="112">
        <v>33</v>
      </c>
      <c r="W32" s="113">
        <v>0.27361111111111114</v>
      </c>
      <c r="X32" s="196">
        <v>0.62152777777777768</v>
      </c>
      <c r="Y32" s="200"/>
      <c r="Z32" s="200"/>
      <c r="AA32" s="113">
        <v>0.28125</v>
      </c>
      <c r="AB32" s="328"/>
      <c r="AC32" s="512" t="s">
        <v>20</v>
      </c>
      <c r="AD32" s="172">
        <v>2370</v>
      </c>
      <c r="AE32" s="310">
        <v>11</v>
      </c>
      <c r="AF32" s="376">
        <f t="shared" si="6"/>
        <v>0.34791666666666654</v>
      </c>
      <c r="AG32" s="401"/>
      <c r="AH32" s="176">
        <f t="shared" si="7"/>
        <v>18</v>
      </c>
      <c r="AI32" s="177">
        <f t="shared" si="13"/>
        <v>0</v>
      </c>
      <c r="AJ32" s="178">
        <f t="shared" si="8"/>
        <v>18</v>
      </c>
      <c r="AK32" s="177">
        <f t="shared" si="9"/>
        <v>18</v>
      </c>
      <c r="AL32" s="111">
        <v>66</v>
      </c>
      <c r="AM32" s="196">
        <v>0.60416666666666663</v>
      </c>
      <c r="AN32" s="196">
        <v>1.0041666666666667</v>
      </c>
      <c r="AO32" s="200"/>
      <c r="AP32" s="200"/>
      <c r="AQ32" s="196">
        <v>0.61458333333333337</v>
      </c>
      <c r="AR32" s="196"/>
      <c r="AS32" s="506" t="s">
        <v>179</v>
      </c>
      <c r="AT32" s="172">
        <v>3850</v>
      </c>
      <c r="AU32" s="310">
        <v>2</v>
      </c>
      <c r="AV32" s="376">
        <f t="shared" si="10"/>
        <v>0.4</v>
      </c>
    </row>
    <row r="33" spans="2:48" ht="15.95" customHeight="1">
      <c r="B33" s="176">
        <f t="shared" si="0"/>
        <v>67</v>
      </c>
      <c r="C33" s="177">
        <f t="shared" si="11"/>
        <v>0.37</v>
      </c>
      <c r="D33" s="178">
        <f t="shared" si="14"/>
        <v>67.37</v>
      </c>
      <c r="E33" s="177">
        <f t="shared" si="1"/>
        <v>67</v>
      </c>
      <c r="F33" s="111">
        <v>24</v>
      </c>
      <c r="G33" s="113">
        <v>0.60763888888888895</v>
      </c>
      <c r="H33" s="196">
        <v>0.96597222222222223</v>
      </c>
      <c r="I33" s="196"/>
      <c r="J33" s="196"/>
      <c r="K33" s="113">
        <v>0.61458333333333337</v>
      </c>
      <c r="L33" s="330"/>
      <c r="M33" s="506" t="s">
        <v>37</v>
      </c>
      <c r="N33" s="172">
        <v>2376</v>
      </c>
      <c r="O33" s="310">
        <v>8</v>
      </c>
      <c r="P33" s="376">
        <f t="shared" si="2"/>
        <v>0.35833333333333328</v>
      </c>
      <c r="Q33" s="401"/>
      <c r="R33" s="176">
        <f t="shared" si="3"/>
        <v>36</v>
      </c>
      <c r="S33" s="177">
        <f t="shared" si="12"/>
        <v>0.27</v>
      </c>
      <c r="T33" s="178">
        <f t="shared" si="4"/>
        <v>36.270000000000003</v>
      </c>
      <c r="U33" s="177">
        <f t="shared" si="5"/>
        <v>36</v>
      </c>
      <c r="V33" s="112">
        <v>34</v>
      </c>
      <c r="W33" s="113">
        <v>0.60416666666666663</v>
      </c>
      <c r="X33" s="196">
        <v>0.95833333333333326</v>
      </c>
      <c r="Y33" s="200"/>
      <c r="Z33" s="200"/>
      <c r="AA33" s="113">
        <v>0.61111111111111105</v>
      </c>
      <c r="AB33" s="328"/>
      <c r="AC33" s="512" t="s">
        <v>20</v>
      </c>
      <c r="AD33" s="172">
        <v>2370</v>
      </c>
      <c r="AE33" s="310">
        <v>11</v>
      </c>
      <c r="AF33" s="376">
        <f t="shared" si="6"/>
        <v>0.35416666666666663</v>
      </c>
      <c r="AG33" s="401"/>
      <c r="AH33" s="176">
        <f t="shared" si="7"/>
        <v>3</v>
      </c>
      <c r="AI33" s="177">
        <f t="shared" si="13"/>
        <v>0</v>
      </c>
      <c r="AJ33" s="178">
        <f t="shared" si="8"/>
        <v>3</v>
      </c>
      <c r="AK33" s="177">
        <f t="shared" si="9"/>
        <v>3</v>
      </c>
      <c r="AL33" s="111">
        <v>67</v>
      </c>
      <c r="AM33" s="196">
        <v>0.26041666666666669</v>
      </c>
      <c r="AN33" s="196">
        <v>0.61458333333333337</v>
      </c>
      <c r="AO33" s="200"/>
      <c r="AP33" s="200"/>
      <c r="AQ33" s="196">
        <v>0.27083333333333331</v>
      </c>
      <c r="AR33" s="196"/>
      <c r="AS33" s="506" t="s">
        <v>179</v>
      </c>
      <c r="AT33" s="172">
        <v>1815</v>
      </c>
      <c r="AU33" s="310">
        <v>2</v>
      </c>
      <c r="AV33" s="376">
        <f t="shared" si="10"/>
        <v>0.35416666666666669</v>
      </c>
    </row>
    <row r="34" spans="2:48" ht="15.95" customHeight="1">
      <c r="B34" s="176">
        <f t="shared" si="0"/>
        <v>38</v>
      </c>
      <c r="C34" s="177">
        <f t="shared" si="11"/>
        <v>0</v>
      </c>
      <c r="D34" s="178">
        <f t="shared" si="14"/>
        <v>38</v>
      </c>
      <c r="E34" s="177">
        <f t="shared" si="1"/>
        <v>38</v>
      </c>
      <c r="F34" s="111">
        <v>25</v>
      </c>
      <c r="G34" s="113">
        <v>0.30277777777777781</v>
      </c>
      <c r="H34" s="196">
        <v>0.625</v>
      </c>
      <c r="I34" s="196"/>
      <c r="J34" s="196"/>
      <c r="K34" s="113">
        <v>0.3125</v>
      </c>
      <c r="L34" s="330"/>
      <c r="M34" s="506" t="s">
        <v>37</v>
      </c>
      <c r="N34" s="172">
        <v>2338</v>
      </c>
      <c r="O34" s="310">
        <v>8</v>
      </c>
      <c r="P34" s="376">
        <f t="shared" si="2"/>
        <v>0.32222222222222219</v>
      </c>
      <c r="Q34" s="401"/>
      <c r="R34" s="176">
        <f t="shared" si="3"/>
        <v>8</v>
      </c>
      <c r="S34" s="177">
        <f t="shared" si="12"/>
        <v>0.47</v>
      </c>
      <c r="T34" s="178">
        <f t="shared" si="4"/>
        <v>8.4700000000000006</v>
      </c>
      <c r="U34" s="177">
        <f t="shared" si="5"/>
        <v>10</v>
      </c>
      <c r="V34" s="112">
        <v>37</v>
      </c>
      <c r="W34" s="113">
        <v>0.28125</v>
      </c>
      <c r="X34" s="196">
        <v>0.60555555555555551</v>
      </c>
      <c r="Y34" s="200"/>
      <c r="Z34" s="200"/>
      <c r="AA34" s="113">
        <v>0.29166666666666669</v>
      </c>
      <c r="AB34" s="328"/>
      <c r="AC34" s="512" t="s">
        <v>38</v>
      </c>
      <c r="AD34" s="172">
        <v>1966</v>
      </c>
      <c r="AE34" s="310">
        <v>13</v>
      </c>
      <c r="AF34" s="376">
        <f t="shared" si="6"/>
        <v>0.32430555555555551</v>
      </c>
      <c r="AG34" s="401"/>
      <c r="AH34" s="176">
        <f t="shared" si="7"/>
        <v>17</v>
      </c>
      <c r="AI34" s="177">
        <f t="shared" si="13"/>
        <v>0</v>
      </c>
      <c r="AJ34" s="178">
        <f t="shared" si="8"/>
        <v>17</v>
      </c>
      <c r="AK34" s="177">
        <f t="shared" si="9"/>
        <v>17</v>
      </c>
      <c r="AL34" s="175">
        <v>68</v>
      </c>
      <c r="AM34" s="196">
        <v>0.59375</v>
      </c>
      <c r="AN34" s="196">
        <v>0.97986111111111107</v>
      </c>
      <c r="AO34" s="200"/>
      <c r="AP34" s="200"/>
      <c r="AQ34" s="200">
        <v>0.60416666666666663</v>
      </c>
      <c r="AR34" s="200"/>
      <c r="AS34" s="506" t="s">
        <v>179</v>
      </c>
      <c r="AT34" s="172">
        <v>1815</v>
      </c>
      <c r="AU34" s="310">
        <v>2</v>
      </c>
      <c r="AV34" s="376">
        <f t="shared" si="10"/>
        <v>0.38611111111111107</v>
      </c>
    </row>
    <row r="35" spans="2:48" ht="15.95" customHeight="1">
      <c r="B35" s="176">
        <f t="shared" si="0"/>
        <v>67</v>
      </c>
      <c r="C35" s="177">
        <f t="shared" si="11"/>
        <v>0.52</v>
      </c>
      <c r="D35" s="178">
        <f t="shared" si="14"/>
        <v>67.52</v>
      </c>
      <c r="E35" s="177">
        <f t="shared" si="1"/>
        <v>70</v>
      </c>
      <c r="F35" s="111">
        <v>26</v>
      </c>
      <c r="G35" s="113">
        <v>0.60763888888888895</v>
      </c>
      <c r="H35" s="196">
        <v>0.96805555555555556</v>
      </c>
      <c r="I35" s="196"/>
      <c r="J35" s="196"/>
      <c r="K35" s="113">
        <v>0.61458333333333337</v>
      </c>
      <c r="L35" s="330"/>
      <c r="M35" s="506" t="s">
        <v>37</v>
      </c>
      <c r="N35" s="172">
        <v>2338</v>
      </c>
      <c r="O35" s="310">
        <v>8</v>
      </c>
      <c r="P35" s="376">
        <f t="shared" si="2"/>
        <v>0.36041666666666661</v>
      </c>
      <c r="Q35" s="401"/>
      <c r="R35" s="176">
        <f t="shared" si="3"/>
        <v>2</v>
      </c>
      <c r="S35" s="177">
        <f t="shared" si="12"/>
        <v>0</v>
      </c>
      <c r="T35" s="178">
        <f t="shared" si="4"/>
        <v>2</v>
      </c>
      <c r="U35" s="177">
        <f t="shared" si="5"/>
        <v>2</v>
      </c>
      <c r="V35" s="112">
        <v>41</v>
      </c>
      <c r="W35" s="113">
        <v>0.24305555555555558</v>
      </c>
      <c r="X35" s="196">
        <v>0.65694444444444444</v>
      </c>
      <c r="Y35" s="200"/>
      <c r="Z35" s="200"/>
      <c r="AA35" s="113">
        <v>0.25</v>
      </c>
      <c r="AB35" s="328"/>
      <c r="AC35" s="512" t="s">
        <v>108</v>
      </c>
      <c r="AD35" s="172">
        <v>1978</v>
      </c>
      <c r="AE35" s="310">
        <v>15</v>
      </c>
      <c r="AF35" s="376">
        <f t="shared" si="6"/>
        <v>0.41388888888888886</v>
      </c>
      <c r="AG35" s="401"/>
      <c r="AH35" s="176">
        <f t="shared" si="7"/>
        <v>4</v>
      </c>
      <c r="AI35" s="177">
        <f t="shared" si="13"/>
        <v>0</v>
      </c>
      <c r="AJ35" s="178">
        <f t="shared" si="8"/>
        <v>4</v>
      </c>
      <c r="AK35" s="177">
        <f t="shared" si="9"/>
        <v>4</v>
      </c>
      <c r="AL35" s="175">
        <v>69</v>
      </c>
      <c r="AM35" s="196">
        <v>0.27708333333333335</v>
      </c>
      <c r="AN35" s="196">
        <v>0.63541666666666663</v>
      </c>
      <c r="AO35" s="200"/>
      <c r="AP35" s="200"/>
      <c r="AQ35" s="200">
        <v>0.29166666666666669</v>
      </c>
      <c r="AR35" s="200"/>
      <c r="AS35" s="506" t="s">
        <v>179</v>
      </c>
      <c r="AT35" s="172">
        <v>2736</v>
      </c>
      <c r="AU35" s="310">
        <v>2</v>
      </c>
      <c r="AV35" s="376">
        <f t="shared" si="10"/>
        <v>0.35833333333333328</v>
      </c>
    </row>
    <row r="36" spans="2:48" ht="15.95" customHeight="1">
      <c r="B36" s="176">
        <f t="shared" si="0"/>
        <v>34</v>
      </c>
      <c r="C36" s="177">
        <f t="shared" si="11"/>
        <v>0.61</v>
      </c>
      <c r="D36" s="178">
        <f t="shared" si="14"/>
        <v>34.61</v>
      </c>
      <c r="E36" s="177">
        <f t="shared" si="1"/>
        <v>35</v>
      </c>
      <c r="F36" s="111">
        <v>27</v>
      </c>
      <c r="G36" s="113">
        <v>0.2986111111111111</v>
      </c>
      <c r="H36" s="196">
        <v>0.625</v>
      </c>
      <c r="I36" s="196"/>
      <c r="J36" s="196"/>
      <c r="K36" s="113">
        <v>0.3125</v>
      </c>
      <c r="L36" s="330"/>
      <c r="M36" s="506" t="s">
        <v>40</v>
      </c>
      <c r="N36" s="172">
        <v>1994</v>
      </c>
      <c r="O36" s="310">
        <v>9</v>
      </c>
      <c r="P36" s="376">
        <f t="shared" si="2"/>
        <v>0.3263888888888889</v>
      </c>
      <c r="Q36" s="401"/>
      <c r="R36" s="176">
        <f t="shared" si="3"/>
        <v>19</v>
      </c>
      <c r="S36" s="177">
        <f t="shared" si="12"/>
        <v>0</v>
      </c>
      <c r="T36" s="178">
        <f t="shared" si="4"/>
        <v>19</v>
      </c>
      <c r="U36" s="177">
        <f t="shared" si="5"/>
        <v>19</v>
      </c>
      <c r="V36" s="112">
        <v>45</v>
      </c>
      <c r="W36" s="113">
        <v>0.29097222222222224</v>
      </c>
      <c r="X36" s="196">
        <v>0.64583333333333326</v>
      </c>
      <c r="Y36" s="200"/>
      <c r="Z36" s="200"/>
      <c r="AA36" s="113">
        <v>0.30208333333333331</v>
      </c>
      <c r="AB36" s="328"/>
      <c r="AC36" s="512" t="s">
        <v>17</v>
      </c>
      <c r="AD36" s="172">
        <v>3312</v>
      </c>
      <c r="AE36" s="310">
        <v>22</v>
      </c>
      <c r="AF36" s="376">
        <f t="shared" si="6"/>
        <v>0.35486111111111102</v>
      </c>
      <c r="AG36" s="401"/>
      <c r="AH36" s="176">
        <f t="shared" si="7"/>
        <v>24</v>
      </c>
      <c r="AI36" s="177">
        <f t="shared" si="13"/>
        <v>0.13</v>
      </c>
      <c r="AJ36" s="178">
        <f t="shared" si="8"/>
        <v>24.13</v>
      </c>
      <c r="AK36" s="177">
        <f t="shared" si="9"/>
        <v>24</v>
      </c>
      <c r="AL36" s="175">
        <v>70</v>
      </c>
      <c r="AM36" s="196">
        <v>0.61458333333333337</v>
      </c>
      <c r="AN36" s="196">
        <v>1.0006944444444443</v>
      </c>
      <c r="AO36" s="200"/>
      <c r="AP36" s="200"/>
      <c r="AQ36" s="200">
        <v>0.625</v>
      </c>
      <c r="AR36" s="200"/>
      <c r="AS36" s="506" t="s">
        <v>179</v>
      </c>
      <c r="AT36" s="172">
        <v>2736</v>
      </c>
      <c r="AU36" s="310">
        <v>2</v>
      </c>
      <c r="AV36" s="376">
        <f t="shared" si="10"/>
        <v>0.38611111111111096</v>
      </c>
    </row>
    <row r="37" spans="2:48" ht="15.95" customHeight="1">
      <c r="B37" s="176">
        <f t="shared" si="0"/>
        <v>67</v>
      </c>
      <c r="C37" s="177">
        <f t="shared" si="11"/>
        <v>0.61</v>
      </c>
      <c r="D37" s="178">
        <f t="shared" si="14"/>
        <v>67.61</v>
      </c>
      <c r="E37" s="177">
        <f t="shared" si="1"/>
        <v>71</v>
      </c>
      <c r="F37" s="111">
        <v>28</v>
      </c>
      <c r="G37" s="113">
        <v>0.60763888888888895</v>
      </c>
      <c r="H37" s="196">
        <v>0.97152777777777777</v>
      </c>
      <c r="I37" s="196"/>
      <c r="J37" s="196"/>
      <c r="K37" s="113">
        <v>0.61458333333333337</v>
      </c>
      <c r="L37" s="330"/>
      <c r="M37" s="506" t="s">
        <v>40</v>
      </c>
      <c r="N37" s="172">
        <v>1994</v>
      </c>
      <c r="O37" s="310">
        <v>9</v>
      </c>
      <c r="P37" s="376">
        <f t="shared" si="2"/>
        <v>0.36388888888888882</v>
      </c>
      <c r="Q37" s="401"/>
      <c r="R37" s="176">
        <f t="shared" si="3"/>
        <v>48</v>
      </c>
      <c r="S37" s="177">
        <f t="shared" si="12"/>
        <v>7.0000000000000007E-2</v>
      </c>
      <c r="T37" s="178">
        <f t="shared" si="4"/>
        <v>48.07</v>
      </c>
      <c r="U37" s="177">
        <f t="shared" si="5"/>
        <v>49</v>
      </c>
      <c r="V37" s="108">
        <v>46</v>
      </c>
      <c r="W37" s="109">
        <v>0.62847222222222221</v>
      </c>
      <c r="X37" s="196">
        <v>0.9590277777777777</v>
      </c>
      <c r="Y37" s="200"/>
      <c r="Z37" s="200"/>
      <c r="AA37" s="109">
        <v>0.63541666666666663</v>
      </c>
      <c r="AB37" s="331"/>
      <c r="AC37" s="511" t="s">
        <v>17</v>
      </c>
      <c r="AD37" s="172">
        <v>3312</v>
      </c>
      <c r="AE37" s="310">
        <v>22</v>
      </c>
      <c r="AF37" s="376">
        <f t="shared" si="6"/>
        <v>0.33055555555555549</v>
      </c>
      <c r="AG37" s="401"/>
      <c r="AH37" s="176">
        <f t="shared" si="7"/>
        <v>6</v>
      </c>
      <c r="AI37" s="177">
        <f t="shared" si="13"/>
        <v>0</v>
      </c>
      <c r="AJ37" s="178">
        <f t="shared" si="8"/>
        <v>6</v>
      </c>
      <c r="AK37" s="177">
        <f t="shared" si="9"/>
        <v>6</v>
      </c>
      <c r="AL37" s="175">
        <v>71</v>
      </c>
      <c r="AM37" s="196">
        <v>0.29791666666666666</v>
      </c>
      <c r="AN37" s="196">
        <v>0.65625</v>
      </c>
      <c r="AO37" s="200"/>
      <c r="AP37" s="200"/>
      <c r="AQ37" s="200">
        <v>0.3125</v>
      </c>
      <c r="AR37" s="200"/>
      <c r="AS37" s="506" t="s">
        <v>179</v>
      </c>
      <c r="AT37" s="172">
        <v>1817</v>
      </c>
      <c r="AU37" s="310">
        <v>2</v>
      </c>
      <c r="AV37" s="376">
        <f t="shared" si="10"/>
        <v>0.35833333333333334</v>
      </c>
    </row>
    <row r="38" spans="2:48" ht="15.95" customHeight="1">
      <c r="B38" s="176">
        <f t="shared" si="0"/>
        <v>8</v>
      </c>
      <c r="C38" s="177">
        <f t="shared" si="11"/>
        <v>0.11</v>
      </c>
      <c r="D38" s="178">
        <f t="shared" si="14"/>
        <v>8.11</v>
      </c>
      <c r="E38" s="177">
        <f t="shared" si="1"/>
        <v>8</v>
      </c>
      <c r="F38" s="111">
        <v>29</v>
      </c>
      <c r="G38" s="113">
        <v>0.27083333333333337</v>
      </c>
      <c r="H38" s="196">
        <v>0.59930555555555554</v>
      </c>
      <c r="I38" s="196"/>
      <c r="J38" s="196"/>
      <c r="K38" s="113">
        <v>0.28125</v>
      </c>
      <c r="L38" s="330"/>
      <c r="M38" s="506" t="s">
        <v>20</v>
      </c>
      <c r="N38" s="172">
        <v>3554</v>
      </c>
      <c r="O38" s="310">
        <v>11</v>
      </c>
      <c r="P38" s="376">
        <f t="shared" si="2"/>
        <v>0.32847222222222217</v>
      </c>
      <c r="Q38" s="401"/>
      <c r="R38" s="176">
        <f t="shared" si="3"/>
        <v>26</v>
      </c>
      <c r="S38" s="177">
        <f t="shared" si="12"/>
        <v>0</v>
      </c>
      <c r="T38" s="178">
        <f t="shared" si="4"/>
        <v>26</v>
      </c>
      <c r="U38" s="177">
        <f t="shared" si="5"/>
        <v>26</v>
      </c>
      <c r="V38" s="112">
        <v>51</v>
      </c>
      <c r="W38" s="113">
        <v>0.30277777777777781</v>
      </c>
      <c r="X38" s="196">
        <v>0.65277777777777779</v>
      </c>
      <c r="Y38" s="200"/>
      <c r="Z38" s="200"/>
      <c r="AA38" s="113">
        <v>0.3125</v>
      </c>
      <c r="AB38" s="328"/>
      <c r="AC38" s="512" t="s">
        <v>13</v>
      </c>
      <c r="AD38" s="172">
        <v>1990</v>
      </c>
      <c r="AE38" s="310">
        <v>24</v>
      </c>
      <c r="AF38" s="376">
        <f t="shared" si="6"/>
        <v>0.35</v>
      </c>
      <c r="AG38" s="401"/>
      <c r="AH38" s="176">
        <f t="shared" si="7"/>
        <v>29</v>
      </c>
      <c r="AI38" s="177">
        <f t="shared" si="13"/>
        <v>0</v>
      </c>
      <c r="AJ38" s="178">
        <f t="shared" si="8"/>
        <v>29</v>
      </c>
      <c r="AK38" s="177">
        <f t="shared" si="9"/>
        <v>29</v>
      </c>
      <c r="AL38" s="175">
        <v>72</v>
      </c>
      <c r="AM38" s="196">
        <v>0.63541666666666663</v>
      </c>
      <c r="AN38" s="196">
        <v>0.99375000000000002</v>
      </c>
      <c r="AO38" s="200"/>
      <c r="AP38" s="200"/>
      <c r="AQ38" s="200">
        <v>0.64583333333333337</v>
      </c>
      <c r="AR38" s="200"/>
      <c r="AS38" s="506" t="s">
        <v>179</v>
      </c>
      <c r="AT38" s="172">
        <v>1817</v>
      </c>
      <c r="AU38" s="310">
        <v>2</v>
      </c>
      <c r="AV38" s="376">
        <f t="shared" si="10"/>
        <v>0.35833333333333339</v>
      </c>
    </row>
    <row r="39" spans="2:48" ht="15.95" customHeight="1">
      <c r="B39" s="176">
        <f t="shared" si="0"/>
        <v>51</v>
      </c>
      <c r="C39" s="177">
        <f t="shared" si="11"/>
        <v>0</v>
      </c>
      <c r="D39" s="178">
        <f t="shared" si="14"/>
        <v>51</v>
      </c>
      <c r="E39" s="177">
        <f t="shared" si="1"/>
        <v>51</v>
      </c>
      <c r="F39" s="111">
        <v>30</v>
      </c>
      <c r="G39" s="113">
        <v>0.58194444444444449</v>
      </c>
      <c r="H39" s="196">
        <v>0.94930555555555551</v>
      </c>
      <c r="I39" s="196"/>
      <c r="J39" s="196"/>
      <c r="K39" s="113">
        <v>0.61458333333333337</v>
      </c>
      <c r="L39" s="330"/>
      <c r="M39" s="506" t="s">
        <v>20</v>
      </c>
      <c r="N39" s="172">
        <v>3554</v>
      </c>
      <c r="O39" s="310">
        <v>11</v>
      </c>
      <c r="P39" s="376">
        <f t="shared" si="2"/>
        <v>0.36736111111111103</v>
      </c>
      <c r="Q39" s="401"/>
      <c r="R39" s="176">
        <f t="shared" si="3"/>
        <v>28</v>
      </c>
      <c r="S39" s="177">
        <f t="shared" si="12"/>
        <v>0</v>
      </c>
      <c r="T39" s="178">
        <f t="shared" si="4"/>
        <v>28</v>
      </c>
      <c r="U39" s="177">
        <f t="shared" si="5"/>
        <v>28</v>
      </c>
      <c r="V39" s="112">
        <v>53</v>
      </c>
      <c r="W39" s="113">
        <v>0.30694444444444446</v>
      </c>
      <c r="X39" s="196">
        <v>0.65972222222222221</v>
      </c>
      <c r="Y39" s="200"/>
      <c r="Z39" s="200"/>
      <c r="AA39" s="113">
        <v>0.3125</v>
      </c>
      <c r="AB39" s="328"/>
      <c r="AC39" s="512" t="s">
        <v>24</v>
      </c>
      <c r="AD39" s="172">
        <v>2368</v>
      </c>
      <c r="AE39" s="310">
        <v>25</v>
      </c>
      <c r="AF39" s="376">
        <f t="shared" si="6"/>
        <v>0.35277777777777775</v>
      </c>
      <c r="AG39" s="401"/>
      <c r="AH39" s="176" t="str">
        <f t="shared" si="7"/>
        <v/>
      </c>
      <c r="AI39" s="177" t="str">
        <f t="shared" si="13"/>
        <v/>
      </c>
      <c r="AJ39" s="178" t="str">
        <f t="shared" si="8"/>
        <v/>
      </c>
      <c r="AK39" s="177" t="str">
        <f t="shared" si="9"/>
        <v/>
      </c>
      <c r="AL39" s="175"/>
      <c r="AM39" s="196"/>
      <c r="AN39" s="196"/>
      <c r="AO39" s="200"/>
      <c r="AP39" s="200"/>
      <c r="AQ39" s="200"/>
      <c r="AR39" s="200"/>
      <c r="AS39" s="506"/>
      <c r="AT39" s="172"/>
      <c r="AU39" s="310"/>
      <c r="AV39" s="376" t="str">
        <f t="shared" si="10"/>
        <v/>
      </c>
    </row>
    <row r="40" spans="2:48" ht="15.95" customHeight="1">
      <c r="B40" s="176">
        <f t="shared" si="0"/>
        <v>13</v>
      </c>
      <c r="C40" s="177">
        <f t="shared" si="11"/>
        <v>0</v>
      </c>
      <c r="D40" s="178">
        <f t="shared" si="14"/>
        <v>13</v>
      </c>
      <c r="E40" s="177">
        <f t="shared" si="1"/>
        <v>13</v>
      </c>
      <c r="F40" s="111">
        <v>31</v>
      </c>
      <c r="G40" s="113">
        <v>0.27916666666666673</v>
      </c>
      <c r="H40" s="196">
        <v>0.61736111111111103</v>
      </c>
      <c r="I40" s="196"/>
      <c r="J40" s="196"/>
      <c r="K40" s="113">
        <v>0.28958333333333336</v>
      </c>
      <c r="L40" s="330"/>
      <c r="M40" s="506" t="s">
        <v>20</v>
      </c>
      <c r="N40" s="172">
        <v>3566</v>
      </c>
      <c r="O40" s="310">
        <v>11</v>
      </c>
      <c r="P40" s="376">
        <f t="shared" si="2"/>
        <v>0.3381944444444443</v>
      </c>
      <c r="Q40" s="401"/>
      <c r="R40" s="176">
        <f t="shared" si="3"/>
        <v>52</v>
      </c>
      <c r="S40" s="177">
        <f t="shared" si="12"/>
        <v>0</v>
      </c>
      <c r="T40" s="178">
        <f t="shared" si="4"/>
        <v>52</v>
      </c>
      <c r="U40" s="177">
        <f t="shared" si="5"/>
        <v>52</v>
      </c>
      <c r="V40" s="112">
        <v>54</v>
      </c>
      <c r="W40" s="113">
        <v>0.64236111111111116</v>
      </c>
      <c r="X40" s="196">
        <v>0.97847222222222219</v>
      </c>
      <c r="Y40" s="200"/>
      <c r="Z40" s="200"/>
      <c r="AA40" s="113">
        <v>0.64583333333333337</v>
      </c>
      <c r="AB40" s="328"/>
      <c r="AC40" s="512" t="s">
        <v>24</v>
      </c>
      <c r="AD40" s="172">
        <v>2368</v>
      </c>
      <c r="AE40" s="310">
        <v>25</v>
      </c>
      <c r="AF40" s="376">
        <f t="shared" si="6"/>
        <v>0.33611111111111103</v>
      </c>
      <c r="AG40" s="401"/>
      <c r="AH40" s="176" t="str">
        <f t="shared" si="7"/>
        <v/>
      </c>
      <c r="AI40" s="177" t="str">
        <f t="shared" si="13"/>
        <v/>
      </c>
      <c r="AJ40" s="178" t="str">
        <f t="shared" si="8"/>
        <v/>
      </c>
      <c r="AK40" s="177" t="str">
        <f t="shared" si="9"/>
        <v/>
      </c>
      <c r="AL40" s="175"/>
      <c r="AM40" s="196"/>
      <c r="AN40" s="196"/>
      <c r="AO40" s="200"/>
      <c r="AP40" s="200"/>
      <c r="AQ40" s="200"/>
      <c r="AR40" s="200"/>
      <c r="AS40" s="506"/>
      <c r="AT40" s="172"/>
      <c r="AU40" s="310"/>
      <c r="AV40" s="376" t="str">
        <f t="shared" si="10"/>
        <v/>
      </c>
    </row>
    <row r="41" spans="2:48" ht="15.95" customHeight="1">
      <c r="B41" s="176">
        <f t="shared" si="0"/>
        <v>57</v>
      </c>
      <c r="C41" s="177">
        <f t="shared" si="11"/>
        <v>0</v>
      </c>
      <c r="D41" s="178">
        <f t="shared" si="14"/>
        <v>57</v>
      </c>
      <c r="E41" s="177">
        <f t="shared" si="1"/>
        <v>57</v>
      </c>
      <c r="F41" s="111">
        <v>32</v>
      </c>
      <c r="G41" s="113">
        <v>0.6</v>
      </c>
      <c r="H41" s="196">
        <v>0.97291666666666665</v>
      </c>
      <c r="I41" s="196"/>
      <c r="J41" s="196"/>
      <c r="K41" s="113">
        <v>0.6069444444444444</v>
      </c>
      <c r="L41" s="330"/>
      <c r="M41" s="506" t="s">
        <v>20</v>
      </c>
      <c r="N41" s="172">
        <v>3566</v>
      </c>
      <c r="O41" s="310">
        <v>11</v>
      </c>
      <c r="P41" s="376">
        <f t="shared" si="2"/>
        <v>0.37291666666666667</v>
      </c>
      <c r="Q41" s="401"/>
      <c r="R41" s="176">
        <f t="shared" si="3"/>
        <v>31</v>
      </c>
      <c r="S41" s="177">
        <f t="shared" si="12"/>
        <v>0</v>
      </c>
      <c r="T41" s="178">
        <f t="shared" si="4"/>
        <v>31</v>
      </c>
      <c r="U41" s="177">
        <f t="shared" si="5"/>
        <v>31</v>
      </c>
      <c r="V41" s="112">
        <v>55</v>
      </c>
      <c r="W41" s="113">
        <v>0.32986111111111116</v>
      </c>
      <c r="X41" s="196">
        <v>0.66527777777777775</v>
      </c>
      <c r="Y41" s="200"/>
      <c r="Z41" s="200"/>
      <c r="AA41" s="113">
        <v>0.33680555555555558</v>
      </c>
      <c r="AB41" s="328"/>
      <c r="AC41" s="512" t="s">
        <v>27</v>
      </c>
      <c r="AD41" s="172">
        <v>2338</v>
      </c>
      <c r="AE41" s="310">
        <v>26</v>
      </c>
      <c r="AF41" s="376">
        <f t="shared" si="6"/>
        <v>0.33541666666666659</v>
      </c>
      <c r="AG41" s="401"/>
      <c r="AH41" s="176" t="str">
        <f t="shared" si="7"/>
        <v/>
      </c>
      <c r="AI41" s="177" t="str">
        <f t="shared" si="13"/>
        <v/>
      </c>
      <c r="AJ41" s="178" t="str">
        <f t="shared" si="8"/>
        <v/>
      </c>
      <c r="AK41" s="177" t="str">
        <f t="shared" si="9"/>
        <v/>
      </c>
      <c r="AL41" s="175"/>
      <c r="AM41" s="196"/>
      <c r="AN41" s="196"/>
      <c r="AO41" s="200"/>
      <c r="AP41" s="200"/>
      <c r="AQ41" s="200"/>
      <c r="AR41" s="200"/>
      <c r="AS41" s="506"/>
      <c r="AT41" s="172"/>
      <c r="AU41" s="310"/>
      <c r="AV41" s="376" t="str">
        <f t="shared" si="10"/>
        <v/>
      </c>
    </row>
    <row r="42" spans="2:48" ht="15.95" customHeight="1">
      <c r="B42" s="176">
        <f t="shared" ref="B42:B73" si="15">IF(G42="","",RANK(G42,G$10:G$271,1))</f>
        <v>21</v>
      </c>
      <c r="C42" s="177">
        <f t="shared" si="11"/>
        <v>0</v>
      </c>
      <c r="D42" s="178">
        <f t="shared" si="14"/>
        <v>21</v>
      </c>
      <c r="E42" s="177">
        <f t="shared" ref="E42:E73" si="16">IF(D42="","",RANK(D42,D$10:D$271,1))</f>
        <v>21</v>
      </c>
      <c r="F42" s="111">
        <v>33</v>
      </c>
      <c r="G42" s="113">
        <v>0.28680555555555559</v>
      </c>
      <c r="H42" s="196">
        <v>0.62569444444444444</v>
      </c>
      <c r="I42" s="196"/>
      <c r="J42" s="196"/>
      <c r="K42" s="113">
        <v>0.29791666666666666</v>
      </c>
      <c r="L42" s="329"/>
      <c r="M42" s="506" t="s">
        <v>20</v>
      </c>
      <c r="N42" s="172">
        <v>3564</v>
      </c>
      <c r="O42" s="310">
        <v>11</v>
      </c>
      <c r="P42" s="376">
        <f t="shared" ref="P42:P73" si="17">IF(I42="",IF(G42="","",IF(H42="","",(H42-G42))),IF(G42="","",IF(H42="","",(H42-G42)))+(J42-I42))</f>
        <v>0.33888888888888885</v>
      </c>
      <c r="Q42" s="401"/>
      <c r="R42" s="176">
        <f t="shared" ref="R42:R73" si="18">IF(W42="","",RANK(W42,W$10:W$271,1))</f>
        <v>5</v>
      </c>
      <c r="S42" s="177">
        <f t="shared" si="12"/>
        <v>0</v>
      </c>
      <c r="T42" s="178">
        <f t="shared" si="4"/>
        <v>5</v>
      </c>
      <c r="U42" s="177">
        <f t="shared" ref="U42:U73" si="19">IF(T42="","",RANK(T42,T$10:T$271,1))</f>
        <v>5</v>
      </c>
      <c r="V42" s="112">
        <v>57</v>
      </c>
      <c r="W42" s="113">
        <v>0.27500000000000002</v>
      </c>
      <c r="X42" s="196">
        <v>0.64652777777777781</v>
      </c>
      <c r="Y42" s="200"/>
      <c r="Z42" s="200"/>
      <c r="AA42" s="113">
        <v>0.29166666666666669</v>
      </c>
      <c r="AB42" s="328"/>
      <c r="AC42" s="512" t="s">
        <v>23</v>
      </c>
      <c r="AD42" s="172">
        <v>2353</v>
      </c>
      <c r="AE42" s="310">
        <v>31</v>
      </c>
      <c r="AF42" s="376">
        <f t="shared" ref="AF42:AF73" si="20">IF(Y42="",IF(W42="","",IF(X42="","",(X42-W42))),IF(W42="","",IF(X42="","",(X42-W42)))+(Z42-Y42))</f>
        <v>0.37152777777777779</v>
      </c>
      <c r="AG42" s="401"/>
      <c r="AH42" s="176" t="str">
        <f t="shared" ref="AH42:AH73" si="21">IF(AM42="","",RANK(AM42,AM$10:AM$271,1))</f>
        <v/>
      </c>
      <c r="AI42" s="177" t="str">
        <f t="shared" si="13"/>
        <v/>
      </c>
      <c r="AJ42" s="178" t="str">
        <f t="shared" si="8"/>
        <v/>
      </c>
      <c r="AK42" s="177" t="str">
        <f t="shared" ref="AK42:AK73" si="22">IF(AJ42="","",RANK(AJ42,AJ$10:AJ$271,1))</f>
        <v/>
      </c>
      <c r="AL42" s="175"/>
      <c r="AM42" s="196"/>
      <c r="AN42" s="196"/>
      <c r="AO42" s="200"/>
      <c r="AP42" s="200"/>
      <c r="AQ42" s="200"/>
      <c r="AR42" s="200"/>
      <c r="AS42" s="506"/>
      <c r="AT42" s="172"/>
      <c r="AU42" s="310"/>
      <c r="AV42" s="376" t="str">
        <f t="shared" ref="AV42:AV73" si="23">IF(AO42="",IF(AM42="","",IF(AN42="","",(AN42-AM42))),IF(AM42="","",IF(AN42="","",(AN42-AM42)))+(AP42-AO42))</f>
        <v/>
      </c>
    </row>
    <row r="43" spans="2:48" ht="15.95" customHeight="1">
      <c r="B43" s="176">
        <f t="shared" si="15"/>
        <v>73</v>
      </c>
      <c r="C43" s="177">
        <f t="shared" ref="C43:C74" si="24">IF(F43="","",IF(COUNTIF(B$10:B$271,B43)&gt;1,RANK(N43,N$10:N$271)/100,0))</f>
        <v>0</v>
      </c>
      <c r="D43" s="178">
        <f t="shared" si="14"/>
        <v>73</v>
      </c>
      <c r="E43" s="177">
        <f t="shared" si="16"/>
        <v>73</v>
      </c>
      <c r="F43" s="111">
        <v>34</v>
      </c>
      <c r="G43" s="113">
        <v>0.60833333333333339</v>
      </c>
      <c r="H43" s="196">
        <v>0.96250000000000002</v>
      </c>
      <c r="I43" s="196"/>
      <c r="J43" s="196"/>
      <c r="K43" s="113">
        <v>0.61527777777777781</v>
      </c>
      <c r="L43" s="330"/>
      <c r="M43" s="506" t="s">
        <v>20</v>
      </c>
      <c r="N43" s="172">
        <v>3564</v>
      </c>
      <c r="O43" s="310">
        <v>11</v>
      </c>
      <c r="P43" s="376">
        <f t="shared" si="17"/>
        <v>0.35416666666666663</v>
      </c>
      <c r="Q43" s="401"/>
      <c r="R43" s="176">
        <f t="shared" si="18"/>
        <v>11</v>
      </c>
      <c r="S43" s="177">
        <f t="shared" ref="S43:S74" si="25">IF(V43="","",IF(COUNTIF(R$10:R$271,R43)&gt;1,RANK(AD43,AD$10:AD$271)/100,0))</f>
        <v>0</v>
      </c>
      <c r="T43" s="178">
        <f t="shared" si="4"/>
        <v>11</v>
      </c>
      <c r="U43" s="177">
        <f t="shared" si="19"/>
        <v>11</v>
      </c>
      <c r="V43" s="112">
        <v>59</v>
      </c>
      <c r="W43" s="113">
        <v>0.28194444444444444</v>
      </c>
      <c r="X43" s="196">
        <v>0.63541666666666663</v>
      </c>
      <c r="Y43" s="200"/>
      <c r="Z43" s="200"/>
      <c r="AA43" s="113">
        <v>0.30208333333333331</v>
      </c>
      <c r="AB43" s="328"/>
      <c r="AC43" s="512" t="s">
        <v>22</v>
      </c>
      <c r="AD43" s="172">
        <v>2376</v>
      </c>
      <c r="AE43" s="310">
        <v>33</v>
      </c>
      <c r="AF43" s="376">
        <f t="shared" si="20"/>
        <v>0.35347222222222219</v>
      </c>
      <c r="AG43" s="401"/>
      <c r="AH43" s="176" t="str">
        <f t="shared" si="21"/>
        <v/>
      </c>
      <c r="AI43" s="177" t="str">
        <f t="shared" ref="AI43:AI74" si="26">IF(AL43="","",IF(COUNTIF(AH$10:AH$271,AH43)&gt;1,RANK(AT43,AT$10:AT$271)/100,0))</f>
        <v/>
      </c>
      <c r="AJ43" s="178" t="str">
        <f t="shared" si="8"/>
        <v/>
      </c>
      <c r="AK43" s="177" t="str">
        <f t="shared" si="22"/>
        <v/>
      </c>
      <c r="AL43" s="175"/>
      <c r="AM43" s="196"/>
      <c r="AN43" s="196"/>
      <c r="AO43" s="200"/>
      <c r="AP43" s="200"/>
      <c r="AQ43" s="200"/>
      <c r="AR43" s="200"/>
      <c r="AS43" s="506"/>
      <c r="AT43" s="172"/>
      <c r="AU43" s="310"/>
      <c r="AV43" s="376" t="str">
        <f t="shared" si="23"/>
        <v/>
      </c>
    </row>
    <row r="44" spans="2:48" ht="15.95" customHeight="1">
      <c r="B44" s="176">
        <f t="shared" si="15"/>
        <v>30</v>
      </c>
      <c r="C44" s="177">
        <f t="shared" si="24"/>
        <v>0</v>
      </c>
      <c r="D44" s="178">
        <f t="shared" si="14"/>
        <v>30</v>
      </c>
      <c r="E44" s="177">
        <f t="shared" si="16"/>
        <v>30</v>
      </c>
      <c r="F44" s="111">
        <v>35</v>
      </c>
      <c r="G44" s="113">
        <v>0.29513888888888895</v>
      </c>
      <c r="H44" s="196">
        <v>0.63194444444444442</v>
      </c>
      <c r="I44" s="196"/>
      <c r="J44" s="196"/>
      <c r="K44" s="113">
        <v>0.30625000000000002</v>
      </c>
      <c r="L44" s="330"/>
      <c r="M44" s="506" t="s">
        <v>20</v>
      </c>
      <c r="N44" s="172">
        <v>3279</v>
      </c>
      <c r="O44" s="310">
        <v>11</v>
      </c>
      <c r="P44" s="376">
        <f t="shared" si="17"/>
        <v>0.33680555555555547</v>
      </c>
      <c r="Q44" s="401"/>
      <c r="R44" s="176">
        <f t="shared" si="18"/>
        <v>44</v>
      </c>
      <c r="S44" s="177">
        <f t="shared" si="25"/>
        <v>0</v>
      </c>
      <c r="T44" s="178">
        <f t="shared" si="4"/>
        <v>44</v>
      </c>
      <c r="U44" s="177">
        <f t="shared" si="19"/>
        <v>44</v>
      </c>
      <c r="V44" s="112">
        <v>60</v>
      </c>
      <c r="W44" s="113">
        <v>0.61805555555555558</v>
      </c>
      <c r="X44" s="196">
        <v>0.98958333333333326</v>
      </c>
      <c r="Y44" s="200"/>
      <c r="Z44" s="200"/>
      <c r="AA44" s="113">
        <v>0.625</v>
      </c>
      <c r="AB44" s="328"/>
      <c r="AC44" s="512" t="s">
        <v>131</v>
      </c>
      <c r="AD44" s="172">
        <v>2376</v>
      </c>
      <c r="AE44" s="310">
        <v>33</v>
      </c>
      <c r="AF44" s="376">
        <f t="shared" si="20"/>
        <v>0.37152777777777768</v>
      </c>
      <c r="AG44" s="401"/>
      <c r="AH44" s="176" t="str">
        <f t="shared" si="21"/>
        <v/>
      </c>
      <c r="AI44" s="177" t="str">
        <f t="shared" si="26"/>
        <v/>
      </c>
      <c r="AJ44" s="178" t="str">
        <f t="shared" si="8"/>
        <v/>
      </c>
      <c r="AK44" s="177" t="str">
        <f t="shared" si="22"/>
        <v/>
      </c>
      <c r="AL44" s="175"/>
      <c r="AM44" s="197"/>
      <c r="AN44" s="196"/>
      <c r="AO44" s="200"/>
      <c r="AP44" s="200"/>
      <c r="AQ44" s="200"/>
      <c r="AR44" s="200"/>
      <c r="AS44" s="506"/>
      <c r="AT44" s="172"/>
      <c r="AU44" s="310"/>
      <c r="AV44" s="376" t="str">
        <f t="shared" si="23"/>
        <v/>
      </c>
    </row>
    <row r="45" spans="2:48" ht="15.95" customHeight="1">
      <c r="B45" s="176">
        <f t="shared" si="15"/>
        <v>74</v>
      </c>
      <c r="C45" s="177">
        <f t="shared" si="24"/>
        <v>0</v>
      </c>
      <c r="D45" s="178">
        <f t="shared" si="14"/>
        <v>74</v>
      </c>
      <c r="E45" s="177">
        <f t="shared" si="16"/>
        <v>74</v>
      </c>
      <c r="F45" s="111">
        <v>36</v>
      </c>
      <c r="G45" s="113">
        <v>0.61458333333333337</v>
      </c>
      <c r="H45" s="196">
        <v>0.98611111111111105</v>
      </c>
      <c r="I45" s="196"/>
      <c r="J45" s="196"/>
      <c r="K45" s="113">
        <v>0.62152777777777779</v>
      </c>
      <c r="L45" s="330"/>
      <c r="M45" s="506" t="s">
        <v>20</v>
      </c>
      <c r="N45" s="172">
        <v>3279</v>
      </c>
      <c r="O45" s="310">
        <v>11</v>
      </c>
      <c r="P45" s="376">
        <f t="shared" si="17"/>
        <v>0.37152777777777768</v>
      </c>
      <c r="Q45" s="401"/>
      <c r="R45" s="176">
        <f t="shared" si="18"/>
        <v>6</v>
      </c>
      <c r="S45" s="177">
        <f t="shared" si="25"/>
        <v>0</v>
      </c>
      <c r="T45" s="178">
        <f t="shared" si="4"/>
        <v>6</v>
      </c>
      <c r="U45" s="177">
        <f t="shared" si="19"/>
        <v>6</v>
      </c>
      <c r="V45" s="112">
        <v>61</v>
      </c>
      <c r="W45" s="113">
        <v>0.27569444444444446</v>
      </c>
      <c r="X45" s="196">
        <v>0.62916666666666665</v>
      </c>
      <c r="Y45" s="200"/>
      <c r="Z45" s="200"/>
      <c r="AA45" s="113">
        <v>0.29166666666666669</v>
      </c>
      <c r="AB45" s="328"/>
      <c r="AC45" s="512" t="s">
        <v>21</v>
      </c>
      <c r="AD45" s="172">
        <v>2339</v>
      </c>
      <c r="AE45" s="310">
        <v>32</v>
      </c>
      <c r="AF45" s="376">
        <f t="shared" si="20"/>
        <v>0.35347222222222219</v>
      </c>
      <c r="AG45" s="401"/>
      <c r="AH45" s="176" t="str">
        <f t="shared" si="21"/>
        <v/>
      </c>
      <c r="AI45" s="177" t="str">
        <f t="shared" si="26"/>
        <v/>
      </c>
      <c r="AJ45" s="178" t="str">
        <f t="shared" si="8"/>
        <v/>
      </c>
      <c r="AK45" s="177" t="str">
        <f t="shared" si="22"/>
        <v/>
      </c>
      <c r="AL45" s="111"/>
      <c r="AM45" s="196"/>
      <c r="AN45" s="199"/>
      <c r="AO45" s="204"/>
      <c r="AP45" s="204"/>
      <c r="AQ45" s="200"/>
      <c r="AR45" s="200"/>
      <c r="AS45" s="507"/>
      <c r="AT45" s="172"/>
      <c r="AU45" s="310"/>
      <c r="AV45" s="376" t="str">
        <f t="shared" si="23"/>
        <v/>
      </c>
    </row>
    <row r="46" spans="2:48" ht="15.95" customHeight="1">
      <c r="B46" s="176">
        <f t="shared" si="15"/>
        <v>14</v>
      </c>
      <c r="C46" s="177">
        <f t="shared" si="24"/>
        <v>0.79</v>
      </c>
      <c r="D46" s="178">
        <f t="shared" si="14"/>
        <v>14.79</v>
      </c>
      <c r="E46" s="177">
        <f t="shared" si="16"/>
        <v>16</v>
      </c>
      <c r="F46" s="111">
        <v>37</v>
      </c>
      <c r="G46" s="113">
        <v>0.28125</v>
      </c>
      <c r="H46" s="196">
        <v>0.59722222222222221</v>
      </c>
      <c r="I46" s="196"/>
      <c r="J46" s="196"/>
      <c r="K46" s="113">
        <v>0.29166666666666669</v>
      </c>
      <c r="L46" s="330"/>
      <c r="M46" s="506" t="s">
        <v>38</v>
      </c>
      <c r="N46" s="172">
        <v>1966</v>
      </c>
      <c r="O46" s="310">
        <v>13</v>
      </c>
      <c r="P46" s="376">
        <f t="shared" si="17"/>
        <v>0.31597222222222221</v>
      </c>
      <c r="Q46" s="401"/>
      <c r="R46" s="176" t="str">
        <f t="shared" si="18"/>
        <v/>
      </c>
      <c r="S46" s="177" t="str">
        <f t="shared" si="25"/>
        <v/>
      </c>
      <c r="T46" s="178" t="str">
        <f t="shared" si="4"/>
        <v/>
      </c>
      <c r="U46" s="177" t="str">
        <f t="shared" si="19"/>
        <v/>
      </c>
      <c r="V46" s="112"/>
      <c r="W46" s="110"/>
      <c r="X46" s="199"/>
      <c r="Y46" s="200"/>
      <c r="Z46" s="200"/>
      <c r="AA46" s="113"/>
      <c r="AB46" s="328"/>
      <c r="AC46" s="506"/>
      <c r="AD46" s="172"/>
      <c r="AE46" s="310"/>
      <c r="AF46" s="376" t="str">
        <f t="shared" si="20"/>
        <v/>
      </c>
      <c r="AG46" s="401"/>
      <c r="AH46" s="176" t="str">
        <f t="shared" si="21"/>
        <v/>
      </c>
      <c r="AI46" s="177" t="str">
        <f t="shared" si="26"/>
        <v/>
      </c>
      <c r="AJ46" s="178" t="str">
        <f t="shared" si="8"/>
        <v/>
      </c>
      <c r="AK46" s="177" t="str">
        <f t="shared" si="22"/>
        <v/>
      </c>
      <c r="AL46" s="111"/>
      <c r="AM46" s="196"/>
      <c r="AN46" s="199"/>
      <c r="AO46" s="204"/>
      <c r="AP46" s="204"/>
      <c r="AQ46" s="200"/>
      <c r="AR46" s="200"/>
      <c r="AS46" s="507"/>
      <c r="AT46" s="172"/>
      <c r="AU46" s="310"/>
      <c r="AV46" s="376" t="str">
        <f t="shared" si="23"/>
        <v/>
      </c>
    </row>
    <row r="47" spans="2:48" ht="15.95" customHeight="1">
      <c r="B47" s="176">
        <f t="shared" si="15"/>
        <v>49</v>
      </c>
      <c r="C47" s="177">
        <f t="shared" si="24"/>
        <v>0</v>
      </c>
      <c r="D47" s="178">
        <f t="shared" si="14"/>
        <v>49</v>
      </c>
      <c r="E47" s="177">
        <f t="shared" si="16"/>
        <v>49</v>
      </c>
      <c r="F47" s="111">
        <v>38</v>
      </c>
      <c r="G47" s="113">
        <v>0.57986111111111116</v>
      </c>
      <c r="H47" s="196">
        <v>0.93958333333333321</v>
      </c>
      <c r="I47" s="196"/>
      <c r="J47" s="196"/>
      <c r="K47" s="113">
        <v>0.60416666666666663</v>
      </c>
      <c r="L47" s="330"/>
      <c r="M47" s="506" t="s">
        <v>38</v>
      </c>
      <c r="N47" s="172">
        <v>1966</v>
      </c>
      <c r="O47" s="310">
        <v>13</v>
      </c>
      <c r="P47" s="376">
        <f t="shared" si="17"/>
        <v>0.35972222222222205</v>
      </c>
      <c r="Q47" s="401"/>
      <c r="R47" s="176">
        <f t="shared" si="18"/>
        <v>13</v>
      </c>
      <c r="S47" s="177">
        <f t="shared" si="25"/>
        <v>0</v>
      </c>
      <c r="T47" s="178">
        <f t="shared" si="4"/>
        <v>13</v>
      </c>
      <c r="U47" s="177">
        <f t="shared" si="19"/>
        <v>13</v>
      </c>
      <c r="V47" s="112">
        <v>65</v>
      </c>
      <c r="W47" s="113">
        <v>0.28263888888888888</v>
      </c>
      <c r="X47" s="196">
        <v>0.65625</v>
      </c>
      <c r="Y47" s="200"/>
      <c r="Z47" s="200"/>
      <c r="AA47" s="113">
        <v>0.29166666666666669</v>
      </c>
      <c r="AB47" s="328"/>
      <c r="AC47" s="506" t="s">
        <v>179</v>
      </c>
      <c r="AD47" s="172">
        <v>1815</v>
      </c>
      <c r="AE47" s="310">
        <v>2</v>
      </c>
      <c r="AF47" s="376">
        <f t="shared" si="20"/>
        <v>0.37361111111111112</v>
      </c>
      <c r="AG47" s="401"/>
      <c r="AH47" s="176" t="str">
        <f t="shared" si="21"/>
        <v/>
      </c>
      <c r="AI47" s="177" t="str">
        <f t="shared" si="26"/>
        <v/>
      </c>
      <c r="AJ47" s="178" t="str">
        <f t="shared" si="8"/>
        <v/>
      </c>
      <c r="AK47" s="177" t="str">
        <f t="shared" si="22"/>
        <v/>
      </c>
      <c r="AL47" s="111"/>
      <c r="AM47" s="196"/>
      <c r="AN47" s="199"/>
      <c r="AO47" s="204"/>
      <c r="AP47" s="204"/>
      <c r="AQ47" s="200"/>
      <c r="AR47" s="200"/>
      <c r="AS47" s="507"/>
      <c r="AT47" s="172"/>
      <c r="AU47" s="310"/>
      <c r="AV47" s="376" t="str">
        <f t="shared" si="23"/>
        <v/>
      </c>
    </row>
    <row r="48" spans="2:48" ht="15.95" customHeight="1">
      <c r="B48" s="176">
        <f t="shared" si="15"/>
        <v>40</v>
      </c>
      <c r="C48" s="177">
        <f t="shared" si="24"/>
        <v>0</v>
      </c>
      <c r="D48" s="178">
        <f t="shared" si="14"/>
        <v>40</v>
      </c>
      <c r="E48" s="177">
        <f t="shared" si="16"/>
        <v>40</v>
      </c>
      <c r="F48" s="111">
        <v>39</v>
      </c>
      <c r="G48" s="113">
        <v>0.30902777777777779</v>
      </c>
      <c r="H48" s="196">
        <v>0.62152777777777768</v>
      </c>
      <c r="I48" s="196"/>
      <c r="J48" s="196"/>
      <c r="K48" s="113">
        <v>0.32291666666666669</v>
      </c>
      <c r="L48" s="330"/>
      <c r="M48" s="506" t="s">
        <v>39</v>
      </c>
      <c r="N48" s="172">
        <v>1976</v>
      </c>
      <c r="O48" s="310">
        <v>15</v>
      </c>
      <c r="P48" s="376">
        <f t="shared" si="17"/>
        <v>0.31249999999999989</v>
      </c>
      <c r="Q48" s="401"/>
      <c r="R48" s="176">
        <f t="shared" si="18"/>
        <v>51</v>
      </c>
      <c r="S48" s="177">
        <f t="shared" si="25"/>
        <v>0</v>
      </c>
      <c r="T48" s="178">
        <f t="shared" si="4"/>
        <v>51</v>
      </c>
      <c r="U48" s="177">
        <f t="shared" si="19"/>
        <v>51</v>
      </c>
      <c r="V48" s="112">
        <v>66</v>
      </c>
      <c r="W48" s="113">
        <v>0.63541666666666663</v>
      </c>
      <c r="X48" s="196">
        <v>0.98819444444444438</v>
      </c>
      <c r="Y48" s="200"/>
      <c r="Z48" s="200"/>
      <c r="AA48" s="113">
        <v>0.64583333333333337</v>
      </c>
      <c r="AB48" s="328"/>
      <c r="AC48" s="506" t="s">
        <v>179</v>
      </c>
      <c r="AD48" s="172">
        <v>1815</v>
      </c>
      <c r="AE48" s="310">
        <v>2</v>
      </c>
      <c r="AF48" s="376">
        <f t="shared" si="20"/>
        <v>0.35277777777777775</v>
      </c>
      <c r="AG48" s="401"/>
      <c r="AH48" s="176" t="str">
        <f t="shared" si="21"/>
        <v/>
      </c>
      <c r="AI48" s="177" t="str">
        <f t="shared" si="26"/>
        <v/>
      </c>
      <c r="AJ48" s="178" t="str">
        <f t="shared" si="8"/>
        <v/>
      </c>
      <c r="AK48" s="177" t="str">
        <f t="shared" si="22"/>
        <v/>
      </c>
      <c r="AL48" s="111"/>
      <c r="AM48" s="196"/>
      <c r="AN48" s="199"/>
      <c r="AO48" s="204"/>
      <c r="AP48" s="204"/>
      <c r="AQ48" s="200"/>
      <c r="AR48" s="200"/>
      <c r="AS48" s="507"/>
      <c r="AT48" s="172"/>
      <c r="AU48" s="310"/>
      <c r="AV48" s="376" t="str">
        <f t="shared" si="23"/>
        <v/>
      </c>
    </row>
    <row r="49" spans="2:48" ht="15.95" customHeight="1">
      <c r="B49" s="176">
        <f t="shared" si="15"/>
        <v>60</v>
      </c>
      <c r="C49" s="177">
        <f t="shared" si="24"/>
        <v>0.77</v>
      </c>
      <c r="D49" s="178">
        <f t="shared" si="14"/>
        <v>60.77</v>
      </c>
      <c r="E49" s="177">
        <f t="shared" si="16"/>
        <v>66</v>
      </c>
      <c r="F49" s="111">
        <v>40</v>
      </c>
      <c r="G49" s="113">
        <v>0.60416666666666663</v>
      </c>
      <c r="H49" s="196">
        <v>0.96041666666666659</v>
      </c>
      <c r="I49" s="196"/>
      <c r="J49" s="196"/>
      <c r="K49" s="113">
        <v>0.61111111111111105</v>
      </c>
      <c r="L49" s="330"/>
      <c r="M49" s="506" t="s">
        <v>39</v>
      </c>
      <c r="N49" s="172">
        <v>1976</v>
      </c>
      <c r="O49" s="310">
        <v>15</v>
      </c>
      <c r="P49" s="376">
        <f t="shared" si="17"/>
        <v>0.35624999999999996</v>
      </c>
      <c r="Q49" s="401"/>
      <c r="R49" s="176">
        <f t="shared" si="18"/>
        <v>1</v>
      </c>
      <c r="S49" s="177">
        <f t="shared" si="25"/>
        <v>0</v>
      </c>
      <c r="T49" s="178">
        <f t="shared" si="4"/>
        <v>1</v>
      </c>
      <c r="U49" s="177">
        <f t="shared" si="19"/>
        <v>1</v>
      </c>
      <c r="V49" s="175">
        <v>67</v>
      </c>
      <c r="W49" s="113">
        <v>0.23541666666666669</v>
      </c>
      <c r="X49" s="196">
        <v>0.60069444444444442</v>
      </c>
      <c r="Y49" s="200"/>
      <c r="Z49" s="200"/>
      <c r="AA49" s="109">
        <v>0.25</v>
      </c>
      <c r="AB49" s="109"/>
      <c r="AC49" s="506" t="s">
        <v>179</v>
      </c>
      <c r="AD49" s="172">
        <v>3554</v>
      </c>
      <c r="AE49" s="310">
        <v>2</v>
      </c>
      <c r="AF49" s="376">
        <f t="shared" si="20"/>
        <v>0.3652777777777777</v>
      </c>
      <c r="AG49" s="401"/>
      <c r="AH49" s="176" t="str">
        <f t="shared" si="21"/>
        <v/>
      </c>
      <c r="AI49" s="177" t="str">
        <f t="shared" si="26"/>
        <v/>
      </c>
      <c r="AJ49" s="178" t="str">
        <f t="shared" si="8"/>
        <v/>
      </c>
      <c r="AK49" s="177" t="str">
        <f t="shared" si="22"/>
        <v/>
      </c>
      <c r="AL49" s="175"/>
      <c r="AM49" s="197"/>
      <c r="AN49" s="196"/>
      <c r="AO49" s="200"/>
      <c r="AP49" s="200"/>
      <c r="AQ49" s="200"/>
      <c r="AR49" s="200"/>
      <c r="AS49" s="506"/>
      <c r="AT49" s="172"/>
      <c r="AU49" s="310"/>
      <c r="AV49" s="376" t="str">
        <f t="shared" si="23"/>
        <v/>
      </c>
    </row>
    <row r="50" spans="2:48" ht="15.95" customHeight="1">
      <c r="B50" s="176">
        <f t="shared" si="15"/>
        <v>41</v>
      </c>
      <c r="C50" s="177">
        <f t="shared" si="24"/>
        <v>0</v>
      </c>
      <c r="D50" s="178">
        <f t="shared" si="14"/>
        <v>41</v>
      </c>
      <c r="E50" s="177">
        <f t="shared" si="16"/>
        <v>41</v>
      </c>
      <c r="F50" s="111">
        <v>41</v>
      </c>
      <c r="G50" s="113">
        <v>0.3298611111111111</v>
      </c>
      <c r="H50" s="199">
        <v>0.67083333333333328</v>
      </c>
      <c r="I50" s="199"/>
      <c r="J50" s="199"/>
      <c r="K50" s="113">
        <v>0.34375</v>
      </c>
      <c r="L50" s="330"/>
      <c r="M50" s="506" t="s">
        <v>39</v>
      </c>
      <c r="N50" s="172">
        <v>1986</v>
      </c>
      <c r="O50" s="310">
        <v>15</v>
      </c>
      <c r="P50" s="376">
        <f t="shared" si="17"/>
        <v>0.34097222222222218</v>
      </c>
      <c r="Q50" s="401"/>
      <c r="R50" s="176">
        <f t="shared" si="18"/>
        <v>23</v>
      </c>
      <c r="S50" s="177">
        <f t="shared" si="25"/>
        <v>0.03</v>
      </c>
      <c r="T50" s="178">
        <f t="shared" si="4"/>
        <v>23.03</v>
      </c>
      <c r="U50" s="177">
        <f t="shared" si="19"/>
        <v>23</v>
      </c>
      <c r="V50" s="175">
        <v>69</v>
      </c>
      <c r="W50" s="113">
        <v>0.2986111111111111</v>
      </c>
      <c r="X50" s="196">
        <v>0.64930555555555558</v>
      </c>
      <c r="Y50" s="200"/>
      <c r="Z50" s="200"/>
      <c r="AA50" s="109">
        <v>0.3125</v>
      </c>
      <c r="AB50" s="109"/>
      <c r="AC50" s="506" t="s">
        <v>179</v>
      </c>
      <c r="AD50" s="172">
        <v>3850</v>
      </c>
      <c r="AE50" s="310">
        <v>2</v>
      </c>
      <c r="AF50" s="376">
        <f t="shared" si="20"/>
        <v>0.35069444444444448</v>
      </c>
      <c r="AG50" s="401"/>
      <c r="AH50" s="176" t="str">
        <f t="shared" si="21"/>
        <v/>
      </c>
      <c r="AI50" s="177" t="str">
        <f t="shared" si="26"/>
        <v/>
      </c>
      <c r="AJ50" s="178" t="str">
        <f t="shared" si="8"/>
        <v/>
      </c>
      <c r="AK50" s="177" t="str">
        <f t="shared" si="22"/>
        <v/>
      </c>
      <c r="AL50" s="175"/>
      <c r="AM50" s="197"/>
      <c r="AN50" s="196"/>
      <c r="AO50" s="200"/>
      <c r="AP50" s="200"/>
      <c r="AQ50" s="200"/>
      <c r="AR50" s="200"/>
      <c r="AS50" s="506"/>
      <c r="AT50" s="172"/>
      <c r="AU50" s="310"/>
      <c r="AV50" s="376" t="str">
        <f t="shared" si="23"/>
        <v/>
      </c>
    </row>
    <row r="51" spans="2:48" ht="15.95" customHeight="1">
      <c r="B51" s="176">
        <f t="shared" si="15"/>
        <v>52</v>
      </c>
      <c r="C51" s="177">
        <f t="shared" si="24"/>
        <v>0</v>
      </c>
      <c r="D51" s="178">
        <f t="shared" si="14"/>
        <v>52</v>
      </c>
      <c r="E51" s="177">
        <f t="shared" si="16"/>
        <v>52</v>
      </c>
      <c r="F51" s="111">
        <v>42</v>
      </c>
      <c r="G51" s="113">
        <v>0.5854166666666667</v>
      </c>
      <c r="H51" s="199">
        <v>0.95694444444444438</v>
      </c>
      <c r="I51" s="199"/>
      <c r="J51" s="199"/>
      <c r="K51" s="113">
        <v>0.59722222222222221</v>
      </c>
      <c r="L51" s="330"/>
      <c r="M51" s="506" t="s">
        <v>39</v>
      </c>
      <c r="N51" s="172">
        <v>1986</v>
      </c>
      <c r="O51" s="310">
        <v>15</v>
      </c>
      <c r="P51" s="376">
        <f t="shared" si="17"/>
        <v>0.37152777777777768</v>
      </c>
      <c r="Q51" s="401"/>
      <c r="R51" s="176">
        <f t="shared" si="18"/>
        <v>48</v>
      </c>
      <c r="S51" s="177">
        <f t="shared" si="25"/>
        <v>0.03</v>
      </c>
      <c r="T51" s="178">
        <f t="shared" si="4"/>
        <v>48.03</v>
      </c>
      <c r="U51" s="177">
        <f t="shared" si="19"/>
        <v>48</v>
      </c>
      <c r="V51" s="175">
        <v>70</v>
      </c>
      <c r="W51" s="113">
        <v>0.62847222222222221</v>
      </c>
      <c r="X51" s="196">
        <v>0.99375000000000002</v>
      </c>
      <c r="Y51" s="200"/>
      <c r="Z51" s="200"/>
      <c r="AA51" s="109">
        <v>0.63888888888888895</v>
      </c>
      <c r="AB51" s="109"/>
      <c r="AC51" s="506" t="s">
        <v>179</v>
      </c>
      <c r="AD51" s="172">
        <v>3850</v>
      </c>
      <c r="AE51" s="310">
        <v>2</v>
      </c>
      <c r="AF51" s="376">
        <f t="shared" si="20"/>
        <v>0.36527777777777781</v>
      </c>
      <c r="AG51" s="401"/>
      <c r="AH51" s="176" t="str">
        <f t="shared" si="21"/>
        <v/>
      </c>
      <c r="AI51" s="177" t="str">
        <f t="shared" si="26"/>
        <v/>
      </c>
      <c r="AJ51" s="178" t="str">
        <f t="shared" si="8"/>
        <v/>
      </c>
      <c r="AK51" s="177" t="str">
        <f t="shared" si="22"/>
        <v/>
      </c>
      <c r="AL51" s="175"/>
      <c r="AM51" s="197"/>
      <c r="AN51" s="196"/>
      <c r="AO51" s="200"/>
      <c r="AP51" s="200"/>
      <c r="AQ51" s="200"/>
      <c r="AR51" s="200"/>
      <c r="AS51" s="506"/>
      <c r="AT51" s="172"/>
      <c r="AU51" s="310"/>
      <c r="AV51" s="376" t="str">
        <f t="shared" si="23"/>
        <v/>
      </c>
    </row>
    <row r="52" spans="2:48" ht="15.95" customHeight="1">
      <c r="B52" s="176">
        <f t="shared" si="15"/>
        <v>33</v>
      </c>
      <c r="C52" s="177">
        <f t="shared" si="24"/>
        <v>0</v>
      </c>
      <c r="D52" s="178">
        <f t="shared" si="14"/>
        <v>33</v>
      </c>
      <c r="E52" s="177">
        <f t="shared" si="16"/>
        <v>33</v>
      </c>
      <c r="F52" s="111">
        <v>43</v>
      </c>
      <c r="G52" s="113">
        <v>0.29722222222222222</v>
      </c>
      <c r="H52" s="199">
        <v>0.63541666666666663</v>
      </c>
      <c r="I52" s="199"/>
      <c r="J52" s="199"/>
      <c r="K52" s="113">
        <v>0.30555555555555552</v>
      </c>
      <c r="L52" s="330"/>
      <c r="M52" s="506" t="s">
        <v>39</v>
      </c>
      <c r="N52" s="172">
        <v>1978</v>
      </c>
      <c r="O52" s="310">
        <v>15</v>
      </c>
      <c r="P52" s="376">
        <f t="shared" si="17"/>
        <v>0.33819444444444441</v>
      </c>
      <c r="Q52" s="401"/>
      <c r="R52" s="176">
        <f t="shared" si="18"/>
        <v>3</v>
      </c>
      <c r="S52" s="177">
        <f t="shared" si="25"/>
        <v>0</v>
      </c>
      <c r="T52" s="178">
        <f t="shared" si="4"/>
        <v>3</v>
      </c>
      <c r="U52" s="177">
        <f t="shared" si="19"/>
        <v>3</v>
      </c>
      <c r="V52" s="175">
        <v>71</v>
      </c>
      <c r="W52" s="113">
        <v>0.26041666666666669</v>
      </c>
      <c r="X52" s="196">
        <v>0.62847222222222221</v>
      </c>
      <c r="Y52" s="200"/>
      <c r="Z52" s="200"/>
      <c r="AA52" s="109">
        <v>0.27083333333333331</v>
      </c>
      <c r="AB52" s="109"/>
      <c r="AC52" s="506" t="s">
        <v>179</v>
      </c>
      <c r="AD52" s="172">
        <v>1817</v>
      </c>
      <c r="AE52" s="310">
        <v>2</v>
      </c>
      <c r="AF52" s="376">
        <f t="shared" si="20"/>
        <v>0.36805555555555552</v>
      </c>
      <c r="AG52" s="401"/>
      <c r="AH52" s="176" t="str">
        <f t="shared" si="21"/>
        <v/>
      </c>
      <c r="AI52" s="177" t="str">
        <f t="shared" si="26"/>
        <v/>
      </c>
      <c r="AJ52" s="178" t="str">
        <f t="shared" si="8"/>
        <v/>
      </c>
      <c r="AK52" s="177" t="str">
        <f t="shared" si="22"/>
        <v/>
      </c>
      <c r="AL52" s="175"/>
      <c r="AM52" s="197"/>
      <c r="AN52" s="196"/>
      <c r="AO52" s="200"/>
      <c r="AP52" s="200"/>
      <c r="AQ52" s="200"/>
      <c r="AR52" s="200"/>
      <c r="AS52" s="506"/>
      <c r="AT52" s="172"/>
      <c r="AU52" s="310"/>
      <c r="AV52" s="376" t="str">
        <f t="shared" si="23"/>
        <v/>
      </c>
    </row>
    <row r="53" spans="2:48" ht="15.95" customHeight="1">
      <c r="B53" s="176">
        <f t="shared" si="15"/>
        <v>76</v>
      </c>
      <c r="C53" s="177">
        <f t="shared" si="24"/>
        <v>0.75</v>
      </c>
      <c r="D53" s="178">
        <f t="shared" si="14"/>
        <v>76.75</v>
      </c>
      <c r="E53" s="177">
        <f t="shared" si="16"/>
        <v>79</v>
      </c>
      <c r="F53" s="111">
        <v>44</v>
      </c>
      <c r="G53" s="113">
        <v>0.61805555555555558</v>
      </c>
      <c r="H53" s="199">
        <v>0.9604166666666667</v>
      </c>
      <c r="I53" s="199"/>
      <c r="J53" s="199"/>
      <c r="K53" s="113">
        <v>0.625</v>
      </c>
      <c r="L53" s="330"/>
      <c r="M53" s="506" t="s">
        <v>39</v>
      </c>
      <c r="N53" s="172">
        <v>1978</v>
      </c>
      <c r="O53" s="310">
        <v>15</v>
      </c>
      <c r="P53" s="376">
        <f t="shared" si="17"/>
        <v>0.34236111111111112</v>
      </c>
      <c r="Q53" s="401"/>
      <c r="R53" s="176">
        <f t="shared" si="18"/>
        <v>38</v>
      </c>
      <c r="S53" s="177">
        <f t="shared" si="25"/>
        <v>0.48</v>
      </c>
      <c r="T53" s="178">
        <f t="shared" si="4"/>
        <v>38.479999999999997</v>
      </c>
      <c r="U53" s="177">
        <f t="shared" si="19"/>
        <v>41</v>
      </c>
      <c r="V53" s="175">
        <v>72</v>
      </c>
      <c r="W53" s="113">
        <v>0.60763888888888895</v>
      </c>
      <c r="X53" s="196">
        <v>1.0041666666666667</v>
      </c>
      <c r="Y53" s="200"/>
      <c r="Z53" s="200"/>
      <c r="AA53" s="109">
        <v>0.61805555555555558</v>
      </c>
      <c r="AB53" s="109"/>
      <c r="AC53" s="506" t="s">
        <v>179</v>
      </c>
      <c r="AD53" s="172">
        <v>1817</v>
      </c>
      <c r="AE53" s="310">
        <v>2</v>
      </c>
      <c r="AF53" s="376">
        <f t="shared" si="20"/>
        <v>0.3965277777777777</v>
      </c>
      <c r="AG53" s="401"/>
      <c r="AH53" s="176" t="str">
        <f t="shared" si="21"/>
        <v/>
      </c>
      <c r="AI53" s="177" t="str">
        <f t="shared" si="26"/>
        <v/>
      </c>
      <c r="AJ53" s="178" t="str">
        <f t="shared" si="8"/>
        <v/>
      </c>
      <c r="AK53" s="177" t="str">
        <f t="shared" si="22"/>
        <v/>
      </c>
      <c r="AL53" s="175"/>
      <c r="AM53" s="197"/>
      <c r="AN53" s="196"/>
      <c r="AO53" s="200"/>
      <c r="AP53" s="200"/>
      <c r="AQ53" s="200"/>
      <c r="AR53" s="200"/>
      <c r="AS53" s="506"/>
      <c r="AT53" s="172"/>
      <c r="AU53" s="310"/>
      <c r="AV53" s="376" t="str">
        <f t="shared" si="23"/>
        <v/>
      </c>
    </row>
    <row r="54" spans="2:48" ht="15.95" customHeight="1">
      <c r="B54" s="176">
        <f t="shared" si="15"/>
        <v>4</v>
      </c>
      <c r="C54" s="177">
        <f t="shared" si="24"/>
        <v>0</v>
      </c>
      <c r="D54" s="178">
        <f t="shared" si="14"/>
        <v>4</v>
      </c>
      <c r="E54" s="177">
        <f t="shared" si="16"/>
        <v>4</v>
      </c>
      <c r="F54" s="111">
        <v>45</v>
      </c>
      <c r="G54" s="113">
        <v>0.25694444444444448</v>
      </c>
      <c r="H54" s="199">
        <v>0.62152777777777768</v>
      </c>
      <c r="I54" s="199"/>
      <c r="J54" s="199"/>
      <c r="K54" s="113">
        <v>0.2673611111111111</v>
      </c>
      <c r="L54" s="330"/>
      <c r="M54" s="506" t="s">
        <v>17</v>
      </c>
      <c r="N54" s="172">
        <v>3312</v>
      </c>
      <c r="O54" s="310">
        <v>22</v>
      </c>
      <c r="P54" s="376">
        <f t="shared" si="17"/>
        <v>0.3645833333333332</v>
      </c>
      <c r="Q54" s="401"/>
      <c r="R54" s="176">
        <f t="shared" si="18"/>
        <v>29</v>
      </c>
      <c r="S54" s="177">
        <f t="shared" si="25"/>
        <v>0</v>
      </c>
      <c r="T54" s="178">
        <f t="shared" si="4"/>
        <v>29</v>
      </c>
      <c r="U54" s="177">
        <f t="shared" si="19"/>
        <v>29</v>
      </c>
      <c r="V54" s="175">
        <v>73</v>
      </c>
      <c r="W54" s="113">
        <v>0.30902777777777779</v>
      </c>
      <c r="X54" s="196">
        <v>0.66666666666666663</v>
      </c>
      <c r="Y54" s="200"/>
      <c r="Z54" s="200"/>
      <c r="AA54" s="109">
        <v>0.32291666666666669</v>
      </c>
      <c r="AB54" s="109"/>
      <c r="AC54" s="506" t="s">
        <v>179</v>
      </c>
      <c r="AD54" s="172">
        <v>3566</v>
      </c>
      <c r="AE54" s="310">
        <v>2</v>
      </c>
      <c r="AF54" s="376">
        <f t="shared" si="20"/>
        <v>0.35763888888888884</v>
      </c>
      <c r="AG54" s="401"/>
      <c r="AH54" s="176" t="str">
        <f t="shared" si="21"/>
        <v/>
      </c>
      <c r="AI54" s="177" t="str">
        <f t="shared" si="26"/>
        <v/>
      </c>
      <c r="AJ54" s="178" t="str">
        <f t="shared" si="8"/>
        <v/>
      </c>
      <c r="AK54" s="177" t="str">
        <f t="shared" si="22"/>
        <v/>
      </c>
      <c r="AL54" s="175"/>
      <c r="AM54" s="197"/>
      <c r="AN54" s="196"/>
      <c r="AO54" s="200"/>
      <c r="AP54" s="200"/>
      <c r="AQ54" s="200"/>
      <c r="AR54" s="200"/>
      <c r="AS54" s="506"/>
      <c r="AT54" s="172"/>
      <c r="AU54" s="310"/>
      <c r="AV54" s="376" t="str">
        <f t="shared" si="23"/>
        <v/>
      </c>
    </row>
    <row r="55" spans="2:48" ht="15.95" customHeight="1">
      <c r="B55" s="176">
        <f t="shared" si="15"/>
        <v>60</v>
      </c>
      <c r="C55" s="177">
        <f t="shared" si="24"/>
        <v>0.13</v>
      </c>
      <c r="D55" s="178">
        <f t="shared" si="14"/>
        <v>60.13</v>
      </c>
      <c r="E55" s="177">
        <f t="shared" si="16"/>
        <v>61</v>
      </c>
      <c r="F55" s="111">
        <v>46</v>
      </c>
      <c r="G55" s="113">
        <v>0.60416666666666663</v>
      </c>
      <c r="H55" s="199">
        <v>0.93888888888888877</v>
      </c>
      <c r="I55" s="199"/>
      <c r="J55" s="199"/>
      <c r="K55" s="113">
        <v>0.61111111111111105</v>
      </c>
      <c r="L55" s="330"/>
      <c r="M55" s="506" t="s">
        <v>17</v>
      </c>
      <c r="N55" s="172">
        <v>3312</v>
      </c>
      <c r="O55" s="310">
        <v>22</v>
      </c>
      <c r="P55" s="376">
        <f t="shared" si="17"/>
        <v>0.33472222222222214</v>
      </c>
      <c r="Q55" s="401"/>
      <c r="R55" s="176">
        <f t="shared" si="18"/>
        <v>7</v>
      </c>
      <c r="S55" s="177">
        <f t="shared" si="25"/>
        <v>0</v>
      </c>
      <c r="T55" s="178">
        <f t="shared" si="4"/>
        <v>7</v>
      </c>
      <c r="U55" s="177">
        <f t="shared" si="19"/>
        <v>7</v>
      </c>
      <c r="V55" s="175">
        <v>75</v>
      </c>
      <c r="W55" s="113">
        <v>0.27708333333333335</v>
      </c>
      <c r="X55" s="196">
        <v>0.64236111111111105</v>
      </c>
      <c r="Y55" s="200"/>
      <c r="Z55" s="200"/>
      <c r="AA55" s="109">
        <v>0.29166666666666669</v>
      </c>
      <c r="AB55" s="109"/>
      <c r="AC55" s="506" t="s">
        <v>179</v>
      </c>
      <c r="AD55" s="172">
        <v>2736</v>
      </c>
      <c r="AE55" s="310">
        <v>2</v>
      </c>
      <c r="AF55" s="376">
        <f t="shared" si="20"/>
        <v>0.3652777777777777</v>
      </c>
      <c r="AG55" s="401"/>
      <c r="AH55" s="176" t="str">
        <f t="shared" si="21"/>
        <v/>
      </c>
      <c r="AI55" s="177" t="str">
        <f t="shared" si="26"/>
        <v/>
      </c>
      <c r="AJ55" s="178" t="str">
        <f t="shared" si="8"/>
        <v/>
      </c>
      <c r="AK55" s="177" t="str">
        <f t="shared" si="22"/>
        <v/>
      </c>
      <c r="AL55" s="175"/>
      <c r="AM55" s="197"/>
      <c r="AN55" s="196"/>
      <c r="AO55" s="200"/>
      <c r="AP55" s="200"/>
      <c r="AQ55" s="200"/>
      <c r="AR55" s="200"/>
      <c r="AS55" s="506"/>
      <c r="AT55" s="172"/>
      <c r="AU55" s="310"/>
      <c r="AV55" s="376" t="str">
        <f t="shared" si="23"/>
        <v/>
      </c>
    </row>
    <row r="56" spans="2:48" ht="15.95" customHeight="1">
      <c r="B56" s="176">
        <f t="shared" si="15"/>
        <v>8</v>
      </c>
      <c r="C56" s="177">
        <f t="shared" si="24"/>
        <v>0.65</v>
      </c>
      <c r="D56" s="178">
        <f t="shared" si="14"/>
        <v>8.65</v>
      </c>
      <c r="E56" s="177">
        <f t="shared" si="16"/>
        <v>9</v>
      </c>
      <c r="F56" s="111">
        <v>47</v>
      </c>
      <c r="G56" s="113">
        <v>0.27083333333333337</v>
      </c>
      <c r="H56" s="199">
        <v>0.59375</v>
      </c>
      <c r="I56" s="199"/>
      <c r="J56" s="199"/>
      <c r="K56" s="113">
        <v>0.28125</v>
      </c>
      <c r="L56" s="330"/>
      <c r="M56" s="506" t="s">
        <v>17</v>
      </c>
      <c r="N56" s="172">
        <v>1990</v>
      </c>
      <c r="O56" s="310">
        <v>22</v>
      </c>
      <c r="P56" s="376">
        <f t="shared" si="17"/>
        <v>0.32291666666666663</v>
      </c>
      <c r="Q56" s="401"/>
      <c r="R56" s="176">
        <f t="shared" si="18"/>
        <v>17</v>
      </c>
      <c r="S56" s="177">
        <f t="shared" si="25"/>
        <v>0.01</v>
      </c>
      <c r="T56" s="178">
        <f t="shared" si="4"/>
        <v>17.010000000000002</v>
      </c>
      <c r="U56" s="177">
        <f t="shared" si="19"/>
        <v>17</v>
      </c>
      <c r="V56" s="175">
        <v>77</v>
      </c>
      <c r="W56" s="113">
        <v>0.28749999999999998</v>
      </c>
      <c r="X56" s="196">
        <v>0.64236111111111105</v>
      </c>
      <c r="Y56" s="200"/>
      <c r="Z56" s="200"/>
      <c r="AA56" s="109">
        <v>0.30208333333333331</v>
      </c>
      <c r="AB56" s="109"/>
      <c r="AC56" s="506" t="s">
        <v>179</v>
      </c>
      <c r="AD56" s="172">
        <v>3860</v>
      </c>
      <c r="AE56" s="310">
        <v>2</v>
      </c>
      <c r="AF56" s="376">
        <f t="shared" si="20"/>
        <v>0.35486111111111107</v>
      </c>
      <c r="AG56" s="401"/>
      <c r="AH56" s="176" t="str">
        <f t="shared" si="21"/>
        <v/>
      </c>
      <c r="AI56" s="177" t="str">
        <f t="shared" si="26"/>
        <v/>
      </c>
      <c r="AJ56" s="178" t="str">
        <f t="shared" si="8"/>
        <v/>
      </c>
      <c r="AK56" s="177" t="str">
        <f t="shared" si="22"/>
        <v/>
      </c>
      <c r="AL56" s="175"/>
      <c r="AM56" s="197"/>
      <c r="AN56" s="196"/>
      <c r="AO56" s="200"/>
      <c r="AP56" s="200"/>
      <c r="AQ56" s="200"/>
      <c r="AR56" s="200"/>
      <c r="AS56" s="506"/>
      <c r="AT56" s="172"/>
      <c r="AU56" s="310"/>
      <c r="AV56" s="376" t="str">
        <f t="shared" si="23"/>
        <v/>
      </c>
    </row>
    <row r="57" spans="2:48" ht="15.95" customHeight="1">
      <c r="B57" s="176">
        <f t="shared" si="15"/>
        <v>48</v>
      </c>
      <c r="C57" s="177">
        <f t="shared" si="24"/>
        <v>0</v>
      </c>
      <c r="D57" s="178">
        <f t="shared" si="14"/>
        <v>48</v>
      </c>
      <c r="E57" s="177">
        <f t="shared" si="16"/>
        <v>48</v>
      </c>
      <c r="F57" s="111">
        <v>48</v>
      </c>
      <c r="G57" s="113">
        <v>0.57638888888888895</v>
      </c>
      <c r="H57" s="199">
        <v>0.94861111111111107</v>
      </c>
      <c r="I57" s="199"/>
      <c r="J57" s="199"/>
      <c r="K57" s="113">
        <v>0.58333333333333337</v>
      </c>
      <c r="L57" s="330"/>
      <c r="M57" s="506" t="s">
        <v>17</v>
      </c>
      <c r="N57" s="172">
        <v>1990</v>
      </c>
      <c r="O57" s="310">
        <v>22</v>
      </c>
      <c r="P57" s="376">
        <f t="shared" si="17"/>
        <v>0.37222222222222212</v>
      </c>
      <c r="Q57" s="401"/>
      <c r="R57" s="176">
        <f t="shared" si="18"/>
        <v>45</v>
      </c>
      <c r="S57" s="177">
        <f t="shared" si="25"/>
        <v>0.01</v>
      </c>
      <c r="T57" s="178">
        <f t="shared" si="4"/>
        <v>45.01</v>
      </c>
      <c r="U57" s="177">
        <f t="shared" si="19"/>
        <v>45</v>
      </c>
      <c r="V57" s="175">
        <v>78</v>
      </c>
      <c r="W57" s="113">
        <v>0.62152777777777779</v>
      </c>
      <c r="X57" s="196">
        <v>0.97986111111111107</v>
      </c>
      <c r="Y57" s="200"/>
      <c r="Z57" s="200"/>
      <c r="AA57" s="109">
        <v>0.63194444444444442</v>
      </c>
      <c r="AB57" s="109"/>
      <c r="AC57" s="506" t="s">
        <v>179</v>
      </c>
      <c r="AD57" s="172">
        <v>3860</v>
      </c>
      <c r="AE57" s="310">
        <v>2</v>
      </c>
      <c r="AF57" s="376">
        <f t="shared" si="20"/>
        <v>0.35833333333333328</v>
      </c>
      <c r="AG57" s="401"/>
      <c r="AH57" s="176" t="str">
        <f t="shared" si="21"/>
        <v/>
      </c>
      <c r="AI57" s="177" t="str">
        <f t="shared" si="26"/>
        <v/>
      </c>
      <c r="AJ57" s="178" t="str">
        <f t="shared" si="8"/>
        <v/>
      </c>
      <c r="AK57" s="177" t="str">
        <f t="shared" si="22"/>
        <v/>
      </c>
      <c r="AL57" s="175"/>
      <c r="AM57" s="197"/>
      <c r="AN57" s="196"/>
      <c r="AO57" s="200"/>
      <c r="AP57" s="200"/>
      <c r="AQ57" s="200"/>
      <c r="AR57" s="200"/>
      <c r="AS57" s="506"/>
      <c r="AT57" s="172"/>
      <c r="AU57" s="310"/>
      <c r="AV57" s="376" t="str">
        <f t="shared" si="23"/>
        <v/>
      </c>
    </row>
    <row r="58" spans="2:48" ht="15.95" customHeight="1">
      <c r="B58" s="176">
        <f t="shared" si="15"/>
        <v>2</v>
      </c>
      <c r="C58" s="177">
        <f t="shared" si="24"/>
        <v>0</v>
      </c>
      <c r="D58" s="178">
        <f t="shared" si="14"/>
        <v>2</v>
      </c>
      <c r="E58" s="177">
        <f t="shared" si="16"/>
        <v>2</v>
      </c>
      <c r="F58" s="111">
        <v>49</v>
      </c>
      <c r="G58" s="113">
        <v>0.24305555555555558</v>
      </c>
      <c r="H58" s="199">
        <v>0.60763888888888884</v>
      </c>
      <c r="I58" s="199"/>
      <c r="J58" s="199"/>
      <c r="K58" s="113">
        <v>0.25</v>
      </c>
      <c r="L58" s="330"/>
      <c r="M58" s="506" t="s">
        <v>103</v>
      </c>
      <c r="N58" s="172">
        <v>2372</v>
      </c>
      <c r="O58" s="310">
        <v>24</v>
      </c>
      <c r="P58" s="376">
        <f t="shared" si="17"/>
        <v>0.36458333333333326</v>
      </c>
      <c r="Q58" s="401"/>
      <c r="R58" s="176">
        <f t="shared" si="18"/>
        <v>21</v>
      </c>
      <c r="S58" s="177">
        <f t="shared" si="25"/>
        <v>0</v>
      </c>
      <c r="T58" s="178">
        <f t="shared" si="4"/>
        <v>21</v>
      </c>
      <c r="U58" s="177">
        <f t="shared" si="19"/>
        <v>21</v>
      </c>
      <c r="V58" s="175">
        <v>79</v>
      </c>
      <c r="W58" s="113">
        <v>0.29375000000000001</v>
      </c>
      <c r="X58" s="196">
        <v>0.55902777777777779</v>
      </c>
      <c r="Y58" s="200">
        <v>0.63541666666666663</v>
      </c>
      <c r="Z58" s="200">
        <v>0.7104166666666667</v>
      </c>
      <c r="AA58" s="200">
        <v>0.30555555555555552</v>
      </c>
      <c r="AB58" s="200"/>
      <c r="AC58" s="506" t="s">
        <v>175</v>
      </c>
      <c r="AD58" s="172">
        <v>2372</v>
      </c>
      <c r="AE58" s="310">
        <v>35</v>
      </c>
      <c r="AF58" s="376">
        <f t="shared" si="20"/>
        <v>0.34027777777777785</v>
      </c>
      <c r="AG58" s="401"/>
      <c r="AH58" s="176" t="str">
        <f t="shared" si="21"/>
        <v/>
      </c>
      <c r="AI58" s="177" t="str">
        <f t="shared" si="26"/>
        <v/>
      </c>
      <c r="AJ58" s="178" t="str">
        <f t="shared" si="8"/>
        <v/>
      </c>
      <c r="AK58" s="177" t="str">
        <f t="shared" si="22"/>
        <v/>
      </c>
      <c r="AL58" s="175"/>
      <c r="AM58" s="197"/>
      <c r="AN58" s="196"/>
      <c r="AO58" s="200"/>
      <c r="AP58" s="200"/>
      <c r="AQ58" s="200"/>
      <c r="AR58" s="200"/>
      <c r="AS58" s="506"/>
      <c r="AT58" s="172"/>
      <c r="AU58" s="310"/>
      <c r="AV58" s="376" t="str">
        <f t="shared" si="23"/>
        <v/>
      </c>
    </row>
    <row r="59" spans="2:48" ht="15.95" customHeight="1">
      <c r="B59" s="176">
        <f t="shared" si="15"/>
        <v>54</v>
      </c>
      <c r="C59" s="177">
        <f t="shared" si="24"/>
        <v>0</v>
      </c>
      <c r="D59" s="178">
        <f t="shared" si="14"/>
        <v>54</v>
      </c>
      <c r="E59" s="177">
        <f t="shared" si="16"/>
        <v>54</v>
      </c>
      <c r="F59" s="111">
        <v>50</v>
      </c>
      <c r="G59" s="113">
        <v>0.59027777777777779</v>
      </c>
      <c r="H59" s="199">
        <v>0.92916666666666659</v>
      </c>
      <c r="I59" s="199"/>
      <c r="J59" s="199"/>
      <c r="K59" s="113">
        <v>0.59722222222222221</v>
      </c>
      <c r="L59" s="330"/>
      <c r="M59" s="506" t="s">
        <v>13</v>
      </c>
      <c r="N59" s="172">
        <v>2372</v>
      </c>
      <c r="O59" s="310">
        <v>24</v>
      </c>
      <c r="P59" s="376">
        <f t="shared" si="17"/>
        <v>0.3388888888888888</v>
      </c>
      <c r="Q59" s="401"/>
      <c r="R59" s="176">
        <f t="shared" si="18"/>
        <v>17</v>
      </c>
      <c r="S59" s="177">
        <f t="shared" si="25"/>
        <v>0.46</v>
      </c>
      <c r="T59" s="178">
        <f t="shared" si="4"/>
        <v>17.46</v>
      </c>
      <c r="U59" s="177">
        <f t="shared" si="19"/>
        <v>18</v>
      </c>
      <c r="V59" s="175">
        <v>83</v>
      </c>
      <c r="W59" s="113">
        <v>0.28749999999999998</v>
      </c>
      <c r="X59" s="196">
        <v>0.66041666666666665</v>
      </c>
      <c r="Y59" s="200"/>
      <c r="Z59" s="200"/>
      <c r="AA59" s="200">
        <v>0.30208333333333331</v>
      </c>
      <c r="AB59" s="200"/>
      <c r="AC59" s="506" t="s">
        <v>50</v>
      </c>
      <c r="AD59" s="172">
        <v>1976</v>
      </c>
      <c r="AE59" s="310">
        <v>12</v>
      </c>
      <c r="AF59" s="376">
        <f t="shared" si="20"/>
        <v>0.37291666666666667</v>
      </c>
      <c r="AG59" s="401"/>
      <c r="AH59" s="176" t="str">
        <f t="shared" si="21"/>
        <v/>
      </c>
      <c r="AI59" s="177" t="str">
        <f t="shared" si="26"/>
        <v/>
      </c>
      <c r="AJ59" s="178" t="str">
        <f t="shared" si="8"/>
        <v/>
      </c>
      <c r="AK59" s="177" t="str">
        <f t="shared" si="22"/>
        <v/>
      </c>
      <c r="AL59" s="175"/>
      <c r="AM59" s="197"/>
      <c r="AN59" s="196"/>
      <c r="AO59" s="200"/>
      <c r="AP59" s="200"/>
      <c r="AQ59" s="200"/>
      <c r="AR59" s="200"/>
      <c r="AS59" s="506"/>
      <c r="AT59" s="172"/>
      <c r="AU59" s="310"/>
      <c r="AV59" s="376" t="str">
        <f t="shared" si="23"/>
        <v/>
      </c>
    </row>
    <row r="60" spans="2:48" ht="15.95" customHeight="1">
      <c r="B60" s="176">
        <f t="shared" si="15"/>
        <v>5</v>
      </c>
      <c r="C60" s="177">
        <f t="shared" si="24"/>
        <v>0.73</v>
      </c>
      <c r="D60" s="178">
        <f t="shared" si="14"/>
        <v>5.73</v>
      </c>
      <c r="E60" s="177">
        <f t="shared" si="16"/>
        <v>5</v>
      </c>
      <c r="F60" s="111">
        <v>51</v>
      </c>
      <c r="G60" s="113">
        <v>0.26041666666666669</v>
      </c>
      <c r="H60" s="199">
        <v>0.63541666666666663</v>
      </c>
      <c r="I60" s="199"/>
      <c r="J60" s="199"/>
      <c r="K60" s="113">
        <v>0.27083333333333331</v>
      </c>
      <c r="L60" s="330"/>
      <c r="M60" s="506" t="s">
        <v>13</v>
      </c>
      <c r="N60" s="172">
        <v>1982</v>
      </c>
      <c r="O60" s="310">
        <v>24</v>
      </c>
      <c r="P60" s="376">
        <f t="shared" si="17"/>
        <v>0.37499999999999994</v>
      </c>
      <c r="Q60" s="401"/>
      <c r="R60" s="176" t="str">
        <f t="shared" si="18"/>
        <v/>
      </c>
      <c r="S60" s="177" t="str">
        <f t="shared" si="25"/>
        <v/>
      </c>
      <c r="T60" s="178" t="str">
        <f t="shared" si="4"/>
        <v/>
      </c>
      <c r="U60" s="177" t="str">
        <f t="shared" si="19"/>
        <v/>
      </c>
      <c r="V60" s="175"/>
      <c r="W60" s="113"/>
      <c r="X60" s="113"/>
      <c r="Y60" s="113"/>
      <c r="Z60" s="113"/>
      <c r="AA60" s="200"/>
      <c r="AB60" s="200"/>
      <c r="AC60" s="506"/>
      <c r="AD60" s="172"/>
      <c r="AE60" s="310"/>
      <c r="AF60" s="376" t="str">
        <f t="shared" si="20"/>
        <v/>
      </c>
      <c r="AG60" s="401"/>
      <c r="AH60" s="176" t="str">
        <f t="shared" si="21"/>
        <v/>
      </c>
      <c r="AI60" s="177" t="str">
        <f t="shared" si="26"/>
        <v/>
      </c>
      <c r="AJ60" s="178" t="str">
        <f t="shared" si="8"/>
        <v/>
      </c>
      <c r="AK60" s="177" t="str">
        <f t="shared" si="22"/>
        <v/>
      </c>
      <c r="AL60" s="175"/>
      <c r="AM60" s="197"/>
      <c r="AN60" s="196"/>
      <c r="AO60" s="200"/>
      <c r="AP60" s="200"/>
      <c r="AQ60" s="200"/>
      <c r="AR60" s="200"/>
      <c r="AS60" s="506"/>
      <c r="AT60" s="172"/>
      <c r="AU60" s="310"/>
      <c r="AV60" s="376" t="str">
        <f t="shared" si="23"/>
        <v/>
      </c>
    </row>
    <row r="61" spans="2:48" ht="15.95" customHeight="1">
      <c r="B61" s="176">
        <f t="shared" si="15"/>
        <v>76</v>
      </c>
      <c r="C61" s="177">
        <f t="shared" si="24"/>
        <v>0.73</v>
      </c>
      <c r="D61" s="178">
        <f t="shared" si="14"/>
        <v>76.73</v>
      </c>
      <c r="E61" s="177">
        <f t="shared" si="16"/>
        <v>78</v>
      </c>
      <c r="F61" s="111">
        <v>52</v>
      </c>
      <c r="G61" s="113">
        <v>0.61805555555555558</v>
      </c>
      <c r="H61" s="199">
        <v>0.95555555555555549</v>
      </c>
      <c r="I61" s="199"/>
      <c r="J61" s="199"/>
      <c r="K61" s="113">
        <v>0.625</v>
      </c>
      <c r="L61" s="330"/>
      <c r="M61" s="506" t="s">
        <v>13</v>
      </c>
      <c r="N61" s="172">
        <v>1982</v>
      </c>
      <c r="O61" s="310">
        <v>24</v>
      </c>
      <c r="P61" s="376">
        <f t="shared" si="17"/>
        <v>0.33749999999999991</v>
      </c>
      <c r="Q61" s="401"/>
      <c r="R61" s="176" t="str">
        <f t="shared" si="18"/>
        <v/>
      </c>
      <c r="S61" s="177" t="str">
        <f t="shared" si="25"/>
        <v/>
      </c>
      <c r="T61" s="178" t="str">
        <f t="shared" si="4"/>
        <v/>
      </c>
      <c r="U61" s="177" t="str">
        <f t="shared" si="19"/>
        <v/>
      </c>
      <c r="V61" s="175"/>
      <c r="W61" s="113"/>
      <c r="X61" s="196"/>
      <c r="Y61" s="200"/>
      <c r="Z61" s="200"/>
      <c r="AA61" s="200"/>
      <c r="AB61" s="200"/>
      <c r="AC61" s="506"/>
      <c r="AD61" s="172"/>
      <c r="AE61" s="310"/>
      <c r="AF61" s="376" t="str">
        <f t="shared" si="20"/>
        <v/>
      </c>
      <c r="AG61" s="401"/>
      <c r="AH61" s="176" t="str">
        <f t="shared" si="21"/>
        <v/>
      </c>
      <c r="AI61" s="177" t="str">
        <f t="shared" si="26"/>
        <v/>
      </c>
      <c r="AJ61" s="178" t="str">
        <f t="shared" si="8"/>
        <v/>
      </c>
      <c r="AK61" s="177" t="str">
        <f t="shared" si="22"/>
        <v/>
      </c>
      <c r="AL61" s="175"/>
      <c r="AM61" s="197"/>
      <c r="AN61" s="196"/>
      <c r="AO61" s="200"/>
      <c r="AP61" s="200"/>
      <c r="AQ61" s="200"/>
      <c r="AR61" s="200"/>
      <c r="AS61" s="506"/>
      <c r="AT61" s="172"/>
      <c r="AU61" s="310"/>
      <c r="AV61" s="376" t="str">
        <f t="shared" si="23"/>
        <v/>
      </c>
    </row>
    <row r="62" spans="2:48" ht="15.95" customHeight="1">
      <c r="B62" s="176">
        <f t="shared" si="15"/>
        <v>39</v>
      </c>
      <c r="C62" s="177">
        <f t="shared" si="24"/>
        <v>0</v>
      </c>
      <c r="D62" s="178">
        <f t="shared" si="14"/>
        <v>39</v>
      </c>
      <c r="E62" s="177">
        <f t="shared" si="16"/>
        <v>39</v>
      </c>
      <c r="F62" s="111">
        <v>53</v>
      </c>
      <c r="G62" s="113">
        <v>0.30555555555555558</v>
      </c>
      <c r="H62" s="199">
        <v>0.61805555555555558</v>
      </c>
      <c r="I62" s="199"/>
      <c r="J62" s="199"/>
      <c r="K62" s="113">
        <v>0.3125</v>
      </c>
      <c r="L62" s="330"/>
      <c r="M62" s="506" t="s">
        <v>24</v>
      </c>
      <c r="N62" s="172">
        <v>1992</v>
      </c>
      <c r="O62" s="310">
        <v>25</v>
      </c>
      <c r="P62" s="376">
        <f t="shared" si="17"/>
        <v>0.3125</v>
      </c>
      <c r="Q62" s="401"/>
      <c r="R62" s="176" t="str">
        <f t="shared" si="18"/>
        <v/>
      </c>
      <c r="S62" s="177" t="str">
        <f t="shared" si="25"/>
        <v/>
      </c>
      <c r="T62" s="178" t="str">
        <f t="shared" si="4"/>
        <v/>
      </c>
      <c r="U62" s="177" t="str">
        <f t="shared" si="19"/>
        <v/>
      </c>
      <c r="V62" s="175"/>
      <c r="W62" s="113"/>
      <c r="X62" s="196"/>
      <c r="Y62" s="200"/>
      <c r="Z62" s="200"/>
      <c r="AA62" s="200"/>
      <c r="AB62" s="200"/>
      <c r="AC62" s="506"/>
      <c r="AD62" s="172"/>
      <c r="AE62" s="310"/>
      <c r="AF62" s="376" t="str">
        <f t="shared" si="20"/>
        <v/>
      </c>
      <c r="AG62" s="401"/>
      <c r="AH62" s="176" t="str">
        <f t="shared" si="21"/>
        <v/>
      </c>
      <c r="AI62" s="177" t="str">
        <f t="shared" si="26"/>
        <v/>
      </c>
      <c r="AJ62" s="178" t="str">
        <f t="shared" si="8"/>
        <v/>
      </c>
      <c r="AK62" s="177" t="str">
        <f t="shared" si="22"/>
        <v/>
      </c>
      <c r="AL62" s="175"/>
      <c r="AM62" s="197"/>
      <c r="AN62" s="196"/>
      <c r="AO62" s="200"/>
      <c r="AP62" s="200"/>
      <c r="AQ62" s="200"/>
      <c r="AR62" s="200"/>
      <c r="AS62" s="506"/>
      <c r="AT62" s="172"/>
      <c r="AU62" s="310"/>
      <c r="AV62" s="376" t="str">
        <f t="shared" si="23"/>
        <v/>
      </c>
    </row>
    <row r="63" spans="2:48" ht="15.95" customHeight="1">
      <c r="B63" s="176">
        <f t="shared" si="15"/>
        <v>58</v>
      </c>
      <c r="C63" s="177">
        <f t="shared" si="24"/>
        <v>0.63</v>
      </c>
      <c r="D63" s="178">
        <f t="shared" si="14"/>
        <v>58.63</v>
      </c>
      <c r="E63" s="177">
        <f t="shared" si="16"/>
        <v>59</v>
      </c>
      <c r="F63" s="111">
        <v>54</v>
      </c>
      <c r="G63" s="113">
        <v>0.60069444444444453</v>
      </c>
      <c r="H63" s="199">
        <v>0.98263888888888884</v>
      </c>
      <c r="I63" s="199"/>
      <c r="J63" s="199"/>
      <c r="K63" s="113">
        <v>0.60763888888888895</v>
      </c>
      <c r="L63" s="330"/>
      <c r="M63" s="506" t="s">
        <v>24</v>
      </c>
      <c r="N63" s="172">
        <v>1992</v>
      </c>
      <c r="O63" s="310">
        <v>25</v>
      </c>
      <c r="P63" s="376">
        <f t="shared" si="17"/>
        <v>0.38194444444444431</v>
      </c>
      <c r="Q63" s="401"/>
      <c r="R63" s="176" t="str">
        <f t="shared" si="18"/>
        <v/>
      </c>
      <c r="S63" s="177" t="str">
        <f t="shared" si="25"/>
        <v/>
      </c>
      <c r="T63" s="178" t="str">
        <f t="shared" si="4"/>
        <v/>
      </c>
      <c r="U63" s="177" t="str">
        <f t="shared" si="19"/>
        <v/>
      </c>
      <c r="V63" s="175"/>
      <c r="W63" s="113"/>
      <c r="X63" s="196"/>
      <c r="Y63" s="200"/>
      <c r="Z63" s="200"/>
      <c r="AA63" s="200"/>
      <c r="AB63" s="200"/>
      <c r="AC63" s="506"/>
      <c r="AD63" s="172"/>
      <c r="AE63" s="310"/>
      <c r="AF63" s="376" t="str">
        <f t="shared" si="20"/>
        <v/>
      </c>
      <c r="AG63" s="401"/>
      <c r="AH63" s="176" t="str">
        <f t="shared" si="21"/>
        <v/>
      </c>
      <c r="AI63" s="177" t="str">
        <f t="shared" si="26"/>
        <v/>
      </c>
      <c r="AJ63" s="178" t="str">
        <f t="shared" si="8"/>
        <v/>
      </c>
      <c r="AK63" s="177" t="str">
        <f t="shared" si="22"/>
        <v/>
      </c>
      <c r="AL63" s="175"/>
      <c r="AM63" s="197"/>
      <c r="AN63" s="196"/>
      <c r="AO63" s="200"/>
      <c r="AP63" s="200"/>
      <c r="AQ63" s="200"/>
      <c r="AR63" s="200"/>
      <c r="AS63" s="506"/>
      <c r="AT63" s="172"/>
      <c r="AU63" s="310"/>
      <c r="AV63" s="376" t="str">
        <f t="shared" si="23"/>
        <v/>
      </c>
    </row>
    <row r="64" spans="2:48" ht="15.95" customHeight="1">
      <c r="B64" s="176">
        <f t="shared" si="15"/>
        <v>20</v>
      </c>
      <c r="C64" s="177">
        <f t="shared" si="24"/>
        <v>0</v>
      </c>
      <c r="D64" s="178">
        <f t="shared" si="14"/>
        <v>20</v>
      </c>
      <c r="E64" s="177">
        <f t="shared" si="16"/>
        <v>20</v>
      </c>
      <c r="F64" s="111">
        <v>55</v>
      </c>
      <c r="G64" s="113">
        <v>0.28541666666666671</v>
      </c>
      <c r="H64" s="199">
        <v>0.64930555555555558</v>
      </c>
      <c r="I64" s="199"/>
      <c r="J64" s="199"/>
      <c r="K64" s="113">
        <v>0.2951388888888889</v>
      </c>
      <c r="L64" s="330"/>
      <c r="M64" s="506" t="s">
        <v>180</v>
      </c>
      <c r="N64" s="172">
        <v>2319</v>
      </c>
      <c r="O64" s="310">
        <v>26</v>
      </c>
      <c r="P64" s="376">
        <f t="shared" si="17"/>
        <v>0.36388888888888887</v>
      </c>
      <c r="Q64" s="401"/>
      <c r="R64" s="176" t="str">
        <f t="shared" si="18"/>
        <v/>
      </c>
      <c r="S64" s="177" t="str">
        <f t="shared" si="25"/>
        <v/>
      </c>
      <c r="T64" s="178" t="str">
        <f t="shared" si="4"/>
        <v/>
      </c>
      <c r="U64" s="177" t="str">
        <f t="shared" si="19"/>
        <v/>
      </c>
      <c r="V64" s="175"/>
      <c r="W64" s="198"/>
      <c r="X64" s="203"/>
      <c r="Y64" s="200"/>
      <c r="Z64" s="200"/>
      <c r="AA64" s="200"/>
      <c r="AB64" s="200"/>
      <c r="AC64" s="506"/>
      <c r="AD64" s="172"/>
      <c r="AE64" s="310"/>
      <c r="AF64" s="376" t="str">
        <f t="shared" si="20"/>
        <v/>
      </c>
      <c r="AG64" s="401"/>
      <c r="AH64" s="176" t="str">
        <f t="shared" si="21"/>
        <v/>
      </c>
      <c r="AI64" s="177" t="str">
        <f t="shared" si="26"/>
        <v/>
      </c>
      <c r="AJ64" s="178" t="str">
        <f t="shared" si="8"/>
        <v/>
      </c>
      <c r="AK64" s="177" t="str">
        <f t="shared" si="22"/>
        <v/>
      </c>
      <c r="AL64" s="175"/>
      <c r="AM64" s="198"/>
      <c r="AN64" s="203"/>
      <c r="AO64" s="200"/>
      <c r="AP64" s="200"/>
      <c r="AQ64" s="200"/>
      <c r="AR64" s="200"/>
      <c r="AS64" s="506"/>
      <c r="AT64" s="172"/>
      <c r="AU64" s="310"/>
      <c r="AV64" s="376" t="str">
        <f t="shared" si="23"/>
        <v/>
      </c>
    </row>
    <row r="65" spans="2:48" ht="15.95" customHeight="1">
      <c r="B65" s="176">
        <f t="shared" si="15"/>
        <v>84</v>
      </c>
      <c r="C65" s="177">
        <f t="shared" si="24"/>
        <v>0</v>
      </c>
      <c r="D65" s="178">
        <f t="shared" si="14"/>
        <v>84</v>
      </c>
      <c r="E65" s="177">
        <f t="shared" si="16"/>
        <v>84</v>
      </c>
      <c r="F65" s="111">
        <v>56</v>
      </c>
      <c r="G65" s="113">
        <v>0.63194444444444453</v>
      </c>
      <c r="H65" s="199">
        <v>0.95833333333333326</v>
      </c>
      <c r="I65" s="199"/>
      <c r="J65" s="199"/>
      <c r="K65" s="113">
        <v>0.63888888888888895</v>
      </c>
      <c r="L65" s="330"/>
      <c r="M65" s="506" t="s">
        <v>27</v>
      </c>
      <c r="N65" s="172">
        <v>2319</v>
      </c>
      <c r="O65" s="310">
        <v>26</v>
      </c>
      <c r="P65" s="376">
        <f t="shared" si="17"/>
        <v>0.32638888888888873</v>
      </c>
      <c r="Q65" s="401"/>
      <c r="R65" s="176" t="str">
        <f t="shared" si="18"/>
        <v/>
      </c>
      <c r="S65" s="177" t="str">
        <f t="shared" si="25"/>
        <v/>
      </c>
      <c r="T65" s="178" t="str">
        <f t="shared" si="4"/>
        <v/>
      </c>
      <c r="U65" s="177" t="str">
        <f t="shared" si="19"/>
        <v/>
      </c>
      <c r="V65" s="111"/>
      <c r="W65" s="113"/>
      <c r="X65" s="199"/>
      <c r="Y65" s="204"/>
      <c r="Z65" s="204"/>
      <c r="AA65" s="200"/>
      <c r="AB65" s="200"/>
      <c r="AC65" s="507"/>
      <c r="AD65" s="172"/>
      <c r="AE65" s="310"/>
      <c r="AF65" s="376" t="str">
        <f t="shared" si="20"/>
        <v/>
      </c>
      <c r="AG65" s="401"/>
      <c r="AH65" s="176" t="str">
        <f t="shared" si="21"/>
        <v/>
      </c>
      <c r="AI65" s="177" t="str">
        <f t="shared" si="26"/>
        <v/>
      </c>
      <c r="AJ65" s="178" t="str">
        <f t="shared" si="8"/>
        <v/>
      </c>
      <c r="AK65" s="177" t="str">
        <f t="shared" si="22"/>
        <v/>
      </c>
      <c r="AL65" s="175"/>
      <c r="AM65" s="199"/>
      <c r="AN65" s="199"/>
      <c r="AO65" s="200"/>
      <c r="AP65" s="200"/>
      <c r="AQ65" s="200"/>
      <c r="AR65" s="200"/>
      <c r="AS65" s="506"/>
      <c r="AT65" s="172"/>
      <c r="AU65" s="310"/>
      <c r="AV65" s="376" t="str">
        <f t="shared" si="23"/>
        <v/>
      </c>
    </row>
    <row r="66" spans="2:48" ht="15.95" customHeight="1">
      <c r="B66" s="176">
        <f t="shared" si="15"/>
        <v>26</v>
      </c>
      <c r="C66" s="177">
        <f t="shared" si="24"/>
        <v>0</v>
      </c>
      <c r="D66" s="178">
        <f t="shared" si="14"/>
        <v>26</v>
      </c>
      <c r="E66" s="177">
        <f t="shared" si="16"/>
        <v>26</v>
      </c>
      <c r="F66" s="111">
        <v>57</v>
      </c>
      <c r="G66" s="113">
        <v>0.29166666666666669</v>
      </c>
      <c r="H66" s="199">
        <v>0.625</v>
      </c>
      <c r="I66" s="199"/>
      <c r="J66" s="199"/>
      <c r="K66" s="113">
        <v>0.30208333333333331</v>
      </c>
      <c r="L66" s="330"/>
      <c r="M66" s="506" t="s">
        <v>23</v>
      </c>
      <c r="N66" s="172">
        <v>2353</v>
      </c>
      <c r="O66" s="310">
        <v>31</v>
      </c>
      <c r="P66" s="376">
        <f t="shared" si="17"/>
        <v>0.33333333333333331</v>
      </c>
      <c r="Q66" s="401"/>
      <c r="R66" s="176" t="str">
        <f t="shared" si="18"/>
        <v/>
      </c>
      <c r="S66" s="177" t="str">
        <f t="shared" si="25"/>
        <v/>
      </c>
      <c r="T66" s="178" t="str">
        <f t="shared" si="4"/>
        <v/>
      </c>
      <c r="U66" s="177" t="str">
        <f t="shared" si="19"/>
        <v/>
      </c>
      <c r="V66" s="111"/>
      <c r="W66" s="113"/>
      <c r="X66" s="199"/>
      <c r="Y66" s="204"/>
      <c r="Z66" s="204"/>
      <c r="AA66" s="200"/>
      <c r="AB66" s="200"/>
      <c r="AC66" s="507"/>
      <c r="AD66" s="172"/>
      <c r="AE66" s="310"/>
      <c r="AF66" s="376" t="str">
        <f t="shared" si="20"/>
        <v/>
      </c>
      <c r="AG66" s="401"/>
      <c r="AH66" s="176" t="str">
        <f t="shared" si="21"/>
        <v/>
      </c>
      <c r="AI66" s="177" t="str">
        <f t="shared" si="26"/>
        <v/>
      </c>
      <c r="AJ66" s="178" t="str">
        <f t="shared" si="8"/>
        <v/>
      </c>
      <c r="AK66" s="177" t="str">
        <f t="shared" si="22"/>
        <v/>
      </c>
      <c r="AL66" s="175"/>
      <c r="AM66" s="200"/>
      <c r="AN66" s="200"/>
      <c r="AO66" s="200"/>
      <c r="AP66" s="200"/>
      <c r="AQ66" s="200"/>
      <c r="AR66" s="200"/>
      <c r="AS66" s="506"/>
      <c r="AT66" s="172"/>
      <c r="AU66" s="310"/>
      <c r="AV66" s="376" t="str">
        <f t="shared" si="23"/>
        <v/>
      </c>
    </row>
    <row r="67" spans="2:48" ht="15.95" customHeight="1">
      <c r="B67" s="176">
        <f t="shared" si="15"/>
        <v>67</v>
      </c>
      <c r="C67" s="177">
        <f t="shared" si="24"/>
        <v>0.48</v>
      </c>
      <c r="D67" s="178">
        <f t="shared" si="14"/>
        <v>67.48</v>
      </c>
      <c r="E67" s="177">
        <f t="shared" si="16"/>
        <v>69</v>
      </c>
      <c r="F67" s="111">
        <v>58</v>
      </c>
      <c r="G67" s="113">
        <v>0.60763888888888895</v>
      </c>
      <c r="H67" s="199">
        <v>0.97291666666666665</v>
      </c>
      <c r="I67" s="199"/>
      <c r="J67" s="199"/>
      <c r="K67" s="113">
        <v>0.61458333333333337</v>
      </c>
      <c r="L67" s="330"/>
      <c r="M67" s="506" t="s">
        <v>23</v>
      </c>
      <c r="N67" s="172">
        <v>2353</v>
      </c>
      <c r="O67" s="310">
        <v>31</v>
      </c>
      <c r="P67" s="376">
        <f t="shared" si="17"/>
        <v>0.3652777777777777</v>
      </c>
      <c r="Q67" s="401"/>
      <c r="R67" s="176" t="str">
        <f t="shared" si="18"/>
        <v/>
      </c>
      <c r="S67" s="177" t="str">
        <f t="shared" si="25"/>
        <v/>
      </c>
      <c r="T67" s="178" t="str">
        <f t="shared" si="4"/>
        <v/>
      </c>
      <c r="U67" s="177" t="str">
        <f t="shared" si="19"/>
        <v/>
      </c>
      <c r="V67" s="111"/>
      <c r="W67" s="113"/>
      <c r="X67" s="199"/>
      <c r="Y67" s="204"/>
      <c r="Z67" s="204"/>
      <c r="AA67" s="200"/>
      <c r="AB67" s="200"/>
      <c r="AC67" s="507"/>
      <c r="AD67" s="172"/>
      <c r="AE67" s="310"/>
      <c r="AF67" s="376" t="str">
        <f t="shared" si="20"/>
        <v/>
      </c>
      <c r="AG67" s="401"/>
      <c r="AH67" s="176" t="str">
        <f t="shared" si="21"/>
        <v/>
      </c>
      <c r="AI67" s="177" t="str">
        <f t="shared" si="26"/>
        <v/>
      </c>
      <c r="AJ67" s="178" t="str">
        <f t="shared" si="8"/>
        <v/>
      </c>
      <c r="AK67" s="177" t="str">
        <f t="shared" si="22"/>
        <v/>
      </c>
      <c r="AL67" s="175"/>
      <c r="AM67" s="196"/>
      <c r="AN67" s="196"/>
      <c r="AO67" s="200"/>
      <c r="AP67" s="200"/>
      <c r="AQ67" s="200"/>
      <c r="AR67" s="200"/>
      <c r="AS67" s="506"/>
      <c r="AT67" s="172"/>
      <c r="AU67" s="310"/>
      <c r="AV67" s="376" t="str">
        <f t="shared" si="23"/>
        <v/>
      </c>
    </row>
    <row r="68" spans="2:48" ht="15.95" customHeight="1">
      <c r="B68" s="176">
        <f t="shared" si="15"/>
        <v>24</v>
      </c>
      <c r="C68" s="177">
        <f t="shared" si="24"/>
        <v>0</v>
      </c>
      <c r="D68" s="178">
        <f t="shared" si="14"/>
        <v>24</v>
      </c>
      <c r="E68" s="177">
        <f t="shared" si="16"/>
        <v>24</v>
      </c>
      <c r="F68" s="111">
        <v>59</v>
      </c>
      <c r="G68" s="113">
        <v>0.28819444444444442</v>
      </c>
      <c r="H68" s="199">
        <v>0.62152777777777768</v>
      </c>
      <c r="I68" s="199"/>
      <c r="J68" s="199"/>
      <c r="K68" s="113">
        <v>0.30208333333333331</v>
      </c>
      <c r="L68" s="330"/>
      <c r="M68" s="506" t="s">
        <v>22</v>
      </c>
      <c r="N68" s="172">
        <v>2332</v>
      </c>
      <c r="O68" s="310">
        <v>33</v>
      </c>
      <c r="P68" s="376">
        <f t="shared" si="17"/>
        <v>0.33333333333333326</v>
      </c>
      <c r="Q68" s="401"/>
      <c r="R68" s="176" t="str">
        <f t="shared" si="18"/>
        <v/>
      </c>
      <c r="S68" s="177" t="str">
        <f t="shared" si="25"/>
        <v/>
      </c>
      <c r="T68" s="178" t="str">
        <f t="shared" si="4"/>
        <v/>
      </c>
      <c r="U68" s="177" t="str">
        <f t="shared" si="19"/>
        <v/>
      </c>
      <c r="V68" s="111"/>
      <c r="W68" s="113"/>
      <c r="X68" s="199"/>
      <c r="Y68" s="204"/>
      <c r="Z68" s="204"/>
      <c r="AA68" s="200"/>
      <c r="AB68" s="200"/>
      <c r="AC68" s="507"/>
      <c r="AD68" s="172"/>
      <c r="AE68" s="310"/>
      <c r="AF68" s="376" t="str">
        <f t="shared" si="20"/>
        <v/>
      </c>
      <c r="AG68" s="401"/>
      <c r="AH68" s="176" t="str">
        <f t="shared" si="21"/>
        <v/>
      </c>
      <c r="AI68" s="177" t="str">
        <f t="shared" si="26"/>
        <v/>
      </c>
      <c r="AJ68" s="178" t="str">
        <f t="shared" si="8"/>
        <v/>
      </c>
      <c r="AK68" s="177" t="str">
        <f t="shared" si="22"/>
        <v/>
      </c>
      <c r="AL68" s="175"/>
      <c r="AM68" s="196"/>
      <c r="AN68" s="196"/>
      <c r="AO68" s="200"/>
      <c r="AP68" s="200"/>
      <c r="AQ68" s="200"/>
      <c r="AR68" s="200"/>
      <c r="AS68" s="506"/>
      <c r="AT68" s="172"/>
      <c r="AU68" s="310"/>
      <c r="AV68" s="376" t="str">
        <f t="shared" si="23"/>
        <v/>
      </c>
    </row>
    <row r="69" spans="2:48" ht="15.95" customHeight="1">
      <c r="B69" s="176">
        <f t="shared" si="15"/>
        <v>60</v>
      </c>
      <c r="C69" s="177">
        <f t="shared" si="24"/>
        <v>0.56000000000000005</v>
      </c>
      <c r="D69" s="178">
        <f t="shared" si="14"/>
        <v>60.56</v>
      </c>
      <c r="E69" s="177">
        <f t="shared" si="16"/>
        <v>64</v>
      </c>
      <c r="F69" s="111">
        <v>60</v>
      </c>
      <c r="G69" s="113">
        <v>0.60416666666666663</v>
      </c>
      <c r="H69" s="199">
        <v>0.96666666666666667</v>
      </c>
      <c r="I69" s="199"/>
      <c r="J69" s="199"/>
      <c r="K69" s="113">
        <v>0.61111111111111105</v>
      </c>
      <c r="L69" s="330"/>
      <c r="M69" s="506" t="s">
        <v>22</v>
      </c>
      <c r="N69" s="172">
        <v>2332</v>
      </c>
      <c r="O69" s="310">
        <v>33</v>
      </c>
      <c r="P69" s="376">
        <f t="shared" si="17"/>
        <v>0.36250000000000004</v>
      </c>
      <c r="Q69" s="401"/>
      <c r="R69" s="176" t="str">
        <f t="shared" si="18"/>
        <v/>
      </c>
      <c r="S69" s="177" t="str">
        <f t="shared" si="25"/>
        <v/>
      </c>
      <c r="T69" s="178" t="str">
        <f t="shared" si="4"/>
        <v/>
      </c>
      <c r="U69" s="177" t="str">
        <f t="shared" si="19"/>
        <v/>
      </c>
      <c r="V69" s="175"/>
      <c r="W69" s="196"/>
      <c r="X69" s="196"/>
      <c r="Y69" s="200"/>
      <c r="Z69" s="200"/>
      <c r="AA69" s="200"/>
      <c r="AB69" s="200"/>
      <c r="AC69" s="506"/>
      <c r="AD69" s="172"/>
      <c r="AE69" s="310"/>
      <c r="AF69" s="376" t="str">
        <f t="shared" si="20"/>
        <v/>
      </c>
      <c r="AG69" s="401"/>
      <c r="AH69" s="176" t="str">
        <f t="shared" si="21"/>
        <v/>
      </c>
      <c r="AI69" s="177" t="str">
        <f t="shared" si="26"/>
        <v/>
      </c>
      <c r="AJ69" s="178" t="str">
        <f t="shared" si="8"/>
        <v/>
      </c>
      <c r="AK69" s="177" t="str">
        <f t="shared" si="22"/>
        <v/>
      </c>
      <c r="AL69" s="175"/>
      <c r="AM69" s="196"/>
      <c r="AN69" s="196"/>
      <c r="AO69" s="200"/>
      <c r="AP69" s="200"/>
      <c r="AQ69" s="200"/>
      <c r="AR69" s="200"/>
      <c r="AS69" s="506"/>
      <c r="AT69" s="172"/>
      <c r="AU69" s="310"/>
      <c r="AV69" s="376" t="str">
        <f t="shared" si="23"/>
        <v/>
      </c>
    </row>
    <row r="70" spans="2:48" ht="15.95" customHeight="1">
      <c r="B70" s="176">
        <f t="shared" si="15"/>
        <v>10</v>
      </c>
      <c r="C70" s="177">
        <f t="shared" si="24"/>
        <v>0</v>
      </c>
      <c r="D70" s="178">
        <f t="shared" si="14"/>
        <v>10</v>
      </c>
      <c r="E70" s="177">
        <f t="shared" si="16"/>
        <v>10</v>
      </c>
      <c r="F70" s="111">
        <v>61</v>
      </c>
      <c r="G70" s="113">
        <v>0.27569444444444446</v>
      </c>
      <c r="H70" s="199">
        <v>0.61805555555555558</v>
      </c>
      <c r="I70" s="199"/>
      <c r="J70" s="199"/>
      <c r="K70" s="113">
        <v>0.29166666666666669</v>
      </c>
      <c r="L70" s="330"/>
      <c r="M70" s="506" t="s">
        <v>21</v>
      </c>
      <c r="N70" s="172">
        <v>2339</v>
      </c>
      <c r="O70" s="310">
        <v>32</v>
      </c>
      <c r="P70" s="376">
        <f t="shared" si="17"/>
        <v>0.34236111111111112</v>
      </c>
      <c r="Q70" s="401"/>
      <c r="R70" s="176" t="str">
        <f t="shared" si="18"/>
        <v/>
      </c>
      <c r="S70" s="177" t="str">
        <f t="shared" si="25"/>
        <v/>
      </c>
      <c r="T70" s="178" t="str">
        <f t="shared" si="4"/>
        <v/>
      </c>
      <c r="U70" s="177" t="str">
        <f t="shared" si="19"/>
        <v/>
      </c>
      <c r="V70" s="175"/>
      <c r="W70" s="196"/>
      <c r="X70" s="196"/>
      <c r="Y70" s="200"/>
      <c r="Z70" s="200"/>
      <c r="AA70" s="200"/>
      <c r="AB70" s="200"/>
      <c r="AC70" s="506"/>
      <c r="AD70" s="172"/>
      <c r="AE70" s="310"/>
      <c r="AF70" s="376" t="str">
        <f t="shared" si="20"/>
        <v/>
      </c>
      <c r="AG70" s="401"/>
      <c r="AH70" s="176" t="str">
        <f t="shared" si="21"/>
        <v/>
      </c>
      <c r="AI70" s="177" t="str">
        <f t="shared" si="26"/>
        <v/>
      </c>
      <c r="AJ70" s="178" t="str">
        <f t="shared" si="8"/>
        <v/>
      </c>
      <c r="AK70" s="177" t="str">
        <f t="shared" si="22"/>
        <v/>
      </c>
      <c r="AL70" s="175"/>
      <c r="AM70" s="196"/>
      <c r="AN70" s="196"/>
      <c r="AO70" s="200"/>
      <c r="AP70" s="200"/>
      <c r="AQ70" s="200"/>
      <c r="AR70" s="200"/>
      <c r="AS70" s="506"/>
      <c r="AT70" s="172"/>
      <c r="AU70" s="310"/>
      <c r="AV70" s="376" t="str">
        <f t="shared" si="23"/>
        <v/>
      </c>
    </row>
    <row r="71" spans="2:48" ht="15.95" customHeight="1">
      <c r="B71" s="176">
        <f t="shared" si="15"/>
        <v>58</v>
      </c>
      <c r="C71" s="177">
        <f t="shared" si="24"/>
        <v>0.5</v>
      </c>
      <c r="D71" s="178">
        <f t="shared" si="14"/>
        <v>58.5</v>
      </c>
      <c r="E71" s="177">
        <f t="shared" si="16"/>
        <v>58</v>
      </c>
      <c r="F71" s="111">
        <v>62</v>
      </c>
      <c r="G71" s="113">
        <v>0.60069444444444453</v>
      </c>
      <c r="H71" s="199">
        <v>0.98333333333333328</v>
      </c>
      <c r="I71" s="199"/>
      <c r="J71" s="199"/>
      <c r="K71" s="113">
        <v>0.60763888888888895</v>
      </c>
      <c r="L71" s="330"/>
      <c r="M71" s="506" t="s">
        <v>21</v>
      </c>
      <c r="N71" s="172">
        <v>2339</v>
      </c>
      <c r="O71" s="310">
        <v>32</v>
      </c>
      <c r="P71" s="376">
        <f t="shared" si="17"/>
        <v>0.38263888888888875</v>
      </c>
      <c r="Q71" s="401"/>
      <c r="R71" s="176" t="str">
        <f t="shared" si="18"/>
        <v/>
      </c>
      <c r="S71" s="177" t="str">
        <f t="shared" si="25"/>
        <v/>
      </c>
      <c r="T71" s="178" t="str">
        <f t="shared" si="4"/>
        <v/>
      </c>
      <c r="U71" s="177" t="str">
        <f t="shared" si="19"/>
        <v/>
      </c>
      <c r="V71" s="175"/>
      <c r="W71" s="196"/>
      <c r="X71" s="196"/>
      <c r="Y71" s="200"/>
      <c r="Z71" s="200"/>
      <c r="AA71" s="200"/>
      <c r="AB71" s="200"/>
      <c r="AC71" s="506"/>
      <c r="AD71" s="172"/>
      <c r="AE71" s="310"/>
      <c r="AF71" s="376" t="str">
        <f t="shared" si="20"/>
        <v/>
      </c>
      <c r="AG71" s="401"/>
      <c r="AH71" s="176" t="str">
        <f t="shared" si="21"/>
        <v/>
      </c>
      <c r="AI71" s="177" t="str">
        <f t="shared" si="26"/>
        <v/>
      </c>
      <c r="AJ71" s="178" t="str">
        <f t="shared" si="8"/>
        <v/>
      </c>
      <c r="AK71" s="177" t="str">
        <f t="shared" si="22"/>
        <v/>
      </c>
      <c r="AL71" s="175"/>
      <c r="AM71" s="196"/>
      <c r="AN71" s="196"/>
      <c r="AO71" s="200"/>
      <c r="AP71" s="200"/>
      <c r="AQ71" s="200"/>
      <c r="AR71" s="200"/>
      <c r="AS71" s="506"/>
      <c r="AT71" s="172"/>
      <c r="AU71" s="310"/>
      <c r="AV71" s="376" t="str">
        <f t="shared" si="23"/>
        <v/>
      </c>
    </row>
    <row r="72" spans="2:48" ht="15.95" customHeight="1">
      <c r="B72" s="176">
        <f t="shared" si="15"/>
        <v>27</v>
      </c>
      <c r="C72" s="177">
        <f t="shared" si="24"/>
        <v>0.55000000000000004</v>
      </c>
      <c r="D72" s="178">
        <f t="shared" si="14"/>
        <v>27.55</v>
      </c>
      <c r="E72" s="177">
        <f t="shared" si="16"/>
        <v>28</v>
      </c>
      <c r="F72" s="111">
        <v>63</v>
      </c>
      <c r="G72" s="196">
        <v>0.29305555555555551</v>
      </c>
      <c r="H72" s="199">
        <v>0.62152777777777768</v>
      </c>
      <c r="I72" s="199"/>
      <c r="J72" s="199"/>
      <c r="K72" s="113">
        <v>0.30555555555555552</v>
      </c>
      <c r="L72" s="329"/>
      <c r="M72" s="506" t="s">
        <v>184</v>
      </c>
      <c r="N72" s="172">
        <v>2333</v>
      </c>
      <c r="O72" s="310">
        <v>50</v>
      </c>
      <c r="P72" s="376">
        <f t="shared" si="17"/>
        <v>0.32847222222222217</v>
      </c>
      <c r="Q72" s="401"/>
      <c r="R72" s="176" t="str">
        <f t="shared" si="18"/>
        <v/>
      </c>
      <c r="S72" s="177" t="str">
        <f t="shared" si="25"/>
        <v/>
      </c>
      <c r="T72" s="178" t="str">
        <f t="shared" si="4"/>
        <v/>
      </c>
      <c r="U72" s="177" t="str">
        <f t="shared" si="19"/>
        <v/>
      </c>
      <c r="V72" s="175"/>
      <c r="W72" s="196"/>
      <c r="X72" s="196"/>
      <c r="Y72" s="200"/>
      <c r="Z72" s="200"/>
      <c r="AA72" s="200"/>
      <c r="AB72" s="200"/>
      <c r="AC72" s="506"/>
      <c r="AD72" s="172"/>
      <c r="AE72" s="310"/>
      <c r="AF72" s="376" t="str">
        <f t="shared" si="20"/>
        <v/>
      </c>
      <c r="AG72" s="401"/>
      <c r="AH72" s="176" t="str">
        <f t="shared" si="21"/>
        <v/>
      </c>
      <c r="AI72" s="177" t="str">
        <f t="shared" si="26"/>
        <v/>
      </c>
      <c r="AJ72" s="178" t="str">
        <f t="shared" si="8"/>
        <v/>
      </c>
      <c r="AK72" s="177" t="str">
        <f t="shared" si="22"/>
        <v/>
      </c>
      <c r="AL72" s="175"/>
      <c r="AM72" s="196"/>
      <c r="AN72" s="196"/>
      <c r="AO72" s="200"/>
      <c r="AP72" s="200"/>
      <c r="AQ72" s="200"/>
      <c r="AR72" s="200"/>
      <c r="AS72" s="506"/>
      <c r="AT72" s="172"/>
      <c r="AU72" s="310"/>
      <c r="AV72" s="376" t="str">
        <f t="shared" si="23"/>
        <v/>
      </c>
    </row>
    <row r="73" spans="2:48" ht="15.95" customHeight="1">
      <c r="B73" s="176">
        <f t="shared" si="15"/>
        <v>1</v>
      </c>
      <c r="C73" s="177">
        <f t="shared" si="24"/>
        <v>0</v>
      </c>
      <c r="D73" s="178">
        <f t="shared" si="14"/>
        <v>1</v>
      </c>
      <c r="E73" s="177">
        <f t="shared" si="16"/>
        <v>1</v>
      </c>
      <c r="F73" s="111">
        <v>65</v>
      </c>
      <c r="G73" s="196">
        <v>0.23958333333333334</v>
      </c>
      <c r="H73" s="199">
        <v>0.59027777777777768</v>
      </c>
      <c r="I73" s="199"/>
      <c r="J73" s="199"/>
      <c r="K73" s="113">
        <v>0.25</v>
      </c>
      <c r="L73" s="329"/>
      <c r="M73" s="506" t="s">
        <v>179</v>
      </c>
      <c r="N73" s="172">
        <v>1817</v>
      </c>
      <c r="O73" s="310">
        <v>2</v>
      </c>
      <c r="P73" s="376">
        <f t="shared" si="17"/>
        <v>0.35069444444444431</v>
      </c>
      <c r="Q73" s="401"/>
      <c r="R73" s="176" t="str">
        <f t="shared" si="18"/>
        <v/>
      </c>
      <c r="S73" s="177" t="str">
        <f t="shared" si="25"/>
        <v/>
      </c>
      <c r="T73" s="178" t="str">
        <f t="shared" si="4"/>
        <v/>
      </c>
      <c r="U73" s="177" t="str">
        <f t="shared" si="19"/>
        <v/>
      </c>
      <c r="V73" s="150"/>
      <c r="W73" s="196"/>
      <c r="X73" s="196"/>
      <c r="Y73" s="200"/>
      <c r="Z73" s="200"/>
      <c r="AA73" s="200"/>
      <c r="AB73" s="200"/>
      <c r="AC73" s="506"/>
      <c r="AD73" s="172"/>
      <c r="AE73" s="310"/>
      <c r="AF73" s="376" t="str">
        <f t="shared" si="20"/>
        <v/>
      </c>
      <c r="AG73" s="401"/>
      <c r="AH73" s="176" t="str">
        <f t="shared" si="21"/>
        <v/>
      </c>
      <c r="AI73" s="177" t="str">
        <f t="shared" si="26"/>
        <v/>
      </c>
      <c r="AJ73" s="178" t="str">
        <f t="shared" si="8"/>
        <v/>
      </c>
      <c r="AK73" s="177" t="str">
        <f t="shared" si="22"/>
        <v/>
      </c>
      <c r="AL73" s="150"/>
      <c r="AM73" s="196"/>
      <c r="AN73" s="196"/>
      <c r="AO73" s="200"/>
      <c r="AP73" s="200"/>
      <c r="AQ73" s="200"/>
      <c r="AR73" s="200"/>
      <c r="AS73" s="506"/>
      <c r="AT73" s="172"/>
      <c r="AU73" s="310"/>
      <c r="AV73" s="376" t="str">
        <f t="shared" si="23"/>
        <v/>
      </c>
    </row>
    <row r="74" spans="2:48" ht="15.95" customHeight="1">
      <c r="B74" s="176">
        <f t="shared" ref="B74:B97" si="27">IF(G74="","",RANK(G74,G$10:G$271,1))</f>
        <v>5</v>
      </c>
      <c r="C74" s="177">
        <f t="shared" si="24"/>
        <v>0.83</v>
      </c>
      <c r="D74" s="178">
        <f t="shared" si="14"/>
        <v>5.83</v>
      </c>
      <c r="E74" s="177">
        <f t="shared" ref="E74:E97" si="28">IF(D74="","",RANK(D74,D$10:D$271,1))</f>
        <v>6</v>
      </c>
      <c r="F74" s="111">
        <v>67</v>
      </c>
      <c r="G74" s="196">
        <v>0.26041666666666669</v>
      </c>
      <c r="H74" s="199">
        <v>0.60763888888888884</v>
      </c>
      <c r="I74" s="199"/>
      <c r="J74" s="199"/>
      <c r="K74" s="113">
        <v>0.27083333333333331</v>
      </c>
      <c r="L74" s="329"/>
      <c r="M74" s="506" t="s">
        <v>179</v>
      </c>
      <c r="N74" s="172">
        <v>1815</v>
      </c>
      <c r="O74" s="310">
        <v>2</v>
      </c>
      <c r="P74" s="376">
        <f t="shared" ref="P74:P108" si="29">IF(I74="",IF(G74="","",IF(H74="","",(H74-G74))),IF(G74="","",IF(H74="","",(H74-G74)))+(J74-I74))</f>
        <v>0.34722222222222215</v>
      </c>
      <c r="Q74" s="401"/>
      <c r="R74" s="176" t="str">
        <f t="shared" ref="R74:R108" si="30">IF(W74="","",RANK(W74,W$10:W$271,1))</f>
        <v/>
      </c>
      <c r="S74" s="177" t="str">
        <f t="shared" si="25"/>
        <v/>
      </c>
      <c r="T74" s="178" t="str">
        <f t="shared" ref="T74:T108" si="31">IF(R74="","",R74+S74)</f>
        <v/>
      </c>
      <c r="U74" s="177" t="str">
        <f t="shared" ref="U74:U105" si="32">IF(T74="","",RANK(T74,T$10:T$271,1))</f>
        <v/>
      </c>
      <c r="V74" s="150"/>
      <c r="W74" s="196"/>
      <c r="X74" s="196"/>
      <c r="Y74" s="200"/>
      <c r="Z74" s="200"/>
      <c r="AA74" s="200"/>
      <c r="AB74" s="200"/>
      <c r="AC74" s="506"/>
      <c r="AD74" s="172"/>
      <c r="AE74" s="310"/>
      <c r="AF74" s="376" t="str">
        <f t="shared" ref="AF74:AF108" si="33">IF(Y74="",IF(W74="","",IF(X74="","",(X74-W74))),IF(W74="","",IF(X74="","",(X74-W74)))+(Z74-Y74))</f>
        <v/>
      </c>
      <c r="AG74" s="401"/>
      <c r="AH74" s="176" t="str">
        <f t="shared" ref="AH74:AH108" si="34">IF(AM74="","",RANK(AM74,AM$10:AM$271,1))</f>
        <v/>
      </c>
      <c r="AI74" s="177" t="str">
        <f t="shared" si="26"/>
        <v/>
      </c>
      <c r="AJ74" s="178" t="str">
        <f t="shared" ref="AJ74:AJ108" si="35">IF(AH74="","",AH74+AI74)</f>
        <v/>
      </c>
      <c r="AK74" s="177" t="str">
        <f t="shared" ref="AK74:AK105" si="36">IF(AJ74="","",RANK(AJ74,AJ$10:AJ$271,1))</f>
        <v/>
      </c>
      <c r="AL74" s="150"/>
      <c r="AM74" s="196"/>
      <c r="AN74" s="196"/>
      <c r="AO74" s="200"/>
      <c r="AP74" s="200"/>
      <c r="AQ74" s="200"/>
      <c r="AR74" s="200"/>
      <c r="AS74" s="506"/>
      <c r="AT74" s="172"/>
      <c r="AU74" s="310"/>
      <c r="AV74" s="376" t="str">
        <f t="shared" ref="AV74:AV108" si="37">IF(AO74="",IF(AM74="","",IF(AN74="","",(AN74-AM74))),IF(AM74="","",IF(AN74="","",(AN74-AM74)))+(AP74-AO74))</f>
        <v/>
      </c>
    </row>
    <row r="75" spans="2:48" ht="15.95" customHeight="1">
      <c r="B75" s="176">
        <f t="shared" si="27"/>
        <v>14</v>
      </c>
      <c r="C75" s="177">
        <f t="shared" ref="C75:C97" si="38">IF(F75="","",IF(COUNTIF(B$10:B$271,B75)&gt;1,RANK(N75,N$10:N$271)/100,0))</f>
        <v>0.03</v>
      </c>
      <c r="D75" s="178">
        <f t="shared" si="14"/>
        <v>14.03</v>
      </c>
      <c r="E75" s="177">
        <f t="shared" si="28"/>
        <v>14</v>
      </c>
      <c r="F75" s="111">
        <v>69</v>
      </c>
      <c r="G75" s="196">
        <v>0.28125</v>
      </c>
      <c r="H75" s="199">
        <v>0.625</v>
      </c>
      <c r="I75" s="199"/>
      <c r="J75" s="199"/>
      <c r="K75" s="113">
        <v>0.29166666666666669</v>
      </c>
      <c r="L75" s="329"/>
      <c r="M75" s="506" t="s">
        <v>179</v>
      </c>
      <c r="N75" s="172">
        <v>3860</v>
      </c>
      <c r="O75" s="310">
        <v>2</v>
      </c>
      <c r="P75" s="376">
        <f t="shared" si="29"/>
        <v>0.34375</v>
      </c>
      <c r="Q75" s="401"/>
      <c r="R75" s="176" t="str">
        <f t="shared" si="30"/>
        <v/>
      </c>
      <c r="S75" s="177" t="str">
        <f t="shared" ref="S75:S106" si="39">IF(V75="","",IF(COUNTIF(R$10:R$271,R75)&gt;1,RANK(AD75,AD$10:AD$271)/100,0))</f>
        <v/>
      </c>
      <c r="T75" s="178" t="str">
        <f t="shared" si="31"/>
        <v/>
      </c>
      <c r="U75" s="177" t="str">
        <f t="shared" si="32"/>
        <v/>
      </c>
      <c r="V75" s="150"/>
      <c r="W75" s="196"/>
      <c r="X75" s="196"/>
      <c r="Y75" s="200"/>
      <c r="Z75" s="200"/>
      <c r="AA75" s="200"/>
      <c r="AB75" s="200"/>
      <c r="AC75" s="506"/>
      <c r="AD75" s="172"/>
      <c r="AE75" s="310"/>
      <c r="AF75" s="376" t="str">
        <f t="shared" si="33"/>
        <v/>
      </c>
      <c r="AG75" s="401"/>
      <c r="AH75" s="176" t="str">
        <f t="shared" si="34"/>
        <v/>
      </c>
      <c r="AI75" s="177" t="str">
        <f t="shared" ref="AI75:AI106" si="40">IF(AL75="","",IF(COUNTIF(AH$10:AH$271,AH75)&gt;1,RANK(AT75,AT$10:AT$271)/100,0))</f>
        <v/>
      </c>
      <c r="AJ75" s="178" t="str">
        <f t="shared" si="35"/>
        <v/>
      </c>
      <c r="AK75" s="177" t="str">
        <f t="shared" si="36"/>
        <v/>
      </c>
      <c r="AL75" s="150"/>
      <c r="AM75" s="196"/>
      <c r="AN75" s="196"/>
      <c r="AO75" s="200"/>
      <c r="AP75" s="200"/>
      <c r="AQ75" s="200"/>
      <c r="AR75" s="200"/>
      <c r="AS75" s="506"/>
      <c r="AT75" s="172"/>
      <c r="AU75" s="310"/>
      <c r="AV75" s="376" t="str">
        <f t="shared" si="37"/>
        <v/>
      </c>
    </row>
    <row r="76" spans="2:48" ht="15.95" customHeight="1">
      <c r="B76" s="176">
        <f t="shared" si="27"/>
        <v>34</v>
      </c>
      <c r="C76" s="177">
        <f t="shared" si="38"/>
        <v>0.05</v>
      </c>
      <c r="D76" s="178">
        <f t="shared" ref="D76:D97" si="41">IF(B76="","",B76+C76)</f>
        <v>34.049999999999997</v>
      </c>
      <c r="E76" s="177">
        <f t="shared" si="28"/>
        <v>34</v>
      </c>
      <c r="F76" s="111">
        <v>71</v>
      </c>
      <c r="G76" s="196">
        <v>0.2986111111111111</v>
      </c>
      <c r="H76" s="199">
        <v>0.63888888888888895</v>
      </c>
      <c r="I76" s="199"/>
      <c r="J76" s="199"/>
      <c r="K76" s="113">
        <v>0.30902777777777779</v>
      </c>
      <c r="L76" s="329"/>
      <c r="M76" s="506" t="s">
        <v>179</v>
      </c>
      <c r="N76" s="172">
        <v>3850</v>
      </c>
      <c r="O76" s="310">
        <v>2</v>
      </c>
      <c r="P76" s="376">
        <f t="shared" si="29"/>
        <v>0.34027777777777785</v>
      </c>
      <c r="Q76" s="401"/>
      <c r="R76" s="176" t="str">
        <f t="shared" si="30"/>
        <v/>
      </c>
      <c r="S76" s="177" t="str">
        <f t="shared" si="39"/>
        <v/>
      </c>
      <c r="T76" s="178" t="str">
        <f t="shared" si="31"/>
        <v/>
      </c>
      <c r="U76" s="177" t="str">
        <f t="shared" si="32"/>
        <v/>
      </c>
      <c r="V76" s="150"/>
      <c r="W76" s="196"/>
      <c r="X76" s="196"/>
      <c r="Y76" s="200"/>
      <c r="Z76" s="200"/>
      <c r="AA76" s="200"/>
      <c r="AB76" s="200"/>
      <c r="AC76" s="506"/>
      <c r="AD76" s="172"/>
      <c r="AE76" s="310"/>
      <c r="AF76" s="376" t="str">
        <f t="shared" si="33"/>
        <v/>
      </c>
      <c r="AG76" s="401"/>
      <c r="AH76" s="176" t="str">
        <f t="shared" si="34"/>
        <v/>
      </c>
      <c r="AI76" s="177" t="str">
        <f t="shared" si="40"/>
        <v/>
      </c>
      <c r="AJ76" s="178" t="str">
        <f t="shared" si="35"/>
        <v/>
      </c>
      <c r="AK76" s="177" t="str">
        <f t="shared" si="36"/>
        <v/>
      </c>
      <c r="AL76" s="150"/>
      <c r="AM76" s="196"/>
      <c r="AN76" s="196"/>
      <c r="AO76" s="200"/>
      <c r="AP76" s="200"/>
      <c r="AQ76" s="200"/>
      <c r="AR76" s="200"/>
      <c r="AS76" s="506"/>
      <c r="AT76" s="172"/>
      <c r="AU76" s="310"/>
      <c r="AV76" s="376" t="str">
        <f t="shared" si="37"/>
        <v/>
      </c>
    </row>
    <row r="77" spans="2:48" ht="15.95" customHeight="1">
      <c r="B77" s="176">
        <f t="shared" si="27"/>
        <v>11</v>
      </c>
      <c r="C77" s="177">
        <f t="shared" si="38"/>
        <v>0</v>
      </c>
      <c r="D77" s="178">
        <f t="shared" si="41"/>
        <v>11</v>
      </c>
      <c r="E77" s="177">
        <f t="shared" si="28"/>
        <v>11</v>
      </c>
      <c r="F77" s="111">
        <v>73</v>
      </c>
      <c r="G77" s="196">
        <v>0.27708333333333335</v>
      </c>
      <c r="H77" s="199">
        <v>0.64930555555555569</v>
      </c>
      <c r="I77" s="199"/>
      <c r="J77" s="199"/>
      <c r="K77" s="113">
        <v>0.29166666666666669</v>
      </c>
      <c r="L77" s="330"/>
      <c r="M77" s="506" t="s">
        <v>36</v>
      </c>
      <c r="N77" s="172">
        <v>3862</v>
      </c>
      <c r="O77" s="310">
        <v>6</v>
      </c>
      <c r="P77" s="376">
        <f t="shared" si="29"/>
        <v>0.37222222222222234</v>
      </c>
      <c r="Q77" s="401"/>
      <c r="R77" s="176" t="str">
        <f t="shared" si="30"/>
        <v/>
      </c>
      <c r="S77" s="177" t="str">
        <f t="shared" si="39"/>
        <v/>
      </c>
      <c r="T77" s="178" t="str">
        <f t="shared" si="31"/>
        <v/>
      </c>
      <c r="U77" s="177" t="str">
        <f t="shared" si="32"/>
        <v/>
      </c>
      <c r="V77" s="150"/>
      <c r="W77" s="196"/>
      <c r="X77" s="196"/>
      <c r="Y77" s="200"/>
      <c r="Z77" s="200"/>
      <c r="AA77" s="200"/>
      <c r="AB77" s="200"/>
      <c r="AC77" s="506"/>
      <c r="AD77" s="172"/>
      <c r="AE77" s="310"/>
      <c r="AF77" s="376" t="str">
        <f t="shared" si="33"/>
        <v/>
      </c>
      <c r="AG77" s="401"/>
      <c r="AH77" s="176" t="str">
        <f t="shared" si="34"/>
        <v/>
      </c>
      <c r="AI77" s="177" t="str">
        <f t="shared" si="40"/>
        <v/>
      </c>
      <c r="AJ77" s="178" t="str">
        <f t="shared" si="35"/>
        <v/>
      </c>
      <c r="AK77" s="177" t="str">
        <f t="shared" si="36"/>
        <v/>
      </c>
      <c r="AL77" s="150"/>
      <c r="AM77" s="196"/>
      <c r="AN77" s="196"/>
      <c r="AO77" s="200"/>
      <c r="AP77" s="200"/>
      <c r="AQ77" s="200"/>
      <c r="AR77" s="200"/>
      <c r="AS77" s="506"/>
      <c r="AT77" s="172"/>
      <c r="AU77" s="310"/>
      <c r="AV77" s="376" t="str">
        <f t="shared" si="37"/>
        <v/>
      </c>
    </row>
    <row r="78" spans="2:48" ht="15.95" customHeight="1">
      <c r="B78" s="176">
        <f t="shared" si="27"/>
        <v>32</v>
      </c>
      <c r="C78" s="177">
        <f t="shared" si="38"/>
        <v>0</v>
      </c>
      <c r="D78" s="178">
        <f t="shared" si="41"/>
        <v>32</v>
      </c>
      <c r="E78" s="177">
        <f t="shared" si="28"/>
        <v>32</v>
      </c>
      <c r="F78" s="111">
        <v>75</v>
      </c>
      <c r="G78" s="196">
        <v>0.29652777777777778</v>
      </c>
      <c r="H78" s="199">
        <v>0.65625</v>
      </c>
      <c r="I78" s="199"/>
      <c r="J78" s="199"/>
      <c r="K78" s="113">
        <v>0.30555555555555552</v>
      </c>
      <c r="L78" s="330"/>
      <c r="M78" s="506" t="s">
        <v>36</v>
      </c>
      <c r="N78" s="172">
        <v>2424</v>
      </c>
      <c r="O78" s="310">
        <v>6</v>
      </c>
      <c r="P78" s="376">
        <f t="shared" si="29"/>
        <v>0.35972222222222222</v>
      </c>
      <c r="Q78" s="401"/>
      <c r="R78" s="176" t="str">
        <f t="shared" si="30"/>
        <v/>
      </c>
      <c r="S78" s="177" t="str">
        <f t="shared" si="39"/>
        <v/>
      </c>
      <c r="T78" s="178" t="str">
        <f t="shared" si="31"/>
        <v/>
      </c>
      <c r="U78" s="177" t="str">
        <f t="shared" si="32"/>
        <v/>
      </c>
      <c r="V78" s="150"/>
      <c r="W78" s="196"/>
      <c r="X78" s="196"/>
      <c r="Y78" s="200"/>
      <c r="Z78" s="200"/>
      <c r="AA78" s="200"/>
      <c r="AB78" s="200"/>
      <c r="AC78" s="506"/>
      <c r="AD78" s="172"/>
      <c r="AE78" s="310"/>
      <c r="AF78" s="376" t="str">
        <f t="shared" si="33"/>
        <v/>
      </c>
      <c r="AG78" s="401"/>
      <c r="AH78" s="176" t="str">
        <f t="shared" si="34"/>
        <v/>
      </c>
      <c r="AI78" s="177" t="str">
        <f t="shared" si="40"/>
        <v/>
      </c>
      <c r="AJ78" s="178" t="str">
        <f t="shared" si="35"/>
        <v/>
      </c>
      <c r="AK78" s="177" t="str">
        <f t="shared" si="36"/>
        <v/>
      </c>
      <c r="AL78" s="150"/>
      <c r="AM78" s="196"/>
      <c r="AN78" s="196"/>
      <c r="AO78" s="200"/>
      <c r="AP78" s="200"/>
      <c r="AQ78" s="200"/>
      <c r="AR78" s="200"/>
      <c r="AS78" s="506"/>
      <c r="AT78" s="172"/>
      <c r="AU78" s="310"/>
      <c r="AV78" s="376" t="str">
        <f t="shared" si="37"/>
        <v/>
      </c>
    </row>
    <row r="79" spans="2:48" ht="15.95" customHeight="1">
      <c r="B79" s="176">
        <f t="shared" si="27"/>
        <v>29</v>
      </c>
      <c r="C79" s="177">
        <f t="shared" si="38"/>
        <v>0</v>
      </c>
      <c r="D79" s="178">
        <f t="shared" si="41"/>
        <v>29</v>
      </c>
      <c r="E79" s="177">
        <f t="shared" si="28"/>
        <v>29</v>
      </c>
      <c r="F79" s="111">
        <v>77</v>
      </c>
      <c r="G79" s="196">
        <v>0.29375000000000001</v>
      </c>
      <c r="H79" s="199">
        <v>0.64930555555555569</v>
      </c>
      <c r="I79" s="199"/>
      <c r="J79" s="199"/>
      <c r="K79" s="113">
        <v>0.30555555555555552</v>
      </c>
      <c r="L79" s="330"/>
      <c r="M79" s="506" t="s">
        <v>36</v>
      </c>
      <c r="N79" s="172">
        <v>2649</v>
      </c>
      <c r="O79" s="310">
        <v>6</v>
      </c>
      <c r="P79" s="376">
        <f t="shared" si="29"/>
        <v>0.35555555555555568</v>
      </c>
      <c r="Q79" s="402"/>
      <c r="R79" s="176" t="str">
        <f t="shared" si="30"/>
        <v/>
      </c>
      <c r="S79" s="177" t="str">
        <f t="shared" si="39"/>
        <v/>
      </c>
      <c r="T79" s="178" t="str">
        <f t="shared" si="31"/>
        <v/>
      </c>
      <c r="U79" s="177" t="str">
        <f t="shared" si="32"/>
        <v/>
      </c>
      <c r="V79" s="150"/>
      <c r="W79" s="196"/>
      <c r="X79" s="196"/>
      <c r="Y79" s="200"/>
      <c r="Z79" s="200"/>
      <c r="AA79" s="196"/>
      <c r="AB79" s="196"/>
      <c r="AC79" s="507"/>
      <c r="AD79" s="172"/>
      <c r="AE79" s="310"/>
      <c r="AF79" s="376" t="str">
        <f t="shared" si="33"/>
        <v/>
      </c>
      <c r="AG79" s="402"/>
      <c r="AH79" s="176" t="str">
        <f t="shared" si="34"/>
        <v/>
      </c>
      <c r="AI79" s="177" t="str">
        <f t="shared" si="40"/>
        <v/>
      </c>
      <c r="AJ79" s="178" t="str">
        <f t="shared" si="35"/>
        <v/>
      </c>
      <c r="AK79" s="177" t="str">
        <f t="shared" si="36"/>
        <v/>
      </c>
      <c r="AL79" s="150"/>
      <c r="AM79" s="196"/>
      <c r="AN79" s="196"/>
      <c r="AO79" s="200"/>
      <c r="AP79" s="200"/>
      <c r="AQ79" s="196"/>
      <c r="AR79" s="196"/>
      <c r="AS79" s="507"/>
      <c r="AT79" s="172"/>
      <c r="AU79" s="310"/>
      <c r="AV79" s="376" t="str">
        <f t="shared" si="37"/>
        <v/>
      </c>
    </row>
    <row r="80" spans="2:48" ht="15.95" customHeight="1">
      <c r="B80" s="176">
        <f t="shared" si="27"/>
        <v>17</v>
      </c>
      <c r="C80" s="177">
        <f t="shared" si="38"/>
        <v>0</v>
      </c>
      <c r="D80" s="178">
        <f t="shared" si="41"/>
        <v>17</v>
      </c>
      <c r="E80" s="177">
        <f t="shared" si="28"/>
        <v>17</v>
      </c>
      <c r="F80" s="111">
        <v>79</v>
      </c>
      <c r="G80" s="196">
        <v>0.28263888888888888</v>
      </c>
      <c r="H80" s="199">
        <v>0.64236111111111116</v>
      </c>
      <c r="I80" s="199"/>
      <c r="J80" s="199"/>
      <c r="K80" s="196">
        <v>0.29166666666666669</v>
      </c>
      <c r="L80" s="405"/>
      <c r="M80" s="506" t="s">
        <v>36</v>
      </c>
      <c r="N80" s="172">
        <v>2398</v>
      </c>
      <c r="O80" s="310">
        <v>6</v>
      </c>
      <c r="P80" s="376">
        <f t="shared" si="29"/>
        <v>0.35972222222222228</v>
      </c>
      <c r="Q80" s="402"/>
      <c r="R80" s="176" t="str">
        <f t="shared" si="30"/>
        <v/>
      </c>
      <c r="S80" s="177" t="str">
        <f t="shared" si="39"/>
        <v/>
      </c>
      <c r="T80" s="178" t="str">
        <f t="shared" si="31"/>
        <v/>
      </c>
      <c r="U80" s="177" t="str">
        <f t="shared" si="32"/>
        <v/>
      </c>
      <c r="V80" s="175"/>
      <c r="W80" s="197"/>
      <c r="X80" s="197"/>
      <c r="Y80" s="348"/>
      <c r="Z80" s="348"/>
      <c r="AA80" s="196"/>
      <c r="AB80" s="196"/>
      <c r="AC80" s="507"/>
      <c r="AD80" s="172"/>
      <c r="AE80" s="310"/>
      <c r="AF80" s="376" t="str">
        <f t="shared" si="33"/>
        <v/>
      </c>
      <c r="AG80" s="402"/>
      <c r="AH80" s="176" t="str">
        <f t="shared" si="34"/>
        <v/>
      </c>
      <c r="AI80" s="177" t="str">
        <f t="shared" si="40"/>
        <v/>
      </c>
      <c r="AJ80" s="178" t="str">
        <f t="shared" si="35"/>
        <v/>
      </c>
      <c r="AK80" s="177" t="str">
        <f t="shared" si="36"/>
        <v/>
      </c>
      <c r="AL80" s="175"/>
      <c r="AM80" s="197"/>
      <c r="AN80" s="197"/>
      <c r="AO80" s="348"/>
      <c r="AP80" s="348"/>
      <c r="AQ80" s="196"/>
      <c r="AR80" s="196"/>
      <c r="AS80" s="507"/>
      <c r="AT80" s="172"/>
      <c r="AU80" s="310"/>
      <c r="AV80" s="376" t="str">
        <f t="shared" si="37"/>
        <v/>
      </c>
    </row>
    <row r="81" spans="2:48" ht="15.95" customHeight="1">
      <c r="B81" s="176">
        <f t="shared" si="27"/>
        <v>22</v>
      </c>
      <c r="C81" s="177">
        <f t="shared" si="38"/>
        <v>0.27</v>
      </c>
      <c r="D81" s="178">
        <f t="shared" si="41"/>
        <v>22.27</v>
      </c>
      <c r="E81" s="177">
        <f t="shared" si="28"/>
        <v>22</v>
      </c>
      <c r="F81" s="111">
        <v>81</v>
      </c>
      <c r="G81" s="196">
        <v>0.28749999999999998</v>
      </c>
      <c r="H81" s="199">
        <v>0.64930555555555569</v>
      </c>
      <c r="I81" s="199"/>
      <c r="J81" s="199"/>
      <c r="K81" s="196">
        <v>0.30208333333333331</v>
      </c>
      <c r="L81" s="405"/>
      <c r="M81" s="506" t="s">
        <v>36</v>
      </c>
      <c r="N81" s="172">
        <v>2736</v>
      </c>
      <c r="O81" s="310">
        <v>6</v>
      </c>
      <c r="P81" s="376">
        <f t="shared" si="29"/>
        <v>0.36180555555555571</v>
      </c>
      <c r="Q81" s="402"/>
      <c r="R81" s="176" t="str">
        <f t="shared" si="30"/>
        <v/>
      </c>
      <c r="S81" s="177" t="str">
        <f t="shared" si="39"/>
        <v/>
      </c>
      <c r="T81" s="178" t="str">
        <f t="shared" si="31"/>
        <v/>
      </c>
      <c r="U81" s="177" t="str">
        <f t="shared" si="32"/>
        <v/>
      </c>
      <c r="V81" s="175"/>
      <c r="W81" s="197"/>
      <c r="X81" s="197"/>
      <c r="Y81" s="348"/>
      <c r="Z81" s="348"/>
      <c r="AA81" s="196"/>
      <c r="AB81" s="196"/>
      <c r="AC81" s="507"/>
      <c r="AD81" s="172"/>
      <c r="AE81" s="310"/>
      <c r="AF81" s="376" t="str">
        <f t="shared" si="33"/>
        <v/>
      </c>
      <c r="AG81" s="402"/>
      <c r="AH81" s="176" t="str">
        <f t="shared" si="34"/>
        <v/>
      </c>
      <c r="AI81" s="177" t="str">
        <f t="shared" si="40"/>
        <v/>
      </c>
      <c r="AJ81" s="178" t="str">
        <f t="shared" si="35"/>
        <v/>
      </c>
      <c r="AK81" s="177" t="str">
        <f t="shared" si="36"/>
        <v/>
      </c>
      <c r="AL81" s="175"/>
      <c r="AM81" s="197"/>
      <c r="AN81" s="197"/>
      <c r="AO81" s="348"/>
      <c r="AP81" s="348"/>
      <c r="AQ81" s="196"/>
      <c r="AR81" s="196"/>
      <c r="AS81" s="507"/>
      <c r="AT81" s="172"/>
      <c r="AU81" s="310"/>
      <c r="AV81" s="376" t="str">
        <f t="shared" si="37"/>
        <v/>
      </c>
    </row>
    <row r="82" spans="2:48" ht="15.95" customHeight="1">
      <c r="B82" s="176">
        <f t="shared" si="27"/>
        <v>22</v>
      </c>
      <c r="C82" s="177">
        <f t="shared" si="38"/>
        <v>0.47</v>
      </c>
      <c r="D82" s="178">
        <f t="shared" si="41"/>
        <v>22.47</v>
      </c>
      <c r="E82" s="177">
        <f t="shared" si="28"/>
        <v>23</v>
      </c>
      <c r="F82" s="111">
        <v>83</v>
      </c>
      <c r="G82" s="196">
        <v>0.28749999999999998</v>
      </c>
      <c r="H82" s="199">
        <v>0.66041666666666665</v>
      </c>
      <c r="I82" s="199"/>
      <c r="J82" s="199"/>
      <c r="K82" s="196">
        <v>0.30208333333333331</v>
      </c>
      <c r="L82" s="405"/>
      <c r="M82" s="506" t="s">
        <v>50</v>
      </c>
      <c r="N82" s="172">
        <v>2354</v>
      </c>
      <c r="O82" s="310">
        <v>12</v>
      </c>
      <c r="P82" s="376">
        <f t="shared" si="29"/>
        <v>0.37291666666666667</v>
      </c>
      <c r="Q82" s="402"/>
      <c r="R82" s="176" t="str">
        <f t="shared" si="30"/>
        <v/>
      </c>
      <c r="S82" s="177" t="str">
        <f t="shared" si="39"/>
        <v/>
      </c>
      <c r="T82" s="178" t="str">
        <f t="shared" si="31"/>
        <v/>
      </c>
      <c r="U82" s="177" t="str">
        <f t="shared" si="32"/>
        <v/>
      </c>
      <c r="V82" s="175"/>
      <c r="W82" s="197"/>
      <c r="X82" s="197"/>
      <c r="Y82" s="348"/>
      <c r="Z82" s="348"/>
      <c r="AA82" s="196"/>
      <c r="AB82" s="196"/>
      <c r="AC82" s="507"/>
      <c r="AD82" s="172"/>
      <c r="AE82" s="310"/>
      <c r="AF82" s="376" t="str">
        <f t="shared" si="33"/>
        <v/>
      </c>
      <c r="AG82" s="402"/>
      <c r="AH82" s="176" t="str">
        <f t="shared" si="34"/>
        <v/>
      </c>
      <c r="AI82" s="177" t="str">
        <f t="shared" si="40"/>
        <v/>
      </c>
      <c r="AJ82" s="178" t="str">
        <f t="shared" si="35"/>
        <v/>
      </c>
      <c r="AK82" s="177" t="str">
        <f t="shared" si="36"/>
        <v/>
      </c>
      <c r="AL82" s="175"/>
      <c r="AM82" s="197"/>
      <c r="AN82" s="197"/>
      <c r="AO82" s="348"/>
      <c r="AP82" s="348"/>
      <c r="AQ82" s="196"/>
      <c r="AR82" s="196"/>
      <c r="AS82" s="507"/>
      <c r="AT82" s="172"/>
      <c r="AU82" s="310"/>
      <c r="AV82" s="376" t="str">
        <f t="shared" si="37"/>
        <v/>
      </c>
    </row>
    <row r="83" spans="2:48" ht="15.95" customHeight="1">
      <c r="B83" s="176">
        <f t="shared" si="27"/>
        <v>47</v>
      </c>
      <c r="C83" s="177">
        <f t="shared" si="38"/>
        <v>0</v>
      </c>
      <c r="D83" s="178">
        <f t="shared" si="41"/>
        <v>47</v>
      </c>
      <c r="E83" s="177">
        <f t="shared" si="28"/>
        <v>47</v>
      </c>
      <c r="F83" s="111">
        <v>66</v>
      </c>
      <c r="G83" s="196">
        <v>0.56944444444444442</v>
      </c>
      <c r="H83" s="199">
        <v>0.96180555555555547</v>
      </c>
      <c r="I83" s="199"/>
      <c r="J83" s="199"/>
      <c r="K83" s="196">
        <v>0.57986111111111105</v>
      </c>
      <c r="L83" s="405"/>
      <c r="M83" s="506" t="s">
        <v>179</v>
      </c>
      <c r="N83" s="172">
        <v>1817</v>
      </c>
      <c r="O83" s="310">
        <v>2</v>
      </c>
      <c r="P83" s="376">
        <f t="shared" si="29"/>
        <v>0.39236111111111105</v>
      </c>
      <c r="Q83" s="402"/>
      <c r="R83" s="176" t="str">
        <f t="shared" si="30"/>
        <v/>
      </c>
      <c r="S83" s="177" t="str">
        <f t="shared" si="39"/>
        <v/>
      </c>
      <c r="T83" s="178" t="str">
        <f t="shared" si="31"/>
        <v/>
      </c>
      <c r="U83" s="177" t="str">
        <f t="shared" si="32"/>
        <v/>
      </c>
      <c r="V83" s="175"/>
      <c r="W83" s="197"/>
      <c r="X83" s="197"/>
      <c r="Y83" s="348"/>
      <c r="Z83" s="348"/>
      <c r="AA83" s="196"/>
      <c r="AB83" s="196"/>
      <c r="AC83" s="507"/>
      <c r="AD83" s="172"/>
      <c r="AE83" s="310"/>
      <c r="AF83" s="376" t="str">
        <f t="shared" si="33"/>
        <v/>
      </c>
      <c r="AG83" s="402"/>
      <c r="AH83" s="176" t="str">
        <f t="shared" si="34"/>
        <v/>
      </c>
      <c r="AI83" s="177" t="str">
        <f t="shared" si="40"/>
        <v/>
      </c>
      <c r="AJ83" s="178" t="str">
        <f t="shared" si="35"/>
        <v/>
      </c>
      <c r="AK83" s="177" t="str">
        <f t="shared" si="36"/>
        <v/>
      </c>
      <c r="AL83" s="175"/>
      <c r="AM83" s="197"/>
      <c r="AN83" s="197"/>
      <c r="AO83" s="348"/>
      <c r="AP83" s="348"/>
      <c r="AQ83" s="196"/>
      <c r="AR83" s="196"/>
      <c r="AS83" s="507"/>
      <c r="AT83" s="172"/>
      <c r="AU83" s="310"/>
      <c r="AV83" s="376" t="str">
        <f t="shared" si="37"/>
        <v/>
      </c>
    </row>
    <row r="84" spans="2:48" ht="15.95" customHeight="1">
      <c r="B84" s="176">
        <f t="shared" si="27"/>
        <v>53</v>
      </c>
      <c r="C84" s="177">
        <f t="shared" si="38"/>
        <v>0</v>
      </c>
      <c r="D84" s="178">
        <f t="shared" si="41"/>
        <v>53</v>
      </c>
      <c r="E84" s="177">
        <f t="shared" si="28"/>
        <v>53</v>
      </c>
      <c r="F84" s="111">
        <v>68</v>
      </c>
      <c r="G84" s="196">
        <v>0.58680555555555558</v>
      </c>
      <c r="H84" s="199">
        <v>0.97569444444444453</v>
      </c>
      <c r="I84" s="199"/>
      <c r="J84" s="199"/>
      <c r="K84" s="196">
        <v>0.59722222222222221</v>
      </c>
      <c r="L84" s="405"/>
      <c r="M84" s="506" t="s">
        <v>179</v>
      </c>
      <c r="N84" s="172">
        <v>1815</v>
      </c>
      <c r="O84" s="310">
        <v>2</v>
      </c>
      <c r="P84" s="376">
        <f t="shared" si="29"/>
        <v>0.38888888888888895</v>
      </c>
      <c r="Q84" s="402"/>
      <c r="R84" s="176" t="str">
        <f t="shared" si="30"/>
        <v/>
      </c>
      <c r="S84" s="177" t="str">
        <f t="shared" si="39"/>
        <v/>
      </c>
      <c r="T84" s="178" t="str">
        <f t="shared" si="31"/>
        <v/>
      </c>
      <c r="U84" s="177" t="str">
        <f t="shared" si="32"/>
        <v/>
      </c>
      <c r="V84" s="175"/>
      <c r="W84" s="197"/>
      <c r="X84" s="197"/>
      <c r="Y84" s="348"/>
      <c r="Z84" s="348"/>
      <c r="AA84" s="196"/>
      <c r="AB84" s="196"/>
      <c r="AC84" s="507"/>
      <c r="AD84" s="172"/>
      <c r="AE84" s="310"/>
      <c r="AF84" s="376" t="str">
        <f t="shared" si="33"/>
        <v/>
      </c>
      <c r="AG84" s="402"/>
      <c r="AH84" s="176" t="str">
        <f t="shared" si="34"/>
        <v/>
      </c>
      <c r="AI84" s="177" t="str">
        <f t="shared" si="40"/>
        <v/>
      </c>
      <c r="AJ84" s="178" t="str">
        <f t="shared" si="35"/>
        <v/>
      </c>
      <c r="AK84" s="177" t="str">
        <f t="shared" si="36"/>
        <v/>
      </c>
      <c r="AL84" s="175"/>
      <c r="AM84" s="197"/>
      <c r="AN84" s="197"/>
      <c r="AO84" s="348"/>
      <c r="AP84" s="348"/>
      <c r="AQ84" s="196"/>
      <c r="AR84" s="196"/>
      <c r="AS84" s="507"/>
      <c r="AT84" s="172"/>
      <c r="AU84" s="310"/>
      <c r="AV84" s="376" t="str">
        <f t="shared" si="37"/>
        <v/>
      </c>
    </row>
    <row r="85" spans="2:48" ht="15.95" customHeight="1">
      <c r="B85" s="176">
        <f t="shared" si="27"/>
        <v>60</v>
      </c>
      <c r="C85" s="177">
        <f t="shared" si="38"/>
        <v>0.03</v>
      </c>
      <c r="D85" s="178">
        <f t="shared" si="41"/>
        <v>60.03</v>
      </c>
      <c r="E85" s="177">
        <f t="shared" si="28"/>
        <v>60</v>
      </c>
      <c r="F85" s="111">
        <v>70</v>
      </c>
      <c r="G85" s="196">
        <v>0.60416666666666663</v>
      </c>
      <c r="H85" s="199">
        <v>0.99305555555555547</v>
      </c>
      <c r="I85" s="199"/>
      <c r="J85" s="199"/>
      <c r="K85" s="196">
        <v>0.61458333333333337</v>
      </c>
      <c r="L85" s="405"/>
      <c r="M85" s="506" t="s">
        <v>179</v>
      </c>
      <c r="N85" s="172">
        <v>3860</v>
      </c>
      <c r="O85" s="310">
        <v>2</v>
      </c>
      <c r="P85" s="376">
        <f t="shared" si="29"/>
        <v>0.38888888888888884</v>
      </c>
      <c r="Q85" s="402"/>
      <c r="R85" s="176" t="str">
        <f t="shared" si="30"/>
        <v/>
      </c>
      <c r="S85" s="177" t="str">
        <f t="shared" si="39"/>
        <v/>
      </c>
      <c r="T85" s="178" t="str">
        <f t="shared" si="31"/>
        <v/>
      </c>
      <c r="U85" s="177" t="str">
        <f t="shared" si="32"/>
        <v/>
      </c>
      <c r="V85" s="175"/>
      <c r="W85" s="197"/>
      <c r="X85" s="197"/>
      <c r="Y85" s="348"/>
      <c r="Z85" s="348"/>
      <c r="AA85" s="196"/>
      <c r="AB85" s="196"/>
      <c r="AC85" s="507"/>
      <c r="AD85" s="172"/>
      <c r="AE85" s="310"/>
      <c r="AF85" s="376" t="str">
        <f t="shared" si="33"/>
        <v/>
      </c>
      <c r="AG85" s="402"/>
      <c r="AH85" s="176" t="str">
        <f t="shared" si="34"/>
        <v/>
      </c>
      <c r="AI85" s="177" t="str">
        <f t="shared" si="40"/>
        <v/>
      </c>
      <c r="AJ85" s="178" t="str">
        <f t="shared" si="35"/>
        <v/>
      </c>
      <c r="AK85" s="177" t="str">
        <f t="shared" si="36"/>
        <v/>
      </c>
      <c r="AL85" s="175"/>
      <c r="AM85" s="197"/>
      <c r="AN85" s="197"/>
      <c r="AO85" s="348"/>
      <c r="AP85" s="348"/>
      <c r="AQ85" s="196"/>
      <c r="AR85" s="196"/>
      <c r="AS85" s="507"/>
      <c r="AT85" s="172"/>
      <c r="AU85" s="310"/>
      <c r="AV85" s="376" t="str">
        <f t="shared" si="37"/>
        <v/>
      </c>
    </row>
    <row r="86" spans="2:48" ht="15.95" customHeight="1">
      <c r="B86" s="176">
        <f t="shared" si="27"/>
        <v>75</v>
      </c>
      <c r="C86" s="177">
        <f t="shared" si="38"/>
        <v>0</v>
      </c>
      <c r="D86" s="178">
        <f t="shared" si="41"/>
        <v>75</v>
      </c>
      <c r="E86" s="177">
        <f t="shared" si="28"/>
        <v>75</v>
      </c>
      <c r="F86" s="111">
        <v>72</v>
      </c>
      <c r="G86" s="196">
        <v>0.61805555555555547</v>
      </c>
      <c r="H86" s="199">
        <v>0.97916666666666663</v>
      </c>
      <c r="I86" s="199"/>
      <c r="J86" s="199"/>
      <c r="K86" s="196">
        <v>0.62847222222222221</v>
      </c>
      <c r="L86" s="405"/>
      <c r="M86" s="506" t="s">
        <v>179</v>
      </c>
      <c r="N86" s="172">
        <v>3850</v>
      </c>
      <c r="O86" s="310">
        <v>2</v>
      </c>
      <c r="P86" s="376">
        <f t="shared" si="29"/>
        <v>0.36111111111111116</v>
      </c>
      <c r="Q86" s="402"/>
      <c r="R86" s="176" t="str">
        <f t="shared" si="30"/>
        <v/>
      </c>
      <c r="S86" s="177" t="str">
        <f t="shared" si="39"/>
        <v/>
      </c>
      <c r="T86" s="178" t="str">
        <f t="shared" si="31"/>
        <v/>
      </c>
      <c r="U86" s="177" t="str">
        <f t="shared" si="32"/>
        <v/>
      </c>
      <c r="V86" s="175"/>
      <c r="W86" s="197"/>
      <c r="X86" s="197"/>
      <c r="Y86" s="348"/>
      <c r="Z86" s="348"/>
      <c r="AA86" s="196"/>
      <c r="AB86" s="196"/>
      <c r="AC86" s="507"/>
      <c r="AD86" s="172"/>
      <c r="AE86" s="310"/>
      <c r="AF86" s="376" t="str">
        <f t="shared" si="33"/>
        <v/>
      </c>
      <c r="AG86" s="402"/>
      <c r="AH86" s="176" t="str">
        <f t="shared" si="34"/>
        <v/>
      </c>
      <c r="AI86" s="177" t="str">
        <f t="shared" si="40"/>
        <v/>
      </c>
      <c r="AJ86" s="178" t="str">
        <f t="shared" si="35"/>
        <v/>
      </c>
      <c r="AK86" s="177" t="str">
        <f t="shared" si="36"/>
        <v/>
      </c>
      <c r="AL86" s="175"/>
      <c r="AM86" s="197"/>
      <c r="AN86" s="197"/>
      <c r="AO86" s="348"/>
      <c r="AP86" s="348"/>
      <c r="AQ86" s="196"/>
      <c r="AR86" s="196"/>
      <c r="AS86" s="507"/>
      <c r="AT86" s="172"/>
      <c r="AU86" s="310"/>
      <c r="AV86" s="376" t="str">
        <f t="shared" si="37"/>
        <v/>
      </c>
    </row>
    <row r="87" spans="2:48" ht="15.95" customHeight="1">
      <c r="B87" s="176">
        <f t="shared" si="27"/>
        <v>81</v>
      </c>
      <c r="C87" s="177">
        <f t="shared" si="38"/>
        <v>0.01</v>
      </c>
      <c r="D87" s="178">
        <f t="shared" si="41"/>
        <v>81.010000000000005</v>
      </c>
      <c r="E87" s="177">
        <f t="shared" si="28"/>
        <v>81</v>
      </c>
      <c r="F87" s="111">
        <v>74</v>
      </c>
      <c r="G87" s="196">
        <v>0.62847222222222221</v>
      </c>
      <c r="H87" s="199">
        <v>1.0006944444444443</v>
      </c>
      <c r="I87" s="199"/>
      <c r="J87" s="199"/>
      <c r="K87" s="196">
        <v>0.63888888888888895</v>
      </c>
      <c r="L87" s="405"/>
      <c r="M87" s="506" t="s">
        <v>36</v>
      </c>
      <c r="N87" s="172">
        <v>3862</v>
      </c>
      <c r="O87" s="310">
        <v>6</v>
      </c>
      <c r="P87" s="376">
        <f t="shared" si="29"/>
        <v>0.37222222222222212</v>
      </c>
      <c r="Q87" s="402"/>
      <c r="R87" s="176" t="str">
        <f t="shared" si="30"/>
        <v/>
      </c>
      <c r="S87" s="177" t="str">
        <f t="shared" si="39"/>
        <v/>
      </c>
      <c r="T87" s="178" t="str">
        <f t="shared" si="31"/>
        <v/>
      </c>
      <c r="U87" s="177" t="str">
        <f t="shared" si="32"/>
        <v/>
      </c>
      <c r="V87" s="175"/>
      <c r="W87" s="197"/>
      <c r="X87" s="197"/>
      <c r="Y87" s="348"/>
      <c r="Z87" s="348"/>
      <c r="AA87" s="196"/>
      <c r="AB87" s="196"/>
      <c r="AC87" s="507"/>
      <c r="AD87" s="172"/>
      <c r="AE87" s="310"/>
      <c r="AF87" s="376" t="str">
        <f t="shared" si="33"/>
        <v/>
      </c>
      <c r="AG87" s="402"/>
      <c r="AH87" s="176" t="str">
        <f t="shared" si="34"/>
        <v/>
      </c>
      <c r="AI87" s="177" t="str">
        <f t="shared" si="40"/>
        <v/>
      </c>
      <c r="AJ87" s="178" t="str">
        <f t="shared" si="35"/>
        <v/>
      </c>
      <c r="AK87" s="177" t="str">
        <f t="shared" si="36"/>
        <v/>
      </c>
      <c r="AL87" s="175"/>
      <c r="AM87" s="197"/>
      <c r="AN87" s="197"/>
      <c r="AO87" s="348"/>
      <c r="AP87" s="348"/>
      <c r="AQ87" s="196"/>
      <c r="AR87" s="196"/>
      <c r="AS87" s="507"/>
      <c r="AT87" s="172"/>
      <c r="AU87" s="310"/>
      <c r="AV87" s="376" t="str">
        <f t="shared" si="37"/>
        <v/>
      </c>
    </row>
    <row r="88" spans="2:48" ht="15.95" customHeight="1">
      <c r="B88" s="176">
        <f t="shared" si="27"/>
        <v>85</v>
      </c>
      <c r="C88" s="177">
        <f t="shared" si="38"/>
        <v>0</v>
      </c>
      <c r="D88" s="178">
        <f t="shared" si="41"/>
        <v>85</v>
      </c>
      <c r="E88" s="177">
        <f t="shared" si="28"/>
        <v>85</v>
      </c>
      <c r="F88" s="111">
        <v>76</v>
      </c>
      <c r="G88" s="196">
        <v>0.63541666666666663</v>
      </c>
      <c r="H88" s="199">
        <v>0.98819444444444438</v>
      </c>
      <c r="I88" s="199"/>
      <c r="J88" s="199"/>
      <c r="K88" s="196">
        <v>0.64583333333333337</v>
      </c>
      <c r="L88" s="405"/>
      <c r="M88" s="506" t="s">
        <v>36</v>
      </c>
      <c r="N88" s="172">
        <v>2424</v>
      </c>
      <c r="O88" s="310">
        <v>6</v>
      </c>
      <c r="P88" s="376">
        <f t="shared" si="29"/>
        <v>0.35277777777777775</v>
      </c>
      <c r="Q88" s="402"/>
      <c r="R88" s="176" t="str">
        <f t="shared" si="30"/>
        <v/>
      </c>
      <c r="S88" s="177" t="str">
        <f t="shared" si="39"/>
        <v/>
      </c>
      <c r="T88" s="178" t="str">
        <f t="shared" si="31"/>
        <v/>
      </c>
      <c r="U88" s="177" t="str">
        <f t="shared" si="32"/>
        <v/>
      </c>
      <c r="V88" s="175"/>
      <c r="W88" s="197"/>
      <c r="X88" s="197"/>
      <c r="Y88" s="348"/>
      <c r="Z88" s="348"/>
      <c r="AA88" s="196"/>
      <c r="AB88" s="196"/>
      <c r="AC88" s="507"/>
      <c r="AD88" s="172"/>
      <c r="AE88" s="310"/>
      <c r="AF88" s="376" t="str">
        <f t="shared" si="33"/>
        <v/>
      </c>
      <c r="AG88" s="402"/>
      <c r="AH88" s="176" t="str">
        <f t="shared" si="34"/>
        <v/>
      </c>
      <c r="AI88" s="177" t="str">
        <f t="shared" si="40"/>
        <v/>
      </c>
      <c r="AJ88" s="178" t="str">
        <f t="shared" si="35"/>
        <v/>
      </c>
      <c r="AK88" s="177" t="str">
        <f t="shared" si="36"/>
        <v/>
      </c>
      <c r="AL88" s="175"/>
      <c r="AM88" s="197"/>
      <c r="AN88" s="197"/>
      <c r="AO88" s="348"/>
      <c r="AP88" s="348"/>
      <c r="AQ88" s="196"/>
      <c r="AR88" s="196"/>
      <c r="AS88" s="507"/>
      <c r="AT88" s="172"/>
      <c r="AU88" s="310"/>
      <c r="AV88" s="376" t="str">
        <f t="shared" si="37"/>
        <v/>
      </c>
    </row>
    <row r="89" spans="2:48" ht="15.95" customHeight="1">
      <c r="B89" s="176">
        <f t="shared" si="27"/>
        <v>81</v>
      </c>
      <c r="C89" s="177">
        <f t="shared" si="38"/>
        <v>0.28999999999999998</v>
      </c>
      <c r="D89" s="178">
        <f t="shared" si="41"/>
        <v>81.290000000000006</v>
      </c>
      <c r="E89" s="177">
        <f t="shared" si="28"/>
        <v>83</v>
      </c>
      <c r="F89" s="111">
        <v>78</v>
      </c>
      <c r="G89" s="196">
        <v>0.62847222222222221</v>
      </c>
      <c r="H89" s="199">
        <v>0.97291666666666676</v>
      </c>
      <c r="I89" s="199"/>
      <c r="J89" s="199"/>
      <c r="K89" s="196">
        <v>0.63888888888888895</v>
      </c>
      <c r="L89" s="405"/>
      <c r="M89" s="506" t="s">
        <v>36</v>
      </c>
      <c r="N89" s="172">
        <v>2649</v>
      </c>
      <c r="O89" s="310">
        <v>6</v>
      </c>
      <c r="P89" s="376">
        <f t="shared" si="29"/>
        <v>0.34444444444444455</v>
      </c>
      <c r="Q89" s="402"/>
      <c r="R89" s="176" t="str">
        <f t="shared" si="30"/>
        <v/>
      </c>
      <c r="S89" s="177" t="str">
        <f t="shared" si="39"/>
        <v/>
      </c>
      <c r="T89" s="178" t="str">
        <f t="shared" si="31"/>
        <v/>
      </c>
      <c r="U89" s="177" t="str">
        <f t="shared" si="32"/>
        <v/>
      </c>
      <c r="V89" s="175"/>
      <c r="W89" s="197"/>
      <c r="X89" s="197"/>
      <c r="Y89" s="348"/>
      <c r="Z89" s="348"/>
      <c r="AA89" s="196"/>
      <c r="AB89" s="196"/>
      <c r="AC89" s="507"/>
      <c r="AD89" s="172"/>
      <c r="AE89" s="310"/>
      <c r="AF89" s="376" t="str">
        <f t="shared" si="33"/>
        <v/>
      </c>
      <c r="AG89" s="402"/>
      <c r="AH89" s="176" t="str">
        <f t="shared" si="34"/>
        <v/>
      </c>
      <c r="AI89" s="177" t="str">
        <f t="shared" si="40"/>
        <v/>
      </c>
      <c r="AJ89" s="178" t="str">
        <f t="shared" si="35"/>
        <v/>
      </c>
      <c r="AK89" s="177" t="str">
        <f t="shared" si="36"/>
        <v/>
      </c>
      <c r="AL89" s="175"/>
      <c r="AM89" s="197"/>
      <c r="AN89" s="197"/>
      <c r="AO89" s="348"/>
      <c r="AP89" s="348"/>
      <c r="AQ89" s="196"/>
      <c r="AR89" s="196"/>
      <c r="AS89" s="507"/>
      <c r="AT89" s="172"/>
      <c r="AU89" s="310"/>
      <c r="AV89" s="376" t="str">
        <f t="shared" si="37"/>
        <v/>
      </c>
    </row>
    <row r="90" spans="2:48" ht="15.95" customHeight="1">
      <c r="B90" s="176">
        <f t="shared" si="27"/>
        <v>80</v>
      </c>
      <c r="C90" s="177">
        <f t="shared" si="38"/>
        <v>0</v>
      </c>
      <c r="D90" s="178">
        <f t="shared" si="41"/>
        <v>80</v>
      </c>
      <c r="E90" s="177">
        <f t="shared" si="28"/>
        <v>80</v>
      </c>
      <c r="F90" s="111">
        <v>80</v>
      </c>
      <c r="G90" s="196">
        <v>0.62152777777777768</v>
      </c>
      <c r="H90" s="199">
        <v>0.96736111111111101</v>
      </c>
      <c r="I90" s="199"/>
      <c r="J90" s="199"/>
      <c r="K90" s="196">
        <v>0.63194444444444442</v>
      </c>
      <c r="L90" s="405"/>
      <c r="M90" s="506" t="s">
        <v>36</v>
      </c>
      <c r="N90" s="172">
        <v>2398</v>
      </c>
      <c r="O90" s="310">
        <v>6</v>
      </c>
      <c r="P90" s="376">
        <f t="shared" si="29"/>
        <v>0.34583333333333333</v>
      </c>
      <c r="Q90" s="402"/>
      <c r="R90" s="176" t="str">
        <f t="shared" si="30"/>
        <v/>
      </c>
      <c r="S90" s="177" t="str">
        <f t="shared" si="39"/>
        <v/>
      </c>
      <c r="T90" s="178" t="str">
        <f t="shared" si="31"/>
        <v/>
      </c>
      <c r="U90" s="177" t="str">
        <f t="shared" si="32"/>
        <v/>
      </c>
      <c r="V90" s="175"/>
      <c r="W90" s="197"/>
      <c r="X90" s="197"/>
      <c r="Y90" s="348"/>
      <c r="Z90" s="348"/>
      <c r="AA90" s="196"/>
      <c r="AB90" s="196"/>
      <c r="AC90" s="507"/>
      <c r="AD90" s="172"/>
      <c r="AE90" s="310"/>
      <c r="AF90" s="376" t="str">
        <f t="shared" si="33"/>
        <v/>
      </c>
      <c r="AG90" s="402"/>
      <c r="AH90" s="176" t="str">
        <f t="shared" si="34"/>
        <v/>
      </c>
      <c r="AI90" s="177" t="str">
        <f t="shared" si="40"/>
        <v/>
      </c>
      <c r="AJ90" s="178" t="str">
        <f t="shared" si="35"/>
        <v/>
      </c>
      <c r="AK90" s="177" t="str">
        <f t="shared" si="36"/>
        <v/>
      </c>
      <c r="AL90" s="175"/>
      <c r="AM90" s="197"/>
      <c r="AN90" s="197"/>
      <c r="AO90" s="348"/>
      <c r="AP90" s="348"/>
      <c r="AQ90" s="196"/>
      <c r="AR90" s="196"/>
      <c r="AS90" s="507"/>
      <c r="AT90" s="172"/>
      <c r="AU90" s="310"/>
      <c r="AV90" s="376" t="str">
        <f t="shared" si="37"/>
        <v/>
      </c>
    </row>
    <row r="91" spans="2:48" ht="15.95" customHeight="1">
      <c r="B91" s="176">
        <f t="shared" si="27"/>
        <v>81</v>
      </c>
      <c r="C91" s="177">
        <f t="shared" si="38"/>
        <v>0.27</v>
      </c>
      <c r="D91" s="178">
        <f t="shared" si="41"/>
        <v>81.27</v>
      </c>
      <c r="E91" s="177">
        <f t="shared" si="28"/>
        <v>82</v>
      </c>
      <c r="F91" s="111">
        <v>82</v>
      </c>
      <c r="G91" s="196">
        <v>0.62847222222222221</v>
      </c>
      <c r="H91" s="199">
        <v>0.97430555555555554</v>
      </c>
      <c r="I91" s="199"/>
      <c r="J91" s="199"/>
      <c r="K91" s="196">
        <v>0.63888888888888895</v>
      </c>
      <c r="L91" s="405"/>
      <c r="M91" s="506" t="s">
        <v>36</v>
      </c>
      <c r="N91" s="172">
        <v>2736</v>
      </c>
      <c r="O91" s="310">
        <v>6</v>
      </c>
      <c r="P91" s="376">
        <f t="shared" si="29"/>
        <v>0.34583333333333333</v>
      </c>
      <c r="Q91" s="402"/>
      <c r="R91" s="176" t="str">
        <f t="shared" si="30"/>
        <v/>
      </c>
      <c r="S91" s="177" t="str">
        <f t="shared" si="39"/>
        <v/>
      </c>
      <c r="T91" s="178" t="str">
        <f t="shared" si="31"/>
        <v/>
      </c>
      <c r="U91" s="177" t="str">
        <f t="shared" si="32"/>
        <v/>
      </c>
      <c r="V91" s="175"/>
      <c r="W91" s="197"/>
      <c r="X91" s="197"/>
      <c r="Y91" s="348"/>
      <c r="Z91" s="348"/>
      <c r="AA91" s="196"/>
      <c r="AB91" s="196"/>
      <c r="AC91" s="507"/>
      <c r="AD91" s="172"/>
      <c r="AE91" s="310"/>
      <c r="AF91" s="376" t="str">
        <f t="shared" si="33"/>
        <v/>
      </c>
      <c r="AG91" s="402"/>
      <c r="AH91" s="176" t="str">
        <f t="shared" si="34"/>
        <v/>
      </c>
      <c r="AI91" s="177" t="str">
        <f t="shared" si="40"/>
        <v/>
      </c>
      <c r="AJ91" s="178" t="str">
        <f t="shared" si="35"/>
        <v/>
      </c>
      <c r="AK91" s="177" t="str">
        <f t="shared" si="36"/>
        <v/>
      </c>
      <c r="AL91" s="175"/>
      <c r="AM91" s="197"/>
      <c r="AN91" s="197"/>
      <c r="AO91" s="348"/>
      <c r="AP91" s="348"/>
      <c r="AQ91" s="196"/>
      <c r="AR91" s="196"/>
      <c r="AS91" s="507"/>
      <c r="AT91" s="172"/>
      <c r="AU91" s="310"/>
      <c r="AV91" s="376" t="str">
        <f t="shared" si="37"/>
        <v/>
      </c>
    </row>
    <row r="92" spans="2:48" ht="15.95" customHeight="1">
      <c r="B92" s="176" t="str">
        <f t="shared" si="27"/>
        <v/>
      </c>
      <c r="C92" s="177" t="str">
        <f t="shared" si="38"/>
        <v/>
      </c>
      <c r="D92" s="178" t="str">
        <f t="shared" si="41"/>
        <v/>
      </c>
      <c r="E92" s="177" t="str">
        <f t="shared" si="28"/>
        <v/>
      </c>
      <c r="F92" s="111"/>
      <c r="G92" s="196"/>
      <c r="H92" s="199"/>
      <c r="I92" s="199"/>
      <c r="J92" s="199"/>
      <c r="K92" s="196"/>
      <c r="L92" s="405"/>
      <c r="M92" s="506"/>
      <c r="N92" s="172"/>
      <c r="O92" s="310"/>
      <c r="P92" s="376" t="str">
        <f t="shared" si="29"/>
        <v/>
      </c>
      <c r="Q92" s="402"/>
      <c r="R92" s="176" t="str">
        <f t="shared" si="30"/>
        <v/>
      </c>
      <c r="S92" s="177" t="str">
        <f t="shared" si="39"/>
        <v/>
      </c>
      <c r="T92" s="178" t="str">
        <f t="shared" si="31"/>
        <v/>
      </c>
      <c r="U92" s="177" t="str">
        <f t="shared" si="32"/>
        <v/>
      </c>
      <c r="V92" s="175"/>
      <c r="W92" s="197"/>
      <c r="X92" s="197"/>
      <c r="Y92" s="348"/>
      <c r="Z92" s="348"/>
      <c r="AA92" s="196"/>
      <c r="AB92" s="196"/>
      <c r="AC92" s="507"/>
      <c r="AD92" s="172"/>
      <c r="AE92" s="310"/>
      <c r="AF92" s="376" t="str">
        <f t="shared" si="33"/>
        <v/>
      </c>
      <c r="AG92" s="402"/>
      <c r="AH92" s="176" t="str">
        <f t="shared" si="34"/>
        <v/>
      </c>
      <c r="AI92" s="177" t="str">
        <f t="shared" si="40"/>
        <v/>
      </c>
      <c r="AJ92" s="178" t="str">
        <f t="shared" si="35"/>
        <v/>
      </c>
      <c r="AK92" s="177" t="str">
        <f t="shared" si="36"/>
        <v/>
      </c>
      <c r="AL92" s="175"/>
      <c r="AM92" s="197"/>
      <c r="AN92" s="197"/>
      <c r="AO92" s="348"/>
      <c r="AP92" s="348"/>
      <c r="AQ92" s="196"/>
      <c r="AR92" s="196"/>
      <c r="AS92" s="507"/>
      <c r="AT92" s="172"/>
      <c r="AU92" s="310"/>
      <c r="AV92" s="376" t="str">
        <f t="shared" si="37"/>
        <v/>
      </c>
    </row>
    <row r="93" spans="2:48" ht="15.95" customHeight="1">
      <c r="B93" s="176" t="str">
        <f t="shared" si="27"/>
        <v/>
      </c>
      <c r="C93" s="177" t="str">
        <f t="shared" si="38"/>
        <v/>
      </c>
      <c r="D93" s="178" t="str">
        <f t="shared" si="41"/>
        <v/>
      </c>
      <c r="E93" s="177" t="str">
        <f t="shared" si="28"/>
        <v/>
      </c>
      <c r="F93" s="111"/>
      <c r="G93" s="196"/>
      <c r="H93" s="199"/>
      <c r="I93" s="199"/>
      <c r="J93" s="199"/>
      <c r="K93" s="196"/>
      <c r="L93" s="405"/>
      <c r="M93" s="506"/>
      <c r="N93" s="172"/>
      <c r="O93" s="310"/>
      <c r="P93" s="376" t="str">
        <f t="shared" si="29"/>
        <v/>
      </c>
      <c r="Q93" s="402"/>
      <c r="R93" s="176" t="str">
        <f t="shared" si="30"/>
        <v/>
      </c>
      <c r="S93" s="177" t="str">
        <f t="shared" si="39"/>
        <v/>
      </c>
      <c r="T93" s="178" t="str">
        <f t="shared" si="31"/>
        <v/>
      </c>
      <c r="U93" s="177" t="str">
        <f t="shared" si="32"/>
        <v/>
      </c>
      <c r="V93" s="175"/>
      <c r="W93" s="197"/>
      <c r="X93" s="197"/>
      <c r="Y93" s="348"/>
      <c r="Z93" s="348"/>
      <c r="AA93" s="196"/>
      <c r="AB93" s="196"/>
      <c r="AC93" s="507"/>
      <c r="AD93" s="172"/>
      <c r="AE93" s="310"/>
      <c r="AF93" s="376" t="str">
        <f t="shared" si="33"/>
        <v/>
      </c>
      <c r="AG93" s="402"/>
      <c r="AH93" s="176" t="str">
        <f t="shared" si="34"/>
        <v/>
      </c>
      <c r="AI93" s="177" t="str">
        <f t="shared" si="40"/>
        <v/>
      </c>
      <c r="AJ93" s="178" t="str">
        <f t="shared" si="35"/>
        <v/>
      </c>
      <c r="AK93" s="177" t="str">
        <f t="shared" si="36"/>
        <v/>
      </c>
      <c r="AL93" s="175"/>
      <c r="AM93" s="197"/>
      <c r="AN93" s="197"/>
      <c r="AO93" s="348"/>
      <c r="AP93" s="348"/>
      <c r="AQ93" s="196"/>
      <c r="AR93" s="196"/>
      <c r="AS93" s="507"/>
      <c r="AT93" s="172"/>
      <c r="AU93" s="310"/>
      <c r="AV93" s="376" t="str">
        <f t="shared" si="37"/>
        <v/>
      </c>
    </row>
    <row r="94" spans="2:48" ht="15.95" customHeight="1">
      <c r="B94" s="176">
        <f t="shared" si="27"/>
        <v>43</v>
      </c>
      <c r="C94" s="177">
        <f t="shared" si="38"/>
        <v>0</v>
      </c>
      <c r="D94" s="178">
        <f t="shared" si="41"/>
        <v>43</v>
      </c>
      <c r="E94" s="177">
        <f t="shared" si="28"/>
        <v>43</v>
      </c>
      <c r="F94" s="111">
        <v>85</v>
      </c>
      <c r="G94" s="196">
        <v>0.33472222222222225</v>
      </c>
      <c r="H94" s="199">
        <v>0.67361111111111105</v>
      </c>
      <c r="I94" s="199"/>
      <c r="J94" s="199"/>
      <c r="K94" s="196">
        <v>0.34722222222222227</v>
      </c>
      <c r="L94" s="405"/>
      <c r="M94" s="506" t="s">
        <v>338</v>
      </c>
      <c r="N94" s="172">
        <v>2320</v>
      </c>
      <c r="O94" s="310">
        <v>50</v>
      </c>
      <c r="P94" s="376">
        <f t="shared" si="29"/>
        <v>0.3388888888888888</v>
      </c>
      <c r="Q94" s="402"/>
      <c r="R94" s="176" t="str">
        <f t="shared" si="30"/>
        <v/>
      </c>
      <c r="S94" s="177" t="str">
        <f t="shared" si="39"/>
        <v/>
      </c>
      <c r="T94" s="178" t="str">
        <f t="shared" si="31"/>
        <v/>
      </c>
      <c r="U94" s="177" t="str">
        <f t="shared" si="32"/>
        <v/>
      </c>
      <c r="V94" s="175"/>
      <c r="W94" s="197"/>
      <c r="X94" s="197"/>
      <c r="Y94" s="348"/>
      <c r="Z94" s="348"/>
      <c r="AA94" s="196"/>
      <c r="AB94" s="196"/>
      <c r="AC94" s="507"/>
      <c r="AD94" s="172"/>
      <c r="AE94" s="310"/>
      <c r="AF94" s="376" t="str">
        <f t="shared" si="33"/>
        <v/>
      </c>
      <c r="AG94" s="402"/>
      <c r="AH94" s="176" t="str">
        <f t="shared" si="34"/>
        <v/>
      </c>
      <c r="AI94" s="177" t="str">
        <f t="shared" si="40"/>
        <v/>
      </c>
      <c r="AJ94" s="178" t="str">
        <f t="shared" si="35"/>
        <v/>
      </c>
      <c r="AK94" s="177" t="str">
        <f t="shared" si="36"/>
        <v/>
      </c>
      <c r="AL94" s="175"/>
      <c r="AM94" s="197"/>
      <c r="AN94" s="197"/>
      <c r="AO94" s="348"/>
      <c r="AP94" s="348"/>
      <c r="AQ94" s="196"/>
      <c r="AR94" s="196"/>
      <c r="AS94" s="507"/>
      <c r="AT94" s="172"/>
      <c r="AU94" s="310"/>
      <c r="AV94" s="376" t="str">
        <f t="shared" si="37"/>
        <v/>
      </c>
    </row>
    <row r="95" spans="2:48" ht="15.95" customHeight="1">
      <c r="B95" s="176" t="str">
        <f t="shared" si="27"/>
        <v/>
      </c>
      <c r="C95" s="177" t="str">
        <f t="shared" si="38"/>
        <v/>
      </c>
      <c r="D95" s="178" t="str">
        <f t="shared" si="41"/>
        <v/>
      </c>
      <c r="E95" s="177" t="str">
        <f t="shared" si="28"/>
        <v/>
      </c>
      <c r="F95" s="111"/>
      <c r="G95" s="196"/>
      <c r="H95" s="199"/>
      <c r="I95" s="199"/>
      <c r="J95" s="199"/>
      <c r="K95" s="196"/>
      <c r="L95" s="405"/>
      <c r="M95" s="506"/>
      <c r="N95" s="172"/>
      <c r="O95" s="310"/>
      <c r="P95" s="376" t="str">
        <f t="shared" si="29"/>
        <v/>
      </c>
      <c r="Q95" s="402"/>
      <c r="R95" s="176" t="str">
        <f t="shared" si="30"/>
        <v/>
      </c>
      <c r="S95" s="177" t="str">
        <f t="shared" si="39"/>
        <v/>
      </c>
      <c r="T95" s="178" t="str">
        <f t="shared" si="31"/>
        <v/>
      </c>
      <c r="U95" s="177" t="str">
        <f t="shared" si="32"/>
        <v/>
      </c>
      <c r="V95" s="175"/>
      <c r="W95" s="197"/>
      <c r="X95" s="197"/>
      <c r="Y95" s="348"/>
      <c r="Z95" s="348"/>
      <c r="AA95" s="196"/>
      <c r="AB95" s="196"/>
      <c r="AC95" s="507"/>
      <c r="AD95" s="172"/>
      <c r="AE95" s="310"/>
      <c r="AF95" s="376" t="str">
        <f t="shared" si="33"/>
        <v/>
      </c>
      <c r="AG95" s="402"/>
      <c r="AH95" s="176" t="str">
        <f t="shared" si="34"/>
        <v/>
      </c>
      <c r="AI95" s="177" t="str">
        <f t="shared" si="40"/>
        <v/>
      </c>
      <c r="AJ95" s="178" t="str">
        <f t="shared" si="35"/>
        <v/>
      </c>
      <c r="AK95" s="177" t="str">
        <f t="shared" si="36"/>
        <v/>
      </c>
      <c r="AL95" s="175"/>
      <c r="AM95" s="197"/>
      <c r="AN95" s="197"/>
      <c r="AO95" s="348"/>
      <c r="AP95" s="348"/>
      <c r="AQ95" s="196"/>
      <c r="AR95" s="196"/>
      <c r="AS95" s="507"/>
      <c r="AT95" s="172"/>
      <c r="AU95" s="310"/>
      <c r="AV95" s="376" t="str">
        <f t="shared" si="37"/>
        <v/>
      </c>
    </row>
    <row r="96" spans="2:48" ht="15.95" customHeight="1">
      <c r="B96" s="176" t="str">
        <f t="shared" si="27"/>
        <v/>
      </c>
      <c r="C96" s="177" t="str">
        <f t="shared" si="38"/>
        <v/>
      </c>
      <c r="D96" s="178" t="str">
        <f t="shared" si="41"/>
        <v/>
      </c>
      <c r="E96" s="177" t="str">
        <f t="shared" si="28"/>
        <v/>
      </c>
      <c r="F96" s="111"/>
      <c r="G96" s="196"/>
      <c r="H96" s="199"/>
      <c r="I96" s="199"/>
      <c r="J96" s="199"/>
      <c r="K96" s="196"/>
      <c r="L96" s="405"/>
      <c r="M96" s="506"/>
      <c r="N96" s="172"/>
      <c r="O96" s="310"/>
      <c r="P96" s="376" t="str">
        <f t="shared" si="29"/>
        <v/>
      </c>
      <c r="Q96" s="402"/>
      <c r="R96" s="176" t="str">
        <f t="shared" si="30"/>
        <v/>
      </c>
      <c r="S96" s="177" t="str">
        <f t="shared" si="39"/>
        <v/>
      </c>
      <c r="T96" s="178" t="str">
        <f t="shared" si="31"/>
        <v/>
      </c>
      <c r="U96" s="177" t="str">
        <f t="shared" si="32"/>
        <v/>
      </c>
      <c r="V96" s="175"/>
      <c r="W96" s="197"/>
      <c r="X96" s="197"/>
      <c r="Y96" s="348"/>
      <c r="Z96" s="348"/>
      <c r="AA96" s="196"/>
      <c r="AB96" s="196"/>
      <c r="AC96" s="507"/>
      <c r="AD96" s="172"/>
      <c r="AE96" s="310"/>
      <c r="AF96" s="376" t="str">
        <f t="shared" si="33"/>
        <v/>
      </c>
      <c r="AG96" s="402"/>
      <c r="AH96" s="176" t="str">
        <f t="shared" si="34"/>
        <v/>
      </c>
      <c r="AI96" s="177" t="str">
        <f t="shared" si="40"/>
        <v/>
      </c>
      <c r="AJ96" s="178" t="str">
        <f t="shared" si="35"/>
        <v/>
      </c>
      <c r="AK96" s="177" t="str">
        <f t="shared" si="36"/>
        <v/>
      </c>
      <c r="AL96" s="175"/>
      <c r="AM96" s="197"/>
      <c r="AN96" s="197"/>
      <c r="AO96" s="348"/>
      <c r="AP96" s="348"/>
      <c r="AQ96" s="196"/>
      <c r="AR96" s="196"/>
      <c r="AS96" s="507"/>
      <c r="AT96" s="172"/>
      <c r="AU96" s="310"/>
      <c r="AV96" s="376" t="str">
        <f t="shared" si="37"/>
        <v/>
      </c>
    </row>
    <row r="97" spans="2:48" ht="15.95" customHeight="1">
      <c r="B97" s="176" t="str">
        <f t="shared" si="27"/>
        <v/>
      </c>
      <c r="C97" s="177" t="str">
        <f t="shared" si="38"/>
        <v/>
      </c>
      <c r="D97" s="178" t="str">
        <f t="shared" si="41"/>
        <v/>
      </c>
      <c r="E97" s="177" t="str">
        <f t="shared" si="28"/>
        <v/>
      </c>
      <c r="F97" s="111"/>
      <c r="G97" s="196"/>
      <c r="H97" s="199"/>
      <c r="I97" s="199"/>
      <c r="J97" s="199"/>
      <c r="K97" s="196"/>
      <c r="L97" s="405"/>
      <c r="M97" s="506"/>
      <c r="N97" s="172"/>
      <c r="O97" s="310"/>
      <c r="P97" s="376" t="str">
        <f t="shared" si="29"/>
        <v/>
      </c>
      <c r="Q97" s="402"/>
      <c r="R97" s="176" t="str">
        <f t="shared" si="30"/>
        <v/>
      </c>
      <c r="S97" s="177" t="str">
        <f t="shared" si="39"/>
        <v/>
      </c>
      <c r="T97" s="178" t="str">
        <f t="shared" si="31"/>
        <v/>
      </c>
      <c r="U97" s="177" t="str">
        <f t="shared" si="32"/>
        <v/>
      </c>
      <c r="V97" s="175"/>
      <c r="W97" s="197"/>
      <c r="X97" s="197"/>
      <c r="Y97" s="348"/>
      <c r="Z97" s="348"/>
      <c r="AA97" s="196"/>
      <c r="AB97" s="196"/>
      <c r="AC97" s="507"/>
      <c r="AD97" s="172"/>
      <c r="AE97" s="310"/>
      <c r="AF97" s="376" t="str">
        <f t="shared" si="33"/>
        <v/>
      </c>
      <c r="AG97" s="402"/>
      <c r="AH97" s="176" t="str">
        <f t="shared" si="34"/>
        <v/>
      </c>
      <c r="AI97" s="177" t="str">
        <f t="shared" si="40"/>
        <v/>
      </c>
      <c r="AJ97" s="178" t="str">
        <f t="shared" si="35"/>
        <v/>
      </c>
      <c r="AK97" s="177" t="str">
        <f t="shared" si="36"/>
        <v/>
      </c>
      <c r="AL97" s="175"/>
      <c r="AM97" s="197"/>
      <c r="AN97" s="197"/>
      <c r="AO97" s="348"/>
      <c r="AP97" s="348"/>
      <c r="AQ97" s="196"/>
      <c r="AR97" s="196"/>
      <c r="AS97" s="507"/>
      <c r="AT97" s="172"/>
      <c r="AU97" s="310"/>
      <c r="AV97" s="376" t="str">
        <f t="shared" si="37"/>
        <v/>
      </c>
    </row>
    <row r="98" spans="2:48" ht="15.95" customHeight="1">
      <c r="B98" s="176"/>
      <c r="C98" s="177"/>
      <c r="D98" s="178"/>
      <c r="E98" s="177"/>
      <c r="F98" s="111"/>
      <c r="G98" s="196"/>
      <c r="H98" s="199"/>
      <c r="I98" s="199"/>
      <c r="J98" s="199"/>
      <c r="K98" s="196"/>
      <c r="L98" s="405"/>
      <c r="M98" s="507"/>
      <c r="N98" s="183"/>
      <c r="O98" s="310"/>
      <c r="P98" s="376" t="str">
        <f t="shared" si="29"/>
        <v/>
      </c>
      <c r="Q98" s="402"/>
      <c r="R98" s="176" t="str">
        <f t="shared" si="30"/>
        <v/>
      </c>
      <c r="S98" s="177" t="str">
        <f t="shared" si="39"/>
        <v/>
      </c>
      <c r="T98" s="178" t="str">
        <f t="shared" si="31"/>
        <v/>
      </c>
      <c r="U98" s="177" t="str">
        <f t="shared" si="32"/>
        <v/>
      </c>
      <c r="V98" s="175"/>
      <c r="W98" s="197"/>
      <c r="X98" s="197"/>
      <c r="Y98" s="348"/>
      <c r="Z98" s="348"/>
      <c r="AA98" s="196"/>
      <c r="AB98" s="196"/>
      <c r="AC98" s="507"/>
      <c r="AD98" s="172"/>
      <c r="AE98" s="310"/>
      <c r="AF98" s="376" t="str">
        <f t="shared" si="33"/>
        <v/>
      </c>
      <c r="AG98" s="402"/>
      <c r="AH98" s="176" t="str">
        <f t="shared" si="34"/>
        <v/>
      </c>
      <c r="AI98" s="177" t="str">
        <f t="shared" si="40"/>
        <v/>
      </c>
      <c r="AJ98" s="178" t="str">
        <f t="shared" si="35"/>
        <v/>
      </c>
      <c r="AK98" s="177" t="str">
        <f t="shared" si="36"/>
        <v/>
      </c>
      <c r="AL98" s="175"/>
      <c r="AM98" s="197"/>
      <c r="AN98" s="197"/>
      <c r="AO98" s="348"/>
      <c r="AP98" s="348"/>
      <c r="AQ98" s="196"/>
      <c r="AR98" s="196"/>
      <c r="AS98" s="507"/>
      <c r="AT98" s="172"/>
      <c r="AU98" s="310"/>
      <c r="AV98" s="376" t="str">
        <f t="shared" si="37"/>
        <v/>
      </c>
    </row>
    <row r="99" spans="2:48" ht="15.95" customHeight="1">
      <c r="B99" s="176"/>
      <c r="C99" s="177"/>
      <c r="D99" s="178"/>
      <c r="E99" s="177"/>
      <c r="F99" s="111"/>
      <c r="G99" s="196"/>
      <c r="H99" s="199"/>
      <c r="I99" s="199"/>
      <c r="J99" s="199"/>
      <c r="K99" s="196"/>
      <c r="L99" s="405"/>
      <c r="M99" s="507"/>
      <c r="N99" s="183"/>
      <c r="O99" s="310"/>
      <c r="P99" s="376" t="str">
        <f t="shared" si="29"/>
        <v/>
      </c>
      <c r="Q99" s="402"/>
      <c r="R99" s="176" t="str">
        <f t="shared" si="30"/>
        <v/>
      </c>
      <c r="S99" s="177" t="str">
        <f t="shared" si="39"/>
        <v/>
      </c>
      <c r="T99" s="178" t="str">
        <f t="shared" si="31"/>
        <v/>
      </c>
      <c r="U99" s="177" t="str">
        <f t="shared" si="32"/>
        <v/>
      </c>
      <c r="V99" s="175"/>
      <c r="W99" s="197"/>
      <c r="X99" s="197"/>
      <c r="Y99" s="348"/>
      <c r="Z99" s="348"/>
      <c r="AA99" s="196"/>
      <c r="AB99" s="196"/>
      <c r="AC99" s="507"/>
      <c r="AD99" s="172"/>
      <c r="AE99" s="310"/>
      <c r="AF99" s="376" t="str">
        <f t="shared" si="33"/>
        <v/>
      </c>
      <c r="AG99" s="402"/>
      <c r="AH99" s="176" t="str">
        <f t="shared" si="34"/>
        <v/>
      </c>
      <c r="AI99" s="177" t="str">
        <f t="shared" si="40"/>
        <v/>
      </c>
      <c r="AJ99" s="178" t="str">
        <f t="shared" si="35"/>
        <v/>
      </c>
      <c r="AK99" s="177" t="str">
        <f t="shared" si="36"/>
        <v/>
      </c>
      <c r="AL99" s="175"/>
      <c r="AM99" s="197"/>
      <c r="AN99" s="197"/>
      <c r="AO99" s="348"/>
      <c r="AP99" s="348"/>
      <c r="AQ99" s="196"/>
      <c r="AR99" s="196"/>
      <c r="AS99" s="507"/>
      <c r="AT99" s="172"/>
      <c r="AU99" s="310"/>
      <c r="AV99" s="376" t="str">
        <f t="shared" si="37"/>
        <v/>
      </c>
    </row>
    <row r="100" spans="2:48" ht="15.95" customHeight="1">
      <c r="B100" s="176" t="str">
        <f t="shared" ref="B100:B108" si="42">IF(G100="","",RANK(G100,G$10:G$271,1))</f>
        <v/>
      </c>
      <c r="C100" s="177" t="str">
        <f t="shared" ref="C100:C108" si="43">IF(F100="","",IF(COUNTIF(B$10:B$271,B100)&gt;1,RANK(N100,N$10:N$271)/100,0))</f>
        <v/>
      </c>
      <c r="D100" s="178" t="str">
        <f t="shared" ref="D100:D108" si="44">IF(B100="","",B100+C100)</f>
        <v/>
      </c>
      <c r="E100" s="177" t="str">
        <f t="shared" ref="E100:E108" si="45">IF(D100="","",RANK(D100,D$10:D$271,1))</f>
        <v/>
      </c>
      <c r="F100" s="111"/>
      <c r="G100" s="196"/>
      <c r="H100" s="199"/>
      <c r="I100" s="199"/>
      <c r="J100" s="199"/>
      <c r="K100" s="196"/>
      <c r="L100" s="405"/>
      <c r="M100" s="507"/>
      <c r="N100" s="183"/>
      <c r="O100" s="310"/>
      <c r="P100" s="376" t="str">
        <f t="shared" si="29"/>
        <v/>
      </c>
      <c r="Q100" s="402"/>
      <c r="R100" s="176" t="str">
        <f t="shared" si="30"/>
        <v/>
      </c>
      <c r="S100" s="177" t="str">
        <f t="shared" si="39"/>
        <v/>
      </c>
      <c r="T100" s="178" t="str">
        <f t="shared" si="31"/>
        <v/>
      </c>
      <c r="U100" s="177" t="str">
        <f t="shared" si="32"/>
        <v/>
      </c>
      <c r="V100" s="175"/>
      <c r="W100" s="197"/>
      <c r="X100" s="197"/>
      <c r="Y100" s="348"/>
      <c r="Z100" s="348"/>
      <c r="AA100" s="196"/>
      <c r="AB100" s="196"/>
      <c r="AC100" s="507"/>
      <c r="AD100" s="172"/>
      <c r="AE100" s="310"/>
      <c r="AF100" s="376" t="str">
        <f t="shared" si="33"/>
        <v/>
      </c>
      <c r="AG100" s="402"/>
      <c r="AH100" s="176" t="str">
        <f t="shared" si="34"/>
        <v/>
      </c>
      <c r="AI100" s="177" t="str">
        <f t="shared" si="40"/>
        <v/>
      </c>
      <c r="AJ100" s="178" t="str">
        <f t="shared" si="35"/>
        <v/>
      </c>
      <c r="AK100" s="177" t="str">
        <f t="shared" si="36"/>
        <v/>
      </c>
      <c r="AL100" s="175"/>
      <c r="AM100" s="197"/>
      <c r="AN100" s="197"/>
      <c r="AO100" s="348"/>
      <c r="AP100" s="348"/>
      <c r="AQ100" s="196"/>
      <c r="AR100" s="196"/>
      <c r="AS100" s="507"/>
      <c r="AT100" s="172"/>
      <c r="AU100" s="310"/>
      <c r="AV100" s="376" t="str">
        <f t="shared" si="37"/>
        <v/>
      </c>
    </row>
    <row r="101" spans="2:48" ht="15.95" customHeight="1">
      <c r="B101" s="176" t="str">
        <f t="shared" si="42"/>
        <v/>
      </c>
      <c r="C101" s="177" t="str">
        <f t="shared" si="43"/>
        <v/>
      </c>
      <c r="D101" s="178" t="str">
        <f t="shared" si="44"/>
        <v/>
      </c>
      <c r="E101" s="177" t="str">
        <f t="shared" si="45"/>
        <v/>
      </c>
      <c r="F101" s="111"/>
      <c r="G101" s="196"/>
      <c r="H101" s="199"/>
      <c r="I101" s="199"/>
      <c r="J101" s="199"/>
      <c r="K101" s="196"/>
      <c r="L101" s="405"/>
      <c r="M101" s="507"/>
      <c r="N101" s="183"/>
      <c r="O101" s="310"/>
      <c r="P101" s="376" t="str">
        <f t="shared" si="29"/>
        <v/>
      </c>
      <c r="Q101" s="402"/>
      <c r="R101" s="176" t="str">
        <f t="shared" si="30"/>
        <v/>
      </c>
      <c r="S101" s="177" t="str">
        <f t="shared" si="39"/>
        <v/>
      </c>
      <c r="T101" s="178" t="str">
        <f t="shared" si="31"/>
        <v/>
      </c>
      <c r="U101" s="177" t="str">
        <f t="shared" si="32"/>
        <v/>
      </c>
      <c r="V101" s="175"/>
      <c r="W101" s="197"/>
      <c r="X101" s="197"/>
      <c r="Y101" s="348"/>
      <c r="Z101" s="348"/>
      <c r="AA101" s="196"/>
      <c r="AB101" s="196"/>
      <c r="AC101" s="507"/>
      <c r="AD101" s="173"/>
      <c r="AE101" s="311"/>
      <c r="AF101" s="376" t="str">
        <f t="shared" si="33"/>
        <v/>
      </c>
      <c r="AG101" s="402"/>
      <c r="AH101" s="176" t="str">
        <f t="shared" si="34"/>
        <v/>
      </c>
      <c r="AI101" s="177" t="str">
        <f t="shared" si="40"/>
        <v/>
      </c>
      <c r="AJ101" s="178" t="str">
        <f t="shared" si="35"/>
        <v/>
      </c>
      <c r="AK101" s="177" t="str">
        <f t="shared" si="36"/>
        <v/>
      </c>
      <c r="AL101" s="175"/>
      <c r="AM101" s="197"/>
      <c r="AN101" s="197"/>
      <c r="AO101" s="348"/>
      <c r="AP101" s="348"/>
      <c r="AQ101" s="196"/>
      <c r="AR101" s="196"/>
      <c r="AS101" s="507"/>
      <c r="AT101" s="172"/>
      <c r="AU101" s="310"/>
      <c r="AV101" s="376" t="str">
        <f t="shared" si="37"/>
        <v/>
      </c>
    </row>
    <row r="102" spans="2:48" ht="15.95" customHeight="1">
      <c r="B102" s="176" t="str">
        <f t="shared" si="42"/>
        <v/>
      </c>
      <c r="C102" s="177" t="str">
        <f t="shared" si="43"/>
        <v/>
      </c>
      <c r="D102" s="178" t="str">
        <f t="shared" si="44"/>
        <v/>
      </c>
      <c r="E102" s="177" t="str">
        <f t="shared" si="45"/>
        <v/>
      </c>
      <c r="F102" s="111"/>
      <c r="G102" s="196"/>
      <c r="H102" s="199"/>
      <c r="I102" s="199"/>
      <c r="J102" s="199"/>
      <c r="K102" s="196"/>
      <c r="L102" s="405"/>
      <c r="M102" s="507"/>
      <c r="N102" s="183"/>
      <c r="O102" s="310"/>
      <c r="P102" s="376" t="str">
        <f t="shared" si="29"/>
        <v/>
      </c>
      <c r="Q102" s="402"/>
      <c r="R102" s="176" t="str">
        <f t="shared" si="30"/>
        <v/>
      </c>
      <c r="S102" s="177" t="str">
        <f t="shared" si="39"/>
        <v/>
      </c>
      <c r="T102" s="178" t="str">
        <f t="shared" si="31"/>
        <v/>
      </c>
      <c r="U102" s="177" t="str">
        <f t="shared" si="32"/>
        <v/>
      </c>
      <c r="V102" s="175"/>
      <c r="W102" s="197"/>
      <c r="X102" s="197"/>
      <c r="Y102" s="348"/>
      <c r="Z102" s="348"/>
      <c r="AA102" s="196"/>
      <c r="AB102" s="196"/>
      <c r="AC102" s="507"/>
      <c r="AD102" s="173"/>
      <c r="AE102" s="311"/>
      <c r="AF102" s="376" t="str">
        <f t="shared" si="33"/>
        <v/>
      </c>
      <c r="AG102" s="402"/>
      <c r="AH102" s="176" t="str">
        <f t="shared" si="34"/>
        <v/>
      </c>
      <c r="AI102" s="177" t="str">
        <f t="shared" si="40"/>
        <v/>
      </c>
      <c r="AJ102" s="178" t="str">
        <f t="shared" si="35"/>
        <v/>
      </c>
      <c r="AK102" s="177" t="str">
        <f t="shared" si="36"/>
        <v/>
      </c>
      <c r="AL102" s="175"/>
      <c r="AM102" s="197"/>
      <c r="AN102" s="197"/>
      <c r="AO102" s="348"/>
      <c r="AP102" s="348"/>
      <c r="AQ102" s="196"/>
      <c r="AR102" s="196"/>
      <c r="AS102" s="507"/>
      <c r="AT102" s="172"/>
      <c r="AU102" s="310"/>
      <c r="AV102" s="376" t="str">
        <f t="shared" si="37"/>
        <v/>
      </c>
    </row>
    <row r="103" spans="2:48">
      <c r="B103" s="176" t="str">
        <f t="shared" si="42"/>
        <v/>
      </c>
      <c r="C103" s="177" t="str">
        <f t="shared" si="43"/>
        <v/>
      </c>
      <c r="D103" s="178" t="str">
        <f t="shared" si="44"/>
        <v/>
      </c>
      <c r="E103" s="177" t="str">
        <f t="shared" si="45"/>
        <v/>
      </c>
      <c r="F103" s="111"/>
      <c r="G103" s="196"/>
      <c r="H103" s="199"/>
      <c r="I103" s="199"/>
      <c r="J103" s="199"/>
      <c r="K103" s="196"/>
      <c r="L103" s="405"/>
      <c r="M103" s="507"/>
      <c r="N103" s="183"/>
      <c r="O103" s="310"/>
      <c r="P103" s="376" t="str">
        <f t="shared" si="29"/>
        <v/>
      </c>
      <c r="Q103" s="402"/>
      <c r="R103" s="176" t="str">
        <f t="shared" si="30"/>
        <v/>
      </c>
      <c r="S103" s="177" t="str">
        <f t="shared" si="39"/>
        <v/>
      </c>
      <c r="T103" s="178" t="str">
        <f t="shared" si="31"/>
        <v/>
      </c>
      <c r="U103" s="177" t="str">
        <f t="shared" si="32"/>
        <v/>
      </c>
      <c r="V103" s="175"/>
      <c r="W103" s="197"/>
      <c r="X103" s="197"/>
      <c r="Y103" s="348"/>
      <c r="Z103" s="348"/>
      <c r="AA103" s="196"/>
      <c r="AB103" s="196"/>
      <c r="AC103" s="507"/>
      <c r="AD103" s="173"/>
      <c r="AE103" s="311"/>
      <c r="AF103" s="376" t="str">
        <f t="shared" si="33"/>
        <v/>
      </c>
      <c r="AG103" s="402"/>
      <c r="AH103" s="176" t="str">
        <f t="shared" si="34"/>
        <v/>
      </c>
      <c r="AI103" s="177" t="str">
        <f t="shared" si="40"/>
        <v/>
      </c>
      <c r="AJ103" s="178" t="str">
        <f t="shared" si="35"/>
        <v/>
      </c>
      <c r="AK103" s="177" t="str">
        <f t="shared" si="36"/>
        <v/>
      </c>
      <c r="AL103" s="175"/>
      <c r="AM103" s="197"/>
      <c r="AN103" s="197"/>
      <c r="AO103" s="348"/>
      <c r="AP103" s="348"/>
      <c r="AQ103" s="196"/>
      <c r="AR103" s="196"/>
      <c r="AS103" s="507"/>
      <c r="AT103" s="172"/>
      <c r="AU103" s="310"/>
      <c r="AV103" s="376" t="str">
        <f t="shared" si="37"/>
        <v/>
      </c>
    </row>
    <row r="104" spans="2:48">
      <c r="B104" s="176" t="str">
        <f t="shared" si="42"/>
        <v/>
      </c>
      <c r="C104" s="177" t="str">
        <f t="shared" si="43"/>
        <v/>
      </c>
      <c r="D104" s="178" t="str">
        <f t="shared" si="44"/>
        <v/>
      </c>
      <c r="E104" s="177" t="str">
        <f t="shared" si="45"/>
        <v/>
      </c>
      <c r="F104" s="111"/>
      <c r="G104" s="196"/>
      <c r="H104" s="199"/>
      <c r="I104" s="199"/>
      <c r="J104" s="199"/>
      <c r="K104" s="196"/>
      <c r="L104" s="405"/>
      <c r="M104" s="507"/>
      <c r="N104" s="183"/>
      <c r="O104" s="310"/>
      <c r="P104" s="376" t="str">
        <f t="shared" si="29"/>
        <v/>
      </c>
      <c r="Q104" s="402"/>
      <c r="R104" s="176" t="str">
        <f t="shared" si="30"/>
        <v/>
      </c>
      <c r="S104" s="177" t="str">
        <f t="shared" si="39"/>
        <v/>
      </c>
      <c r="T104" s="178" t="str">
        <f t="shared" si="31"/>
        <v/>
      </c>
      <c r="U104" s="177" t="str">
        <f t="shared" si="32"/>
        <v/>
      </c>
      <c r="V104" s="175"/>
      <c r="W104" s="197"/>
      <c r="X104" s="197"/>
      <c r="Y104" s="348"/>
      <c r="Z104" s="348"/>
      <c r="AA104" s="196"/>
      <c r="AB104" s="196"/>
      <c r="AC104" s="507"/>
      <c r="AD104" s="173"/>
      <c r="AE104" s="311"/>
      <c r="AF104" s="376" t="str">
        <f t="shared" si="33"/>
        <v/>
      </c>
      <c r="AG104" s="402"/>
      <c r="AH104" s="176" t="str">
        <f t="shared" si="34"/>
        <v/>
      </c>
      <c r="AI104" s="177" t="str">
        <f t="shared" si="40"/>
        <v/>
      </c>
      <c r="AJ104" s="178" t="str">
        <f t="shared" si="35"/>
        <v/>
      </c>
      <c r="AK104" s="177" t="str">
        <f t="shared" si="36"/>
        <v/>
      </c>
      <c r="AL104" s="175"/>
      <c r="AM104" s="197"/>
      <c r="AN104" s="197"/>
      <c r="AO104" s="348"/>
      <c r="AP104" s="348"/>
      <c r="AQ104" s="196"/>
      <c r="AR104" s="196"/>
      <c r="AS104" s="507"/>
      <c r="AT104" s="172"/>
      <c r="AU104" s="310"/>
      <c r="AV104" s="376" t="str">
        <f t="shared" si="37"/>
        <v/>
      </c>
    </row>
    <row r="105" spans="2:48">
      <c r="B105" s="176" t="str">
        <f t="shared" si="42"/>
        <v/>
      </c>
      <c r="C105" s="177" t="str">
        <f t="shared" si="43"/>
        <v/>
      </c>
      <c r="D105" s="178" t="str">
        <f t="shared" si="44"/>
        <v/>
      </c>
      <c r="E105" s="177" t="str">
        <f t="shared" si="45"/>
        <v/>
      </c>
      <c r="F105" s="111"/>
      <c r="G105" s="196"/>
      <c r="H105" s="199"/>
      <c r="I105" s="199"/>
      <c r="J105" s="199"/>
      <c r="K105" s="196"/>
      <c r="L105" s="405"/>
      <c r="M105" s="507"/>
      <c r="N105" s="183"/>
      <c r="O105" s="310"/>
      <c r="P105" s="376" t="str">
        <f t="shared" si="29"/>
        <v/>
      </c>
      <c r="Q105" s="402"/>
      <c r="R105" s="176" t="str">
        <f t="shared" si="30"/>
        <v/>
      </c>
      <c r="S105" s="177" t="str">
        <f t="shared" si="39"/>
        <v/>
      </c>
      <c r="T105" s="178" t="str">
        <f t="shared" si="31"/>
        <v/>
      </c>
      <c r="U105" s="177" t="str">
        <f t="shared" si="32"/>
        <v/>
      </c>
      <c r="V105" s="175"/>
      <c r="W105" s="197"/>
      <c r="X105" s="197"/>
      <c r="Y105" s="348"/>
      <c r="Z105" s="348"/>
      <c r="AA105" s="196"/>
      <c r="AB105" s="196"/>
      <c r="AC105" s="507"/>
      <c r="AD105" s="173"/>
      <c r="AE105" s="311"/>
      <c r="AF105" s="376" t="str">
        <f t="shared" si="33"/>
        <v/>
      </c>
      <c r="AG105" s="402"/>
      <c r="AH105" s="176" t="str">
        <f t="shared" si="34"/>
        <v/>
      </c>
      <c r="AI105" s="177" t="str">
        <f t="shared" si="40"/>
        <v/>
      </c>
      <c r="AJ105" s="178" t="str">
        <f t="shared" si="35"/>
        <v/>
      </c>
      <c r="AK105" s="177" t="str">
        <f t="shared" si="36"/>
        <v/>
      </c>
      <c r="AL105" s="175"/>
      <c r="AM105" s="197"/>
      <c r="AN105" s="197"/>
      <c r="AO105" s="348"/>
      <c r="AP105" s="348"/>
      <c r="AQ105" s="196"/>
      <c r="AR105" s="196"/>
      <c r="AS105" s="507"/>
      <c r="AT105" s="172"/>
      <c r="AU105" s="310"/>
      <c r="AV105" s="376" t="str">
        <f t="shared" si="37"/>
        <v/>
      </c>
    </row>
    <row r="106" spans="2:48">
      <c r="B106" s="176" t="str">
        <f t="shared" si="42"/>
        <v/>
      </c>
      <c r="C106" s="177" t="str">
        <f t="shared" si="43"/>
        <v/>
      </c>
      <c r="D106" s="178" t="str">
        <f t="shared" si="44"/>
        <v/>
      </c>
      <c r="E106" s="177" t="str">
        <f t="shared" si="45"/>
        <v/>
      </c>
      <c r="F106" s="190"/>
      <c r="G106" s="197"/>
      <c r="H106" s="196"/>
      <c r="I106" s="196"/>
      <c r="J106" s="196"/>
      <c r="K106" s="196"/>
      <c r="L106" s="405"/>
      <c r="M106" s="508"/>
      <c r="N106" s="174"/>
      <c r="O106" s="312"/>
      <c r="P106" s="376" t="str">
        <f t="shared" si="29"/>
        <v/>
      </c>
      <c r="Q106" s="403"/>
      <c r="R106" s="176" t="str">
        <f t="shared" si="30"/>
        <v/>
      </c>
      <c r="S106" s="177" t="str">
        <f t="shared" si="39"/>
        <v/>
      </c>
      <c r="T106" s="178" t="str">
        <f t="shared" si="31"/>
        <v/>
      </c>
      <c r="U106" s="177" t="str">
        <f>IF(T106="","",RANK(T106,T$10:T$271,1))</f>
        <v/>
      </c>
      <c r="V106" s="175"/>
      <c r="W106" s="197"/>
      <c r="X106" s="197"/>
      <c r="Y106" s="348"/>
      <c r="Z106" s="348"/>
      <c r="AA106" s="197"/>
      <c r="AB106" s="197"/>
      <c r="AC106" s="508"/>
      <c r="AD106" s="174"/>
      <c r="AE106" s="312"/>
      <c r="AF106" s="376" t="str">
        <f t="shared" si="33"/>
        <v/>
      </c>
      <c r="AG106" s="403"/>
      <c r="AH106" s="176" t="str">
        <f t="shared" si="34"/>
        <v/>
      </c>
      <c r="AI106" s="177" t="str">
        <f t="shared" si="40"/>
        <v/>
      </c>
      <c r="AJ106" s="178" t="str">
        <f t="shared" si="35"/>
        <v/>
      </c>
      <c r="AK106" s="177" t="str">
        <f>IF(AJ106="","",RANK(AJ106,AJ$10:AJ$271,1))</f>
        <v/>
      </c>
      <c r="AL106" s="175"/>
      <c r="AM106" s="197"/>
      <c r="AN106" s="197"/>
      <c r="AO106" s="348"/>
      <c r="AP106" s="348"/>
      <c r="AQ106" s="197"/>
      <c r="AR106" s="197"/>
      <c r="AS106" s="508"/>
      <c r="AT106" s="172"/>
      <c r="AU106" s="310"/>
      <c r="AV106" s="376" t="str">
        <f t="shared" si="37"/>
        <v/>
      </c>
    </row>
    <row r="107" spans="2:48">
      <c r="B107" s="176" t="str">
        <f t="shared" si="42"/>
        <v/>
      </c>
      <c r="C107" s="177" t="str">
        <f t="shared" si="43"/>
        <v/>
      </c>
      <c r="D107" s="178" t="str">
        <f t="shared" si="44"/>
        <v/>
      </c>
      <c r="E107" s="177" t="str">
        <f t="shared" si="45"/>
        <v/>
      </c>
      <c r="F107" s="190"/>
      <c r="G107" s="197"/>
      <c r="H107" s="196"/>
      <c r="I107" s="196"/>
      <c r="J107" s="196"/>
      <c r="K107" s="196"/>
      <c r="L107" s="405"/>
      <c r="M107" s="508"/>
      <c r="N107" s="174"/>
      <c r="O107" s="312"/>
      <c r="P107" s="376" t="str">
        <f t="shared" si="29"/>
        <v/>
      </c>
      <c r="Q107" s="403"/>
      <c r="R107" s="176" t="str">
        <f t="shared" si="30"/>
        <v/>
      </c>
      <c r="S107" s="177" t="str">
        <f>IF(V107="","",IF(COUNTIF(R$10:R$271,R107)&gt;1,RANK(AD107,AD$10:AD$271)/100,0))</f>
        <v/>
      </c>
      <c r="T107" s="178" t="str">
        <f t="shared" si="31"/>
        <v/>
      </c>
      <c r="U107" s="177" t="str">
        <f>IF(T107="","",RANK(T107,T$10:T$271,1))</f>
        <v/>
      </c>
      <c r="V107" s="175"/>
      <c r="W107" s="197"/>
      <c r="X107" s="197"/>
      <c r="Y107" s="348"/>
      <c r="Z107" s="348"/>
      <c r="AA107" s="197"/>
      <c r="AB107" s="197"/>
      <c r="AC107" s="508"/>
      <c r="AD107" s="174"/>
      <c r="AE107" s="312"/>
      <c r="AF107" s="376" t="str">
        <f t="shared" si="33"/>
        <v/>
      </c>
      <c r="AG107" s="403"/>
      <c r="AH107" s="176" t="str">
        <f t="shared" si="34"/>
        <v/>
      </c>
      <c r="AI107" s="177" t="str">
        <f>IF(AL107="","",IF(COUNTIF(AH$10:AH$271,AH107)&gt;1,RANK(AT107,AT$10:AT$271)/100,0))</f>
        <v/>
      </c>
      <c r="AJ107" s="178" t="str">
        <f t="shared" si="35"/>
        <v/>
      </c>
      <c r="AK107" s="177" t="str">
        <f>IF(AJ107="","",RANK(AJ107,AJ$10:AJ$271,1))</f>
        <v/>
      </c>
      <c r="AL107" s="175"/>
      <c r="AM107" s="197"/>
      <c r="AN107" s="197"/>
      <c r="AO107" s="348"/>
      <c r="AP107" s="348"/>
      <c r="AQ107" s="197"/>
      <c r="AR107" s="197"/>
      <c r="AS107" s="508"/>
      <c r="AT107" s="172"/>
      <c r="AU107" s="310"/>
      <c r="AV107" s="376" t="str">
        <f t="shared" si="37"/>
        <v/>
      </c>
    </row>
    <row r="108" spans="2:48">
      <c r="B108" s="176" t="str">
        <f t="shared" si="42"/>
        <v/>
      </c>
      <c r="C108" s="177" t="str">
        <f t="shared" si="43"/>
        <v/>
      </c>
      <c r="D108" s="178" t="str">
        <f t="shared" si="44"/>
        <v/>
      </c>
      <c r="E108" s="177" t="str">
        <f t="shared" si="45"/>
        <v/>
      </c>
      <c r="F108" s="190"/>
      <c r="G108" s="197"/>
      <c r="H108" s="196"/>
      <c r="I108" s="196"/>
      <c r="J108" s="196"/>
      <c r="K108" s="196"/>
      <c r="L108" s="405"/>
      <c r="M108" s="508"/>
      <c r="N108" s="174"/>
      <c r="O108" s="312"/>
      <c r="P108" s="376" t="str">
        <f t="shared" si="29"/>
        <v/>
      </c>
      <c r="Q108" s="403"/>
      <c r="R108" s="176" t="str">
        <f t="shared" si="30"/>
        <v/>
      </c>
      <c r="S108" s="177" t="str">
        <f>IF(V108="","",IF(COUNTIF(R$10:R$271,R108)&gt;1,RANK(AD108,AD$10:AD$271)/100,0))</f>
        <v/>
      </c>
      <c r="T108" s="178" t="str">
        <f t="shared" si="31"/>
        <v/>
      </c>
      <c r="U108" s="177" t="str">
        <f>IF(T108="","",RANK(T108,T$10:T$271,1))</f>
        <v/>
      </c>
      <c r="V108" s="175"/>
      <c r="W108" s="197"/>
      <c r="X108" s="197"/>
      <c r="Y108" s="348"/>
      <c r="Z108" s="348"/>
      <c r="AA108" s="197"/>
      <c r="AB108" s="197"/>
      <c r="AC108" s="508"/>
      <c r="AD108" s="174"/>
      <c r="AE108" s="312"/>
      <c r="AF108" s="376" t="str">
        <f t="shared" si="33"/>
        <v/>
      </c>
      <c r="AG108" s="403"/>
      <c r="AH108" s="176" t="str">
        <f t="shared" si="34"/>
        <v/>
      </c>
      <c r="AI108" s="177" t="str">
        <f>IF(AL108="","",IF(COUNTIF(AH$10:AH$271,AH108)&gt;1,RANK(AT108,AT$10:AT$271)/100,0))</f>
        <v/>
      </c>
      <c r="AJ108" s="178" t="str">
        <f t="shared" si="35"/>
        <v/>
      </c>
      <c r="AK108" s="177" t="str">
        <f>IF(AJ108="","",RANK(AJ108,AJ$10:AJ$271,1))</f>
        <v/>
      </c>
      <c r="AL108" s="175"/>
      <c r="AM108" s="197"/>
      <c r="AN108" s="197"/>
      <c r="AO108" s="348"/>
      <c r="AP108" s="348"/>
      <c r="AQ108" s="197"/>
      <c r="AR108" s="197"/>
      <c r="AS108" s="508"/>
      <c r="AT108" s="172"/>
      <c r="AU108" s="310"/>
      <c r="AV108" s="376" t="str">
        <f t="shared" si="37"/>
        <v/>
      </c>
    </row>
    <row r="109" spans="2:48">
      <c r="B109" s="176"/>
      <c r="C109" s="177"/>
      <c r="D109" s="178"/>
      <c r="E109" s="177"/>
      <c r="F109" s="190"/>
      <c r="G109" s="197"/>
      <c r="H109" s="196"/>
      <c r="I109" s="196"/>
      <c r="J109" s="196"/>
      <c r="K109" s="196"/>
      <c r="L109" s="405"/>
      <c r="M109" s="508"/>
      <c r="N109" s="174"/>
      <c r="O109" s="312"/>
      <c r="P109" s="376"/>
      <c r="Q109" s="403"/>
      <c r="R109" s="176"/>
      <c r="S109" s="177"/>
      <c r="T109" s="178"/>
      <c r="U109" s="177"/>
      <c r="V109" s="175"/>
      <c r="W109" s="197"/>
      <c r="X109" s="197"/>
      <c r="Y109" s="348"/>
      <c r="Z109" s="348"/>
      <c r="AA109" s="197"/>
      <c r="AB109" s="197"/>
      <c r="AC109" s="508"/>
      <c r="AD109" s="174"/>
      <c r="AE109" s="312"/>
      <c r="AF109" s="376"/>
      <c r="AG109" s="403"/>
      <c r="AH109" s="176"/>
      <c r="AI109" s="177"/>
      <c r="AJ109" s="178"/>
      <c r="AK109" s="177"/>
      <c r="AL109" s="175"/>
      <c r="AM109" s="197"/>
      <c r="AN109" s="197"/>
      <c r="AO109" s="348"/>
      <c r="AP109" s="348"/>
      <c r="AQ109" s="197"/>
      <c r="AR109" s="197"/>
      <c r="AS109" s="508"/>
      <c r="AT109" s="172"/>
      <c r="AU109" s="310"/>
      <c r="AV109" s="376"/>
    </row>
    <row r="110" spans="2:48">
      <c r="B110" s="176"/>
      <c r="C110" s="177"/>
      <c r="D110" s="178"/>
      <c r="E110" s="177"/>
      <c r="F110" s="190"/>
      <c r="G110" s="197"/>
      <c r="H110" s="196"/>
      <c r="I110" s="196"/>
      <c r="J110" s="196"/>
      <c r="K110" s="196"/>
      <c r="L110" s="405"/>
      <c r="M110" s="508"/>
      <c r="N110" s="174"/>
      <c r="O110" s="312"/>
      <c r="P110" s="376"/>
      <c r="Q110" s="403"/>
      <c r="R110" s="176"/>
      <c r="S110" s="177"/>
      <c r="T110" s="178"/>
      <c r="U110" s="177"/>
      <c r="V110" s="175"/>
      <c r="W110" s="197"/>
      <c r="X110" s="197"/>
      <c r="Y110" s="348"/>
      <c r="Z110" s="348"/>
      <c r="AA110" s="197"/>
      <c r="AB110" s="197"/>
      <c r="AC110" s="508"/>
      <c r="AD110" s="174"/>
      <c r="AE110" s="312"/>
      <c r="AF110" s="376"/>
      <c r="AG110" s="403"/>
      <c r="AH110" s="176"/>
      <c r="AI110" s="177"/>
      <c r="AJ110" s="178"/>
      <c r="AK110" s="177"/>
      <c r="AL110" s="175"/>
      <c r="AM110" s="197"/>
      <c r="AN110" s="197"/>
      <c r="AO110" s="348"/>
      <c r="AP110" s="348"/>
      <c r="AQ110" s="197"/>
      <c r="AR110" s="197"/>
      <c r="AS110" s="508"/>
      <c r="AT110" s="172"/>
      <c r="AU110" s="310"/>
      <c r="AV110" s="376"/>
    </row>
    <row r="111" spans="2:48">
      <c r="B111" s="176"/>
      <c r="C111" s="177"/>
      <c r="D111" s="178"/>
      <c r="E111" s="177"/>
      <c r="F111" s="190"/>
      <c r="G111" s="197"/>
      <c r="H111" s="196"/>
      <c r="I111" s="196"/>
      <c r="J111" s="196"/>
      <c r="K111" s="196"/>
      <c r="L111" s="405"/>
      <c r="M111" s="508"/>
      <c r="N111" s="174"/>
      <c r="O111" s="312"/>
      <c r="P111" s="376"/>
      <c r="Q111" s="403"/>
      <c r="R111" s="176"/>
      <c r="S111" s="177"/>
      <c r="T111" s="178"/>
      <c r="U111" s="177"/>
      <c r="V111" s="175"/>
      <c r="W111" s="197"/>
      <c r="X111" s="197"/>
      <c r="Y111" s="348"/>
      <c r="Z111" s="348"/>
      <c r="AA111" s="197"/>
      <c r="AB111" s="197"/>
      <c r="AC111" s="508"/>
      <c r="AD111" s="174"/>
      <c r="AE111" s="312"/>
      <c r="AF111" s="376"/>
      <c r="AG111" s="403"/>
      <c r="AH111" s="176"/>
      <c r="AI111" s="177"/>
      <c r="AJ111" s="178"/>
      <c r="AK111" s="177"/>
      <c r="AL111" s="175"/>
      <c r="AM111" s="197"/>
      <c r="AN111" s="197"/>
      <c r="AO111" s="348"/>
      <c r="AP111" s="348"/>
      <c r="AQ111" s="197"/>
      <c r="AR111" s="197"/>
      <c r="AS111" s="508"/>
      <c r="AT111" s="172"/>
      <c r="AU111" s="310"/>
      <c r="AV111" s="376"/>
    </row>
    <row r="112" spans="2:48">
      <c r="B112" s="176"/>
      <c r="C112" s="177"/>
      <c r="D112" s="178"/>
      <c r="E112" s="177"/>
      <c r="F112" s="190"/>
      <c r="G112" s="197"/>
      <c r="H112" s="196"/>
      <c r="I112" s="196"/>
      <c r="J112" s="196"/>
      <c r="K112" s="196"/>
      <c r="L112" s="405"/>
      <c r="M112" s="508"/>
      <c r="N112" s="174"/>
      <c r="O112" s="312"/>
      <c r="P112" s="376"/>
      <c r="Q112" s="403"/>
      <c r="R112" s="176"/>
      <c r="S112" s="177"/>
      <c r="T112" s="178"/>
      <c r="U112" s="177"/>
      <c r="V112" s="175"/>
      <c r="W112" s="197"/>
      <c r="X112" s="197"/>
      <c r="Y112" s="348"/>
      <c r="Z112" s="348"/>
      <c r="AA112" s="197"/>
      <c r="AB112" s="197"/>
      <c r="AC112" s="508"/>
      <c r="AD112" s="174"/>
      <c r="AE112" s="312"/>
      <c r="AF112" s="376"/>
      <c r="AG112" s="403"/>
      <c r="AH112" s="176"/>
      <c r="AI112" s="177"/>
      <c r="AJ112" s="178"/>
      <c r="AK112" s="177"/>
      <c r="AL112" s="175"/>
      <c r="AM112" s="197"/>
      <c r="AN112" s="197"/>
      <c r="AO112" s="348"/>
      <c r="AP112" s="348"/>
      <c r="AQ112" s="197"/>
      <c r="AR112" s="197"/>
      <c r="AS112" s="508"/>
      <c r="AT112" s="172"/>
      <c r="AU112" s="310"/>
      <c r="AV112" s="376"/>
    </row>
    <row r="113" spans="2:48">
      <c r="B113" s="176"/>
      <c r="C113" s="177"/>
      <c r="D113" s="178"/>
      <c r="E113" s="177"/>
      <c r="F113" s="190"/>
      <c r="G113" s="197"/>
      <c r="H113" s="196"/>
      <c r="I113" s="196"/>
      <c r="J113" s="196"/>
      <c r="K113" s="196"/>
      <c r="L113" s="405"/>
      <c r="M113" s="508"/>
      <c r="N113" s="174"/>
      <c r="O113" s="312"/>
      <c r="P113" s="376"/>
      <c r="Q113" s="403"/>
      <c r="R113" s="176"/>
      <c r="S113" s="177"/>
      <c r="T113" s="178"/>
      <c r="U113" s="177"/>
      <c r="V113" s="175"/>
      <c r="W113" s="197"/>
      <c r="X113" s="197"/>
      <c r="Y113" s="348"/>
      <c r="Z113" s="348"/>
      <c r="AA113" s="197"/>
      <c r="AB113" s="197"/>
      <c r="AC113" s="508"/>
      <c r="AD113" s="174"/>
      <c r="AE113" s="312"/>
      <c r="AF113" s="376"/>
      <c r="AG113" s="403"/>
      <c r="AH113" s="176"/>
      <c r="AI113" s="177"/>
      <c r="AJ113" s="178"/>
      <c r="AK113" s="177"/>
      <c r="AL113" s="175"/>
      <c r="AM113" s="197"/>
      <c r="AN113" s="197"/>
      <c r="AO113" s="348"/>
      <c r="AP113" s="348"/>
      <c r="AQ113" s="197"/>
      <c r="AR113" s="197"/>
      <c r="AS113" s="508"/>
      <c r="AT113" s="172"/>
      <c r="AU113" s="310"/>
      <c r="AV113" s="376"/>
    </row>
    <row r="114" spans="2:48">
      <c r="B114" s="176"/>
      <c r="C114" s="177"/>
      <c r="D114" s="178"/>
      <c r="E114" s="177"/>
      <c r="F114" s="190"/>
      <c r="G114" s="197"/>
      <c r="H114" s="196"/>
      <c r="I114" s="196"/>
      <c r="J114" s="196"/>
      <c r="K114" s="196"/>
      <c r="L114" s="405"/>
      <c r="M114" s="508"/>
      <c r="N114" s="174"/>
      <c r="O114" s="312"/>
      <c r="P114" s="376"/>
      <c r="Q114" s="403"/>
      <c r="R114" s="176"/>
      <c r="S114" s="177"/>
      <c r="T114" s="178"/>
      <c r="U114" s="177"/>
      <c r="V114" s="175"/>
      <c r="W114" s="197"/>
      <c r="X114" s="197"/>
      <c r="Y114" s="348"/>
      <c r="Z114" s="348"/>
      <c r="AA114" s="197"/>
      <c r="AB114" s="197"/>
      <c r="AC114" s="508"/>
      <c r="AD114" s="174"/>
      <c r="AE114" s="312"/>
      <c r="AF114" s="376"/>
      <c r="AG114" s="403"/>
      <c r="AH114" s="176"/>
      <c r="AI114" s="177"/>
      <c r="AJ114" s="178"/>
      <c r="AK114" s="177"/>
      <c r="AL114" s="175"/>
      <c r="AM114" s="197"/>
      <c r="AN114" s="197"/>
      <c r="AO114" s="348"/>
      <c r="AP114" s="348"/>
      <c r="AQ114" s="197"/>
      <c r="AR114" s="197"/>
      <c r="AS114" s="508"/>
      <c r="AT114" s="172"/>
      <c r="AU114" s="310"/>
      <c r="AV114" s="376"/>
    </row>
    <row r="115" spans="2:48">
      <c r="B115" s="176"/>
      <c r="C115" s="177"/>
      <c r="D115" s="178"/>
      <c r="E115" s="177"/>
      <c r="F115" s="190"/>
      <c r="G115" s="197"/>
      <c r="H115" s="196"/>
      <c r="I115" s="196"/>
      <c r="J115" s="196"/>
      <c r="K115" s="196"/>
      <c r="L115" s="405"/>
      <c r="M115" s="508"/>
      <c r="N115" s="174"/>
      <c r="O115" s="312"/>
      <c r="P115" s="376"/>
      <c r="Q115" s="403"/>
      <c r="R115" s="176"/>
      <c r="S115" s="177"/>
      <c r="T115" s="178"/>
      <c r="U115" s="177"/>
      <c r="V115" s="175"/>
      <c r="W115" s="197"/>
      <c r="X115" s="197"/>
      <c r="Y115" s="348"/>
      <c r="Z115" s="348"/>
      <c r="AA115" s="197"/>
      <c r="AB115" s="197"/>
      <c r="AC115" s="508"/>
      <c r="AD115" s="174"/>
      <c r="AE115" s="312"/>
      <c r="AF115" s="376"/>
      <c r="AG115" s="403"/>
      <c r="AH115" s="176"/>
      <c r="AI115" s="177"/>
      <c r="AJ115" s="178"/>
      <c r="AK115" s="177"/>
      <c r="AL115" s="175"/>
      <c r="AM115" s="197"/>
      <c r="AN115" s="197"/>
      <c r="AO115" s="348"/>
      <c r="AP115" s="348"/>
      <c r="AQ115" s="197"/>
      <c r="AR115" s="197"/>
      <c r="AS115" s="508"/>
      <c r="AT115" s="172"/>
      <c r="AU115" s="310"/>
      <c r="AV115" s="376"/>
    </row>
    <row r="116" spans="2:48">
      <c r="B116" s="176"/>
      <c r="C116" s="177"/>
      <c r="D116" s="178"/>
      <c r="E116" s="177"/>
      <c r="F116" s="190"/>
      <c r="G116" s="197"/>
      <c r="H116" s="196"/>
      <c r="I116" s="196"/>
      <c r="J116" s="196"/>
      <c r="K116" s="196"/>
      <c r="L116" s="405"/>
      <c r="M116" s="508"/>
      <c r="N116" s="174"/>
      <c r="O116" s="312"/>
      <c r="P116" s="376"/>
      <c r="Q116" s="403"/>
      <c r="R116" s="176"/>
      <c r="S116" s="177"/>
      <c r="T116" s="178"/>
      <c r="U116" s="177"/>
      <c r="V116" s="175"/>
      <c r="W116" s="197"/>
      <c r="X116" s="197"/>
      <c r="Y116" s="348"/>
      <c r="Z116" s="348"/>
      <c r="AA116" s="197"/>
      <c r="AB116" s="197"/>
      <c r="AC116" s="508"/>
      <c r="AD116" s="174"/>
      <c r="AE116" s="312"/>
      <c r="AF116" s="376"/>
      <c r="AG116" s="403"/>
      <c r="AH116" s="176"/>
      <c r="AI116" s="177"/>
      <c r="AJ116" s="178"/>
      <c r="AK116" s="177"/>
      <c r="AL116" s="175"/>
      <c r="AM116" s="197"/>
      <c r="AN116" s="197"/>
      <c r="AO116" s="348"/>
      <c r="AP116" s="348"/>
      <c r="AQ116" s="197"/>
      <c r="AR116" s="197"/>
      <c r="AS116" s="508"/>
      <c r="AT116" s="172"/>
      <c r="AU116" s="310"/>
      <c r="AV116" s="376"/>
    </row>
    <row r="117" spans="2:48">
      <c r="B117" s="176"/>
      <c r="C117" s="177"/>
      <c r="D117" s="178"/>
      <c r="E117" s="177"/>
      <c r="F117" s="190"/>
      <c r="G117" s="197"/>
      <c r="H117" s="196"/>
      <c r="I117" s="196"/>
      <c r="J117" s="196"/>
      <c r="K117" s="196"/>
      <c r="L117" s="405"/>
      <c r="M117" s="508"/>
      <c r="N117" s="174"/>
      <c r="O117" s="312"/>
      <c r="P117" s="376"/>
      <c r="Q117" s="403"/>
      <c r="R117" s="176"/>
      <c r="S117" s="177"/>
      <c r="T117" s="178"/>
      <c r="U117" s="177"/>
      <c r="V117" s="175"/>
      <c r="W117" s="197"/>
      <c r="X117" s="197"/>
      <c r="Y117" s="348"/>
      <c r="Z117" s="348"/>
      <c r="AA117" s="197"/>
      <c r="AB117" s="197"/>
      <c r="AC117" s="508"/>
      <c r="AD117" s="174"/>
      <c r="AE117" s="312"/>
      <c r="AF117" s="376"/>
      <c r="AG117" s="403"/>
      <c r="AH117" s="176"/>
      <c r="AI117" s="177"/>
      <c r="AJ117" s="178"/>
      <c r="AK117" s="177"/>
      <c r="AL117" s="175"/>
      <c r="AM117" s="197"/>
      <c r="AN117" s="197"/>
      <c r="AO117" s="348"/>
      <c r="AP117" s="348"/>
      <c r="AQ117" s="197"/>
      <c r="AR117" s="197"/>
      <c r="AS117" s="508"/>
      <c r="AT117" s="172"/>
      <c r="AU117" s="310"/>
      <c r="AV117" s="376"/>
    </row>
    <row r="118" spans="2:48">
      <c r="B118" s="176"/>
      <c r="C118" s="177"/>
      <c r="D118" s="178"/>
      <c r="E118" s="177"/>
      <c r="F118" s="190"/>
      <c r="G118" s="197"/>
      <c r="H118" s="196"/>
      <c r="I118" s="196"/>
      <c r="J118" s="196"/>
      <c r="K118" s="196"/>
      <c r="L118" s="405"/>
      <c r="M118" s="508"/>
      <c r="N118" s="174"/>
      <c r="O118" s="312"/>
      <c r="P118" s="376"/>
      <c r="Q118" s="403"/>
      <c r="R118" s="176"/>
      <c r="S118" s="177"/>
      <c r="T118" s="178"/>
      <c r="U118" s="177"/>
      <c r="V118" s="175"/>
      <c r="W118" s="197"/>
      <c r="X118" s="197"/>
      <c r="Y118" s="348"/>
      <c r="Z118" s="348"/>
      <c r="AA118" s="197"/>
      <c r="AB118" s="197"/>
      <c r="AC118" s="508"/>
      <c r="AD118" s="174"/>
      <c r="AE118" s="312"/>
      <c r="AF118" s="376"/>
      <c r="AG118" s="403"/>
      <c r="AH118" s="176"/>
      <c r="AI118" s="177"/>
      <c r="AJ118" s="178"/>
      <c r="AK118" s="177"/>
      <c r="AL118" s="175"/>
      <c r="AM118" s="197"/>
      <c r="AN118" s="197"/>
      <c r="AO118" s="348"/>
      <c r="AP118" s="348"/>
      <c r="AQ118" s="197"/>
      <c r="AR118" s="197"/>
      <c r="AS118" s="508"/>
      <c r="AT118" s="172"/>
      <c r="AU118" s="310"/>
      <c r="AV118" s="376"/>
    </row>
    <row r="119" spans="2:48">
      <c r="B119" s="176"/>
      <c r="C119" s="177"/>
      <c r="D119" s="178"/>
      <c r="E119" s="177"/>
      <c r="F119" s="190"/>
      <c r="G119" s="197"/>
      <c r="H119" s="196"/>
      <c r="I119" s="196"/>
      <c r="J119" s="196"/>
      <c r="K119" s="196"/>
      <c r="L119" s="405"/>
      <c r="M119" s="508"/>
      <c r="N119" s="174"/>
      <c r="O119" s="312"/>
      <c r="P119" s="376"/>
      <c r="Q119" s="403"/>
      <c r="R119" s="176"/>
      <c r="S119" s="177"/>
      <c r="T119" s="178"/>
      <c r="U119" s="177"/>
      <c r="V119" s="175"/>
      <c r="W119" s="197"/>
      <c r="X119" s="197"/>
      <c r="Y119" s="348"/>
      <c r="Z119" s="348"/>
      <c r="AA119" s="197"/>
      <c r="AB119" s="197"/>
      <c r="AC119" s="508"/>
      <c r="AD119" s="174"/>
      <c r="AE119" s="312"/>
      <c r="AF119" s="376"/>
      <c r="AG119" s="403"/>
      <c r="AH119" s="176"/>
      <c r="AI119" s="177"/>
      <c r="AJ119" s="178"/>
      <c r="AK119" s="177"/>
      <c r="AL119" s="175"/>
      <c r="AM119" s="197"/>
      <c r="AN119" s="197"/>
      <c r="AO119" s="348"/>
      <c r="AP119" s="348"/>
      <c r="AQ119" s="197"/>
      <c r="AR119" s="197"/>
      <c r="AS119" s="508"/>
      <c r="AT119" s="172"/>
      <c r="AU119" s="310"/>
      <c r="AV119" s="376"/>
    </row>
    <row r="120" spans="2:48">
      <c r="B120" s="176"/>
      <c r="C120" s="177"/>
      <c r="D120" s="178"/>
      <c r="E120" s="177"/>
      <c r="F120" s="190"/>
      <c r="G120" s="197"/>
      <c r="H120" s="196"/>
      <c r="I120" s="196"/>
      <c r="J120" s="196"/>
      <c r="K120" s="196"/>
      <c r="L120" s="405"/>
      <c r="M120" s="508"/>
      <c r="N120" s="174"/>
      <c r="O120" s="312"/>
      <c r="P120" s="376"/>
      <c r="Q120" s="403"/>
      <c r="R120" s="176"/>
      <c r="S120" s="177"/>
      <c r="T120" s="178"/>
      <c r="U120" s="177"/>
      <c r="V120" s="175"/>
      <c r="W120" s="197"/>
      <c r="X120" s="197"/>
      <c r="Y120" s="348"/>
      <c r="Z120" s="348"/>
      <c r="AA120" s="197"/>
      <c r="AB120" s="197"/>
      <c r="AC120" s="508"/>
      <c r="AD120" s="174"/>
      <c r="AE120" s="312"/>
      <c r="AF120" s="376"/>
      <c r="AG120" s="403"/>
      <c r="AH120" s="176"/>
      <c r="AI120" s="177"/>
      <c r="AJ120" s="178"/>
      <c r="AK120" s="177"/>
      <c r="AL120" s="175"/>
      <c r="AM120" s="197"/>
      <c r="AN120" s="197"/>
      <c r="AO120" s="348"/>
      <c r="AP120" s="348"/>
      <c r="AQ120" s="197"/>
      <c r="AR120" s="197"/>
      <c r="AS120" s="508"/>
      <c r="AT120" s="172"/>
      <c r="AU120" s="310"/>
      <c r="AV120" s="376"/>
    </row>
    <row r="121" spans="2:48">
      <c r="B121" s="176"/>
      <c r="C121" s="177"/>
      <c r="D121" s="178"/>
      <c r="E121" s="177"/>
      <c r="F121" s="190"/>
      <c r="G121" s="197"/>
      <c r="H121" s="196"/>
      <c r="I121" s="196"/>
      <c r="J121" s="196"/>
      <c r="K121" s="196"/>
      <c r="L121" s="405"/>
      <c r="M121" s="508"/>
      <c r="N121" s="174"/>
      <c r="O121" s="312"/>
      <c r="P121" s="376"/>
      <c r="Q121" s="403"/>
      <c r="R121" s="176"/>
      <c r="S121" s="177"/>
      <c r="T121" s="178"/>
      <c r="U121" s="177"/>
      <c r="V121" s="175"/>
      <c r="W121" s="197"/>
      <c r="X121" s="197"/>
      <c r="Y121" s="348"/>
      <c r="Z121" s="348"/>
      <c r="AA121" s="197"/>
      <c r="AB121" s="197"/>
      <c r="AC121" s="508"/>
      <c r="AD121" s="174"/>
      <c r="AE121" s="312"/>
      <c r="AF121" s="376"/>
      <c r="AG121" s="403"/>
      <c r="AH121" s="176"/>
      <c r="AI121" s="177"/>
      <c r="AJ121" s="178"/>
      <c r="AK121" s="177"/>
      <c r="AL121" s="175"/>
      <c r="AM121" s="197"/>
      <c r="AN121" s="197"/>
      <c r="AO121" s="348"/>
      <c r="AP121" s="348"/>
      <c r="AQ121" s="197"/>
      <c r="AR121" s="197"/>
      <c r="AS121" s="508"/>
      <c r="AT121" s="172"/>
      <c r="AU121" s="310"/>
      <c r="AV121" s="376"/>
    </row>
    <row r="122" spans="2:48">
      <c r="B122" s="176"/>
      <c r="C122" s="177"/>
      <c r="D122" s="178"/>
      <c r="E122" s="177"/>
      <c r="F122" s="190"/>
      <c r="G122" s="197"/>
      <c r="H122" s="196"/>
      <c r="I122" s="196"/>
      <c r="J122" s="196"/>
      <c r="K122" s="196"/>
      <c r="L122" s="405"/>
      <c r="M122" s="508"/>
      <c r="N122" s="174"/>
      <c r="O122" s="312"/>
      <c r="P122" s="376"/>
      <c r="Q122" s="403"/>
      <c r="R122" s="176"/>
      <c r="S122" s="177"/>
      <c r="T122" s="178"/>
      <c r="U122" s="177"/>
      <c r="V122" s="175"/>
      <c r="W122" s="197"/>
      <c r="X122" s="197"/>
      <c r="Y122" s="348"/>
      <c r="Z122" s="348"/>
      <c r="AA122" s="197"/>
      <c r="AB122" s="197"/>
      <c r="AC122" s="508"/>
      <c r="AD122" s="174"/>
      <c r="AE122" s="312"/>
      <c r="AF122" s="376"/>
      <c r="AG122" s="403"/>
      <c r="AH122" s="176"/>
      <c r="AI122" s="177"/>
      <c r="AJ122" s="178"/>
      <c r="AK122" s="177"/>
      <c r="AL122" s="175"/>
      <c r="AM122" s="197"/>
      <c r="AN122" s="197"/>
      <c r="AO122" s="348"/>
      <c r="AP122" s="348"/>
      <c r="AQ122" s="197"/>
      <c r="AR122" s="197"/>
      <c r="AS122" s="508"/>
      <c r="AT122" s="172"/>
      <c r="AU122" s="310"/>
      <c r="AV122" s="376"/>
    </row>
    <row r="123" spans="2:48">
      <c r="B123" s="176"/>
      <c r="C123" s="177"/>
      <c r="D123" s="178"/>
      <c r="E123" s="177"/>
      <c r="F123" s="190"/>
      <c r="G123" s="197"/>
      <c r="H123" s="196"/>
      <c r="I123" s="196"/>
      <c r="J123" s="196"/>
      <c r="K123" s="196"/>
      <c r="L123" s="405"/>
      <c r="M123" s="508"/>
      <c r="N123" s="174"/>
      <c r="O123" s="312"/>
      <c r="P123" s="376"/>
      <c r="Q123" s="403"/>
      <c r="R123" s="176"/>
      <c r="S123" s="177"/>
      <c r="T123" s="178"/>
      <c r="U123" s="177"/>
      <c r="V123" s="175"/>
      <c r="W123" s="197"/>
      <c r="X123" s="197"/>
      <c r="Y123" s="348"/>
      <c r="Z123" s="348"/>
      <c r="AA123" s="197"/>
      <c r="AB123" s="197"/>
      <c r="AC123" s="508"/>
      <c r="AD123" s="174"/>
      <c r="AE123" s="312"/>
      <c r="AF123" s="376"/>
      <c r="AG123" s="403"/>
      <c r="AH123" s="176"/>
      <c r="AI123" s="177"/>
      <c r="AJ123" s="178"/>
      <c r="AK123" s="177"/>
      <c r="AL123" s="175"/>
      <c r="AM123" s="197"/>
      <c r="AN123" s="197"/>
      <c r="AO123" s="348"/>
      <c r="AP123" s="348"/>
      <c r="AQ123" s="197"/>
      <c r="AR123" s="197"/>
      <c r="AS123" s="508"/>
      <c r="AT123" s="172"/>
      <c r="AU123" s="310"/>
      <c r="AV123" s="376"/>
    </row>
    <row r="124" spans="2:48">
      <c r="B124" s="176"/>
      <c r="C124" s="177"/>
      <c r="D124" s="178"/>
      <c r="E124" s="177"/>
      <c r="F124" s="190"/>
      <c r="G124" s="197"/>
      <c r="H124" s="196"/>
      <c r="I124" s="196"/>
      <c r="J124" s="196"/>
      <c r="K124" s="196"/>
      <c r="L124" s="405"/>
      <c r="M124" s="508"/>
      <c r="N124" s="174"/>
      <c r="O124" s="312"/>
      <c r="P124" s="376"/>
      <c r="Q124" s="403"/>
      <c r="R124" s="176"/>
      <c r="S124" s="177"/>
      <c r="T124" s="178"/>
      <c r="U124" s="177"/>
      <c r="V124" s="175"/>
      <c r="W124" s="197"/>
      <c r="X124" s="197"/>
      <c r="Y124" s="348"/>
      <c r="Z124" s="348"/>
      <c r="AA124" s="197"/>
      <c r="AB124" s="197"/>
      <c r="AC124" s="508"/>
      <c r="AD124" s="174"/>
      <c r="AE124" s="312"/>
      <c r="AF124" s="376"/>
      <c r="AG124" s="403"/>
      <c r="AH124" s="176"/>
      <c r="AI124" s="177"/>
      <c r="AJ124" s="178"/>
      <c r="AK124" s="177"/>
      <c r="AL124" s="175"/>
      <c r="AM124" s="197"/>
      <c r="AN124" s="197"/>
      <c r="AO124" s="348"/>
      <c r="AP124" s="348"/>
      <c r="AQ124" s="197"/>
      <c r="AR124" s="197"/>
      <c r="AS124" s="508"/>
      <c r="AT124" s="172"/>
      <c r="AU124" s="310"/>
      <c r="AV124" s="376"/>
    </row>
    <row r="125" spans="2:48">
      <c r="B125" s="176"/>
      <c r="C125" s="177"/>
      <c r="D125" s="178"/>
      <c r="E125" s="177"/>
      <c r="F125" s="190"/>
      <c r="G125" s="197"/>
      <c r="H125" s="196"/>
      <c r="I125" s="196"/>
      <c r="J125" s="196"/>
      <c r="K125" s="196"/>
      <c r="L125" s="405"/>
      <c r="M125" s="508"/>
      <c r="N125" s="174"/>
      <c r="O125" s="312"/>
      <c r="P125" s="376"/>
      <c r="Q125" s="403"/>
      <c r="R125" s="176"/>
      <c r="S125" s="177"/>
      <c r="T125" s="178"/>
      <c r="U125" s="177"/>
      <c r="V125" s="175"/>
      <c r="W125" s="197"/>
      <c r="X125" s="197"/>
      <c r="Y125" s="348"/>
      <c r="Z125" s="348"/>
      <c r="AA125" s="197"/>
      <c r="AB125" s="197"/>
      <c r="AC125" s="508"/>
      <c r="AD125" s="174"/>
      <c r="AE125" s="312"/>
      <c r="AF125" s="376"/>
      <c r="AG125" s="403"/>
      <c r="AH125" s="176"/>
      <c r="AI125" s="177"/>
      <c r="AJ125" s="178"/>
      <c r="AK125" s="177"/>
      <c r="AL125" s="175"/>
      <c r="AM125" s="197"/>
      <c r="AN125" s="197"/>
      <c r="AO125" s="348"/>
      <c r="AP125" s="348"/>
      <c r="AQ125" s="197"/>
      <c r="AR125" s="197"/>
      <c r="AS125" s="508"/>
      <c r="AT125" s="172"/>
      <c r="AU125" s="310"/>
      <c r="AV125" s="376"/>
    </row>
    <row r="126" spans="2:48">
      <c r="B126" s="176"/>
      <c r="C126" s="177"/>
      <c r="D126" s="178"/>
      <c r="E126" s="177"/>
      <c r="F126" s="190"/>
      <c r="G126" s="197"/>
      <c r="H126" s="196"/>
      <c r="I126" s="196"/>
      <c r="J126" s="196"/>
      <c r="K126" s="196"/>
      <c r="L126" s="405"/>
      <c r="M126" s="508"/>
      <c r="N126" s="174"/>
      <c r="O126" s="312"/>
      <c r="P126" s="376"/>
      <c r="Q126" s="403"/>
      <c r="R126" s="176"/>
      <c r="S126" s="177"/>
      <c r="T126" s="178"/>
      <c r="U126" s="177"/>
      <c r="V126" s="175"/>
      <c r="W126" s="197"/>
      <c r="X126" s="197"/>
      <c r="Y126" s="348"/>
      <c r="Z126" s="348"/>
      <c r="AA126" s="197"/>
      <c r="AB126" s="197"/>
      <c r="AC126" s="508"/>
      <c r="AD126" s="174"/>
      <c r="AE126" s="312"/>
      <c r="AF126" s="376"/>
      <c r="AG126" s="403"/>
      <c r="AH126" s="176"/>
      <c r="AI126" s="177"/>
      <c r="AJ126" s="178"/>
      <c r="AK126" s="177"/>
      <c r="AL126" s="175"/>
      <c r="AM126" s="197"/>
      <c r="AN126" s="197"/>
      <c r="AO126" s="348"/>
      <c r="AP126" s="348"/>
      <c r="AQ126" s="197"/>
      <c r="AR126" s="197"/>
      <c r="AS126" s="508"/>
      <c r="AT126" s="172"/>
      <c r="AU126" s="310"/>
      <c r="AV126" s="376"/>
    </row>
    <row r="127" spans="2:48">
      <c r="B127" s="176"/>
      <c r="C127" s="177"/>
      <c r="D127" s="178"/>
      <c r="E127" s="177"/>
      <c r="F127" s="190"/>
      <c r="G127" s="197"/>
      <c r="H127" s="196"/>
      <c r="I127" s="196"/>
      <c r="J127" s="196"/>
      <c r="K127" s="196"/>
      <c r="L127" s="405"/>
      <c r="M127" s="508"/>
      <c r="N127" s="174"/>
      <c r="O127" s="312"/>
      <c r="P127" s="376"/>
      <c r="Q127" s="403"/>
      <c r="R127" s="176"/>
      <c r="S127" s="177"/>
      <c r="T127" s="178"/>
      <c r="U127" s="177"/>
      <c r="V127" s="175"/>
      <c r="W127" s="197"/>
      <c r="X127" s="197"/>
      <c r="Y127" s="348"/>
      <c r="Z127" s="348"/>
      <c r="AA127" s="197"/>
      <c r="AB127" s="197"/>
      <c r="AC127" s="508"/>
      <c r="AD127" s="174"/>
      <c r="AE127" s="312"/>
      <c r="AF127" s="376"/>
      <c r="AG127" s="403"/>
      <c r="AH127" s="176"/>
      <c r="AI127" s="177"/>
      <c r="AJ127" s="178"/>
      <c r="AK127" s="177"/>
      <c r="AL127" s="175"/>
      <c r="AM127" s="197"/>
      <c r="AN127" s="197"/>
      <c r="AO127" s="348"/>
      <c r="AP127" s="348"/>
      <c r="AQ127" s="197"/>
      <c r="AR127" s="197"/>
      <c r="AS127" s="508"/>
      <c r="AT127" s="172"/>
      <c r="AU127" s="310"/>
      <c r="AV127" s="376"/>
    </row>
    <row r="128" spans="2:48">
      <c r="B128" s="176"/>
      <c r="C128" s="177"/>
      <c r="D128" s="178"/>
      <c r="E128" s="177"/>
      <c r="F128" s="190"/>
      <c r="G128" s="197"/>
      <c r="H128" s="196"/>
      <c r="I128" s="196"/>
      <c r="J128" s="196"/>
      <c r="K128" s="196"/>
      <c r="L128" s="405"/>
      <c r="M128" s="508"/>
      <c r="N128" s="174"/>
      <c r="O128" s="312"/>
      <c r="P128" s="376"/>
      <c r="Q128" s="403"/>
      <c r="R128" s="176"/>
      <c r="S128" s="177"/>
      <c r="T128" s="178"/>
      <c r="U128" s="177"/>
      <c r="V128" s="175"/>
      <c r="W128" s="197"/>
      <c r="X128" s="197"/>
      <c r="Y128" s="348"/>
      <c r="Z128" s="348"/>
      <c r="AA128" s="197"/>
      <c r="AB128" s="197"/>
      <c r="AC128" s="508"/>
      <c r="AD128" s="174"/>
      <c r="AE128" s="312"/>
      <c r="AF128" s="376"/>
      <c r="AG128" s="403"/>
      <c r="AH128" s="176"/>
      <c r="AI128" s="177"/>
      <c r="AJ128" s="178"/>
      <c r="AK128" s="177"/>
      <c r="AL128" s="175"/>
      <c r="AM128" s="197"/>
      <c r="AN128" s="197"/>
      <c r="AO128" s="348"/>
      <c r="AP128" s="348"/>
      <c r="AQ128" s="197"/>
      <c r="AR128" s="197"/>
      <c r="AS128" s="508"/>
      <c r="AT128" s="172"/>
      <c r="AU128" s="310"/>
      <c r="AV128" s="376"/>
    </row>
    <row r="129" spans="2:48">
      <c r="B129" s="176"/>
      <c r="C129" s="177"/>
      <c r="D129" s="178"/>
      <c r="E129" s="177"/>
      <c r="F129" s="190"/>
      <c r="G129" s="197"/>
      <c r="H129" s="196"/>
      <c r="I129" s="196"/>
      <c r="J129" s="196"/>
      <c r="K129" s="196"/>
      <c r="L129" s="405"/>
      <c r="M129" s="508"/>
      <c r="N129" s="174"/>
      <c r="O129" s="312"/>
      <c r="P129" s="376"/>
      <c r="Q129" s="403"/>
      <c r="R129" s="176"/>
      <c r="S129" s="177"/>
      <c r="T129" s="178"/>
      <c r="U129" s="177"/>
      <c r="V129" s="175"/>
      <c r="W129" s="197"/>
      <c r="X129" s="197"/>
      <c r="Y129" s="348"/>
      <c r="Z129" s="348"/>
      <c r="AA129" s="197"/>
      <c r="AB129" s="197"/>
      <c r="AC129" s="508"/>
      <c r="AD129" s="174"/>
      <c r="AE129" s="312"/>
      <c r="AF129" s="376"/>
      <c r="AG129" s="403"/>
      <c r="AH129" s="176"/>
      <c r="AI129" s="177"/>
      <c r="AJ129" s="178"/>
      <c r="AK129" s="177"/>
      <c r="AL129" s="175"/>
      <c r="AM129" s="197"/>
      <c r="AN129" s="197"/>
      <c r="AO129" s="348"/>
      <c r="AP129" s="348"/>
      <c r="AQ129" s="197"/>
      <c r="AR129" s="197"/>
      <c r="AS129" s="508"/>
      <c r="AT129" s="172"/>
      <c r="AU129" s="310"/>
      <c r="AV129" s="376"/>
    </row>
    <row r="130" spans="2:48">
      <c r="B130" s="176"/>
      <c r="C130" s="177"/>
      <c r="D130" s="178"/>
      <c r="E130" s="177"/>
      <c r="F130" s="190"/>
      <c r="G130" s="197"/>
      <c r="H130" s="196"/>
      <c r="I130" s="196"/>
      <c r="J130" s="196"/>
      <c r="K130" s="196"/>
      <c r="L130" s="405"/>
      <c r="M130" s="508"/>
      <c r="N130" s="174"/>
      <c r="O130" s="312"/>
      <c r="P130" s="376"/>
      <c r="Q130" s="403"/>
      <c r="R130" s="176"/>
      <c r="S130" s="177"/>
      <c r="T130" s="178"/>
      <c r="U130" s="177"/>
      <c r="V130" s="175"/>
      <c r="W130" s="197"/>
      <c r="X130" s="197"/>
      <c r="Y130" s="348"/>
      <c r="Z130" s="348"/>
      <c r="AA130" s="197"/>
      <c r="AB130" s="197"/>
      <c r="AC130" s="508"/>
      <c r="AD130" s="174"/>
      <c r="AE130" s="312"/>
      <c r="AF130" s="376"/>
      <c r="AG130" s="403"/>
      <c r="AH130" s="176"/>
      <c r="AI130" s="177"/>
      <c r="AJ130" s="178"/>
      <c r="AK130" s="177"/>
      <c r="AL130" s="175"/>
      <c r="AM130" s="197"/>
      <c r="AN130" s="197"/>
      <c r="AO130" s="348"/>
      <c r="AP130" s="348"/>
      <c r="AQ130" s="197"/>
      <c r="AR130" s="197"/>
      <c r="AS130" s="508"/>
      <c r="AT130" s="172"/>
      <c r="AU130" s="310"/>
      <c r="AV130" s="376"/>
    </row>
    <row r="131" spans="2:48">
      <c r="B131" s="176"/>
      <c r="C131" s="177"/>
      <c r="D131" s="178"/>
      <c r="E131" s="177"/>
      <c r="F131" s="190"/>
      <c r="G131" s="197"/>
      <c r="H131" s="196"/>
      <c r="I131" s="196"/>
      <c r="J131" s="196"/>
      <c r="K131" s="196"/>
      <c r="L131" s="405"/>
      <c r="M131" s="508"/>
      <c r="N131" s="174"/>
      <c r="O131" s="312"/>
      <c r="P131" s="376"/>
      <c r="Q131" s="403"/>
      <c r="R131" s="176"/>
      <c r="S131" s="177"/>
      <c r="T131" s="178"/>
      <c r="U131" s="177"/>
      <c r="V131" s="175"/>
      <c r="W131" s="197"/>
      <c r="X131" s="197"/>
      <c r="Y131" s="348"/>
      <c r="Z131" s="348"/>
      <c r="AA131" s="197"/>
      <c r="AB131" s="197"/>
      <c r="AC131" s="508"/>
      <c r="AD131" s="174"/>
      <c r="AE131" s="312"/>
      <c r="AF131" s="376"/>
      <c r="AG131" s="403"/>
      <c r="AH131" s="176"/>
      <c r="AI131" s="177"/>
      <c r="AJ131" s="178"/>
      <c r="AK131" s="177"/>
      <c r="AL131" s="175"/>
      <c r="AM131" s="197"/>
      <c r="AN131" s="197"/>
      <c r="AO131" s="348"/>
      <c r="AP131" s="348"/>
      <c r="AQ131" s="197"/>
      <c r="AR131" s="197"/>
      <c r="AS131" s="508"/>
      <c r="AT131" s="172"/>
      <c r="AU131" s="310"/>
      <c r="AV131" s="376"/>
    </row>
    <row r="132" spans="2:48">
      <c r="B132" s="176"/>
      <c r="C132" s="177"/>
      <c r="D132" s="178"/>
      <c r="E132" s="177"/>
      <c r="F132" s="190"/>
      <c r="G132" s="197"/>
      <c r="H132" s="196"/>
      <c r="I132" s="196"/>
      <c r="J132" s="196"/>
      <c r="K132" s="196"/>
      <c r="L132" s="405"/>
      <c r="M132" s="508"/>
      <c r="N132" s="174"/>
      <c r="O132" s="312"/>
      <c r="P132" s="376"/>
      <c r="Q132" s="403"/>
      <c r="R132" s="176"/>
      <c r="S132" s="177"/>
      <c r="T132" s="178"/>
      <c r="U132" s="177"/>
      <c r="V132" s="175"/>
      <c r="W132" s="197"/>
      <c r="X132" s="197"/>
      <c r="Y132" s="348"/>
      <c r="Z132" s="348"/>
      <c r="AA132" s="197"/>
      <c r="AB132" s="197"/>
      <c r="AC132" s="508"/>
      <c r="AD132" s="174"/>
      <c r="AE132" s="312"/>
      <c r="AF132" s="376"/>
      <c r="AG132" s="403"/>
      <c r="AH132" s="176"/>
      <c r="AI132" s="177"/>
      <c r="AJ132" s="178"/>
      <c r="AK132" s="177"/>
      <c r="AL132" s="175"/>
      <c r="AM132" s="197"/>
      <c r="AN132" s="197"/>
      <c r="AO132" s="348"/>
      <c r="AP132" s="348"/>
      <c r="AQ132" s="197"/>
      <c r="AR132" s="197"/>
      <c r="AS132" s="508"/>
      <c r="AT132" s="172"/>
      <c r="AU132" s="310"/>
      <c r="AV132" s="376"/>
    </row>
    <row r="133" spans="2:48">
      <c r="B133" s="176"/>
      <c r="C133" s="177"/>
      <c r="D133" s="178"/>
      <c r="E133" s="177"/>
      <c r="F133" s="190"/>
      <c r="G133" s="197"/>
      <c r="H133" s="196"/>
      <c r="I133" s="196"/>
      <c r="J133" s="196"/>
      <c r="K133" s="196"/>
      <c r="L133" s="405"/>
      <c r="M133" s="508"/>
      <c r="N133" s="174"/>
      <c r="O133" s="312"/>
      <c r="P133" s="376"/>
      <c r="Q133" s="403"/>
      <c r="R133" s="176"/>
      <c r="S133" s="177"/>
      <c r="T133" s="178"/>
      <c r="U133" s="177"/>
      <c r="V133" s="175"/>
      <c r="W133" s="197"/>
      <c r="X133" s="197"/>
      <c r="Y133" s="348"/>
      <c r="Z133" s="348"/>
      <c r="AA133" s="197"/>
      <c r="AB133" s="197"/>
      <c r="AC133" s="508"/>
      <c r="AD133" s="174"/>
      <c r="AE133" s="312"/>
      <c r="AF133" s="376"/>
      <c r="AG133" s="403"/>
      <c r="AH133" s="176"/>
      <c r="AI133" s="177"/>
      <c r="AJ133" s="178"/>
      <c r="AK133" s="177"/>
      <c r="AL133" s="175"/>
      <c r="AM133" s="197"/>
      <c r="AN133" s="197"/>
      <c r="AO133" s="348"/>
      <c r="AP133" s="348"/>
      <c r="AQ133" s="197"/>
      <c r="AR133" s="197"/>
      <c r="AS133" s="508"/>
      <c r="AT133" s="172"/>
      <c r="AU133" s="310"/>
      <c r="AV133" s="376"/>
    </row>
    <row r="134" spans="2:48">
      <c r="B134" s="176"/>
      <c r="C134" s="177"/>
      <c r="D134" s="178"/>
      <c r="E134" s="177"/>
      <c r="F134" s="190"/>
      <c r="G134" s="197"/>
      <c r="H134" s="196"/>
      <c r="I134" s="196"/>
      <c r="J134" s="196"/>
      <c r="K134" s="196"/>
      <c r="L134" s="405"/>
      <c r="M134" s="508"/>
      <c r="N134" s="174"/>
      <c r="O134" s="312"/>
      <c r="P134" s="376"/>
      <c r="Q134" s="403"/>
      <c r="R134" s="176"/>
      <c r="S134" s="177"/>
      <c r="T134" s="178"/>
      <c r="U134" s="177"/>
      <c r="V134" s="175"/>
      <c r="W134" s="197"/>
      <c r="X134" s="197"/>
      <c r="Y134" s="348"/>
      <c r="Z134" s="348"/>
      <c r="AA134" s="197"/>
      <c r="AB134" s="197"/>
      <c r="AC134" s="508"/>
      <c r="AD134" s="174"/>
      <c r="AE134" s="312"/>
      <c r="AF134" s="376"/>
      <c r="AG134" s="403"/>
      <c r="AH134" s="176"/>
      <c r="AI134" s="177"/>
      <c r="AJ134" s="178"/>
      <c r="AK134" s="177"/>
      <c r="AL134" s="175"/>
      <c r="AM134" s="197"/>
      <c r="AN134" s="197"/>
      <c r="AO134" s="348"/>
      <c r="AP134" s="348"/>
      <c r="AQ134" s="197"/>
      <c r="AR134" s="197"/>
      <c r="AS134" s="508"/>
      <c r="AT134" s="172"/>
      <c r="AU134" s="310"/>
      <c r="AV134" s="376"/>
    </row>
    <row r="135" spans="2:48">
      <c r="B135" s="176"/>
      <c r="C135" s="177"/>
      <c r="D135" s="178"/>
      <c r="E135" s="177"/>
      <c r="F135" s="190"/>
      <c r="G135" s="197"/>
      <c r="H135" s="196"/>
      <c r="I135" s="196"/>
      <c r="J135" s="196"/>
      <c r="K135" s="196"/>
      <c r="L135" s="405"/>
      <c r="M135" s="508"/>
      <c r="N135" s="174"/>
      <c r="O135" s="312"/>
      <c r="P135" s="376"/>
      <c r="Q135" s="403"/>
      <c r="R135" s="176"/>
      <c r="S135" s="177"/>
      <c r="T135" s="178"/>
      <c r="U135" s="177"/>
      <c r="V135" s="175"/>
      <c r="W135" s="197"/>
      <c r="X135" s="197"/>
      <c r="Y135" s="348"/>
      <c r="Z135" s="348"/>
      <c r="AA135" s="197"/>
      <c r="AB135" s="197"/>
      <c r="AC135" s="508"/>
      <c r="AD135" s="174"/>
      <c r="AE135" s="312"/>
      <c r="AF135" s="376"/>
      <c r="AG135" s="403"/>
      <c r="AH135" s="176"/>
      <c r="AI135" s="177"/>
      <c r="AJ135" s="178"/>
      <c r="AK135" s="177"/>
      <c r="AL135" s="175"/>
      <c r="AM135" s="197"/>
      <c r="AN135" s="197"/>
      <c r="AO135" s="348"/>
      <c r="AP135" s="348"/>
      <c r="AQ135" s="197"/>
      <c r="AR135" s="197"/>
      <c r="AS135" s="508"/>
      <c r="AT135" s="172"/>
      <c r="AU135" s="310"/>
      <c r="AV135" s="376"/>
    </row>
    <row r="136" spans="2:48">
      <c r="B136" s="176"/>
      <c r="C136" s="177"/>
      <c r="D136" s="178"/>
      <c r="E136" s="177"/>
      <c r="F136" s="190"/>
      <c r="G136" s="197"/>
      <c r="H136" s="196"/>
      <c r="I136" s="196"/>
      <c r="J136" s="196"/>
      <c r="K136" s="196"/>
      <c r="L136" s="405"/>
      <c r="M136" s="508"/>
      <c r="N136" s="174"/>
      <c r="O136" s="312"/>
      <c r="P136" s="376"/>
      <c r="Q136" s="403"/>
      <c r="R136" s="176"/>
      <c r="S136" s="177"/>
      <c r="T136" s="178"/>
      <c r="U136" s="177"/>
      <c r="V136" s="175"/>
      <c r="W136" s="197"/>
      <c r="X136" s="197"/>
      <c r="Y136" s="348"/>
      <c r="Z136" s="348"/>
      <c r="AA136" s="197"/>
      <c r="AB136" s="197"/>
      <c r="AC136" s="508"/>
      <c r="AD136" s="174"/>
      <c r="AE136" s="312"/>
      <c r="AF136" s="376"/>
      <c r="AG136" s="403"/>
      <c r="AH136" s="176"/>
      <c r="AI136" s="177"/>
      <c r="AJ136" s="178"/>
      <c r="AK136" s="177"/>
      <c r="AL136" s="175"/>
      <c r="AM136" s="197"/>
      <c r="AN136" s="197"/>
      <c r="AO136" s="348"/>
      <c r="AP136" s="348"/>
      <c r="AQ136" s="197"/>
      <c r="AR136" s="197"/>
      <c r="AS136" s="508"/>
      <c r="AT136" s="172"/>
      <c r="AU136" s="310"/>
      <c r="AV136" s="376"/>
    </row>
    <row r="137" spans="2:48">
      <c r="B137" s="176"/>
      <c r="C137" s="177"/>
      <c r="D137" s="178"/>
      <c r="E137" s="177"/>
      <c r="F137" s="190"/>
      <c r="G137" s="197"/>
      <c r="H137" s="196"/>
      <c r="I137" s="196"/>
      <c r="J137" s="196"/>
      <c r="K137" s="196"/>
      <c r="L137" s="405"/>
      <c r="M137" s="508"/>
      <c r="N137" s="174"/>
      <c r="O137" s="312"/>
      <c r="P137" s="376"/>
      <c r="Q137" s="403"/>
      <c r="R137" s="176"/>
      <c r="S137" s="177"/>
      <c r="T137" s="178"/>
      <c r="U137" s="177"/>
      <c r="V137" s="175"/>
      <c r="W137" s="197"/>
      <c r="X137" s="197"/>
      <c r="Y137" s="348"/>
      <c r="Z137" s="348"/>
      <c r="AA137" s="197"/>
      <c r="AB137" s="197"/>
      <c r="AC137" s="508"/>
      <c r="AD137" s="174"/>
      <c r="AE137" s="312"/>
      <c r="AF137" s="376"/>
      <c r="AG137" s="403"/>
      <c r="AH137" s="176"/>
      <c r="AI137" s="177"/>
      <c r="AJ137" s="178"/>
      <c r="AK137" s="177"/>
      <c r="AL137" s="175"/>
      <c r="AM137" s="197"/>
      <c r="AN137" s="197"/>
      <c r="AO137" s="348"/>
      <c r="AP137" s="348"/>
      <c r="AQ137" s="197"/>
      <c r="AR137" s="197"/>
      <c r="AS137" s="508"/>
      <c r="AT137" s="172"/>
      <c r="AU137" s="310"/>
      <c r="AV137" s="376"/>
    </row>
    <row r="138" spans="2:48">
      <c r="B138" s="176"/>
      <c r="C138" s="177"/>
      <c r="D138" s="178"/>
      <c r="E138" s="177"/>
      <c r="F138" s="190"/>
      <c r="G138" s="197"/>
      <c r="H138" s="196"/>
      <c r="I138" s="196"/>
      <c r="J138" s="196"/>
      <c r="K138" s="196"/>
      <c r="L138" s="405"/>
      <c r="M138" s="508"/>
      <c r="N138" s="174"/>
      <c r="O138" s="312"/>
      <c r="P138" s="376"/>
      <c r="Q138" s="403"/>
      <c r="R138" s="176"/>
      <c r="S138" s="177"/>
      <c r="T138" s="178"/>
      <c r="U138" s="177"/>
      <c r="V138" s="175"/>
      <c r="W138" s="197"/>
      <c r="X138" s="197"/>
      <c r="Y138" s="348"/>
      <c r="Z138" s="348"/>
      <c r="AA138" s="197"/>
      <c r="AB138" s="197"/>
      <c r="AC138" s="508"/>
      <c r="AD138" s="174"/>
      <c r="AE138" s="312"/>
      <c r="AF138" s="376"/>
      <c r="AG138" s="403"/>
      <c r="AH138" s="176"/>
      <c r="AI138" s="177"/>
      <c r="AJ138" s="178"/>
      <c r="AK138" s="177"/>
      <c r="AL138" s="175"/>
      <c r="AM138" s="197"/>
      <c r="AN138" s="197"/>
      <c r="AO138" s="348"/>
      <c r="AP138" s="348"/>
      <c r="AQ138" s="197"/>
      <c r="AR138" s="197"/>
      <c r="AS138" s="508"/>
      <c r="AT138" s="172"/>
      <c r="AU138" s="310"/>
      <c r="AV138" s="376"/>
    </row>
    <row r="139" spans="2:48">
      <c r="B139" s="176"/>
      <c r="C139" s="177"/>
      <c r="D139" s="178"/>
      <c r="E139" s="177"/>
      <c r="F139" s="190"/>
      <c r="G139" s="197"/>
      <c r="H139" s="196"/>
      <c r="I139" s="196"/>
      <c r="J139" s="196"/>
      <c r="K139" s="196"/>
      <c r="L139" s="405"/>
      <c r="M139" s="508"/>
      <c r="N139" s="174"/>
      <c r="O139" s="312"/>
      <c r="P139" s="376"/>
      <c r="Q139" s="403"/>
      <c r="R139" s="176"/>
      <c r="S139" s="177"/>
      <c r="T139" s="178"/>
      <c r="U139" s="177"/>
      <c r="V139" s="175"/>
      <c r="W139" s="197"/>
      <c r="X139" s="197"/>
      <c r="Y139" s="348"/>
      <c r="Z139" s="348"/>
      <c r="AA139" s="197"/>
      <c r="AB139" s="197"/>
      <c r="AC139" s="508"/>
      <c r="AD139" s="174"/>
      <c r="AE139" s="312"/>
      <c r="AF139" s="376"/>
      <c r="AG139" s="403"/>
      <c r="AH139" s="176"/>
      <c r="AI139" s="177"/>
      <c r="AJ139" s="178"/>
      <c r="AK139" s="177"/>
      <c r="AL139" s="175"/>
      <c r="AM139" s="197"/>
      <c r="AN139" s="197"/>
      <c r="AO139" s="348"/>
      <c r="AP139" s="348"/>
      <c r="AQ139" s="197"/>
      <c r="AR139" s="197"/>
      <c r="AS139" s="508"/>
      <c r="AT139" s="172"/>
      <c r="AU139" s="310"/>
      <c r="AV139" s="376"/>
    </row>
    <row r="140" spans="2:48">
      <c r="B140" s="176"/>
      <c r="C140" s="177"/>
      <c r="D140" s="178"/>
      <c r="E140" s="177"/>
      <c r="F140" s="190"/>
      <c r="G140" s="197"/>
      <c r="H140" s="196"/>
      <c r="I140" s="196"/>
      <c r="J140" s="196"/>
      <c r="K140" s="196"/>
      <c r="L140" s="405"/>
      <c r="M140" s="508"/>
      <c r="N140" s="174"/>
      <c r="O140" s="312"/>
      <c r="P140" s="376"/>
      <c r="Q140" s="403"/>
      <c r="R140" s="176"/>
      <c r="S140" s="177"/>
      <c r="T140" s="178"/>
      <c r="U140" s="177"/>
      <c r="V140" s="175"/>
      <c r="W140" s="197"/>
      <c r="X140" s="197"/>
      <c r="Y140" s="348"/>
      <c r="Z140" s="348"/>
      <c r="AA140" s="197"/>
      <c r="AB140" s="197"/>
      <c r="AC140" s="508"/>
      <c r="AD140" s="174"/>
      <c r="AE140" s="312"/>
      <c r="AF140" s="376"/>
      <c r="AG140" s="403"/>
      <c r="AH140" s="176"/>
      <c r="AI140" s="177"/>
      <c r="AJ140" s="178"/>
      <c r="AK140" s="177"/>
      <c r="AL140" s="175"/>
      <c r="AM140" s="197"/>
      <c r="AN140" s="197"/>
      <c r="AO140" s="348"/>
      <c r="AP140" s="348"/>
      <c r="AQ140" s="197"/>
      <c r="AR140" s="197"/>
      <c r="AS140" s="508"/>
      <c r="AT140" s="172"/>
      <c r="AU140" s="310"/>
      <c r="AV140" s="376"/>
    </row>
    <row r="141" spans="2:48">
      <c r="B141" s="176"/>
      <c r="C141" s="177"/>
      <c r="D141" s="178"/>
      <c r="E141" s="177"/>
      <c r="F141" s="190"/>
      <c r="G141" s="197"/>
      <c r="H141" s="196"/>
      <c r="I141" s="196"/>
      <c r="J141" s="196"/>
      <c r="K141" s="196"/>
      <c r="L141" s="405"/>
      <c r="M141" s="508"/>
      <c r="N141" s="174"/>
      <c r="O141" s="312"/>
      <c r="P141" s="376"/>
      <c r="Q141" s="403"/>
      <c r="R141" s="176"/>
      <c r="S141" s="177"/>
      <c r="T141" s="178"/>
      <c r="U141" s="177"/>
      <c r="V141" s="175"/>
      <c r="W141" s="197"/>
      <c r="X141" s="197"/>
      <c r="Y141" s="348"/>
      <c r="Z141" s="348"/>
      <c r="AA141" s="197"/>
      <c r="AB141" s="197"/>
      <c r="AC141" s="508"/>
      <c r="AD141" s="174"/>
      <c r="AE141" s="312"/>
      <c r="AF141" s="376"/>
      <c r="AG141" s="403"/>
      <c r="AH141" s="176"/>
      <c r="AI141" s="177"/>
      <c r="AJ141" s="178"/>
      <c r="AK141" s="177"/>
      <c r="AL141" s="175"/>
      <c r="AM141" s="197"/>
      <c r="AN141" s="197"/>
      <c r="AO141" s="348"/>
      <c r="AP141" s="348"/>
      <c r="AQ141" s="197"/>
      <c r="AR141" s="197"/>
      <c r="AS141" s="508"/>
      <c r="AT141" s="172"/>
      <c r="AU141" s="310"/>
      <c r="AV141" s="376"/>
    </row>
    <row r="142" spans="2:48">
      <c r="B142" s="176"/>
      <c r="C142" s="177"/>
      <c r="D142" s="178"/>
      <c r="E142" s="177"/>
      <c r="F142" s="190"/>
      <c r="G142" s="197"/>
      <c r="H142" s="196"/>
      <c r="I142" s="196"/>
      <c r="J142" s="196"/>
      <c r="K142" s="196"/>
      <c r="L142" s="405"/>
      <c r="M142" s="508"/>
      <c r="N142" s="174"/>
      <c r="O142" s="312"/>
      <c r="P142" s="376"/>
      <c r="Q142" s="403"/>
      <c r="R142" s="176"/>
      <c r="S142" s="177"/>
      <c r="T142" s="178"/>
      <c r="U142" s="177"/>
      <c r="V142" s="175"/>
      <c r="W142" s="197"/>
      <c r="X142" s="197"/>
      <c r="Y142" s="348"/>
      <c r="Z142" s="348"/>
      <c r="AA142" s="197"/>
      <c r="AB142" s="197"/>
      <c r="AC142" s="508"/>
      <c r="AD142" s="174"/>
      <c r="AE142" s="312"/>
      <c r="AF142" s="376"/>
      <c r="AG142" s="403"/>
      <c r="AH142" s="176"/>
      <c r="AI142" s="177"/>
      <c r="AJ142" s="178"/>
      <c r="AK142" s="177"/>
      <c r="AL142" s="175"/>
      <c r="AM142" s="197"/>
      <c r="AN142" s="197"/>
      <c r="AO142" s="348"/>
      <c r="AP142" s="348"/>
      <c r="AQ142" s="197"/>
      <c r="AR142" s="197"/>
      <c r="AS142" s="508"/>
      <c r="AT142" s="172"/>
      <c r="AU142" s="310"/>
      <c r="AV142" s="376"/>
    </row>
    <row r="143" spans="2:48">
      <c r="B143" s="176"/>
      <c r="C143" s="177"/>
      <c r="D143" s="178"/>
      <c r="E143" s="177"/>
      <c r="F143" s="190"/>
      <c r="G143" s="197"/>
      <c r="H143" s="196"/>
      <c r="I143" s="196"/>
      <c r="J143" s="196"/>
      <c r="K143" s="196"/>
      <c r="L143" s="405"/>
      <c r="M143" s="508"/>
      <c r="N143" s="174"/>
      <c r="O143" s="312"/>
      <c r="P143" s="376"/>
      <c r="Q143" s="403"/>
      <c r="R143" s="176"/>
      <c r="S143" s="177"/>
      <c r="T143" s="178"/>
      <c r="U143" s="177"/>
      <c r="V143" s="175"/>
      <c r="W143" s="197"/>
      <c r="X143" s="197"/>
      <c r="Y143" s="348"/>
      <c r="Z143" s="348"/>
      <c r="AA143" s="197"/>
      <c r="AB143" s="197"/>
      <c r="AC143" s="508"/>
      <c r="AD143" s="174"/>
      <c r="AE143" s="312"/>
      <c r="AF143" s="376"/>
      <c r="AG143" s="403"/>
      <c r="AH143" s="176"/>
      <c r="AI143" s="177"/>
      <c r="AJ143" s="178"/>
      <c r="AK143" s="177"/>
      <c r="AL143" s="175"/>
      <c r="AM143" s="197"/>
      <c r="AN143" s="197"/>
      <c r="AO143" s="348"/>
      <c r="AP143" s="348"/>
      <c r="AQ143" s="197"/>
      <c r="AR143" s="197"/>
      <c r="AS143" s="508"/>
      <c r="AT143" s="172"/>
      <c r="AU143" s="310"/>
      <c r="AV143" s="376"/>
    </row>
    <row r="144" spans="2:48">
      <c r="B144" s="176"/>
      <c r="C144" s="177"/>
      <c r="D144" s="178"/>
      <c r="E144" s="177"/>
      <c r="F144" s="190"/>
      <c r="G144" s="197"/>
      <c r="H144" s="196"/>
      <c r="I144" s="196"/>
      <c r="J144" s="196"/>
      <c r="K144" s="196"/>
      <c r="L144" s="405"/>
      <c r="M144" s="508"/>
      <c r="N144" s="174"/>
      <c r="O144" s="312"/>
      <c r="P144" s="376"/>
      <c r="Q144" s="403"/>
      <c r="R144" s="176"/>
      <c r="S144" s="177"/>
      <c r="T144" s="178"/>
      <c r="U144" s="177"/>
      <c r="V144" s="175"/>
      <c r="W144" s="197"/>
      <c r="X144" s="197"/>
      <c r="Y144" s="348"/>
      <c r="Z144" s="348"/>
      <c r="AA144" s="197"/>
      <c r="AB144" s="197"/>
      <c r="AC144" s="508"/>
      <c r="AD144" s="174"/>
      <c r="AE144" s="312"/>
      <c r="AF144" s="376"/>
      <c r="AG144" s="403"/>
      <c r="AH144" s="176"/>
      <c r="AI144" s="177"/>
      <c r="AJ144" s="178"/>
      <c r="AK144" s="177"/>
      <c r="AL144" s="175"/>
      <c r="AM144" s="197"/>
      <c r="AN144" s="197"/>
      <c r="AO144" s="348"/>
      <c r="AP144" s="348"/>
      <c r="AQ144" s="197"/>
      <c r="AR144" s="197"/>
      <c r="AS144" s="508"/>
      <c r="AT144" s="172"/>
      <c r="AU144" s="310"/>
      <c r="AV144" s="376"/>
    </row>
    <row r="145" spans="1:48">
      <c r="B145" s="176"/>
      <c r="C145" s="177"/>
      <c r="D145" s="178"/>
      <c r="E145" s="177"/>
      <c r="F145" s="190"/>
      <c r="G145" s="197"/>
      <c r="H145" s="196"/>
      <c r="I145" s="196"/>
      <c r="J145" s="196"/>
      <c r="K145" s="196"/>
      <c r="L145" s="405"/>
      <c r="M145" s="508"/>
      <c r="N145" s="174"/>
      <c r="O145" s="312"/>
      <c r="P145" s="376"/>
      <c r="Q145" s="403"/>
      <c r="R145" s="176"/>
      <c r="S145" s="177"/>
      <c r="T145" s="178"/>
      <c r="U145" s="177"/>
      <c r="V145" s="175"/>
      <c r="W145" s="197"/>
      <c r="X145" s="197"/>
      <c r="Y145" s="348"/>
      <c r="Z145" s="348"/>
      <c r="AA145" s="197"/>
      <c r="AB145" s="197"/>
      <c r="AC145" s="508"/>
      <c r="AD145" s="174"/>
      <c r="AE145" s="312"/>
      <c r="AF145" s="376"/>
      <c r="AG145" s="403"/>
      <c r="AH145" s="176"/>
      <c r="AI145" s="177"/>
      <c r="AJ145" s="178"/>
      <c r="AK145" s="177"/>
      <c r="AL145" s="175"/>
      <c r="AM145" s="197"/>
      <c r="AN145" s="197"/>
      <c r="AO145" s="348"/>
      <c r="AP145" s="348"/>
      <c r="AQ145" s="197"/>
      <c r="AR145" s="197"/>
      <c r="AS145" s="508"/>
      <c r="AT145" s="172"/>
      <c r="AU145" s="310"/>
      <c r="AV145" s="376"/>
    </row>
    <row r="146" spans="1:48">
      <c r="B146" s="176"/>
      <c r="C146" s="177"/>
      <c r="D146" s="178"/>
      <c r="E146" s="177"/>
      <c r="F146" s="190"/>
      <c r="G146" s="197"/>
      <c r="H146" s="196"/>
      <c r="I146" s="196"/>
      <c r="J146" s="196"/>
      <c r="K146" s="196"/>
      <c r="L146" s="405"/>
      <c r="M146" s="508"/>
      <c r="N146" s="174"/>
      <c r="O146" s="312"/>
      <c r="P146" s="376"/>
      <c r="Q146" s="403"/>
      <c r="R146" s="176"/>
      <c r="S146" s="177"/>
      <c r="T146" s="178"/>
      <c r="U146" s="177"/>
      <c r="V146" s="175"/>
      <c r="W146" s="197"/>
      <c r="X146" s="197"/>
      <c r="Y146" s="348"/>
      <c r="Z146" s="348"/>
      <c r="AA146" s="197"/>
      <c r="AB146" s="197"/>
      <c r="AC146" s="508"/>
      <c r="AD146" s="174"/>
      <c r="AE146" s="312"/>
      <c r="AF146" s="376"/>
      <c r="AG146" s="403"/>
      <c r="AH146" s="176"/>
      <c r="AI146" s="177"/>
      <c r="AJ146" s="178"/>
      <c r="AK146" s="177"/>
      <c r="AL146" s="175"/>
      <c r="AM146" s="197"/>
      <c r="AN146" s="197"/>
      <c r="AO146" s="348"/>
      <c r="AP146" s="348"/>
      <c r="AQ146" s="197"/>
      <c r="AR146" s="197"/>
      <c r="AS146" s="508"/>
      <c r="AT146" s="172"/>
      <c r="AU146" s="310"/>
      <c r="AV146" s="376"/>
    </row>
    <row r="147" spans="1:48">
      <c r="B147" s="176"/>
      <c r="C147" s="177"/>
      <c r="D147" s="178"/>
      <c r="E147" s="177"/>
      <c r="F147" s="190"/>
      <c r="G147" s="197"/>
      <c r="H147" s="196"/>
      <c r="I147" s="196"/>
      <c r="J147" s="196"/>
      <c r="K147" s="196"/>
      <c r="L147" s="405"/>
      <c r="M147" s="508"/>
      <c r="N147" s="174"/>
      <c r="O147" s="312"/>
      <c r="P147" s="376"/>
      <c r="Q147" s="403"/>
      <c r="R147" s="176"/>
      <c r="S147" s="177"/>
      <c r="T147" s="178"/>
      <c r="U147" s="177"/>
      <c r="V147" s="175"/>
      <c r="W147" s="197"/>
      <c r="X147" s="197"/>
      <c r="Y147" s="348"/>
      <c r="Z147" s="348"/>
      <c r="AA147" s="197"/>
      <c r="AB147" s="197"/>
      <c r="AC147" s="508"/>
      <c r="AD147" s="174"/>
      <c r="AE147" s="312"/>
      <c r="AF147" s="376"/>
      <c r="AG147" s="403"/>
      <c r="AH147" s="176"/>
      <c r="AI147" s="177"/>
      <c r="AJ147" s="178"/>
      <c r="AK147" s="177"/>
      <c r="AL147" s="175"/>
      <c r="AM147" s="197"/>
      <c r="AN147" s="197"/>
      <c r="AO147" s="348"/>
      <c r="AP147" s="348"/>
      <c r="AQ147" s="197"/>
      <c r="AR147" s="197"/>
      <c r="AS147" s="508"/>
      <c r="AT147" s="172"/>
      <c r="AU147" s="310"/>
      <c r="AV147" s="376"/>
    </row>
    <row r="148" spans="1:48">
      <c r="B148" s="176"/>
      <c r="C148" s="177"/>
      <c r="D148" s="178"/>
      <c r="E148" s="177"/>
      <c r="F148" s="190"/>
      <c r="G148" s="197"/>
      <c r="H148" s="196"/>
      <c r="I148" s="196"/>
      <c r="J148" s="196"/>
      <c r="K148" s="196"/>
      <c r="L148" s="405"/>
      <c r="M148" s="508"/>
      <c r="N148" s="174"/>
      <c r="O148" s="312"/>
      <c r="P148" s="376"/>
      <c r="Q148" s="403"/>
      <c r="R148" s="176"/>
      <c r="S148" s="177"/>
      <c r="T148" s="178"/>
      <c r="U148" s="177"/>
      <c r="V148" s="175"/>
      <c r="W148" s="197"/>
      <c r="X148" s="197"/>
      <c r="Y148" s="348"/>
      <c r="Z148" s="348"/>
      <c r="AA148" s="197"/>
      <c r="AB148" s="197"/>
      <c r="AC148" s="508"/>
      <c r="AD148" s="174"/>
      <c r="AE148" s="312"/>
      <c r="AF148" s="376"/>
      <c r="AG148" s="403"/>
      <c r="AH148" s="176"/>
      <c r="AI148" s="177"/>
      <c r="AJ148" s="178"/>
      <c r="AK148" s="177"/>
      <c r="AL148" s="175"/>
      <c r="AM148" s="197"/>
      <c r="AN148" s="197"/>
      <c r="AO148" s="348"/>
      <c r="AP148" s="348"/>
      <c r="AQ148" s="197"/>
      <c r="AR148" s="197"/>
      <c r="AS148" s="508"/>
      <c r="AT148" s="172"/>
      <c r="AU148" s="310"/>
      <c r="AV148" s="376"/>
    </row>
    <row r="149" spans="1:48">
      <c r="B149" s="176"/>
      <c r="C149" s="177"/>
      <c r="D149" s="178"/>
      <c r="E149" s="177"/>
      <c r="F149" s="190"/>
      <c r="G149" s="197"/>
      <c r="H149" s="196"/>
      <c r="I149" s="196"/>
      <c r="J149" s="196"/>
      <c r="K149" s="196"/>
      <c r="L149" s="405"/>
      <c r="M149" s="508"/>
      <c r="N149" s="174"/>
      <c r="O149" s="312"/>
      <c r="P149" s="376"/>
      <c r="Q149" s="403"/>
      <c r="R149" s="176"/>
      <c r="S149" s="177"/>
      <c r="T149" s="178"/>
      <c r="U149" s="177"/>
      <c r="V149" s="175"/>
      <c r="W149" s="197"/>
      <c r="X149" s="197"/>
      <c r="Y149" s="348"/>
      <c r="Z149" s="348"/>
      <c r="AA149" s="197"/>
      <c r="AB149" s="197"/>
      <c r="AC149" s="508"/>
      <c r="AD149" s="174"/>
      <c r="AE149" s="312"/>
      <c r="AF149" s="376"/>
      <c r="AG149" s="403"/>
      <c r="AH149" s="176"/>
      <c r="AI149" s="177"/>
      <c r="AJ149" s="178"/>
      <c r="AK149" s="177"/>
      <c r="AL149" s="175"/>
      <c r="AM149" s="197"/>
      <c r="AN149" s="197"/>
      <c r="AO149" s="348"/>
      <c r="AP149" s="348"/>
      <c r="AQ149" s="197"/>
      <c r="AR149" s="197"/>
      <c r="AS149" s="508"/>
      <c r="AT149" s="172"/>
      <c r="AU149" s="310"/>
      <c r="AV149" s="376"/>
    </row>
    <row r="150" spans="1:48">
      <c r="B150" s="176"/>
      <c r="C150" s="177"/>
      <c r="D150" s="178"/>
      <c r="E150" s="177"/>
      <c r="F150" s="190"/>
      <c r="G150" s="197"/>
      <c r="H150" s="196"/>
      <c r="I150" s="196"/>
      <c r="J150" s="196"/>
      <c r="K150" s="196"/>
      <c r="L150" s="405"/>
      <c r="M150" s="508"/>
      <c r="N150" s="174"/>
      <c r="O150" s="312"/>
      <c r="P150" s="376"/>
      <c r="Q150" s="403"/>
      <c r="R150" s="176"/>
      <c r="S150" s="177"/>
      <c r="T150" s="178"/>
      <c r="U150" s="177"/>
      <c r="V150" s="175"/>
      <c r="W150" s="197"/>
      <c r="X150" s="197"/>
      <c r="Y150" s="348"/>
      <c r="Z150" s="348"/>
      <c r="AA150" s="197"/>
      <c r="AB150" s="197"/>
      <c r="AC150" s="508"/>
      <c r="AD150" s="174"/>
      <c r="AE150" s="312"/>
      <c r="AF150" s="376"/>
      <c r="AG150" s="403"/>
      <c r="AH150" s="176"/>
      <c r="AI150" s="177"/>
      <c r="AJ150" s="178"/>
      <c r="AK150" s="177"/>
      <c r="AL150" s="175"/>
      <c r="AM150" s="197"/>
      <c r="AN150" s="197"/>
      <c r="AO150" s="348"/>
      <c r="AP150" s="348"/>
      <c r="AQ150" s="197"/>
      <c r="AR150" s="197"/>
      <c r="AS150" s="508"/>
      <c r="AT150" s="172"/>
      <c r="AU150" s="310"/>
      <c r="AV150" s="376"/>
    </row>
    <row r="151" spans="1:48">
      <c r="B151" s="176"/>
      <c r="C151" s="177"/>
      <c r="D151" s="178"/>
      <c r="E151" s="177"/>
      <c r="F151" s="190"/>
      <c r="G151" s="197"/>
      <c r="H151" s="196"/>
      <c r="I151" s="196"/>
      <c r="J151" s="196"/>
      <c r="K151" s="196"/>
      <c r="L151" s="405"/>
      <c r="M151" s="508"/>
      <c r="N151" s="174"/>
      <c r="O151" s="312"/>
      <c r="P151" s="376"/>
      <c r="Q151" s="403"/>
      <c r="R151" s="176"/>
      <c r="S151" s="177"/>
      <c r="T151" s="178"/>
      <c r="U151" s="177"/>
      <c r="V151" s="175"/>
      <c r="W151" s="197"/>
      <c r="X151" s="197"/>
      <c r="Y151" s="348"/>
      <c r="Z151" s="348"/>
      <c r="AA151" s="197"/>
      <c r="AB151" s="197"/>
      <c r="AC151" s="508"/>
      <c r="AD151" s="174"/>
      <c r="AE151" s="312"/>
      <c r="AF151" s="376"/>
      <c r="AG151" s="403"/>
      <c r="AH151" s="176"/>
      <c r="AI151" s="177"/>
      <c r="AJ151" s="178"/>
      <c r="AK151" s="177"/>
      <c r="AL151" s="175"/>
      <c r="AM151" s="197"/>
      <c r="AN151" s="197"/>
      <c r="AO151" s="348"/>
      <c r="AP151" s="348"/>
      <c r="AQ151" s="197"/>
      <c r="AR151" s="197"/>
      <c r="AS151" s="508"/>
      <c r="AT151" s="172"/>
      <c r="AU151" s="310"/>
      <c r="AV151" s="376"/>
    </row>
    <row r="152" spans="1:48">
      <c r="B152" s="176"/>
      <c r="C152" s="177"/>
      <c r="D152" s="178"/>
      <c r="E152" s="177"/>
      <c r="F152" s="190"/>
      <c r="G152" s="197"/>
      <c r="H152" s="196"/>
      <c r="I152" s="196"/>
      <c r="J152" s="196"/>
      <c r="K152" s="196"/>
      <c r="L152" s="405"/>
      <c r="M152" s="508"/>
      <c r="N152" s="174"/>
      <c r="O152" s="312"/>
      <c r="P152" s="376"/>
      <c r="Q152" s="403"/>
      <c r="R152" s="176"/>
      <c r="S152" s="177"/>
      <c r="T152" s="178"/>
      <c r="U152" s="177"/>
      <c r="V152" s="175"/>
      <c r="W152" s="197"/>
      <c r="X152" s="197"/>
      <c r="Y152" s="348"/>
      <c r="Z152" s="348"/>
      <c r="AA152" s="197"/>
      <c r="AB152" s="197"/>
      <c r="AC152" s="508"/>
      <c r="AD152" s="174"/>
      <c r="AE152" s="312"/>
      <c r="AF152" s="376"/>
      <c r="AG152" s="403"/>
      <c r="AH152" s="176"/>
      <c r="AI152" s="177"/>
      <c r="AJ152" s="178"/>
      <c r="AK152" s="177"/>
      <c r="AL152" s="175"/>
      <c r="AM152" s="197"/>
      <c r="AN152" s="197"/>
      <c r="AO152" s="348"/>
      <c r="AP152" s="348"/>
      <c r="AQ152" s="197"/>
      <c r="AR152" s="197"/>
      <c r="AS152" s="508"/>
      <c r="AT152" s="172"/>
      <c r="AU152" s="310"/>
      <c r="AV152" s="376"/>
    </row>
    <row r="153" spans="1:48">
      <c r="B153" s="176"/>
      <c r="C153" s="177"/>
      <c r="D153" s="178"/>
      <c r="E153" s="177"/>
      <c r="F153" s="190"/>
      <c r="G153" s="197"/>
      <c r="H153" s="196"/>
      <c r="I153" s="196"/>
      <c r="J153" s="196"/>
      <c r="K153" s="196"/>
      <c r="L153" s="405"/>
      <c r="M153" s="508"/>
      <c r="N153" s="174"/>
      <c r="O153" s="312"/>
      <c r="P153" s="376"/>
      <c r="Q153" s="403"/>
      <c r="R153" s="176"/>
      <c r="S153" s="177"/>
      <c r="T153" s="178"/>
      <c r="U153" s="177"/>
      <c r="V153" s="175"/>
      <c r="W153" s="197"/>
      <c r="X153" s="197"/>
      <c r="Y153" s="348"/>
      <c r="Z153" s="348"/>
      <c r="AA153" s="197"/>
      <c r="AB153" s="197"/>
      <c r="AC153" s="508"/>
      <c r="AD153" s="174"/>
      <c r="AE153" s="312"/>
      <c r="AF153" s="376"/>
      <c r="AG153" s="403"/>
      <c r="AH153" s="176"/>
      <c r="AI153" s="177"/>
      <c r="AJ153" s="178"/>
      <c r="AK153" s="177"/>
      <c r="AL153" s="175"/>
      <c r="AM153" s="197"/>
      <c r="AN153" s="197"/>
      <c r="AO153" s="348"/>
      <c r="AP153" s="348"/>
      <c r="AQ153" s="197"/>
      <c r="AR153" s="197"/>
      <c r="AS153" s="508"/>
      <c r="AT153" s="172"/>
      <c r="AU153" s="310"/>
      <c r="AV153" s="376"/>
    </row>
    <row r="154" spans="1:48">
      <c r="B154" s="176"/>
      <c r="C154" s="177"/>
      <c r="D154" s="178"/>
      <c r="E154" s="177"/>
      <c r="F154" s="190"/>
      <c r="G154" s="197"/>
      <c r="H154" s="196"/>
      <c r="I154" s="196"/>
      <c r="J154" s="196"/>
      <c r="K154" s="196"/>
      <c r="L154" s="405"/>
      <c r="M154" s="508"/>
      <c r="N154" s="174"/>
      <c r="O154" s="312"/>
      <c r="P154" s="376"/>
      <c r="Q154" s="403"/>
      <c r="R154" s="176"/>
      <c r="S154" s="177"/>
      <c r="T154" s="178"/>
      <c r="U154" s="177"/>
      <c r="V154" s="175"/>
      <c r="W154" s="197"/>
      <c r="X154" s="197"/>
      <c r="Y154" s="348"/>
      <c r="Z154" s="348"/>
      <c r="AA154" s="197"/>
      <c r="AB154" s="197"/>
      <c r="AC154" s="508"/>
      <c r="AD154" s="174"/>
      <c r="AE154" s="312"/>
      <c r="AF154" s="376"/>
      <c r="AG154" s="403"/>
      <c r="AH154" s="176"/>
      <c r="AI154" s="177"/>
      <c r="AJ154" s="178"/>
      <c r="AK154" s="177"/>
      <c r="AL154" s="175"/>
      <c r="AM154" s="197"/>
      <c r="AN154" s="197"/>
      <c r="AO154" s="348"/>
      <c r="AP154" s="348"/>
      <c r="AQ154" s="197"/>
      <c r="AR154" s="197"/>
      <c r="AS154" s="508"/>
      <c r="AT154" s="172"/>
      <c r="AU154" s="310"/>
      <c r="AV154" s="376"/>
    </row>
    <row r="155" spans="1:48">
      <c r="B155" s="176"/>
      <c r="C155" s="177"/>
      <c r="D155" s="178"/>
      <c r="E155" s="177"/>
      <c r="F155" s="190"/>
      <c r="G155" s="197"/>
      <c r="H155" s="196"/>
      <c r="I155" s="196"/>
      <c r="J155" s="196"/>
      <c r="K155" s="196"/>
      <c r="L155" s="405"/>
      <c r="M155" s="508"/>
      <c r="N155" s="174"/>
      <c r="O155" s="312"/>
      <c r="P155" s="376"/>
      <c r="Q155" s="403"/>
      <c r="R155" s="176"/>
      <c r="S155" s="177"/>
      <c r="T155" s="178"/>
      <c r="U155" s="177"/>
      <c r="V155" s="175"/>
      <c r="W155" s="197"/>
      <c r="X155" s="197"/>
      <c r="Y155" s="348"/>
      <c r="Z155" s="348"/>
      <c r="AA155" s="197"/>
      <c r="AB155" s="197"/>
      <c r="AC155" s="508"/>
      <c r="AD155" s="174"/>
      <c r="AE155" s="312"/>
      <c r="AF155" s="376"/>
      <c r="AG155" s="403"/>
      <c r="AH155" s="176"/>
      <c r="AI155" s="177"/>
      <c r="AJ155" s="178"/>
      <c r="AK155" s="177"/>
      <c r="AL155" s="175"/>
      <c r="AM155" s="197"/>
      <c r="AN155" s="197"/>
      <c r="AO155" s="348"/>
      <c r="AP155" s="348"/>
      <c r="AQ155" s="197"/>
      <c r="AR155" s="197"/>
      <c r="AS155" s="508"/>
      <c r="AT155" s="172"/>
      <c r="AU155" s="310"/>
      <c r="AV155" s="376"/>
    </row>
    <row r="156" spans="1:48">
      <c r="B156" s="176"/>
      <c r="C156" s="177"/>
      <c r="D156" s="178"/>
      <c r="E156" s="177"/>
      <c r="F156" s="190"/>
      <c r="G156" s="197"/>
      <c r="H156" s="196"/>
      <c r="I156" s="196"/>
      <c r="J156" s="196"/>
      <c r="K156" s="196"/>
      <c r="L156" s="405"/>
      <c r="M156" s="508"/>
      <c r="N156" s="174"/>
      <c r="O156" s="312"/>
      <c r="P156" s="376"/>
      <c r="Q156" s="403"/>
      <c r="R156" s="176"/>
      <c r="S156" s="177"/>
      <c r="T156" s="178"/>
      <c r="U156" s="177"/>
      <c r="V156" s="175"/>
      <c r="W156" s="197"/>
      <c r="X156" s="197"/>
      <c r="Y156" s="348"/>
      <c r="Z156" s="348"/>
      <c r="AA156" s="197"/>
      <c r="AB156" s="197"/>
      <c r="AC156" s="508"/>
      <c r="AD156" s="174"/>
      <c r="AE156" s="312"/>
      <c r="AF156" s="376"/>
      <c r="AG156" s="403"/>
      <c r="AH156" s="176"/>
      <c r="AI156" s="177"/>
      <c r="AJ156" s="178"/>
      <c r="AK156" s="177"/>
      <c r="AL156" s="175"/>
      <c r="AM156" s="197"/>
      <c r="AN156" s="197"/>
      <c r="AO156" s="348"/>
      <c r="AP156" s="348"/>
      <c r="AQ156" s="197"/>
      <c r="AR156" s="197"/>
      <c r="AS156" s="508"/>
      <c r="AT156" s="172"/>
      <c r="AU156" s="310"/>
      <c r="AV156" s="376"/>
    </row>
    <row r="157" spans="1:48">
      <c r="B157" s="176"/>
      <c r="C157" s="177"/>
      <c r="D157" s="178"/>
      <c r="E157" s="177"/>
      <c r="F157" s="190"/>
      <c r="G157" s="197"/>
      <c r="H157" s="196"/>
      <c r="I157" s="196"/>
      <c r="J157" s="196"/>
      <c r="K157" s="196"/>
      <c r="L157" s="405"/>
      <c r="M157" s="508"/>
      <c r="N157" s="174"/>
      <c r="O157" s="312"/>
      <c r="P157" s="376"/>
      <c r="Q157" s="403"/>
      <c r="R157" s="176"/>
      <c r="S157" s="177"/>
      <c r="T157" s="178"/>
      <c r="U157" s="177"/>
      <c r="V157" s="175"/>
      <c r="W157" s="197"/>
      <c r="X157" s="197"/>
      <c r="Y157" s="348"/>
      <c r="Z157" s="348"/>
      <c r="AA157" s="197"/>
      <c r="AB157" s="197"/>
      <c r="AC157" s="508"/>
      <c r="AD157" s="174"/>
      <c r="AE157" s="312"/>
      <c r="AF157" s="376"/>
      <c r="AG157" s="403"/>
      <c r="AH157" s="176"/>
      <c r="AI157" s="177"/>
      <c r="AJ157" s="178"/>
      <c r="AK157" s="177"/>
      <c r="AL157" s="175"/>
      <c r="AM157" s="197"/>
      <c r="AN157" s="197"/>
      <c r="AO157" s="348"/>
      <c r="AP157" s="348"/>
      <c r="AQ157" s="197"/>
      <c r="AR157" s="197"/>
      <c r="AS157" s="508"/>
      <c r="AT157" s="172"/>
      <c r="AU157" s="310"/>
      <c r="AV157" s="376"/>
    </row>
    <row r="158" spans="1:48">
      <c r="B158" s="176"/>
      <c r="C158" s="177"/>
      <c r="D158" s="178"/>
      <c r="E158" s="177"/>
      <c r="F158" s="190"/>
      <c r="G158" s="197"/>
      <c r="H158" s="196"/>
      <c r="I158" s="196"/>
      <c r="J158" s="196"/>
      <c r="K158" s="196"/>
      <c r="L158" s="405"/>
      <c r="M158" s="508"/>
      <c r="N158" s="174"/>
      <c r="O158" s="312"/>
      <c r="P158" s="376"/>
      <c r="Q158" s="403"/>
      <c r="R158" s="176"/>
      <c r="S158" s="177"/>
      <c r="T158" s="178"/>
      <c r="U158" s="177"/>
      <c r="V158" s="175"/>
      <c r="W158" s="197"/>
      <c r="X158" s="197"/>
      <c r="Y158" s="348"/>
      <c r="Z158" s="348"/>
      <c r="AA158" s="197"/>
      <c r="AB158" s="197"/>
      <c r="AC158" s="508"/>
      <c r="AD158" s="174"/>
      <c r="AE158" s="312"/>
      <c r="AF158" s="376"/>
      <c r="AG158" s="403"/>
      <c r="AH158" s="176"/>
      <c r="AI158" s="177"/>
      <c r="AJ158" s="178"/>
      <c r="AK158" s="177"/>
      <c r="AL158" s="175"/>
      <c r="AM158" s="197"/>
      <c r="AN158" s="197"/>
      <c r="AO158" s="348"/>
      <c r="AP158" s="348"/>
      <c r="AQ158" s="197"/>
      <c r="AR158" s="197"/>
      <c r="AS158" s="508"/>
      <c r="AT158" s="172"/>
      <c r="AU158" s="310"/>
      <c r="AV158" s="376"/>
    </row>
    <row r="159" spans="1:48">
      <c r="B159" s="176"/>
      <c r="C159" s="177"/>
      <c r="D159" s="178"/>
      <c r="E159" s="177"/>
      <c r="F159" s="190"/>
      <c r="G159" s="197"/>
      <c r="H159" s="196"/>
      <c r="I159" s="196"/>
      <c r="J159" s="196"/>
      <c r="K159" s="196"/>
      <c r="L159" s="405"/>
      <c r="M159" s="508"/>
      <c r="N159" s="174"/>
      <c r="O159" s="312"/>
      <c r="P159" s="376"/>
      <c r="Q159" s="403"/>
      <c r="R159" s="176"/>
      <c r="S159" s="177"/>
      <c r="T159" s="178"/>
      <c r="U159" s="177"/>
      <c r="V159" s="175"/>
      <c r="W159" s="197"/>
      <c r="X159" s="197"/>
      <c r="Y159" s="348"/>
      <c r="Z159" s="348"/>
      <c r="AA159" s="197"/>
      <c r="AB159" s="197"/>
      <c r="AC159" s="508"/>
      <c r="AD159" s="174"/>
      <c r="AE159" s="312"/>
      <c r="AF159" s="376"/>
      <c r="AG159" s="403"/>
      <c r="AH159" s="176"/>
      <c r="AI159" s="177"/>
      <c r="AJ159" s="178"/>
      <c r="AK159" s="177"/>
      <c r="AL159" s="175"/>
      <c r="AM159" s="197"/>
      <c r="AN159" s="197"/>
      <c r="AO159" s="348"/>
      <c r="AP159" s="348"/>
      <c r="AQ159" s="197"/>
      <c r="AR159" s="197"/>
      <c r="AS159" s="508"/>
      <c r="AT159" s="172"/>
      <c r="AU159" s="310"/>
      <c r="AV159" s="376"/>
    </row>
    <row r="160" spans="1:48" ht="12.75" customHeight="1">
      <c r="A160" s="695"/>
      <c r="B160" s="395"/>
      <c r="C160" s="396"/>
      <c r="D160" s="397"/>
      <c r="E160" s="396"/>
      <c r="F160" s="378"/>
      <c r="G160" s="384"/>
      <c r="H160" s="386"/>
      <c r="I160" s="386"/>
      <c r="J160" s="386"/>
      <c r="K160" s="386"/>
      <c r="L160" s="406"/>
      <c r="M160" s="509"/>
      <c r="N160" s="391"/>
      <c r="O160" s="392"/>
      <c r="P160" s="376"/>
      <c r="Q160" s="696"/>
      <c r="R160" s="176"/>
      <c r="S160" s="177"/>
      <c r="T160" s="178"/>
      <c r="U160" s="177"/>
      <c r="V160" s="388"/>
      <c r="W160" s="384"/>
      <c r="X160" s="384"/>
      <c r="Y160" s="390"/>
      <c r="Z160" s="390"/>
      <c r="AA160" s="384"/>
      <c r="AB160" s="384"/>
      <c r="AC160" s="378"/>
      <c r="AD160" s="391"/>
      <c r="AE160" s="392"/>
      <c r="AF160" s="376"/>
      <c r="AG160" s="696"/>
      <c r="AH160" s="176"/>
      <c r="AI160" s="177"/>
      <c r="AJ160" s="178"/>
      <c r="AK160" s="177"/>
      <c r="AL160" s="388"/>
      <c r="AM160" s="384"/>
      <c r="AN160" s="384"/>
      <c r="AO160" s="390"/>
      <c r="AP160" s="390"/>
      <c r="AQ160" s="384"/>
      <c r="AR160" s="384"/>
      <c r="AS160" s="378"/>
      <c r="AT160" s="379"/>
      <c r="AU160" s="380"/>
      <c r="AV160" s="376"/>
    </row>
    <row r="161" spans="1:48">
      <c r="A161" s="695"/>
      <c r="B161" s="395"/>
      <c r="C161" s="396"/>
      <c r="D161" s="397"/>
      <c r="E161" s="396"/>
      <c r="F161" s="378"/>
      <c r="G161" s="384"/>
      <c r="H161" s="386"/>
      <c r="I161" s="386"/>
      <c r="J161" s="386"/>
      <c r="K161" s="386"/>
      <c r="L161" s="406"/>
      <c r="M161" s="509"/>
      <c r="N161" s="391"/>
      <c r="O161" s="392"/>
      <c r="P161" s="376"/>
      <c r="Q161" s="696"/>
      <c r="R161" s="176"/>
      <c r="S161" s="177"/>
      <c r="T161" s="178"/>
      <c r="U161" s="177"/>
      <c r="V161" s="388"/>
      <c r="W161" s="384"/>
      <c r="X161" s="384"/>
      <c r="Y161" s="390"/>
      <c r="Z161" s="390"/>
      <c r="AA161" s="384"/>
      <c r="AB161" s="384"/>
      <c r="AC161" s="378"/>
      <c r="AD161" s="391"/>
      <c r="AE161" s="392"/>
      <c r="AF161" s="376"/>
      <c r="AG161" s="696"/>
      <c r="AH161" s="176"/>
      <c r="AI161" s="177"/>
      <c r="AJ161" s="178"/>
      <c r="AK161" s="177"/>
      <c r="AL161" s="388"/>
      <c r="AM161" s="384"/>
      <c r="AN161" s="384"/>
      <c r="AO161" s="390"/>
      <c r="AP161" s="390"/>
      <c r="AQ161" s="384"/>
      <c r="AR161" s="384"/>
      <c r="AS161" s="378"/>
      <c r="AT161" s="379"/>
      <c r="AU161" s="380"/>
      <c r="AV161" s="376"/>
    </row>
    <row r="162" spans="1:48">
      <c r="A162" s="695"/>
      <c r="B162" s="395"/>
      <c r="C162" s="396"/>
      <c r="D162" s="397"/>
      <c r="E162" s="396"/>
      <c r="F162" s="378"/>
      <c r="G162" s="384"/>
      <c r="H162" s="386"/>
      <c r="I162" s="386"/>
      <c r="J162" s="386"/>
      <c r="K162" s="386"/>
      <c r="L162" s="406"/>
      <c r="M162" s="509"/>
      <c r="N162" s="391"/>
      <c r="O162" s="392"/>
      <c r="P162" s="376"/>
      <c r="Q162" s="696"/>
      <c r="R162" s="176"/>
      <c r="S162" s="177"/>
      <c r="T162" s="178"/>
      <c r="U162" s="177"/>
      <c r="V162" s="388"/>
      <c r="W162" s="384"/>
      <c r="X162" s="384"/>
      <c r="Y162" s="390"/>
      <c r="Z162" s="390"/>
      <c r="AA162" s="384"/>
      <c r="AB162" s="384"/>
      <c r="AC162" s="378"/>
      <c r="AD162" s="391"/>
      <c r="AE162" s="392"/>
      <c r="AF162" s="376"/>
      <c r="AG162" s="696"/>
      <c r="AH162" s="176"/>
      <c r="AI162" s="177"/>
      <c r="AJ162" s="178"/>
      <c r="AK162" s="177"/>
      <c r="AL162" s="388"/>
      <c r="AM162" s="384"/>
      <c r="AN162" s="384"/>
      <c r="AO162" s="390"/>
      <c r="AP162" s="390"/>
      <c r="AQ162" s="384"/>
      <c r="AR162" s="384"/>
      <c r="AS162" s="378"/>
      <c r="AT162" s="379"/>
      <c r="AU162" s="380"/>
      <c r="AV162" s="376"/>
    </row>
    <row r="163" spans="1:48">
      <c r="A163" s="695"/>
      <c r="B163" s="395"/>
      <c r="C163" s="396"/>
      <c r="D163" s="397"/>
      <c r="E163" s="396"/>
      <c r="F163" s="378"/>
      <c r="G163" s="384"/>
      <c r="H163" s="386"/>
      <c r="I163" s="386"/>
      <c r="J163" s="386"/>
      <c r="K163" s="386"/>
      <c r="L163" s="406"/>
      <c r="M163" s="509"/>
      <c r="N163" s="391"/>
      <c r="O163" s="392"/>
      <c r="P163" s="376"/>
      <c r="Q163" s="696"/>
      <c r="R163" s="176"/>
      <c r="S163" s="177"/>
      <c r="T163" s="178"/>
      <c r="U163" s="177"/>
      <c r="V163" s="388"/>
      <c r="W163" s="384"/>
      <c r="X163" s="384"/>
      <c r="Y163" s="390"/>
      <c r="Z163" s="390"/>
      <c r="AA163" s="384"/>
      <c r="AB163" s="384"/>
      <c r="AC163" s="378"/>
      <c r="AD163" s="391"/>
      <c r="AE163" s="392"/>
      <c r="AF163" s="376"/>
      <c r="AG163" s="696"/>
      <c r="AH163" s="176"/>
      <c r="AI163" s="177"/>
      <c r="AJ163" s="178"/>
      <c r="AK163" s="177"/>
      <c r="AL163" s="388"/>
      <c r="AM163" s="384"/>
      <c r="AN163" s="384"/>
      <c r="AO163" s="390"/>
      <c r="AP163" s="390"/>
      <c r="AQ163" s="384"/>
      <c r="AR163" s="384"/>
      <c r="AS163" s="378"/>
      <c r="AT163" s="379"/>
      <c r="AU163" s="380"/>
      <c r="AV163" s="376"/>
    </row>
    <row r="164" spans="1:48">
      <c r="A164" s="695"/>
      <c r="B164" s="395"/>
      <c r="C164" s="396"/>
      <c r="D164" s="397"/>
      <c r="E164" s="396"/>
      <c r="F164" s="378"/>
      <c r="G164" s="384"/>
      <c r="H164" s="386"/>
      <c r="I164" s="386"/>
      <c r="J164" s="386"/>
      <c r="K164" s="386"/>
      <c r="L164" s="406"/>
      <c r="M164" s="509"/>
      <c r="N164" s="391"/>
      <c r="O164" s="392"/>
      <c r="P164" s="376"/>
      <c r="Q164" s="696"/>
      <c r="R164" s="176"/>
      <c r="S164" s="177"/>
      <c r="T164" s="178"/>
      <c r="U164" s="177"/>
      <c r="V164" s="388"/>
      <c r="W164" s="384"/>
      <c r="X164" s="384"/>
      <c r="Y164" s="390"/>
      <c r="Z164" s="390"/>
      <c r="AA164" s="384"/>
      <c r="AB164" s="384"/>
      <c r="AC164" s="378"/>
      <c r="AD164" s="391"/>
      <c r="AE164" s="392"/>
      <c r="AF164" s="376"/>
      <c r="AG164" s="696"/>
      <c r="AH164" s="176"/>
      <c r="AI164" s="177"/>
      <c r="AJ164" s="178"/>
      <c r="AK164" s="177"/>
      <c r="AL164" s="388"/>
      <c r="AM164" s="384"/>
      <c r="AN164" s="384"/>
      <c r="AO164" s="390"/>
      <c r="AP164" s="390"/>
      <c r="AQ164" s="384"/>
      <c r="AR164" s="384"/>
      <c r="AS164" s="378"/>
      <c r="AT164" s="379"/>
      <c r="AU164" s="380"/>
      <c r="AV164" s="376"/>
    </row>
    <row r="165" spans="1:48">
      <c r="A165" s="695"/>
      <c r="B165" s="395"/>
      <c r="C165" s="396"/>
      <c r="D165" s="397"/>
      <c r="E165" s="396"/>
      <c r="F165" s="378"/>
      <c r="G165" s="384"/>
      <c r="H165" s="386"/>
      <c r="I165" s="386"/>
      <c r="J165" s="386"/>
      <c r="K165" s="386"/>
      <c r="L165" s="406"/>
      <c r="M165" s="509"/>
      <c r="N165" s="391"/>
      <c r="O165" s="392"/>
      <c r="P165" s="376"/>
      <c r="Q165" s="696"/>
      <c r="R165" s="176"/>
      <c r="S165" s="177"/>
      <c r="T165" s="178"/>
      <c r="U165" s="177"/>
      <c r="V165" s="388"/>
      <c r="W165" s="384"/>
      <c r="X165" s="384"/>
      <c r="Y165" s="390"/>
      <c r="Z165" s="390"/>
      <c r="AA165" s="384"/>
      <c r="AB165" s="384"/>
      <c r="AC165" s="378"/>
      <c r="AD165" s="391"/>
      <c r="AE165" s="392"/>
      <c r="AF165" s="376"/>
      <c r="AG165" s="696"/>
      <c r="AH165" s="176"/>
      <c r="AI165" s="177"/>
      <c r="AJ165" s="178"/>
      <c r="AK165" s="177"/>
      <c r="AL165" s="388"/>
      <c r="AM165" s="384"/>
      <c r="AN165" s="384"/>
      <c r="AO165" s="390"/>
      <c r="AP165" s="390"/>
      <c r="AQ165" s="384"/>
      <c r="AR165" s="384"/>
      <c r="AS165" s="378"/>
      <c r="AT165" s="379"/>
      <c r="AU165" s="380"/>
      <c r="AV165" s="376"/>
    </row>
    <row r="166" spans="1:48">
      <c r="A166" s="695"/>
      <c r="B166" s="395"/>
      <c r="C166" s="396"/>
      <c r="D166" s="397"/>
      <c r="E166" s="396"/>
      <c r="F166" s="378"/>
      <c r="G166" s="384"/>
      <c r="H166" s="386"/>
      <c r="I166" s="386"/>
      <c r="J166" s="386"/>
      <c r="K166" s="386"/>
      <c r="L166" s="406"/>
      <c r="M166" s="509"/>
      <c r="N166" s="391"/>
      <c r="O166" s="392"/>
      <c r="P166" s="376"/>
      <c r="Q166" s="696"/>
      <c r="R166" s="176"/>
      <c r="S166" s="177"/>
      <c r="T166" s="178"/>
      <c r="U166" s="177"/>
      <c r="V166" s="388"/>
      <c r="W166" s="384"/>
      <c r="X166" s="384"/>
      <c r="Y166" s="390"/>
      <c r="Z166" s="390"/>
      <c r="AA166" s="384"/>
      <c r="AB166" s="384"/>
      <c r="AC166" s="378"/>
      <c r="AD166" s="391"/>
      <c r="AE166" s="392"/>
      <c r="AF166" s="376"/>
      <c r="AG166" s="696"/>
      <c r="AH166" s="176"/>
      <c r="AI166" s="177"/>
      <c r="AJ166" s="178"/>
      <c r="AK166" s="177"/>
      <c r="AL166" s="388"/>
      <c r="AM166" s="384"/>
      <c r="AN166" s="384"/>
      <c r="AO166" s="390"/>
      <c r="AP166" s="390"/>
      <c r="AQ166" s="384"/>
      <c r="AR166" s="384"/>
      <c r="AS166" s="378"/>
      <c r="AT166" s="379"/>
      <c r="AU166" s="380"/>
      <c r="AV166" s="376"/>
    </row>
    <row r="167" spans="1:48">
      <c r="A167" s="695"/>
      <c r="B167" s="395"/>
      <c r="C167" s="396"/>
      <c r="D167" s="397"/>
      <c r="E167" s="396"/>
      <c r="F167" s="378"/>
      <c r="G167" s="384"/>
      <c r="H167" s="386"/>
      <c r="I167" s="386"/>
      <c r="J167" s="386"/>
      <c r="K167" s="386"/>
      <c r="L167" s="406"/>
      <c r="M167" s="509"/>
      <c r="N167" s="391"/>
      <c r="O167" s="392"/>
      <c r="P167" s="376"/>
      <c r="Q167" s="696"/>
      <c r="R167" s="176"/>
      <c r="S167" s="177"/>
      <c r="T167" s="178"/>
      <c r="U167" s="177"/>
      <c r="V167" s="388"/>
      <c r="W167" s="384"/>
      <c r="X167" s="384"/>
      <c r="Y167" s="390"/>
      <c r="Z167" s="390"/>
      <c r="AA167" s="384"/>
      <c r="AB167" s="384"/>
      <c r="AC167" s="378"/>
      <c r="AD167" s="391"/>
      <c r="AE167" s="392"/>
      <c r="AF167" s="376"/>
      <c r="AG167" s="696"/>
      <c r="AH167" s="176"/>
      <c r="AI167" s="177"/>
      <c r="AJ167" s="178"/>
      <c r="AK167" s="177"/>
      <c r="AL167" s="388"/>
      <c r="AM167" s="384"/>
      <c r="AN167" s="384"/>
      <c r="AO167" s="390"/>
      <c r="AP167" s="390"/>
      <c r="AQ167" s="384"/>
      <c r="AR167" s="384"/>
      <c r="AS167" s="378"/>
      <c r="AT167" s="379"/>
      <c r="AU167" s="380"/>
      <c r="AV167" s="376"/>
    </row>
    <row r="168" spans="1:48">
      <c r="A168" s="695"/>
      <c r="B168" s="395"/>
      <c r="C168" s="396"/>
      <c r="D168" s="397"/>
      <c r="E168" s="396"/>
      <c r="F168" s="378"/>
      <c r="G168" s="384"/>
      <c r="H168" s="386"/>
      <c r="I168" s="386"/>
      <c r="J168" s="386"/>
      <c r="K168" s="386"/>
      <c r="L168" s="406"/>
      <c r="M168" s="509"/>
      <c r="N168" s="391"/>
      <c r="O168" s="392"/>
      <c r="P168" s="376"/>
      <c r="Q168" s="696"/>
      <c r="R168" s="176"/>
      <c r="S168" s="177"/>
      <c r="T168" s="178"/>
      <c r="U168" s="177"/>
      <c r="V168" s="388"/>
      <c r="W168" s="384"/>
      <c r="X168" s="384"/>
      <c r="Y168" s="384"/>
      <c r="Z168" s="384"/>
      <c r="AA168" s="384"/>
      <c r="AB168" s="384"/>
      <c r="AC168" s="378"/>
      <c r="AD168" s="391"/>
      <c r="AE168" s="392"/>
      <c r="AF168" s="376"/>
      <c r="AG168" s="696"/>
      <c r="AH168" s="176"/>
      <c r="AI168" s="177"/>
      <c r="AJ168" s="178"/>
      <c r="AK168" s="177"/>
      <c r="AL168" s="388"/>
      <c r="AM168" s="384"/>
      <c r="AN168" s="384"/>
      <c r="AO168" s="384"/>
      <c r="AP168" s="384"/>
      <c r="AQ168" s="384"/>
      <c r="AR168" s="384"/>
      <c r="AS168" s="378"/>
      <c r="AT168" s="379"/>
      <c r="AU168" s="380"/>
      <c r="AV168" s="376"/>
    </row>
    <row r="169" spans="1:48">
      <c r="A169" s="695"/>
      <c r="B169" s="395"/>
      <c r="C169" s="396"/>
      <c r="D169" s="397"/>
      <c r="E169" s="396"/>
      <c r="F169" s="378"/>
      <c r="G169" s="384"/>
      <c r="H169" s="386"/>
      <c r="I169" s="386"/>
      <c r="J169" s="386"/>
      <c r="K169" s="386"/>
      <c r="L169" s="406"/>
      <c r="M169" s="509"/>
      <c r="N169" s="391"/>
      <c r="O169" s="392"/>
      <c r="P169" s="376"/>
      <c r="Q169" s="696"/>
      <c r="R169" s="176"/>
      <c r="S169" s="177"/>
      <c r="T169" s="178"/>
      <c r="U169" s="177"/>
      <c r="V169" s="388"/>
      <c r="W169" s="384"/>
      <c r="X169" s="384"/>
      <c r="Y169" s="390"/>
      <c r="Z169" s="390"/>
      <c r="AA169" s="384"/>
      <c r="AB169" s="384"/>
      <c r="AC169" s="378"/>
      <c r="AD169" s="391"/>
      <c r="AE169" s="392"/>
      <c r="AF169" s="376"/>
      <c r="AG169" s="696"/>
      <c r="AH169" s="176"/>
      <c r="AI169" s="177"/>
      <c r="AJ169" s="178"/>
      <c r="AK169" s="177"/>
      <c r="AL169" s="388"/>
      <c r="AM169" s="384"/>
      <c r="AN169" s="384"/>
      <c r="AO169" s="390"/>
      <c r="AP169" s="390"/>
      <c r="AQ169" s="384"/>
      <c r="AR169" s="384"/>
      <c r="AS169" s="378"/>
      <c r="AT169" s="379"/>
      <c r="AU169" s="380"/>
      <c r="AV169" s="376"/>
    </row>
    <row r="170" spans="1:48">
      <c r="A170" s="695"/>
      <c r="B170" s="395"/>
      <c r="C170" s="396"/>
      <c r="D170" s="397"/>
      <c r="E170" s="396"/>
      <c r="F170" s="378"/>
      <c r="G170" s="384"/>
      <c r="H170" s="386"/>
      <c r="I170" s="386"/>
      <c r="J170" s="386"/>
      <c r="K170" s="386"/>
      <c r="L170" s="406"/>
      <c r="M170" s="509"/>
      <c r="N170" s="391"/>
      <c r="O170" s="392"/>
      <c r="P170" s="376"/>
      <c r="Q170" s="696"/>
      <c r="R170" s="176"/>
      <c r="S170" s="177"/>
      <c r="T170" s="178"/>
      <c r="U170" s="177"/>
      <c r="V170" s="388"/>
      <c r="W170" s="384"/>
      <c r="X170" s="384"/>
      <c r="Y170" s="390"/>
      <c r="Z170" s="390"/>
      <c r="AA170" s="384"/>
      <c r="AB170" s="384"/>
      <c r="AC170" s="378"/>
      <c r="AD170" s="391"/>
      <c r="AE170" s="392"/>
      <c r="AF170" s="376"/>
      <c r="AG170" s="696"/>
      <c r="AH170" s="176"/>
      <c r="AI170" s="177"/>
      <c r="AJ170" s="178"/>
      <c r="AK170" s="177"/>
      <c r="AL170" s="388"/>
      <c r="AM170" s="384"/>
      <c r="AN170" s="384"/>
      <c r="AO170" s="390"/>
      <c r="AP170" s="390"/>
      <c r="AQ170" s="384"/>
      <c r="AR170" s="384"/>
      <c r="AS170" s="378"/>
      <c r="AT170" s="379"/>
      <c r="AU170" s="380"/>
      <c r="AV170" s="376"/>
    </row>
    <row r="171" spans="1:48" ht="13.5" thickBot="1">
      <c r="A171" s="695"/>
      <c r="B171" s="398"/>
      <c r="C171" s="399"/>
      <c r="D171" s="400"/>
      <c r="E171" s="399"/>
      <c r="F171" s="381"/>
      <c r="G171" s="385"/>
      <c r="H171" s="387"/>
      <c r="I171" s="387"/>
      <c r="J171" s="387"/>
      <c r="K171" s="387"/>
      <c r="L171" s="407"/>
      <c r="M171" s="510"/>
      <c r="N171" s="393"/>
      <c r="O171" s="394"/>
      <c r="P171" s="377"/>
      <c r="Q171" s="696"/>
      <c r="R171" s="179"/>
      <c r="S171" s="180"/>
      <c r="T171" s="181"/>
      <c r="U171" s="180"/>
      <c r="V171" s="389"/>
      <c r="W171" s="385"/>
      <c r="X171" s="385"/>
      <c r="Y171" s="385"/>
      <c r="Z171" s="385"/>
      <c r="AA171" s="385"/>
      <c r="AB171" s="385"/>
      <c r="AC171" s="381"/>
      <c r="AD171" s="393"/>
      <c r="AE171" s="394"/>
      <c r="AF171" s="377"/>
      <c r="AG171" s="696"/>
      <c r="AH171" s="179"/>
      <c r="AI171" s="180"/>
      <c r="AJ171" s="181"/>
      <c r="AK171" s="180"/>
      <c r="AL171" s="389"/>
      <c r="AM171" s="385"/>
      <c r="AN171" s="385"/>
      <c r="AO171" s="385"/>
      <c r="AP171" s="385"/>
      <c r="AQ171" s="385"/>
      <c r="AR171" s="385"/>
      <c r="AS171" s="381"/>
      <c r="AT171" s="382"/>
      <c r="AU171" s="383"/>
      <c r="AV171" s="377"/>
    </row>
    <row r="172" spans="1:48" ht="13.5" thickBot="1"/>
    <row r="173" spans="1:48">
      <c r="F173" s="184"/>
      <c r="G173" s="185"/>
      <c r="H173" s="185"/>
      <c r="I173" s="343"/>
      <c r="J173" s="343"/>
      <c r="K173" s="186"/>
      <c r="L173" s="170"/>
      <c r="M173" s="170"/>
      <c r="N173" s="170"/>
      <c r="O173" s="170"/>
      <c r="P173" s="170"/>
      <c r="Q173" s="170"/>
      <c r="V173" s="184"/>
      <c r="W173" s="185"/>
      <c r="X173" s="185"/>
      <c r="Y173" s="343"/>
      <c r="Z173" s="343"/>
      <c r="AA173" s="186"/>
      <c r="AB173" s="170"/>
      <c r="AC173" s="170"/>
      <c r="AD173" s="170"/>
      <c r="AE173" s="170"/>
      <c r="AF173" s="170"/>
      <c r="AG173" s="170"/>
      <c r="AL173" s="184"/>
      <c r="AM173" s="185"/>
      <c r="AN173" s="185"/>
      <c r="AO173" s="343"/>
      <c r="AP173" s="343"/>
      <c r="AQ173" s="186"/>
      <c r="AR173" s="170"/>
      <c r="AS173" s="170"/>
      <c r="AT173" s="170"/>
      <c r="AU173" s="170"/>
      <c r="AV173" s="170"/>
    </row>
    <row r="174" spans="1:48" ht="15">
      <c r="F174" s="187"/>
      <c r="G174" s="78"/>
      <c r="H174" s="152"/>
      <c r="I174" s="344"/>
      <c r="J174" s="344"/>
      <c r="K174" s="164"/>
      <c r="L174" s="171"/>
      <c r="M174" s="171"/>
      <c r="N174" s="171"/>
      <c r="O174" s="171"/>
      <c r="P174" s="171"/>
      <c r="Q174" s="171"/>
      <c r="V174" s="187"/>
      <c r="W174" s="78"/>
      <c r="X174" s="152"/>
      <c r="Y174" s="344"/>
      <c r="Z174" s="344"/>
      <c r="AA174" s="164"/>
      <c r="AB174" s="171"/>
      <c r="AC174" s="171"/>
      <c r="AD174" s="171"/>
      <c r="AE174" s="171"/>
      <c r="AF174" s="171"/>
      <c r="AG174" s="171"/>
      <c r="AL174" s="187"/>
      <c r="AM174" s="78"/>
      <c r="AN174" s="152"/>
      <c r="AO174" s="344"/>
      <c r="AP174" s="344"/>
      <c r="AQ174" s="164"/>
      <c r="AR174" s="171"/>
      <c r="AS174" s="171"/>
      <c r="AT174" s="171"/>
      <c r="AU174" s="171"/>
      <c r="AV174" s="171"/>
    </row>
    <row r="175" spans="1:48" ht="15">
      <c r="F175" s="188"/>
      <c r="G175" s="78"/>
      <c r="H175" s="151"/>
      <c r="I175" s="345"/>
      <c r="J175" s="345"/>
      <c r="K175" s="164"/>
      <c r="L175" s="171"/>
      <c r="M175" s="171"/>
      <c r="N175" s="171"/>
      <c r="O175" s="171"/>
      <c r="P175" s="171"/>
      <c r="Q175" s="171"/>
      <c r="V175" s="188"/>
      <c r="W175" s="78"/>
      <c r="X175" s="151"/>
      <c r="Y175" s="345"/>
      <c r="Z175" s="345"/>
      <c r="AA175" s="164"/>
      <c r="AB175" s="171"/>
      <c r="AC175" s="171"/>
      <c r="AD175" s="171"/>
      <c r="AE175" s="171"/>
      <c r="AF175" s="171"/>
      <c r="AG175" s="171"/>
      <c r="AL175" s="188"/>
      <c r="AM175" s="78"/>
      <c r="AN175" s="151"/>
      <c r="AO175" s="345"/>
      <c r="AP175" s="345"/>
      <c r="AQ175" s="164"/>
      <c r="AR175" s="171"/>
      <c r="AS175" s="171"/>
      <c r="AT175" s="171"/>
      <c r="AU175" s="171"/>
      <c r="AV175" s="171"/>
    </row>
    <row r="176" spans="1:48" ht="15">
      <c r="F176" s="188"/>
      <c r="G176" s="153"/>
      <c r="H176" s="154"/>
      <c r="I176" s="346"/>
      <c r="J176" s="346"/>
      <c r="K176" s="165"/>
      <c r="L176" s="171"/>
      <c r="M176" s="171"/>
      <c r="N176" s="171"/>
      <c r="O176" s="171"/>
      <c r="P176" s="171"/>
      <c r="Q176" s="171"/>
      <c r="V176" s="188"/>
      <c r="W176" s="153"/>
      <c r="X176" s="154"/>
      <c r="Y176" s="346"/>
      <c r="Z176" s="346"/>
      <c r="AA176" s="165"/>
      <c r="AB176" s="171"/>
      <c r="AC176" s="171"/>
      <c r="AD176" s="171"/>
      <c r="AE176" s="171"/>
      <c r="AF176" s="171"/>
      <c r="AG176" s="171"/>
      <c r="AL176" s="188"/>
      <c r="AM176" s="153"/>
      <c r="AN176" s="154"/>
      <c r="AO176" s="346"/>
      <c r="AP176" s="346"/>
      <c r="AQ176" s="165"/>
      <c r="AR176" s="171"/>
      <c r="AS176" s="171"/>
      <c r="AT176" s="171"/>
      <c r="AU176" s="171"/>
      <c r="AV176" s="171"/>
    </row>
    <row r="177" spans="6:48" ht="15">
      <c r="F177" s="188"/>
      <c r="G177" s="153"/>
      <c r="H177" s="154"/>
      <c r="I177" s="346"/>
      <c r="J177" s="346"/>
      <c r="K177" s="165"/>
      <c r="L177" s="171"/>
      <c r="M177" s="171"/>
      <c r="N177" s="171"/>
      <c r="O177" s="171"/>
      <c r="P177" s="171"/>
      <c r="Q177" s="171"/>
      <c r="V177" s="188"/>
      <c r="W177" s="153"/>
      <c r="X177" s="154"/>
      <c r="Y177" s="346"/>
      <c r="Z177" s="346"/>
      <c r="AA177" s="165"/>
      <c r="AB177" s="171"/>
      <c r="AC177" s="171"/>
      <c r="AD177" s="171"/>
      <c r="AE177" s="171"/>
      <c r="AF177" s="171"/>
      <c r="AG177" s="171"/>
      <c r="AL177" s="188"/>
      <c r="AM177" s="153"/>
      <c r="AN177" s="154"/>
      <c r="AO177" s="346"/>
      <c r="AP177" s="346"/>
      <c r="AQ177" s="165"/>
      <c r="AR177" s="171"/>
      <c r="AS177" s="171"/>
      <c r="AT177" s="171"/>
      <c r="AU177" s="171"/>
      <c r="AV177" s="171"/>
    </row>
    <row r="178" spans="6:48" ht="15">
      <c r="F178" s="188"/>
      <c r="G178" s="78"/>
      <c r="H178" s="151"/>
      <c r="I178" s="345"/>
      <c r="J178" s="345"/>
      <c r="K178" s="165"/>
      <c r="L178" s="171"/>
      <c r="M178" s="171"/>
      <c r="N178" s="171"/>
      <c r="O178" s="171"/>
      <c r="P178" s="171"/>
      <c r="Q178" s="171"/>
      <c r="V178" s="188"/>
      <c r="W178" s="78"/>
      <c r="X178" s="151"/>
      <c r="Y178" s="345"/>
      <c r="Z178" s="345"/>
      <c r="AA178" s="165"/>
      <c r="AB178" s="171"/>
      <c r="AC178" s="171"/>
      <c r="AD178" s="171"/>
      <c r="AE178" s="171"/>
      <c r="AF178" s="171"/>
      <c r="AG178" s="171"/>
      <c r="AL178" s="188"/>
      <c r="AM178" s="78"/>
      <c r="AN178" s="151"/>
      <c r="AO178" s="345"/>
      <c r="AP178" s="345"/>
      <c r="AQ178" s="165"/>
      <c r="AR178" s="171"/>
      <c r="AS178" s="171"/>
      <c r="AT178" s="171"/>
      <c r="AU178" s="171"/>
      <c r="AV178" s="171"/>
    </row>
    <row r="179" spans="6:48" ht="13.5" thickBot="1">
      <c r="F179" s="189"/>
      <c r="G179" s="166"/>
      <c r="H179" s="167"/>
      <c r="I179" s="347"/>
      <c r="J179" s="347"/>
      <c r="K179" s="168"/>
      <c r="L179" s="171"/>
      <c r="M179" s="171"/>
      <c r="N179" s="171"/>
      <c r="O179" s="171"/>
      <c r="P179" s="171"/>
      <c r="Q179" s="171"/>
      <c r="V179" s="189"/>
      <c r="W179" s="166"/>
      <c r="X179" s="167"/>
      <c r="Y179" s="347"/>
      <c r="Z179" s="347"/>
      <c r="AA179" s="168"/>
      <c r="AB179" s="171"/>
      <c r="AC179" s="171"/>
      <c r="AD179" s="171"/>
      <c r="AE179" s="171"/>
      <c r="AF179" s="171"/>
      <c r="AG179" s="171"/>
      <c r="AL179" s="189"/>
      <c r="AM179" s="166"/>
      <c r="AN179" s="167"/>
      <c r="AO179" s="347"/>
      <c r="AP179" s="347"/>
      <c r="AQ179" s="168"/>
      <c r="AR179" s="171"/>
      <c r="AS179" s="171"/>
      <c r="AT179" s="171"/>
      <c r="AU179" s="171"/>
      <c r="AV179" s="171"/>
    </row>
    <row r="260" spans="1:48">
      <c r="A260" t="s">
        <v>345</v>
      </c>
      <c r="B260">
        <f t="shared" ref="B260:B271" si="46">IF(G260="","",RANK(G260,G$10:G$271,1))</f>
        <v>45</v>
      </c>
      <c r="C260">
        <f t="shared" ref="C260:C271" si="47">IF(F260="","",IF(COUNTIF(B$10:B$271,B260)&gt;1,RANK(N260,N$10:N$271)/100,0))</f>
        <v>0</v>
      </c>
      <c r="D260">
        <f t="shared" ref="D260:D271" si="48">IF(B260="","",B260+C260)</f>
        <v>45</v>
      </c>
      <c r="E260">
        <f t="shared" ref="E260:E271" si="49">IF(D260="","",RANK(D260,D$10:D$271,1))</f>
        <v>45</v>
      </c>
      <c r="F260" s="149">
        <v>42</v>
      </c>
      <c r="G260" s="149">
        <v>0.5</v>
      </c>
      <c r="K260" s="149">
        <v>0.59722222222222221</v>
      </c>
      <c r="M260" s="149" t="s">
        <v>347</v>
      </c>
      <c r="N260" s="149" t="s">
        <v>183</v>
      </c>
      <c r="O260" s="149">
        <v>50</v>
      </c>
      <c r="P260" s="149" t="str">
        <f t="shared" ref="P260:P271" si="50">IF(I260="",IF(G260="","",IF(H260="","",(H260-G260))),IF(G260="","",IF(H260="","",(H260-G260)))+(J260-I260))</f>
        <v/>
      </c>
      <c r="Q260" s="149" t="s">
        <v>345</v>
      </c>
      <c r="R260">
        <f t="shared" ref="R260:R271" si="51">IF(W260="","",RANK(W260,W$10:W$271,1))</f>
        <v>34</v>
      </c>
      <c r="S260">
        <f t="shared" ref="S260:S271" si="52">IF(V260="","",IF(COUNTIF(R$10:R$271,R260)&gt;1,RANK(AD260,AD$10:AD$271)/100,0))</f>
        <v>0</v>
      </c>
      <c r="T260">
        <f t="shared" ref="T260:T271" si="53">IF(R260="","",R260+S260)</f>
        <v>34</v>
      </c>
      <c r="U260">
        <f t="shared" ref="U260:U271" si="54">IF(T260="","",RANK(T260,T$10:T$271,1))</f>
        <v>34</v>
      </c>
      <c r="V260" s="149" t="s">
        <v>186</v>
      </c>
      <c r="W260" s="149">
        <v>0.5</v>
      </c>
      <c r="AA260" s="149">
        <v>0.58333333333333337</v>
      </c>
      <c r="AC260" s="149" t="s">
        <v>187</v>
      </c>
      <c r="AD260" s="149" t="s">
        <v>183</v>
      </c>
      <c r="AE260" s="149">
        <v>50</v>
      </c>
      <c r="AF260" s="149" t="str">
        <f t="shared" ref="AF260:AF271" si="55">IF(Y260="",IF(W260="","",IF(X260="","",(X260-W260))),IF(W260="","",IF(X260="","",(X260-W260)))+(Z260-Y260))</f>
        <v/>
      </c>
      <c r="AG260" s="149" t="s">
        <v>345</v>
      </c>
      <c r="AH260">
        <f t="shared" ref="AH260:AH271" si="56">IF(AM260="","",RANK(AM260,AM$10:AM$271,1))</f>
        <v>15</v>
      </c>
      <c r="AI260">
        <f t="shared" ref="AI260:AI271" si="57">IF(AL260="","",IF(COUNTIF(AH$10:AH$271,AH260)&gt;1,RANK(AT260,AT$10:AT$271)/100,0))</f>
        <v>0</v>
      </c>
      <c r="AJ260">
        <f t="shared" ref="AJ260:AJ271" si="58">IF(AH260="","",AH260+AI260)</f>
        <v>15</v>
      </c>
      <c r="AK260">
        <f t="shared" ref="AK260:AK271" si="59">IF(AJ260="","",RANK(AJ260,AJ$10:AJ$271,1))</f>
        <v>15</v>
      </c>
      <c r="AL260" s="149" t="s">
        <v>186</v>
      </c>
      <c r="AM260" s="149">
        <v>0.35416666666666669</v>
      </c>
      <c r="AQ260" s="149">
        <v>0.35416666666666669</v>
      </c>
      <c r="AS260" s="149" t="s">
        <v>187</v>
      </c>
      <c r="AT260" s="149" t="s">
        <v>183</v>
      </c>
      <c r="AU260" s="149">
        <v>50</v>
      </c>
      <c r="AV260" s="149" t="str">
        <f t="shared" ref="AV260:AV271" si="60">IF(AO260="",IF(AM260="","",IF(AN260="","",(AN260-AM260))),IF(AM260="","",IF(AN260="","",(AN260-AM260)))+(AP260-AO260))</f>
        <v/>
      </c>
    </row>
    <row r="261" spans="1:48">
      <c r="B261">
        <f t="shared" si="46"/>
        <v>44</v>
      </c>
      <c r="C261">
        <f t="shared" si="47"/>
        <v>0</v>
      </c>
      <c r="D261">
        <f t="shared" si="48"/>
        <v>44</v>
      </c>
      <c r="E261">
        <f t="shared" si="49"/>
        <v>44</v>
      </c>
      <c r="F261" s="149" t="s">
        <v>173</v>
      </c>
      <c r="G261" s="149">
        <v>0.34722222222222227</v>
      </c>
      <c r="K261" s="149">
        <v>0.34722222222222227</v>
      </c>
      <c r="M261" s="149" t="s">
        <v>174</v>
      </c>
      <c r="N261" s="149">
        <v>2335</v>
      </c>
      <c r="O261" s="149">
        <v>50</v>
      </c>
      <c r="P261" s="149" t="str">
        <f t="shared" si="50"/>
        <v/>
      </c>
      <c r="R261">
        <f t="shared" si="51"/>
        <v>33</v>
      </c>
      <c r="S261">
        <f t="shared" si="52"/>
        <v>0</v>
      </c>
      <c r="T261">
        <f t="shared" si="53"/>
        <v>33</v>
      </c>
      <c r="U261">
        <f t="shared" si="54"/>
        <v>33</v>
      </c>
      <c r="V261" s="149" t="s">
        <v>125</v>
      </c>
      <c r="W261" s="149">
        <v>0.35416666666666669</v>
      </c>
      <c r="AA261" s="149">
        <v>0.35416666666666669</v>
      </c>
      <c r="AC261" s="149" t="s">
        <v>104</v>
      </c>
      <c r="AD261" s="149">
        <v>2354</v>
      </c>
      <c r="AE261" s="149">
        <v>50</v>
      </c>
      <c r="AF261" s="149" t="str">
        <f t="shared" si="55"/>
        <v/>
      </c>
      <c r="AH261">
        <f t="shared" si="56"/>
        <v>16</v>
      </c>
      <c r="AI261">
        <f t="shared" si="57"/>
        <v>0</v>
      </c>
      <c r="AJ261">
        <f t="shared" si="58"/>
        <v>16</v>
      </c>
      <c r="AK261">
        <f t="shared" si="59"/>
        <v>16</v>
      </c>
      <c r="AL261" s="149">
        <v>32</v>
      </c>
      <c r="AM261" s="149">
        <v>0.5</v>
      </c>
      <c r="AQ261" s="149">
        <v>0.65277777777777779</v>
      </c>
      <c r="AS261" s="149" t="s">
        <v>20</v>
      </c>
      <c r="AT261" s="149">
        <v>2400</v>
      </c>
      <c r="AU261" s="149">
        <v>11</v>
      </c>
      <c r="AV261" s="149" t="str">
        <f t="shared" si="60"/>
        <v/>
      </c>
    </row>
    <row r="262" spans="1:48">
      <c r="B262">
        <f t="shared" si="46"/>
        <v>86</v>
      </c>
      <c r="C262">
        <f t="shared" si="47"/>
        <v>0</v>
      </c>
      <c r="D262">
        <f t="shared" si="48"/>
        <v>86</v>
      </c>
      <c r="E262">
        <f t="shared" si="49"/>
        <v>86</v>
      </c>
      <c r="F262" s="149" t="s">
        <v>143</v>
      </c>
      <c r="G262" s="149">
        <v>0.79166666666666663</v>
      </c>
      <c r="K262" s="149">
        <v>0.79166666666666663</v>
      </c>
      <c r="M262" s="149" t="s">
        <v>130</v>
      </c>
      <c r="N262" s="149" t="s">
        <v>183</v>
      </c>
      <c r="O262" s="149">
        <v>50</v>
      </c>
      <c r="P262" s="149" t="str">
        <f t="shared" si="50"/>
        <v/>
      </c>
      <c r="R262">
        <f t="shared" si="51"/>
        <v>35</v>
      </c>
      <c r="S262">
        <f t="shared" si="52"/>
        <v>0</v>
      </c>
      <c r="T262">
        <f t="shared" si="53"/>
        <v>35</v>
      </c>
      <c r="U262">
        <f t="shared" si="54"/>
        <v>35</v>
      </c>
      <c r="V262" s="149" t="s">
        <v>185</v>
      </c>
      <c r="W262" s="149">
        <v>0.59027777777777779</v>
      </c>
      <c r="AA262" s="149">
        <v>0.59027777777777779</v>
      </c>
      <c r="AC262" s="149" t="s">
        <v>179</v>
      </c>
      <c r="AD262" s="149" t="s">
        <v>352</v>
      </c>
      <c r="AE262" s="149">
        <v>2</v>
      </c>
      <c r="AF262" s="149" t="str">
        <f t="shared" si="55"/>
        <v/>
      </c>
      <c r="AH262" t="str">
        <f t="shared" si="56"/>
        <v/>
      </c>
      <c r="AI262" t="str">
        <f t="shared" si="57"/>
        <v/>
      </c>
      <c r="AJ262" t="str">
        <f t="shared" si="58"/>
        <v/>
      </c>
      <c r="AK262" t="str">
        <f t="shared" si="59"/>
        <v/>
      </c>
      <c r="AV262" s="149" t="str">
        <f t="shared" si="60"/>
        <v/>
      </c>
    </row>
    <row r="263" spans="1:48">
      <c r="B263" t="str">
        <f t="shared" si="46"/>
        <v/>
      </c>
      <c r="C263" t="str">
        <f t="shared" si="47"/>
        <v/>
      </c>
      <c r="D263" t="str">
        <f t="shared" si="48"/>
        <v/>
      </c>
      <c r="E263" t="str">
        <f t="shared" si="49"/>
        <v/>
      </c>
      <c r="P263" s="149" t="str">
        <f t="shared" si="50"/>
        <v/>
      </c>
      <c r="R263">
        <f t="shared" si="51"/>
        <v>53</v>
      </c>
      <c r="S263">
        <f t="shared" si="52"/>
        <v>0</v>
      </c>
      <c r="T263">
        <f t="shared" si="53"/>
        <v>53</v>
      </c>
      <c r="U263">
        <f t="shared" si="54"/>
        <v>53</v>
      </c>
      <c r="V263" s="149">
        <v>62</v>
      </c>
      <c r="W263" s="149">
        <v>0.74930555555555556</v>
      </c>
      <c r="AA263" s="149">
        <v>0.76041666666666663</v>
      </c>
      <c r="AC263" s="149" t="s">
        <v>21</v>
      </c>
      <c r="AD263" s="149">
        <v>2339</v>
      </c>
      <c r="AE263" s="149">
        <v>32</v>
      </c>
      <c r="AF263" s="149" t="str">
        <f t="shared" si="55"/>
        <v/>
      </c>
      <c r="AH263" t="str">
        <f t="shared" si="56"/>
        <v/>
      </c>
      <c r="AI263" t="str">
        <f t="shared" si="57"/>
        <v/>
      </c>
      <c r="AJ263" t="str">
        <f t="shared" si="58"/>
        <v/>
      </c>
      <c r="AK263" t="str">
        <f t="shared" si="59"/>
        <v/>
      </c>
      <c r="AV263" s="149" t="str">
        <f t="shared" si="60"/>
        <v/>
      </c>
    </row>
    <row r="264" spans="1:48">
      <c r="B264" t="str">
        <f t="shared" si="46"/>
        <v/>
      </c>
      <c r="C264" t="str">
        <f t="shared" si="47"/>
        <v/>
      </c>
      <c r="D264" t="str">
        <f t="shared" si="48"/>
        <v/>
      </c>
      <c r="E264" t="str">
        <f t="shared" si="49"/>
        <v/>
      </c>
      <c r="P264" s="149" t="str">
        <f t="shared" si="50"/>
        <v/>
      </c>
      <c r="R264" t="str">
        <f t="shared" si="51"/>
        <v/>
      </c>
      <c r="S264" t="str">
        <f t="shared" si="52"/>
        <v/>
      </c>
      <c r="T264" t="str">
        <f t="shared" si="53"/>
        <v/>
      </c>
      <c r="U264" t="str">
        <f t="shared" si="54"/>
        <v/>
      </c>
      <c r="AF264" s="149" t="str">
        <f t="shared" si="55"/>
        <v/>
      </c>
      <c r="AH264" t="str">
        <f t="shared" si="56"/>
        <v/>
      </c>
      <c r="AI264" t="str">
        <f t="shared" si="57"/>
        <v/>
      </c>
      <c r="AJ264" t="str">
        <f t="shared" si="58"/>
        <v/>
      </c>
      <c r="AK264" t="str">
        <f t="shared" si="59"/>
        <v/>
      </c>
      <c r="AV264" s="149" t="str">
        <f t="shared" si="60"/>
        <v/>
      </c>
    </row>
    <row r="265" spans="1:48">
      <c r="B265" t="str">
        <f t="shared" si="46"/>
        <v/>
      </c>
      <c r="C265" t="str">
        <f t="shared" si="47"/>
        <v/>
      </c>
      <c r="D265" t="str">
        <f t="shared" si="48"/>
        <v/>
      </c>
      <c r="E265" t="str">
        <f t="shared" si="49"/>
        <v/>
      </c>
      <c r="P265" s="149" t="str">
        <f t="shared" si="50"/>
        <v/>
      </c>
      <c r="R265" t="str">
        <f t="shared" si="51"/>
        <v/>
      </c>
      <c r="S265" t="str">
        <f t="shared" si="52"/>
        <v/>
      </c>
      <c r="T265" t="str">
        <f t="shared" si="53"/>
        <v/>
      </c>
      <c r="U265" t="str">
        <f t="shared" si="54"/>
        <v/>
      </c>
      <c r="AF265" s="149" t="str">
        <f t="shared" si="55"/>
        <v/>
      </c>
      <c r="AH265" t="str">
        <f t="shared" si="56"/>
        <v/>
      </c>
      <c r="AI265" t="str">
        <f t="shared" si="57"/>
        <v/>
      </c>
      <c r="AJ265" t="str">
        <f t="shared" si="58"/>
        <v/>
      </c>
      <c r="AK265" t="str">
        <f t="shared" si="59"/>
        <v/>
      </c>
      <c r="AV265" s="149" t="str">
        <f t="shared" si="60"/>
        <v/>
      </c>
    </row>
    <row r="266" spans="1:48">
      <c r="B266" t="str">
        <f t="shared" si="46"/>
        <v/>
      </c>
      <c r="C266" t="str">
        <f t="shared" si="47"/>
        <v/>
      </c>
      <c r="D266" t="str">
        <f t="shared" si="48"/>
        <v/>
      </c>
      <c r="E266" t="str">
        <f t="shared" si="49"/>
        <v/>
      </c>
      <c r="P266" s="149" t="str">
        <f t="shared" si="50"/>
        <v/>
      </c>
      <c r="R266" t="str">
        <f t="shared" si="51"/>
        <v/>
      </c>
      <c r="S266" t="str">
        <f t="shared" si="52"/>
        <v/>
      </c>
      <c r="T266" t="str">
        <f t="shared" si="53"/>
        <v/>
      </c>
      <c r="U266" t="str">
        <f t="shared" si="54"/>
        <v/>
      </c>
      <c r="AF266" s="149" t="str">
        <f t="shared" si="55"/>
        <v/>
      </c>
      <c r="AH266" t="str">
        <f t="shared" si="56"/>
        <v/>
      </c>
      <c r="AI266" t="str">
        <f t="shared" si="57"/>
        <v/>
      </c>
      <c r="AJ266" t="str">
        <f t="shared" si="58"/>
        <v/>
      </c>
      <c r="AK266" t="str">
        <f t="shared" si="59"/>
        <v/>
      </c>
      <c r="AV266" s="149" t="str">
        <f t="shared" si="60"/>
        <v/>
      </c>
    </row>
    <row r="267" spans="1:48">
      <c r="B267" t="str">
        <f t="shared" si="46"/>
        <v/>
      </c>
      <c r="C267" t="str">
        <f t="shared" si="47"/>
        <v/>
      </c>
      <c r="D267" t="str">
        <f t="shared" si="48"/>
        <v/>
      </c>
      <c r="E267" t="str">
        <f t="shared" si="49"/>
        <v/>
      </c>
      <c r="P267" s="149" t="str">
        <f t="shared" si="50"/>
        <v/>
      </c>
      <c r="R267" t="str">
        <f t="shared" si="51"/>
        <v/>
      </c>
      <c r="S267" t="str">
        <f t="shared" si="52"/>
        <v/>
      </c>
      <c r="T267" t="str">
        <f t="shared" si="53"/>
        <v/>
      </c>
      <c r="U267" t="str">
        <f t="shared" si="54"/>
        <v/>
      </c>
      <c r="AF267" s="149" t="str">
        <f t="shared" si="55"/>
        <v/>
      </c>
      <c r="AH267" t="str">
        <f t="shared" si="56"/>
        <v/>
      </c>
      <c r="AI267" t="str">
        <f t="shared" si="57"/>
        <v/>
      </c>
      <c r="AJ267" t="str">
        <f t="shared" si="58"/>
        <v/>
      </c>
      <c r="AK267" t="str">
        <f t="shared" si="59"/>
        <v/>
      </c>
      <c r="AV267" s="149" t="str">
        <f t="shared" si="60"/>
        <v/>
      </c>
    </row>
    <row r="268" spans="1:48">
      <c r="B268" t="str">
        <f t="shared" si="46"/>
        <v/>
      </c>
      <c r="C268" t="str">
        <f t="shared" si="47"/>
        <v/>
      </c>
      <c r="D268" t="str">
        <f t="shared" si="48"/>
        <v/>
      </c>
      <c r="E268" t="str">
        <f t="shared" si="49"/>
        <v/>
      </c>
      <c r="P268" s="149" t="str">
        <f t="shared" si="50"/>
        <v/>
      </c>
      <c r="R268" t="str">
        <f t="shared" si="51"/>
        <v/>
      </c>
      <c r="S268" t="str">
        <f t="shared" si="52"/>
        <v/>
      </c>
      <c r="T268" t="str">
        <f t="shared" si="53"/>
        <v/>
      </c>
      <c r="U268" t="str">
        <f t="shared" si="54"/>
        <v/>
      </c>
      <c r="AF268" s="149" t="str">
        <f t="shared" si="55"/>
        <v/>
      </c>
      <c r="AH268" t="str">
        <f t="shared" si="56"/>
        <v/>
      </c>
      <c r="AI268" t="str">
        <f t="shared" si="57"/>
        <v/>
      </c>
      <c r="AJ268" t="str">
        <f t="shared" si="58"/>
        <v/>
      </c>
      <c r="AK268" t="str">
        <f t="shared" si="59"/>
        <v/>
      </c>
      <c r="AV268" s="149" t="str">
        <f t="shared" si="60"/>
        <v/>
      </c>
    </row>
    <row r="269" spans="1:48">
      <c r="B269" t="str">
        <f t="shared" si="46"/>
        <v/>
      </c>
      <c r="C269" t="str">
        <f t="shared" si="47"/>
        <v/>
      </c>
      <c r="D269" t="str">
        <f t="shared" si="48"/>
        <v/>
      </c>
      <c r="E269" t="str">
        <f t="shared" si="49"/>
        <v/>
      </c>
      <c r="P269" s="149" t="str">
        <f t="shared" si="50"/>
        <v/>
      </c>
      <c r="R269" t="str">
        <f t="shared" si="51"/>
        <v/>
      </c>
      <c r="S269" t="str">
        <f t="shared" si="52"/>
        <v/>
      </c>
      <c r="T269" t="str">
        <f t="shared" si="53"/>
        <v/>
      </c>
      <c r="U269" t="str">
        <f t="shared" si="54"/>
        <v/>
      </c>
      <c r="AF269" s="149" t="str">
        <f t="shared" si="55"/>
        <v/>
      </c>
      <c r="AH269" t="str">
        <f t="shared" si="56"/>
        <v/>
      </c>
      <c r="AI269" t="str">
        <f t="shared" si="57"/>
        <v/>
      </c>
      <c r="AJ269" t="str">
        <f t="shared" si="58"/>
        <v/>
      </c>
      <c r="AK269" t="str">
        <f t="shared" si="59"/>
        <v/>
      </c>
      <c r="AV269" s="149" t="str">
        <f t="shared" si="60"/>
        <v/>
      </c>
    </row>
    <row r="270" spans="1:48">
      <c r="B270" t="str">
        <f t="shared" si="46"/>
        <v/>
      </c>
      <c r="C270" t="str">
        <f t="shared" si="47"/>
        <v/>
      </c>
      <c r="D270" t="str">
        <f t="shared" si="48"/>
        <v/>
      </c>
      <c r="E270" t="str">
        <f t="shared" si="49"/>
        <v/>
      </c>
      <c r="P270" s="149" t="str">
        <f t="shared" si="50"/>
        <v/>
      </c>
      <c r="R270" t="str">
        <f t="shared" si="51"/>
        <v/>
      </c>
      <c r="S270" t="str">
        <f t="shared" si="52"/>
        <v/>
      </c>
      <c r="T270" t="str">
        <f t="shared" si="53"/>
        <v/>
      </c>
      <c r="U270" t="str">
        <f t="shared" si="54"/>
        <v/>
      </c>
      <c r="AF270" s="149" t="str">
        <f t="shared" si="55"/>
        <v/>
      </c>
      <c r="AH270" t="str">
        <f t="shared" si="56"/>
        <v/>
      </c>
      <c r="AI270" t="str">
        <f t="shared" si="57"/>
        <v/>
      </c>
      <c r="AJ270" t="str">
        <f t="shared" si="58"/>
        <v/>
      </c>
      <c r="AK270" t="str">
        <f t="shared" si="59"/>
        <v/>
      </c>
      <c r="AV270" s="149" t="str">
        <f t="shared" si="60"/>
        <v/>
      </c>
    </row>
    <row r="271" spans="1:48">
      <c r="B271" t="str">
        <f t="shared" si="46"/>
        <v/>
      </c>
      <c r="C271" t="str">
        <f t="shared" si="47"/>
        <v/>
      </c>
      <c r="D271" t="str">
        <f t="shared" si="48"/>
        <v/>
      </c>
      <c r="E271" t="str">
        <f t="shared" si="49"/>
        <v/>
      </c>
      <c r="P271" s="149" t="str">
        <f t="shared" si="50"/>
        <v/>
      </c>
      <c r="R271" t="str">
        <f t="shared" si="51"/>
        <v/>
      </c>
      <c r="S271" t="str">
        <f t="shared" si="52"/>
        <v/>
      </c>
      <c r="T271" t="str">
        <f t="shared" si="53"/>
        <v/>
      </c>
      <c r="U271" t="str">
        <f t="shared" si="54"/>
        <v/>
      </c>
      <c r="AF271" s="149" t="str">
        <f t="shared" si="55"/>
        <v/>
      </c>
      <c r="AH271" t="str">
        <f t="shared" si="56"/>
        <v/>
      </c>
      <c r="AI271" t="str">
        <f t="shared" si="57"/>
        <v/>
      </c>
      <c r="AJ271" t="str">
        <f t="shared" si="58"/>
        <v/>
      </c>
      <c r="AK271" t="str">
        <f t="shared" si="59"/>
        <v/>
      </c>
      <c r="AV271" s="149" t="str">
        <f t="shared" si="60"/>
        <v/>
      </c>
    </row>
    <row r="273" spans="6:43">
      <c r="G273" s="149" t="s">
        <v>1</v>
      </c>
      <c r="H273" s="149" t="s">
        <v>113</v>
      </c>
      <c r="K273" s="149" t="s">
        <v>121</v>
      </c>
      <c r="W273" s="149" t="s">
        <v>1</v>
      </c>
      <c r="X273" s="149" t="s">
        <v>113</v>
      </c>
      <c r="AA273" s="149" t="s">
        <v>121</v>
      </c>
      <c r="AM273" s="149" t="s">
        <v>1</v>
      </c>
      <c r="AN273" s="149" t="s">
        <v>113</v>
      </c>
      <c r="AQ273" s="149" t="s">
        <v>121</v>
      </c>
    </row>
    <row r="274" spans="6:43">
      <c r="F274" s="149" t="s">
        <v>118</v>
      </c>
      <c r="G274" s="149">
        <f>COUNTIF(P10:P271,"&gt;0")</f>
        <v>83</v>
      </c>
      <c r="H274" s="149">
        <f>CALCULADORA!$J$22*G274</f>
        <v>27.666666666666664</v>
      </c>
      <c r="V274" s="149" t="s">
        <v>118</v>
      </c>
      <c r="W274" s="149">
        <f>COUNTIF(AF10:AF271,"&gt;0")</f>
        <v>49</v>
      </c>
      <c r="X274" s="149">
        <f>CALCULADORA!$J$22*W274</f>
        <v>16.333333333333332</v>
      </c>
      <c r="AL274" s="149" t="s">
        <v>118</v>
      </c>
      <c r="AM274" s="149">
        <f>COUNTIF(AV10:AV271,"&gt;0")</f>
        <v>29</v>
      </c>
      <c r="AN274" s="149">
        <f>CALCULADORA!$J$22*AM274</f>
        <v>9.6666666666666661</v>
      </c>
    </row>
    <row r="275" spans="6:43">
      <c r="F275" s="149" t="s">
        <v>116</v>
      </c>
      <c r="G275" s="149">
        <f>COUNTIF(P10:P271,"&gt;0")</f>
        <v>83</v>
      </c>
      <c r="H275" s="149">
        <f>(SUM(P10:P271))</f>
        <v>29.079166666666652</v>
      </c>
      <c r="V275" s="149" t="s">
        <v>116</v>
      </c>
      <c r="W275" s="149">
        <f>COUNTIF(AF10:AF271,"&gt;0")</f>
        <v>49</v>
      </c>
      <c r="X275" s="149">
        <f>(SUM(AF10:AF271))</f>
        <v>17.450694444444448</v>
      </c>
      <c r="AL275" s="149" t="s">
        <v>116</v>
      </c>
      <c r="AM275" s="149">
        <f>COUNTIF(AV10:AV271,"&gt;0")</f>
        <v>29</v>
      </c>
      <c r="AN275" s="149">
        <f>(SUM(AV10:AV271))</f>
        <v>10.099305555555553</v>
      </c>
    </row>
    <row r="276" spans="6:43">
      <c r="F276" s="149" t="s">
        <v>115</v>
      </c>
      <c r="G276" s="149">
        <f>COUNTIF(P10:P271,"&gt;8:00")</f>
        <v>67</v>
      </c>
      <c r="H276" s="149">
        <f>SUMIF(P10:P271,"&gt;8:00")</f>
        <v>23.972916666666659</v>
      </c>
      <c r="K276" s="149">
        <f>H276-(CALCULADORA!$J$22*G276)</f>
        <v>1.6395833333333272</v>
      </c>
      <c r="V276" s="149" t="s">
        <v>115</v>
      </c>
      <c r="W276" s="149">
        <f>COUNTIF(AF10:AF271,"&gt;8:00")</f>
        <v>47</v>
      </c>
      <c r="X276" s="149">
        <f>SUMIF(AF10:AF271,"&gt;8:00")</f>
        <v>16.795833333333331</v>
      </c>
      <c r="AA276" s="149">
        <f>X276-(CALCULADORA!$J$22*W276)</f>
        <v>1.1291666666666647</v>
      </c>
      <c r="AL276" s="149" t="s">
        <v>115</v>
      </c>
      <c r="AM276" s="149">
        <f>COUNTIF(AV10:AV271,"&gt;8:00")</f>
        <v>20</v>
      </c>
      <c r="AN276" s="149">
        <f>SUMIF(AV10:AV271,"&gt;8:00")</f>
        <v>7.3062500000000012</v>
      </c>
      <c r="AQ276" s="149">
        <f>AN276-(CALCULADORA!$J$22*AM276)</f>
        <v>0.63958333333333517</v>
      </c>
    </row>
    <row r="277" spans="6:43">
      <c r="F277" s="149" t="s">
        <v>117</v>
      </c>
      <c r="G277" s="149">
        <f>COUNTIF(P10:P271,"&lt;8:00")</f>
        <v>14</v>
      </c>
      <c r="H277" s="149">
        <f>SUMIF(P10:P271,"&lt;8:00")</f>
        <v>4.4395833333333332</v>
      </c>
      <c r="K277" s="149">
        <f>(G277*CALCULADORA!$J$22)-H277</f>
        <v>0.22708333333333286</v>
      </c>
      <c r="V277" s="149" t="s">
        <v>117</v>
      </c>
      <c r="W277" s="149">
        <f>COUNTIF(AF10:AF271,"&lt;8:00")</f>
        <v>2</v>
      </c>
      <c r="X277" s="149">
        <f>SUMIF(AF10:AF271,"&lt;8:00")</f>
        <v>0.65486111111111101</v>
      </c>
      <c r="AA277" s="149">
        <f>(W277*CALCULADORA!$J$22)-X277</f>
        <v>1.1805555555555625E-2</v>
      </c>
      <c r="AL277" s="149" t="s">
        <v>117</v>
      </c>
      <c r="AM277" s="149">
        <f>COUNTIF(AV10:AV271,"&lt;8:00")</f>
        <v>9</v>
      </c>
      <c r="AN277" s="149">
        <f>SUMIF(AV10:AV271,"&lt;8:00")</f>
        <v>2.7930555555555547</v>
      </c>
      <c r="AQ277" s="149">
        <f>(AM277*CALCULADORA!$J$22)-AN277</f>
        <v>0.20694444444444526</v>
      </c>
    </row>
    <row r="278" spans="6:43">
      <c r="F278" s="149" t="s">
        <v>119</v>
      </c>
      <c r="G278" s="149">
        <f>COUNTIF(P10:P271,"=8:00")</f>
        <v>2</v>
      </c>
      <c r="H278" s="149">
        <f>(SUMIF(P10:P271,"=8:00"))</f>
        <v>0.66666666666666652</v>
      </c>
      <c r="K278" s="149">
        <f>(G278*CALCULADORA!$J$22)-H278</f>
        <v>0</v>
      </c>
      <c r="V278" s="149" t="s">
        <v>119</v>
      </c>
      <c r="W278" s="149">
        <f>COUNTIF(AF10:AF271,"=8:00")</f>
        <v>0</v>
      </c>
      <c r="X278" s="149">
        <f>(SUMIF(AF10:AF271,"=8:00"))</f>
        <v>0</v>
      </c>
      <c r="AA278" s="149">
        <f>(W278*CALCULADORA!$J$22)-X278</f>
        <v>0</v>
      </c>
      <c r="AL278" s="149" t="s">
        <v>119</v>
      </c>
      <c r="AM278" s="149">
        <f>COUNTIF(AV10:AV271,"=8:00")</f>
        <v>0</v>
      </c>
      <c r="AN278" s="149">
        <f>(SUMIF(AV10:AV271,"=8:00"))</f>
        <v>0</v>
      </c>
      <c r="AQ278" s="149">
        <f>(AM278*CALCULADORA!$J$22)-AN278</f>
        <v>0</v>
      </c>
    </row>
    <row r="279" spans="6:43">
      <c r="F279" s="149" t="s">
        <v>120</v>
      </c>
      <c r="G279" s="149">
        <f>G276+G277+G278</f>
        <v>83</v>
      </c>
      <c r="H279" s="149">
        <f>H276+H277+H278</f>
        <v>29.079166666666662</v>
      </c>
      <c r="V279" s="149" t="s">
        <v>120</v>
      </c>
      <c r="W279" s="149">
        <f>W276+W277+W278</f>
        <v>49</v>
      </c>
      <c r="X279" s="149">
        <f>X276+X277+X278</f>
        <v>17.450694444444441</v>
      </c>
      <c r="AL279" s="149" t="s">
        <v>120</v>
      </c>
      <c r="AM279" s="149">
        <f>AM276+AM277+AM278</f>
        <v>29</v>
      </c>
      <c r="AN279" s="149">
        <f>AN276+AN277+AN278</f>
        <v>10.099305555555556</v>
      </c>
    </row>
  </sheetData>
  <sheetProtection password="A667" sheet="1" objects="1" scenarios="1" selectLockedCells="1"/>
  <mergeCells count="13">
    <mergeCell ref="A160:A171"/>
    <mergeCell ref="Q160:Q171"/>
    <mergeCell ref="AG160:AG171"/>
    <mergeCell ref="B5:AV6"/>
    <mergeCell ref="AM8:AN8"/>
    <mergeCell ref="AO8:AP8"/>
    <mergeCell ref="G8:H8"/>
    <mergeCell ref="I8:J8"/>
    <mergeCell ref="W8:X8"/>
    <mergeCell ref="Y8:Z8"/>
    <mergeCell ref="AH7:AV7"/>
    <mergeCell ref="B7:P7"/>
    <mergeCell ref="R7:AF7"/>
  </mergeCells>
  <phoneticPr fontId="3" type="noConversion"/>
  <conditionalFormatting sqref="F9 V9 AL9">
    <cfRule type="cellIs" dxfId="55" priority="1" stopIfTrue="1" operator="equal">
      <formula>"TURNO"</formula>
    </cfRule>
    <cfRule type="cellIs" dxfId="54" priority="2" stopIfTrue="1" operator="notEqual">
      <formula>"TURNO"</formula>
    </cfRule>
    <cfRule type="cellIs" dxfId="53" priority="7" stopIfTrue="1" operator="equal">
      <formula>"TURNO"</formula>
    </cfRule>
    <cfRule type="cellIs" dxfId="52" priority="8" stopIfTrue="1" operator="notEqual">
      <formula>"TURNO"</formula>
    </cfRule>
    <cfRule type="cellIs" dxfId="51" priority="13" stopIfTrue="1" operator="equal">
      <formula>"TURNO"</formula>
    </cfRule>
    <cfRule type="cellIs" dxfId="50" priority="14" stopIfTrue="1" operator="notEqual">
      <formula>"TURNO"</formula>
    </cfRule>
  </conditionalFormatting>
  <conditionalFormatting sqref="G179:J179 W179:Z179 AM179:AP179">
    <cfRule type="cellIs" dxfId="49" priority="4" stopIfTrue="1" operator="notEqual">
      <formula>G175</formula>
    </cfRule>
  </conditionalFormatting>
  <conditionalFormatting sqref="G279:J279 W279:Z279 AM279:AP279">
    <cfRule type="cellIs" dxfId="48" priority="12" stopIfTrue="1" operator="notEqual">
      <formula>G275</formula>
    </cfRule>
  </conditionalFormatting>
  <conditionalFormatting sqref="P10:P171 AF10:AF171 AV10:AV171">
    <cfRule type="cellIs" dxfId="47" priority="3" stopIfTrue="1" operator="greaterThan">
      <formula>$F$3</formula>
    </cfRule>
  </conditionalFormatting>
  <conditionalFormatting sqref="P10:P271 AF10:AF271 AV10:AV271">
    <cfRule type="cellIs" dxfId="46" priority="17" stopIfTrue="1" operator="greaterThan">
      <formula>#REF!</formula>
    </cfRule>
  </conditionalFormatting>
  <conditionalFormatting sqref="AW6:AW8">
    <cfRule type="cellIs" dxfId="45" priority="5" stopIfTrue="1" operator="equal">
      <formula>""</formula>
    </cfRule>
    <cfRule type="cellIs" dxfId="44" priority="6" stopIfTrue="1" operator="equal">
      <formula>0</formula>
    </cfRule>
    <cfRule type="cellIs" dxfId="43" priority="15" stopIfTrue="1" operator="equal">
      <formula>""</formula>
    </cfRule>
    <cfRule type="cellIs" dxfId="42" priority="16" stopIfTrue="1" operator="equal">
      <formula>0</formula>
    </cfRule>
  </conditionalFormatting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11"/>
  </sheetPr>
  <dimension ref="A1:AW179"/>
  <sheetViews>
    <sheetView showGridLines="0" workbookViewId="0">
      <selection activeCell="F10" sqref="F10"/>
    </sheetView>
  </sheetViews>
  <sheetFormatPr baseColWidth="10" defaultColWidth="11.42578125" defaultRowHeight="12.75"/>
  <cols>
    <col min="1" max="1" width="1.7109375" customWidth="1"/>
    <col min="2" max="3" width="3.7109375" customWidth="1"/>
    <col min="4" max="4" width="6.5703125" customWidth="1"/>
    <col min="5" max="5" width="3.7109375" customWidth="1"/>
    <col min="6" max="6" width="8.7109375" style="149" customWidth="1"/>
    <col min="7" max="12" width="11.7109375" style="149" customWidth="1"/>
    <col min="13" max="13" width="22.7109375" style="149" customWidth="1"/>
    <col min="14" max="14" width="11.7109375" style="149" customWidth="1"/>
    <col min="15" max="15" width="5.85546875" style="149" customWidth="1"/>
    <col min="16" max="16" width="11.7109375" style="149" customWidth="1"/>
    <col min="17" max="17" width="1.7109375" style="149" customWidth="1"/>
    <col min="18" max="19" width="3.7109375" customWidth="1"/>
    <col min="20" max="20" width="6.5703125" customWidth="1"/>
    <col min="21" max="21" width="3.7109375" customWidth="1"/>
    <col min="22" max="22" width="8.7109375" style="149" customWidth="1"/>
    <col min="23" max="28" width="11.7109375" style="149" customWidth="1"/>
    <col min="29" max="29" width="22.7109375" style="149" customWidth="1"/>
    <col min="30" max="30" width="11.7109375" style="149" customWidth="1"/>
    <col min="31" max="31" width="5.85546875" style="149" customWidth="1"/>
    <col min="32" max="32" width="11.7109375" style="149" customWidth="1"/>
    <col min="33" max="33" width="1.7109375" style="149" customWidth="1"/>
    <col min="34" max="35" width="3.7109375" customWidth="1"/>
    <col min="36" max="36" width="6.5703125" customWidth="1"/>
    <col min="37" max="37" width="3.7109375" customWidth="1"/>
    <col min="38" max="38" width="8.7109375" style="149" customWidth="1"/>
    <col min="39" max="44" width="11.7109375" style="149" customWidth="1"/>
    <col min="45" max="45" width="22.7109375" style="149" customWidth="1"/>
    <col min="46" max="46" width="11.7109375" style="149" customWidth="1"/>
    <col min="47" max="47" width="5.85546875" style="149" customWidth="1"/>
    <col min="48" max="48" width="11.7109375" style="149" customWidth="1"/>
    <col min="49" max="49" width="1.7109375" customWidth="1"/>
  </cols>
  <sheetData>
    <row r="1" spans="2:49" ht="12.75" customHeight="1" thickBot="1"/>
    <row r="2" spans="2:49" ht="13.5" customHeight="1" thickBot="1">
      <c r="F2" s="161" t="s">
        <v>128</v>
      </c>
      <c r="G2" s="161" t="s">
        <v>129</v>
      </c>
      <c r="H2" s="161" t="s">
        <v>355</v>
      </c>
      <c r="I2" s="160"/>
      <c r="J2" s="160"/>
      <c r="K2" s="160"/>
      <c r="L2" s="160"/>
      <c r="M2" s="160"/>
      <c r="N2" s="160"/>
      <c r="O2" s="160"/>
      <c r="P2" s="160"/>
      <c r="Q2" s="160"/>
      <c r="V2" s="160"/>
      <c r="W2" s="160"/>
      <c r="AB2" s="160"/>
      <c r="AC2" s="160"/>
      <c r="AD2" s="160"/>
      <c r="AE2" s="160"/>
      <c r="AF2" s="160"/>
      <c r="AG2" s="160"/>
      <c r="AR2" s="160"/>
      <c r="AS2" s="160"/>
      <c r="AT2" s="160"/>
      <c r="AU2" s="160"/>
      <c r="AV2" s="160"/>
    </row>
    <row r="3" spans="2:49" ht="15.95" customHeight="1" thickBot="1">
      <c r="F3" s="421">
        <f>CALCULADORA!J22</f>
        <v>0.33333333333333331</v>
      </c>
      <c r="G3" s="421">
        <f>CALCULADORA!K22</f>
        <v>1.6666666666666667</v>
      </c>
      <c r="H3" s="421">
        <f>CALCULADORA!L22</f>
        <v>6.875</v>
      </c>
      <c r="I3" s="169"/>
      <c r="J3" s="169"/>
      <c r="V3" s="169"/>
      <c r="W3" s="169"/>
    </row>
    <row r="4" spans="2:49" ht="15.95" customHeight="1" thickBot="1"/>
    <row r="5" spans="2:49" ht="15.95" customHeight="1">
      <c r="B5" s="697" t="s">
        <v>123</v>
      </c>
      <c r="C5" s="698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698"/>
      <c r="P5" s="698"/>
      <c r="Q5" s="698"/>
      <c r="R5" s="698"/>
      <c r="S5" s="698"/>
      <c r="T5" s="698"/>
      <c r="U5" s="698"/>
      <c r="V5" s="698"/>
      <c r="W5" s="698"/>
      <c r="X5" s="698"/>
      <c r="Y5" s="698"/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9"/>
    </row>
    <row r="6" spans="2:49" ht="15.95" customHeight="1" thickBot="1">
      <c r="B6" s="700"/>
      <c r="C6" s="701"/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1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701"/>
      <c r="AR6" s="701"/>
      <c r="AS6" s="701"/>
      <c r="AT6" s="701"/>
      <c r="AU6" s="701"/>
      <c r="AV6" s="702"/>
      <c r="AW6" s="163"/>
    </row>
    <row r="7" spans="2:49" ht="15.95" customHeight="1" thickBot="1">
      <c r="B7" s="705" t="s">
        <v>53</v>
      </c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182"/>
      <c r="R7" s="705" t="s">
        <v>54</v>
      </c>
      <c r="S7" s="706"/>
      <c r="T7" s="706"/>
      <c r="U7" s="706"/>
      <c r="V7" s="706"/>
      <c r="W7" s="706"/>
      <c r="X7" s="706"/>
      <c r="Y7" s="706"/>
      <c r="Z7" s="706"/>
      <c r="AA7" s="706"/>
      <c r="AB7" s="706"/>
      <c r="AC7" s="706"/>
      <c r="AD7" s="706"/>
      <c r="AE7" s="706"/>
      <c r="AF7" s="707"/>
      <c r="AG7" s="182"/>
      <c r="AH7" s="705" t="s">
        <v>55</v>
      </c>
      <c r="AI7" s="706"/>
      <c r="AJ7" s="706"/>
      <c r="AK7" s="706"/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6"/>
      <c r="AW7" s="163"/>
    </row>
    <row r="8" spans="2:49" ht="15.95" customHeight="1" thickTop="1" thickBot="1">
      <c r="B8" s="337"/>
      <c r="C8" s="338"/>
      <c r="D8" s="338"/>
      <c r="E8" s="338"/>
      <c r="F8" s="338"/>
      <c r="G8" s="703" t="s">
        <v>211</v>
      </c>
      <c r="H8" s="704"/>
      <c r="I8" s="703" t="s">
        <v>212</v>
      </c>
      <c r="J8" s="704"/>
      <c r="K8" s="338"/>
      <c r="L8" s="338"/>
      <c r="M8" s="338"/>
      <c r="N8" s="338"/>
      <c r="O8" s="338"/>
      <c r="P8" s="339"/>
      <c r="Q8" s="182"/>
      <c r="R8" s="337"/>
      <c r="S8" s="338"/>
      <c r="T8" s="338"/>
      <c r="U8" s="338"/>
      <c r="V8" s="338"/>
      <c r="W8" s="703" t="s">
        <v>211</v>
      </c>
      <c r="X8" s="704"/>
      <c r="Y8" s="703" t="s">
        <v>212</v>
      </c>
      <c r="Z8" s="704"/>
      <c r="AA8" s="338"/>
      <c r="AB8" s="338"/>
      <c r="AC8" s="338"/>
      <c r="AD8" s="338"/>
      <c r="AE8" s="338"/>
      <c r="AF8" s="339"/>
      <c r="AG8" s="182"/>
      <c r="AH8" s="337"/>
      <c r="AI8" s="338"/>
      <c r="AJ8" s="338"/>
      <c r="AK8" s="338"/>
      <c r="AL8" s="338"/>
      <c r="AM8" s="703" t="s">
        <v>211</v>
      </c>
      <c r="AN8" s="704"/>
      <c r="AO8" s="703" t="s">
        <v>212</v>
      </c>
      <c r="AP8" s="704"/>
      <c r="AQ8" s="338"/>
      <c r="AR8" s="338"/>
      <c r="AS8" s="338"/>
      <c r="AT8" s="338"/>
      <c r="AU8" s="338"/>
      <c r="AV8" s="338"/>
      <c r="AW8" s="163"/>
    </row>
    <row r="9" spans="2:49" ht="15.95" customHeight="1" thickBot="1">
      <c r="B9" s="201">
        <f>IF(IF(ISNA(MODE(B10:B171)),"OK",MODE(B10:B171))=0,"OK",IF(ISNA(MODE(B10:B171)),"OK",MODE(B10:B171)))</f>
        <v>48</v>
      </c>
      <c r="C9" s="202" t="str">
        <f>IF(IF(ISNA(MODE(C10:C171)),"OK",MODE(C10:C171))=0,"OK",IF(ISNA(MODE(C10:C171)),"OK",MODE(C10:C171)))</f>
        <v>OK</v>
      </c>
      <c r="D9" s="202" t="str">
        <f>IF(IF(ISNA(MODE(D10:D171)),"OK",MODE(D10:D171))=0,"OK",IF(ISNA(MODE(D10:D171)),"OK",MODE(D10:D171)))</f>
        <v>OK</v>
      </c>
      <c r="E9" s="202" t="str">
        <f>IF(IF(ISNA(MODE(E10:E171)),"OK",MODE(E10:E171))=0,"OK",IF(ISNA(MODE(E10:E171)),"OK",MODE(E10:E171)))</f>
        <v>OK</v>
      </c>
      <c r="F9" s="411" t="str">
        <f>IF(ISNA(MODE(F10:F159)),"TURNO",MODE(F10:F159))</f>
        <v>TURNO</v>
      </c>
      <c r="G9" s="412" t="s">
        <v>213</v>
      </c>
      <c r="H9" s="412" t="s">
        <v>207</v>
      </c>
      <c r="I9" s="412" t="s">
        <v>213</v>
      </c>
      <c r="J9" s="412" t="s">
        <v>207</v>
      </c>
      <c r="K9" s="106" t="s">
        <v>122</v>
      </c>
      <c r="L9" s="106" t="s">
        <v>32</v>
      </c>
      <c r="M9" s="106" t="s">
        <v>16</v>
      </c>
      <c r="N9" s="317" t="s">
        <v>18</v>
      </c>
      <c r="O9" s="333" t="s">
        <v>190</v>
      </c>
      <c r="P9" s="413" t="s">
        <v>113</v>
      </c>
      <c r="Q9" s="414"/>
      <c r="R9" s="201">
        <f>IF(IF(ISNA(MODE(R10:R171)),"OK",MODE(R10:R171))=0,"OK",IF(ISNA(MODE(R10:R171)),"OK",MODE(R10:R171)))</f>
        <v>44</v>
      </c>
      <c r="S9" s="202" t="str">
        <f>IF(IF(ISNA(MODE(S10:S171)),"OK",MODE(S10:S171))=0,"OK",IF(ISNA(MODE(S10:S171)),"OK",MODE(S10:S171)))</f>
        <v>OK</v>
      </c>
      <c r="T9" s="202" t="str">
        <f>IF(IF(ISNA(MODE(T10:T171)),"OK",MODE(T10:T171))=0,"OK",IF(ISNA(MODE(T10:T171)),"OK",MODE(T10:T171)))</f>
        <v>OK</v>
      </c>
      <c r="U9" s="202" t="str">
        <f>IF(IF(ISNA(MODE(U10:U171)),"OK",MODE(U10:U171))=0,"OK",IF(ISNA(MODE(U10:U171)),"OK",MODE(U10:U171)))</f>
        <v>OK</v>
      </c>
      <c r="V9" s="411" t="str">
        <f>IF(ISNA(MODE(V10:V159)),"TURNO",MODE(V10:V159))</f>
        <v>TURNO</v>
      </c>
      <c r="W9" s="412" t="s">
        <v>213</v>
      </c>
      <c r="X9" s="412" t="s">
        <v>207</v>
      </c>
      <c r="Y9" s="412" t="s">
        <v>213</v>
      </c>
      <c r="Z9" s="412" t="s">
        <v>207</v>
      </c>
      <c r="AA9" s="106" t="s">
        <v>122</v>
      </c>
      <c r="AB9" s="106" t="s">
        <v>32</v>
      </c>
      <c r="AC9" s="106" t="s">
        <v>16</v>
      </c>
      <c r="AD9" s="317" t="s">
        <v>18</v>
      </c>
      <c r="AE9" s="333" t="s">
        <v>190</v>
      </c>
      <c r="AF9" s="413" t="s">
        <v>113</v>
      </c>
      <c r="AG9" s="414"/>
      <c r="AH9" s="201">
        <f>IF(IF(ISNA(MODE(AH10:AH171)),"OK",MODE(AH10:AH171))=0,"OK",IF(ISNA(MODE(AH10:AH171)),"OK",MODE(AH10:AH171)))</f>
        <v>20</v>
      </c>
      <c r="AI9" s="202" t="str">
        <f>IF(IF(ISNA(MODE(AI10:AI171)),"OK",MODE(AI10:AI171))=0,"OK",IF(ISNA(MODE(AI10:AI171)),"OK",MODE(AI10:AI171)))</f>
        <v>OK</v>
      </c>
      <c r="AJ9" s="202" t="str">
        <f>IF(IF(ISNA(MODE(AJ10:AJ171)),"OK",MODE(AJ10:AJ171))=0,"OK",IF(ISNA(MODE(AJ10:AJ171)),"OK",MODE(AJ10:AJ171)))</f>
        <v>OK</v>
      </c>
      <c r="AK9" s="202" t="str">
        <f>IF(IF(ISNA(MODE(AK10:AK171)),"OK",MODE(AK10:AK171))=0,"OK",IF(ISNA(MODE(AK10:AK171)),"OK",MODE(AK10:AK171)))</f>
        <v>OK</v>
      </c>
      <c r="AL9" s="411" t="str">
        <f>IF(ISNA(MODE(AL10:AL159)),"TURNO",MODE(AL10:AL159))</f>
        <v>TURNO</v>
      </c>
      <c r="AM9" s="412" t="s">
        <v>213</v>
      </c>
      <c r="AN9" s="412" t="s">
        <v>207</v>
      </c>
      <c r="AO9" s="412" t="s">
        <v>213</v>
      </c>
      <c r="AP9" s="412" t="s">
        <v>207</v>
      </c>
      <c r="AQ9" s="106" t="s">
        <v>122</v>
      </c>
      <c r="AR9" s="106" t="s">
        <v>32</v>
      </c>
      <c r="AS9" s="106" t="s">
        <v>16</v>
      </c>
      <c r="AT9" s="317" t="s">
        <v>18</v>
      </c>
      <c r="AU9" s="333" t="s">
        <v>190</v>
      </c>
      <c r="AV9" s="413" t="s">
        <v>113</v>
      </c>
    </row>
    <row r="10" spans="2:49" ht="15.95" customHeight="1">
      <c r="B10" s="408">
        <f t="shared" ref="B10:B41" si="0">IF(G10="","",RANK(G10,G$10:G$171,1))</f>
        <v>3</v>
      </c>
      <c r="C10" s="409">
        <f>IF(N10="","",IF(COUNTIF(B$10:B$171,B10)&gt;1,RANK(N10,N$10:N$171)/100,0))</f>
        <v>0</v>
      </c>
      <c r="D10" s="410">
        <f>IF(B10="","",B10+C10)</f>
        <v>3</v>
      </c>
      <c r="E10" s="409">
        <f t="shared" ref="E10:E41" si="1">IF(D10="","",RANK(D10,D$10:D$171,1))</f>
        <v>3</v>
      </c>
      <c r="F10" s="500">
        <v>1</v>
      </c>
      <c r="G10" s="501">
        <v>0.25694444444444442</v>
      </c>
      <c r="H10" s="502">
        <v>0.62152777777777768</v>
      </c>
      <c r="I10" s="502"/>
      <c r="J10" s="502"/>
      <c r="K10" s="501">
        <v>0.27083333333333331</v>
      </c>
      <c r="L10" s="329">
        <v>0.61111111111111105</v>
      </c>
      <c r="M10" s="506" t="s">
        <v>34</v>
      </c>
      <c r="N10" s="172">
        <v>3308</v>
      </c>
      <c r="O10" s="310">
        <v>1</v>
      </c>
      <c r="P10" s="376">
        <f t="shared" ref="P10:P41" si="2">IF(I10="",IF(G10="","",IF(H10="","",(H10-G10))),IF(G10="","",IF(H10="","",(H10-G10)))+(J10-I10))</f>
        <v>0.36458333333333326</v>
      </c>
      <c r="Q10" s="401"/>
      <c r="R10" s="408">
        <f t="shared" ref="R10:R41" si="3">IF(W10="","",RANK(W10,W$10:W$171,1))</f>
        <v>7</v>
      </c>
      <c r="S10" s="409">
        <f>IF(AD10="","",IF(COUNTIF(R$10:R$171,R10)&gt;1,RANK(AD10,AD$10:AD$171)/100,0))</f>
        <v>0</v>
      </c>
      <c r="T10" s="410">
        <f>IF(R10="","",R10+S10)</f>
        <v>7</v>
      </c>
      <c r="U10" s="409">
        <f t="shared" ref="U10:U41" si="4">IF(T10="","",RANK(T10,T$10:T$171,1))</f>
        <v>7</v>
      </c>
      <c r="V10" s="108">
        <v>1</v>
      </c>
      <c r="W10" s="109">
        <v>0.28055555555555556</v>
      </c>
      <c r="X10" s="200">
        <v>0.62847222222222221</v>
      </c>
      <c r="Y10" s="200"/>
      <c r="Z10" s="200"/>
      <c r="AA10" s="109">
        <v>0.29166666666666669</v>
      </c>
      <c r="AB10" s="109">
        <v>0.61805555555555558</v>
      </c>
      <c r="AC10" s="511" t="s">
        <v>34</v>
      </c>
      <c r="AD10" s="172">
        <v>3308</v>
      </c>
      <c r="AE10" s="310">
        <v>1</v>
      </c>
      <c r="AF10" s="376">
        <f t="shared" ref="AF10:AF41" si="5">IF(Y10="",IF(W10="","",IF(X10="","",(X10-W10))),IF(W10="","",IF(X10="","",(X10-W10)))+(Z10-Y10))</f>
        <v>0.34791666666666665</v>
      </c>
      <c r="AG10" s="401"/>
      <c r="AH10" s="408">
        <f t="shared" ref="AH10:AH41" si="6">IF(AM10="","",RANK(AM10,AM$10:AM$171,1))</f>
        <v>6</v>
      </c>
      <c r="AI10" s="409">
        <f>IF(AT10="","",IF(COUNTIF(AH$10:AH$171,AH10)&gt;1,RANK(AT10,AT$10:AT$171)/100,0))</f>
        <v>0</v>
      </c>
      <c r="AJ10" s="410">
        <f>IF(AH10="","",AH10+AI10)</f>
        <v>6</v>
      </c>
      <c r="AK10" s="409">
        <f t="shared" ref="AK10:AK41" si="7">IF(AJ10="","",RANK(AJ10,AJ$10:AJ$171,1))</f>
        <v>6</v>
      </c>
      <c r="AL10" s="107">
        <v>1</v>
      </c>
      <c r="AM10" s="109">
        <v>0.2944444444444444</v>
      </c>
      <c r="AN10" s="109">
        <v>0.60763888888888884</v>
      </c>
      <c r="AO10" s="109"/>
      <c r="AP10" s="109"/>
      <c r="AQ10" s="109">
        <v>0.30555555555555552</v>
      </c>
      <c r="AR10" s="109">
        <v>0.59722222222222221</v>
      </c>
      <c r="AS10" s="513" t="s">
        <v>34</v>
      </c>
      <c r="AT10" s="172">
        <v>3308</v>
      </c>
      <c r="AU10" s="310">
        <v>1</v>
      </c>
      <c r="AV10" s="376">
        <f t="shared" ref="AV10:AV41" si="8">IF(AO10="",IF(AM10="","",IF(AN10="","",(AN10-AM10))),IF(AM10="","",IF(AN10="","",(AN10-AM10)))+(AP10-AO10))</f>
        <v>0.31319444444444444</v>
      </c>
    </row>
    <row r="11" spans="2:49" ht="15.95" customHeight="1">
      <c r="B11" s="176">
        <f t="shared" si="0"/>
        <v>48</v>
      </c>
      <c r="C11" s="177">
        <f t="shared" ref="C11:C42" si="9">IF(F11="","",IF(COUNTIF(B$10:B$171,B11)&gt;1,RANK(N11,N$10:N$171)/100,0))</f>
        <v>0.17</v>
      </c>
      <c r="D11" s="178">
        <f>IF(B11="","",B11+C11)</f>
        <v>48.17</v>
      </c>
      <c r="E11" s="177">
        <f t="shared" si="1"/>
        <v>48</v>
      </c>
      <c r="F11" s="111">
        <v>2</v>
      </c>
      <c r="G11" s="113">
        <v>0.60416666666666663</v>
      </c>
      <c r="H11" s="196">
        <v>0.94444444444444442</v>
      </c>
      <c r="I11" s="196"/>
      <c r="J11" s="196"/>
      <c r="K11" s="113">
        <v>0.61111111111111105</v>
      </c>
      <c r="L11" s="330">
        <v>0.9375</v>
      </c>
      <c r="M11" s="506" t="s">
        <v>34</v>
      </c>
      <c r="N11" s="172">
        <v>3308</v>
      </c>
      <c r="O11" s="310">
        <v>1</v>
      </c>
      <c r="P11" s="376">
        <f t="shared" si="2"/>
        <v>0.34027777777777779</v>
      </c>
      <c r="Q11" s="401"/>
      <c r="R11" s="176">
        <f t="shared" si="3"/>
        <v>44</v>
      </c>
      <c r="S11" s="177">
        <f t="shared" ref="S11:S42" si="10">IF(V11="","",IF(COUNTIF(R$10:R$171,R11)&gt;1,RANK(AD11,AD$10:AD$171)/100,0))</f>
        <v>0.17</v>
      </c>
      <c r="T11" s="178">
        <f>IF(R11="","",R11+S11)</f>
        <v>44.17</v>
      </c>
      <c r="U11" s="177">
        <f t="shared" si="4"/>
        <v>45</v>
      </c>
      <c r="V11" s="112">
        <v>2</v>
      </c>
      <c r="W11" s="113">
        <v>0.61111111111111116</v>
      </c>
      <c r="X11" s="196">
        <v>0.95972222222222225</v>
      </c>
      <c r="Y11" s="200"/>
      <c r="Z11" s="200"/>
      <c r="AA11" s="113">
        <v>0.61805555555555558</v>
      </c>
      <c r="AB11" s="328">
        <v>0.95277777777777783</v>
      </c>
      <c r="AC11" s="512" t="s">
        <v>34</v>
      </c>
      <c r="AD11" s="172">
        <v>3308</v>
      </c>
      <c r="AE11" s="310">
        <v>1</v>
      </c>
      <c r="AF11" s="376">
        <f t="shared" si="5"/>
        <v>0.34861111111111109</v>
      </c>
      <c r="AG11" s="401"/>
      <c r="AH11" s="176">
        <f t="shared" si="6"/>
        <v>18</v>
      </c>
      <c r="AI11" s="177">
        <f t="shared" ref="AI11:AI42" si="11">IF(AL11="","",IF(COUNTIF(AH$10:AH$171,AH11)&gt;1,RANK(AT11,AT$10:AT$171)/100,0))</f>
        <v>0</v>
      </c>
      <c r="AJ11" s="178">
        <f>IF(AH11="","",AH11+AI11)</f>
        <v>18</v>
      </c>
      <c r="AK11" s="177">
        <f t="shared" si="7"/>
        <v>18</v>
      </c>
      <c r="AL11" s="111">
        <v>2</v>
      </c>
      <c r="AM11" s="113">
        <v>0.59027777777777779</v>
      </c>
      <c r="AN11" s="113">
        <v>0.98124999999999996</v>
      </c>
      <c r="AO11" s="109"/>
      <c r="AP11" s="109"/>
      <c r="AQ11" s="113">
        <v>0.59722222222222221</v>
      </c>
      <c r="AR11" s="113">
        <v>0.97430555555555554</v>
      </c>
      <c r="AS11" s="514" t="s">
        <v>34</v>
      </c>
      <c r="AT11" s="172">
        <v>3308</v>
      </c>
      <c r="AU11" s="310">
        <v>1</v>
      </c>
      <c r="AV11" s="376">
        <f t="shared" si="8"/>
        <v>0.39097222222222217</v>
      </c>
    </row>
    <row r="12" spans="2:49" ht="15.95" customHeight="1">
      <c r="B12" s="176">
        <f t="shared" si="0"/>
        <v>38</v>
      </c>
      <c r="C12" s="177">
        <f t="shared" si="9"/>
        <v>0</v>
      </c>
      <c r="D12" s="178">
        <f t="shared" ref="D12:D75" si="12">IF(B12="","",B12+C12)</f>
        <v>38</v>
      </c>
      <c r="E12" s="177">
        <f t="shared" si="1"/>
        <v>38</v>
      </c>
      <c r="F12" s="111">
        <v>3</v>
      </c>
      <c r="G12" s="113">
        <v>0.33333333333333337</v>
      </c>
      <c r="H12" s="196">
        <v>0.60763888888888884</v>
      </c>
      <c r="I12" s="196"/>
      <c r="J12" s="196"/>
      <c r="K12" s="113">
        <v>0.34722222222222227</v>
      </c>
      <c r="L12" s="330">
        <v>0.59722222222222221</v>
      </c>
      <c r="M12" s="506" t="s">
        <v>34</v>
      </c>
      <c r="N12" s="172">
        <v>3310</v>
      </c>
      <c r="O12" s="310">
        <v>1</v>
      </c>
      <c r="P12" s="376">
        <f t="shared" si="2"/>
        <v>0.27430555555555547</v>
      </c>
      <c r="Q12" s="401"/>
      <c r="R12" s="176">
        <f t="shared" si="3"/>
        <v>19</v>
      </c>
      <c r="S12" s="177">
        <f t="shared" si="10"/>
        <v>0</v>
      </c>
      <c r="T12" s="178">
        <f t="shared" ref="T12:T75" si="13">IF(R12="","",R12+S12)</f>
        <v>19</v>
      </c>
      <c r="U12" s="177">
        <f t="shared" si="4"/>
        <v>19</v>
      </c>
      <c r="V12" s="112">
        <v>3</v>
      </c>
      <c r="W12" s="113">
        <v>0.2944444444444444</v>
      </c>
      <c r="X12" s="196">
        <v>0.63888888888888884</v>
      </c>
      <c r="Y12" s="200"/>
      <c r="Z12" s="200"/>
      <c r="AA12" s="113">
        <v>0.30555555555555552</v>
      </c>
      <c r="AB12" s="328">
        <v>0.63194444444444442</v>
      </c>
      <c r="AC12" s="512" t="s">
        <v>34</v>
      </c>
      <c r="AD12" s="172">
        <v>3283</v>
      </c>
      <c r="AE12" s="310">
        <v>1</v>
      </c>
      <c r="AF12" s="376">
        <f t="shared" si="5"/>
        <v>0.34444444444444444</v>
      </c>
      <c r="AG12" s="401"/>
      <c r="AH12" s="176">
        <f t="shared" si="6"/>
        <v>11</v>
      </c>
      <c r="AI12" s="177">
        <f t="shared" si="11"/>
        <v>0</v>
      </c>
      <c r="AJ12" s="178">
        <f t="shared" ref="AJ12:AJ75" si="14">IF(AH12="","",AH12+AI12)</f>
        <v>11</v>
      </c>
      <c r="AK12" s="177">
        <f t="shared" si="7"/>
        <v>11</v>
      </c>
      <c r="AL12" s="111">
        <v>3</v>
      </c>
      <c r="AM12" s="113">
        <v>0.32222222222222219</v>
      </c>
      <c r="AN12" s="113">
        <v>0.62847222222222221</v>
      </c>
      <c r="AO12" s="109"/>
      <c r="AP12" s="109"/>
      <c r="AQ12" s="113">
        <v>0.33333333333333331</v>
      </c>
      <c r="AR12" s="113">
        <v>0.61805555555555558</v>
      </c>
      <c r="AS12" s="514" t="s">
        <v>34</v>
      </c>
      <c r="AT12" s="172">
        <v>3310</v>
      </c>
      <c r="AU12" s="310">
        <v>1</v>
      </c>
      <c r="AV12" s="376">
        <f t="shared" si="8"/>
        <v>0.30625000000000002</v>
      </c>
    </row>
    <row r="13" spans="2:49" ht="15.95" customHeight="1">
      <c r="B13" s="176">
        <f t="shared" si="0"/>
        <v>44</v>
      </c>
      <c r="C13" s="177">
        <f t="shared" si="9"/>
        <v>0</v>
      </c>
      <c r="D13" s="178">
        <f t="shared" si="12"/>
        <v>44</v>
      </c>
      <c r="E13" s="177">
        <f t="shared" si="1"/>
        <v>44</v>
      </c>
      <c r="F13" s="111">
        <v>4</v>
      </c>
      <c r="G13" s="113">
        <v>0.59027777777777779</v>
      </c>
      <c r="H13" s="196">
        <v>0.97916666666666663</v>
      </c>
      <c r="I13" s="196"/>
      <c r="J13" s="196"/>
      <c r="K13" s="113">
        <v>0.59722222222222221</v>
      </c>
      <c r="L13" s="330">
        <v>0.97222222222222221</v>
      </c>
      <c r="M13" s="506" t="s">
        <v>34</v>
      </c>
      <c r="N13" s="172">
        <v>3310</v>
      </c>
      <c r="O13" s="310">
        <v>1</v>
      </c>
      <c r="P13" s="376">
        <f t="shared" si="2"/>
        <v>0.38888888888888884</v>
      </c>
      <c r="Q13" s="401"/>
      <c r="R13" s="176">
        <f t="shared" si="3"/>
        <v>20</v>
      </c>
      <c r="S13" s="177">
        <f t="shared" si="10"/>
        <v>0</v>
      </c>
      <c r="T13" s="178">
        <f t="shared" si="13"/>
        <v>20</v>
      </c>
      <c r="U13" s="177">
        <f t="shared" si="4"/>
        <v>20</v>
      </c>
      <c r="V13" s="112">
        <v>5</v>
      </c>
      <c r="W13" s="113">
        <v>0.29861111111111116</v>
      </c>
      <c r="X13" s="196">
        <v>0.61458333333333326</v>
      </c>
      <c r="Y13" s="200"/>
      <c r="Z13" s="200"/>
      <c r="AA13" s="113">
        <v>0.30902777777777779</v>
      </c>
      <c r="AB13" s="328">
        <v>0.60416666666666663</v>
      </c>
      <c r="AC13" s="512" t="s">
        <v>34</v>
      </c>
      <c r="AD13" s="172">
        <v>3310</v>
      </c>
      <c r="AE13" s="310">
        <v>1</v>
      </c>
      <c r="AF13" s="376">
        <f t="shared" si="5"/>
        <v>0.3159722222222221</v>
      </c>
      <c r="AG13" s="401"/>
      <c r="AH13" s="176">
        <f t="shared" si="6"/>
        <v>25</v>
      </c>
      <c r="AI13" s="177">
        <f t="shared" si="11"/>
        <v>0</v>
      </c>
      <c r="AJ13" s="178">
        <f t="shared" si="14"/>
        <v>25</v>
      </c>
      <c r="AK13" s="177">
        <f t="shared" si="7"/>
        <v>25</v>
      </c>
      <c r="AL13" s="111">
        <v>4</v>
      </c>
      <c r="AM13" s="113">
        <v>0.61111111111111116</v>
      </c>
      <c r="AN13" s="113">
        <v>0.96041666666666659</v>
      </c>
      <c r="AO13" s="109"/>
      <c r="AP13" s="109"/>
      <c r="AQ13" s="113">
        <v>0.61805555555555558</v>
      </c>
      <c r="AR13" s="113">
        <v>0.95347222222222217</v>
      </c>
      <c r="AS13" s="514" t="s">
        <v>34</v>
      </c>
      <c r="AT13" s="172">
        <v>3310</v>
      </c>
      <c r="AU13" s="310">
        <v>1</v>
      </c>
      <c r="AV13" s="376">
        <f t="shared" si="8"/>
        <v>0.34930555555555542</v>
      </c>
    </row>
    <row r="14" spans="2:49" ht="15.95" customHeight="1">
      <c r="B14" s="176">
        <f t="shared" si="0"/>
        <v>29</v>
      </c>
      <c r="C14" s="177">
        <f t="shared" si="9"/>
        <v>0</v>
      </c>
      <c r="D14" s="178">
        <f t="shared" si="12"/>
        <v>29</v>
      </c>
      <c r="E14" s="177">
        <f t="shared" si="1"/>
        <v>29</v>
      </c>
      <c r="F14" s="111">
        <v>5</v>
      </c>
      <c r="G14" s="113">
        <v>0.29861111111111116</v>
      </c>
      <c r="H14" s="196">
        <v>0.63194444444444442</v>
      </c>
      <c r="I14" s="196"/>
      <c r="J14" s="196"/>
      <c r="K14" s="113">
        <v>0.30902777777777779</v>
      </c>
      <c r="L14" s="330">
        <v>0.62152777777777779</v>
      </c>
      <c r="M14" s="506" t="s">
        <v>34</v>
      </c>
      <c r="N14" s="172">
        <v>2372</v>
      </c>
      <c r="O14" s="310">
        <v>1</v>
      </c>
      <c r="P14" s="376">
        <f t="shared" si="2"/>
        <v>0.33333333333333326</v>
      </c>
      <c r="Q14" s="401"/>
      <c r="R14" s="176">
        <f t="shared" si="3"/>
        <v>36</v>
      </c>
      <c r="S14" s="177">
        <f t="shared" si="10"/>
        <v>0</v>
      </c>
      <c r="T14" s="178">
        <f t="shared" si="13"/>
        <v>36</v>
      </c>
      <c r="U14" s="177">
        <f t="shared" si="4"/>
        <v>36</v>
      </c>
      <c r="V14" s="112">
        <v>6</v>
      </c>
      <c r="W14" s="113">
        <v>0.59722222222222221</v>
      </c>
      <c r="X14" s="196">
        <v>0.97916666666666663</v>
      </c>
      <c r="Y14" s="200"/>
      <c r="Z14" s="200"/>
      <c r="AA14" s="113">
        <v>0.60416666666666663</v>
      </c>
      <c r="AB14" s="328">
        <v>0.97222222222222221</v>
      </c>
      <c r="AC14" s="512" t="s">
        <v>34</v>
      </c>
      <c r="AD14" s="172">
        <v>3310</v>
      </c>
      <c r="AE14" s="310">
        <v>1</v>
      </c>
      <c r="AF14" s="376">
        <f t="shared" si="5"/>
        <v>0.38194444444444442</v>
      </c>
      <c r="AG14" s="401"/>
      <c r="AH14" s="176">
        <f t="shared" si="6"/>
        <v>14</v>
      </c>
      <c r="AI14" s="177">
        <f t="shared" si="11"/>
        <v>0</v>
      </c>
      <c r="AJ14" s="178">
        <f t="shared" si="14"/>
        <v>14</v>
      </c>
      <c r="AK14" s="177">
        <f t="shared" si="7"/>
        <v>14</v>
      </c>
      <c r="AL14" s="111">
        <v>9</v>
      </c>
      <c r="AM14" s="113">
        <v>0.32430555555555557</v>
      </c>
      <c r="AN14" s="113">
        <v>0.62291666666666656</v>
      </c>
      <c r="AO14" s="109"/>
      <c r="AP14" s="109"/>
      <c r="AQ14" s="113">
        <v>0.33333333333333331</v>
      </c>
      <c r="AR14" s="113">
        <v>0.61249999999999993</v>
      </c>
      <c r="AS14" s="514" t="s">
        <v>35</v>
      </c>
      <c r="AT14" s="172">
        <v>2424</v>
      </c>
      <c r="AU14" s="310">
        <v>4</v>
      </c>
      <c r="AV14" s="376">
        <f t="shared" si="8"/>
        <v>0.29861111111111099</v>
      </c>
    </row>
    <row r="15" spans="2:49" ht="15.95" customHeight="1">
      <c r="B15" s="176">
        <f t="shared" si="0"/>
        <v>62</v>
      </c>
      <c r="C15" s="177">
        <f t="shared" si="9"/>
        <v>0.38</v>
      </c>
      <c r="D15" s="178">
        <f t="shared" si="12"/>
        <v>62.38</v>
      </c>
      <c r="E15" s="177">
        <f t="shared" si="1"/>
        <v>64</v>
      </c>
      <c r="F15" s="111">
        <v>6</v>
      </c>
      <c r="G15" s="113">
        <v>0.61458333333333337</v>
      </c>
      <c r="H15" s="196">
        <v>0.98402777777777772</v>
      </c>
      <c r="I15" s="196"/>
      <c r="J15" s="196"/>
      <c r="K15" s="113">
        <v>0.62152777777777779</v>
      </c>
      <c r="L15" s="330">
        <v>0.97222222222222221</v>
      </c>
      <c r="M15" s="506" t="s">
        <v>34</v>
      </c>
      <c r="N15" s="172">
        <v>2372</v>
      </c>
      <c r="O15" s="310">
        <v>1</v>
      </c>
      <c r="P15" s="376">
        <f t="shared" si="2"/>
        <v>0.36944444444444435</v>
      </c>
      <c r="Q15" s="401"/>
      <c r="R15" s="176">
        <f t="shared" si="3"/>
        <v>9</v>
      </c>
      <c r="S15" s="177">
        <f t="shared" si="10"/>
        <v>0.43</v>
      </c>
      <c r="T15" s="178">
        <f t="shared" si="13"/>
        <v>9.43</v>
      </c>
      <c r="U15" s="177">
        <f t="shared" si="4"/>
        <v>10</v>
      </c>
      <c r="V15" s="112">
        <v>9</v>
      </c>
      <c r="W15" s="113">
        <v>0.28263888888888894</v>
      </c>
      <c r="X15" s="196">
        <v>0.62152777777777768</v>
      </c>
      <c r="Y15" s="200"/>
      <c r="Z15" s="200"/>
      <c r="AA15" s="113">
        <v>0.29166666666666669</v>
      </c>
      <c r="AB15" s="328">
        <v>0.61111111111111105</v>
      </c>
      <c r="AC15" s="512" t="s">
        <v>35</v>
      </c>
      <c r="AD15" s="172">
        <v>1984</v>
      </c>
      <c r="AE15" s="310">
        <v>4</v>
      </c>
      <c r="AF15" s="376">
        <f t="shared" si="5"/>
        <v>0.33888888888888874</v>
      </c>
      <c r="AG15" s="401"/>
      <c r="AH15" s="176">
        <f t="shared" si="6"/>
        <v>19</v>
      </c>
      <c r="AI15" s="177">
        <f t="shared" si="11"/>
        <v>0</v>
      </c>
      <c r="AJ15" s="178">
        <f t="shared" si="14"/>
        <v>19</v>
      </c>
      <c r="AK15" s="177">
        <f t="shared" si="7"/>
        <v>19</v>
      </c>
      <c r="AL15" s="111">
        <v>10</v>
      </c>
      <c r="AM15" s="113">
        <v>0.60555555555555551</v>
      </c>
      <c r="AN15" s="113">
        <v>0.98124999999999996</v>
      </c>
      <c r="AO15" s="109"/>
      <c r="AP15" s="109"/>
      <c r="AQ15" s="113">
        <v>0.61250000000000004</v>
      </c>
      <c r="AR15" s="113">
        <v>0.97430555555555554</v>
      </c>
      <c r="AS15" s="514" t="s">
        <v>35</v>
      </c>
      <c r="AT15" s="172">
        <v>2424</v>
      </c>
      <c r="AU15" s="310">
        <v>4</v>
      </c>
      <c r="AV15" s="376">
        <f t="shared" si="8"/>
        <v>0.37569444444444444</v>
      </c>
    </row>
    <row r="16" spans="2:49" ht="15.95" customHeight="1">
      <c r="B16" s="176">
        <f t="shared" si="0"/>
        <v>26</v>
      </c>
      <c r="C16" s="177">
        <f t="shared" si="9"/>
        <v>0</v>
      </c>
      <c r="D16" s="178">
        <f t="shared" si="12"/>
        <v>26</v>
      </c>
      <c r="E16" s="177">
        <f t="shared" si="1"/>
        <v>26</v>
      </c>
      <c r="F16" s="111">
        <v>7</v>
      </c>
      <c r="G16" s="113">
        <v>0.2944444444444444</v>
      </c>
      <c r="H16" s="196">
        <v>0.62847222222222221</v>
      </c>
      <c r="I16" s="196"/>
      <c r="J16" s="196"/>
      <c r="K16" s="113">
        <v>0.30555555555555552</v>
      </c>
      <c r="L16" s="330">
        <v>0.61805555555555558</v>
      </c>
      <c r="M16" s="506" t="s">
        <v>34</v>
      </c>
      <c r="N16" s="172">
        <v>3283</v>
      </c>
      <c r="O16" s="310">
        <v>1</v>
      </c>
      <c r="P16" s="376">
        <f t="shared" si="2"/>
        <v>0.33402777777777781</v>
      </c>
      <c r="Q16" s="401"/>
      <c r="R16" s="176">
        <f t="shared" si="3"/>
        <v>39</v>
      </c>
      <c r="S16" s="177">
        <f t="shared" si="10"/>
        <v>0.43</v>
      </c>
      <c r="T16" s="178">
        <f t="shared" si="13"/>
        <v>39.43</v>
      </c>
      <c r="U16" s="177">
        <f t="shared" si="4"/>
        <v>40</v>
      </c>
      <c r="V16" s="112">
        <v>10</v>
      </c>
      <c r="W16" s="113">
        <v>0.60416666666666663</v>
      </c>
      <c r="X16" s="196">
        <v>0.98611111111111105</v>
      </c>
      <c r="Y16" s="200"/>
      <c r="Z16" s="200"/>
      <c r="AA16" s="113">
        <v>0.61111111111111105</v>
      </c>
      <c r="AB16" s="328">
        <v>0.97916666666666663</v>
      </c>
      <c r="AC16" s="512" t="s">
        <v>35</v>
      </c>
      <c r="AD16" s="172">
        <v>1984</v>
      </c>
      <c r="AE16" s="310">
        <v>4</v>
      </c>
      <c r="AF16" s="376">
        <f t="shared" si="5"/>
        <v>0.38194444444444442</v>
      </c>
      <c r="AG16" s="401"/>
      <c r="AH16" s="176">
        <f t="shared" si="6"/>
        <v>1</v>
      </c>
      <c r="AI16" s="177">
        <f t="shared" si="11"/>
        <v>0</v>
      </c>
      <c r="AJ16" s="178">
        <f t="shared" si="14"/>
        <v>1</v>
      </c>
      <c r="AK16" s="177">
        <f t="shared" si="7"/>
        <v>1</v>
      </c>
      <c r="AL16" s="111">
        <v>13</v>
      </c>
      <c r="AM16" s="113">
        <v>0.24305555555555558</v>
      </c>
      <c r="AN16" s="113">
        <v>0.625</v>
      </c>
      <c r="AO16" s="109"/>
      <c r="AP16" s="109"/>
      <c r="AQ16" s="113">
        <v>0.25</v>
      </c>
      <c r="AR16" s="113">
        <v>0.61458333333333337</v>
      </c>
      <c r="AS16" s="514" t="s">
        <v>107</v>
      </c>
      <c r="AT16" s="172">
        <v>3281</v>
      </c>
      <c r="AU16" s="310">
        <v>5</v>
      </c>
      <c r="AV16" s="376">
        <f t="shared" si="8"/>
        <v>0.38194444444444442</v>
      </c>
    </row>
    <row r="17" spans="2:48" ht="15.95" customHeight="1">
      <c r="B17" s="176">
        <f t="shared" si="0"/>
        <v>61</v>
      </c>
      <c r="C17" s="177">
        <f t="shared" si="9"/>
        <v>0</v>
      </c>
      <c r="D17" s="178">
        <f t="shared" si="12"/>
        <v>61</v>
      </c>
      <c r="E17" s="177">
        <f t="shared" si="1"/>
        <v>61</v>
      </c>
      <c r="F17" s="111">
        <v>8</v>
      </c>
      <c r="G17" s="113">
        <v>0.61111111111111116</v>
      </c>
      <c r="H17" s="196">
        <v>0.95486111111111105</v>
      </c>
      <c r="I17" s="196"/>
      <c r="J17" s="196"/>
      <c r="K17" s="113">
        <v>0.61805555555555558</v>
      </c>
      <c r="L17" s="330">
        <v>0.94791666666666663</v>
      </c>
      <c r="M17" s="506" t="s">
        <v>34</v>
      </c>
      <c r="N17" s="172">
        <v>3283</v>
      </c>
      <c r="O17" s="310">
        <v>1</v>
      </c>
      <c r="P17" s="376">
        <f t="shared" si="2"/>
        <v>0.34374999999999989</v>
      </c>
      <c r="Q17" s="401"/>
      <c r="R17" s="176">
        <f t="shared" si="3"/>
        <v>13</v>
      </c>
      <c r="S17" s="177">
        <f t="shared" si="10"/>
        <v>0</v>
      </c>
      <c r="T17" s="178">
        <f t="shared" si="13"/>
        <v>13</v>
      </c>
      <c r="U17" s="177">
        <f t="shared" si="4"/>
        <v>13</v>
      </c>
      <c r="V17" s="112">
        <v>11</v>
      </c>
      <c r="W17" s="113">
        <v>0.28472222222222227</v>
      </c>
      <c r="X17" s="196">
        <v>0.62847222222222221</v>
      </c>
      <c r="Y17" s="200"/>
      <c r="Z17" s="200"/>
      <c r="AA17" s="113">
        <v>0.29166666666666669</v>
      </c>
      <c r="AB17" s="328">
        <v>0.62152777777777779</v>
      </c>
      <c r="AC17" s="512" t="s">
        <v>35</v>
      </c>
      <c r="AD17" s="172">
        <v>1988</v>
      </c>
      <c r="AE17" s="310">
        <v>4</v>
      </c>
      <c r="AF17" s="376">
        <f t="shared" si="5"/>
        <v>0.34374999999999994</v>
      </c>
      <c r="AG17" s="401"/>
      <c r="AH17" s="176">
        <f t="shared" si="6"/>
        <v>20</v>
      </c>
      <c r="AI17" s="177">
        <f t="shared" si="11"/>
        <v>0.15</v>
      </c>
      <c r="AJ17" s="178">
        <f t="shared" si="14"/>
        <v>20.149999999999999</v>
      </c>
      <c r="AK17" s="177">
        <f t="shared" si="7"/>
        <v>21</v>
      </c>
      <c r="AL17" s="111">
        <v>14</v>
      </c>
      <c r="AM17" s="113">
        <v>0.60763888888888895</v>
      </c>
      <c r="AN17" s="113">
        <v>0.96319444444444435</v>
      </c>
      <c r="AO17" s="109"/>
      <c r="AP17" s="109"/>
      <c r="AQ17" s="113">
        <v>0.61458333333333337</v>
      </c>
      <c r="AR17" s="113">
        <v>0.95347222222222217</v>
      </c>
      <c r="AS17" s="514" t="s">
        <v>33</v>
      </c>
      <c r="AT17" s="172">
        <v>3281</v>
      </c>
      <c r="AU17" s="310">
        <v>5</v>
      </c>
      <c r="AV17" s="376">
        <f t="shared" si="8"/>
        <v>0.3555555555555554</v>
      </c>
    </row>
    <row r="18" spans="2:48" ht="15.95" customHeight="1">
      <c r="B18" s="176">
        <f t="shared" si="0"/>
        <v>13</v>
      </c>
      <c r="C18" s="177">
        <f t="shared" si="9"/>
        <v>0.59</v>
      </c>
      <c r="D18" s="178">
        <f t="shared" si="12"/>
        <v>13.59</v>
      </c>
      <c r="E18" s="177">
        <f t="shared" si="1"/>
        <v>14</v>
      </c>
      <c r="F18" s="111">
        <v>9</v>
      </c>
      <c r="G18" s="113">
        <v>0.28263888888888894</v>
      </c>
      <c r="H18" s="196">
        <v>0.625</v>
      </c>
      <c r="I18" s="196"/>
      <c r="J18" s="196"/>
      <c r="K18" s="113">
        <v>0.29166666666666669</v>
      </c>
      <c r="L18" s="330">
        <v>0.61458333333333337</v>
      </c>
      <c r="M18" s="506" t="s">
        <v>35</v>
      </c>
      <c r="N18" s="172">
        <v>1984</v>
      </c>
      <c r="O18" s="310">
        <v>4</v>
      </c>
      <c r="P18" s="376">
        <f t="shared" si="2"/>
        <v>0.34236111111111106</v>
      </c>
      <c r="Q18" s="401"/>
      <c r="R18" s="176">
        <f t="shared" si="3"/>
        <v>11</v>
      </c>
      <c r="S18" s="177">
        <f t="shared" si="10"/>
        <v>0</v>
      </c>
      <c r="T18" s="178">
        <f t="shared" si="13"/>
        <v>11</v>
      </c>
      <c r="U18" s="177">
        <f t="shared" si="4"/>
        <v>11</v>
      </c>
      <c r="V18" s="112">
        <v>13</v>
      </c>
      <c r="W18" s="113">
        <v>0.28333333333333333</v>
      </c>
      <c r="X18" s="196">
        <v>0.625</v>
      </c>
      <c r="Y18" s="200"/>
      <c r="Z18" s="200"/>
      <c r="AA18" s="113">
        <v>0.29166666666666669</v>
      </c>
      <c r="AB18" s="328">
        <v>0.61458333333333337</v>
      </c>
      <c r="AC18" s="512" t="s">
        <v>219</v>
      </c>
      <c r="AD18" s="172">
        <v>3281</v>
      </c>
      <c r="AE18" s="310">
        <v>5</v>
      </c>
      <c r="AF18" s="376">
        <f t="shared" si="5"/>
        <v>0.34166666666666667</v>
      </c>
      <c r="AG18" s="401"/>
      <c r="AH18" s="176">
        <f t="shared" si="6"/>
        <v>7</v>
      </c>
      <c r="AI18" s="177">
        <f t="shared" si="11"/>
        <v>0</v>
      </c>
      <c r="AJ18" s="178">
        <f t="shared" si="14"/>
        <v>7</v>
      </c>
      <c r="AK18" s="177">
        <f t="shared" si="7"/>
        <v>7</v>
      </c>
      <c r="AL18" s="111">
        <v>17</v>
      </c>
      <c r="AM18" s="113">
        <v>0.30069444444444443</v>
      </c>
      <c r="AN18" s="113">
        <v>0.625</v>
      </c>
      <c r="AO18" s="109"/>
      <c r="AP18" s="109"/>
      <c r="AQ18" s="113">
        <v>0.3125</v>
      </c>
      <c r="AR18" s="113">
        <v>0.61458333333333337</v>
      </c>
      <c r="AS18" s="514" t="s">
        <v>33</v>
      </c>
      <c r="AT18" s="172">
        <v>3277</v>
      </c>
      <c r="AU18" s="310">
        <v>5</v>
      </c>
      <c r="AV18" s="376">
        <f t="shared" si="8"/>
        <v>0.32430555555555557</v>
      </c>
    </row>
    <row r="19" spans="2:48" ht="15.95" customHeight="1">
      <c r="B19" s="176">
        <f t="shared" si="0"/>
        <v>55</v>
      </c>
      <c r="C19" s="177">
        <f t="shared" si="9"/>
        <v>0.59</v>
      </c>
      <c r="D19" s="178">
        <f t="shared" si="12"/>
        <v>55.59</v>
      </c>
      <c r="E19" s="177">
        <f t="shared" si="1"/>
        <v>59</v>
      </c>
      <c r="F19" s="111">
        <v>10</v>
      </c>
      <c r="G19" s="113">
        <v>0.60763888888888895</v>
      </c>
      <c r="H19" s="196">
        <v>0.96111111111111103</v>
      </c>
      <c r="I19" s="196"/>
      <c r="J19" s="196"/>
      <c r="K19" s="113">
        <v>0.61458333333333337</v>
      </c>
      <c r="L19" s="330">
        <v>0.95138888888888884</v>
      </c>
      <c r="M19" s="506" t="s">
        <v>35</v>
      </c>
      <c r="N19" s="172">
        <v>1984</v>
      </c>
      <c r="O19" s="310">
        <v>4</v>
      </c>
      <c r="P19" s="376">
        <f>IF(I19="",IF(G19="","",IF(H19="","",(H19-G19))),IF(G19="","",IF(H19="","",(H19-G19)))+(J19-I19))</f>
        <v>0.35347222222222208</v>
      </c>
      <c r="Q19" s="401"/>
      <c r="R19" s="176">
        <f t="shared" si="3"/>
        <v>41</v>
      </c>
      <c r="S19" s="177">
        <f t="shared" si="10"/>
        <v>0.2</v>
      </c>
      <c r="T19" s="178">
        <f t="shared" si="13"/>
        <v>41.2</v>
      </c>
      <c r="U19" s="177">
        <f t="shared" si="4"/>
        <v>41</v>
      </c>
      <c r="V19" s="112">
        <v>14</v>
      </c>
      <c r="W19" s="113">
        <v>0.60763888888888895</v>
      </c>
      <c r="X19" s="196">
        <v>0.96805555555555556</v>
      </c>
      <c r="Y19" s="200"/>
      <c r="Z19" s="200"/>
      <c r="AA19" s="113">
        <v>0.61458333333333337</v>
      </c>
      <c r="AB19" s="328">
        <v>0.95833333333333337</v>
      </c>
      <c r="AC19" s="512" t="s">
        <v>219</v>
      </c>
      <c r="AD19" s="172">
        <v>3281</v>
      </c>
      <c r="AE19" s="310">
        <v>5</v>
      </c>
      <c r="AF19" s="376">
        <f t="shared" si="5"/>
        <v>0.36041666666666661</v>
      </c>
      <c r="AG19" s="401"/>
      <c r="AH19" s="176">
        <f t="shared" si="6"/>
        <v>20</v>
      </c>
      <c r="AI19" s="177">
        <f t="shared" si="11"/>
        <v>0.17</v>
      </c>
      <c r="AJ19" s="178">
        <f t="shared" si="14"/>
        <v>20.170000000000002</v>
      </c>
      <c r="AK19" s="177">
        <f t="shared" si="7"/>
        <v>22</v>
      </c>
      <c r="AL19" s="111">
        <v>18</v>
      </c>
      <c r="AM19" s="113">
        <v>0.60763888888888895</v>
      </c>
      <c r="AN19" s="113">
        <v>0.98541666666666672</v>
      </c>
      <c r="AO19" s="109"/>
      <c r="AP19" s="109"/>
      <c r="AQ19" s="113">
        <v>0.61458333333333337</v>
      </c>
      <c r="AR19" s="113">
        <v>0.97569444444444453</v>
      </c>
      <c r="AS19" s="514" t="s">
        <v>33</v>
      </c>
      <c r="AT19" s="172">
        <v>3277</v>
      </c>
      <c r="AU19" s="310">
        <v>5</v>
      </c>
      <c r="AV19" s="376">
        <f t="shared" si="8"/>
        <v>0.37777777777777777</v>
      </c>
    </row>
    <row r="20" spans="2:48" ht="15.95" customHeight="1">
      <c r="B20" s="176">
        <f t="shared" si="0"/>
        <v>16</v>
      </c>
      <c r="C20" s="177">
        <f t="shared" si="9"/>
        <v>0</v>
      </c>
      <c r="D20" s="178">
        <f t="shared" si="12"/>
        <v>16</v>
      </c>
      <c r="E20" s="177">
        <f t="shared" si="1"/>
        <v>16</v>
      </c>
      <c r="F20" s="111">
        <v>11</v>
      </c>
      <c r="G20" s="113">
        <v>0.28472222222222227</v>
      </c>
      <c r="H20" s="196">
        <v>0.62152777777777768</v>
      </c>
      <c r="I20" s="196"/>
      <c r="J20" s="196"/>
      <c r="K20" s="113">
        <v>0.29166666666666669</v>
      </c>
      <c r="L20" s="330">
        <v>0.61111111111111105</v>
      </c>
      <c r="M20" s="506" t="s">
        <v>35</v>
      </c>
      <c r="N20" s="172">
        <v>1988</v>
      </c>
      <c r="O20" s="310">
        <v>4</v>
      </c>
      <c r="P20" s="376">
        <f t="shared" si="2"/>
        <v>0.33680555555555541</v>
      </c>
      <c r="Q20" s="401"/>
      <c r="R20" s="176">
        <f t="shared" si="3"/>
        <v>26</v>
      </c>
      <c r="S20" s="177">
        <f t="shared" si="10"/>
        <v>0</v>
      </c>
      <c r="T20" s="178">
        <f t="shared" si="13"/>
        <v>26</v>
      </c>
      <c r="U20" s="177">
        <f t="shared" si="4"/>
        <v>26</v>
      </c>
      <c r="V20" s="112">
        <v>15</v>
      </c>
      <c r="W20" s="113">
        <v>0.31111111111111112</v>
      </c>
      <c r="X20" s="196">
        <v>0.66249999999999998</v>
      </c>
      <c r="Y20" s="200"/>
      <c r="Z20" s="200"/>
      <c r="AA20" s="113">
        <v>0.31944444444444448</v>
      </c>
      <c r="AB20" s="328">
        <v>0.65277777777777779</v>
      </c>
      <c r="AC20" s="512" t="s">
        <v>221</v>
      </c>
      <c r="AD20" s="172">
        <v>1982</v>
      </c>
      <c r="AE20" s="310">
        <v>5</v>
      </c>
      <c r="AF20" s="376">
        <f t="shared" si="5"/>
        <v>0.35138888888888886</v>
      </c>
      <c r="AG20" s="401"/>
      <c r="AH20" s="176">
        <f t="shared" si="6"/>
        <v>15</v>
      </c>
      <c r="AI20" s="177">
        <f t="shared" si="11"/>
        <v>0</v>
      </c>
      <c r="AJ20" s="178">
        <f t="shared" si="14"/>
        <v>15</v>
      </c>
      <c r="AK20" s="177">
        <f t="shared" si="7"/>
        <v>15</v>
      </c>
      <c r="AL20" s="111">
        <v>23</v>
      </c>
      <c r="AM20" s="113">
        <v>0.32569444444444445</v>
      </c>
      <c r="AN20" s="113">
        <v>0.625</v>
      </c>
      <c r="AO20" s="109"/>
      <c r="AP20" s="109"/>
      <c r="AQ20" s="113">
        <v>0.33333333333333331</v>
      </c>
      <c r="AR20" s="113">
        <v>0.61458333333333337</v>
      </c>
      <c r="AS20" s="514" t="s">
        <v>37</v>
      </c>
      <c r="AT20" s="172">
        <v>2374</v>
      </c>
      <c r="AU20" s="310">
        <v>8</v>
      </c>
      <c r="AV20" s="376">
        <f t="shared" si="8"/>
        <v>0.29930555555555555</v>
      </c>
    </row>
    <row r="21" spans="2:48" ht="15.95" customHeight="1">
      <c r="B21" s="176">
        <f t="shared" si="0"/>
        <v>48</v>
      </c>
      <c r="C21" s="177">
        <f t="shared" si="9"/>
        <v>0.56999999999999995</v>
      </c>
      <c r="D21" s="178">
        <f t="shared" si="12"/>
        <v>48.57</v>
      </c>
      <c r="E21" s="177">
        <f t="shared" si="1"/>
        <v>53</v>
      </c>
      <c r="F21" s="111">
        <v>12</v>
      </c>
      <c r="G21" s="113">
        <v>0.60416666666666663</v>
      </c>
      <c r="H21" s="196">
        <v>0.95833333333333326</v>
      </c>
      <c r="I21" s="196"/>
      <c r="J21" s="196"/>
      <c r="K21" s="113">
        <v>0.61111111111111105</v>
      </c>
      <c r="L21" s="330">
        <v>0.95138888888888884</v>
      </c>
      <c r="M21" s="506" t="s">
        <v>35</v>
      </c>
      <c r="N21" s="172">
        <v>1988</v>
      </c>
      <c r="O21" s="310">
        <v>4</v>
      </c>
      <c r="P21" s="376">
        <f t="shared" si="2"/>
        <v>0.35416666666666663</v>
      </c>
      <c r="Q21" s="401"/>
      <c r="R21" s="176">
        <f t="shared" si="3"/>
        <v>18</v>
      </c>
      <c r="S21" s="177">
        <f t="shared" si="10"/>
        <v>0</v>
      </c>
      <c r="T21" s="178">
        <f t="shared" si="13"/>
        <v>18</v>
      </c>
      <c r="U21" s="177">
        <f t="shared" si="4"/>
        <v>18</v>
      </c>
      <c r="V21" s="112">
        <v>17</v>
      </c>
      <c r="W21" s="113">
        <v>0.29375000000000001</v>
      </c>
      <c r="X21" s="196">
        <v>0.61805555555555558</v>
      </c>
      <c r="Y21" s="200"/>
      <c r="Z21" s="200"/>
      <c r="AA21" s="113">
        <v>0.30555555555555552</v>
      </c>
      <c r="AB21" s="328">
        <v>0.60763888888888895</v>
      </c>
      <c r="AC21" s="512" t="s">
        <v>220</v>
      </c>
      <c r="AD21" s="172">
        <v>3277</v>
      </c>
      <c r="AE21" s="310">
        <v>5</v>
      </c>
      <c r="AF21" s="376">
        <f t="shared" si="5"/>
        <v>0.32430555555555557</v>
      </c>
      <c r="AG21" s="401"/>
      <c r="AH21" s="176">
        <f t="shared" si="6"/>
        <v>20</v>
      </c>
      <c r="AI21" s="177">
        <f t="shared" si="11"/>
        <v>0.23</v>
      </c>
      <c r="AJ21" s="178">
        <f t="shared" si="14"/>
        <v>20.23</v>
      </c>
      <c r="AK21" s="177">
        <f t="shared" si="7"/>
        <v>23</v>
      </c>
      <c r="AL21" s="111">
        <v>24</v>
      </c>
      <c r="AM21" s="113">
        <v>0.60763888888888895</v>
      </c>
      <c r="AN21" s="113">
        <v>0.96250000000000002</v>
      </c>
      <c r="AO21" s="109"/>
      <c r="AP21" s="109"/>
      <c r="AQ21" s="113">
        <v>0.61458333333333337</v>
      </c>
      <c r="AR21" s="113">
        <v>0.95486111111111116</v>
      </c>
      <c r="AS21" s="514" t="s">
        <v>37</v>
      </c>
      <c r="AT21" s="172">
        <v>2374</v>
      </c>
      <c r="AU21" s="310">
        <v>8</v>
      </c>
      <c r="AV21" s="376">
        <f t="shared" si="8"/>
        <v>0.35486111111111107</v>
      </c>
    </row>
    <row r="22" spans="2:48" ht="15.95" customHeight="1">
      <c r="B22" s="176">
        <f t="shared" si="0"/>
        <v>11</v>
      </c>
      <c r="C22" s="177">
        <f t="shared" si="9"/>
        <v>0</v>
      </c>
      <c r="D22" s="178">
        <f t="shared" si="12"/>
        <v>11</v>
      </c>
      <c r="E22" s="177">
        <f t="shared" si="1"/>
        <v>11</v>
      </c>
      <c r="F22" s="111">
        <v>13</v>
      </c>
      <c r="G22" s="113">
        <v>0.27986111111111112</v>
      </c>
      <c r="H22" s="196">
        <v>0.62152777777777768</v>
      </c>
      <c r="I22" s="196"/>
      <c r="J22" s="196"/>
      <c r="K22" s="113">
        <v>0.29166666666666669</v>
      </c>
      <c r="L22" s="330">
        <v>0.61111111111111105</v>
      </c>
      <c r="M22" s="506" t="s">
        <v>33</v>
      </c>
      <c r="N22" s="172">
        <v>3281</v>
      </c>
      <c r="O22" s="310">
        <v>5</v>
      </c>
      <c r="P22" s="376">
        <f t="shared" si="2"/>
        <v>0.34166666666666656</v>
      </c>
      <c r="Q22" s="401"/>
      <c r="R22" s="176">
        <f t="shared" si="3"/>
        <v>37</v>
      </c>
      <c r="S22" s="177">
        <f t="shared" si="10"/>
        <v>0.22</v>
      </c>
      <c r="T22" s="178">
        <f t="shared" si="13"/>
        <v>37.22</v>
      </c>
      <c r="U22" s="177">
        <f t="shared" si="4"/>
        <v>37</v>
      </c>
      <c r="V22" s="112">
        <v>18</v>
      </c>
      <c r="W22" s="113">
        <v>0.60069444444444453</v>
      </c>
      <c r="X22" s="196">
        <v>0.98888888888888882</v>
      </c>
      <c r="Y22" s="200"/>
      <c r="Z22" s="200"/>
      <c r="AA22" s="113">
        <v>0.60763888888888895</v>
      </c>
      <c r="AB22" s="328">
        <v>0.97916666666666663</v>
      </c>
      <c r="AC22" s="512" t="s">
        <v>220</v>
      </c>
      <c r="AD22" s="172">
        <v>3277</v>
      </c>
      <c r="AE22" s="310">
        <v>5</v>
      </c>
      <c r="AF22" s="376">
        <f t="shared" si="5"/>
        <v>0.38819444444444429</v>
      </c>
      <c r="AG22" s="401"/>
      <c r="AH22" s="176">
        <f t="shared" si="6"/>
        <v>12</v>
      </c>
      <c r="AI22" s="177">
        <f t="shared" si="11"/>
        <v>0</v>
      </c>
      <c r="AJ22" s="178">
        <f t="shared" si="14"/>
        <v>12</v>
      </c>
      <c r="AK22" s="177">
        <f t="shared" si="7"/>
        <v>12</v>
      </c>
      <c r="AL22" s="107">
        <v>27</v>
      </c>
      <c r="AM22" s="109">
        <v>0.32291666666666669</v>
      </c>
      <c r="AN22" s="113">
        <v>0.625</v>
      </c>
      <c r="AO22" s="109"/>
      <c r="AP22" s="109"/>
      <c r="AQ22" s="109">
        <v>0.33333333333333331</v>
      </c>
      <c r="AR22" s="109">
        <v>0.61458333333333337</v>
      </c>
      <c r="AS22" s="513" t="s">
        <v>20</v>
      </c>
      <c r="AT22" s="172">
        <v>3554</v>
      </c>
      <c r="AU22" s="310">
        <v>11</v>
      </c>
      <c r="AV22" s="376">
        <f t="shared" si="8"/>
        <v>0.30208333333333331</v>
      </c>
    </row>
    <row r="23" spans="2:48" ht="15.95" customHeight="1">
      <c r="B23" s="176">
        <f t="shared" si="0"/>
        <v>48</v>
      </c>
      <c r="C23" s="177">
        <f t="shared" si="9"/>
        <v>0.21</v>
      </c>
      <c r="D23" s="178">
        <f t="shared" si="12"/>
        <v>48.21</v>
      </c>
      <c r="E23" s="177">
        <f t="shared" si="1"/>
        <v>49</v>
      </c>
      <c r="F23" s="111">
        <v>14</v>
      </c>
      <c r="G23" s="113">
        <v>0.60416666666666663</v>
      </c>
      <c r="H23" s="196">
        <v>0.95763888888888882</v>
      </c>
      <c r="I23" s="196"/>
      <c r="J23" s="196"/>
      <c r="K23" s="113">
        <v>0.61111111111111105</v>
      </c>
      <c r="L23" s="330">
        <v>0.94791666666666663</v>
      </c>
      <c r="M23" s="506" t="s">
        <v>33</v>
      </c>
      <c r="N23" s="172">
        <v>3281</v>
      </c>
      <c r="O23" s="310">
        <v>5</v>
      </c>
      <c r="P23" s="376">
        <f t="shared" si="2"/>
        <v>0.35347222222222219</v>
      </c>
      <c r="Q23" s="401"/>
      <c r="R23" s="176">
        <f t="shared" si="3"/>
        <v>23</v>
      </c>
      <c r="S23" s="177">
        <f t="shared" si="10"/>
        <v>0</v>
      </c>
      <c r="T23" s="178">
        <f t="shared" si="13"/>
        <v>23</v>
      </c>
      <c r="U23" s="177">
        <f t="shared" si="4"/>
        <v>23</v>
      </c>
      <c r="V23" s="112">
        <v>21</v>
      </c>
      <c r="W23" s="113">
        <v>0.30486111111111114</v>
      </c>
      <c r="X23" s="196">
        <v>0.65347222222222223</v>
      </c>
      <c r="Y23" s="200"/>
      <c r="Z23" s="200"/>
      <c r="AA23" s="113">
        <v>0.3125</v>
      </c>
      <c r="AB23" s="328">
        <v>0.64583333333333337</v>
      </c>
      <c r="AC23" s="512" t="s">
        <v>37</v>
      </c>
      <c r="AD23" s="172">
        <v>1986</v>
      </c>
      <c r="AE23" s="310">
        <v>8</v>
      </c>
      <c r="AF23" s="376">
        <f t="shared" si="5"/>
        <v>0.34861111111111109</v>
      </c>
      <c r="AG23" s="401"/>
      <c r="AH23" s="176">
        <f t="shared" si="6"/>
        <v>20</v>
      </c>
      <c r="AI23" s="177">
        <f t="shared" si="11"/>
        <v>7.0000000000000007E-2</v>
      </c>
      <c r="AJ23" s="178">
        <f t="shared" si="14"/>
        <v>20.07</v>
      </c>
      <c r="AK23" s="177">
        <f t="shared" si="7"/>
        <v>20</v>
      </c>
      <c r="AL23" s="111">
        <v>28</v>
      </c>
      <c r="AM23" s="113">
        <v>0.60763888888888895</v>
      </c>
      <c r="AN23" s="113">
        <v>0.97986111111111107</v>
      </c>
      <c r="AO23" s="109"/>
      <c r="AP23" s="109"/>
      <c r="AQ23" s="113">
        <v>0.61458333333333337</v>
      </c>
      <c r="AR23" s="113">
        <v>0.97222222222222221</v>
      </c>
      <c r="AS23" s="514" t="s">
        <v>20</v>
      </c>
      <c r="AT23" s="172">
        <v>3554</v>
      </c>
      <c r="AU23" s="310">
        <v>11</v>
      </c>
      <c r="AV23" s="376">
        <f t="shared" si="8"/>
        <v>0.37222222222222212</v>
      </c>
    </row>
    <row r="24" spans="2:48" ht="15.95" customHeight="1">
      <c r="B24" s="176">
        <f t="shared" si="0"/>
        <v>12</v>
      </c>
      <c r="C24" s="177">
        <f t="shared" si="9"/>
        <v>0</v>
      </c>
      <c r="D24" s="178">
        <f t="shared" si="12"/>
        <v>12</v>
      </c>
      <c r="E24" s="177">
        <f t="shared" si="1"/>
        <v>12</v>
      </c>
      <c r="F24" s="111">
        <v>15</v>
      </c>
      <c r="G24" s="113">
        <v>0.28055555555555561</v>
      </c>
      <c r="H24" s="196">
        <v>0.62152777777777768</v>
      </c>
      <c r="I24" s="196"/>
      <c r="J24" s="196"/>
      <c r="K24" s="113">
        <v>0.29166666666666669</v>
      </c>
      <c r="L24" s="330">
        <v>0.61111111111111105</v>
      </c>
      <c r="M24" s="506" t="s">
        <v>33</v>
      </c>
      <c r="N24" s="172">
        <v>2370</v>
      </c>
      <c r="O24" s="310">
        <v>5</v>
      </c>
      <c r="P24" s="376">
        <f t="shared" si="2"/>
        <v>0.34097222222222207</v>
      </c>
      <c r="Q24" s="401"/>
      <c r="R24" s="176">
        <f t="shared" si="3"/>
        <v>12</v>
      </c>
      <c r="S24" s="177">
        <f t="shared" si="10"/>
        <v>0</v>
      </c>
      <c r="T24" s="178">
        <f t="shared" si="13"/>
        <v>12</v>
      </c>
      <c r="U24" s="177">
        <f t="shared" si="4"/>
        <v>12</v>
      </c>
      <c r="V24" s="112">
        <v>23</v>
      </c>
      <c r="W24" s="113">
        <v>0.28402777777777782</v>
      </c>
      <c r="X24" s="196">
        <v>0.625</v>
      </c>
      <c r="Y24" s="200"/>
      <c r="Z24" s="200"/>
      <c r="AA24" s="113">
        <v>0.29166666666666669</v>
      </c>
      <c r="AB24" s="328">
        <v>0.61458333333333337</v>
      </c>
      <c r="AC24" s="512" t="s">
        <v>37</v>
      </c>
      <c r="AD24" s="172">
        <v>2374</v>
      </c>
      <c r="AE24" s="310">
        <v>8</v>
      </c>
      <c r="AF24" s="376">
        <f t="shared" si="5"/>
        <v>0.34097222222222218</v>
      </c>
      <c r="AG24" s="401"/>
      <c r="AH24" s="176">
        <f t="shared" si="6"/>
        <v>4</v>
      </c>
      <c r="AI24" s="177">
        <f t="shared" si="11"/>
        <v>0</v>
      </c>
      <c r="AJ24" s="178">
        <f t="shared" si="14"/>
        <v>4</v>
      </c>
      <c r="AK24" s="177">
        <f t="shared" si="7"/>
        <v>4</v>
      </c>
      <c r="AL24" s="111">
        <v>37</v>
      </c>
      <c r="AM24" s="113">
        <v>0.28749999999999998</v>
      </c>
      <c r="AN24" s="113">
        <v>0.60416666666666663</v>
      </c>
      <c r="AO24" s="109"/>
      <c r="AP24" s="109"/>
      <c r="AQ24" s="113">
        <v>0.2986111111111111</v>
      </c>
      <c r="AR24" s="113">
        <v>0.59375</v>
      </c>
      <c r="AS24" s="514" t="s">
        <v>17</v>
      </c>
      <c r="AT24" s="172">
        <v>3312</v>
      </c>
      <c r="AU24" s="310">
        <v>22</v>
      </c>
      <c r="AV24" s="376">
        <f t="shared" si="8"/>
        <v>0.31666666666666665</v>
      </c>
    </row>
    <row r="25" spans="2:48" ht="15.95" customHeight="1">
      <c r="B25" s="176">
        <f t="shared" si="0"/>
        <v>48</v>
      </c>
      <c r="C25" s="177">
        <f t="shared" si="9"/>
        <v>0.4</v>
      </c>
      <c r="D25" s="178">
        <f t="shared" si="12"/>
        <v>48.4</v>
      </c>
      <c r="E25" s="177">
        <f t="shared" si="1"/>
        <v>50</v>
      </c>
      <c r="F25" s="111">
        <v>16</v>
      </c>
      <c r="G25" s="113">
        <v>0.60416666666666663</v>
      </c>
      <c r="H25" s="196">
        <v>0.96041666666666659</v>
      </c>
      <c r="I25" s="196"/>
      <c r="J25" s="196"/>
      <c r="K25" s="113">
        <v>0.61111111111111105</v>
      </c>
      <c r="L25" s="330">
        <v>0.95138888888888884</v>
      </c>
      <c r="M25" s="506" t="s">
        <v>33</v>
      </c>
      <c r="N25" s="172">
        <v>2370</v>
      </c>
      <c r="O25" s="310">
        <v>5</v>
      </c>
      <c r="P25" s="376">
        <f t="shared" si="2"/>
        <v>0.35624999999999996</v>
      </c>
      <c r="Q25" s="401"/>
      <c r="R25" s="176">
        <f t="shared" si="3"/>
        <v>41</v>
      </c>
      <c r="S25" s="177">
        <f t="shared" si="10"/>
        <v>0.28000000000000003</v>
      </c>
      <c r="T25" s="178">
        <f t="shared" si="13"/>
        <v>41.28</v>
      </c>
      <c r="U25" s="177">
        <f t="shared" si="4"/>
        <v>42</v>
      </c>
      <c r="V25" s="112">
        <v>24</v>
      </c>
      <c r="W25" s="113">
        <v>0.60763888888888895</v>
      </c>
      <c r="X25" s="196">
        <v>0.9590277777777777</v>
      </c>
      <c r="Y25" s="200"/>
      <c r="Z25" s="200"/>
      <c r="AA25" s="113">
        <v>0.61458333333333337</v>
      </c>
      <c r="AB25" s="328">
        <v>0.95138888888888884</v>
      </c>
      <c r="AC25" s="512" t="s">
        <v>37</v>
      </c>
      <c r="AD25" s="172">
        <v>2374</v>
      </c>
      <c r="AE25" s="310">
        <v>8</v>
      </c>
      <c r="AF25" s="376">
        <f t="shared" si="5"/>
        <v>0.35138888888888875</v>
      </c>
      <c r="AG25" s="401"/>
      <c r="AH25" s="176">
        <f t="shared" si="6"/>
        <v>17</v>
      </c>
      <c r="AI25" s="177">
        <f t="shared" si="11"/>
        <v>0</v>
      </c>
      <c r="AJ25" s="178">
        <f t="shared" si="14"/>
        <v>17</v>
      </c>
      <c r="AK25" s="177">
        <f t="shared" si="7"/>
        <v>17</v>
      </c>
      <c r="AL25" s="111">
        <v>38</v>
      </c>
      <c r="AM25" s="113">
        <v>0.58680555555555558</v>
      </c>
      <c r="AN25" s="113">
        <v>0.94861111111111107</v>
      </c>
      <c r="AO25" s="109"/>
      <c r="AP25" s="109"/>
      <c r="AQ25" s="113">
        <v>0.59375</v>
      </c>
      <c r="AR25" s="113">
        <v>0.94097222222222221</v>
      </c>
      <c r="AS25" s="514" t="s">
        <v>17</v>
      </c>
      <c r="AT25" s="172">
        <v>3312</v>
      </c>
      <c r="AU25" s="310">
        <v>22</v>
      </c>
      <c r="AV25" s="376">
        <f t="shared" si="8"/>
        <v>0.36180555555555549</v>
      </c>
    </row>
    <row r="26" spans="2:48" ht="15.95" customHeight="1">
      <c r="B26" s="176">
        <f t="shared" si="0"/>
        <v>24</v>
      </c>
      <c r="C26" s="177">
        <f t="shared" si="9"/>
        <v>0.25</v>
      </c>
      <c r="D26" s="178">
        <f t="shared" si="12"/>
        <v>24.25</v>
      </c>
      <c r="E26" s="177">
        <f t="shared" si="1"/>
        <v>24</v>
      </c>
      <c r="F26" s="111">
        <v>17</v>
      </c>
      <c r="G26" s="113">
        <v>0.29375000000000001</v>
      </c>
      <c r="H26" s="196">
        <v>0.63541666666666663</v>
      </c>
      <c r="I26" s="196"/>
      <c r="J26" s="196"/>
      <c r="K26" s="113">
        <v>0.30555555555555552</v>
      </c>
      <c r="L26" s="330">
        <v>0.625</v>
      </c>
      <c r="M26" s="506" t="s">
        <v>33</v>
      </c>
      <c r="N26" s="172">
        <v>3277</v>
      </c>
      <c r="O26" s="310">
        <v>5</v>
      </c>
      <c r="P26" s="376">
        <f t="shared" si="2"/>
        <v>0.34166666666666662</v>
      </c>
      <c r="Q26" s="401"/>
      <c r="R26" s="176">
        <f t="shared" si="3"/>
        <v>31</v>
      </c>
      <c r="S26" s="177">
        <f t="shared" si="10"/>
        <v>0</v>
      </c>
      <c r="T26" s="178">
        <f t="shared" si="13"/>
        <v>31</v>
      </c>
      <c r="U26" s="177">
        <f t="shared" si="4"/>
        <v>31</v>
      </c>
      <c r="V26" s="112">
        <v>25</v>
      </c>
      <c r="W26" s="113">
        <v>0.34236111111111112</v>
      </c>
      <c r="X26" s="196">
        <v>0.6645833333333333</v>
      </c>
      <c r="Y26" s="200"/>
      <c r="Z26" s="200"/>
      <c r="AA26" s="113">
        <v>0.35416666666666669</v>
      </c>
      <c r="AB26" s="328">
        <v>0.65277777777777779</v>
      </c>
      <c r="AC26" s="512" t="s">
        <v>40</v>
      </c>
      <c r="AD26" s="172">
        <v>1996</v>
      </c>
      <c r="AE26" s="310">
        <v>9</v>
      </c>
      <c r="AF26" s="376">
        <f t="shared" si="5"/>
        <v>0.32222222222222219</v>
      </c>
      <c r="AG26" s="401"/>
      <c r="AH26" s="176">
        <f t="shared" si="6"/>
        <v>13</v>
      </c>
      <c r="AI26" s="177">
        <f t="shared" si="11"/>
        <v>0</v>
      </c>
      <c r="AJ26" s="178">
        <f t="shared" si="14"/>
        <v>13</v>
      </c>
      <c r="AK26" s="177">
        <f t="shared" si="7"/>
        <v>13</v>
      </c>
      <c r="AL26" s="111">
        <v>45</v>
      </c>
      <c r="AM26" s="113">
        <v>0.32430555555555551</v>
      </c>
      <c r="AN26" s="113">
        <v>0.63194444444444442</v>
      </c>
      <c r="AO26" s="109"/>
      <c r="AP26" s="109"/>
      <c r="AQ26" s="113">
        <v>0.33333333333333331</v>
      </c>
      <c r="AR26" s="113">
        <v>0.62152777777777779</v>
      </c>
      <c r="AS26" s="514" t="s">
        <v>22</v>
      </c>
      <c r="AT26" s="172">
        <v>2370</v>
      </c>
      <c r="AU26" s="310">
        <v>33</v>
      </c>
      <c r="AV26" s="376">
        <f t="shared" si="8"/>
        <v>0.30763888888888891</v>
      </c>
    </row>
    <row r="27" spans="2:48" ht="15.95" customHeight="1">
      <c r="B27" s="176">
        <f t="shared" si="0"/>
        <v>65</v>
      </c>
      <c r="C27" s="177">
        <f t="shared" si="9"/>
        <v>0</v>
      </c>
      <c r="D27" s="178">
        <f t="shared" si="12"/>
        <v>65</v>
      </c>
      <c r="E27" s="177">
        <f t="shared" si="1"/>
        <v>65</v>
      </c>
      <c r="F27" s="111">
        <v>18</v>
      </c>
      <c r="G27" s="113">
        <v>0.61805555555555558</v>
      </c>
      <c r="H27" s="196">
        <v>0.96805555555555556</v>
      </c>
      <c r="I27" s="196"/>
      <c r="J27" s="196"/>
      <c r="K27" s="113">
        <v>0.625</v>
      </c>
      <c r="L27" s="330">
        <v>0.95833333333333337</v>
      </c>
      <c r="M27" s="506" t="s">
        <v>33</v>
      </c>
      <c r="N27" s="172">
        <v>3277</v>
      </c>
      <c r="O27" s="310">
        <v>5</v>
      </c>
      <c r="P27" s="376">
        <f t="shared" si="2"/>
        <v>0.35</v>
      </c>
      <c r="Q27" s="401"/>
      <c r="R27" s="176">
        <f t="shared" si="3"/>
        <v>8</v>
      </c>
      <c r="S27" s="177">
        <f t="shared" si="10"/>
        <v>0</v>
      </c>
      <c r="T27" s="178">
        <f t="shared" si="13"/>
        <v>8</v>
      </c>
      <c r="U27" s="177">
        <f t="shared" si="4"/>
        <v>8</v>
      </c>
      <c r="V27" s="112">
        <v>27</v>
      </c>
      <c r="W27" s="113">
        <v>0.28125</v>
      </c>
      <c r="X27" s="196">
        <v>0.62847222222222221</v>
      </c>
      <c r="Y27" s="200"/>
      <c r="Z27" s="200"/>
      <c r="AA27" s="113">
        <v>0.29166666666666669</v>
      </c>
      <c r="AB27" s="328">
        <v>0.61805555555555558</v>
      </c>
      <c r="AC27" s="512" t="s">
        <v>215</v>
      </c>
      <c r="AD27" s="172">
        <v>3554</v>
      </c>
      <c r="AE27" s="310">
        <v>11</v>
      </c>
      <c r="AF27" s="376">
        <f t="shared" si="5"/>
        <v>0.34722222222222221</v>
      </c>
      <c r="AG27" s="401"/>
      <c r="AH27" s="176">
        <f t="shared" si="6"/>
        <v>26</v>
      </c>
      <c r="AI27" s="177">
        <f t="shared" si="11"/>
        <v>0.25</v>
      </c>
      <c r="AJ27" s="178">
        <f t="shared" si="14"/>
        <v>26.25</v>
      </c>
      <c r="AK27" s="177">
        <f t="shared" si="7"/>
        <v>27</v>
      </c>
      <c r="AL27" s="111">
        <v>46</v>
      </c>
      <c r="AM27" s="113">
        <v>0.61458333333333337</v>
      </c>
      <c r="AN27" s="113">
        <v>0.96319444444444446</v>
      </c>
      <c r="AO27" s="109"/>
      <c r="AP27" s="109"/>
      <c r="AQ27" s="113">
        <v>0.62152777777777779</v>
      </c>
      <c r="AR27" s="113">
        <v>0.95486111111111116</v>
      </c>
      <c r="AS27" s="514" t="s">
        <v>22</v>
      </c>
      <c r="AT27" s="172">
        <v>2370</v>
      </c>
      <c r="AU27" s="310">
        <v>33</v>
      </c>
      <c r="AV27" s="376">
        <f t="shared" si="8"/>
        <v>0.34861111111111109</v>
      </c>
    </row>
    <row r="28" spans="2:48" ht="15.95" customHeight="1">
      <c r="B28" s="176">
        <f t="shared" si="0"/>
        <v>1</v>
      </c>
      <c r="C28" s="177">
        <f t="shared" si="9"/>
        <v>0</v>
      </c>
      <c r="D28" s="178">
        <f t="shared" si="12"/>
        <v>1</v>
      </c>
      <c r="E28" s="177">
        <f t="shared" si="1"/>
        <v>1</v>
      </c>
      <c r="F28" s="111">
        <v>19</v>
      </c>
      <c r="G28" s="113">
        <v>0.24305555555555558</v>
      </c>
      <c r="H28" s="196">
        <v>0.61458333333333326</v>
      </c>
      <c r="I28" s="196"/>
      <c r="J28" s="196"/>
      <c r="K28" s="113">
        <v>0.25</v>
      </c>
      <c r="L28" s="330">
        <v>0.60416666666666663</v>
      </c>
      <c r="M28" s="506" t="s">
        <v>107</v>
      </c>
      <c r="N28" s="172">
        <v>2400</v>
      </c>
      <c r="O28" s="310">
        <v>5</v>
      </c>
      <c r="P28" s="376">
        <f t="shared" si="2"/>
        <v>0.37152777777777768</v>
      </c>
      <c r="Q28" s="401"/>
      <c r="R28" s="176">
        <f t="shared" si="3"/>
        <v>44</v>
      </c>
      <c r="S28" s="177">
        <f t="shared" si="10"/>
        <v>0.11</v>
      </c>
      <c r="T28" s="178">
        <f t="shared" si="13"/>
        <v>44.11</v>
      </c>
      <c r="U28" s="177">
        <f t="shared" si="4"/>
        <v>44</v>
      </c>
      <c r="V28" s="112">
        <v>28</v>
      </c>
      <c r="W28" s="113">
        <v>0.61111111111111116</v>
      </c>
      <c r="X28" s="196">
        <v>0.96944444444444433</v>
      </c>
      <c r="Y28" s="200"/>
      <c r="Z28" s="200"/>
      <c r="AA28" s="113">
        <v>0.61805555555555558</v>
      </c>
      <c r="AB28" s="328">
        <v>0.96180555555555547</v>
      </c>
      <c r="AC28" s="512" t="s">
        <v>215</v>
      </c>
      <c r="AD28" s="172">
        <v>3554</v>
      </c>
      <c r="AE28" s="310">
        <v>11</v>
      </c>
      <c r="AF28" s="376">
        <f t="shared" si="5"/>
        <v>0.35833333333333317</v>
      </c>
      <c r="AG28" s="401"/>
      <c r="AH28" s="176" t="str">
        <f t="shared" si="6"/>
        <v/>
      </c>
      <c r="AI28" s="177" t="str">
        <f t="shared" si="11"/>
        <v/>
      </c>
      <c r="AJ28" s="178" t="str">
        <f t="shared" si="14"/>
        <v/>
      </c>
      <c r="AK28" s="177" t="str">
        <f t="shared" si="7"/>
        <v/>
      </c>
      <c r="AL28" s="111"/>
      <c r="AM28" s="113"/>
      <c r="AN28" s="113"/>
      <c r="AO28" s="109"/>
      <c r="AP28" s="109"/>
      <c r="AQ28" s="113"/>
      <c r="AR28" s="113"/>
      <c r="AS28" s="514"/>
      <c r="AT28" s="172"/>
      <c r="AU28" s="310"/>
      <c r="AV28" s="376" t="str">
        <f t="shared" si="8"/>
        <v/>
      </c>
    </row>
    <row r="29" spans="2:48" ht="15.95" customHeight="1">
      <c r="B29" s="176">
        <f t="shared" si="0"/>
        <v>45</v>
      </c>
      <c r="C29" s="177">
        <f t="shared" si="9"/>
        <v>0.33</v>
      </c>
      <c r="D29" s="178">
        <f t="shared" si="12"/>
        <v>45.33</v>
      </c>
      <c r="E29" s="177">
        <f t="shared" si="1"/>
        <v>45</v>
      </c>
      <c r="F29" s="111">
        <v>20</v>
      </c>
      <c r="G29" s="113">
        <v>0.59722222222222221</v>
      </c>
      <c r="H29" s="196">
        <v>0.95416666666666672</v>
      </c>
      <c r="I29" s="196"/>
      <c r="J29" s="196"/>
      <c r="K29" s="113">
        <v>0.60416666666666663</v>
      </c>
      <c r="L29" s="330">
        <v>0.94444444444444453</v>
      </c>
      <c r="M29" s="506" t="s">
        <v>33</v>
      </c>
      <c r="N29" s="172">
        <v>2400</v>
      </c>
      <c r="O29" s="310">
        <v>5</v>
      </c>
      <c r="P29" s="376">
        <f t="shared" si="2"/>
        <v>0.35694444444444451</v>
      </c>
      <c r="Q29" s="401"/>
      <c r="R29" s="176">
        <f t="shared" si="3"/>
        <v>16</v>
      </c>
      <c r="S29" s="177">
        <f t="shared" si="10"/>
        <v>7.0000000000000007E-2</v>
      </c>
      <c r="T29" s="178">
        <f t="shared" si="13"/>
        <v>16.07</v>
      </c>
      <c r="U29" s="177">
        <f t="shared" si="4"/>
        <v>17</v>
      </c>
      <c r="V29" s="112">
        <v>29</v>
      </c>
      <c r="W29" s="113">
        <v>0.29166666666666669</v>
      </c>
      <c r="X29" s="196">
        <v>0.63888888888888884</v>
      </c>
      <c r="Y29" s="200"/>
      <c r="Z29" s="200"/>
      <c r="AA29" s="113">
        <v>0.30208333333333331</v>
      </c>
      <c r="AB29" s="328">
        <v>0.62847222222222221</v>
      </c>
      <c r="AC29" s="512" t="s">
        <v>216</v>
      </c>
      <c r="AD29" s="172">
        <v>3566</v>
      </c>
      <c r="AE29" s="310">
        <v>11</v>
      </c>
      <c r="AF29" s="376">
        <f t="shared" si="5"/>
        <v>0.34722222222222215</v>
      </c>
      <c r="AG29" s="401"/>
      <c r="AH29" s="176">
        <f t="shared" si="6"/>
        <v>8</v>
      </c>
      <c r="AI29" s="177">
        <f t="shared" si="11"/>
        <v>0</v>
      </c>
      <c r="AJ29" s="178">
        <f t="shared" si="14"/>
        <v>8</v>
      </c>
      <c r="AK29" s="177">
        <f t="shared" si="7"/>
        <v>8</v>
      </c>
      <c r="AL29" s="111">
        <v>59</v>
      </c>
      <c r="AM29" s="113">
        <v>0.3041666666666667</v>
      </c>
      <c r="AN29" s="113">
        <v>0.61180555555555549</v>
      </c>
      <c r="AO29" s="109"/>
      <c r="AP29" s="109"/>
      <c r="AQ29" s="113">
        <v>0.3125</v>
      </c>
      <c r="AR29" s="113">
        <v>0.60416666666666663</v>
      </c>
      <c r="AS29" s="514" t="s">
        <v>21</v>
      </c>
      <c r="AT29" s="172">
        <v>1996</v>
      </c>
      <c r="AU29" s="310">
        <v>32</v>
      </c>
      <c r="AV29" s="376">
        <f t="shared" si="8"/>
        <v>0.3076388888888888</v>
      </c>
    </row>
    <row r="30" spans="2:48" ht="15.95" customHeight="1">
      <c r="B30" s="176">
        <f t="shared" si="0"/>
        <v>32</v>
      </c>
      <c r="C30" s="177">
        <f t="shared" si="9"/>
        <v>0</v>
      </c>
      <c r="D30" s="178">
        <f t="shared" si="12"/>
        <v>32</v>
      </c>
      <c r="E30" s="177">
        <f t="shared" si="1"/>
        <v>32</v>
      </c>
      <c r="F30" s="111">
        <v>21</v>
      </c>
      <c r="G30" s="113">
        <v>0.30486111111111114</v>
      </c>
      <c r="H30" s="196">
        <v>0.65347222222222223</v>
      </c>
      <c r="I30" s="196"/>
      <c r="J30" s="196"/>
      <c r="K30" s="113">
        <v>0.3125</v>
      </c>
      <c r="L30" s="330">
        <v>0.64583333333333337</v>
      </c>
      <c r="M30" s="506" t="s">
        <v>37</v>
      </c>
      <c r="N30" s="172">
        <v>2374</v>
      </c>
      <c r="O30" s="310">
        <v>8</v>
      </c>
      <c r="P30" s="376">
        <f t="shared" si="2"/>
        <v>0.34861111111111109</v>
      </c>
      <c r="Q30" s="401"/>
      <c r="R30" s="176">
        <f t="shared" si="3"/>
        <v>48</v>
      </c>
      <c r="S30" s="177">
        <f t="shared" si="10"/>
        <v>0</v>
      </c>
      <c r="T30" s="178">
        <f t="shared" si="13"/>
        <v>48</v>
      </c>
      <c r="U30" s="177">
        <f t="shared" si="4"/>
        <v>48</v>
      </c>
      <c r="V30" s="112">
        <v>30</v>
      </c>
      <c r="W30" s="113">
        <v>0.62152777777777779</v>
      </c>
      <c r="X30" s="196">
        <v>0.97986111111111107</v>
      </c>
      <c r="Y30" s="200"/>
      <c r="Z30" s="200"/>
      <c r="AA30" s="113">
        <v>0.62847222222222221</v>
      </c>
      <c r="AB30" s="328">
        <v>0.97222222222222221</v>
      </c>
      <c r="AC30" s="512" t="s">
        <v>216</v>
      </c>
      <c r="AD30" s="172">
        <v>3566</v>
      </c>
      <c r="AE30" s="310">
        <v>11</v>
      </c>
      <c r="AF30" s="376">
        <f t="shared" si="5"/>
        <v>0.35833333333333328</v>
      </c>
      <c r="AG30" s="401"/>
      <c r="AH30" s="176">
        <f t="shared" si="6"/>
        <v>31</v>
      </c>
      <c r="AI30" s="177">
        <f t="shared" si="11"/>
        <v>0</v>
      </c>
      <c r="AJ30" s="178">
        <f t="shared" si="14"/>
        <v>31</v>
      </c>
      <c r="AK30" s="177">
        <f t="shared" si="7"/>
        <v>31</v>
      </c>
      <c r="AL30" s="111">
        <v>60</v>
      </c>
      <c r="AM30" s="113">
        <v>0.6791666666666667</v>
      </c>
      <c r="AN30" s="113">
        <v>0.96944444444444433</v>
      </c>
      <c r="AO30" s="109"/>
      <c r="AP30" s="109"/>
      <c r="AQ30" s="113">
        <v>0.6875</v>
      </c>
      <c r="AR30" s="113">
        <v>0.96180555555555547</v>
      </c>
      <c r="AS30" s="506" t="s">
        <v>21</v>
      </c>
      <c r="AT30" s="172">
        <v>1996</v>
      </c>
      <c r="AU30" s="310">
        <v>32</v>
      </c>
      <c r="AV30" s="376">
        <f t="shared" si="8"/>
        <v>0.29027777777777763</v>
      </c>
    </row>
    <row r="31" spans="2:48" ht="15.95" customHeight="1">
      <c r="B31" s="176">
        <f t="shared" si="0"/>
        <v>15</v>
      </c>
      <c r="C31" s="177">
        <f t="shared" si="9"/>
        <v>0</v>
      </c>
      <c r="D31" s="178">
        <f t="shared" si="12"/>
        <v>15</v>
      </c>
      <c r="E31" s="177">
        <f t="shared" si="1"/>
        <v>15</v>
      </c>
      <c r="F31" s="111">
        <v>23</v>
      </c>
      <c r="G31" s="113">
        <v>0.28402777777777782</v>
      </c>
      <c r="H31" s="196">
        <v>0.625</v>
      </c>
      <c r="I31" s="196"/>
      <c r="J31" s="196"/>
      <c r="K31" s="113">
        <v>0.29166666666666669</v>
      </c>
      <c r="L31" s="330">
        <v>0.61458333333333337</v>
      </c>
      <c r="M31" s="506" t="s">
        <v>37</v>
      </c>
      <c r="N31" s="172">
        <v>2368</v>
      </c>
      <c r="O31" s="310">
        <v>8</v>
      </c>
      <c r="P31" s="376">
        <f t="shared" si="2"/>
        <v>0.34097222222222218</v>
      </c>
      <c r="Q31" s="401"/>
      <c r="R31" s="176">
        <f t="shared" si="3"/>
        <v>4</v>
      </c>
      <c r="S31" s="177">
        <f t="shared" si="10"/>
        <v>0</v>
      </c>
      <c r="T31" s="178">
        <f t="shared" si="13"/>
        <v>4</v>
      </c>
      <c r="U31" s="177">
        <f t="shared" si="4"/>
        <v>4</v>
      </c>
      <c r="V31" s="112">
        <v>31</v>
      </c>
      <c r="W31" s="113">
        <v>0.27083333333333337</v>
      </c>
      <c r="X31" s="196">
        <v>0.62152777777777768</v>
      </c>
      <c r="Y31" s="200"/>
      <c r="Z31" s="200"/>
      <c r="AA31" s="113">
        <v>0.28125</v>
      </c>
      <c r="AB31" s="328">
        <v>0.61111111111111105</v>
      </c>
      <c r="AC31" s="512" t="s">
        <v>217</v>
      </c>
      <c r="AD31" s="172">
        <v>3564</v>
      </c>
      <c r="AE31" s="310">
        <v>11</v>
      </c>
      <c r="AF31" s="376">
        <f t="shared" si="5"/>
        <v>0.35069444444444431</v>
      </c>
      <c r="AG31" s="401"/>
      <c r="AH31" s="176" t="str">
        <f t="shared" si="6"/>
        <v/>
      </c>
      <c r="AI31" s="177" t="str">
        <f t="shared" si="11"/>
        <v/>
      </c>
      <c r="AJ31" s="178" t="str">
        <f t="shared" si="14"/>
        <v/>
      </c>
      <c r="AK31" s="177" t="str">
        <f t="shared" si="7"/>
        <v/>
      </c>
      <c r="AL31" s="111"/>
      <c r="AM31" s="113"/>
      <c r="AN31" s="113"/>
      <c r="AO31" s="109"/>
      <c r="AP31" s="109"/>
      <c r="AQ31" s="113"/>
      <c r="AR31" s="113"/>
      <c r="AS31" s="506"/>
      <c r="AT31" s="172"/>
      <c r="AU31" s="310"/>
      <c r="AV31" s="376" t="str">
        <f t="shared" si="8"/>
        <v/>
      </c>
    </row>
    <row r="32" spans="2:48" ht="15.95" customHeight="1">
      <c r="B32" s="176">
        <f t="shared" si="0"/>
        <v>55</v>
      </c>
      <c r="C32" s="177">
        <f t="shared" si="9"/>
        <v>0.42</v>
      </c>
      <c r="D32" s="178">
        <f t="shared" si="12"/>
        <v>55.42</v>
      </c>
      <c r="E32" s="177">
        <f t="shared" si="1"/>
        <v>56</v>
      </c>
      <c r="F32" s="111">
        <v>24</v>
      </c>
      <c r="G32" s="113">
        <v>0.60763888888888895</v>
      </c>
      <c r="H32" s="196">
        <v>0.96250000000000002</v>
      </c>
      <c r="I32" s="196"/>
      <c r="J32" s="196"/>
      <c r="K32" s="113">
        <v>0.61458333333333337</v>
      </c>
      <c r="L32" s="330">
        <v>0.95486111111111116</v>
      </c>
      <c r="M32" s="506" t="s">
        <v>37</v>
      </c>
      <c r="N32" s="172">
        <v>2368</v>
      </c>
      <c r="O32" s="310">
        <v>8</v>
      </c>
      <c r="P32" s="376">
        <f t="shared" si="2"/>
        <v>0.35486111111111107</v>
      </c>
      <c r="Q32" s="401"/>
      <c r="R32" s="176">
        <f t="shared" si="3"/>
        <v>39</v>
      </c>
      <c r="S32" s="177">
        <f t="shared" si="10"/>
        <v>0.09</v>
      </c>
      <c r="T32" s="178">
        <f t="shared" si="13"/>
        <v>39.090000000000003</v>
      </c>
      <c r="U32" s="177">
        <f t="shared" si="4"/>
        <v>39</v>
      </c>
      <c r="V32" s="112">
        <v>32</v>
      </c>
      <c r="W32" s="113">
        <v>0.60416666666666663</v>
      </c>
      <c r="X32" s="196">
        <v>0.9590277777777777</v>
      </c>
      <c r="Y32" s="200"/>
      <c r="Z32" s="200"/>
      <c r="AA32" s="113">
        <v>0.61111111111111105</v>
      </c>
      <c r="AB32" s="328">
        <v>0.95138888888888884</v>
      </c>
      <c r="AC32" s="512" t="s">
        <v>217</v>
      </c>
      <c r="AD32" s="172">
        <v>3564</v>
      </c>
      <c r="AE32" s="310">
        <v>11</v>
      </c>
      <c r="AF32" s="376">
        <f t="shared" si="5"/>
        <v>0.35486111111111107</v>
      </c>
      <c r="AG32" s="401"/>
      <c r="AH32" s="176">
        <f t="shared" si="6"/>
        <v>2</v>
      </c>
      <c r="AI32" s="177">
        <f t="shared" si="11"/>
        <v>0</v>
      </c>
      <c r="AJ32" s="178">
        <f t="shared" si="14"/>
        <v>2</v>
      </c>
      <c r="AK32" s="177">
        <f t="shared" si="7"/>
        <v>2</v>
      </c>
      <c r="AL32" s="111">
        <v>75</v>
      </c>
      <c r="AM32" s="196">
        <v>0.25</v>
      </c>
      <c r="AN32" s="196"/>
      <c r="AO32" s="200"/>
      <c r="AP32" s="200"/>
      <c r="AQ32" s="196">
        <v>0.25</v>
      </c>
      <c r="AR32" s="196"/>
      <c r="AS32" s="506" t="s">
        <v>179</v>
      </c>
      <c r="AT32" s="172">
        <v>3850</v>
      </c>
      <c r="AU32" s="310">
        <v>2</v>
      </c>
      <c r="AV32" s="376" t="str">
        <f t="shared" si="8"/>
        <v/>
      </c>
    </row>
    <row r="33" spans="2:48" ht="15.95" customHeight="1">
      <c r="B33" s="176">
        <f t="shared" si="0"/>
        <v>8</v>
      </c>
      <c r="C33" s="177">
        <f t="shared" si="9"/>
        <v>0</v>
      </c>
      <c r="D33" s="178">
        <f t="shared" si="12"/>
        <v>8</v>
      </c>
      <c r="E33" s="177">
        <f t="shared" si="1"/>
        <v>8</v>
      </c>
      <c r="F33" s="111">
        <v>25</v>
      </c>
      <c r="G33" s="113">
        <v>0.2729166666666667</v>
      </c>
      <c r="H33" s="196">
        <v>0.625</v>
      </c>
      <c r="I33" s="196"/>
      <c r="J33" s="196"/>
      <c r="K33" s="113">
        <v>0.28125</v>
      </c>
      <c r="L33" s="330">
        <v>0.61458333333333337</v>
      </c>
      <c r="M33" s="506" t="s">
        <v>223</v>
      </c>
      <c r="N33" s="172">
        <v>1994</v>
      </c>
      <c r="O33" s="310">
        <v>9</v>
      </c>
      <c r="P33" s="376">
        <f t="shared" si="2"/>
        <v>0.3520833333333333</v>
      </c>
      <c r="Q33" s="401"/>
      <c r="R33" s="176">
        <f t="shared" si="3"/>
        <v>9</v>
      </c>
      <c r="S33" s="177">
        <f t="shared" si="10"/>
        <v>0.39</v>
      </c>
      <c r="T33" s="178">
        <f t="shared" si="13"/>
        <v>9.39</v>
      </c>
      <c r="U33" s="177">
        <f t="shared" si="4"/>
        <v>9</v>
      </c>
      <c r="V33" s="112">
        <v>33</v>
      </c>
      <c r="W33" s="113">
        <v>0.28263888888888894</v>
      </c>
      <c r="X33" s="196">
        <v>0.60624999999999996</v>
      </c>
      <c r="Y33" s="200"/>
      <c r="Z33" s="200"/>
      <c r="AA33" s="113">
        <v>0.29166666666666669</v>
      </c>
      <c r="AB33" s="328">
        <v>0.59722222222222221</v>
      </c>
      <c r="AC33" s="512" t="s">
        <v>38</v>
      </c>
      <c r="AD33" s="172">
        <v>1992</v>
      </c>
      <c r="AE33" s="310">
        <v>13</v>
      </c>
      <c r="AF33" s="376">
        <f t="shared" si="5"/>
        <v>0.32361111111111102</v>
      </c>
      <c r="AG33" s="401"/>
      <c r="AH33" s="176">
        <f t="shared" si="6"/>
        <v>26</v>
      </c>
      <c r="AI33" s="177">
        <f t="shared" si="11"/>
        <v>0.05</v>
      </c>
      <c r="AJ33" s="178">
        <f t="shared" si="14"/>
        <v>26.05</v>
      </c>
      <c r="AK33" s="177">
        <f t="shared" si="7"/>
        <v>26</v>
      </c>
      <c r="AL33" s="111">
        <v>76</v>
      </c>
      <c r="AM33" s="196">
        <v>0.61458333333333337</v>
      </c>
      <c r="AN33" s="196"/>
      <c r="AO33" s="200"/>
      <c r="AP33" s="200"/>
      <c r="AQ33" s="196">
        <v>0.61458333333333337</v>
      </c>
      <c r="AR33" s="196"/>
      <c r="AS33" s="506" t="s">
        <v>179</v>
      </c>
      <c r="AT33" s="172">
        <v>3850</v>
      </c>
      <c r="AU33" s="310">
        <v>2</v>
      </c>
      <c r="AV33" s="376" t="str">
        <f t="shared" si="8"/>
        <v/>
      </c>
    </row>
    <row r="34" spans="2:48" ht="15.95" customHeight="1">
      <c r="B34" s="176">
        <f t="shared" si="0"/>
        <v>55</v>
      </c>
      <c r="C34" s="177">
        <f t="shared" si="9"/>
        <v>0.51</v>
      </c>
      <c r="D34" s="178">
        <f t="shared" si="12"/>
        <v>55.51</v>
      </c>
      <c r="E34" s="177">
        <f t="shared" si="1"/>
        <v>58</v>
      </c>
      <c r="F34" s="111">
        <v>26</v>
      </c>
      <c r="G34" s="113">
        <v>0.60763888888888895</v>
      </c>
      <c r="H34" s="196">
        <v>0.97152777777777777</v>
      </c>
      <c r="I34" s="196"/>
      <c r="J34" s="196"/>
      <c r="K34" s="113">
        <v>0.61458333333333337</v>
      </c>
      <c r="L34" s="330">
        <v>0.95833333333333337</v>
      </c>
      <c r="M34" s="506" t="s">
        <v>40</v>
      </c>
      <c r="N34" s="172">
        <v>1994</v>
      </c>
      <c r="O34" s="310">
        <v>9</v>
      </c>
      <c r="P34" s="376">
        <f t="shared" si="2"/>
        <v>0.36388888888888882</v>
      </c>
      <c r="Q34" s="401"/>
      <c r="R34" s="176">
        <f t="shared" si="3"/>
        <v>1</v>
      </c>
      <c r="S34" s="177">
        <f t="shared" si="10"/>
        <v>0</v>
      </c>
      <c r="T34" s="178">
        <f t="shared" si="13"/>
        <v>1</v>
      </c>
      <c r="U34" s="177">
        <f t="shared" si="4"/>
        <v>1</v>
      </c>
      <c r="V34" s="112">
        <v>35</v>
      </c>
      <c r="W34" s="113">
        <v>0.24305555555555558</v>
      </c>
      <c r="X34" s="196">
        <v>0.61319444444444438</v>
      </c>
      <c r="Y34" s="200"/>
      <c r="Z34" s="200"/>
      <c r="AA34" s="113">
        <v>0.25</v>
      </c>
      <c r="AB34" s="328">
        <v>0.60416666666666663</v>
      </c>
      <c r="AC34" s="512" t="s">
        <v>108</v>
      </c>
      <c r="AD34" s="172">
        <v>1990</v>
      </c>
      <c r="AE34" s="310">
        <v>15</v>
      </c>
      <c r="AF34" s="376">
        <f t="shared" si="5"/>
        <v>0.3701388888888888</v>
      </c>
      <c r="AG34" s="401"/>
      <c r="AH34" s="176">
        <f t="shared" si="6"/>
        <v>3</v>
      </c>
      <c r="AI34" s="177">
        <f t="shared" si="11"/>
        <v>0</v>
      </c>
      <c r="AJ34" s="178">
        <f t="shared" si="14"/>
        <v>3</v>
      </c>
      <c r="AK34" s="177">
        <f t="shared" si="7"/>
        <v>3</v>
      </c>
      <c r="AL34" s="175">
        <v>77</v>
      </c>
      <c r="AM34" s="196">
        <v>0.27083333333333331</v>
      </c>
      <c r="AN34" s="196"/>
      <c r="AO34" s="200"/>
      <c r="AP34" s="200"/>
      <c r="AQ34" s="200">
        <v>0.27083333333333331</v>
      </c>
      <c r="AR34" s="200"/>
      <c r="AS34" s="506" t="s">
        <v>179</v>
      </c>
      <c r="AT34" s="172">
        <v>1815</v>
      </c>
      <c r="AU34" s="310">
        <v>2</v>
      </c>
      <c r="AV34" s="376" t="str">
        <f t="shared" si="8"/>
        <v/>
      </c>
    </row>
    <row r="35" spans="2:48" ht="15.95" customHeight="1">
      <c r="B35" s="176">
        <f t="shared" si="0"/>
        <v>7</v>
      </c>
      <c r="C35" s="177">
        <f t="shared" si="9"/>
        <v>0</v>
      </c>
      <c r="D35" s="178">
        <f t="shared" si="12"/>
        <v>7</v>
      </c>
      <c r="E35" s="177">
        <f t="shared" si="1"/>
        <v>7</v>
      </c>
      <c r="F35" s="111">
        <v>27</v>
      </c>
      <c r="G35" s="113">
        <v>0.27083333333333337</v>
      </c>
      <c r="H35" s="196">
        <v>0.625</v>
      </c>
      <c r="I35" s="196"/>
      <c r="J35" s="196"/>
      <c r="K35" s="113">
        <v>0.28125</v>
      </c>
      <c r="L35" s="330">
        <v>0.61458333333333337</v>
      </c>
      <c r="M35" s="506" t="s">
        <v>215</v>
      </c>
      <c r="N35" s="172">
        <v>3554</v>
      </c>
      <c r="O35" s="310">
        <v>11</v>
      </c>
      <c r="P35" s="376">
        <f t="shared" si="2"/>
        <v>0.35416666666666663</v>
      </c>
      <c r="Q35" s="401"/>
      <c r="R35" s="176">
        <f t="shared" si="3"/>
        <v>14</v>
      </c>
      <c r="S35" s="177">
        <f t="shared" si="10"/>
        <v>0</v>
      </c>
      <c r="T35" s="178">
        <f t="shared" si="13"/>
        <v>14</v>
      </c>
      <c r="U35" s="177">
        <f t="shared" si="4"/>
        <v>14</v>
      </c>
      <c r="V35" s="112">
        <v>37</v>
      </c>
      <c r="W35" s="113">
        <v>0.28749999999999998</v>
      </c>
      <c r="X35" s="196">
        <v>0.60416666666666663</v>
      </c>
      <c r="Y35" s="200"/>
      <c r="Z35" s="200"/>
      <c r="AA35" s="113">
        <v>0.2986111111111111</v>
      </c>
      <c r="AB35" s="328">
        <v>0.59375</v>
      </c>
      <c r="AC35" s="512" t="s">
        <v>17</v>
      </c>
      <c r="AD35" s="172">
        <v>3312</v>
      </c>
      <c r="AE35" s="310">
        <v>22</v>
      </c>
      <c r="AF35" s="376">
        <f t="shared" si="5"/>
        <v>0.31666666666666665</v>
      </c>
      <c r="AG35" s="401"/>
      <c r="AH35" s="176">
        <f t="shared" si="6"/>
        <v>24</v>
      </c>
      <c r="AI35" s="177">
        <f t="shared" si="11"/>
        <v>0</v>
      </c>
      <c r="AJ35" s="178">
        <f t="shared" si="14"/>
        <v>24</v>
      </c>
      <c r="AK35" s="177">
        <f t="shared" si="7"/>
        <v>24</v>
      </c>
      <c r="AL35" s="175">
        <v>78</v>
      </c>
      <c r="AM35" s="196">
        <v>0.61111111111111105</v>
      </c>
      <c r="AN35" s="196"/>
      <c r="AO35" s="200"/>
      <c r="AP35" s="200"/>
      <c r="AQ35" s="200">
        <v>0.61111111111111105</v>
      </c>
      <c r="AR35" s="200"/>
      <c r="AS35" s="506" t="s">
        <v>179</v>
      </c>
      <c r="AT35" s="172">
        <v>1815</v>
      </c>
      <c r="AU35" s="310">
        <v>2</v>
      </c>
      <c r="AV35" s="376" t="str">
        <f t="shared" si="8"/>
        <v/>
      </c>
    </row>
    <row r="36" spans="2:48" ht="15.95" customHeight="1">
      <c r="B36" s="176">
        <f t="shared" si="0"/>
        <v>55</v>
      </c>
      <c r="C36" s="177">
        <f t="shared" si="9"/>
        <v>0.11</v>
      </c>
      <c r="D36" s="178">
        <f t="shared" si="12"/>
        <v>55.11</v>
      </c>
      <c r="E36" s="177">
        <f t="shared" si="1"/>
        <v>55</v>
      </c>
      <c r="F36" s="111">
        <v>28</v>
      </c>
      <c r="G36" s="113">
        <v>0.60763888888888895</v>
      </c>
      <c r="H36" s="196">
        <v>0.94861111111111107</v>
      </c>
      <c r="I36" s="196"/>
      <c r="J36" s="196"/>
      <c r="K36" s="113">
        <v>0.61458333333333337</v>
      </c>
      <c r="L36" s="330">
        <v>0.94097222222222221</v>
      </c>
      <c r="M36" s="506" t="s">
        <v>215</v>
      </c>
      <c r="N36" s="172">
        <v>3554</v>
      </c>
      <c r="O36" s="310">
        <v>11</v>
      </c>
      <c r="P36" s="376">
        <f t="shared" si="2"/>
        <v>0.34097222222222212</v>
      </c>
      <c r="Q36" s="401"/>
      <c r="R36" s="176">
        <f t="shared" si="3"/>
        <v>34</v>
      </c>
      <c r="S36" s="177">
        <f t="shared" si="10"/>
        <v>0</v>
      </c>
      <c r="T36" s="178">
        <f t="shared" si="13"/>
        <v>34</v>
      </c>
      <c r="U36" s="177">
        <f t="shared" si="4"/>
        <v>34</v>
      </c>
      <c r="V36" s="112">
        <v>38</v>
      </c>
      <c r="W36" s="113">
        <v>0.58680555555555558</v>
      </c>
      <c r="X36" s="196">
        <v>0.94861111111111107</v>
      </c>
      <c r="Y36" s="200"/>
      <c r="Z36" s="200"/>
      <c r="AA36" s="113">
        <v>0.59375</v>
      </c>
      <c r="AB36" s="328">
        <v>0.94097222222222221</v>
      </c>
      <c r="AC36" s="512" t="s">
        <v>17</v>
      </c>
      <c r="AD36" s="172">
        <v>3312</v>
      </c>
      <c r="AE36" s="310">
        <v>22</v>
      </c>
      <c r="AF36" s="376">
        <f t="shared" si="5"/>
        <v>0.36180555555555549</v>
      </c>
      <c r="AG36" s="401"/>
      <c r="AH36" s="176">
        <f t="shared" si="6"/>
        <v>5</v>
      </c>
      <c r="AI36" s="177">
        <f t="shared" si="11"/>
        <v>0</v>
      </c>
      <c r="AJ36" s="178">
        <f t="shared" si="14"/>
        <v>5</v>
      </c>
      <c r="AK36" s="177">
        <f t="shared" si="7"/>
        <v>5</v>
      </c>
      <c r="AL36" s="175">
        <v>79</v>
      </c>
      <c r="AM36" s="196">
        <v>0.29166666666666669</v>
      </c>
      <c r="AN36" s="196"/>
      <c r="AO36" s="200"/>
      <c r="AP36" s="200"/>
      <c r="AQ36" s="200">
        <v>0.29166666666666669</v>
      </c>
      <c r="AR36" s="200"/>
      <c r="AS36" s="506" t="s">
        <v>179</v>
      </c>
      <c r="AT36" s="172">
        <v>2736</v>
      </c>
      <c r="AU36" s="310">
        <v>2</v>
      </c>
      <c r="AV36" s="376" t="str">
        <f t="shared" si="8"/>
        <v/>
      </c>
    </row>
    <row r="37" spans="2:48" ht="15.95" customHeight="1">
      <c r="B37" s="176">
        <f t="shared" si="0"/>
        <v>10</v>
      </c>
      <c r="C37" s="177">
        <f t="shared" si="9"/>
        <v>0</v>
      </c>
      <c r="D37" s="178">
        <f t="shared" si="12"/>
        <v>10</v>
      </c>
      <c r="E37" s="177">
        <f t="shared" si="1"/>
        <v>10</v>
      </c>
      <c r="F37" s="111">
        <v>29</v>
      </c>
      <c r="G37" s="113">
        <v>0.27916666666666673</v>
      </c>
      <c r="H37" s="196">
        <v>0.61736111111111103</v>
      </c>
      <c r="I37" s="196"/>
      <c r="J37" s="196"/>
      <c r="K37" s="113">
        <v>0.28958333333333336</v>
      </c>
      <c r="L37" s="330">
        <v>0.6069444444444444</v>
      </c>
      <c r="M37" s="506" t="s">
        <v>216</v>
      </c>
      <c r="N37" s="172">
        <v>3566</v>
      </c>
      <c r="O37" s="310">
        <v>11</v>
      </c>
      <c r="P37" s="376">
        <f t="shared" si="2"/>
        <v>0.3381944444444443</v>
      </c>
      <c r="Q37" s="401"/>
      <c r="R37" s="176">
        <f t="shared" si="3"/>
        <v>29</v>
      </c>
      <c r="S37" s="177">
        <f t="shared" si="10"/>
        <v>0</v>
      </c>
      <c r="T37" s="178">
        <f t="shared" si="13"/>
        <v>29</v>
      </c>
      <c r="U37" s="177">
        <f t="shared" si="4"/>
        <v>29</v>
      </c>
      <c r="V37" s="108">
        <v>39</v>
      </c>
      <c r="W37" s="109">
        <v>0.32638888888888884</v>
      </c>
      <c r="X37" s="196">
        <v>0.66041666666666665</v>
      </c>
      <c r="Y37" s="200"/>
      <c r="Z37" s="200"/>
      <c r="AA37" s="109">
        <v>0.34027777777777773</v>
      </c>
      <c r="AB37" s="331">
        <v>0.65277777777777779</v>
      </c>
      <c r="AC37" s="511" t="s">
        <v>225</v>
      </c>
      <c r="AD37" s="172">
        <v>1978</v>
      </c>
      <c r="AE37" s="310">
        <v>24</v>
      </c>
      <c r="AF37" s="376">
        <f t="shared" si="5"/>
        <v>0.33402777777777781</v>
      </c>
      <c r="AG37" s="401"/>
      <c r="AH37" s="176">
        <f t="shared" si="6"/>
        <v>28</v>
      </c>
      <c r="AI37" s="177">
        <f t="shared" si="11"/>
        <v>0</v>
      </c>
      <c r="AJ37" s="178">
        <f t="shared" si="14"/>
        <v>28</v>
      </c>
      <c r="AK37" s="177">
        <f t="shared" si="7"/>
        <v>28</v>
      </c>
      <c r="AL37" s="175">
        <v>80</v>
      </c>
      <c r="AM37" s="196">
        <v>0.625</v>
      </c>
      <c r="AN37" s="196"/>
      <c r="AO37" s="200"/>
      <c r="AP37" s="200"/>
      <c r="AQ37" s="200">
        <v>0.625</v>
      </c>
      <c r="AR37" s="200"/>
      <c r="AS37" s="506" t="s">
        <v>179</v>
      </c>
      <c r="AT37" s="172">
        <v>2736</v>
      </c>
      <c r="AU37" s="310">
        <v>2</v>
      </c>
      <c r="AV37" s="376" t="str">
        <f t="shared" si="8"/>
        <v/>
      </c>
    </row>
    <row r="38" spans="2:48" ht="15.95" customHeight="1">
      <c r="B38" s="176">
        <f t="shared" si="0"/>
        <v>47</v>
      </c>
      <c r="C38" s="177">
        <f t="shared" si="9"/>
        <v>0</v>
      </c>
      <c r="D38" s="178">
        <f t="shared" si="12"/>
        <v>47</v>
      </c>
      <c r="E38" s="177">
        <f t="shared" si="1"/>
        <v>47</v>
      </c>
      <c r="F38" s="111">
        <v>30</v>
      </c>
      <c r="G38" s="113">
        <v>0.6</v>
      </c>
      <c r="H38" s="196">
        <v>0.97291666666666665</v>
      </c>
      <c r="I38" s="196"/>
      <c r="J38" s="196"/>
      <c r="K38" s="113">
        <v>0.6069444444444444</v>
      </c>
      <c r="L38" s="330">
        <v>0.96527777777777779</v>
      </c>
      <c r="M38" s="506" t="s">
        <v>216</v>
      </c>
      <c r="N38" s="172">
        <v>3566</v>
      </c>
      <c r="O38" s="310">
        <v>11</v>
      </c>
      <c r="P38" s="376">
        <f t="shared" si="2"/>
        <v>0.37291666666666667</v>
      </c>
      <c r="Q38" s="401"/>
      <c r="R38" s="176">
        <f t="shared" si="3"/>
        <v>25</v>
      </c>
      <c r="S38" s="177">
        <f t="shared" si="10"/>
        <v>0</v>
      </c>
      <c r="T38" s="178">
        <f t="shared" si="13"/>
        <v>25</v>
      </c>
      <c r="U38" s="177">
        <f t="shared" si="4"/>
        <v>25</v>
      </c>
      <c r="V38" s="112">
        <v>41</v>
      </c>
      <c r="W38" s="113">
        <v>0.30625000000000002</v>
      </c>
      <c r="X38" s="196">
        <v>0.61805555555555558</v>
      </c>
      <c r="Y38" s="200"/>
      <c r="Z38" s="200"/>
      <c r="AA38" s="113">
        <v>0.3125</v>
      </c>
      <c r="AB38" s="328">
        <v>0.60763888888888895</v>
      </c>
      <c r="AC38" s="512" t="s">
        <v>24</v>
      </c>
      <c r="AD38" s="172">
        <v>2368</v>
      </c>
      <c r="AE38" s="310">
        <v>25</v>
      </c>
      <c r="AF38" s="376">
        <f t="shared" si="5"/>
        <v>0.31180555555555556</v>
      </c>
      <c r="AG38" s="401"/>
      <c r="AH38" s="176">
        <f t="shared" si="6"/>
        <v>10</v>
      </c>
      <c r="AI38" s="177">
        <f t="shared" si="11"/>
        <v>0</v>
      </c>
      <c r="AJ38" s="178">
        <f t="shared" si="14"/>
        <v>10</v>
      </c>
      <c r="AK38" s="177">
        <f t="shared" si="7"/>
        <v>10</v>
      </c>
      <c r="AL38" s="175">
        <v>81</v>
      </c>
      <c r="AM38" s="196">
        <v>0.31944444444444448</v>
      </c>
      <c r="AN38" s="196"/>
      <c r="AO38" s="200"/>
      <c r="AP38" s="200"/>
      <c r="AQ38" s="200">
        <v>0.31944444444444448</v>
      </c>
      <c r="AR38" s="200"/>
      <c r="AS38" s="506" t="s">
        <v>179</v>
      </c>
      <c r="AT38" s="172">
        <v>3860</v>
      </c>
      <c r="AU38" s="310">
        <v>2</v>
      </c>
      <c r="AV38" s="376" t="str">
        <f t="shared" si="8"/>
        <v/>
      </c>
    </row>
    <row r="39" spans="2:48" ht="15.95" customHeight="1">
      <c r="B39" s="176">
        <f t="shared" si="0"/>
        <v>17</v>
      </c>
      <c r="C39" s="177">
        <f t="shared" si="9"/>
        <v>0</v>
      </c>
      <c r="D39" s="178">
        <f t="shared" si="12"/>
        <v>17</v>
      </c>
      <c r="E39" s="177">
        <f t="shared" si="1"/>
        <v>17</v>
      </c>
      <c r="F39" s="111">
        <v>31</v>
      </c>
      <c r="G39" s="113">
        <v>0.28749999999999998</v>
      </c>
      <c r="H39" s="196">
        <v>0.62569444444444444</v>
      </c>
      <c r="I39" s="196"/>
      <c r="J39" s="196"/>
      <c r="K39" s="113">
        <v>0.29791666666666666</v>
      </c>
      <c r="L39" s="330">
        <v>0.61527777777777781</v>
      </c>
      <c r="M39" s="506" t="s">
        <v>217</v>
      </c>
      <c r="N39" s="172">
        <v>3564</v>
      </c>
      <c r="O39" s="310">
        <v>11</v>
      </c>
      <c r="P39" s="376">
        <f t="shared" si="2"/>
        <v>0.33819444444444446</v>
      </c>
      <c r="Q39" s="401"/>
      <c r="R39" s="176">
        <f t="shared" si="3"/>
        <v>37</v>
      </c>
      <c r="S39" s="177">
        <f t="shared" si="10"/>
        <v>0.32</v>
      </c>
      <c r="T39" s="178">
        <f t="shared" si="13"/>
        <v>37.32</v>
      </c>
      <c r="U39" s="177">
        <f t="shared" si="4"/>
        <v>38</v>
      </c>
      <c r="V39" s="112">
        <v>42</v>
      </c>
      <c r="W39" s="113">
        <v>0.60069444444444453</v>
      </c>
      <c r="X39" s="196">
        <v>0.9770833333333333</v>
      </c>
      <c r="Y39" s="200"/>
      <c r="Z39" s="200"/>
      <c r="AA39" s="113">
        <v>0.60763888888888895</v>
      </c>
      <c r="AB39" s="328">
        <v>0.97222222222222221</v>
      </c>
      <c r="AC39" s="512" t="s">
        <v>24</v>
      </c>
      <c r="AD39" s="172">
        <v>2368</v>
      </c>
      <c r="AE39" s="310">
        <v>25</v>
      </c>
      <c r="AF39" s="376">
        <f t="shared" si="5"/>
        <v>0.37638888888888877</v>
      </c>
      <c r="AG39" s="401"/>
      <c r="AH39" s="176">
        <f t="shared" si="6"/>
        <v>30</v>
      </c>
      <c r="AI39" s="177">
        <f t="shared" si="11"/>
        <v>0</v>
      </c>
      <c r="AJ39" s="178">
        <f t="shared" si="14"/>
        <v>30</v>
      </c>
      <c r="AK39" s="177">
        <f t="shared" si="7"/>
        <v>30</v>
      </c>
      <c r="AL39" s="175">
        <v>82</v>
      </c>
      <c r="AM39" s="196">
        <v>0.65277777777777779</v>
      </c>
      <c r="AN39" s="196"/>
      <c r="AO39" s="200"/>
      <c r="AP39" s="200"/>
      <c r="AQ39" s="200">
        <v>0.65277777777777779</v>
      </c>
      <c r="AR39" s="200"/>
      <c r="AS39" s="506" t="s">
        <v>179</v>
      </c>
      <c r="AT39" s="172">
        <v>3860</v>
      </c>
      <c r="AU39" s="310">
        <v>2</v>
      </c>
      <c r="AV39" s="376" t="str">
        <f t="shared" si="8"/>
        <v/>
      </c>
    </row>
    <row r="40" spans="2:48" ht="15.95" customHeight="1">
      <c r="B40" s="176">
        <f t="shared" si="0"/>
        <v>60</v>
      </c>
      <c r="C40" s="177">
        <f t="shared" si="9"/>
        <v>0</v>
      </c>
      <c r="D40" s="178">
        <f t="shared" si="12"/>
        <v>60</v>
      </c>
      <c r="E40" s="177">
        <f t="shared" si="1"/>
        <v>60</v>
      </c>
      <c r="F40" s="111">
        <v>32</v>
      </c>
      <c r="G40" s="113">
        <v>0.60833333333333339</v>
      </c>
      <c r="H40" s="196">
        <v>0.96250000000000002</v>
      </c>
      <c r="I40" s="196"/>
      <c r="J40" s="196"/>
      <c r="K40" s="113">
        <v>0.61527777777777781</v>
      </c>
      <c r="L40" s="330">
        <v>0.95486111111111116</v>
      </c>
      <c r="M40" s="506" t="s">
        <v>217</v>
      </c>
      <c r="N40" s="172">
        <v>3564</v>
      </c>
      <c r="O40" s="310">
        <v>11</v>
      </c>
      <c r="P40" s="376">
        <f t="shared" si="2"/>
        <v>0.35416666666666663</v>
      </c>
      <c r="Q40" s="401"/>
      <c r="R40" s="176">
        <f t="shared" si="3"/>
        <v>30</v>
      </c>
      <c r="S40" s="177">
        <f t="shared" si="10"/>
        <v>0</v>
      </c>
      <c r="T40" s="178">
        <f t="shared" si="13"/>
        <v>30</v>
      </c>
      <c r="U40" s="177">
        <f t="shared" si="4"/>
        <v>30</v>
      </c>
      <c r="V40" s="112">
        <v>43</v>
      </c>
      <c r="W40" s="113">
        <v>0.3305555555555556</v>
      </c>
      <c r="X40" s="196">
        <v>0.6645833333333333</v>
      </c>
      <c r="Y40" s="200"/>
      <c r="Z40" s="200"/>
      <c r="AA40" s="113">
        <v>0.33680555555555558</v>
      </c>
      <c r="AB40" s="328">
        <v>0.65972222222222221</v>
      </c>
      <c r="AC40" s="512" t="s">
        <v>27</v>
      </c>
      <c r="AD40" s="172">
        <v>2332</v>
      </c>
      <c r="AE40" s="310">
        <v>26</v>
      </c>
      <c r="AF40" s="376">
        <f t="shared" si="5"/>
        <v>0.3340277777777777</v>
      </c>
      <c r="AG40" s="401"/>
      <c r="AH40" s="176">
        <f t="shared" si="6"/>
        <v>9</v>
      </c>
      <c r="AI40" s="177">
        <f t="shared" si="11"/>
        <v>0</v>
      </c>
      <c r="AJ40" s="178">
        <f t="shared" si="14"/>
        <v>9</v>
      </c>
      <c r="AK40" s="177">
        <f t="shared" si="7"/>
        <v>9</v>
      </c>
      <c r="AL40" s="175">
        <v>83</v>
      </c>
      <c r="AM40" s="196">
        <v>0.30555555555555552</v>
      </c>
      <c r="AN40" s="196"/>
      <c r="AO40" s="200"/>
      <c r="AP40" s="200"/>
      <c r="AQ40" s="200">
        <v>0.30555555555555552</v>
      </c>
      <c r="AR40" s="200"/>
      <c r="AS40" s="506" t="s">
        <v>179</v>
      </c>
      <c r="AT40" s="172">
        <v>1817</v>
      </c>
      <c r="AU40" s="310">
        <v>2</v>
      </c>
      <c r="AV40" s="376" t="str">
        <f t="shared" si="8"/>
        <v/>
      </c>
    </row>
    <row r="41" spans="2:48" ht="15.95" customHeight="1">
      <c r="B41" s="176">
        <f t="shared" si="0"/>
        <v>13</v>
      </c>
      <c r="C41" s="177">
        <f t="shared" si="9"/>
        <v>0.53</v>
      </c>
      <c r="D41" s="178">
        <f t="shared" si="12"/>
        <v>13.53</v>
      </c>
      <c r="E41" s="177">
        <f t="shared" si="1"/>
        <v>13</v>
      </c>
      <c r="F41" s="111">
        <v>33</v>
      </c>
      <c r="G41" s="113">
        <v>0.28263888888888894</v>
      </c>
      <c r="H41" s="196">
        <v>0.59375</v>
      </c>
      <c r="I41" s="196"/>
      <c r="J41" s="196"/>
      <c r="K41" s="113">
        <v>0.29166666666666669</v>
      </c>
      <c r="L41" s="330">
        <v>0.58333333333333337</v>
      </c>
      <c r="M41" s="506">
        <v>13</v>
      </c>
      <c r="N41" s="172">
        <v>1992</v>
      </c>
      <c r="O41" s="310">
        <v>11</v>
      </c>
      <c r="P41" s="376">
        <f t="shared" si="2"/>
        <v>0.31111111111111106</v>
      </c>
      <c r="Q41" s="401"/>
      <c r="R41" s="176">
        <f t="shared" si="3"/>
        <v>15</v>
      </c>
      <c r="S41" s="177">
        <f t="shared" si="10"/>
        <v>0</v>
      </c>
      <c r="T41" s="178">
        <f t="shared" si="13"/>
        <v>15</v>
      </c>
      <c r="U41" s="177">
        <f t="shared" si="4"/>
        <v>15</v>
      </c>
      <c r="V41" s="112">
        <v>45</v>
      </c>
      <c r="W41" s="113">
        <v>0.28819444444444442</v>
      </c>
      <c r="X41" s="196">
        <v>0.63541666666666663</v>
      </c>
      <c r="Y41" s="200"/>
      <c r="Z41" s="200"/>
      <c r="AA41" s="113">
        <v>0.30208333333333331</v>
      </c>
      <c r="AB41" s="328">
        <v>0.625</v>
      </c>
      <c r="AC41" s="512" t="s">
        <v>22</v>
      </c>
      <c r="AD41" s="172">
        <v>2372</v>
      </c>
      <c r="AE41" s="310">
        <v>33</v>
      </c>
      <c r="AF41" s="376">
        <f t="shared" si="5"/>
        <v>0.34722222222222221</v>
      </c>
      <c r="AG41" s="401"/>
      <c r="AH41" s="176">
        <f t="shared" si="6"/>
        <v>29</v>
      </c>
      <c r="AI41" s="177">
        <f t="shared" si="11"/>
        <v>0</v>
      </c>
      <c r="AJ41" s="178">
        <f t="shared" si="14"/>
        <v>29</v>
      </c>
      <c r="AK41" s="177">
        <f t="shared" si="7"/>
        <v>29</v>
      </c>
      <c r="AL41" s="175">
        <v>84</v>
      </c>
      <c r="AM41" s="196">
        <v>0.63888888888888895</v>
      </c>
      <c r="AN41" s="196"/>
      <c r="AO41" s="200"/>
      <c r="AP41" s="200"/>
      <c r="AQ41" s="200">
        <v>0.63888888888888895</v>
      </c>
      <c r="AR41" s="200"/>
      <c r="AS41" s="506" t="s">
        <v>179</v>
      </c>
      <c r="AT41" s="172">
        <v>1817</v>
      </c>
      <c r="AU41" s="310">
        <v>2</v>
      </c>
      <c r="AV41" s="376" t="str">
        <f t="shared" si="8"/>
        <v/>
      </c>
    </row>
    <row r="42" spans="2:48" ht="15.95" customHeight="1">
      <c r="B42" s="176">
        <f t="shared" ref="B42:B73" si="15">IF(G42="","",RANK(G42,G$10:G$171,1))</f>
        <v>41</v>
      </c>
      <c r="C42" s="177">
        <f t="shared" si="9"/>
        <v>0</v>
      </c>
      <c r="D42" s="178">
        <f t="shared" si="12"/>
        <v>41</v>
      </c>
      <c r="E42" s="177">
        <f t="shared" ref="E42:E73" si="16">IF(D42="","",RANK(D42,D$10:D$171,1))</f>
        <v>41</v>
      </c>
      <c r="F42" s="111">
        <v>34</v>
      </c>
      <c r="G42" s="113">
        <v>0.57638888888888895</v>
      </c>
      <c r="H42" s="196">
        <v>0.93958333333333321</v>
      </c>
      <c r="I42" s="196"/>
      <c r="J42" s="196"/>
      <c r="K42" s="113">
        <v>0.58333333333333337</v>
      </c>
      <c r="L42" s="329">
        <v>0.93055555555555547</v>
      </c>
      <c r="M42" s="506">
        <v>13</v>
      </c>
      <c r="N42" s="172">
        <v>1992</v>
      </c>
      <c r="O42" s="310">
        <v>11</v>
      </c>
      <c r="P42" s="376">
        <f t="shared" ref="P42:P73" si="17">IF(I42="",IF(G42="","",IF(H42="","",(H42-G42))),IF(G42="","",IF(H42="","",(H42-G42)))+(J42-I42))</f>
        <v>0.36319444444444426</v>
      </c>
      <c r="Q42" s="401"/>
      <c r="R42" s="176">
        <f t="shared" ref="R42:R73" si="18">IF(W42="","",RANK(W42,W$10:W$171,1))</f>
        <v>46</v>
      </c>
      <c r="S42" s="177">
        <f t="shared" si="10"/>
        <v>0</v>
      </c>
      <c r="T42" s="178">
        <f t="shared" si="13"/>
        <v>46</v>
      </c>
      <c r="U42" s="177">
        <f t="shared" ref="U42:U73" si="19">IF(T42="","",RANK(T42,T$10:T$171,1))</f>
        <v>46</v>
      </c>
      <c r="V42" s="112">
        <v>46</v>
      </c>
      <c r="W42" s="113">
        <v>0.61805555555555558</v>
      </c>
      <c r="X42" s="196">
        <v>0.98750000000000004</v>
      </c>
      <c r="Y42" s="200"/>
      <c r="Z42" s="200"/>
      <c r="AA42" s="113">
        <v>0.625</v>
      </c>
      <c r="AB42" s="328">
        <v>0.97916666666666663</v>
      </c>
      <c r="AC42" s="512" t="s">
        <v>22</v>
      </c>
      <c r="AD42" s="172">
        <v>2372</v>
      </c>
      <c r="AE42" s="310">
        <v>33</v>
      </c>
      <c r="AF42" s="376">
        <f t="shared" ref="AF42:AF73" si="20">IF(Y42="",IF(W42="","",IF(X42="","",(X42-W42))),IF(W42="","",IF(X42="","",(X42-W42)))+(Z42-Y42))</f>
        <v>0.36944444444444446</v>
      </c>
      <c r="AG42" s="401"/>
      <c r="AH42" s="176">
        <f t="shared" ref="AH42:AH73" si="21">IF(AM42="","",RANK(AM42,AM$10:AM$171,1))</f>
        <v>16</v>
      </c>
      <c r="AI42" s="177">
        <f t="shared" si="11"/>
        <v>0</v>
      </c>
      <c r="AJ42" s="178">
        <f t="shared" si="14"/>
        <v>16</v>
      </c>
      <c r="AK42" s="177">
        <f t="shared" ref="AK42:AK73" si="22">IF(AJ42="","",RANK(AJ42,AJ$10:AJ$171,1))</f>
        <v>16</v>
      </c>
      <c r="AL42" s="175">
        <v>85</v>
      </c>
      <c r="AM42" s="196">
        <v>0.34722222222222227</v>
      </c>
      <c r="AN42" s="196"/>
      <c r="AO42" s="200"/>
      <c r="AP42" s="200"/>
      <c r="AQ42" s="200">
        <v>0.34722222222222227</v>
      </c>
      <c r="AR42" s="200"/>
      <c r="AS42" s="506" t="s">
        <v>179</v>
      </c>
      <c r="AT42" s="172">
        <v>3862</v>
      </c>
      <c r="AU42" s="310">
        <v>2</v>
      </c>
      <c r="AV42" s="376" t="str">
        <f t="shared" ref="AV42:AV73" si="23">IF(AO42="",IF(AM42="","",IF(AN42="","",(AN42-AM42))),IF(AM42="","",IF(AN42="","",(AN42-AM42)))+(AP42-AO42))</f>
        <v/>
      </c>
    </row>
    <row r="43" spans="2:48" ht="15.95" customHeight="1">
      <c r="B43" s="176">
        <f t="shared" si="15"/>
        <v>28</v>
      </c>
      <c r="C43" s="177">
        <f t="shared" ref="C43:C74" si="24">IF(F43="","",IF(COUNTIF(B$10:B$171,B43)&gt;1,RANK(N43,N$10:N$171)/100,0))</f>
        <v>0</v>
      </c>
      <c r="D43" s="178">
        <f t="shared" si="12"/>
        <v>28</v>
      </c>
      <c r="E43" s="177">
        <f t="shared" si="16"/>
        <v>28</v>
      </c>
      <c r="F43" s="111">
        <v>35</v>
      </c>
      <c r="G43" s="113">
        <v>0.29722222222222222</v>
      </c>
      <c r="H43" s="196">
        <v>0.62152777777777768</v>
      </c>
      <c r="I43" s="196"/>
      <c r="J43" s="196"/>
      <c r="K43" s="113">
        <v>0.30555555555555552</v>
      </c>
      <c r="L43" s="330">
        <v>0.61111111111111105</v>
      </c>
      <c r="M43" s="506" t="s">
        <v>337</v>
      </c>
      <c r="N43" s="172">
        <v>1990</v>
      </c>
      <c r="O43" s="310">
        <v>13</v>
      </c>
      <c r="P43" s="376">
        <f t="shared" si="17"/>
        <v>0.32430555555555546</v>
      </c>
      <c r="Q43" s="401"/>
      <c r="R43" s="176">
        <f t="shared" si="18"/>
        <v>5</v>
      </c>
      <c r="S43" s="177">
        <f t="shared" ref="S43:S74" si="25">IF(V43="","",IF(COUNTIF(R$10:R$171,R43)&gt;1,RANK(AD43,AD$10:AD$171)/100,0))</f>
        <v>0</v>
      </c>
      <c r="T43" s="178">
        <f t="shared" si="13"/>
        <v>5</v>
      </c>
      <c r="U43" s="177">
        <f t="shared" si="19"/>
        <v>5</v>
      </c>
      <c r="V43" s="112">
        <v>47</v>
      </c>
      <c r="W43" s="113">
        <v>0.27500000000000002</v>
      </c>
      <c r="X43" s="196">
        <v>0.65</v>
      </c>
      <c r="Y43" s="200"/>
      <c r="Z43" s="200"/>
      <c r="AA43" s="113">
        <v>0.29166666666666669</v>
      </c>
      <c r="AB43" s="328">
        <v>0.64236111111111105</v>
      </c>
      <c r="AC43" s="512" t="s">
        <v>23</v>
      </c>
      <c r="AD43" s="172">
        <v>2353</v>
      </c>
      <c r="AE43" s="310">
        <v>31</v>
      </c>
      <c r="AF43" s="376">
        <f t="shared" si="20"/>
        <v>0.375</v>
      </c>
      <c r="AG43" s="401"/>
      <c r="AH43" s="176">
        <f t="shared" si="21"/>
        <v>32</v>
      </c>
      <c r="AI43" s="177">
        <f t="shared" ref="AI43:AI74" si="26">IF(AL43="","",IF(COUNTIF(AH$10:AH$171,AH43)&gt;1,RANK(AT43,AT$10:AT$171)/100,0))</f>
        <v>0</v>
      </c>
      <c r="AJ43" s="178">
        <f t="shared" si="14"/>
        <v>32</v>
      </c>
      <c r="AK43" s="177">
        <f t="shared" si="22"/>
        <v>32</v>
      </c>
      <c r="AL43" s="175">
        <v>86</v>
      </c>
      <c r="AM43" s="196">
        <v>0.68055555555555547</v>
      </c>
      <c r="AN43" s="196"/>
      <c r="AO43" s="200"/>
      <c r="AP43" s="200"/>
      <c r="AQ43" s="200">
        <v>0.68055555555555547</v>
      </c>
      <c r="AR43" s="200"/>
      <c r="AS43" s="506" t="s">
        <v>179</v>
      </c>
      <c r="AT43" s="172">
        <v>3862</v>
      </c>
      <c r="AU43" s="310">
        <v>2</v>
      </c>
      <c r="AV43" s="376" t="str">
        <f t="shared" si="23"/>
        <v/>
      </c>
    </row>
    <row r="44" spans="2:48" ht="15.95" customHeight="1">
      <c r="B44" s="176">
        <f t="shared" si="15"/>
        <v>48</v>
      </c>
      <c r="C44" s="177">
        <f t="shared" si="24"/>
        <v>0.55000000000000004</v>
      </c>
      <c r="D44" s="178">
        <f t="shared" si="12"/>
        <v>48.55</v>
      </c>
      <c r="E44" s="177">
        <f t="shared" si="16"/>
        <v>52</v>
      </c>
      <c r="F44" s="111">
        <v>36</v>
      </c>
      <c r="G44" s="113">
        <v>0.60416666666666663</v>
      </c>
      <c r="H44" s="196">
        <v>0.9819444444444444</v>
      </c>
      <c r="I44" s="196"/>
      <c r="J44" s="196"/>
      <c r="K44" s="113">
        <v>0.61111111111111105</v>
      </c>
      <c r="L44" s="330">
        <v>0.97222222222222221</v>
      </c>
      <c r="M44" s="506" t="s">
        <v>13</v>
      </c>
      <c r="N44" s="172">
        <v>1990</v>
      </c>
      <c r="O44" s="310">
        <v>13</v>
      </c>
      <c r="P44" s="376">
        <f t="shared" si="17"/>
        <v>0.37777777777777777</v>
      </c>
      <c r="Q44" s="401"/>
      <c r="R44" s="176" t="str">
        <f t="shared" si="18"/>
        <v/>
      </c>
      <c r="S44" s="177" t="str">
        <f t="shared" si="25"/>
        <v/>
      </c>
      <c r="T44" s="178" t="str">
        <f t="shared" si="13"/>
        <v/>
      </c>
      <c r="U44" s="177" t="str">
        <f t="shared" si="19"/>
        <v/>
      </c>
      <c r="V44" s="112"/>
      <c r="W44" s="113"/>
      <c r="X44" s="196"/>
      <c r="Y44" s="200"/>
      <c r="Z44" s="200"/>
      <c r="AA44" s="113"/>
      <c r="AB44" s="328"/>
      <c r="AC44" s="512"/>
      <c r="AD44" s="172"/>
      <c r="AE44" s="310"/>
      <c r="AF44" s="376" t="str">
        <f t="shared" si="20"/>
        <v/>
      </c>
      <c r="AG44" s="401"/>
      <c r="AH44" s="176" t="str">
        <f t="shared" si="21"/>
        <v/>
      </c>
      <c r="AI44" s="177" t="str">
        <f t="shared" si="26"/>
        <v/>
      </c>
      <c r="AJ44" s="178" t="str">
        <f t="shared" si="14"/>
        <v/>
      </c>
      <c r="AK44" s="177" t="str">
        <f t="shared" si="22"/>
        <v/>
      </c>
      <c r="AL44" s="175"/>
      <c r="AM44" s="197"/>
      <c r="AN44" s="196"/>
      <c r="AO44" s="200"/>
      <c r="AP44" s="200"/>
      <c r="AQ44" s="200"/>
      <c r="AR44" s="200"/>
      <c r="AS44" s="506"/>
      <c r="AT44" s="172"/>
      <c r="AU44" s="310"/>
      <c r="AV44" s="376" t="str">
        <f t="shared" si="23"/>
        <v/>
      </c>
    </row>
    <row r="45" spans="2:48" ht="15.95" customHeight="1">
      <c r="B45" s="176">
        <f t="shared" si="15"/>
        <v>4</v>
      </c>
      <c r="C45" s="177">
        <f t="shared" si="24"/>
        <v>0.13</v>
      </c>
      <c r="D45" s="178">
        <f t="shared" si="12"/>
        <v>4.13</v>
      </c>
      <c r="E45" s="177">
        <f t="shared" si="16"/>
        <v>4</v>
      </c>
      <c r="F45" s="111">
        <v>37</v>
      </c>
      <c r="G45" s="113">
        <v>0.26250000000000001</v>
      </c>
      <c r="H45" s="196">
        <v>0.60416666666666663</v>
      </c>
      <c r="I45" s="196"/>
      <c r="J45" s="196"/>
      <c r="K45" s="113">
        <v>0.27083333333333331</v>
      </c>
      <c r="L45" s="330">
        <v>0.59375</v>
      </c>
      <c r="M45" s="506" t="s">
        <v>17</v>
      </c>
      <c r="N45" s="172">
        <v>3312</v>
      </c>
      <c r="O45" s="310">
        <v>15</v>
      </c>
      <c r="P45" s="376">
        <f t="shared" si="17"/>
        <v>0.34166666666666662</v>
      </c>
      <c r="Q45" s="401"/>
      <c r="R45" s="176" t="str">
        <f t="shared" si="18"/>
        <v/>
      </c>
      <c r="S45" s="177" t="str">
        <f t="shared" si="25"/>
        <v/>
      </c>
      <c r="T45" s="178" t="str">
        <f t="shared" si="13"/>
        <v/>
      </c>
      <c r="U45" s="177" t="str">
        <f t="shared" si="19"/>
        <v/>
      </c>
      <c r="V45" s="112"/>
      <c r="W45" s="113"/>
      <c r="X45" s="196"/>
      <c r="Y45" s="200"/>
      <c r="Z45" s="200"/>
      <c r="AA45" s="113"/>
      <c r="AB45" s="328"/>
      <c r="AC45" s="512"/>
      <c r="AD45" s="172"/>
      <c r="AE45" s="310"/>
      <c r="AF45" s="376" t="str">
        <f t="shared" si="20"/>
        <v/>
      </c>
      <c r="AG45" s="401"/>
      <c r="AH45" s="176" t="str">
        <f t="shared" si="21"/>
        <v/>
      </c>
      <c r="AI45" s="177" t="str">
        <f t="shared" si="26"/>
        <v/>
      </c>
      <c r="AJ45" s="178" t="str">
        <f t="shared" si="14"/>
        <v/>
      </c>
      <c r="AK45" s="177" t="str">
        <f t="shared" si="22"/>
        <v/>
      </c>
      <c r="AL45" s="111"/>
      <c r="AM45" s="196"/>
      <c r="AN45" s="199"/>
      <c r="AO45" s="204"/>
      <c r="AP45" s="204"/>
      <c r="AQ45" s="200"/>
      <c r="AR45" s="200"/>
      <c r="AS45" s="507"/>
      <c r="AT45" s="172"/>
      <c r="AU45" s="310"/>
      <c r="AV45" s="376" t="str">
        <f t="shared" si="23"/>
        <v/>
      </c>
    </row>
    <row r="46" spans="2:48" ht="15.95" customHeight="1">
      <c r="B46" s="176">
        <f t="shared" si="15"/>
        <v>43</v>
      </c>
      <c r="C46" s="177">
        <f t="shared" si="24"/>
        <v>0</v>
      </c>
      <c r="D46" s="178">
        <f t="shared" si="12"/>
        <v>43</v>
      </c>
      <c r="E46" s="177">
        <f t="shared" si="16"/>
        <v>43</v>
      </c>
      <c r="F46" s="111">
        <v>38</v>
      </c>
      <c r="G46" s="113">
        <v>0.58680555555555558</v>
      </c>
      <c r="H46" s="196">
        <v>0.95555555555555549</v>
      </c>
      <c r="I46" s="196"/>
      <c r="J46" s="196"/>
      <c r="K46" s="113">
        <v>0.59375</v>
      </c>
      <c r="L46" s="330">
        <v>0.94791666666666663</v>
      </c>
      <c r="M46" s="506" t="s">
        <v>17</v>
      </c>
      <c r="N46" s="172">
        <v>3312</v>
      </c>
      <c r="O46" s="310">
        <v>15</v>
      </c>
      <c r="P46" s="376">
        <f t="shared" si="17"/>
        <v>0.36874999999999991</v>
      </c>
      <c r="Q46" s="401"/>
      <c r="R46" s="176">
        <f t="shared" si="18"/>
        <v>6</v>
      </c>
      <c r="S46" s="177">
        <f t="shared" si="25"/>
        <v>0</v>
      </c>
      <c r="T46" s="178">
        <f t="shared" si="13"/>
        <v>6</v>
      </c>
      <c r="U46" s="177">
        <f t="shared" si="19"/>
        <v>6</v>
      </c>
      <c r="V46" s="112">
        <v>59</v>
      </c>
      <c r="W46" s="110">
        <v>0.27569444444444446</v>
      </c>
      <c r="X46" s="199">
        <v>0.62916666666666665</v>
      </c>
      <c r="Y46" s="200"/>
      <c r="Z46" s="200"/>
      <c r="AA46" s="113">
        <v>0.29166666666666669</v>
      </c>
      <c r="AB46" s="328">
        <v>0.62152777777777779</v>
      </c>
      <c r="AC46" s="506" t="s">
        <v>21</v>
      </c>
      <c r="AD46" s="172">
        <v>2339</v>
      </c>
      <c r="AE46" s="310">
        <v>32</v>
      </c>
      <c r="AF46" s="376">
        <f t="shared" si="20"/>
        <v>0.35347222222222219</v>
      </c>
      <c r="AG46" s="401"/>
      <c r="AH46" s="176" t="str">
        <f t="shared" si="21"/>
        <v/>
      </c>
      <c r="AI46" s="177" t="str">
        <f t="shared" si="26"/>
        <v/>
      </c>
      <c r="AJ46" s="178" t="str">
        <f t="shared" si="14"/>
        <v/>
      </c>
      <c r="AK46" s="177" t="str">
        <f t="shared" si="22"/>
        <v/>
      </c>
      <c r="AL46" s="111"/>
      <c r="AM46" s="196"/>
      <c r="AN46" s="199"/>
      <c r="AO46" s="204"/>
      <c r="AP46" s="204"/>
      <c r="AQ46" s="200"/>
      <c r="AR46" s="200"/>
      <c r="AS46" s="507"/>
      <c r="AT46" s="172"/>
      <c r="AU46" s="310"/>
      <c r="AV46" s="376" t="str">
        <f t="shared" si="23"/>
        <v/>
      </c>
    </row>
    <row r="47" spans="2:48" ht="15.95" customHeight="1">
      <c r="B47" s="176">
        <f t="shared" si="15"/>
        <v>4</v>
      </c>
      <c r="C47" s="177">
        <f t="shared" si="24"/>
        <v>0.62</v>
      </c>
      <c r="D47" s="178">
        <f t="shared" si="12"/>
        <v>4.62</v>
      </c>
      <c r="E47" s="177">
        <f t="shared" si="16"/>
        <v>5</v>
      </c>
      <c r="F47" s="111">
        <v>39</v>
      </c>
      <c r="G47" s="113">
        <v>0.26250000000000001</v>
      </c>
      <c r="H47" s="196">
        <v>0.63194444444444442</v>
      </c>
      <c r="I47" s="196"/>
      <c r="J47" s="196"/>
      <c r="K47" s="113">
        <v>0.27083333333333331</v>
      </c>
      <c r="L47" s="330">
        <v>0.625</v>
      </c>
      <c r="M47" s="506" t="s">
        <v>13</v>
      </c>
      <c r="N47" s="172">
        <v>1978</v>
      </c>
      <c r="O47" s="310">
        <v>22</v>
      </c>
      <c r="P47" s="376">
        <f t="shared" si="17"/>
        <v>0.36944444444444441</v>
      </c>
      <c r="Q47" s="401"/>
      <c r="R47" s="176" t="str">
        <f t="shared" si="18"/>
        <v/>
      </c>
      <c r="S47" s="177" t="str">
        <f t="shared" si="25"/>
        <v/>
      </c>
      <c r="T47" s="178" t="str">
        <f t="shared" si="13"/>
        <v/>
      </c>
      <c r="U47" s="177" t="str">
        <f t="shared" si="19"/>
        <v/>
      </c>
      <c r="V47" s="112"/>
      <c r="W47" s="113"/>
      <c r="X47" s="196"/>
      <c r="Y47" s="200"/>
      <c r="Z47" s="200"/>
      <c r="AA47" s="113"/>
      <c r="AB47" s="328"/>
      <c r="AC47" s="506"/>
      <c r="AD47" s="172"/>
      <c r="AE47" s="310"/>
      <c r="AF47" s="376" t="str">
        <f t="shared" si="20"/>
        <v/>
      </c>
      <c r="AG47" s="401"/>
      <c r="AH47" s="176" t="str">
        <f t="shared" si="21"/>
        <v/>
      </c>
      <c r="AI47" s="177" t="str">
        <f t="shared" si="26"/>
        <v/>
      </c>
      <c r="AJ47" s="178" t="str">
        <f t="shared" si="14"/>
        <v/>
      </c>
      <c r="AK47" s="177" t="str">
        <f t="shared" si="22"/>
        <v/>
      </c>
      <c r="AL47" s="111"/>
      <c r="AM47" s="196"/>
      <c r="AN47" s="199"/>
      <c r="AO47" s="204"/>
      <c r="AP47" s="204"/>
      <c r="AQ47" s="200"/>
      <c r="AR47" s="200"/>
      <c r="AS47" s="507"/>
      <c r="AT47" s="172"/>
      <c r="AU47" s="310"/>
      <c r="AV47" s="376" t="str">
        <f t="shared" si="23"/>
        <v/>
      </c>
    </row>
    <row r="48" spans="2:48" ht="15.95" customHeight="1">
      <c r="B48" s="176">
        <f t="shared" si="15"/>
        <v>40</v>
      </c>
      <c r="C48" s="177">
        <f t="shared" si="24"/>
        <v>0</v>
      </c>
      <c r="D48" s="178">
        <f t="shared" si="12"/>
        <v>40</v>
      </c>
      <c r="E48" s="177">
        <f t="shared" si="16"/>
        <v>40</v>
      </c>
      <c r="F48" s="111">
        <v>40</v>
      </c>
      <c r="G48" s="113">
        <v>0.57291666666666663</v>
      </c>
      <c r="H48" s="196">
        <v>0.87222222222222223</v>
      </c>
      <c r="I48" s="196"/>
      <c r="J48" s="196"/>
      <c r="K48" s="113">
        <v>0.57986111111111105</v>
      </c>
      <c r="L48" s="330">
        <v>0.86458333333333337</v>
      </c>
      <c r="M48" s="506" t="s">
        <v>13</v>
      </c>
      <c r="N48" s="172">
        <v>1978</v>
      </c>
      <c r="O48" s="310">
        <v>22</v>
      </c>
      <c r="P48" s="376">
        <f t="shared" si="17"/>
        <v>0.2993055555555556</v>
      </c>
      <c r="Q48" s="401"/>
      <c r="R48" s="176" t="str">
        <f t="shared" si="18"/>
        <v/>
      </c>
      <c r="S48" s="177" t="str">
        <f t="shared" si="25"/>
        <v/>
      </c>
      <c r="T48" s="178" t="str">
        <f t="shared" si="13"/>
        <v/>
      </c>
      <c r="U48" s="177" t="str">
        <f t="shared" si="19"/>
        <v/>
      </c>
      <c r="V48" s="112"/>
      <c r="W48" s="113"/>
      <c r="X48" s="196"/>
      <c r="Y48" s="200"/>
      <c r="Z48" s="200"/>
      <c r="AA48" s="113"/>
      <c r="AB48" s="328"/>
      <c r="AC48" s="506"/>
      <c r="AD48" s="172"/>
      <c r="AE48" s="310"/>
      <c r="AF48" s="376" t="str">
        <f t="shared" si="20"/>
        <v/>
      </c>
      <c r="AG48" s="401"/>
      <c r="AH48" s="176" t="str">
        <f t="shared" si="21"/>
        <v/>
      </c>
      <c r="AI48" s="177" t="str">
        <f t="shared" si="26"/>
        <v/>
      </c>
      <c r="AJ48" s="178" t="str">
        <f t="shared" si="14"/>
        <v/>
      </c>
      <c r="AK48" s="177" t="str">
        <f t="shared" si="22"/>
        <v/>
      </c>
      <c r="AL48" s="111"/>
      <c r="AM48" s="196"/>
      <c r="AN48" s="199"/>
      <c r="AO48" s="204"/>
      <c r="AP48" s="204"/>
      <c r="AQ48" s="200"/>
      <c r="AR48" s="200"/>
      <c r="AS48" s="507"/>
      <c r="AT48" s="172"/>
      <c r="AU48" s="310"/>
      <c r="AV48" s="376" t="str">
        <f t="shared" si="23"/>
        <v/>
      </c>
    </row>
    <row r="49" spans="2:48" ht="15.95" customHeight="1">
      <c r="B49" s="176">
        <f t="shared" si="15"/>
        <v>35</v>
      </c>
      <c r="C49" s="177">
        <f t="shared" si="24"/>
        <v>0</v>
      </c>
      <c r="D49" s="178">
        <f t="shared" si="12"/>
        <v>35</v>
      </c>
      <c r="E49" s="177">
        <f t="shared" si="16"/>
        <v>35</v>
      </c>
      <c r="F49" s="111">
        <v>41</v>
      </c>
      <c r="G49" s="113">
        <v>0.30625000000000002</v>
      </c>
      <c r="H49" s="196">
        <v>0.65972222222222221</v>
      </c>
      <c r="I49" s="196"/>
      <c r="J49" s="196"/>
      <c r="K49" s="113">
        <v>0.3125</v>
      </c>
      <c r="L49" s="330">
        <v>0.64930555555555558</v>
      </c>
      <c r="M49" s="506" t="s">
        <v>24</v>
      </c>
      <c r="N49" s="172">
        <v>1502</v>
      </c>
      <c r="O49" s="310">
        <v>24</v>
      </c>
      <c r="P49" s="376">
        <f t="shared" si="17"/>
        <v>0.35347222222222219</v>
      </c>
      <c r="Q49" s="401"/>
      <c r="R49" s="176">
        <f t="shared" si="18"/>
        <v>21</v>
      </c>
      <c r="S49" s="177">
        <f t="shared" si="25"/>
        <v>0.47</v>
      </c>
      <c r="T49" s="178">
        <f t="shared" si="13"/>
        <v>21.47</v>
      </c>
      <c r="U49" s="177">
        <f t="shared" si="19"/>
        <v>22</v>
      </c>
      <c r="V49" s="175">
        <v>61</v>
      </c>
      <c r="W49" s="113">
        <v>0.30208333333333331</v>
      </c>
      <c r="X49" s="196">
        <v>0.65972222222222221</v>
      </c>
      <c r="Y49" s="200"/>
      <c r="Z49" s="200"/>
      <c r="AA49" s="109">
        <v>0.30208333333333331</v>
      </c>
      <c r="AB49" s="109"/>
      <c r="AC49" s="506" t="s">
        <v>50</v>
      </c>
      <c r="AD49" s="172">
        <v>1976</v>
      </c>
      <c r="AE49" s="310">
        <v>12</v>
      </c>
      <c r="AF49" s="376">
        <f t="shared" si="20"/>
        <v>0.3576388888888889</v>
      </c>
      <c r="AG49" s="401"/>
      <c r="AH49" s="176" t="str">
        <f t="shared" si="21"/>
        <v/>
      </c>
      <c r="AI49" s="177" t="str">
        <f t="shared" si="26"/>
        <v/>
      </c>
      <c r="AJ49" s="178" t="str">
        <f t="shared" si="14"/>
        <v/>
      </c>
      <c r="AK49" s="177" t="str">
        <f t="shared" si="22"/>
        <v/>
      </c>
      <c r="AL49" s="175"/>
      <c r="AM49" s="197"/>
      <c r="AN49" s="196"/>
      <c r="AO49" s="200"/>
      <c r="AP49" s="200"/>
      <c r="AQ49" s="200"/>
      <c r="AR49" s="200"/>
      <c r="AS49" s="506"/>
      <c r="AT49" s="172"/>
      <c r="AU49" s="310"/>
      <c r="AV49" s="376" t="str">
        <f t="shared" si="23"/>
        <v/>
      </c>
    </row>
    <row r="50" spans="2:48" ht="15.95" customHeight="1">
      <c r="B50" s="176">
        <f t="shared" si="15"/>
        <v>72</v>
      </c>
      <c r="C50" s="177">
        <f t="shared" si="24"/>
        <v>0</v>
      </c>
      <c r="D50" s="178">
        <f t="shared" si="12"/>
        <v>72</v>
      </c>
      <c r="E50" s="177">
        <f t="shared" si="16"/>
        <v>72</v>
      </c>
      <c r="F50" s="111">
        <v>42</v>
      </c>
      <c r="G50" s="113">
        <v>0.64236111111111116</v>
      </c>
      <c r="H50" s="199">
        <v>0.9770833333333333</v>
      </c>
      <c r="I50" s="199"/>
      <c r="J50" s="199"/>
      <c r="K50" s="113">
        <v>0.64930555555555558</v>
      </c>
      <c r="L50" s="330">
        <v>0.97222222222222221</v>
      </c>
      <c r="M50" s="506" t="s">
        <v>24</v>
      </c>
      <c r="N50" s="172">
        <v>1502</v>
      </c>
      <c r="O50" s="310">
        <v>24</v>
      </c>
      <c r="P50" s="376">
        <f t="shared" si="17"/>
        <v>0.33472222222222214</v>
      </c>
      <c r="Q50" s="401"/>
      <c r="R50" s="176">
        <f t="shared" si="18"/>
        <v>3</v>
      </c>
      <c r="S50" s="177">
        <f t="shared" si="25"/>
        <v>0</v>
      </c>
      <c r="T50" s="178">
        <f t="shared" si="13"/>
        <v>3</v>
      </c>
      <c r="U50" s="177">
        <f t="shared" si="19"/>
        <v>3</v>
      </c>
      <c r="V50" s="175">
        <v>75</v>
      </c>
      <c r="W50" s="113">
        <v>0.27083333333333331</v>
      </c>
      <c r="X50" s="196"/>
      <c r="Y50" s="200"/>
      <c r="Z50" s="200"/>
      <c r="AA50" s="109">
        <v>0.27083333333333331</v>
      </c>
      <c r="AB50" s="109"/>
      <c r="AC50" s="506" t="s">
        <v>179</v>
      </c>
      <c r="AD50" s="172">
        <v>1815</v>
      </c>
      <c r="AE50" s="310">
        <v>2</v>
      </c>
      <c r="AF50" s="376" t="str">
        <f t="shared" si="20"/>
        <v/>
      </c>
      <c r="AG50" s="401"/>
      <c r="AH50" s="176" t="str">
        <f t="shared" si="21"/>
        <v/>
      </c>
      <c r="AI50" s="177" t="str">
        <f t="shared" si="26"/>
        <v/>
      </c>
      <c r="AJ50" s="178" t="str">
        <f t="shared" si="14"/>
        <v/>
      </c>
      <c r="AK50" s="177" t="str">
        <f t="shared" si="22"/>
        <v/>
      </c>
      <c r="AL50" s="175"/>
      <c r="AM50" s="197"/>
      <c r="AN50" s="196"/>
      <c r="AO50" s="200"/>
      <c r="AP50" s="200"/>
      <c r="AQ50" s="200"/>
      <c r="AR50" s="200"/>
      <c r="AS50" s="506"/>
      <c r="AT50" s="172"/>
      <c r="AU50" s="310"/>
      <c r="AV50" s="376" t="str">
        <f t="shared" si="23"/>
        <v/>
      </c>
    </row>
    <row r="51" spans="2:48" ht="15.95" customHeight="1">
      <c r="B51" s="176">
        <f t="shared" si="15"/>
        <v>19</v>
      </c>
      <c r="C51" s="177">
        <f t="shared" si="24"/>
        <v>0</v>
      </c>
      <c r="D51" s="178">
        <f t="shared" si="12"/>
        <v>19</v>
      </c>
      <c r="E51" s="177">
        <f t="shared" si="16"/>
        <v>19</v>
      </c>
      <c r="F51" s="111">
        <v>43</v>
      </c>
      <c r="G51" s="113">
        <v>0.28888888888888892</v>
      </c>
      <c r="H51" s="199">
        <v>0.64930555555555558</v>
      </c>
      <c r="I51" s="199"/>
      <c r="J51" s="199"/>
      <c r="K51" s="113">
        <v>0.2951388888888889</v>
      </c>
      <c r="L51" s="330">
        <v>0.63888888888888895</v>
      </c>
      <c r="M51" s="506" t="s">
        <v>27</v>
      </c>
      <c r="N51" s="172">
        <v>886</v>
      </c>
      <c r="O51" s="310">
        <v>25</v>
      </c>
      <c r="P51" s="376">
        <f t="shared" si="17"/>
        <v>0.36041666666666666</v>
      </c>
      <c r="Q51" s="401"/>
      <c r="R51" s="176">
        <f t="shared" si="18"/>
        <v>47</v>
      </c>
      <c r="S51" s="177">
        <f t="shared" si="25"/>
        <v>0</v>
      </c>
      <c r="T51" s="178">
        <f t="shared" si="13"/>
        <v>47</v>
      </c>
      <c r="U51" s="177">
        <f t="shared" si="19"/>
        <v>47</v>
      </c>
      <c r="V51" s="175">
        <v>76</v>
      </c>
      <c r="W51" s="113">
        <v>0.62083333333333335</v>
      </c>
      <c r="X51" s="196"/>
      <c r="Y51" s="200"/>
      <c r="Z51" s="200"/>
      <c r="AA51" s="109">
        <v>0.62083333333333335</v>
      </c>
      <c r="AB51" s="109"/>
      <c r="AC51" s="506" t="s">
        <v>179</v>
      </c>
      <c r="AD51" s="172">
        <v>1815</v>
      </c>
      <c r="AE51" s="310">
        <v>2</v>
      </c>
      <c r="AF51" s="376" t="str">
        <f t="shared" si="20"/>
        <v/>
      </c>
      <c r="AG51" s="401"/>
      <c r="AH51" s="176" t="str">
        <f t="shared" si="21"/>
        <v/>
      </c>
      <c r="AI51" s="177" t="str">
        <f t="shared" si="26"/>
        <v/>
      </c>
      <c r="AJ51" s="178" t="str">
        <f t="shared" si="14"/>
        <v/>
      </c>
      <c r="AK51" s="177" t="str">
        <f t="shared" si="22"/>
        <v/>
      </c>
      <c r="AL51" s="175"/>
      <c r="AM51" s="197"/>
      <c r="AN51" s="196"/>
      <c r="AO51" s="200"/>
      <c r="AP51" s="200"/>
      <c r="AQ51" s="200"/>
      <c r="AR51" s="200"/>
      <c r="AS51" s="506"/>
      <c r="AT51" s="172"/>
      <c r="AU51" s="310"/>
      <c r="AV51" s="376" t="str">
        <f t="shared" si="23"/>
        <v/>
      </c>
    </row>
    <row r="52" spans="2:48" ht="15.95" customHeight="1">
      <c r="B52" s="176">
        <f t="shared" si="15"/>
        <v>68</v>
      </c>
      <c r="C52" s="177">
        <f t="shared" si="24"/>
        <v>0</v>
      </c>
      <c r="D52" s="178">
        <f t="shared" si="12"/>
        <v>68</v>
      </c>
      <c r="E52" s="177">
        <f t="shared" si="16"/>
        <v>68</v>
      </c>
      <c r="F52" s="111">
        <v>44</v>
      </c>
      <c r="G52" s="113">
        <v>0.63194444444444453</v>
      </c>
      <c r="H52" s="199">
        <v>0.95277777777777772</v>
      </c>
      <c r="I52" s="199"/>
      <c r="J52" s="199"/>
      <c r="K52" s="113">
        <v>0.63888888888888895</v>
      </c>
      <c r="L52" s="330">
        <v>0.94791666666666663</v>
      </c>
      <c r="M52" s="506" t="s">
        <v>27</v>
      </c>
      <c r="N52" s="172">
        <v>886</v>
      </c>
      <c r="O52" s="310">
        <v>25</v>
      </c>
      <c r="P52" s="376">
        <f t="shared" si="17"/>
        <v>0.32083333333333319</v>
      </c>
      <c r="Q52" s="401"/>
      <c r="R52" s="176">
        <f t="shared" si="18"/>
        <v>2</v>
      </c>
      <c r="S52" s="177">
        <f t="shared" si="25"/>
        <v>0</v>
      </c>
      <c r="T52" s="178">
        <f t="shared" si="13"/>
        <v>2</v>
      </c>
      <c r="U52" s="177">
        <f t="shared" si="19"/>
        <v>2</v>
      </c>
      <c r="V52" s="175">
        <v>77</v>
      </c>
      <c r="W52" s="113">
        <v>0.25</v>
      </c>
      <c r="X52" s="196"/>
      <c r="Y52" s="200"/>
      <c r="Z52" s="200"/>
      <c r="AA52" s="109">
        <v>0.25</v>
      </c>
      <c r="AB52" s="109"/>
      <c r="AC52" s="506" t="s">
        <v>179</v>
      </c>
      <c r="AD52" s="172">
        <v>3860</v>
      </c>
      <c r="AE52" s="310">
        <v>2</v>
      </c>
      <c r="AF52" s="376" t="str">
        <f t="shared" si="20"/>
        <v/>
      </c>
      <c r="AG52" s="401"/>
      <c r="AH52" s="176" t="str">
        <f t="shared" si="21"/>
        <v/>
      </c>
      <c r="AI52" s="177" t="str">
        <f t="shared" si="26"/>
        <v/>
      </c>
      <c r="AJ52" s="178" t="str">
        <f t="shared" si="14"/>
        <v/>
      </c>
      <c r="AK52" s="177" t="str">
        <f t="shared" si="22"/>
        <v/>
      </c>
      <c r="AL52" s="175"/>
      <c r="AM52" s="197"/>
      <c r="AN52" s="196"/>
      <c r="AO52" s="200"/>
      <c r="AP52" s="200"/>
      <c r="AQ52" s="200"/>
      <c r="AR52" s="200"/>
      <c r="AS52" s="506"/>
      <c r="AT52" s="172"/>
      <c r="AU52" s="310"/>
      <c r="AV52" s="376" t="str">
        <f t="shared" si="23"/>
        <v/>
      </c>
    </row>
    <row r="53" spans="2:48" ht="15.95" customHeight="1">
      <c r="B53" s="176">
        <f t="shared" si="15"/>
        <v>18</v>
      </c>
      <c r="C53" s="177">
        <f t="shared" si="24"/>
        <v>0</v>
      </c>
      <c r="D53" s="178">
        <f t="shared" si="12"/>
        <v>18</v>
      </c>
      <c r="E53" s="177">
        <f t="shared" si="16"/>
        <v>18</v>
      </c>
      <c r="F53" s="111">
        <v>45</v>
      </c>
      <c r="G53" s="113">
        <v>0.28819444444444442</v>
      </c>
      <c r="H53" s="199">
        <v>0.62152777777777768</v>
      </c>
      <c r="I53" s="199"/>
      <c r="J53" s="199"/>
      <c r="K53" s="113">
        <v>0.30208333333333331</v>
      </c>
      <c r="L53" s="330">
        <v>0.61111111111111105</v>
      </c>
      <c r="M53" s="506" t="s">
        <v>22</v>
      </c>
      <c r="N53" s="172">
        <v>2332</v>
      </c>
      <c r="O53" s="310">
        <v>26</v>
      </c>
      <c r="P53" s="376">
        <f t="shared" si="17"/>
        <v>0.33333333333333326</v>
      </c>
      <c r="Q53" s="401"/>
      <c r="R53" s="176">
        <f t="shared" si="18"/>
        <v>35</v>
      </c>
      <c r="S53" s="177">
        <f t="shared" si="25"/>
        <v>0</v>
      </c>
      <c r="T53" s="178">
        <f t="shared" si="13"/>
        <v>35</v>
      </c>
      <c r="U53" s="177">
        <f t="shared" si="19"/>
        <v>35</v>
      </c>
      <c r="V53" s="175">
        <v>78</v>
      </c>
      <c r="W53" s="113">
        <v>0.59583333333333333</v>
      </c>
      <c r="X53" s="196"/>
      <c r="Y53" s="200"/>
      <c r="Z53" s="200"/>
      <c r="AA53" s="109">
        <v>0.59583333333333333</v>
      </c>
      <c r="AB53" s="109"/>
      <c r="AC53" s="506" t="s">
        <v>179</v>
      </c>
      <c r="AD53" s="172">
        <v>3860</v>
      </c>
      <c r="AE53" s="310">
        <v>2</v>
      </c>
      <c r="AF53" s="376" t="str">
        <f t="shared" si="20"/>
        <v/>
      </c>
      <c r="AG53" s="401"/>
      <c r="AH53" s="176" t="str">
        <f t="shared" si="21"/>
        <v/>
      </c>
      <c r="AI53" s="177" t="str">
        <f t="shared" si="26"/>
        <v/>
      </c>
      <c r="AJ53" s="178" t="str">
        <f t="shared" si="14"/>
        <v/>
      </c>
      <c r="AK53" s="177" t="str">
        <f t="shared" si="22"/>
        <v/>
      </c>
      <c r="AL53" s="175"/>
      <c r="AM53" s="197"/>
      <c r="AN53" s="196"/>
      <c r="AO53" s="200"/>
      <c r="AP53" s="200"/>
      <c r="AQ53" s="200"/>
      <c r="AR53" s="200"/>
      <c r="AS53" s="506"/>
      <c r="AT53" s="172"/>
      <c r="AU53" s="310"/>
      <c r="AV53" s="376" t="str">
        <f t="shared" si="23"/>
        <v/>
      </c>
    </row>
    <row r="54" spans="2:48" ht="15.95" customHeight="1">
      <c r="B54" s="176">
        <f t="shared" si="15"/>
        <v>48</v>
      </c>
      <c r="C54" s="177">
        <f t="shared" si="24"/>
        <v>0.49</v>
      </c>
      <c r="D54" s="178">
        <f t="shared" si="12"/>
        <v>48.49</v>
      </c>
      <c r="E54" s="177">
        <f t="shared" si="16"/>
        <v>51</v>
      </c>
      <c r="F54" s="111">
        <v>46</v>
      </c>
      <c r="G54" s="113">
        <v>0.60416666666666663</v>
      </c>
      <c r="H54" s="199">
        <v>0.96666666666666667</v>
      </c>
      <c r="I54" s="199"/>
      <c r="J54" s="199"/>
      <c r="K54" s="113">
        <v>0.61111111111111105</v>
      </c>
      <c r="L54" s="330">
        <v>0.95833333333333337</v>
      </c>
      <c r="M54" s="506" t="s">
        <v>22</v>
      </c>
      <c r="N54" s="172">
        <v>2332</v>
      </c>
      <c r="O54" s="310">
        <v>26</v>
      </c>
      <c r="P54" s="376">
        <f t="shared" si="17"/>
        <v>0.36250000000000004</v>
      </c>
      <c r="Q54" s="401"/>
      <c r="R54" s="176">
        <f t="shared" si="18"/>
        <v>16</v>
      </c>
      <c r="S54" s="177">
        <f t="shared" si="25"/>
        <v>0.05</v>
      </c>
      <c r="T54" s="178">
        <f t="shared" si="13"/>
        <v>16.05</v>
      </c>
      <c r="U54" s="177">
        <f t="shared" si="19"/>
        <v>16</v>
      </c>
      <c r="V54" s="175">
        <v>79</v>
      </c>
      <c r="W54" s="113">
        <v>0.29166666666666669</v>
      </c>
      <c r="X54" s="196"/>
      <c r="Y54" s="200"/>
      <c r="Z54" s="200"/>
      <c r="AA54" s="109">
        <v>0.29166666666666669</v>
      </c>
      <c r="AB54" s="109"/>
      <c r="AC54" s="506" t="s">
        <v>179</v>
      </c>
      <c r="AD54" s="172">
        <v>3850</v>
      </c>
      <c r="AE54" s="310">
        <v>2</v>
      </c>
      <c r="AF54" s="376" t="str">
        <f t="shared" si="20"/>
        <v/>
      </c>
      <c r="AG54" s="401"/>
      <c r="AH54" s="176" t="str">
        <f t="shared" si="21"/>
        <v/>
      </c>
      <c r="AI54" s="177" t="str">
        <f t="shared" si="26"/>
        <v/>
      </c>
      <c r="AJ54" s="178" t="str">
        <f t="shared" si="14"/>
        <v/>
      </c>
      <c r="AK54" s="177" t="str">
        <f t="shared" si="22"/>
        <v/>
      </c>
      <c r="AL54" s="175"/>
      <c r="AM54" s="197"/>
      <c r="AN54" s="196"/>
      <c r="AO54" s="200"/>
      <c r="AP54" s="200"/>
      <c r="AQ54" s="200"/>
      <c r="AR54" s="200"/>
      <c r="AS54" s="506"/>
      <c r="AT54" s="172"/>
      <c r="AU54" s="310"/>
      <c r="AV54" s="376" t="str">
        <f t="shared" si="23"/>
        <v/>
      </c>
    </row>
    <row r="55" spans="2:48" ht="15.95" customHeight="1">
      <c r="B55" s="176">
        <f t="shared" si="15"/>
        <v>24</v>
      </c>
      <c r="C55" s="177">
        <f t="shared" si="24"/>
        <v>0.44</v>
      </c>
      <c r="D55" s="178">
        <f t="shared" si="12"/>
        <v>24.44</v>
      </c>
      <c r="E55" s="177">
        <f t="shared" si="16"/>
        <v>25</v>
      </c>
      <c r="F55" s="111">
        <v>47</v>
      </c>
      <c r="G55" s="113">
        <v>0.29375000000000001</v>
      </c>
      <c r="H55" s="199">
        <v>0.625</v>
      </c>
      <c r="I55" s="199"/>
      <c r="J55" s="199"/>
      <c r="K55" s="113">
        <v>0.30208333333333331</v>
      </c>
      <c r="L55" s="330">
        <v>0.61458333333333337</v>
      </c>
      <c r="M55" s="506" t="s">
        <v>23</v>
      </c>
      <c r="N55" s="172">
        <v>2353</v>
      </c>
      <c r="O55" s="310">
        <v>33</v>
      </c>
      <c r="P55" s="376">
        <f t="shared" si="17"/>
        <v>0.33124999999999999</v>
      </c>
      <c r="Q55" s="401"/>
      <c r="R55" s="176">
        <f t="shared" si="18"/>
        <v>43</v>
      </c>
      <c r="S55" s="177">
        <f t="shared" si="25"/>
        <v>0</v>
      </c>
      <c r="T55" s="178">
        <f t="shared" si="13"/>
        <v>43</v>
      </c>
      <c r="U55" s="177">
        <f t="shared" si="19"/>
        <v>43</v>
      </c>
      <c r="V55" s="175">
        <v>80</v>
      </c>
      <c r="W55" s="113">
        <v>0.61111111111111105</v>
      </c>
      <c r="X55" s="196"/>
      <c r="Y55" s="200"/>
      <c r="Z55" s="200"/>
      <c r="AA55" s="109">
        <v>0.61111111111111105</v>
      </c>
      <c r="AB55" s="109"/>
      <c r="AC55" s="506" t="s">
        <v>179</v>
      </c>
      <c r="AD55" s="172">
        <v>3850</v>
      </c>
      <c r="AE55" s="310">
        <v>2</v>
      </c>
      <c r="AF55" s="376" t="str">
        <f t="shared" si="20"/>
        <v/>
      </c>
      <c r="AG55" s="401"/>
      <c r="AH55" s="176" t="str">
        <f t="shared" si="21"/>
        <v/>
      </c>
      <c r="AI55" s="177" t="str">
        <f t="shared" si="26"/>
        <v/>
      </c>
      <c r="AJ55" s="178" t="str">
        <f t="shared" si="14"/>
        <v/>
      </c>
      <c r="AK55" s="177" t="str">
        <f t="shared" si="22"/>
        <v/>
      </c>
      <c r="AL55" s="175"/>
      <c r="AM55" s="197"/>
      <c r="AN55" s="196"/>
      <c r="AO55" s="200"/>
      <c r="AP55" s="200"/>
      <c r="AQ55" s="200"/>
      <c r="AR55" s="200"/>
      <c r="AS55" s="506"/>
      <c r="AT55" s="172"/>
      <c r="AU55" s="310"/>
      <c r="AV55" s="376" t="str">
        <f t="shared" si="23"/>
        <v/>
      </c>
    </row>
    <row r="56" spans="2:48" ht="15.95" customHeight="1">
      <c r="B56" s="176">
        <f t="shared" si="15"/>
        <v>55</v>
      </c>
      <c r="C56" s="177">
        <f t="shared" si="24"/>
        <v>0.44</v>
      </c>
      <c r="D56" s="178">
        <f t="shared" si="12"/>
        <v>55.44</v>
      </c>
      <c r="E56" s="177">
        <f t="shared" si="16"/>
        <v>57</v>
      </c>
      <c r="F56" s="111">
        <v>48</v>
      </c>
      <c r="G56" s="113">
        <v>0.60763888888888895</v>
      </c>
      <c r="H56" s="199">
        <v>0.97291666666666665</v>
      </c>
      <c r="I56" s="199"/>
      <c r="J56" s="199"/>
      <c r="K56" s="113">
        <v>0.61458333333333337</v>
      </c>
      <c r="L56" s="330">
        <v>0.96527777777777779</v>
      </c>
      <c r="M56" s="506" t="s">
        <v>23</v>
      </c>
      <c r="N56" s="172">
        <v>2353</v>
      </c>
      <c r="O56" s="310">
        <v>33</v>
      </c>
      <c r="P56" s="376">
        <f t="shared" si="17"/>
        <v>0.3652777777777777</v>
      </c>
      <c r="Q56" s="401"/>
      <c r="R56" s="176">
        <f t="shared" si="18"/>
        <v>24</v>
      </c>
      <c r="S56" s="177">
        <f t="shared" si="25"/>
        <v>0</v>
      </c>
      <c r="T56" s="178">
        <f t="shared" si="13"/>
        <v>24</v>
      </c>
      <c r="U56" s="177">
        <f t="shared" si="19"/>
        <v>24</v>
      </c>
      <c r="V56" s="175">
        <v>81</v>
      </c>
      <c r="W56" s="113">
        <v>0.30555555555555552</v>
      </c>
      <c r="X56" s="196"/>
      <c r="Y56" s="200"/>
      <c r="Z56" s="200"/>
      <c r="AA56" s="109">
        <v>0.30555555555555552</v>
      </c>
      <c r="AB56" s="109"/>
      <c r="AC56" s="506" t="s">
        <v>179</v>
      </c>
      <c r="AD56" s="172">
        <v>1817</v>
      </c>
      <c r="AE56" s="310">
        <v>2</v>
      </c>
      <c r="AF56" s="376" t="str">
        <f t="shared" si="20"/>
        <v/>
      </c>
      <c r="AG56" s="401"/>
      <c r="AH56" s="176" t="str">
        <f t="shared" si="21"/>
        <v/>
      </c>
      <c r="AI56" s="177" t="str">
        <f t="shared" si="26"/>
        <v/>
      </c>
      <c r="AJ56" s="178" t="str">
        <f t="shared" si="14"/>
        <v/>
      </c>
      <c r="AK56" s="177" t="str">
        <f t="shared" si="22"/>
        <v/>
      </c>
      <c r="AL56" s="175"/>
      <c r="AM56" s="197"/>
      <c r="AN56" s="196"/>
      <c r="AO56" s="200"/>
      <c r="AP56" s="200"/>
      <c r="AQ56" s="200"/>
      <c r="AR56" s="200"/>
      <c r="AS56" s="506"/>
      <c r="AT56" s="172"/>
      <c r="AU56" s="310"/>
      <c r="AV56" s="376" t="str">
        <f t="shared" si="23"/>
        <v/>
      </c>
    </row>
    <row r="57" spans="2:48" ht="15.95" customHeight="1">
      <c r="B57" s="176">
        <f t="shared" si="15"/>
        <v>36</v>
      </c>
      <c r="C57" s="177">
        <f t="shared" si="24"/>
        <v>0.61</v>
      </c>
      <c r="D57" s="178">
        <f t="shared" si="12"/>
        <v>36.61</v>
      </c>
      <c r="E57" s="177">
        <f t="shared" si="16"/>
        <v>37</v>
      </c>
      <c r="F57" s="111">
        <v>63</v>
      </c>
      <c r="G57" s="113">
        <v>0.30902777777777779</v>
      </c>
      <c r="H57" s="199">
        <v>0.65416666666666667</v>
      </c>
      <c r="I57" s="199"/>
      <c r="J57" s="199"/>
      <c r="K57" s="113">
        <v>0.32291666666666669</v>
      </c>
      <c r="L57" s="330">
        <v>0.64583333333333337</v>
      </c>
      <c r="M57" s="506" t="s">
        <v>224</v>
      </c>
      <c r="N57" s="172">
        <v>1982</v>
      </c>
      <c r="O57" s="310">
        <v>50</v>
      </c>
      <c r="P57" s="376">
        <f t="shared" si="17"/>
        <v>0.34513888888888888</v>
      </c>
      <c r="Q57" s="401"/>
      <c r="R57" s="176">
        <f t="shared" si="18"/>
        <v>49</v>
      </c>
      <c r="S57" s="177">
        <f t="shared" si="25"/>
        <v>0</v>
      </c>
      <c r="T57" s="178">
        <f t="shared" si="13"/>
        <v>49</v>
      </c>
      <c r="U57" s="177">
        <f t="shared" si="19"/>
        <v>49</v>
      </c>
      <c r="V57" s="175">
        <v>82</v>
      </c>
      <c r="W57" s="113">
        <v>0.62361111111111112</v>
      </c>
      <c r="X57" s="196"/>
      <c r="Y57" s="200"/>
      <c r="Z57" s="200"/>
      <c r="AA57" s="109">
        <v>0.62361111111111112</v>
      </c>
      <c r="AB57" s="109"/>
      <c r="AC57" s="506" t="s">
        <v>179</v>
      </c>
      <c r="AD57" s="172">
        <v>1817</v>
      </c>
      <c r="AE57" s="310">
        <v>2</v>
      </c>
      <c r="AF57" s="376" t="str">
        <f t="shared" si="20"/>
        <v/>
      </c>
      <c r="AG57" s="401"/>
      <c r="AH57" s="176" t="str">
        <f t="shared" si="21"/>
        <v/>
      </c>
      <c r="AI57" s="177" t="str">
        <f t="shared" si="26"/>
        <v/>
      </c>
      <c r="AJ57" s="178" t="str">
        <f t="shared" si="14"/>
        <v/>
      </c>
      <c r="AK57" s="177" t="str">
        <f t="shared" si="22"/>
        <v/>
      </c>
      <c r="AL57" s="175"/>
      <c r="AM57" s="197"/>
      <c r="AN57" s="196"/>
      <c r="AO57" s="200"/>
      <c r="AP57" s="200"/>
      <c r="AQ57" s="200"/>
      <c r="AR57" s="200"/>
      <c r="AS57" s="506"/>
      <c r="AT57" s="172"/>
      <c r="AU57" s="310"/>
      <c r="AV57" s="376" t="str">
        <f t="shared" si="23"/>
        <v/>
      </c>
    </row>
    <row r="58" spans="2:48" ht="15.95" customHeight="1">
      <c r="B58" s="176">
        <f t="shared" si="15"/>
        <v>27</v>
      </c>
      <c r="C58" s="177">
        <f t="shared" si="24"/>
        <v>0</v>
      </c>
      <c r="D58" s="178">
        <f t="shared" si="12"/>
        <v>27</v>
      </c>
      <c r="E58" s="177">
        <f t="shared" si="16"/>
        <v>27</v>
      </c>
      <c r="F58" s="111">
        <v>65</v>
      </c>
      <c r="G58" s="113">
        <v>0.29583333333333334</v>
      </c>
      <c r="H58" s="199">
        <v>0.63194444444444442</v>
      </c>
      <c r="I58" s="199"/>
      <c r="J58" s="199"/>
      <c r="K58" s="113">
        <v>0.30624999999999997</v>
      </c>
      <c r="L58" s="330">
        <v>0.62152777777777779</v>
      </c>
      <c r="M58" s="506" t="s">
        <v>218</v>
      </c>
      <c r="N58" s="172">
        <v>3279</v>
      </c>
      <c r="O58" s="310">
        <v>11</v>
      </c>
      <c r="P58" s="376">
        <f t="shared" si="17"/>
        <v>0.33611111111111108</v>
      </c>
      <c r="Q58" s="401"/>
      <c r="R58" s="176">
        <f t="shared" si="18"/>
        <v>27</v>
      </c>
      <c r="S58" s="177">
        <f t="shared" si="25"/>
        <v>0</v>
      </c>
      <c r="T58" s="178">
        <f t="shared" si="13"/>
        <v>27</v>
      </c>
      <c r="U58" s="177">
        <f t="shared" si="19"/>
        <v>27</v>
      </c>
      <c r="V58" s="175">
        <v>83</v>
      </c>
      <c r="W58" s="113">
        <v>0.31944444444444448</v>
      </c>
      <c r="X58" s="196"/>
      <c r="Y58" s="200"/>
      <c r="Z58" s="200"/>
      <c r="AA58" s="200">
        <v>0.29166666666666669</v>
      </c>
      <c r="AB58" s="200"/>
      <c r="AC58" s="506" t="s">
        <v>179</v>
      </c>
      <c r="AD58" s="172">
        <v>2736</v>
      </c>
      <c r="AE58" s="310">
        <v>2</v>
      </c>
      <c r="AF58" s="376" t="str">
        <f t="shared" si="20"/>
        <v/>
      </c>
      <c r="AG58" s="401"/>
      <c r="AH58" s="176" t="str">
        <f t="shared" si="21"/>
        <v/>
      </c>
      <c r="AI58" s="177" t="str">
        <f t="shared" si="26"/>
        <v/>
      </c>
      <c r="AJ58" s="178" t="str">
        <f t="shared" si="14"/>
        <v/>
      </c>
      <c r="AK58" s="177" t="str">
        <f t="shared" si="22"/>
        <v/>
      </c>
      <c r="AL58" s="175"/>
      <c r="AM58" s="197"/>
      <c r="AN58" s="196"/>
      <c r="AO58" s="200"/>
      <c r="AP58" s="200"/>
      <c r="AQ58" s="200"/>
      <c r="AR58" s="200"/>
      <c r="AS58" s="506"/>
      <c r="AT58" s="172"/>
      <c r="AU58" s="310"/>
      <c r="AV58" s="376" t="str">
        <f t="shared" si="23"/>
        <v/>
      </c>
    </row>
    <row r="59" spans="2:48" ht="15.95" customHeight="1">
      <c r="B59" s="176">
        <f t="shared" si="15"/>
        <v>62</v>
      </c>
      <c r="C59" s="177">
        <f t="shared" si="24"/>
        <v>0.23</v>
      </c>
      <c r="D59" s="178">
        <f t="shared" si="12"/>
        <v>62.23</v>
      </c>
      <c r="E59" s="177">
        <f t="shared" si="16"/>
        <v>63</v>
      </c>
      <c r="F59" s="111">
        <v>66</v>
      </c>
      <c r="G59" s="113">
        <v>0.61458333333333337</v>
      </c>
      <c r="H59" s="199">
        <v>0.97986111111111107</v>
      </c>
      <c r="I59" s="199"/>
      <c r="J59" s="199"/>
      <c r="K59" s="113">
        <v>0.62152777777777779</v>
      </c>
      <c r="L59" s="330">
        <v>0.97222222222222221</v>
      </c>
      <c r="M59" s="506" t="s">
        <v>218</v>
      </c>
      <c r="N59" s="172">
        <v>3279</v>
      </c>
      <c r="O59" s="310">
        <v>11</v>
      </c>
      <c r="P59" s="376">
        <f t="shared" si="17"/>
        <v>0.3652777777777777</v>
      </c>
      <c r="Q59" s="401"/>
      <c r="R59" s="176">
        <f t="shared" si="18"/>
        <v>50</v>
      </c>
      <c r="S59" s="177">
        <f t="shared" si="25"/>
        <v>0</v>
      </c>
      <c r="T59" s="178">
        <f t="shared" si="13"/>
        <v>50</v>
      </c>
      <c r="U59" s="177">
        <f t="shared" si="19"/>
        <v>50</v>
      </c>
      <c r="V59" s="175">
        <v>84</v>
      </c>
      <c r="W59" s="113">
        <v>0.63611111111111118</v>
      </c>
      <c r="X59" s="196"/>
      <c r="Y59" s="200"/>
      <c r="Z59" s="200"/>
      <c r="AA59" s="200">
        <v>0.63611111111111118</v>
      </c>
      <c r="AB59" s="200"/>
      <c r="AC59" s="506" t="s">
        <v>179</v>
      </c>
      <c r="AD59" s="172">
        <v>2736</v>
      </c>
      <c r="AE59" s="310">
        <v>2</v>
      </c>
      <c r="AF59" s="376" t="str">
        <f t="shared" si="20"/>
        <v/>
      </c>
      <c r="AG59" s="401"/>
      <c r="AH59" s="176" t="str">
        <f t="shared" si="21"/>
        <v/>
      </c>
      <c r="AI59" s="177" t="str">
        <f t="shared" si="26"/>
        <v/>
      </c>
      <c r="AJ59" s="178" t="str">
        <f t="shared" si="14"/>
        <v/>
      </c>
      <c r="AK59" s="177" t="str">
        <f t="shared" si="22"/>
        <v/>
      </c>
      <c r="AL59" s="175"/>
      <c r="AM59" s="197"/>
      <c r="AN59" s="196"/>
      <c r="AO59" s="200"/>
      <c r="AP59" s="200"/>
      <c r="AQ59" s="200"/>
      <c r="AR59" s="200"/>
      <c r="AS59" s="506"/>
      <c r="AT59" s="172"/>
      <c r="AU59" s="310"/>
      <c r="AV59" s="376" t="str">
        <f t="shared" si="23"/>
        <v/>
      </c>
    </row>
    <row r="60" spans="2:48" ht="15.95" customHeight="1">
      <c r="B60" s="176">
        <f t="shared" si="15"/>
        <v>20</v>
      </c>
      <c r="C60" s="177">
        <f t="shared" si="24"/>
        <v>0.48</v>
      </c>
      <c r="D60" s="178">
        <f t="shared" si="12"/>
        <v>20.48</v>
      </c>
      <c r="E60" s="177">
        <f t="shared" si="16"/>
        <v>23</v>
      </c>
      <c r="F60" s="111">
        <v>73</v>
      </c>
      <c r="G60" s="113">
        <v>0.29166666666666669</v>
      </c>
      <c r="H60" s="199">
        <v>0.62222222222222223</v>
      </c>
      <c r="I60" s="199"/>
      <c r="J60" s="199"/>
      <c r="K60" s="113">
        <v>0.29166666666666669</v>
      </c>
      <c r="L60" s="330">
        <v>0.61458333333333337</v>
      </c>
      <c r="M60" s="506" t="s">
        <v>440</v>
      </c>
      <c r="N60" s="172">
        <v>2333</v>
      </c>
      <c r="O60" s="310">
        <v>50</v>
      </c>
      <c r="P60" s="376">
        <f t="shared" si="17"/>
        <v>0.33055555555555555</v>
      </c>
      <c r="Q60" s="401"/>
      <c r="R60" s="176">
        <f t="shared" si="18"/>
        <v>32</v>
      </c>
      <c r="S60" s="177">
        <f t="shared" si="25"/>
        <v>0</v>
      </c>
      <c r="T60" s="178">
        <f t="shared" si="13"/>
        <v>32</v>
      </c>
      <c r="U60" s="177">
        <f t="shared" si="19"/>
        <v>32</v>
      </c>
      <c r="V60" s="175">
        <v>85</v>
      </c>
      <c r="W60" s="113">
        <v>0.34583333333333338</v>
      </c>
      <c r="X60" s="113"/>
      <c r="Y60" s="113"/>
      <c r="Z60" s="113"/>
      <c r="AA60" s="200">
        <v>0.3125</v>
      </c>
      <c r="AB60" s="200"/>
      <c r="AC60" s="506" t="s">
        <v>179</v>
      </c>
      <c r="AD60" s="172">
        <v>3862</v>
      </c>
      <c r="AE60" s="310">
        <v>2</v>
      </c>
      <c r="AF60" s="376" t="str">
        <f t="shared" si="20"/>
        <v/>
      </c>
      <c r="AG60" s="401"/>
      <c r="AH60" s="176" t="str">
        <f t="shared" si="21"/>
        <v/>
      </c>
      <c r="AI60" s="177" t="str">
        <f t="shared" si="26"/>
        <v/>
      </c>
      <c r="AJ60" s="178" t="str">
        <f t="shared" si="14"/>
        <v/>
      </c>
      <c r="AK60" s="177" t="str">
        <f t="shared" si="22"/>
        <v/>
      </c>
      <c r="AL60" s="175"/>
      <c r="AM60" s="197"/>
      <c r="AN60" s="196"/>
      <c r="AO60" s="200"/>
      <c r="AP60" s="200"/>
      <c r="AQ60" s="200"/>
      <c r="AR60" s="200"/>
      <c r="AS60" s="506"/>
      <c r="AT60" s="172"/>
      <c r="AU60" s="310"/>
      <c r="AV60" s="376" t="str">
        <f t="shared" si="23"/>
        <v/>
      </c>
    </row>
    <row r="61" spans="2:48" ht="15.95" customHeight="1">
      <c r="B61" s="176" t="str">
        <f t="shared" si="15"/>
        <v/>
      </c>
      <c r="C61" s="177" t="str">
        <f t="shared" si="24"/>
        <v/>
      </c>
      <c r="D61" s="178" t="str">
        <f t="shared" si="12"/>
        <v/>
      </c>
      <c r="E61" s="177" t="str">
        <f t="shared" si="16"/>
        <v/>
      </c>
      <c r="F61" s="111"/>
      <c r="G61" s="113"/>
      <c r="H61" s="199"/>
      <c r="I61" s="199"/>
      <c r="J61" s="199"/>
      <c r="K61" s="113"/>
      <c r="L61" s="330"/>
      <c r="M61" s="506"/>
      <c r="N61" s="172"/>
      <c r="O61" s="310"/>
      <c r="P61" s="376" t="str">
        <f t="shared" si="17"/>
        <v/>
      </c>
      <c r="Q61" s="401"/>
      <c r="R61" s="176">
        <f t="shared" si="18"/>
        <v>51</v>
      </c>
      <c r="S61" s="177">
        <f t="shared" si="25"/>
        <v>0</v>
      </c>
      <c r="T61" s="178">
        <f t="shared" si="13"/>
        <v>51</v>
      </c>
      <c r="U61" s="177">
        <f t="shared" si="19"/>
        <v>51</v>
      </c>
      <c r="V61" s="175">
        <v>86</v>
      </c>
      <c r="W61" s="113">
        <v>0.66111111111111109</v>
      </c>
      <c r="X61" s="196"/>
      <c r="Y61" s="200"/>
      <c r="Z61" s="200"/>
      <c r="AA61" s="200">
        <v>0.66111111111111109</v>
      </c>
      <c r="AB61" s="200"/>
      <c r="AC61" s="506" t="s">
        <v>179</v>
      </c>
      <c r="AD61" s="172">
        <v>3862</v>
      </c>
      <c r="AE61" s="310">
        <v>2</v>
      </c>
      <c r="AF61" s="376" t="str">
        <f t="shared" si="20"/>
        <v/>
      </c>
      <c r="AG61" s="401"/>
      <c r="AH61" s="176" t="str">
        <f t="shared" si="21"/>
        <v/>
      </c>
      <c r="AI61" s="177" t="str">
        <f t="shared" si="26"/>
        <v/>
      </c>
      <c r="AJ61" s="178" t="str">
        <f t="shared" si="14"/>
        <v/>
      </c>
      <c r="AK61" s="177" t="str">
        <f t="shared" si="22"/>
        <v/>
      </c>
      <c r="AL61" s="175"/>
      <c r="AM61" s="197"/>
      <c r="AN61" s="196"/>
      <c r="AO61" s="200"/>
      <c r="AP61" s="200"/>
      <c r="AQ61" s="200"/>
      <c r="AR61" s="200"/>
      <c r="AS61" s="506"/>
      <c r="AT61" s="172"/>
      <c r="AU61" s="310"/>
      <c r="AV61" s="376" t="str">
        <f t="shared" si="23"/>
        <v/>
      </c>
    </row>
    <row r="62" spans="2:48" ht="15.95" customHeight="1">
      <c r="B62" s="176">
        <f t="shared" si="15"/>
        <v>9</v>
      </c>
      <c r="C62" s="177">
        <f t="shared" si="24"/>
        <v>0</v>
      </c>
      <c r="D62" s="178">
        <f t="shared" si="12"/>
        <v>9</v>
      </c>
      <c r="E62" s="177">
        <f t="shared" si="16"/>
        <v>9</v>
      </c>
      <c r="F62" s="111">
        <v>59</v>
      </c>
      <c r="G62" s="113">
        <v>0.27569444444444446</v>
      </c>
      <c r="H62" s="199">
        <v>0.625</v>
      </c>
      <c r="I62" s="199"/>
      <c r="J62" s="199"/>
      <c r="K62" s="113">
        <v>0.29166666666666669</v>
      </c>
      <c r="L62" s="330">
        <v>0.61458333333333337</v>
      </c>
      <c r="M62" s="506" t="s">
        <v>21</v>
      </c>
      <c r="N62" s="172">
        <v>2339</v>
      </c>
      <c r="O62" s="310">
        <v>32</v>
      </c>
      <c r="P62" s="376">
        <f t="shared" si="17"/>
        <v>0.34930555555555554</v>
      </c>
      <c r="Q62" s="401"/>
      <c r="R62" s="176">
        <f t="shared" si="18"/>
        <v>28</v>
      </c>
      <c r="S62" s="177">
        <f t="shared" si="25"/>
        <v>0</v>
      </c>
      <c r="T62" s="178">
        <f t="shared" si="13"/>
        <v>28</v>
      </c>
      <c r="U62" s="177">
        <f t="shared" si="19"/>
        <v>28</v>
      </c>
      <c r="V62" s="175">
        <v>87</v>
      </c>
      <c r="W62" s="113">
        <v>0.32291666666666669</v>
      </c>
      <c r="X62" s="196">
        <v>0.6333333333333333</v>
      </c>
      <c r="Y62" s="200"/>
      <c r="Z62" s="200"/>
      <c r="AA62" s="200">
        <v>0.32291666666666669</v>
      </c>
      <c r="AB62" s="200"/>
      <c r="AC62" s="506" t="s">
        <v>179</v>
      </c>
      <c r="AD62" s="172">
        <v>2649</v>
      </c>
      <c r="AE62" s="310">
        <v>2</v>
      </c>
      <c r="AF62" s="376">
        <f t="shared" si="20"/>
        <v>0.31041666666666662</v>
      </c>
      <c r="AG62" s="401"/>
      <c r="AH62" s="176" t="str">
        <f t="shared" si="21"/>
        <v/>
      </c>
      <c r="AI62" s="177" t="str">
        <f t="shared" si="26"/>
        <v/>
      </c>
      <c r="AJ62" s="178" t="str">
        <f t="shared" si="14"/>
        <v/>
      </c>
      <c r="AK62" s="177" t="str">
        <f t="shared" si="22"/>
        <v/>
      </c>
      <c r="AL62" s="175"/>
      <c r="AM62" s="197"/>
      <c r="AN62" s="196"/>
      <c r="AO62" s="200"/>
      <c r="AP62" s="200"/>
      <c r="AQ62" s="200"/>
      <c r="AR62" s="200"/>
      <c r="AS62" s="506"/>
      <c r="AT62" s="172"/>
      <c r="AU62" s="310"/>
      <c r="AV62" s="376" t="str">
        <f t="shared" si="23"/>
        <v/>
      </c>
    </row>
    <row r="63" spans="2:48" ht="15.95" customHeight="1">
      <c r="B63" s="176">
        <f t="shared" si="15"/>
        <v>54</v>
      </c>
      <c r="C63" s="177">
        <f t="shared" si="24"/>
        <v>0</v>
      </c>
      <c r="D63" s="178">
        <f t="shared" si="12"/>
        <v>54</v>
      </c>
      <c r="E63" s="177">
        <f t="shared" si="16"/>
        <v>54</v>
      </c>
      <c r="F63" s="111">
        <v>60</v>
      </c>
      <c r="G63" s="113">
        <v>0.60694444444444451</v>
      </c>
      <c r="H63" s="199">
        <v>0.96875</v>
      </c>
      <c r="I63" s="199"/>
      <c r="J63" s="199"/>
      <c r="K63" s="113">
        <v>0.61458333333333337</v>
      </c>
      <c r="L63" s="330">
        <v>0.95833333333333337</v>
      </c>
      <c r="M63" s="506" t="s">
        <v>21</v>
      </c>
      <c r="N63" s="172">
        <v>2339</v>
      </c>
      <c r="O63" s="310">
        <v>32</v>
      </c>
      <c r="P63" s="376">
        <f t="shared" si="17"/>
        <v>0.36180555555555549</v>
      </c>
      <c r="Q63" s="401"/>
      <c r="R63" s="176">
        <f t="shared" si="18"/>
        <v>21</v>
      </c>
      <c r="S63" s="177">
        <f t="shared" si="25"/>
        <v>0.27</v>
      </c>
      <c r="T63" s="178">
        <f t="shared" si="13"/>
        <v>21.27</v>
      </c>
      <c r="U63" s="177">
        <f t="shared" si="19"/>
        <v>21</v>
      </c>
      <c r="V63" s="175">
        <v>89</v>
      </c>
      <c r="W63" s="113">
        <v>0.30208333333333331</v>
      </c>
      <c r="X63" s="196">
        <v>0.55208333333333337</v>
      </c>
      <c r="Y63" s="200">
        <v>0.6333333333333333</v>
      </c>
      <c r="Z63" s="200">
        <v>0.71875</v>
      </c>
      <c r="AA63" s="200">
        <v>0.30208333333333331</v>
      </c>
      <c r="AB63" s="200"/>
      <c r="AC63" s="506" t="s">
        <v>175</v>
      </c>
      <c r="AD63" s="172">
        <v>2398</v>
      </c>
      <c r="AE63" s="310">
        <v>35</v>
      </c>
      <c r="AF63" s="376">
        <f t="shared" si="20"/>
        <v>0.33541666666666675</v>
      </c>
      <c r="AG63" s="401"/>
      <c r="AH63" s="176" t="str">
        <f t="shared" si="21"/>
        <v/>
      </c>
      <c r="AI63" s="177" t="str">
        <f t="shared" si="26"/>
        <v/>
      </c>
      <c r="AJ63" s="178" t="str">
        <f t="shared" si="14"/>
        <v/>
      </c>
      <c r="AK63" s="177" t="str">
        <f t="shared" si="22"/>
        <v/>
      </c>
      <c r="AL63" s="175"/>
      <c r="AM63" s="197"/>
      <c r="AN63" s="196"/>
      <c r="AO63" s="200"/>
      <c r="AP63" s="200"/>
      <c r="AQ63" s="200"/>
      <c r="AR63" s="200"/>
      <c r="AS63" s="506"/>
      <c r="AT63" s="172"/>
      <c r="AU63" s="310"/>
      <c r="AV63" s="376" t="str">
        <f t="shared" si="23"/>
        <v/>
      </c>
    </row>
    <row r="64" spans="2:48" ht="15.95" customHeight="1">
      <c r="B64" s="176" t="str">
        <f t="shared" si="15"/>
        <v/>
      </c>
      <c r="C64" s="177" t="str">
        <f t="shared" si="24"/>
        <v/>
      </c>
      <c r="D64" s="178" t="str">
        <f t="shared" si="12"/>
        <v/>
      </c>
      <c r="E64" s="177" t="str">
        <f t="shared" si="16"/>
        <v/>
      </c>
      <c r="F64" s="111"/>
      <c r="G64" s="113"/>
      <c r="H64" s="199"/>
      <c r="I64" s="199"/>
      <c r="J64" s="199"/>
      <c r="K64" s="113"/>
      <c r="L64" s="330"/>
      <c r="M64" s="506"/>
      <c r="N64" s="172"/>
      <c r="O64" s="310"/>
      <c r="P64" s="376" t="str">
        <f t="shared" si="17"/>
        <v/>
      </c>
      <c r="Q64" s="401"/>
      <c r="R64" s="176" t="str">
        <f t="shared" si="18"/>
        <v/>
      </c>
      <c r="S64" s="177" t="str">
        <f t="shared" si="25"/>
        <v/>
      </c>
      <c r="T64" s="178" t="str">
        <f t="shared" si="13"/>
        <v/>
      </c>
      <c r="U64" s="177" t="str">
        <f t="shared" si="19"/>
        <v/>
      </c>
      <c r="V64" s="175"/>
      <c r="W64" s="198"/>
      <c r="X64" s="203"/>
      <c r="Y64" s="200"/>
      <c r="Z64" s="200"/>
      <c r="AA64" s="200"/>
      <c r="AB64" s="200"/>
      <c r="AC64" s="506"/>
      <c r="AD64" s="172"/>
      <c r="AE64" s="310"/>
      <c r="AF64" s="376" t="str">
        <f t="shared" si="20"/>
        <v/>
      </c>
      <c r="AG64" s="401"/>
      <c r="AH64" s="176" t="str">
        <f t="shared" si="21"/>
        <v/>
      </c>
      <c r="AI64" s="177" t="str">
        <f t="shared" si="26"/>
        <v/>
      </c>
      <c r="AJ64" s="178" t="str">
        <f t="shared" si="14"/>
        <v/>
      </c>
      <c r="AK64" s="177" t="str">
        <f t="shared" si="22"/>
        <v/>
      </c>
      <c r="AL64" s="175"/>
      <c r="AM64" s="198"/>
      <c r="AN64" s="203"/>
      <c r="AO64" s="200"/>
      <c r="AP64" s="200"/>
      <c r="AQ64" s="200"/>
      <c r="AR64" s="200"/>
      <c r="AS64" s="506"/>
      <c r="AT64" s="172"/>
      <c r="AU64" s="310"/>
      <c r="AV64" s="376" t="str">
        <f t="shared" si="23"/>
        <v/>
      </c>
    </row>
    <row r="65" spans="2:48" ht="15.95" customHeight="1">
      <c r="B65" s="176">
        <f t="shared" si="15"/>
        <v>30</v>
      </c>
      <c r="C65" s="177">
        <f t="shared" si="24"/>
        <v>0.64</v>
      </c>
      <c r="D65" s="178">
        <f t="shared" si="12"/>
        <v>30.64</v>
      </c>
      <c r="E65" s="177">
        <f t="shared" si="16"/>
        <v>31</v>
      </c>
      <c r="F65" s="111">
        <v>61</v>
      </c>
      <c r="G65" s="113">
        <v>0.30208333333333331</v>
      </c>
      <c r="H65" s="199">
        <v>0.65972222222222221</v>
      </c>
      <c r="I65" s="199"/>
      <c r="J65" s="199"/>
      <c r="K65" s="113">
        <v>0.30208333333333331</v>
      </c>
      <c r="L65" s="330"/>
      <c r="M65" s="506" t="s">
        <v>50</v>
      </c>
      <c r="N65" s="172">
        <v>1976</v>
      </c>
      <c r="O65" s="310">
        <v>12</v>
      </c>
      <c r="P65" s="376">
        <f t="shared" si="17"/>
        <v>0.3576388888888889</v>
      </c>
      <c r="Q65" s="401"/>
      <c r="R65" s="176" t="str">
        <f t="shared" si="18"/>
        <v/>
      </c>
      <c r="S65" s="177" t="str">
        <f t="shared" si="25"/>
        <v/>
      </c>
      <c r="T65" s="178" t="str">
        <f t="shared" si="13"/>
        <v/>
      </c>
      <c r="U65" s="177" t="str">
        <f t="shared" si="19"/>
        <v/>
      </c>
      <c r="V65" s="111"/>
      <c r="W65" s="113"/>
      <c r="X65" s="199"/>
      <c r="Y65" s="204"/>
      <c r="Z65" s="204"/>
      <c r="AA65" s="200"/>
      <c r="AB65" s="200"/>
      <c r="AC65" s="507"/>
      <c r="AD65" s="172"/>
      <c r="AE65" s="310"/>
      <c r="AF65" s="376" t="str">
        <f t="shared" si="20"/>
        <v/>
      </c>
      <c r="AG65" s="401"/>
      <c r="AH65" s="176" t="str">
        <f t="shared" si="21"/>
        <v/>
      </c>
      <c r="AI65" s="177" t="str">
        <f t="shared" si="26"/>
        <v/>
      </c>
      <c r="AJ65" s="178" t="str">
        <f t="shared" si="14"/>
        <v/>
      </c>
      <c r="AK65" s="177" t="str">
        <f t="shared" si="22"/>
        <v/>
      </c>
      <c r="AL65" s="175"/>
      <c r="AM65" s="199"/>
      <c r="AN65" s="199"/>
      <c r="AO65" s="200"/>
      <c r="AP65" s="200"/>
      <c r="AQ65" s="200"/>
      <c r="AR65" s="200"/>
      <c r="AS65" s="506"/>
      <c r="AT65" s="172"/>
      <c r="AU65" s="310"/>
      <c r="AV65" s="376" t="str">
        <f t="shared" si="23"/>
        <v/>
      </c>
    </row>
    <row r="66" spans="2:48" ht="15.95" customHeight="1">
      <c r="B66" s="176">
        <f t="shared" si="15"/>
        <v>2</v>
      </c>
      <c r="C66" s="177">
        <f t="shared" si="24"/>
        <v>0</v>
      </c>
      <c r="D66" s="178">
        <f t="shared" si="12"/>
        <v>2</v>
      </c>
      <c r="E66" s="177">
        <f t="shared" si="16"/>
        <v>2</v>
      </c>
      <c r="F66" s="111">
        <v>75</v>
      </c>
      <c r="G66" s="113">
        <v>0.25</v>
      </c>
      <c r="H66" s="199"/>
      <c r="I66" s="199"/>
      <c r="J66" s="199"/>
      <c r="K66" s="113">
        <v>0.25</v>
      </c>
      <c r="L66" s="330"/>
      <c r="M66" s="506" t="s">
        <v>179</v>
      </c>
      <c r="N66" s="172">
        <v>1817</v>
      </c>
      <c r="O66" s="310">
        <v>2</v>
      </c>
      <c r="P66" s="376" t="str">
        <f t="shared" si="17"/>
        <v/>
      </c>
      <c r="Q66" s="401"/>
      <c r="R66" s="176" t="str">
        <f t="shared" si="18"/>
        <v/>
      </c>
      <c r="S66" s="177" t="str">
        <f t="shared" si="25"/>
        <v/>
      </c>
      <c r="T66" s="178" t="str">
        <f t="shared" si="13"/>
        <v/>
      </c>
      <c r="U66" s="177" t="str">
        <f t="shared" si="19"/>
        <v/>
      </c>
      <c r="V66" s="111"/>
      <c r="W66" s="113"/>
      <c r="X66" s="199"/>
      <c r="Y66" s="204"/>
      <c r="Z66" s="204"/>
      <c r="AA66" s="200"/>
      <c r="AB66" s="200"/>
      <c r="AC66" s="507"/>
      <c r="AD66" s="172"/>
      <c r="AE66" s="310"/>
      <c r="AF66" s="376" t="str">
        <f t="shared" si="20"/>
        <v/>
      </c>
      <c r="AG66" s="401"/>
      <c r="AH66" s="176" t="str">
        <f t="shared" si="21"/>
        <v/>
      </c>
      <c r="AI66" s="177" t="str">
        <f t="shared" si="26"/>
        <v/>
      </c>
      <c r="AJ66" s="178" t="str">
        <f t="shared" si="14"/>
        <v/>
      </c>
      <c r="AK66" s="177" t="str">
        <f t="shared" si="22"/>
        <v/>
      </c>
      <c r="AL66" s="175"/>
      <c r="AM66" s="200"/>
      <c r="AN66" s="200"/>
      <c r="AO66" s="200"/>
      <c r="AP66" s="200"/>
      <c r="AQ66" s="200"/>
      <c r="AR66" s="200"/>
      <c r="AS66" s="506"/>
      <c r="AT66" s="172"/>
      <c r="AU66" s="310"/>
      <c r="AV66" s="376" t="str">
        <f t="shared" si="23"/>
        <v/>
      </c>
    </row>
    <row r="67" spans="2:48" ht="15.95" customHeight="1">
      <c r="B67" s="176">
        <f t="shared" si="15"/>
        <v>42</v>
      </c>
      <c r="C67" s="177">
        <f t="shared" si="24"/>
        <v>0</v>
      </c>
      <c r="D67" s="178">
        <f t="shared" si="12"/>
        <v>42</v>
      </c>
      <c r="E67" s="177">
        <f t="shared" si="16"/>
        <v>42</v>
      </c>
      <c r="F67" s="111">
        <v>76</v>
      </c>
      <c r="G67" s="113">
        <v>0.57986111111111105</v>
      </c>
      <c r="H67" s="199"/>
      <c r="I67" s="199"/>
      <c r="J67" s="199"/>
      <c r="K67" s="113">
        <v>0.57986111111111105</v>
      </c>
      <c r="L67" s="330"/>
      <c r="M67" s="506" t="s">
        <v>179</v>
      </c>
      <c r="N67" s="172">
        <v>1817</v>
      </c>
      <c r="O67" s="310">
        <v>2</v>
      </c>
      <c r="P67" s="376" t="str">
        <f t="shared" si="17"/>
        <v/>
      </c>
      <c r="Q67" s="401"/>
      <c r="R67" s="176" t="str">
        <f t="shared" si="18"/>
        <v/>
      </c>
      <c r="S67" s="177" t="str">
        <f t="shared" si="25"/>
        <v/>
      </c>
      <c r="T67" s="178" t="str">
        <f t="shared" si="13"/>
        <v/>
      </c>
      <c r="U67" s="177" t="str">
        <f t="shared" si="19"/>
        <v/>
      </c>
      <c r="V67" s="111"/>
      <c r="W67" s="113"/>
      <c r="X67" s="199"/>
      <c r="Y67" s="204"/>
      <c r="Z67" s="204"/>
      <c r="AA67" s="200"/>
      <c r="AB67" s="200"/>
      <c r="AC67" s="507"/>
      <c r="AD67" s="172"/>
      <c r="AE67" s="310"/>
      <c r="AF67" s="376" t="str">
        <f t="shared" si="20"/>
        <v/>
      </c>
      <c r="AG67" s="401"/>
      <c r="AH67" s="176" t="str">
        <f t="shared" si="21"/>
        <v/>
      </c>
      <c r="AI67" s="177" t="str">
        <f t="shared" si="26"/>
        <v/>
      </c>
      <c r="AJ67" s="178" t="str">
        <f t="shared" si="14"/>
        <v/>
      </c>
      <c r="AK67" s="177" t="str">
        <f t="shared" si="22"/>
        <v/>
      </c>
      <c r="AL67" s="175"/>
      <c r="AM67" s="196"/>
      <c r="AN67" s="196"/>
      <c r="AO67" s="200"/>
      <c r="AP67" s="200"/>
      <c r="AQ67" s="200"/>
      <c r="AR67" s="200"/>
      <c r="AS67" s="506"/>
      <c r="AT67" s="172"/>
      <c r="AU67" s="310"/>
      <c r="AV67" s="376" t="str">
        <f t="shared" si="23"/>
        <v/>
      </c>
    </row>
    <row r="68" spans="2:48" ht="15.95" customHeight="1">
      <c r="B68" s="176">
        <f t="shared" si="15"/>
        <v>6</v>
      </c>
      <c r="C68" s="177">
        <f t="shared" si="24"/>
        <v>0</v>
      </c>
      <c r="D68" s="178">
        <f t="shared" si="12"/>
        <v>6</v>
      </c>
      <c r="E68" s="177">
        <f t="shared" si="16"/>
        <v>6</v>
      </c>
      <c r="F68" s="111">
        <v>77</v>
      </c>
      <c r="G68" s="113">
        <v>0.27083333333333331</v>
      </c>
      <c r="H68" s="199"/>
      <c r="I68" s="199"/>
      <c r="J68" s="199"/>
      <c r="K68" s="113">
        <v>0.27083333333333331</v>
      </c>
      <c r="L68" s="330"/>
      <c r="M68" s="506" t="s">
        <v>179</v>
      </c>
      <c r="N68" s="172">
        <v>1815</v>
      </c>
      <c r="O68" s="310">
        <v>2</v>
      </c>
      <c r="P68" s="376" t="str">
        <f t="shared" si="17"/>
        <v/>
      </c>
      <c r="Q68" s="401"/>
      <c r="R68" s="176" t="str">
        <f t="shared" si="18"/>
        <v/>
      </c>
      <c r="S68" s="177" t="str">
        <f t="shared" si="25"/>
        <v/>
      </c>
      <c r="T68" s="178" t="str">
        <f t="shared" si="13"/>
        <v/>
      </c>
      <c r="U68" s="177" t="str">
        <f t="shared" si="19"/>
        <v/>
      </c>
      <c r="V68" s="111"/>
      <c r="W68" s="113"/>
      <c r="X68" s="199"/>
      <c r="Y68" s="204"/>
      <c r="Z68" s="204"/>
      <c r="AA68" s="200"/>
      <c r="AB68" s="200"/>
      <c r="AC68" s="507"/>
      <c r="AD68" s="172"/>
      <c r="AE68" s="310"/>
      <c r="AF68" s="376" t="str">
        <f t="shared" si="20"/>
        <v/>
      </c>
      <c r="AG68" s="401"/>
      <c r="AH68" s="176" t="str">
        <f t="shared" si="21"/>
        <v/>
      </c>
      <c r="AI68" s="177" t="str">
        <f t="shared" si="26"/>
        <v/>
      </c>
      <c r="AJ68" s="178" t="str">
        <f t="shared" si="14"/>
        <v/>
      </c>
      <c r="AK68" s="177" t="str">
        <f t="shared" si="22"/>
        <v/>
      </c>
      <c r="AL68" s="175"/>
      <c r="AM68" s="196"/>
      <c r="AN68" s="196"/>
      <c r="AO68" s="200"/>
      <c r="AP68" s="200"/>
      <c r="AQ68" s="200"/>
      <c r="AR68" s="200"/>
      <c r="AS68" s="506"/>
      <c r="AT68" s="172"/>
      <c r="AU68" s="310"/>
      <c r="AV68" s="376" t="str">
        <f t="shared" si="23"/>
        <v/>
      </c>
    </row>
    <row r="69" spans="2:48" ht="15.95" customHeight="1">
      <c r="B69" s="176">
        <f t="shared" si="15"/>
        <v>45</v>
      </c>
      <c r="C69" s="177">
        <f t="shared" si="24"/>
        <v>0.67</v>
      </c>
      <c r="D69" s="178">
        <f t="shared" si="12"/>
        <v>45.67</v>
      </c>
      <c r="E69" s="177">
        <f t="shared" si="16"/>
        <v>46</v>
      </c>
      <c r="F69" s="111">
        <v>78</v>
      </c>
      <c r="G69" s="113">
        <v>0.59722222222222221</v>
      </c>
      <c r="H69" s="199"/>
      <c r="I69" s="199"/>
      <c r="J69" s="199"/>
      <c r="K69" s="113">
        <v>0.59722222222222221</v>
      </c>
      <c r="L69" s="330"/>
      <c r="M69" s="506" t="s">
        <v>179</v>
      </c>
      <c r="N69" s="172">
        <v>1815</v>
      </c>
      <c r="O69" s="310">
        <v>2</v>
      </c>
      <c r="P69" s="376" t="str">
        <f t="shared" si="17"/>
        <v/>
      </c>
      <c r="Q69" s="401"/>
      <c r="R69" s="176" t="str">
        <f t="shared" si="18"/>
        <v/>
      </c>
      <c r="S69" s="177" t="str">
        <f t="shared" si="25"/>
        <v/>
      </c>
      <c r="T69" s="178" t="str">
        <f t="shared" si="13"/>
        <v/>
      </c>
      <c r="U69" s="177" t="str">
        <f t="shared" si="19"/>
        <v/>
      </c>
      <c r="V69" s="175"/>
      <c r="W69" s="196"/>
      <c r="X69" s="196"/>
      <c r="Y69" s="200"/>
      <c r="Z69" s="200"/>
      <c r="AA69" s="200"/>
      <c r="AB69" s="200"/>
      <c r="AC69" s="506"/>
      <c r="AD69" s="172"/>
      <c r="AE69" s="310"/>
      <c r="AF69" s="376" t="str">
        <f t="shared" si="20"/>
        <v/>
      </c>
      <c r="AG69" s="401"/>
      <c r="AH69" s="176" t="str">
        <f t="shared" si="21"/>
        <v/>
      </c>
      <c r="AI69" s="177" t="str">
        <f t="shared" si="26"/>
        <v/>
      </c>
      <c r="AJ69" s="178" t="str">
        <f t="shared" si="14"/>
        <v/>
      </c>
      <c r="AK69" s="177" t="str">
        <f t="shared" si="22"/>
        <v/>
      </c>
      <c r="AL69" s="175"/>
      <c r="AM69" s="196"/>
      <c r="AN69" s="196"/>
      <c r="AO69" s="200"/>
      <c r="AP69" s="200"/>
      <c r="AQ69" s="200"/>
      <c r="AR69" s="200"/>
      <c r="AS69" s="506"/>
      <c r="AT69" s="172"/>
      <c r="AU69" s="310"/>
      <c r="AV69" s="376" t="str">
        <f t="shared" si="23"/>
        <v/>
      </c>
    </row>
    <row r="70" spans="2:48" ht="15.95" customHeight="1">
      <c r="B70" s="176">
        <f t="shared" si="15"/>
        <v>20</v>
      </c>
      <c r="C70" s="177">
        <f t="shared" si="24"/>
        <v>0.03</v>
      </c>
      <c r="D70" s="178">
        <f t="shared" si="12"/>
        <v>20.03</v>
      </c>
      <c r="E70" s="177">
        <f t="shared" si="16"/>
        <v>21</v>
      </c>
      <c r="F70" s="111">
        <v>79</v>
      </c>
      <c r="G70" s="113">
        <v>0.29166666666666669</v>
      </c>
      <c r="H70" s="199"/>
      <c r="I70" s="199"/>
      <c r="J70" s="199"/>
      <c r="K70" s="113">
        <v>0.29166666666666669</v>
      </c>
      <c r="L70" s="330"/>
      <c r="M70" s="506" t="s">
        <v>179</v>
      </c>
      <c r="N70" s="172">
        <v>3860</v>
      </c>
      <c r="O70" s="310">
        <v>2</v>
      </c>
      <c r="P70" s="376" t="str">
        <f t="shared" si="17"/>
        <v/>
      </c>
      <c r="Q70" s="401"/>
      <c r="R70" s="176" t="str">
        <f t="shared" si="18"/>
        <v/>
      </c>
      <c r="S70" s="177" t="str">
        <f t="shared" si="25"/>
        <v/>
      </c>
      <c r="T70" s="178" t="str">
        <f t="shared" si="13"/>
        <v/>
      </c>
      <c r="U70" s="177" t="str">
        <f t="shared" si="19"/>
        <v/>
      </c>
      <c r="V70" s="175"/>
      <c r="W70" s="196"/>
      <c r="X70" s="196"/>
      <c r="Y70" s="200"/>
      <c r="Z70" s="200"/>
      <c r="AA70" s="200"/>
      <c r="AB70" s="200"/>
      <c r="AC70" s="506"/>
      <c r="AD70" s="172"/>
      <c r="AE70" s="310"/>
      <c r="AF70" s="376" t="str">
        <f t="shared" si="20"/>
        <v/>
      </c>
      <c r="AG70" s="401"/>
      <c r="AH70" s="176" t="str">
        <f t="shared" si="21"/>
        <v/>
      </c>
      <c r="AI70" s="177" t="str">
        <f t="shared" si="26"/>
        <v/>
      </c>
      <c r="AJ70" s="178" t="str">
        <f t="shared" si="14"/>
        <v/>
      </c>
      <c r="AK70" s="177" t="str">
        <f t="shared" si="22"/>
        <v/>
      </c>
      <c r="AL70" s="175"/>
      <c r="AM70" s="196"/>
      <c r="AN70" s="196"/>
      <c r="AO70" s="200"/>
      <c r="AP70" s="200"/>
      <c r="AQ70" s="200"/>
      <c r="AR70" s="200"/>
      <c r="AS70" s="506"/>
      <c r="AT70" s="172"/>
      <c r="AU70" s="310"/>
      <c r="AV70" s="376" t="str">
        <f t="shared" si="23"/>
        <v/>
      </c>
    </row>
    <row r="71" spans="2:48" ht="15.95" customHeight="1">
      <c r="B71" s="176">
        <f t="shared" si="15"/>
        <v>62</v>
      </c>
      <c r="C71" s="177">
        <f t="shared" si="24"/>
        <v>0.03</v>
      </c>
      <c r="D71" s="178">
        <f t="shared" si="12"/>
        <v>62.03</v>
      </c>
      <c r="E71" s="177">
        <f t="shared" si="16"/>
        <v>62</v>
      </c>
      <c r="F71" s="111">
        <v>80</v>
      </c>
      <c r="G71" s="113">
        <v>0.61458333333333337</v>
      </c>
      <c r="H71" s="199"/>
      <c r="I71" s="199"/>
      <c r="J71" s="199"/>
      <c r="K71" s="113">
        <v>0.61458333333333337</v>
      </c>
      <c r="L71" s="330"/>
      <c r="M71" s="506" t="s">
        <v>179</v>
      </c>
      <c r="N71" s="172">
        <v>3860</v>
      </c>
      <c r="O71" s="310">
        <v>2</v>
      </c>
      <c r="P71" s="376" t="str">
        <f t="shared" si="17"/>
        <v/>
      </c>
      <c r="Q71" s="401"/>
      <c r="R71" s="176" t="str">
        <f t="shared" si="18"/>
        <v/>
      </c>
      <c r="S71" s="177" t="str">
        <f t="shared" si="25"/>
        <v/>
      </c>
      <c r="T71" s="178" t="str">
        <f t="shared" si="13"/>
        <v/>
      </c>
      <c r="U71" s="177" t="str">
        <f t="shared" si="19"/>
        <v/>
      </c>
      <c r="V71" s="175"/>
      <c r="W71" s="196"/>
      <c r="X71" s="196"/>
      <c r="Y71" s="200"/>
      <c r="Z71" s="200"/>
      <c r="AA71" s="200"/>
      <c r="AB71" s="200"/>
      <c r="AC71" s="506"/>
      <c r="AD71" s="172"/>
      <c r="AE71" s="310"/>
      <c r="AF71" s="376" t="str">
        <f t="shared" si="20"/>
        <v/>
      </c>
      <c r="AG71" s="401"/>
      <c r="AH71" s="176" t="str">
        <f t="shared" si="21"/>
        <v/>
      </c>
      <c r="AI71" s="177" t="str">
        <f t="shared" si="26"/>
        <v/>
      </c>
      <c r="AJ71" s="178" t="str">
        <f t="shared" si="14"/>
        <v/>
      </c>
      <c r="AK71" s="177" t="str">
        <f t="shared" si="22"/>
        <v/>
      </c>
      <c r="AL71" s="175"/>
      <c r="AM71" s="196"/>
      <c r="AN71" s="196"/>
      <c r="AO71" s="200"/>
      <c r="AP71" s="200"/>
      <c r="AQ71" s="200"/>
      <c r="AR71" s="200"/>
      <c r="AS71" s="506"/>
      <c r="AT71" s="172"/>
      <c r="AU71" s="310"/>
      <c r="AV71" s="376" t="str">
        <f t="shared" si="23"/>
        <v/>
      </c>
    </row>
    <row r="72" spans="2:48" ht="15.95" customHeight="1">
      <c r="B72" s="176">
        <f t="shared" si="15"/>
        <v>36</v>
      </c>
      <c r="C72" s="177">
        <f t="shared" si="24"/>
        <v>0.05</v>
      </c>
      <c r="D72" s="178">
        <f t="shared" si="12"/>
        <v>36.049999999999997</v>
      </c>
      <c r="E72" s="177">
        <f t="shared" si="16"/>
        <v>36</v>
      </c>
      <c r="F72" s="111">
        <v>81</v>
      </c>
      <c r="G72" s="196">
        <v>0.30902777777777779</v>
      </c>
      <c r="H72" s="199"/>
      <c r="I72" s="199"/>
      <c r="J72" s="199"/>
      <c r="K72" s="113">
        <v>0.30902777777777779</v>
      </c>
      <c r="L72" s="329"/>
      <c r="M72" s="506" t="s">
        <v>179</v>
      </c>
      <c r="N72" s="172">
        <v>3850</v>
      </c>
      <c r="O72" s="310">
        <v>2</v>
      </c>
      <c r="P72" s="376" t="str">
        <f t="shared" si="17"/>
        <v/>
      </c>
      <c r="Q72" s="401"/>
      <c r="R72" s="176" t="str">
        <f t="shared" si="18"/>
        <v/>
      </c>
      <c r="S72" s="177" t="str">
        <f t="shared" si="25"/>
        <v/>
      </c>
      <c r="T72" s="178" t="str">
        <f t="shared" si="13"/>
        <v/>
      </c>
      <c r="U72" s="177" t="str">
        <f t="shared" si="19"/>
        <v/>
      </c>
      <c r="V72" s="175"/>
      <c r="W72" s="196"/>
      <c r="X72" s="196"/>
      <c r="Y72" s="200"/>
      <c r="Z72" s="200"/>
      <c r="AA72" s="200"/>
      <c r="AB72" s="200"/>
      <c r="AC72" s="506"/>
      <c r="AD72" s="172"/>
      <c r="AE72" s="310"/>
      <c r="AF72" s="376" t="str">
        <f t="shared" si="20"/>
        <v/>
      </c>
      <c r="AG72" s="401"/>
      <c r="AH72" s="176" t="str">
        <f t="shared" si="21"/>
        <v/>
      </c>
      <c r="AI72" s="177" t="str">
        <f t="shared" si="26"/>
        <v/>
      </c>
      <c r="AJ72" s="178" t="str">
        <f t="shared" si="14"/>
        <v/>
      </c>
      <c r="AK72" s="177" t="str">
        <f t="shared" si="22"/>
        <v/>
      </c>
      <c r="AL72" s="175"/>
      <c r="AM72" s="196"/>
      <c r="AN72" s="196"/>
      <c r="AO72" s="200"/>
      <c r="AP72" s="200"/>
      <c r="AQ72" s="200"/>
      <c r="AR72" s="200"/>
      <c r="AS72" s="506"/>
      <c r="AT72" s="172"/>
      <c r="AU72" s="310"/>
      <c r="AV72" s="376" t="str">
        <f t="shared" si="23"/>
        <v/>
      </c>
    </row>
    <row r="73" spans="2:48" ht="15.95" customHeight="1">
      <c r="B73" s="176">
        <f t="shared" si="15"/>
        <v>66</v>
      </c>
      <c r="C73" s="177">
        <f t="shared" si="24"/>
        <v>0</v>
      </c>
      <c r="D73" s="178">
        <f t="shared" si="12"/>
        <v>66</v>
      </c>
      <c r="E73" s="177">
        <f t="shared" si="16"/>
        <v>66</v>
      </c>
      <c r="F73" s="111">
        <v>82</v>
      </c>
      <c r="G73" s="196">
        <v>0.62847222222222221</v>
      </c>
      <c r="H73" s="199"/>
      <c r="I73" s="199"/>
      <c r="J73" s="199"/>
      <c r="K73" s="113">
        <v>0.62847222222222221</v>
      </c>
      <c r="L73" s="329"/>
      <c r="M73" s="506" t="s">
        <v>179</v>
      </c>
      <c r="N73" s="172">
        <v>3850</v>
      </c>
      <c r="O73" s="310">
        <v>2</v>
      </c>
      <c r="P73" s="376" t="str">
        <f t="shared" si="17"/>
        <v/>
      </c>
      <c r="Q73" s="401"/>
      <c r="R73" s="176" t="str">
        <f t="shared" si="18"/>
        <v/>
      </c>
      <c r="S73" s="177" t="str">
        <f t="shared" si="25"/>
        <v/>
      </c>
      <c r="T73" s="178" t="str">
        <f t="shared" si="13"/>
        <v/>
      </c>
      <c r="U73" s="177" t="str">
        <f t="shared" si="19"/>
        <v/>
      </c>
      <c r="V73" s="150"/>
      <c r="W73" s="196"/>
      <c r="X73" s="196"/>
      <c r="Y73" s="200"/>
      <c r="Z73" s="200"/>
      <c r="AA73" s="200"/>
      <c r="AB73" s="200"/>
      <c r="AC73" s="506"/>
      <c r="AD73" s="172"/>
      <c r="AE73" s="310"/>
      <c r="AF73" s="376" t="str">
        <f t="shared" si="20"/>
        <v/>
      </c>
      <c r="AG73" s="401"/>
      <c r="AH73" s="176" t="str">
        <f t="shared" si="21"/>
        <v/>
      </c>
      <c r="AI73" s="177" t="str">
        <f t="shared" si="26"/>
        <v/>
      </c>
      <c r="AJ73" s="178" t="str">
        <f t="shared" si="14"/>
        <v/>
      </c>
      <c r="AK73" s="177" t="str">
        <f t="shared" si="22"/>
        <v/>
      </c>
      <c r="AL73" s="150"/>
      <c r="AM73" s="196"/>
      <c r="AN73" s="196"/>
      <c r="AO73" s="200"/>
      <c r="AP73" s="200"/>
      <c r="AQ73" s="200"/>
      <c r="AR73" s="200"/>
      <c r="AS73" s="506"/>
      <c r="AT73" s="172"/>
      <c r="AU73" s="310"/>
      <c r="AV73" s="376" t="str">
        <f t="shared" si="23"/>
        <v/>
      </c>
    </row>
    <row r="74" spans="2:48" ht="15.95" customHeight="1">
      <c r="B74" s="176">
        <f t="shared" ref="B74:B108" si="27">IF(G74="","",RANK(G74,G$10:G$171,1))</f>
        <v>20</v>
      </c>
      <c r="C74" s="177">
        <f t="shared" si="24"/>
        <v>0.01</v>
      </c>
      <c r="D74" s="178">
        <f t="shared" si="12"/>
        <v>20.010000000000002</v>
      </c>
      <c r="E74" s="177">
        <f t="shared" ref="E74:E105" si="28">IF(D74="","",RANK(D74,D$10:D$171,1))</f>
        <v>20</v>
      </c>
      <c r="F74" s="111">
        <v>83</v>
      </c>
      <c r="G74" s="196">
        <v>0.29166666666666669</v>
      </c>
      <c r="H74" s="199"/>
      <c r="I74" s="199"/>
      <c r="J74" s="199"/>
      <c r="K74" s="113">
        <v>0.29166666666666669</v>
      </c>
      <c r="L74" s="329"/>
      <c r="M74" s="506" t="s">
        <v>36</v>
      </c>
      <c r="N74" s="172">
        <v>3862</v>
      </c>
      <c r="O74" s="310">
        <v>6</v>
      </c>
      <c r="P74" s="376" t="str">
        <f t="shared" ref="P74:P108" si="29">IF(I74="",IF(G74="","",IF(H74="","",(H74-G74))),IF(G74="","",IF(H74="","",(H74-G74)))+(J74-I74))</f>
        <v/>
      </c>
      <c r="Q74" s="401"/>
      <c r="R74" s="176" t="str">
        <f t="shared" ref="R74:R108" si="30">IF(W74="","",RANK(W74,W$10:W$171,1))</f>
        <v/>
      </c>
      <c r="S74" s="177" t="str">
        <f t="shared" si="25"/>
        <v/>
      </c>
      <c r="T74" s="178" t="str">
        <f t="shared" si="13"/>
        <v/>
      </c>
      <c r="U74" s="177" t="str">
        <f t="shared" ref="U74:U105" si="31">IF(T74="","",RANK(T74,T$10:T$171,1))</f>
        <v/>
      </c>
      <c r="V74" s="150"/>
      <c r="W74" s="196"/>
      <c r="X74" s="196"/>
      <c r="Y74" s="200"/>
      <c r="Z74" s="200"/>
      <c r="AA74" s="200"/>
      <c r="AB74" s="200"/>
      <c r="AC74" s="506"/>
      <c r="AD74" s="172"/>
      <c r="AE74" s="310"/>
      <c r="AF74" s="376" t="str">
        <f t="shared" ref="AF74:AF108" si="32">IF(Y74="",IF(W74="","",IF(X74="","",(X74-W74))),IF(W74="","",IF(X74="","",(X74-W74)))+(Z74-Y74))</f>
        <v/>
      </c>
      <c r="AG74" s="401"/>
      <c r="AH74" s="176" t="str">
        <f t="shared" ref="AH74:AH108" si="33">IF(AM74="","",RANK(AM74,AM$10:AM$171,1))</f>
        <v/>
      </c>
      <c r="AI74" s="177" t="str">
        <f t="shared" si="26"/>
        <v/>
      </c>
      <c r="AJ74" s="178" t="str">
        <f t="shared" si="14"/>
        <v/>
      </c>
      <c r="AK74" s="177" t="str">
        <f t="shared" ref="AK74:AK105" si="34">IF(AJ74="","",RANK(AJ74,AJ$10:AJ$171,1))</f>
        <v/>
      </c>
      <c r="AL74" s="150"/>
      <c r="AM74" s="196"/>
      <c r="AN74" s="196"/>
      <c r="AO74" s="200"/>
      <c r="AP74" s="200"/>
      <c r="AQ74" s="200"/>
      <c r="AR74" s="200"/>
      <c r="AS74" s="506"/>
      <c r="AT74" s="172"/>
      <c r="AU74" s="310"/>
      <c r="AV74" s="376" t="str">
        <f t="shared" ref="AV74:AV108" si="35">IF(AO74="",IF(AM74="","",IF(AN74="","",(AN74-AM74))),IF(AM74="","",IF(AN74="","",(AN74-AM74)))+(AP74-AO74))</f>
        <v/>
      </c>
    </row>
    <row r="75" spans="2:48" ht="15.95" customHeight="1">
      <c r="B75" s="176">
        <f t="shared" si="27"/>
        <v>69</v>
      </c>
      <c r="C75" s="177">
        <f t="shared" ref="C75:C106" si="36">IF(F75="","",IF(COUNTIF(B$10:B$171,B75)&gt;1,RANK(N75,N$10:N$171)/100,0))</f>
        <v>0.01</v>
      </c>
      <c r="D75" s="178">
        <f t="shared" si="12"/>
        <v>69.010000000000005</v>
      </c>
      <c r="E75" s="177">
        <f t="shared" si="28"/>
        <v>69</v>
      </c>
      <c r="F75" s="111">
        <v>84</v>
      </c>
      <c r="G75" s="196">
        <v>0.63888888888888895</v>
      </c>
      <c r="H75" s="199"/>
      <c r="I75" s="199"/>
      <c r="J75" s="199"/>
      <c r="K75" s="113">
        <v>0.63888888888888895</v>
      </c>
      <c r="L75" s="329"/>
      <c r="M75" s="506" t="s">
        <v>36</v>
      </c>
      <c r="N75" s="172">
        <v>3862</v>
      </c>
      <c r="O75" s="310">
        <v>6</v>
      </c>
      <c r="P75" s="376" t="str">
        <f t="shared" si="29"/>
        <v/>
      </c>
      <c r="Q75" s="401"/>
      <c r="R75" s="176" t="str">
        <f t="shared" si="30"/>
        <v/>
      </c>
      <c r="S75" s="177" t="str">
        <f t="shared" ref="S75:S106" si="37">IF(V75="","",IF(COUNTIF(R$10:R$171,R75)&gt;1,RANK(AD75,AD$10:AD$171)/100,0))</f>
        <v/>
      </c>
      <c r="T75" s="178" t="str">
        <f t="shared" si="13"/>
        <v/>
      </c>
      <c r="U75" s="177" t="str">
        <f t="shared" si="31"/>
        <v/>
      </c>
      <c r="V75" s="150"/>
      <c r="W75" s="196"/>
      <c r="X75" s="196"/>
      <c r="Y75" s="200"/>
      <c r="Z75" s="200"/>
      <c r="AA75" s="200"/>
      <c r="AB75" s="200"/>
      <c r="AC75" s="506"/>
      <c r="AD75" s="172"/>
      <c r="AE75" s="310"/>
      <c r="AF75" s="376" t="str">
        <f t="shared" si="32"/>
        <v/>
      </c>
      <c r="AG75" s="401"/>
      <c r="AH75" s="176" t="str">
        <f t="shared" si="33"/>
        <v/>
      </c>
      <c r="AI75" s="177" t="str">
        <f t="shared" ref="AI75:AI106" si="38">IF(AL75="","",IF(COUNTIF(AH$10:AH$171,AH75)&gt;1,RANK(AT75,AT$10:AT$171)/100,0))</f>
        <v/>
      </c>
      <c r="AJ75" s="178" t="str">
        <f t="shared" si="14"/>
        <v/>
      </c>
      <c r="AK75" s="177" t="str">
        <f t="shared" si="34"/>
        <v/>
      </c>
      <c r="AL75" s="150"/>
      <c r="AM75" s="196"/>
      <c r="AN75" s="196"/>
      <c r="AO75" s="200"/>
      <c r="AP75" s="200"/>
      <c r="AQ75" s="200"/>
      <c r="AR75" s="200"/>
      <c r="AS75" s="506"/>
      <c r="AT75" s="172"/>
      <c r="AU75" s="310"/>
      <c r="AV75" s="376" t="str">
        <f t="shared" si="35"/>
        <v/>
      </c>
    </row>
    <row r="76" spans="2:48" ht="15.95" customHeight="1">
      <c r="B76" s="176">
        <f t="shared" si="27"/>
        <v>33</v>
      </c>
      <c r="C76" s="177">
        <f t="shared" si="36"/>
        <v>0.31</v>
      </c>
      <c r="D76" s="178">
        <f t="shared" ref="D76:D108" si="39">IF(B76="","",B76+C76)</f>
        <v>33.31</v>
      </c>
      <c r="E76" s="177">
        <f t="shared" si="28"/>
        <v>34</v>
      </c>
      <c r="F76" s="111">
        <v>85</v>
      </c>
      <c r="G76" s="196">
        <v>0.30555555555555552</v>
      </c>
      <c r="H76" s="199"/>
      <c r="I76" s="199"/>
      <c r="J76" s="199"/>
      <c r="K76" s="113">
        <v>0.30555555555555552</v>
      </c>
      <c r="L76" s="329"/>
      <c r="M76" s="506" t="s">
        <v>36</v>
      </c>
      <c r="N76" s="172">
        <v>2424</v>
      </c>
      <c r="O76" s="310">
        <v>6</v>
      </c>
      <c r="P76" s="376" t="str">
        <f t="shared" si="29"/>
        <v/>
      </c>
      <c r="Q76" s="401"/>
      <c r="R76" s="176" t="str">
        <f t="shared" si="30"/>
        <v/>
      </c>
      <c r="S76" s="177" t="str">
        <f t="shared" si="37"/>
        <v/>
      </c>
      <c r="T76" s="178" t="str">
        <f t="shared" ref="T76:T108" si="40">IF(R76="","",R76+S76)</f>
        <v/>
      </c>
      <c r="U76" s="177" t="str">
        <f t="shared" si="31"/>
        <v/>
      </c>
      <c r="V76" s="150"/>
      <c r="W76" s="196"/>
      <c r="X76" s="196"/>
      <c r="Y76" s="200"/>
      <c r="Z76" s="200"/>
      <c r="AA76" s="200"/>
      <c r="AB76" s="200"/>
      <c r="AC76" s="506"/>
      <c r="AD76" s="172"/>
      <c r="AE76" s="310"/>
      <c r="AF76" s="376" t="str">
        <f t="shared" si="32"/>
        <v/>
      </c>
      <c r="AG76" s="401"/>
      <c r="AH76" s="176" t="str">
        <f t="shared" si="33"/>
        <v/>
      </c>
      <c r="AI76" s="177" t="str">
        <f t="shared" si="38"/>
        <v/>
      </c>
      <c r="AJ76" s="178" t="str">
        <f t="shared" ref="AJ76:AJ108" si="41">IF(AH76="","",AH76+AI76)</f>
        <v/>
      </c>
      <c r="AK76" s="177" t="str">
        <f t="shared" si="34"/>
        <v/>
      </c>
      <c r="AL76" s="150"/>
      <c r="AM76" s="196"/>
      <c r="AN76" s="196"/>
      <c r="AO76" s="200"/>
      <c r="AP76" s="200"/>
      <c r="AQ76" s="200"/>
      <c r="AR76" s="200"/>
      <c r="AS76" s="506"/>
      <c r="AT76" s="172"/>
      <c r="AU76" s="310"/>
      <c r="AV76" s="376" t="str">
        <f t="shared" si="35"/>
        <v/>
      </c>
    </row>
    <row r="77" spans="2:48" ht="15.95" customHeight="1">
      <c r="B77" s="176">
        <f t="shared" si="27"/>
        <v>73</v>
      </c>
      <c r="C77" s="177">
        <f t="shared" si="36"/>
        <v>0</v>
      </c>
      <c r="D77" s="178">
        <f t="shared" si="39"/>
        <v>73</v>
      </c>
      <c r="E77" s="177">
        <f t="shared" si="28"/>
        <v>73</v>
      </c>
      <c r="F77" s="111">
        <v>86</v>
      </c>
      <c r="G77" s="196">
        <v>0.64583333333333337</v>
      </c>
      <c r="H77" s="199"/>
      <c r="I77" s="199"/>
      <c r="J77" s="199"/>
      <c r="K77" s="113">
        <v>0.64583333333333337</v>
      </c>
      <c r="L77" s="330"/>
      <c r="M77" s="506" t="s">
        <v>36</v>
      </c>
      <c r="N77" s="172">
        <v>2424</v>
      </c>
      <c r="O77" s="310">
        <v>6</v>
      </c>
      <c r="P77" s="376" t="str">
        <f t="shared" si="29"/>
        <v/>
      </c>
      <c r="Q77" s="401"/>
      <c r="R77" s="176" t="str">
        <f t="shared" si="30"/>
        <v/>
      </c>
      <c r="S77" s="177" t="str">
        <f t="shared" si="37"/>
        <v/>
      </c>
      <c r="T77" s="178" t="str">
        <f t="shared" si="40"/>
        <v/>
      </c>
      <c r="U77" s="177" t="str">
        <f t="shared" si="31"/>
        <v/>
      </c>
      <c r="V77" s="150"/>
      <c r="W77" s="196"/>
      <c r="X77" s="196"/>
      <c r="Y77" s="200"/>
      <c r="Z77" s="200"/>
      <c r="AA77" s="200"/>
      <c r="AB77" s="200"/>
      <c r="AC77" s="506"/>
      <c r="AD77" s="172"/>
      <c r="AE77" s="310"/>
      <c r="AF77" s="376" t="str">
        <f t="shared" si="32"/>
        <v/>
      </c>
      <c r="AG77" s="401"/>
      <c r="AH77" s="176" t="str">
        <f t="shared" si="33"/>
        <v/>
      </c>
      <c r="AI77" s="177" t="str">
        <f t="shared" si="38"/>
        <v/>
      </c>
      <c r="AJ77" s="178" t="str">
        <f t="shared" si="41"/>
        <v/>
      </c>
      <c r="AK77" s="177" t="str">
        <f t="shared" si="34"/>
        <v/>
      </c>
      <c r="AL77" s="150"/>
      <c r="AM77" s="196"/>
      <c r="AN77" s="196"/>
      <c r="AO77" s="200"/>
      <c r="AP77" s="200"/>
      <c r="AQ77" s="200"/>
      <c r="AR77" s="200"/>
      <c r="AS77" s="506"/>
      <c r="AT77" s="172"/>
      <c r="AU77" s="310"/>
      <c r="AV77" s="376" t="str">
        <f t="shared" si="35"/>
        <v/>
      </c>
    </row>
    <row r="78" spans="2:48" ht="15.95" customHeight="1">
      <c r="B78" s="176">
        <f t="shared" si="27"/>
        <v>33</v>
      </c>
      <c r="C78" s="177">
        <f t="shared" si="36"/>
        <v>0.28999999999999998</v>
      </c>
      <c r="D78" s="178">
        <f t="shared" si="39"/>
        <v>33.29</v>
      </c>
      <c r="E78" s="177">
        <f t="shared" si="28"/>
        <v>33</v>
      </c>
      <c r="F78" s="111">
        <v>87</v>
      </c>
      <c r="G78" s="196">
        <v>0.30555555555555552</v>
      </c>
      <c r="H78" s="199"/>
      <c r="I78" s="199"/>
      <c r="J78" s="199"/>
      <c r="K78" s="113">
        <v>0.30555555555555552</v>
      </c>
      <c r="L78" s="330"/>
      <c r="M78" s="506" t="s">
        <v>36</v>
      </c>
      <c r="N78" s="172">
        <v>2649</v>
      </c>
      <c r="O78" s="310">
        <v>6</v>
      </c>
      <c r="P78" s="376" t="str">
        <f t="shared" si="29"/>
        <v/>
      </c>
      <c r="Q78" s="401"/>
      <c r="R78" s="176" t="str">
        <f t="shared" si="30"/>
        <v/>
      </c>
      <c r="S78" s="177" t="str">
        <f t="shared" si="37"/>
        <v/>
      </c>
      <c r="T78" s="178" t="str">
        <f t="shared" si="40"/>
        <v/>
      </c>
      <c r="U78" s="177" t="str">
        <f t="shared" si="31"/>
        <v/>
      </c>
      <c r="V78" s="150"/>
      <c r="W78" s="196"/>
      <c r="X78" s="196"/>
      <c r="Y78" s="200"/>
      <c r="Z78" s="200"/>
      <c r="AA78" s="200"/>
      <c r="AB78" s="200"/>
      <c r="AC78" s="506"/>
      <c r="AD78" s="172"/>
      <c r="AE78" s="310"/>
      <c r="AF78" s="376" t="str">
        <f t="shared" si="32"/>
        <v/>
      </c>
      <c r="AG78" s="401"/>
      <c r="AH78" s="176" t="str">
        <f t="shared" si="33"/>
        <v/>
      </c>
      <c r="AI78" s="177" t="str">
        <f t="shared" si="38"/>
        <v/>
      </c>
      <c r="AJ78" s="178" t="str">
        <f t="shared" si="41"/>
        <v/>
      </c>
      <c r="AK78" s="177" t="str">
        <f t="shared" si="34"/>
        <v/>
      </c>
      <c r="AL78" s="150"/>
      <c r="AM78" s="196"/>
      <c r="AN78" s="196"/>
      <c r="AO78" s="200"/>
      <c r="AP78" s="200"/>
      <c r="AQ78" s="200"/>
      <c r="AR78" s="200"/>
      <c r="AS78" s="506"/>
      <c r="AT78" s="172"/>
      <c r="AU78" s="310"/>
      <c r="AV78" s="376" t="str">
        <f t="shared" si="35"/>
        <v/>
      </c>
    </row>
    <row r="79" spans="2:48" ht="15.95" customHeight="1">
      <c r="B79" s="176">
        <f t="shared" si="27"/>
        <v>69</v>
      </c>
      <c r="C79" s="177">
        <f t="shared" si="36"/>
        <v>0.28999999999999998</v>
      </c>
      <c r="D79" s="178">
        <f t="shared" si="39"/>
        <v>69.290000000000006</v>
      </c>
      <c r="E79" s="177">
        <f t="shared" si="28"/>
        <v>71</v>
      </c>
      <c r="F79" s="111">
        <v>88</v>
      </c>
      <c r="G79" s="196">
        <v>0.63888888888888895</v>
      </c>
      <c r="H79" s="199"/>
      <c r="I79" s="199"/>
      <c r="J79" s="199"/>
      <c r="K79" s="113">
        <v>0.63888888888888895</v>
      </c>
      <c r="L79" s="330"/>
      <c r="M79" s="506" t="s">
        <v>36</v>
      </c>
      <c r="N79" s="172">
        <v>2649</v>
      </c>
      <c r="O79" s="310">
        <v>6</v>
      </c>
      <c r="P79" s="376" t="str">
        <f t="shared" si="29"/>
        <v/>
      </c>
      <c r="Q79" s="402"/>
      <c r="R79" s="176" t="str">
        <f t="shared" si="30"/>
        <v/>
      </c>
      <c r="S79" s="177" t="str">
        <f t="shared" si="37"/>
        <v/>
      </c>
      <c r="T79" s="178" t="str">
        <f t="shared" si="40"/>
        <v/>
      </c>
      <c r="U79" s="177" t="str">
        <f t="shared" si="31"/>
        <v/>
      </c>
      <c r="V79" s="150"/>
      <c r="W79" s="196"/>
      <c r="X79" s="196"/>
      <c r="Y79" s="200"/>
      <c r="Z79" s="200"/>
      <c r="AA79" s="196"/>
      <c r="AB79" s="196"/>
      <c r="AC79" s="507"/>
      <c r="AD79" s="172"/>
      <c r="AE79" s="310"/>
      <c r="AF79" s="376" t="str">
        <f t="shared" si="32"/>
        <v/>
      </c>
      <c r="AG79" s="402"/>
      <c r="AH79" s="176" t="str">
        <f t="shared" si="33"/>
        <v/>
      </c>
      <c r="AI79" s="177" t="str">
        <f t="shared" si="38"/>
        <v/>
      </c>
      <c r="AJ79" s="178" t="str">
        <f t="shared" si="41"/>
        <v/>
      </c>
      <c r="AK79" s="177" t="str">
        <f t="shared" si="34"/>
        <v/>
      </c>
      <c r="AL79" s="150"/>
      <c r="AM79" s="196"/>
      <c r="AN79" s="196"/>
      <c r="AO79" s="200"/>
      <c r="AP79" s="200"/>
      <c r="AQ79" s="196"/>
      <c r="AR79" s="196"/>
      <c r="AS79" s="507"/>
      <c r="AT79" s="172"/>
      <c r="AU79" s="310"/>
      <c r="AV79" s="376" t="str">
        <f t="shared" si="35"/>
        <v/>
      </c>
    </row>
    <row r="80" spans="2:48" ht="15.95" customHeight="1">
      <c r="B80" s="176">
        <f t="shared" si="27"/>
        <v>20</v>
      </c>
      <c r="C80" s="177">
        <f t="shared" si="36"/>
        <v>0.35</v>
      </c>
      <c r="D80" s="178">
        <f t="shared" si="39"/>
        <v>20.350000000000001</v>
      </c>
      <c r="E80" s="177">
        <f t="shared" si="28"/>
        <v>22</v>
      </c>
      <c r="F80" s="111">
        <v>89</v>
      </c>
      <c r="G80" s="196">
        <v>0.29166666666666669</v>
      </c>
      <c r="H80" s="199"/>
      <c r="I80" s="199"/>
      <c r="J80" s="199"/>
      <c r="K80" s="196">
        <v>0.29166666666666669</v>
      </c>
      <c r="L80" s="405"/>
      <c r="M80" s="506" t="s">
        <v>36</v>
      </c>
      <c r="N80" s="172">
        <v>2398</v>
      </c>
      <c r="O80" s="310">
        <v>6</v>
      </c>
      <c r="P80" s="376" t="str">
        <f t="shared" si="29"/>
        <v/>
      </c>
      <c r="Q80" s="402"/>
      <c r="R80" s="176" t="str">
        <f t="shared" si="30"/>
        <v/>
      </c>
      <c r="S80" s="177" t="str">
        <f t="shared" si="37"/>
        <v/>
      </c>
      <c r="T80" s="178" t="str">
        <f t="shared" si="40"/>
        <v/>
      </c>
      <c r="U80" s="177" t="str">
        <f t="shared" si="31"/>
        <v/>
      </c>
      <c r="V80" s="175"/>
      <c r="W80" s="197"/>
      <c r="X80" s="197"/>
      <c r="Y80" s="348"/>
      <c r="Z80" s="348"/>
      <c r="AA80" s="196"/>
      <c r="AB80" s="196"/>
      <c r="AC80" s="507"/>
      <c r="AD80" s="172"/>
      <c r="AE80" s="310"/>
      <c r="AF80" s="376" t="str">
        <f t="shared" si="32"/>
        <v/>
      </c>
      <c r="AG80" s="402"/>
      <c r="AH80" s="176" t="str">
        <f t="shared" si="33"/>
        <v/>
      </c>
      <c r="AI80" s="177" t="str">
        <f t="shared" si="38"/>
        <v/>
      </c>
      <c r="AJ80" s="178" t="str">
        <f t="shared" si="41"/>
        <v/>
      </c>
      <c r="AK80" s="177" t="str">
        <f t="shared" si="34"/>
        <v/>
      </c>
      <c r="AL80" s="175"/>
      <c r="AM80" s="197"/>
      <c r="AN80" s="197"/>
      <c r="AO80" s="348"/>
      <c r="AP80" s="348"/>
      <c r="AQ80" s="196"/>
      <c r="AR80" s="196"/>
      <c r="AS80" s="507"/>
      <c r="AT80" s="172"/>
      <c r="AU80" s="310"/>
      <c r="AV80" s="376" t="str">
        <f t="shared" si="35"/>
        <v/>
      </c>
    </row>
    <row r="81" spans="2:48" ht="15.95" customHeight="1">
      <c r="B81" s="176">
        <f t="shared" si="27"/>
        <v>67</v>
      </c>
      <c r="C81" s="177">
        <f t="shared" si="36"/>
        <v>0</v>
      </c>
      <c r="D81" s="178">
        <f t="shared" si="39"/>
        <v>67</v>
      </c>
      <c r="E81" s="177">
        <f t="shared" si="28"/>
        <v>67</v>
      </c>
      <c r="F81" s="111">
        <v>90</v>
      </c>
      <c r="G81" s="196">
        <v>0.63194444444444442</v>
      </c>
      <c r="H81" s="199"/>
      <c r="I81" s="199"/>
      <c r="J81" s="199"/>
      <c r="K81" s="196">
        <v>0.63194444444444442</v>
      </c>
      <c r="L81" s="405"/>
      <c r="M81" s="506" t="s">
        <v>36</v>
      </c>
      <c r="N81" s="172">
        <v>2398</v>
      </c>
      <c r="O81" s="310">
        <v>6</v>
      </c>
      <c r="P81" s="376" t="str">
        <f t="shared" si="29"/>
        <v/>
      </c>
      <c r="Q81" s="402"/>
      <c r="R81" s="176" t="str">
        <f t="shared" si="30"/>
        <v/>
      </c>
      <c r="S81" s="177" t="str">
        <f t="shared" si="37"/>
        <v/>
      </c>
      <c r="T81" s="178" t="str">
        <f t="shared" si="40"/>
        <v/>
      </c>
      <c r="U81" s="177" t="str">
        <f t="shared" si="31"/>
        <v/>
      </c>
      <c r="V81" s="175"/>
      <c r="W81" s="197"/>
      <c r="X81" s="197"/>
      <c r="Y81" s="348"/>
      <c r="Z81" s="348"/>
      <c r="AA81" s="196"/>
      <c r="AB81" s="196"/>
      <c r="AC81" s="507"/>
      <c r="AD81" s="172"/>
      <c r="AE81" s="310"/>
      <c r="AF81" s="376" t="str">
        <f t="shared" si="32"/>
        <v/>
      </c>
      <c r="AG81" s="402"/>
      <c r="AH81" s="176" t="str">
        <f t="shared" si="33"/>
        <v/>
      </c>
      <c r="AI81" s="177" t="str">
        <f t="shared" si="38"/>
        <v/>
      </c>
      <c r="AJ81" s="178" t="str">
        <f t="shared" si="41"/>
        <v/>
      </c>
      <c r="AK81" s="177" t="str">
        <f t="shared" si="34"/>
        <v/>
      </c>
      <c r="AL81" s="175"/>
      <c r="AM81" s="197"/>
      <c r="AN81" s="197"/>
      <c r="AO81" s="348"/>
      <c r="AP81" s="348"/>
      <c r="AQ81" s="196"/>
      <c r="AR81" s="196"/>
      <c r="AS81" s="507"/>
      <c r="AT81" s="172"/>
      <c r="AU81" s="310"/>
      <c r="AV81" s="376" t="str">
        <f t="shared" si="35"/>
        <v/>
      </c>
    </row>
    <row r="82" spans="2:48" ht="15.95" customHeight="1">
      <c r="B82" s="176">
        <f t="shared" si="27"/>
        <v>30</v>
      </c>
      <c r="C82" s="177">
        <f t="shared" si="36"/>
        <v>0.27</v>
      </c>
      <c r="D82" s="178">
        <f t="shared" si="39"/>
        <v>30.27</v>
      </c>
      <c r="E82" s="177">
        <f t="shared" si="28"/>
        <v>30</v>
      </c>
      <c r="F82" s="111">
        <v>91</v>
      </c>
      <c r="G82" s="196">
        <v>0.30208333333333331</v>
      </c>
      <c r="H82" s="199"/>
      <c r="I82" s="199"/>
      <c r="J82" s="199"/>
      <c r="K82" s="196">
        <v>0.30208333333333331</v>
      </c>
      <c r="L82" s="405"/>
      <c r="M82" s="506" t="s">
        <v>36</v>
      </c>
      <c r="N82" s="172">
        <v>2736</v>
      </c>
      <c r="O82" s="310">
        <v>6</v>
      </c>
      <c r="P82" s="376" t="str">
        <f t="shared" si="29"/>
        <v/>
      </c>
      <c r="Q82" s="402"/>
      <c r="R82" s="176" t="str">
        <f t="shared" si="30"/>
        <v/>
      </c>
      <c r="S82" s="177" t="str">
        <f t="shared" si="37"/>
        <v/>
      </c>
      <c r="T82" s="178" t="str">
        <f t="shared" si="40"/>
        <v/>
      </c>
      <c r="U82" s="177" t="str">
        <f t="shared" si="31"/>
        <v/>
      </c>
      <c r="V82" s="175"/>
      <c r="W82" s="197"/>
      <c r="X82" s="197"/>
      <c r="Y82" s="348"/>
      <c r="Z82" s="348"/>
      <c r="AA82" s="196"/>
      <c r="AB82" s="196"/>
      <c r="AC82" s="507"/>
      <c r="AD82" s="172"/>
      <c r="AE82" s="310"/>
      <c r="AF82" s="376" t="str">
        <f t="shared" si="32"/>
        <v/>
      </c>
      <c r="AG82" s="402"/>
      <c r="AH82" s="176" t="str">
        <f t="shared" si="33"/>
        <v/>
      </c>
      <c r="AI82" s="177" t="str">
        <f t="shared" si="38"/>
        <v/>
      </c>
      <c r="AJ82" s="178" t="str">
        <f t="shared" si="41"/>
        <v/>
      </c>
      <c r="AK82" s="177" t="str">
        <f t="shared" si="34"/>
        <v/>
      </c>
      <c r="AL82" s="175"/>
      <c r="AM82" s="197"/>
      <c r="AN82" s="197"/>
      <c r="AO82" s="348"/>
      <c r="AP82" s="348"/>
      <c r="AQ82" s="196"/>
      <c r="AR82" s="196"/>
      <c r="AS82" s="507"/>
      <c r="AT82" s="172"/>
      <c r="AU82" s="310"/>
      <c r="AV82" s="376" t="str">
        <f t="shared" si="35"/>
        <v/>
      </c>
    </row>
    <row r="83" spans="2:48" ht="15.95" customHeight="1">
      <c r="B83" s="176">
        <f t="shared" si="27"/>
        <v>69</v>
      </c>
      <c r="C83" s="177">
        <f t="shared" si="36"/>
        <v>0.27</v>
      </c>
      <c r="D83" s="178">
        <f t="shared" si="39"/>
        <v>69.27</v>
      </c>
      <c r="E83" s="177">
        <f t="shared" si="28"/>
        <v>70</v>
      </c>
      <c r="F83" s="111">
        <v>92</v>
      </c>
      <c r="G83" s="196">
        <v>0.63888888888888895</v>
      </c>
      <c r="H83" s="199"/>
      <c r="I83" s="199"/>
      <c r="J83" s="199"/>
      <c r="K83" s="196">
        <v>0.63888888888888895</v>
      </c>
      <c r="L83" s="405"/>
      <c r="M83" s="506" t="s">
        <v>36</v>
      </c>
      <c r="N83" s="172">
        <v>2736</v>
      </c>
      <c r="O83" s="310">
        <v>6</v>
      </c>
      <c r="P83" s="376" t="str">
        <f t="shared" si="29"/>
        <v/>
      </c>
      <c r="Q83" s="402"/>
      <c r="R83" s="176" t="str">
        <f t="shared" si="30"/>
        <v/>
      </c>
      <c r="S83" s="177" t="str">
        <f t="shared" si="37"/>
        <v/>
      </c>
      <c r="T83" s="178" t="str">
        <f t="shared" si="40"/>
        <v/>
      </c>
      <c r="U83" s="177" t="str">
        <f t="shared" si="31"/>
        <v/>
      </c>
      <c r="V83" s="175"/>
      <c r="W83" s="197"/>
      <c r="X83" s="197"/>
      <c r="Y83" s="348"/>
      <c r="Z83" s="348"/>
      <c r="AA83" s="196"/>
      <c r="AB83" s="196"/>
      <c r="AC83" s="507"/>
      <c r="AD83" s="172"/>
      <c r="AE83" s="310"/>
      <c r="AF83" s="376" t="str">
        <f t="shared" si="32"/>
        <v/>
      </c>
      <c r="AG83" s="402"/>
      <c r="AH83" s="176" t="str">
        <f t="shared" si="33"/>
        <v/>
      </c>
      <c r="AI83" s="177" t="str">
        <f t="shared" si="38"/>
        <v/>
      </c>
      <c r="AJ83" s="178" t="str">
        <f t="shared" si="41"/>
        <v/>
      </c>
      <c r="AK83" s="177" t="str">
        <f t="shared" si="34"/>
        <v/>
      </c>
      <c r="AL83" s="175"/>
      <c r="AM83" s="197"/>
      <c r="AN83" s="197"/>
      <c r="AO83" s="348"/>
      <c r="AP83" s="348"/>
      <c r="AQ83" s="196"/>
      <c r="AR83" s="196"/>
      <c r="AS83" s="507"/>
      <c r="AT83" s="172"/>
      <c r="AU83" s="310"/>
      <c r="AV83" s="376" t="str">
        <f t="shared" si="35"/>
        <v/>
      </c>
    </row>
    <row r="84" spans="2:48" ht="15.95" customHeight="1">
      <c r="B84" s="176" t="str">
        <f t="shared" si="27"/>
        <v/>
      </c>
      <c r="C84" s="177" t="str">
        <f t="shared" si="36"/>
        <v/>
      </c>
      <c r="D84" s="178" t="str">
        <f t="shared" si="39"/>
        <v/>
      </c>
      <c r="E84" s="177" t="str">
        <f t="shared" si="28"/>
        <v/>
      </c>
      <c r="F84" s="111"/>
      <c r="G84" s="196"/>
      <c r="H84" s="199"/>
      <c r="I84" s="199"/>
      <c r="J84" s="199"/>
      <c r="K84" s="196"/>
      <c r="L84" s="405"/>
      <c r="M84" s="506"/>
      <c r="N84" s="172"/>
      <c r="O84" s="310"/>
      <c r="P84" s="376" t="str">
        <f t="shared" si="29"/>
        <v/>
      </c>
      <c r="Q84" s="402"/>
      <c r="R84" s="176" t="str">
        <f t="shared" si="30"/>
        <v/>
      </c>
      <c r="S84" s="177" t="str">
        <f t="shared" si="37"/>
        <v/>
      </c>
      <c r="T84" s="178" t="str">
        <f t="shared" si="40"/>
        <v/>
      </c>
      <c r="U84" s="177" t="str">
        <f t="shared" si="31"/>
        <v/>
      </c>
      <c r="V84" s="175"/>
      <c r="W84" s="197"/>
      <c r="X84" s="197"/>
      <c r="Y84" s="348"/>
      <c r="Z84" s="348"/>
      <c r="AA84" s="196"/>
      <c r="AB84" s="196"/>
      <c r="AC84" s="507"/>
      <c r="AD84" s="172"/>
      <c r="AE84" s="310"/>
      <c r="AF84" s="376" t="str">
        <f t="shared" si="32"/>
        <v/>
      </c>
      <c r="AG84" s="402"/>
      <c r="AH84" s="176" t="str">
        <f t="shared" si="33"/>
        <v/>
      </c>
      <c r="AI84" s="177" t="str">
        <f t="shared" si="38"/>
        <v/>
      </c>
      <c r="AJ84" s="178" t="str">
        <f t="shared" si="41"/>
        <v/>
      </c>
      <c r="AK84" s="177" t="str">
        <f t="shared" si="34"/>
        <v/>
      </c>
      <c r="AL84" s="175"/>
      <c r="AM84" s="197"/>
      <c r="AN84" s="197"/>
      <c r="AO84" s="348"/>
      <c r="AP84" s="348"/>
      <c r="AQ84" s="196"/>
      <c r="AR84" s="196"/>
      <c r="AS84" s="507"/>
      <c r="AT84" s="172"/>
      <c r="AU84" s="310"/>
      <c r="AV84" s="376" t="str">
        <f t="shared" si="35"/>
        <v/>
      </c>
    </row>
    <row r="85" spans="2:48" ht="15.95" customHeight="1">
      <c r="B85" s="176" t="str">
        <f t="shared" si="27"/>
        <v/>
      </c>
      <c r="C85" s="177" t="str">
        <f t="shared" si="36"/>
        <v/>
      </c>
      <c r="D85" s="178" t="str">
        <f t="shared" si="39"/>
        <v/>
      </c>
      <c r="E85" s="177" t="str">
        <f t="shared" si="28"/>
        <v/>
      </c>
      <c r="F85" s="111"/>
      <c r="G85" s="196"/>
      <c r="H85" s="199"/>
      <c r="I85" s="199"/>
      <c r="J85" s="199"/>
      <c r="K85" s="196"/>
      <c r="L85" s="405"/>
      <c r="M85" s="506"/>
      <c r="N85" s="172"/>
      <c r="O85" s="310"/>
      <c r="P85" s="376" t="str">
        <f t="shared" si="29"/>
        <v/>
      </c>
      <c r="Q85" s="402"/>
      <c r="R85" s="176" t="str">
        <f t="shared" si="30"/>
        <v/>
      </c>
      <c r="S85" s="177" t="str">
        <f t="shared" si="37"/>
        <v/>
      </c>
      <c r="T85" s="178" t="str">
        <f t="shared" si="40"/>
        <v/>
      </c>
      <c r="U85" s="177" t="str">
        <f t="shared" si="31"/>
        <v/>
      </c>
      <c r="V85" s="175"/>
      <c r="W85" s="197"/>
      <c r="X85" s="197"/>
      <c r="Y85" s="348"/>
      <c r="Z85" s="348"/>
      <c r="AA85" s="196"/>
      <c r="AB85" s="196"/>
      <c r="AC85" s="507"/>
      <c r="AD85" s="172"/>
      <c r="AE85" s="310"/>
      <c r="AF85" s="376" t="str">
        <f t="shared" si="32"/>
        <v/>
      </c>
      <c r="AG85" s="402"/>
      <c r="AH85" s="176" t="str">
        <f t="shared" si="33"/>
        <v/>
      </c>
      <c r="AI85" s="177" t="str">
        <f t="shared" si="38"/>
        <v/>
      </c>
      <c r="AJ85" s="178" t="str">
        <f t="shared" si="41"/>
        <v/>
      </c>
      <c r="AK85" s="177" t="str">
        <f t="shared" si="34"/>
        <v/>
      </c>
      <c r="AL85" s="175"/>
      <c r="AM85" s="197"/>
      <c r="AN85" s="197"/>
      <c r="AO85" s="348"/>
      <c r="AP85" s="348"/>
      <c r="AQ85" s="196"/>
      <c r="AR85" s="196"/>
      <c r="AS85" s="507"/>
      <c r="AT85" s="172"/>
      <c r="AU85" s="310"/>
      <c r="AV85" s="376" t="str">
        <f t="shared" si="35"/>
        <v/>
      </c>
    </row>
    <row r="86" spans="2:48" ht="15.95" customHeight="1">
      <c r="B86" s="176" t="str">
        <f t="shared" si="27"/>
        <v/>
      </c>
      <c r="C86" s="177" t="str">
        <f t="shared" si="36"/>
        <v/>
      </c>
      <c r="D86" s="178" t="str">
        <f t="shared" si="39"/>
        <v/>
      </c>
      <c r="E86" s="177" t="str">
        <f t="shared" si="28"/>
        <v/>
      </c>
      <c r="F86" s="111"/>
      <c r="G86" s="196"/>
      <c r="H86" s="199"/>
      <c r="I86" s="199"/>
      <c r="J86" s="199"/>
      <c r="K86" s="196"/>
      <c r="L86" s="405"/>
      <c r="M86" s="506"/>
      <c r="N86" s="172"/>
      <c r="O86" s="310"/>
      <c r="P86" s="376" t="str">
        <f t="shared" si="29"/>
        <v/>
      </c>
      <c r="Q86" s="402"/>
      <c r="R86" s="176" t="str">
        <f t="shared" si="30"/>
        <v/>
      </c>
      <c r="S86" s="177" t="str">
        <f t="shared" si="37"/>
        <v/>
      </c>
      <c r="T86" s="178" t="str">
        <f t="shared" si="40"/>
        <v/>
      </c>
      <c r="U86" s="177" t="str">
        <f t="shared" si="31"/>
        <v/>
      </c>
      <c r="V86" s="175"/>
      <c r="W86" s="197"/>
      <c r="X86" s="197"/>
      <c r="Y86" s="348"/>
      <c r="Z86" s="348"/>
      <c r="AA86" s="196"/>
      <c r="AB86" s="196"/>
      <c r="AC86" s="507"/>
      <c r="AD86" s="172"/>
      <c r="AE86" s="310"/>
      <c r="AF86" s="376" t="str">
        <f t="shared" si="32"/>
        <v/>
      </c>
      <c r="AG86" s="402"/>
      <c r="AH86" s="176" t="str">
        <f t="shared" si="33"/>
        <v/>
      </c>
      <c r="AI86" s="177" t="str">
        <f t="shared" si="38"/>
        <v/>
      </c>
      <c r="AJ86" s="178" t="str">
        <f t="shared" si="41"/>
        <v/>
      </c>
      <c r="AK86" s="177" t="str">
        <f t="shared" si="34"/>
        <v/>
      </c>
      <c r="AL86" s="175"/>
      <c r="AM86" s="197"/>
      <c r="AN86" s="197"/>
      <c r="AO86" s="348"/>
      <c r="AP86" s="348"/>
      <c r="AQ86" s="196"/>
      <c r="AR86" s="196"/>
      <c r="AS86" s="507"/>
      <c r="AT86" s="172"/>
      <c r="AU86" s="310"/>
      <c r="AV86" s="376" t="str">
        <f t="shared" si="35"/>
        <v/>
      </c>
    </row>
    <row r="87" spans="2:48" ht="15.95" customHeight="1">
      <c r="B87" s="176" t="str">
        <f t="shared" si="27"/>
        <v/>
      </c>
      <c r="C87" s="177" t="str">
        <f t="shared" si="36"/>
        <v/>
      </c>
      <c r="D87" s="178" t="str">
        <f t="shared" si="39"/>
        <v/>
      </c>
      <c r="E87" s="177" t="str">
        <f t="shared" si="28"/>
        <v/>
      </c>
      <c r="F87" s="111"/>
      <c r="G87" s="196"/>
      <c r="H87" s="199"/>
      <c r="I87" s="199"/>
      <c r="J87" s="199"/>
      <c r="K87" s="196"/>
      <c r="L87" s="405"/>
      <c r="M87" s="506"/>
      <c r="N87" s="172"/>
      <c r="O87" s="310"/>
      <c r="P87" s="376" t="str">
        <f t="shared" si="29"/>
        <v/>
      </c>
      <c r="Q87" s="402"/>
      <c r="R87" s="176" t="str">
        <f t="shared" si="30"/>
        <v/>
      </c>
      <c r="S87" s="177" t="str">
        <f t="shared" si="37"/>
        <v/>
      </c>
      <c r="T87" s="178" t="str">
        <f t="shared" si="40"/>
        <v/>
      </c>
      <c r="U87" s="177" t="str">
        <f t="shared" si="31"/>
        <v/>
      </c>
      <c r="V87" s="175"/>
      <c r="W87" s="197"/>
      <c r="X87" s="197"/>
      <c r="Y87" s="348"/>
      <c r="Z87" s="348"/>
      <c r="AA87" s="196"/>
      <c r="AB87" s="196"/>
      <c r="AC87" s="507"/>
      <c r="AD87" s="172"/>
      <c r="AE87" s="310"/>
      <c r="AF87" s="376" t="str">
        <f t="shared" si="32"/>
        <v/>
      </c>
      <c r="AG87" s="402"/>
      <c r="AH87" s="176" t="str">
        <f t="shared" si="33"/>
        <v/>
      </c>
      <c r="AI87" s="177" t="str">
        <f t="shared" si="38"/>
        <v/>
      </c>
      <c r="AJ87" s="178" t="str">
        <f t="shared" si="41"/>
        <v/>
      </c>
      <c r="AK87" s="177" t="str">
        <f t="shared" si="34"/>
        <v/>
      </c>
      <c r="AL87" s="175"/>
      <c r="AM87" s="197"/>
      <c r="AN87" s="197"/>
      <c r="AO87" s="348"/>
      <c r="AP87" s="348"/>
      <c r="AQ87" s="196"/>
      <c r="AR87" s="196"/>
      <c r="AS87" s="507"/>
      <c r="AT87" s="172"/>
      <c r="AU87" s="310"/>
      <c r="AV87" s="376" t="str">
        <f t="shared" si="35"/>
        <v/>
      </c>
    </row>
    <row r="88" spans="2:48" ht="15.95" customHeight="1">
      <c r="B88" s="176" t="str">
        <f t="shared" si="27"/>
        <v/>
      </c>
      <c r="C88" s="177" t="str">
        <f t="shared" si="36"/>
        <v/>
      </c>
      <c r="D88" s="178" t="str">
        <f t="shared" si="39"/>
        <v/>
      </c>
      <c r="E88" s="177" t="str">
        <f t="shared" si="28"/>
        <v/>
      </c>
      <c r="F88" s="111"/>
      <c r="G88" s="196"/>
      <c r="H88" s="199"/>
      <c r="I88" s="199"/>
      <c r="J88" s="199"/>
      <c r="K88" s="196"/>
      <c r="L88" s="405"/>
      <c r="M88" s="506"/>
      <c r="N88" s="172"/>
      <c r="O88" s="310"/>
      <c r="P88" s="376" t="str">
        <f t="shared" si="29"/>
        <v/>
      </c>
      <c r="Q88" s="402"/>
      <c r="R88" s="176" t="str">
        <f t="shared" si="30"/>
        <v/>
      </c>
      <c r="S88" s="177" t="str">
        <f t="shared" si="37"/>
        <v/>
      </c>
      <c r="T88" s="178" t="str">
        <f t="shared" si="40"/>
        <v/>
      </c>
      <c r="U88" s="177" t="str">
        <f t="shared" si="31"/>
        <v/>
      </c>
      <c r="V88" s="175"/>
      <c r="W88" s="197"/>
      <c r="X88" s="197"/>
      <c r="Y88" s="348"/>
      <c r="Z88" s="348"/>
      <c r="AA88" s="196"/>
      <c r="AB88" s="196"/>
      <c r="AC88" s="507"/>
      <c r="AD88" s="172"/>
      <c r="AE88" s="310"/>
      <c r="AF88" s="376" t="str">
        <f t="shared" si="32"/>
        <v/>
      </c>
      <c r="AG88" s="402"/>
      <c r="AH88" s="176" t="str">
        <f t="shared" si="33"/>
        <v/>
      </c>
      <c r="AI88" s="177" t="str">
        <f t="shared" si="38"/>
        <v/>
      </c>
      <c r="AJ88" s="178" t="str">
        <f t="shared" si="41"/>
        <v/>
      </c>
      <c r="AK88" s="177" t="str">
        <f t="shared" si="34"/>
        <v/>
      </c>
      <c r="AL88" s="175"/>
      <c r="AM88" s="197"/>
      <c r="AN88" s="197"/>
      <c r="AO88" s="348"/>
      <c r="AP88" s="348"/>
      <c r="AQ88" s="196"/>
      <c r="AR88" s="196"/>
      <c r="AS88" s="507"/>
      <c r="AT88" s="172"/>
      <c r="AU88" s="310"/>
      <c r="AV88" s="376" t="str">
        <f t="shared" si="35"/>
        <v/>
      </c>
    </row>
    <row r="89" spans="2:48" ht="15.95" customHeight="1">
      <c r="B89" s="176" t="str">
        <f t="shared" si="27"/>
        <v/>
      </c>
      <c r="C89" s="177" t="str">
        <f t="shared" si="36"/>
        <v/>
      </c>
      <c r="D89" s="178" t="str">
        <f t="shared" si="39"/>
        <v/>
      </c>
      <c r="E89" s="177" t="str">
        <f t="shared" si="28"/>
        <v/>
      </c>
      <c r="F89" s="111"/>
      <c r="G89" s="196"/>
      <c r="H89" s="199"/>
      <c r="I89" s="199"/>
      <c r="J89" s="199"/>
      <c r="K89" s="196"/>
      <c r="L89" s="405"/>
      <c r="M89" s="506"/>
      <c r="N89" s="172"/>
      <c r="O89" s="310"/>
      <c r="P89" s="376" t="str">
        <f t="shared" si="29"/>
        <v/>
      </c>
      <c r="Q89" s="402"/>
      <c r="R89" s="176" t="str">
        <f t="shared" si="30"/>
        <v/>
      </c>
      <c r="S89" s="177" t="str">
        <f t="shared" si="37"/>
        <v/>
      </c>
      <c r="T89" s="178" t="str">
        <f t="shared" si="40"/>
        <v/>
      </c>
      <c r="U89" s="177" t="str">
        <f t="shared" si="31"/>
        <v/>
      </c>
      <c r="V89" s="175"/>
      <c r="W89" s="197"/>
      <c r="X89" s="197"/>
      <c r="Y89" s="348"/>
      <c r="Z89" s="348"/>
      <c r="AA89" s="196"/>
      <c r="AB89" s="196"/>
      <c r="AC89" s="507"/>
      <c r="AD89" s="172"/>
      <c r="AE89" s="310"/>
      <c r="AF89" s="376" t="str">
        <f t="shared" si="32"/>
        <v/>
      </c>
      <c r="AG89" s="402"/>
      <c r="AH89" s="176" t="str">
        <f t="shared" si="33"/>
        <v/>
      </c>
      <c r="AI89" s="177" t="str">
        <f t="shared" si="38"/>
        <v/>
      </c>
      <c r="AJ89" s="178" t="str">
        <f t="shared" si="41"/>
        <v/>
      </c>
      <c r="AK89" s="177" t="str">
        <f t="shared" si="34"/>
        <v/>
      </c>
      <c r="AL89" s="175"/>
      <c r="AM89" s="197"/>
      <c r="AN89" s="197"/>
      <c r="AO89" s="348"/>
      <c r="AP89" s="348"/>
      <c r="AQ89" s="196"/>
      <c r="AR89" s="196"/>
      <c r="AS89" s="507"/>
      <c r="AT89" s="172"/>
      <c r="AU89" s="310"/>
      <c r="AV89" s="376" t="str">
        <f t="shared" si="35"/>
        <v/>
      </c>
    </row>
    <row r="90" spans="2:48" ht="15.95" customHeight="1">
      <c r="B90" s="176" t="str">
        <f t="shared" si="27"/>
        <v/>
      </c>
      <c r="C90" s="177" t="str">
        <f t="shared" si="36"/>
        <v/>
      </c>
      <c r="D90" s="178" t="str">
        <f t="shared" si="39"/>
        <v/>
      </c>
      <c r="E90" s="177" t="str">
        <f t="shared" si="28"/>
        <v/>
      </c>
      <c r="F90" s="111"/>
      <c r="G90" s="196"/>
      <c r="H90" s="199"/>
      <c r="I90" s="199"/>
      <c r="J90" s="199"/>
      <c r="K90" s="196"/>
      <c r="L90" s="405"/>
      <c r="M90" s="506"/>
      <c r="N90" s="172"/>
      <c r="O90" s="310"/>
      <c r="P90" s="376" t="str">
        <f t="shared" si="29"/>
        <v/>
      </c>
      <c r="Q90" s="402"/>
      <c r="R90" s="176" t="str">
        <f t="shared" si="30"/>
        <v/>
      </c>
      <c r="S90" s="177" t="str">
        <f t="shared" si="37"/>
        <v/>
      </c>
      <c r="T90" s="178" t="str">
        <f t="shared" si="40"/>
        <v/>
      </c>
      <c r="U90" s="177" t="str">
        <f t="shared" si="31"/>
        <v/>
      </c>
      <c r="V90" s="175"/>
      <c r="W90" s="197"/>
      <c r="X90" s="197"/>
      <c r="Y90" s="348"/>
      <c r="Z90" s="348"/>
      <c r="AA90" s="196"/>
      <c r="AB90" s="196"/>
      <c r="AC90" s="507"/>
      <c r="AD90" s="172"/>
      <c r="AE90" s="310"/>
      <c r="AF90" s="376" t="str">
        <f t="shared" si="32"/>
        <v/>
      </c>
      <c r="AG90" s="402"/>
      <c r="AH90" s="176" t="str">
        <f t="shared" si="33"/>
        <v/>
      </c>
      <c r="AI90" s="177" t="str">
        <f t="shared" si="38"/>
        <v/>
      </c>
      <c r="AJ90" s="178" t="str">
        <f t="shared" si="41"/>
        <v/>
      </c>
      <c r="AK90" s="177" t="str">
        <f t="shared" si="34"/>
        <v/>
      </c>
      <c r="AL90" s="175"/>
      <c r="AM90" s="197"/>
      <c r="AN90" s="197"/>
      <c r="AO90" s="348"/>
      <c r="AP90" s="348"/>
      <c r="AQ90" s="196"/>
      <c r="AR90" s="196"/>
      <c r="AS90" s="507"/>
      <c r="AT90" s="172"/>
      <c r="AU90" s="310"/>
      <c r="AV90" s="376" t="str">
        <f t="shared" si="35"/>
        <v/>
      </c>
    </row>
    <row r="91" spans="2:48" ht="15.95" customHeight="1">
      <c r="B91" s="176" t="str">
        <f t="shared" si="27"/>
        <v/>
      </c>
      <c r="C91" s="177" t="str">
        <f t="shared" si="36"/>
        <v/>
      </c>
      <c r="D91" s="178" t="str">
        <f t="shared" si="39"/>
        <v/>
      </c>
      <c r="E91" s="177" t="str">
        <f t="shared" si="28"/>
        <v/>
      </c>
      <c r="F91" s="111"/>
      <c r="G91" s="196"/>
      <c r="H91" s="199"/>
      <c r="I91" s="199"/>
      <c r="J91" s="199"/>
      <c r="K91" s="196"/>
      <c r="L91" s="405"/>
      <c r="M91" s="506"/>
      <c r="N91" s="172"/>
      <c r="O91" s="310"/>
      <c r="P91" s="376" t="str">
        <f t="shared" si="29"/>
        <v/>
      </c>
      <c r="Q91" s="402"/>
      <c r="R91" s="176" t="str">
        <f t="shared" si="30"/>
        <v/>
      </c>
      <c r="S91" s="177" t="str">
        <f t="shared" si="37"/>
        <v/>
      </c>
      <c r="T91" s="178" t="str">
        <f t="shared" si="40"/>
        <v/>
      </c>
      <c r="U91" s="177" t="str">
        <f t="shared" si="31"/>
        <v/>
      </c>
      <c r="V91" s="175"/>
      <c r="W91" s="197"/>
      <c r="X91" s="197"/>
      <c r="Y91" s="348"/>
      <c r="Z91" s="348"/>
      <c r="AA91" s="196"/>
      <c r="AB91" s="196"/>
      <c r="AC91" s="507"/>
      <c r="AD91" s="172"/>
      <c r="AE91" s="310"/>
      <c r="AF91" s="376" t="str">
        <f t="shared" si="32"/>
        <v/>
      </c>
      <c r="AG91" s="402"/>
      <c r="AH91" s="176" t="str">
        <f t="shared" si="33"/>
        <v/>
      </c>
      <c r="AI91" s="177" t="str">
        <f t="shared" si="38"/>
        <v/>
      </c>
      <c r="AJ91" s="178" t="str">
        <f t="shared" si="41"/>
        <v/>
      </c>
      <c r="AK91" s="177" t="str">
        <f t="shared" si="34"/>
        <v/>
      </c>
      <c r="AL91" s="175"/>
      <c r="AM91" s="197"/>
      <c r="AN91" s="197"/>
      <c r="AO91" s="348"/>
      <c r="AP91" s="348"/>
      <c r="AQ91" s="196"/>
      <c r="AR91" s="196"/>
      <c r="AS91" s="507"/>
      <c r="AT91" s="172"/>
      <c r="AU91" s="310"/>
      <c r="AV91" s="376" t="str">
        <f t="shared" si="35"/>
        <v/>
      </c>
    </row>
    <row r="92" spans="2:48" ht="15.95" customHeight="1">
      <c r="B92" s="176" t="str">
        <f t="shared" si="27"/>
        <v/>
      </c>
      <c r="C92" s="177" t="str">
        <f t="shared" si="36"/>
        <v/>
      </c>
      <c r="D92" s="178" t="str">
        <f t="shared" si="39"/>
        <v/>
      </c>
      <c r="E92" s="177" t="str">
        <f t="shared" si="28"/>
        <v/>
      </c>
      <c r="F92" s="111"/>
      <c r="G92" s="196"/>
      <c r="H92" s="199"/>
      <c r="I92" s="199"/>
      <c r="J92" s="199"/>
      <c r="K92" s="196"/>
      <c r="L92" s="405"/>
      <c r="M92" s="506"/>
      <c r="N92" s="172"/>
      <c r="O92" s="310"/>
      <c r="P92" s="376" t="str">
        <f t="shared" si="29"/>
        <v/>
      </c>
      <c r="Q92" s="402"/>
      <c r="R92" s="176" t="str">
        <f t="shared" si="30"/>
        <v/>
      </c>
      <c r="S92" s="177" t="str">
        <f t="shared" si="37"/>
        <v/>
      </c>
      <c r="T92" s="178" t="str">
        <f t="shared" si="40"/>
        <v/>
      </c>
      <c r="U92" s="177" t="str">
        <f t="shared" si="31"/>
        <v/>
      </c>
      <c r="V92" s="175"/>
      <c r="W92" s="197"/>
      <c r="X92" s="197"/>
      <c r="Y92" s="348"/>
      <c r="Z92" s="348"/>
      <c r="AA92" s="196"/>
      <c r="AB92" s="196"/>
      <c r="AC92" s="507"/>
      <c r="AD92" s="172"/>
      <c r="AE92" s="310"/>
      <c r="AF92" s="376" t="str">
        <f t="shared" si="32"/>
        <v/>
      </c>
      <c r="AG92" s="402"/>
      <c r="AH92" s="176" t="str">
        <f t="shared" si="33"/>
        <v/>
      </c>
      <c r="AI92" s="177" t="str">
        <f t="shared" si="38"/>
        <v/>
      </c>
      <c r="AJ92" s="178" t="str">
        <f t="shared" si="41"/>
        <v/>
      </c>
      <c r="AK92" s="177" t="str">
        <f t="shared" si="34"/>
        <v/>
      </c>
      <c r="AL92" s="175"/>
      <c r="AM92" s="197"/>
      <c r="AN92" s="197"/>
      <c r="AO92" s="348"/>
      <c r="AP92" s="348"/>
      <c r="AQ92" s="196"/>
      <c r="AR92" s="196"/>
      <c r="AS92" s="507"/>
      <c r="AT92" s="172"/>
      <c r="AU92" s="310"/>
      <c r="AV92" s="376" t="str">
        <f t="shared" si="35"/>
        <v/>
      </c>
    </row>
    <row r="93" spans="2:48" ht="15.95" customHeight="1">
      <c r="B93" s="176" t="str">
        <f t="shared" si="27"/>
        <v/>
      </c>
      <c r="C93" s="177" t="str">
        <f t="shared" si="36"/>
        <v/>
      </c>
      <c r="D93" s="178" t="str">
        <f t="shared" si="39"/>
        <v/>
      </c>
      <c r="E93" s="177" t="str">
        <f t="shared" si="28"/>
        <v/>
      </c>
      <c r="F93" s="111"/>
      <c r="G93" s="196"/>
      <c r="H93" s="199"/>
      <c r="I93" s="199"/>
      <c r="J93" s="199"/>
      <c r="K93" s="196"/>
      <c r="L93" s="405"/>
      <c r="M93" s="506"/>
      <c r="N93" s="172"/>
      <c r="O93" s="310"/>
      <c r="P93" s="376" t="str">
        <f t="shared" si="29"/>
        <v/>
      </c>
      <c r="Q93" s="402"/>
      <c r="R93" s="176" t="str">
        <f t="shared" si="30"/>
        <v/>
      </c>
      <c r="S93" s="177" t="str">
        <f t="shared" si="37"/>
        <v/>
      </c>
      <c r="T93" s="178" t="str">
        <f t="shared" si="40"/>
        <v/>
      </c>
      <c r="U93" s="177" t="str">
        <f t="shared" si="31"/>
        <v/>
      </c>
      <c r="V93" s="175"/>
      <c r="W93" s="197"/>
      <c r="X93" s="197"/>
      <c r="Y93" s="348"/>
      <c r="Z93" s="348"/>
      <c r="AA93" s="196"/>
      <c r="AB93" s="196"/>
      <c r="AC93" s="507"/>
      <c r="AD93" s="172"/>
      <c r="AE93" s="310"/>
      <c r="AF93" s="376" t="str">
        <f t="shared" si="32"/>
        <v/>
      </c>
      <c r="AG93" s="402"/>
      <c r="AH93" s="176" t="str">
        <f t="shared" si="33"/>
        <v/>
      </c>
      <c r="AI93" s="177" t="str">
        <f t="shared" si="38"/>
        <v/>
      </c>
      <c r="AJ93" s="178" t="str">
        <f t="shared" si="41"/>
        <v/>
      </c>
      <c r="AK93" s="177" t="str">
        <f t="shared" si="34"/>
        <v/>
      </c>
      <c r="AL93" s="175"/>
      <c r="AM93" s="197"/>
      <c r="AN93" s="197"/>
      <c r="AO93" s="348"/>
      <c r="AP93" s="348"/>
      <c r="AQ93" s="196"/>
      <c r="AR93" s="196"/>
      <c r="AS93" s="507"/>
      <c r="AT93" s="172"/>
      <c r="AU93" s="310"/>
      <c r="AV93" s="376" t="str">
        <f t="shared" si="35"/>
        <v/>
      </c>
    </row>
    <row r="94" spans="2:48" ht="15.95" customHeight="1">
      <c r="B94" s="176" t="str">
        <f t="shared" si="27"/>
        <v/>
      </c>
      <c r="C94" s="177" t="str">
        <f t="shared" si="36"/>
        <v/>
      </c>
      <c r="D94" s="178" t="str">
        <f t="shared" si="39"/>
        <v/>
      </c>
      <c r="E94" s="177" t="str">
        <f t="shared" si="28"/>
        <v/>
      </c>
      <c r="F94" s="111"/>
      <c r="G94" s="196"/>
      <c r="H94" s="199"/>
      <c r="I94" s="199"/>
      <c r="J94" s="199"/>
      <c r="K94" s="196"/>
      <c r="L94" s="405"/>
      <c r="M94" s="506"/>
      <c r="N94" s="172"/>
      <c r="O94" s="310"/>
      <c r="P94" s="376" t="str">
        <f t="shared" si="29"/>
        <v/>
      </c>
      <c r="Q94" s="402"/>
      <c r="R94" s="176" t="str">
        <f t="shared" si="30"/>
        <v/>
      </c>
      <c r="S94" s="177" t="str">
        <f t="shared" si="37"/>
        <v/>
      </c>
      <c r="T94" s="178" t="str">
        <f t="shared" si="40"/>
        <v/>
      </c>
      <c r="U94" s="177" t="str">
        <f t="shared" si="31"/>
        <v/>
      </c>
      <c r="V94" s="175"/>
      <c r="W94" s="197"/>
      <c r="X94" s="197"/>
      <c r="Y94" s="348"/>
      <c r="Z94" s="348"/>
      <c r="AA94" s="196"/>
      <c r="AB94" s="196"/>
      <c r="AC94" s="507"/>
      <c r="AD94" s="172"/>
      <c r="AE94" s="310"/>
      <c r="AF94" s="376" t="str">
        <f t="shared" si="32"/>
        <v/>
      </c>
      <c r="AG94" s="402"/>
      <c r="AH94" s="176" t="str">
        <f t="shared" si="33"/>
        <v/>
      </c>
      <c r="AI94" s="177" t="str">
        <f t="shared" si="38"/>
        <v/>
      </c>
      <c r="AJ94" s="178" t="str">
        <f t="shared" si="41"/>
        <v/>
      </c>
      <c r="AK94" s="177" t="str">
        <f t="shared" si="34"/>
        <v/>
      </c>
      <c r="AL94" s="175"/>
      <c r="AM94" s="197"/>
      <c r="AN94" s="197"/>
      <c r="AO94" s="348"/>
      <c r="AP94" s="348"/>
      <c r="AQ94" s="196"/>
      <c r="AR94" s="196"/>
      <c r="AS94" s="507"/>
      <c r="AT94" s="172"/>
      <c r="AU94" s="310"/>
      <c r="AV94" s="376" t="str">
        <f t="shared" si="35"/>
        <v/>
      </c>
    </row>
    <row r="95" spans="2:48" ht="15.95" customHeight="1">
      <c r="B95" s="176" t="str">
        <f t="shared" si="27"/>
        <v/>
      </c>
      <c r="C95" s="177" t="str">
        <f t="shared" si="36"/>
        <v/>
      </c>
      <c r="D95" s="178" t="str">
        <f t="shared" si="39"/>
        <v/>
      </c>
      <c r="E95" s="177" t="str">
        <f t="shared" si="28"/>
        <v/>
      </c>
      <c r="F95" s="111"/>
      <c r="G95" s="196"/>
      <c r="H95" s="199"/>
      <c r="I95" s="199"/>
      <c r="J95" s="199"/>
      <c r="K95" s="196"/>
      <c r="L95" s="405"/>
      <c r="M95" s="506"/>
      <c r="N95" s="172"/>
      <c r="O95" s="310"/>
      <c r="P95" s="376" t="str">
        <f t="shared" si="29"/>
        <v/>
      </c>
      <c r="Q95" s="402"/>
      <c r="R95" s="176" t="str">
        <f t="shared" si="30"/>
        <v/>
      </c>
      <c r="S95" s="177" t="str">
        <f t="shared" si="37"/>
        <v/>
      </c>
      <c r="T95" s="178" t="str">
        <f t="shared" si="40"/>
        <v/>
      </c>
      <c r="U95" s="177" t="str">
        <f t="shared" si="31"/>
        <v/>
      </c>
      <c r="V95" s="175"/>
      <c r="W95" s="197"/>
      <c r="X95" s="197"/>
      <c r="Y95" s="348"/>
      <c r="Z95" s="348"/>
      <c r="AA95" s="196"/>
      <c r="AB95" s="196"/>
      <c r="AC95" s="507"/>
      <c r="AD95" s="172"/>
      <c r="AE95" s="310"/>
      <c r="AF95" s="376" t="str">
        <f t="shared" si="32"/>
        <v/>
      </c>
      <c r="AG95" s="402"/>
      <c r="AH95" s="176" t="str">
        <f t="shared" si="33"/>
        <v/>
      </c>
      <c r="AI95" s="177" t="str">
        <f t="shared" si="38"/>
        <v/>
      </c>
      <c r="AJ95" s="178" t="str">
        <f t="shared" si="41"/>
        <v/>
      </c>
      <c r="AK95" s="177" t="str">
        <f t="shared" si="34"/>
        <v/>
      </c>
      <c r="AL95" s="175"/>
      <c r="AM95" s="197"/>
      <c r="AN95" s="197"/>
      <c r="AO95" s="348"/>
      <c r="AP95" s="348"/>
      <c r="AQ95" s="196"/>
      <c r="AR95" s="196"/>
      <c r="AS95" s="507"/>
      <c r="AT95" s="172"/>
      <c r="AU95" s="310"/>
      <c r="AV95" s="376" t="str">
        <f t="shared" si="35"/>
        <v/>
      </c>
    </row>
    <row r="96" spans="2:48" ht="15.95" customHeight="1">
      <c r="B96" s="176" t="str">
        <f t="shared" si="27"/>
        <v/>
      </c>
      <c r="C96" s="177" t="str">
        <f t="shared" si="36"/>
        <v/>
      </c>
      <c r="D96" s="178" t="str">
        <f t="shared" si="39"/>
        <v/>
      </c>
      <c r="E96" s="177" t="str">
        <f t="shared" si="28"/>
        <v/>
      </c>
      <c r="F96" s="111"/>
      <c r="G96" s="196"/>
      <c r="H96" s="199"/>
      <c r="I96" s="199"/>
      <c r="J96" s="199"/>
      <c r="K96" s="196"/>
      <c r="L96" s="405"/>
      <c r="M96" s="506"/>
      <c r="N96" s="172"/>
      <c r="O96" s="310"/>
      <c r="P96" s="376" t="str">
        <f t="shared" si="29"/>
        <v/>
      </c>
      <c r="Q96" s="402"/>
      <c r="R96" s="176" t="str">
        <f t="shared" si="30"/>
        <v/>
      </c>
      <c r="S96" s="177" t="str">
        <f t="shared" si="37"/>
        <v/>
      </c>
      <c r="T96" s="178" t="str">
        <f t="shared" si="40"/>
        <v/>
      </c>
      <c r="U96" s="177" t="str">
        <f t="shared" si="31"/>
        <v/>
      </c>
      <c r="V96" s="175"/>
      <c r="W96" s="197"/>
      <c r="X96" s="197"/>
      <c r="Y96" s="348"/>
      <c r="Z96" s="348"/>
      <c r="AA96" s="196"/>
      <c r="AB96" s="196"/>
      <c r="AC96" s="507"/>
      <c r="AD96" s="172"/>
      <c r="AE96" s="310"/>
      <c r="AF96" s="376" t="str">
        <f t="shared" si="32"/>
        <v/>
      </c>
      <c r="AG96" s="402"/>
      <c r="AH96" s="176" t="str">
        <f t="shared" si="33"/>
        <v/>
      </c>
      <c r="AI96" s="177" t="str">
        <f t="shared" si="38"/>
        <v/>
      </c>
      <c r="AJ96" s="178" t="str">
        <f t="shared" si="41"/>
        <v/>
      </c>
      <c r="AK96" s="177" t="str">
        <f t="shared" si="34"/>
        <v/>
      </c>
      <c r="AL96" s="175"/>
      <c r="AM96" s="197"/>
      <c r="AN96" s="197"/>
      <c r="AO96" s="348"/>
      <c r="AP96" s="348"/>
      <c r="AQ96" s="196"/>
      <c r="AR96" s="196"/>
      <c r="AS96" s="507"/>
      <c r="AT96" s="172"/>
      <c r="AU96" s="310"/>
      <c r="AV96" s="376" t="str">
        <f t="shared" si="35"/>
        <v/>
      </c>
    </row>
    <row r="97" spans="2:48" ht="15.95" customHeight="1">
      <c r="B97" s="176" t="str">
        <f t="shared" si="27"/>
        <v/>
      </c>
      <c r="C97" s="177" t="str">
        <f t="shared" si="36"/>
        <v/>
      </c>
      <c r="D97" s="178" t="str">
        <f t="shared" si="39"/>
        <v/>
      </c>
      <c r="E97" s="177" t="str">
        <f t="shared" si="28"/>
        <v/>
      </c>
      <c r="F97" s="111"/>
      <c r="G97" s="196"/>
      <c r="H97" s="199"/>
      <c r="I97" s="199"/>
      <c r="J97" s="199"/>
      <c r="K97" s="196"/>
      <c r="L97" s="405"/>
      <c r="M97" s="506"/>
      <c r="N97" s="172"/>
      <c r="O97" s="310"/>
      <c r="P97" s="376" t="str">
        <f t="shared" si="29"/>
        <v/>
      </c>
      <c r="Q97" s="402"/>
      <c r="R97" s="176" t="str">
        <f t="shared" si="30"/>
        <v/>
      </c>
      <c r="S97" s="177" t="str">
        <f t="shared" si="37"/>
        <v/>
      </c>
      <c r="T97" s="178" t="str">
        <f t="shared" si="40"/>
        <v/>
      </c>
      <c r="U97" s="177" t="str">
        <f t="shared" si="31"/>
        <v/>
      </c>
      <c r="V97" s="175"/>
      <c r="W97" s="197"/>
      <c r="X97" s="197"/>
      <c r="Y97" s="348"/>
      <c r="Z97" s="348"/>
      <c r="AA97" s="196"/>
      <c r="AB97" s="196"/>
      <c r="AC97" s="507"/>
      <c r="AD97" s="172"/>
      <c r="AE97" s="310"/>
      <c r="AF97" s="376" t="str">
        <f t="shared" si="32"/>
        <v/>
      </c>
      <c r="AG97" s="402"/>
      <c r="AH97" s="176" t="str">
        <f t="shared" si="33"/>
        <v/>
      </c>
      <c r="AI97" s="177" t="str">
        <f t="shared" si="38"/>
        <v/>
      </c>
      <c r="AJ97" s="178" t="str">
        <f t="shared" si="41"/>
        <v/>
      </c>
      <c r="AK97" s="177" t="str">
        <f t="shared" si="34"/>
        <v/>
      </c>
      <c r="AL97" s="175"/>
      <c r="AM97" s="197"/>
      <c r="AN97" s="197"/>
      <c r="AO97" s="348"/>
      <c r="AP97" s="348"/>
      <c r="AQ97" s="196"/>
      <c r="AR97" s="196"/>
      <c r="AS97" s="507"/>
      <c r="AT97" s="172"/>
      <c r="AU97" s="310"/>
      <c r="AV97" s="376" t="str">
        <f t="shared" si="35"/>
        <v/>
      </c>
    </row>
    <row r="98" spans="2:48" ht="15.95" customHeight="1">
      <c r="B98" s="176" t="str">
        <f t="shared" si="27"/>
        <v/>
      </c>
      <c r="C98" s="177" t="str">
        <f t="shared" si="36"/>
        <v/>
      </c>
      <c r="D98" s="178" t="str">
        <f t="shared" si="39"/>
        <v/>
      </c>
      <c r="E98" s="177" t="str">
        <f t="shared" si="28"/>
        <v/>
      </c>
      <c r="F98" s="111"/>
      <c r="G98" s="196"/>
      <c r="H98" s="199"/>
      <c r="I98" s="199"/>
      <c r="J98" s="199"/>
      <c r="K98" s="196"/>
      <c r="L98" s="405"/>
      <c r="M98" s="507"/>
      <c r="N98" s="183"/>
      <c r="O98" s="310"/>
      <c r="P98" s="376" t="str">
        <f t="shared" si="29"/>
        <v/>
      </c>
      <c r="Q98" s="402"/>
      <c r="R98" s="176" t="str">
        <f t="shared" si="30"/>
        <v/>
      </c>
      <c r="S98" s="177" t="str">
        <f t="shared" si="37"/>
        <v/>
      </c>
      <c r="T98" s="178" t="str">
        <f t="shared" si="40"/>
        <v/>
      </c>
      <c r="U98" s="177" t="str">
        <f t="shared" si="31"/>
        <v/>
      </c>
      <c r="V98" s="175"/>
      <c r="W98" s="197"/>
      <c r="X98" s="197"/>
      <c r="Y98" s="348"/>
      <c r="Z98" s="348"/>
      <c r="AA98" s="196"/>
      <c r="AB98" s="196"/>
      <c r="AC98" s="507"/>
      <c r="AD98" s="172"/>
      <c r="AE98" s="310"/>
      <c r="AF98" s="376" t="str">
        <f t="shared" si="32"/>
        <v/>
      </c>
      <c r="AG98" s="402"/>
      <c r="AH98" s="176" t="str">
        <f t="shared" si="33"/>
        <v/>
      </c>
      <c r="AI98" s="177" t="str">
        <f t="shared" si="38"/>
        <v/>
      </c>
      <c r="AJ98" s="178" t="str">
        <f t="shared" si="41"/>
        <v/>
      </c>
      <c r="AK98" s="177" t="str">
        <f t="shared" si="34"/>
        <v/>
      </c>
      <c r="AL98" s="175"/>
      <c r="AM98" s="197"/>
      <c r="AN98" s="197"/>
      <c r="AO98" s="348"/>
      <c r="AP98" s="348"/>
      <c r="AQ98" s="196"/>
      <c r="AR98" s="196"/>
      <c r="AS98" s="507"/>
      <c r="AT98" s="172"/>
      <c r="AU98" s="310"/>
      <c r="AV98" s="376" t="str">
        <f t="shared" si="35"/>
        <v/>
      </c>
    </row>
    <row r="99" spans="2:48" ht="15.95" customHeight="1">
      <c r="B99" s="176" t="str">
        <f t="shared" si="27"/>
        <v/>
      </c>
      <c r="C99" s="177" t="str">
        <f t="shared" si="36"/>
        <v/>
      </c>
      <c r="D99" s="178" t="str">
        <f t="shared" si="39"/>
        <v/>
      </c>
      <c r="E99" s="177" t="str">
        <f t="shared" si="28"/>
        <v/>
      </c>
      <c r="F99" s="111"/>
      <c r="G99" s="196"/>
      <c r="H99" s="199"/>
      <c r="I99" s="199"/>
      <c r="J99" s="199"/>
      <c r="K99" s="196"/>
      <c r="L99" s="405"/>
      <c r="M99" s="507"/>
      <c r="N99" s="183"/>
      <c r="O99" s="310"/>
      <c r="P99" s="376" t="str">
        <f t="shared" si="29"/>
        <v/>
      </c>
      <c r="Q99" s="402"/>
      <c r="R99" s="176" t="str">
        <f t="shared" si="30"/>
        <v/>
      </c>
      <c r="S99" s="177" t="str">
        <f t="shared" si="37"/>
        <v/>
      </c>
      <c r="T99" s="178" t="str">
        <f t="shared" si="40"/>
        <v/>
      </c>
      <c r="U99" s="177" t="str">
        <f t="shared" si="31"/>
        <v/>
      </c>
      <c r="V99" s="175"/>
      <c r="W99" s="197"/>
      <c r="X99" s="197"/>
      <c r="Y99" s="348"/>
      <c r="Z99" s="348"/>
      <c r="AA99" s="196"/>
      <c r="AB99" s="196"/>
      <c r="AC99" s="507"/>
      <c r="AD99" s="172"/>
      <c r="AE99" s="310"/>
      <c r="AF99" s="376" t="str">
        <f t="shared" si="32"/>
        <v/>
      </c>
      <c r="AG99" s="402"/>
      <c r="AH99" s="176" t="str">
        <f t="shared" si="33"/>
        <v/>
      </c>
      <c r="AI99" s="177" t="str">
        <f t="shared" si="38"/>
        <v/>
      </c>
      <c r="AJ99" s="178" t="str">
        <f t="shared" si="41"/>
        <v/>
      </c>
      <c r="AK99" s="177" t="str">
        <f t="shared" si="34"/>
        <v/>
      </c>
      <c r="AL99" s="175"/>
      <c r="AM99" s="197"/>
      <c r="AN99" s="197"/>
      <c r="AO99" s="348"/>
      <c r="AP99" s="348"/>
      <c r="AQ99" s="196"/>
      <c r="AR99" s="196"/>
      <c r="AS99" s="507"/>
      <c r="AT99" s="172"/>
      <c r="AU99" s="310"/>
      <c r="AV99" s="376" t="str">
        <f t="shared" si="35"/>
        <v/>
      </c>
    </row>
    <row r="100" spans="2:48" ht="15.95" customHeight="1">
      <c r="B100" s="176" t="str">
        <f t="shared" si="27"/>
        <v/>
      </c>
      <c r="C100" s="177" t="str">
        <f t="shared" si="36"/>
        <v/>
      </c>
      <c r="D100" s="178" t="str">
        <f t="shared" si="39"/>
        <v/>
      </c>
      <c r="E100" s="177" t="str">
        <f t="shared" si="28"/>
        <v/>
      </c>
      <c r="F100" s="111"/>
      <c r="G100" s="196"/>
      <c r="H100" s="199"/>
      <c r="I100" s="199"/>
      <c r="J100" s="199"/>
      <c r="K100" s="196"/>
      <c r="L100" s="405"/>
      <c r="M100" s="507"/>
      <c r="N100" s="183"/>
      <c r="O100" s="310"/>
      <c r="P100" s="376" t="str">
        <f t="shared" si="29"/>
        <v/>
      </c>
      <c r="Q100" s="402"/>
      <c r="R100" s="176" t="str">
        <f t="shared" si="30"/>
        <v/>
      </c>
      <c r="S100" s="177" t="str">
        <f t="shared" si="37"/>
        <v/>
      </c>
      <c r="T100" s="178" t="str">
        <f t="shared" si="40"/>
        <v/>
      </c>
      <c r="U100" s="177" t="str">
        <f t="shared" si="31"/>
        <v/>
      </c>
      <c r="V100" s="175"/>
      <c r="W100" s="197"/>
      <c r="X100" s="197"/>
      <c r="Y100" s="348"/>
      <c r="Z100" s="348"/>
      <c r="AA100" s="196"/>
      <c r="AB100" s="196"/>
      <c r="AC100" s="507"/>
      <c r="AD100" s="172"/>
      <c r="AE100" s="310"/>
      <c r="AF100" s="376" t="str">
        <f t="shared" si="32"/>
        <v/>
      </c>
      <c r="AG100" s="402"/>
      <c r="AH100" s="176" t="str">
        <f t="shared" si="33"/>
        <v/>
      </c>
      <c r="AI100" s="177" t="str">
        <f t="shared" si="38"/>
        <v/>
      </c>
      <c r="AJ100" s="178" t="str">
        <f t="shared" si="41"/>
        <v/>
      </c>
      <c r="AK100" s="177" t="str">
        <f t="shared" si="34"/>
        <v/>
      </c>
      <c r="AL100" s="175"/>
      <c r="AM100" s="197"/>
      <c r="AN100" s="197"/>
      <c r="AO100" s="348"/>
      <c r="AP100" s="348"/>
      <c r="AQ100" s="196"/>
      <c r="AR100" s="196"/>
      <c r="AS100" s="507"/>
      <c r="AT100" s="172"/>
      <c r="AU100" s="310"/>
      <c r="AV100" s="376" t="str">
        <f t="shared" si="35"/>
        <v/>
      </c>
    </row>
    <row r="101" spans="2:48" ht="15.95" customHeight="1">
      <c r="B101" s="176" t="str">
        <f t="shared" si="27"/>
        <v/>
      </c>
      <c r="C101" s="177" t="str">
        <f t="shared" si="36"/>
        <v/>
      </c>
      <c r="D101" s="178" t="str">
        <f t="shared" si="39"/>
        <v/>
      </c>
      <c r="E101" s="177" t="str">
        <f t="shared" si="28"/>
        <v/>
      </c>
      <c r="F101" s="111"/>
      <c r="G101" s="196"/>
      <c r="H101" s="199"/>
      <c r="I101" s="199"/>
      <c r="J101" s="199"/>
      <c r="K101" s="196"/>
      <c r="L101" s="405"/>
      <c r="M101" s="507"/>
      <c r="N101" s="183"/>
      <c r="O101" s="310"/>
      <c r="P101" s="376" t="str">
        <f t="shared" si="29"/>
        <v/>
      </c>
      <c r="Q101" s="402"/>
      <c r="R101" s="176" t="str">
        <f t="shared" si="30"/>
        <v/>
      </c>
      <c r="S101" s="177" t="str">
        <f t="shared" si="37"/>
        <v/>
      </c>
      <c r="T101" s="178" t="str">
        <f t="shared" si="40"/>
        <v/>
      </c>
      <c r="U101" s="177" t="str">
        <f t="shared" si="31"/>
        <v/>
      </c>
      <c r="V101" s="175"/>
      <c r="W101" s="197"/>
      <c r="X101" s="197"/>
      <c r="Y101" s="348"/>
      <c r="Z101" s="348"/>
      <c r="AA101" s="196"/>
      <c r="AB101" s="196"/>
      <c r="AC101" s="507"/>
      <c r="AD101" s="173"/>
      <c r="AE101" s="311"/>
      <c r="AF101" s="376" t="str">
        <f t="shared" si="32"/>
        <v/>
      </c>
      <c r="AG101" s="402"/>
      <c r="AH101" s="176" t="str">
        <f t="shared" si="33"/>
        <v/>
      </c>
      <c r="AI101" s="177" t="str">
        <f t="shared" si="38"/>
        <v/>
      </c>
      <c r="AJ101" s="178" t="str">
        <f t="shared" si="41"/>
        <v/>
      </c>
      <c r="AK101" s="177" t="str">
        <f t="shared" si="34"/>
        <v/>
      </c>
      <c r="AL101" s="175"/>
      <c r="AM101" s="197"/>
      <c r="AN101" s="197"/>
      <c r="AO101" s="348"/>
      <c r="AP101" s="348"/>
      <c r="AQ101" s="196"/>
      <c r="AR101" s="196"/>
      <c r="AS101" s="507"/>
      <c r="AT101" s="172"/>
      <c r="AU101" s="310"/>
      <c r="AV101" s="376" t="str">
        <f t="shared" si="35"/>
        <v/>
      </c>
    </row>
    <row r="102" spans="2:48" ht="15.95" customHeight="1">
      <c r="B102" s="176" t="str">
        <f t="shared" si="27"/>
        <v/>
      </c>
      <c r="C102" s="177" t="str">
        <f t="shared" si="36"/>
        <v/>
      </c>
      <c r="D102" s="178" t="str">
        <f t="shared" si="39"/>
        <v/>
      </c>
      <c r="E102" s="177" t="str">
        <f t="shared" si="28"/>
        <v/>
      </c>
      <c r="F102" s="111"/>
      <c r="G102" s="196"/>
      <c r="H102" s="199"/>
      <c r="I102" s="199"/>
      <c r="J102" s="199"/>
      <c r="K102" s="196"/>
      <c r="L102" s="405"/>
      <c r="M102" s="507"/>
      <c r="N102" s="183"/>
      <c r="O102" s="310"/>
      <c r="P102" s="376" t="str">
        <f t="shared" si="29"/>
        <v/>
      </c>
      <c r="Q102" s="402"/>
      <c r="R102" s="176" t="str">
        <f t="shared" si="30"/>
        <v/>
      </c>
      <c r="S102" s="177" t="str">
        <f t="shared" si="37"/>
        <v/>
      </c>
      <c r="T102" s="178" t="str">
        <f t="shared" si="40"/>
        <v/>
      </c>
      <c r="U102" s="177" t="str">
        <f t="shared" si="31"/>
        <v/>
      </c>
      <c r="V102" s="175"/>
      <c r="W102" s="197"/>
      <c r="X102" s="197"/>
      <c r="Y102" s="348"/>
      <c r="Z102" s="348"/>
      <c r="AA102" s="196"/>
      <c r="AB102" s="196"/>
      <c r="AC102" s="507"/>
      <c r="AD102" s="173"/>
      <c r="AE102" s="311"/>
      <c r="AF102" s="376" t="str">
        <f t="shared" si="32"/>
        <v/>
      </c>
      <c r="AG102" s="402"/>
      <c r="AH102" s="176" t="str">
        <f t="shared" si="33"/>
        <v/>
      </c>
      <c r="AI102" s="177" t="str">
        <f t="shared" si="38"/>
        <v/>
      </c>
      <c r="AJ102" s="178" t="str">
        <f t="shared" si="41"/>
        <v/>
      </c>
      <c r="AK102" s="177" t="str">
        <f t="shared" si="34"/>
        <v/>
      </c>
      <c r="AL102" s="175"/>
      <c r="AM102" s="197"/>
      <c r="AN102" s="197"/>
      <c r="AO102" s="348"/>
      <c r="AP102" s="348"/>
      <c r="AQ102" s="196"/>
      <c r="AR102" s="196"/>
      <c r="AS102" s="507"/>
      <c r="AT102" s="172"/>
      <c r="AU102" s="310"/>
      <c r="AV102" s="376" t="str">
        <f t="shared" si="35"/>
        <v/>
      </c>
    </row>
    <row r="103" spans="2:48">
      <c r="B103" s="176" t="str">
        <f t="shared" si="27"/>
        <v/>
      </c>
      <c r="C103" s="177" t="str">
        <f t="shared" si="36"/>
        <v/>
      </c>
      <c r="D103" s="178" t="str">
        <f t="shared" si="39"/>
        <v/>
      </c>
      <c r="E103" s="177" t="str">
        <f t="shared" si="28"/>
        <v/>
      </c>
      <c r="F103" s="111"/>
      <c r="G103" s="196"/>
      <c r="H103" s="199"/>
      <c r="I103" s="199"/>
      <c r="J103" s="199"/>
      <c r="K103" s="196"/>
      <c r="L103" s="405"/>
      <c r="M103" s="507"/>
      <c r="N103" s="183"/>
      <c r="O103" s="310"/>
      <c r="P103" s="376" t="str">
        <f t="shared" si="29"/>
        <v/>
      </c>
      <c r="Q103" s="402"/>
      <c r="R103" s="176" t="str">
        <f t="shared" si="30"/>
        <v/>
      </c>
      <c r="S103" s="177" t="str">
        <f t="shared" si="37"/>
        <v/>
      </c>
      <c r="T103" s="178" t="str">
        <f t="shared" si="40"/>
        <v/>
      </c>
      <c r="U103" s="177" t="str">
        <f t="shared" si="31"/>
        <v/>
      </c>
      <c r="V103" s="175"/>
      <c r="W103" s="197"/>
      <c r="X103" s="197"/>
      <c r="Y103" s="348"/>
      <c r="Z103" s="348"/>
      <c r="AA103" s="196"/>
      <c r="AB103" s="196"/>
      <c r="AC103" s="507"/>
      <c r="AD103" s="173"/>
      <c r="AE103" s="311"/>
      <c r="AF103" s="376" t="str">
        <f t="shared" si="32"/>
        <v/>
      </c>
      <c r="AG103" s="402"/>
      <c r="AH103" s="176" t="str">
        <f t="shared" si="33"/>
        <v/>
      </c>
      <c r="AI103" s="177" t="str">
        <f t="shared" si="38"/>
        <v/>
      </c>
      <c r="AJ103" s="178" t="str">
        <f t="shared" si="41"/>
        <v/>
      </c>
      <c r="AK103" s="177" t="str">
        <f t="shared" si="34"/>
        <v/>
      </c>
      <c r="AL103" s="175"/>
      <c r="AM103" s="197"/>
      <c r="AN103" s="197"/>
      <c r="AO103" s="348"/>
      <c r="AP103" s="348"/>
      <c r="AQ103" s="196"/>
      <c r="AR103" s="196"/>
      <c r="AS103" s="507"/>
      <c r="AT103" s="172"/>
      <c r="AU103" s="310"/>
      <c r="AV103" s="376" t="str">
        <f t="shared" si="35"/>
        <v/>
      </c>
    </row>
    <row r="104" spans="2:48">
      <c r="B104" s="176" t="str">
        <f t="shared" si="27"/>
        <v/>
      </c>
      <c r="C104" s="177" t="str">
        <f t="shared" si="36"/>
        <v/>
      </c>
      <c r="D104" s="178" t="str">
        <f t="shared" si="39"/>
        <v/>
      </c>
      <c r="E104" s="177" t="str">
        <f t="shared" si="28"/>
        <v/>
      </c>
      <c r="F104" s="111"/>
      <c r="G104" s="196"/>
      <c r="H104" s="199"/>
      <c r="I104" s="199"/>
      <c r="J104" s="199"/>
      <c r="K104" s="196"/>
      <c r="L104" s="405"/>
      <c r="M104" s="507"/>
      <c r="N104" s="183"/>
      <c r="O104" s="310"/>
      <c r="P104" s="376" t="str">
        <f t="shared" si="29"/>
        <v/>
      </c>
      <c r="Q104" s="402"/>
      <c r="R104" s="176" t="str">
        <f t="shared" si="30"/>
        <v/>
      </c>
      <c r="S104" s="177" t="str">
        <f t="shared" si="37"/>
        <v/>
      </c>
      <c r="T104" s="178" t="str">
        <f t="shared" si="40"/>
        <v/>
      </c>
      <c r="U104" s="177" t="str">
        <f t="shared" si="31"/>
        <v/>
      </c>
      <c r="V104" s="175"/>
      <c r="W104" s="197"/>
      <c r="X104" s="197"/>
      <c r="Y104" s="348"/>
      <c r="Z104" s="348"/>
      <c r="AA104" s="196"/>
      <c r="AB104" s="196"/>
      <c r="AC104" s="507"/>
      <c r="AD104" s="173"/>
      <c r="AE104" s="311"/>
      <c r="AF104" s="376" t="str">
        <f t="shared" si="32"/>
        <v/>
      </c>
      <c r="AG104" s="402"/>
      <c r="AH104" s="176" t="str">
        <f t="shared" si="33"/>
        <v/>
      </c>
      <c r="AI104" s="177" t="str">
        <f t="shared" si="38"/>
        <v/>
      </c>
      <c r="AJ104" s="178" t="str">
        <f t="shared" si="41"/>
        <v/>
      </c>
      <c r="AK104" s="177" t="str">
        <f t="shared" si="34"/>
        <v/>
      </c>
      <c r="AL104" s="175"/>
      <c r="AM104" s="197"/>
      <c r="AN104" s="197"/>
      <c r="AO104" s="348"/>
      <c r="AP104" s="348"/>
      <c r="AQ104" s="196"/>
      <c r="AR104" s="196"/>
      <c r="AS104" s="507"/>
      <c r="AT104" s="172"/>
      <c r="AU104" s="310"/>
      <c r="AV104" s="376" t="str">
        <f t="shared" si="35"/>
        <v/>
      </c>
    </row>
    <row r="105" spans="2:48">
      <c r="B105" s="176" t="str">
        <f t="shared" si="27"/>
        <v/>
      </c>
      <c r="C105" s="177" t="str">
        <f t="shared" si="36"/>
        <v/>
      </c>
      <c r="D105" s="178" t="str">
        <f t="shared" si="39"/>
        <v/>
      </c>
      <c r="E105" s="177" t="str">
        <f t="shared" si="28"/>
        <v/>
      </c>
      <c r="F105" s="111"/>
      <c r="G105" s="196"/>
      <c r="H105" s="199"/>
      <c r="I105" s="199"/>
      <c r="J105" s="199"/>
      <c r="K105" s="196"/>
      <c r="L105" s="405"/>
      <c r="M105" s="507"/>
      <c r="N105" s="183"/>
      <c r="O105" s="310"/>
      <c r="P105" s="376" t="str">
        <f t="shared" si="29"/>
        <v/>
      </c>
      <c r="Q105" s="402"/>
      <c r="R105" s="176" t="str">
        <f t="shared" si="30"/>
        <v/>
      </c>
      <c r="S105" s="177" t="str">
        <f t="shared" si="37"/>
        <v/>
      </c>
      <c r="T105" s="178" t="str">
        <f t="shared" si="40"/>
        <v/>
      </c>
      <c r="U105" s="177" t="str">
        <f t="shared" si="31"/>
        <v/>
      </c>
      <c r="V105" s="175"/>
      <c r="W105" s="197"/>
      <c r="X105" s="197"/>
      <c r="Y105" s="348"/>
      <c r="Z105" s="348"/>
      <c r="AA105" s="196"/>
      <c r="AB105" s="196"/>
      <c r="AC105" s="507"/>
      <c r="AD105" s="173"/>
      <c r="AE105" s="311"/>
      <c r="AF105" s="376" t="str">
        <f t="shared" si="32"/>
        <v/>
      </c>
      <c r="AG105" s="402"/>
      <c r="AH105" s="176" t="str">
        <f t="shared" si="33"/>
        <v/>
      </c>
      <c r="AI105" s="177" t="str">
        <f t="shared" si="38"/>
        <v/>
      </c>
      <c r="AJ105" s="178" t="str">
        <f t="shared" si="41"/>
        <v/>
      </c>
      <c r="AK105" s="177" t="str">
        <f t="shared" si="34"/>
        <v/>
      </c>
      <c r="AL105" s="175"/>
      <c r="AM105" s="197"/>
      <c r="AN105" s="197"/>
      <c r="AO105" s="348"/>
      <c r="AP105" s="348"/>
      <c r="AQ105" s="196"/>
      <c r="AR105" s="196"/>
      <c r="AS105" s="507"/>
      <c r="AT105" s="172"/>
      <c r="AU105" s="310"/>
      <c r="AV105" s="376" t="str">
        <f t="shared" si="35"/>
        <v/>
      </c>
    </row>
    <row r="106" spans="2:48">
      <c r="B106" s="176" t="str">
        <f t="shared" si="27"/>
        <v/>
      </c>
      <c r="C106" s="177" t="str">
        <f t="shared" si="36"/>
        <v/>
      </c>
      <c r="D106" s="178" t="str">
        <f t="shared" si="39"/>
        <v/>
      </c>
      <c r="E106" s="177" t="str">
        <f>IF(D106="","",RANK(D106,D$10:D$171,1))</f>
        <v/>
      </c>
      <c r="F106" s="190"/>
      <c r="G106" s="197"/>
      <c r="H106" s="196"/>
      <c r="I106" s="196"/>
      <c r="J106" s="196"/>
      <c r="K106" s="196"/>
      <c r="L106" s="405"/>
      <c r="M106" s="508"/>
      <c r="N106" s="174"/>
      <c r="O106" s="312"/>
      <c r="P106" s="376" t="str">
        <f t="shared" si="29"/>
        <v/>
      </c>
      <c r="Q106" s="403"/>
      <c r="R106" s="176" t="str">
        <f t="shared" si="30"/>
        <v/>
      </c>
      <c r="S106" s="177" t="str">
        <f t="shared" si="37"/>
        <v/>
      </c>
      <c r="T106" s="178" t="str">
        <f t="shared" si="40"/>
        <v/>
      </c>
      <c r="U106" s="177" t="str">
        <f>IF(T106="","",RANK(T106,T$10:T$171,1))</f>
        <v/>
      </c>
      <c r="V106" s="175"/>
      <c r="W106" s="197"/>
      <c r="X106" s="197"/>
      <c r="Y106" s="348"/>
      <c r="Z106" s="348"/>
      <c r="AA106" s="197"/>
      <c r="AB106" s="197"/>
      <c r="AC106" s="508"/>
      <c r="AD106" s="174"/>
      <c r="AE106" s="312"/>
      <c r="AF106" s="376" t="str">
        <f t="shared" si="32"/>
        <v/>
      </c>
      <c r="AG106" s="403"/>
      <c r="AH106" s="176" t="str">
        <f t="shared" si="33"/>
        <v/>
      </c>
      <c r="AI106" s="177" t="str">
        <f t="shared" si="38"/>
        <v/>
      </c>
      <c r="AJ106" s="178" t="str">
        <f t="shared" si="41"/>
        <v/>
      </c>
      <c r="AK106" s="177" t="str">
        <f>IF(AJ106="","",RANK(AJ106,AJ$10:AJ$171,1))</f>
        <v/>
      </c>
      <c r="AL106" s="175"/>
      <c r="AM106" s="197"/>
      <c r="AN106" s="197"/>
      <c r="AO106" s="348"/>
      <c r="AP106" s="348"/>
      <c r="AQ106" s="197"/>
      <c r="AR106" s="197"/>
      <c r="AS106" s="508"/>
      <c r="AT106" s="172"/>
      <c r="AU106" s="310"/>
      <c r="AV106" s="376" t="str">
        <f t="shared" si="35"/>
        <v/>
      </c>
    </row>
    <row r="107" spans="2:48">
      <c r="B107" s="176" t="str">
        <f t="shared" si="27"/>
        <v/>
      </c>
      <c r="C107" s="177" t="str">
        <f>IF(F107="","",IF(COUNTIF(B$10:B$171,B107)&gt;1,RANK(N107,N$10:N$171)/100,0))</f>
        <v/>
      </c>
      <c r="D107" s="178" t="str">
        <f t="shared" si="39"/>
        <v/>
      </c>
      <c r="E107" s="177" t="str">
        <f>IF(D107="","",RANK(D107,D$10:D$171,1))</f>
        <v/>
      </c>
      <c r="F107" s="190"/>
      <c r="G107" s="197"/>
      <c r="H107" s="196"/>
      <c r="I107" s="196"/>
      <c r="J107" s="196"/>
      <c r="K107" s="196"/>
      <c r="L107" s="405"/>
      <c r="M107" s="508"/>
      <c r="N107" s="174"/>
      <c r="O107" s="312"/>
      <c r="P107" s="376" t="str">
        <f t="shared" si="29"/>
        <v/>
      </c>
      <c r="Q107" s="403"/>
      <c r="R107" s="176" t="str">
        <f t="shared" si="30"/>
        <v/>
      </c>
      <c r="S107" s="177" t="str">
        <f>IF(V107="","",IF(COUNTIF(R$10:R$171,R107)&gt;1,RANK(AD107,AD$10:AD$171)/100,0))</f>
        <v/>
      </c>
      <c r="T107" s="178" t="str">
        <f t="shared" si="40"/>
        <v/>
      </c>
      <c r="U107" s="177" t="str">
        <f>IF(T107="","",RANK(T107,T$10:T$171,1))</f>
        <v/>
      </c>
      <c r="V107" s="175"/>
      <c r="W107" s="197"/>
      <c r="X107" s="197"/>
      <c r="Y107" s="348"/>
      <c r="Z107" s="348"/>
      <c r="AA107" s="197"/>
      <c r="AB107" s="197"/>
      <c r="AC107" s="508"/>
      <c r="AD107" s="174"/>
      <c r="AE107" s="312"/>
      <c r="AF107" s="376" t="str">
        <f t="shared" si="32"/>
        <v/>
      </c>
      <c r="AG107" s="403"/>
      <c r="AH107" s="176" t="str">
        <f t="shared" si="33"/>
        <v/>
      </c>
      <c r="AI107" s="177" t="str">
        <f>IF(AL107="","",IF(COUNTIF(AH$10:AH$171,AH107)&gt;1,RANK(AT107,AT$10:AT$171)/100,0))</f>
        <v/>
      </c>
      <c r="AJ107" s="178" t="str">
        <f t="shared" si="41"/>
        <v/>
      </c>
      <c r="AK107" s="177" t="str">
        <f>IF(AJ107="","",RANK(AJ107,AJ$10:AJ$171,1))</f>
        <v/>
      </c>
      <c r="AL107" s="175"/>
      <c r="AM107" s="197"/>
      <c r="AN107" s="197"/>
      <c r="AO107" s="348"/>
      <c r="AP107" s="348"/>
      <c r="AQ107" s="197"/>
      <c r="AR107" s="197"/>
      <c r="AS107" s="508"/>
      <c r="AT107" s="172"/>
      <c r="AU107" s="310"/>
      <c r="AV107" s="376" t="str">
        <f t="shared" si="35"/>
        <v/>
      </c>
    </row>
    <row r="108" spans="2:48">
      <c r="B108" s="176" t="str">
        <f t="shared" si="27"/>
        <v/>
      </c>
      <c r="C108" s="177" t="str">
        <f>IF(F108="","",IF(COUNTIF(B$10:B$171,B108)&gt;1,RANK(N108,N$10:N$171)/100,0))</f>
        <v/>
      </c>
      <c r="D108" s="178" t="str">
        <f t="shared" si="39"/>
        <v/>
      </c>
      <c r="E108" s="177" t="str">
        <f>IF(D108="","",RANK(D108,D$10:D$171,1))</f>
        <v/>
      </c>
      <c r="F108" s="190"/>
      <c r="G108" s="197"/>
      <c r="H108" s="196"/>
      <c r="I108" s="196"/>
      <c r="J108" s="196"/>
      <c r="K108" s="196"/>
      <c r="L108" s="405"/>
      <c r="M108" s="508"/>
      <c r="N108" s="174"/>
      <c r="O108" s="312"/>
      <c r="P108" s="376" t="str">
        <f t="shared" si="29"/>
        <v/>
      </c>
      <c r="Q108" s="403"/>
      <c r="R108" s="176" t="str">
        <f t="shared" si="30"/>
        <v/>
      </c>
      <c r="S108" s="177" t="str">
        <f>IF(V108="","",IF(COUNTIF(R$10:R$171,R108)&gt;1,RANK(AD108,AD$10:AD$171)/100,0))</f>
        <v/>
      </c>
      <c r="T108" s="178" t="str">
        <f t="shared" si="40"/>
        <v/>
      </c>
      <c r="U108" s="177" t="str">
        <f>IF(T108="","",RANK(T108,T$10:T$171,1))</f>
        <v/>
      </c>
      <c r="V108" s="175"/>
      <c r="W108" s="197"/>
      <c r="X108" s="197"/>
      <c r="Y108" s="348"/>
      <c r="Z108" s="348"/>
      <c r="AA108" s="197"/>
      <c r="AB108" s="197"/>
      <c r="AC108" s="508"/>
      <c r="AD108" s="174"/>
      <c r="AE108" s="312"/>
      <c r="AF108" s="376" t="str">
        <f t="shared" si="32"/>
        <v/>
      </c>
      <c r="AG108" s="403"/>
      <c r="AH108" s="176" t="str">
        <f t="shared" si="33"/>
        <v/>
      </c>
      <c r="AI108" s="177" t="str">
        <f>IF(AL108="","",IF(COUNTIF(AH$10:AH$171,AH108)&gt;1,RANK(AT108,AT$10:AT$171)/100,0))</f>
        <v/>
      </c>
      <c r="AJ108" s="178" t="str">
        <f t="shared" si="41"/>
        <v/>
      </c>
      <c r="AK108" s="177" t="str">
        <f>IF(AJ108="","",RANK(AJ108,AJ$10:AJ$171,1))</f>
        <v/>
      </c>
      <c r="AL108" s="175"/>
      <c r="AM108" s="197"/>
      <c r="AN108" s="197"/>
      <c r="AO108" s="348"/>
      <c r="AP108" s="348"/>
      <c r="AQ108" s="197"/>
      <c r="AR108" s="197"/>
      <c r="AS108" s="508"/>
      <c r="AT108" s="172"/>
      <c r="AU108" s="310"/>
      <c r="AV108" s="376" t="str">
        <f t="shared" si="35"/>
        <v/>
      </c>
    </row>
    <row r="109" spans="2:48">
      <c r="B109" s="176"/>
      <c r="C109" s="177"/>
      <c r="D109" s="178"/>
      <c r="E109" s="177"/>
      <c r="F109" s="190"/>
      <c r="G109" s="197"/>
      <c r="H109" s="196"/>
      <c r="I109" s="196"/>
      <c r="J109" s="196"/>
      <c r="K109" s="196"/>
      <c r="L109" s="405"/>
      <c r="M109" s="508"/>
      <c r="N109" s="174"/>
      <c r="O109" s="312"/>
      <c r="P109" s="376"/>
      <c r="Q109" s="403"/>
      <c r="R109" s="176"/>
      <c r="S109" s="177"/>
      <c r="T109" s="178"/>
      <c r="U109" s="177"/>
      <c r="V109" s="175"/>
      <c r="W109" s="197"/>
      <c r="X109" s="197"/>
      <c r="Y109" s="348"/>
      <c r="Z109" s="348"/>
      <c r="AA109" s="197"/>
      <c r="AB109" s="197"/>
      <c r="AC109" s="508"/>
      <c r="AD109" s="174"/>
      <c r="AE109" s="312"/>
      <c r="AF109" s="376"/>
      <c r="AG109" s="403"/>
      <c r="AH109" s="176"/>
      <c r="AI109" s="177"/>
      <c r="AJ109" s="178"/>
      <c r="AK109" s="177"/>
      <c r="AL109" s="175"/>
      <c r="AM109" s="197"/>
      <c r="AN109" s="197"/>
      <c r="AO109" s="348"/>
      <c r="AP109" s="348"/>
      <c r="AQ109" s="197"/>
      <c r="AR109" s="197"/>
      <c r="AS109" s="508"/>
      <c r="AT109" s="172"/>
      <c r="AU109" s="310"/>
      <c r="AV109" s="376"/>
    </row>
    <row r="110" spans="2:48">
      <c r="B110" s="176"/>
      <c r="C110" s="177"/>
      <c r="D110" s="178"/>
      <c r="E110" s="177"/>
      <c r="F110" s="190"/>
      <c r="G110" s="197"/>
      <c r="H110" s="196"/>
      <c r="I110" s="196"/>
      <c r="J110" s="196"/>
      <c r="K110" s="196"/>
      <c r="L110" s="405"/>
      <c r="M110" s="508"/>
      <c r="N110" s="174"/>
      <c r="O110" s="312"/>
      <c r="P110" s="376"/>
      <c r="Q110" s="403"/>
      <c r="R110" s="176"/>
      <c r="S110" s="177"/>
      <c r="T110" s="178"/>
      <c r="U110" s="177"/>
      <c r="V110" s="175"/>
      <c r="W110" s="197"/>
      <c r="X110" s="197"/>
      <c r="Y110" s="348"/>
      <c r="Z110" s="348"/>
      <c r="AA110" s="197"/>
      <c r="AB110" s="197"/>
      <c r="AC110" s="508"/>
      <c r="AD110" s="174"/>
      <c r="AE110" s="312"/>
      <c r="AF110" s="376"/>
      <c r="AG110" s="403"/>
      <c r="AH110" s="176"/>
      <c r="AI110" s="177"/>
      <c r="AJ110" s="178"/>
      <c r="AK110" s="177"/>
      <c r="AL110" s="175"/>
      <c r="AM110" s="197"/>
      <c r="AN110" s="197"/>
      <c r="AO110" s="348"/>
      <c r="AP110" s="348"/>
      <c r="AQ110" s="197"/>
      <c r="AR110" s="197"/>
      <c r="AS110" s="508"/>
      <c r="AT110" s="172"/>
      <c r="AU110" s="310"/>
      <c r="AV110" s="376"/>
    </row>
    <row r="111" spans="2:48">
      <c r="B111" s="176"/>
      <c r="C111" s="177"/>
      <c r="D111" s="178"/>
      <c r="E111" s="177"/>
      <c r="F111" s="190"/>
      <c r="G111" s="197"/>
      <c r="H111" s="196"/>
      <c r="I111" s="196"/>
      <c r="J111" s="196"/>
      <c r="K111" s="196"/>
      <c r="L111" s="405"/>
      <c r="M111" s="508"/>
      <c r="N111" s="174"/>
      <c r="O111" s="312"/>
      <c r="P111" s="376"/>
      <c r="Q111" s="403"/>
      <c r="R111" s="176"/>
      <c r="S111" s="177"/>
      <c r="T111" s="178"/>
      <c r="U111" s="177"/>
      <c r="V111" s="175"/>
      <c r="W111" s="197"/>
      <c r="X111" s="197"/>
      <c r="Y111" s="348"/>
      <c r="Z111" s="348"/>
      <c r="AA111" s="197"/>
      <c r="AB111" s="197"/>
      <c r="AC111" s="508"/>
      <c r="AD111" s="174"/>
      <c r="AE111" s="312"/>
      <c r="AF111" s="376"/>
      <c r="AG111" s="403"/>
      <c r="AH111" s="176"/>
      <c r="AI111" s="177"/>
      <c r="AJ111" s="178"/>
      <c r="AK111" s="177"/>
      <c r="AL111" s="175"/>
      <c r="AM111" s="197"/>
      <c r="AN111" s="197"/>
      <c r="AO111" s="348"/>
      <c r="AP111" s="348"/>
      <c r="AQ111" s="197"/>
      <c r="AR111" s="197"/>
      <c r="AS111" s="508"/>
      <c r="AT111" s="172"/>
      <c r="AU111" s="310"/>
      <c r="AV111" s="376"/>
    </row>
    <row r="112" spans="2:48">
      <c r="B112" s="176"/>
      <c r="C112" s="177"/>
      <c r="D112" s="178"/>
      <c r="E112" s="177"/>
      <c r="F112" s="190"/>
      <c r="G112" s="197"/>
      <c r="H112" s="196"/>
      <c r="I112" s="196"/>
      <c r="J112" s="196"/>
      <c r="K112" s="196"/>
      <c r="L112" s="405"/>
      <c r="M112" s="508"/>
      <c r="N112" s="174"/>
      <c r="O112" s="312"/>
      <c r="P112" s="376"/>
      <c r="Q112" s="403"/>
      <c r="R112" s="176"/>
      <c r="S112" s="177"/>
      <c r="T112" s="178"/>
      <c r="U112" s="177"/>
      <c r="V112" s="175"/>
      <c r="W112" s="197"/>
      <c r="X112" s="197"/>
      <c r="Y112" s="348"/>
      <c r="Z112" s="348"/>
      <c r="AA112" s="197"/>
      <c r="AB112" s="197"/>
      <c r="AC112" s="508"/>
      <c r="AD112" s="174"/>
      <c r="AE112" s="312"/>
      <c r="AF112" s="376"/>
      <c r="AG112" s="403"/>
      <c r="AH112" s="176"/>
      <c r="AI112" s="177"/>
      <c r="AJ112" s="178"/>
      <c r="AK112" s="177"/>
      <c r="AL112" s="175"/>
      <c r="AM112" s="197"/>
      <c r="AN112" s="197"/>
      <c r="AO112" s="348"/>
      <c r="AP112" s="348"/>
      <c r="AQ112" s="197"/>
      <c r="AR112" s="197"/>
      <c r="AS112" s="508"/>
      <c r="AT112" s="172"/>
      <c r="AU112" s="310"/>
      <c r="AV112" s="376"/>
    </row>
    <row r="113" spans="2:48">
      <c r="B113" s="176"/>
      <c r="C113" s="177"/>
      <c r="D113" s="178"/>
      <c r="E113" s="177"/>
      <c r="F113" s="190"/>
      <c r="G113" s="197"/>
      <c r="H113" s="196"/>
      <c r="I113" s="196"/>
      <c r="J113" s="196"/>
      <c r="K113" s="196"/>
      <c r="L113" s="405"/>
      <c r="M113" s="508"/>
      <c r="N113" s="174"/>
      <c r="O113" s="312"/>
      <c r="P113" s="376"/>
      <c r="Q113" s="403"/>
      <c r="R113" s="176"/>
      <c r="S113" s="177"/>
      <c r="T113" s="178"/>
      <c r="U113" s="177"/>
      <c r="V113" s="175"/>
      <c r="W113" s="197"/>
      <c r="X113" s="197"/>
      <c r="Y113" s="348"/>
      <c r="Z113" s="348"/>
      <c r="AA113" s="197"/>
      <c r="AB113" s="197"/>
      <c r="AC113" s="508"/>
      <c r="AD113" s="174"/>
      <c r="AE113" s="312"/>
      <c r="AF113" s="376"/>
      <c r="AG113" s="403"/>
      <c r="AH113" s="176"/>
      <c r="AI113" s="177"/>
      <c r="AJ113" s="178"/>
      <c r="AK113" s="177"/>
      <c r="AL113" s="175"/>
      <c r="AM113" s="197"/>
      <c r="AN113" s="197"/>
      <c r="AO113" s="348"/>
      <c r="AP113" s="348"/>
      <c r="AQ113" s="197"/>
      <c r="AR113" s="197"/>
      <c r="AS113" s="508"/>
      <c r="AT113" s="172"/>
      <c r="AU113" s="310"/>
      <c r="AV113" s="376"/>
    </row>
    <row r="114" spans="2:48">
      <c r="B114" s="176"/>
      <c r="C114" s="177"/>
      <c r="D114" s="178"/>
      <c r="E114" s="177"/>
      <c r="F114" s="190"/>
      <c r="G114" s="197"/>
      <c r="H114" s="196"/>
      <c r="I114" s="196"/>
      <c r="J114" s="196"/>
      <c r="K114" s="196"/>
      <c r="L114" s="405"/>
      <c r="M114" s="508"/>
      <c r="N114" s="174"/>
      <c r="O114" s="312"/>
      <c r="P114" s="376"/>
      <c r="Q114" s="403"/>
      <c r="R114" s="176"/>
      <c r="S114" s="177"/>
      <c r="T114" s="178"/>
      <c r="U114" s="177"/>
      <c r="V114" s="175"/>
      <c r="W114" s="197"/>
      <c r="X114" s="197"/>
      <c r="Y114" s="348"/>
      <c r="Z114" s="348"/>
      <c r="AA114" s="197"/>
      <c r="AB114" s="197"/>
      <c r="AC114" s="508"/>
      <c r="AD114" s="174"/>
      <c r="AE114" s="312"/>
      <c r="AF114" s="376"/>
      <c r="AG114" s="403"/>
      <c r="AH114" s="176"/>
      <c r="AI114" s="177"/>
      <c r="AJ114" s="178"/>
      <c r="AK114" s="177"/>
      <c r="AL114" s="175"/>
      <c r="AM114" s="197"/>
      <c r="AN114" s="197"/>
      <c r="AO114" s="348"/>
      <c r="AP114" s="348"/>
      <c r="AQ114" s="197"/>
      <c r="AR114" s="197"/>
      <c r="AS114" s="508"/>
      <c r="AT114" s="172"/>
      <c r="AU114" s="310"/>
      <c r="AV114" s="376"/>
    </row>
    <row r="115" spans="2:48">
      <c r="B115" s="176"/>
      <c r="C115" s="177"/>
      <c r="D115" s="178"/>
      <c r="E115" s="177"/>
      <c r="F115" s="190"/>
      <c r="G115" s="197"/>
      <c r="H115" s="196"/>
      <c r="I115" s="196"/>
      <c r="J115" s="196"/>
      <c r="K115" s="196"/>
      <c r="L115" s="405"/>
      <c r="M115" s="508"/>
      <c r="N115" s="174"/>
      <c r="O115" s="312"/>
      <c r="P115" s="376"/>
      <c r="Q115" s="403"/>
      <c r="R115" s="176"/>
      <c r="S115" s="177"/>
      <c r="T115" s="178"/>
      <c r="U115" s="177"/>
      <c r="V115" s="175"/>
      <c r="W115" s="197"/>
      <c r="X115" s="197"/>
      <c r="Y115" s="348"/>
      <c r="Z115" s="348"/>
      <c r="AA115" s="197"/>
      <c r="AB115" s="197"/>
      <c r="AC115" s="508"/>
      <c r="AD115" s="174"/>
      <c r="AE115" s="312"/>
      <c r="AF115" s="376"/>
      <c r="AG115" s="403"/>
      <c r="AH115" s="176"/>
      <c r="AI115" s="177"/>
      <c r="AJ115" s="178"/>
      <c r="AK115" s="177"/>
      <c r="AL115" s="175"/>
      <c r="AM115" s="197"/>
      <c r="AN115" s="197"/>
      <c r="AO115" s="348"/>
      <c r="AP115" s="348"/>
      <c r="AQ115" s="197"/>
      <c r="AR115" s="197"/>
      <c r="AS115" s="508"/>
      <c r="AT115" s="172"/>
      <c r="AU115" s="310"/>
      <c r="AV115" s="376"/>
    </row>
    <row r="116" spans="2:48">
      <c r="B116" s="176"/>
      <c r="C116" s="177"/>
      <c r="D116" s="178"/>
      <c r="E116" s="177"/>
      <c r="F116" s="190"/>
      <c r="G116" s="197"/>
      <c r="H116" s="196"/>
      <c r="I116" s="196"/>
      <c r="J116" s="196"/>
      <c r="K116" s="196"/>
      <c r="L116" s="405"/>
      <c r="M116" s="508"/>
      <c r="N116" s="174"/>
      <c r="O116" s="312"/>
      <c r="P116" s="376"/>
      <c r="Q116" s="403"/>
      <c r="R116" s="176"/>
      <c r="S116" s="177"/>
      <c r="T116" s="178"/>
      <c r="U116" s="177"/>
      <c r="V116" s="175"/>
      <c r="W116" s="197"/>
      <c r="X116" s="197"/>
      <c r="Y116" s="348"/>
      <c r="Z116" s="348"/>
      <c r="AA116" s="197"/>
      <c r="AB116" s="197"/>
      <c r="AC116" s="508"/>
      <c r="AD116" s="174"/>
      <c r="AE116" s="312"/>
      <c r="AF116" s="376"/>
      <c r="AG116" s="403"/>
      <c r="AH116" s="176"/>
      <c r="AI116" s="177"/>
      <c r="AJ116" s="178"/>
      <c r="AK116" s="177"/>
      <c r="AL116" s="175"/>
      <c r="AM116" s="197"/>
      <c r="AN116" s="197"/>
      <c r="AO116" s="348"/>
      <c r="AP116" s="348"/>
      <c r="AQ116" s="197"/>
      <c r="AR116" s="197"/>
      <c r="AS116" s="508"/>
      <c r="AT116" s="172"/>
      <c r="AU116" s="310"/>
      <c r="AV116" s="376"/>
    </row>
    <row r="117" spans="2:48">
      <c r="B117" s="176"/>
      <c r="C117" s="177"/>
      <c r="D117" s="178"/>
      <c r="E117" s="177"/>
      <c r="F117" s="190"/>
      <c r="G117" s="197"/>
      <c r="H117" s="196"/>
      <c r="I117" s="196"/>
      <c r="J117" s="196"/>
      <c r="K117" s="196"/>
      <c r="L117" s="405"/>
      <c r="M117" s="508"/>
      <c r="N117" s="174"/>
      <c r="O117" s="312"/>
      <c r="P117" s="376"/>
      <c r="Q117" s="403"/>
      <c r="R117" s="176"/>
      <c r="S117" s="177"/>
      <c r="T117" s="178"/>
      <c r="U117" s="177"/>
      <c r="V117" s="175"/>
      <c r="W117" s="197"/>
      <c r="X117" s="197"/>
      <c r="Y117" s="348"/>
      <c r="Z117" s="348"/>
      <c r="AA117" s="197"/>
      <c r="AB117" s="197"/>
      <c r="AC117" s="508"/>
      <c r="AD117" s="174"/>
      <c r="AE117" s="312"/>
      <c r="AF117" s="376"/>
      <c r="AG117" s="403"/>
      <c r="AH117" s="176"/>
      <c r="AI117" s="177"/>
      <c r="AJ117" s="178"/>
      <c r="AK117" s="177"/>
      <c r="AL117" s="175"/>
      <c r="AM117" s="197"/>
      <c r="AN117" s="197"/>
      <c r="AO117" s="348"/>
      <c r="AP117" s="348"/>
      <c r="AQ117" s="197"/>
      <c r="AR117" s="197"/>
      <c r="AS117" s="508"/>
      <c r="AT117" s="172"/>
      <c r="AU117" s="310"/>
      <c r="AV117" s="376"/>
    </row>
    <row r="118" spans="2:48">
      <c r="B118" s="176"/>
      <c r="C118" s="177"/>
      <c r="D118" s="178"/>
      <c r="E118" s="177"/>
      <c r="F118" s="190"/>
      <c r="G118" s="197"/>
      <c r="H118" s="196"/>
      <c r="I118" s="196"/>
      <c r="J118" s="196"/>
      <c r="K118" s="196"/>
      <c r="L118" s="405"/>
      <c r="M118" s="508"/>
      <c r="N118" s="174"/>
      <c r="O118" s="312"/>
      <c r="P118" s="376"/>
      <c r="Q118" s="403"/>
      <c r="R118" s="176"/>
      <c r="S118" s="177"/>
      <c r="T118" s="178"/>
      <c r="U118" s="177"/>
      <c r="V118" s="175"/>
      <c r="W118" s="197"/>
      <c r="X118" s="197"/>
      <c r="Y118" s="348"/>
      <c r="Z118" s="348"/>
      <c r="AA118" s="197"/>
      <c r="AB118" s="197"/>
      <c r="AC118" s="508"/>
      <c r="AD118" s="174"/>
      <c r="AE118" s="312"/>
      <c r="AF118" s="376"/>
      <c r="AG118" s="403"/>
      <c r="AH118" s="176"/>
      <c r="AI118" s="177"/>
      <c r="AJ118" s="178"/>
      <c r="AK118" s="177"/>
      <c r="AL118" s="175"/>
      <c r="AM118" s="197"/>
      <c r="AN118" s="197"/>
      <c r="AO118" s="348"/>
      <c r="AP118" s="348"/>
      <c r="AQ118" s="197"/>
      <c r="AR118" s="197"/>
      <c r="AS118" s="508"/>
      <c r="AT118" s="172"/>
      <c r="AU118" s="310"/>
      <c r="AV118" s="376"/>
    </row>
    <row r="119" spans="2:48">
      <c r="B119" s="176"/>
      <c r="C119" s="177"/>
      <c r="D119" s="178"/>
      <c r="E119" s="177"/>
      <c r="F119" s="190"/>
      <c r="G119" s="197"/>
      <c r="H119" s="196"/>
      <c r="I119" s="196"/>
      <c r="J119" s="196"/>
      <c r="K119" s="196"/>
      <c r="L119" s="405"/>
      <c r="M119" s="508"/>
      <c r="N119" s="174"/>
      <c r="O119" s="312"/>
      <c r="P119" s="376"/>
      <c r="Q119" s="403"/>
      <c r="R119" s="176"/>
      <c r="S119" s="177"/>
      <c r="T119" s="178"/>
      <c r="U119" s="177"/>
      <c r="V119" s="175"/>
      <c r="W119" s="197"/>
      <c r="X119" s="197"/>
      <c r="Y119" s="348"/>
      <c r="Z119" s="348"/>
      <c r="AA119" s="197"/>
      <c r="AB119" s="197"/>
      <c r="AC119" s="508"/>
      <c r="AD119" s="174"/>
      <c r="AE119" s="312"/>
      <c r="AF119" s="376"/>
      <c r="AG119" s="403"/>
      <c r="AH119" s="176"/>
      <c r="AI119" s="177"/>
      <c r="AJ119" s="178"/>
      <c r="AK119" s="177"/>
      <c r="AL119" s="175"/>
      <c r="AM119" s="197"/>
      <c r="AN119" s="197"/>
      <c r="AO119" s="348"/>
      <c r="AP119" s="348"/>
      <c r="AQ119" s="197"/>
      <c r="AR119" s="197"/>
      <c r="AS119" s="508"/>
      <c r="AT119" s="172"/>
      <c r="AU119" s="310"/>
      <c r="AV119" s="376"/>
    </row>
    <row r="120" spans="2:48">
      <c r="B120" s="176"/>
      <c r="C120" s="177"/>
      <c r="D120" s="178"/>
      <c r="E120" s="177"/>
      <c r="F120" s="190"/>
      <c r="G120" s="197"/>
      <c r="H120" s="196"/>
      <c r="I120" s="196"/>
      <c r="J120" s="196"/>
      <c r="K120" s="196"/>
      <c r="L120" s="405"/>
      <c r="M120" s="508"/>
      <c r="N120" s="174"/>
      <c r="O120" s="312"/>
      <c r="P120" s="376"/>
      <c r="Q120" s="403"/>
      <c r="R120" s="176"/>
      <c r="S120" s="177"/>
      <c r="T120" s="178"/>
      <c r="U120" s="177"/>
      <c r="V120" s="175"/>
      <c r="W120" s="197"/>
      <c r="X120" s="197"/>
      <c r="Y120" s="348"/>
      <c r="Z120" s="348"/>
      <c r="AA120" s="197"/>
      <c r="AB120" s="197"/>
      <c r="AC120" s="508"/>
      <c r="AD120" s="174"/>
      <c r="AE120" s="312"/>
      <c r="AF120" s="376"/>
      <c r="AG120" s="403"/>
      <c r="AH120" s="176"/>
      <c r="AI120" s="177"/>
      <c r="AJ120" s="178"/>
      <c r="AK120" s="177"/>
      <c r="AL120" s="175"/>
      <c r="AM120" s="197"/>
      <c r="AN120" s="197"/>
      <c r="AO120" s="348"/>
      <c r="AP120" s="348"/>
      <c r="AQ120" s="197"/>
      <c r="AR120" s="197"/>
      <c r="AS120" s="508"/>
      <c r="AT120" s="172"/>
      <c r="AU120" s="310"/>
      <c r="AV120" s="376"/>
    </row>
    <row r="121" spans="2:48">
      <c r="B121" s="176"/>
      <c r="C121" s="177"/>
      <c r="D121" s="178"/>
      <c r="E121" s="177"/>
      <c r="F121" s="190"/>
      <c r="G121" s="197"/>
      <c r="H121" s="196"/>
      <c r="I121" s="196"/>
      <c r="J121" s="196"/>
      <c r="K121" s="196"/>
      <c r="L121" s="405"/>
      <c r="M121" s="508"/>
      <c r="N121" s="174"/>
      <c r="O121" s="312"/>
      <c r="P121" s="376"/>
      <c r="Q121" s="403"/>
      <c r="R121" s="176"/>
      <c r="S121" s="177"/>
      <c r="T121" s="178"/>
      <c r="U121" s="177"/>
      <c r="V121" s="175"/>
      <c r="W121" s="197"/>
      <c r="X121" s="197"/>
      <c r="Y121" s="348"/>
      <c r="Z121" s="348"/>
      <c r="AA121" s="197"/>
      <c r="AB121" s="197"/>
      <c r="AC121" s="508"/>
      <c r="AD121" s="174"/>
      <c r="AE121" s="312"/>
      <c r="AF121" s="376"/>
      <c r="AG121" s="403"/>
      <c r="AH121" s="176"/>
      <c r="AI121" s="177"/>
      <c r="AJ121" s="178"/>
      <c r="AK121" s="177"/>
      <c r="AL121" s="175"/>
      <c r="AM121" s="197"/>
      <c r="AN121" s="197"/>
      <c r="AO121" s="348"/>
      <c r="AP121" s="348"/>
      <c r="AQ121" s="197"/>
      <c r="AR121" s="197"/>
      <c r="AS121" s="508"/>
      <c r="AT121" s="172"/>
      <c r="AU121" s="310"/>
      <c r="AV121" s="376"/>
    </row>
    <row r="122" spans="2:48">
      <c r="B122" s="176"/>
      <c r="C122" s="177"/>
      <c r="D122" s="178"/>
      <c r="E122" s="177"/>
      <c r="F122" s="190"/>
      <c r="G122" s="197"/>
      <c r="H122" s="196"/>
      <c r="I122" s="196"/>
      <c r="J122" s="196"/>
      <c r="K122" s="196"/>
      <c r="L122" s="405"/>
      <c r="M122" s="508"/>
      <c r="N122" s="174"/>
      <c r="O122" s="312"/>
      <c r="P122" s="376"/>
      <c r="Q122" s="403"/>
      <c r="R122" s="176"/>
      <c r="S122" s="177"/>
      <c r="T122" s="178"/>
      <c r="U122" s="177"/>
      <c r="V122" s="175"/>
      <c r="W122" s="197"/>
      <c r="X122" s="197"/>
      <c r="Y122" s="348"/>
      <c r="Z122" s="348"/>
      <c r="AA122" s="197"/>
      <c r="AB122" s="197"/>
      <c r="AC122" s="508"/>
      <c r="AD122" s="174"/>
      <c r="AE122" s="312"/>
      <c r="AF122" s="376"/>
      <c r="AG122" s="403"/>
      <c r="AH122" s="176"/>
      <c r="AI122" s="177"/>
      <c r="AJ122" s="178"/>
      <c r="AK122" s="177"/>
      <c r="AL122" s="175"/>
      <c r="AM122" s="197"/>
      <c r="AN122" s="197"/>
      <c r="AO122" s="348"/>
      <c r="AP122" s="348"/>
      <c r="AQ122" s="197"/>
      <c r="AR122" s="197"/>
      <c r="AS122" s="508"/>
      <c r="AT122" s="172"/>
      <c r="AU122" s="310"/>
      <c r="AV122" s="376"/>
    </row>
    <row r="123" spans="2:48">
      <c r="B123" s="176"/>
      <c r="C123" s="177"/>
      <c r="D123" s="178"/>
      <c r="E123" s="177"/>
      <c r="F123" s="190"/>
      <c r="G123" s="197"/>
      <c r="H123" s="196"/>
      <c r="I123" s="196"/>
      <c r="J123" s="196"/>
      <c r="K123" s="196"/>
      <c r="L123" s="405"/>
      <c r="M123" s="508"/>
      <c r="N123" s="174"/>
      <c r="O123" s="312"/>
      <c r="P123" s="376"/>
      <c r="Q123" s="403"/>
      <c r="R123" s="176"/>
      <c r="S123" s="177"/>
      <c r="T123" s="178"/>
      <c r="U123" s="177"/>
      <c r="V123" s="175"/>
      <c r="W123" s="197"/>
      <c r="X123" s="197"/>
      <c r="Y123" s="348"/>
      <c r="Z123" s="348"/>
      <c r="AA123" s="197"/>
      <c r="AB123" s="197"/>
      <c r="AC123" s="508"/>
      <c r="AD123" s="174"/>
      <c r="AE123" s="312"/>
      <c r="AF123" s="376"/>
      <c r="AG123" s="403"/>
      <c r="AH123" s="176"/>
      <c r="AI123" s="177"/>
      <c r="AJ123" s="178"/>
      <c r="AK123" s="177"/>
      <c r="AL123" s="175"/>
      <c r="AM123" s="197"/>
      <c r="AN123" s="197"/>
      <c r="AO123" s="348"/>
      <c r="AP123" s="348"/>
      <c r="AQ123" s="197"/>
      <c r="AR123" s="197"/>
      <c r="AS123" s="508"/>
      <c r="AT123" s="172"/>
      <c r="AU123" s="310"/>
      <c r="AV123" s="376"/>
    </row>
    <row r="124" spans="2:48">
      <c r="B124" s="176"/>
      <c r="C124" s="177"/>
      <c r="D124" s="178"/>
      <c r="E124" s="177"/>
      <c r="F124" s="190"/>
      <c r="G124" s="197"/>
      <c r="H124" s="196"/>
      <c r="I124" s="196"/>
      <c r="J124" s="196"/>
      <c r="K124" s="196"/>
      <c r="L124" s="405"/>
      <c r="M124" s="508"/>
      <c r="N124" s="174"/>
      <c r="O124" s="312"/>
      <c r="P124" s="376"/>
      <c r="Q124" s="403"/>
      <c r="R124" s="176"/>
      <c r="S124" s="177"/>
      <c r="T124" s="178"/>
      <c r="U124" s="177"/>
      <c r="V124" s="175"/>
      <c r="W124" s="197"/>
      <c r="X124" s="197"/>
      <c r="Y124" s="348"/>
      <c r="Z124" s="348"/>
      <c r="AA124" s="197"/>
      <c r="AB124" s="197"/>
      <c r="AC124" s="508"/>
      <c r="AD124" s="174"/>
      <c r="AE124" s="312"/>
      <c r="AF124" s="376"/>
      <c r="AG124" s="403"/>
      <c r="AH124" s="176"/>
      <c r="AI124" s="177"/>
      <c r="AJ124" s="178"/>
      <c r="AK124" s="177"/>
      <c r="AL124" s="175"/>
      <c r="AM124" s="197"/>
      <c r="AN124" s="197"/>
      <c r="AO124" s="348"/>
      <c r="AP124" s="348"/>
      <c r="AQ124" s="197"/>
      <c r="AR124" s="197"/>
      <c r="AS124" s="508"/>
      <c r="AT124" s="172"/>
      <c r="AU124" s="310"/>
      <c r="AV124" s="376"/>
    </row>
    <row r="125" spans="2:48">
      <c r="B125" s="176"/>
      <c r="C125" s="177"/>
      <c r="D125" s="178"/>
      <c r="E125" s="177"/>
      <c r="F125" s="190"/>
      <c r="G125" s="197"/>
      <c r="H125" s="196"/>
      <c r="I125" s="196"/>
      <c r="J125" s="196"/>
      <c r="K125" s="196"/>
      <c r="L125" s="405"/>
      <c r="M125" s="508"/>
      <c r="N125" s="174"/>
      <c r="O125" s="312"/>
      <c r="P125" s="376"/>
      <c r="Q125" s="403"/>
      <c r="R125" s="176"/>
      <c r="S125" s="177"/>
      <c r="T125" s="178"/>
      <c r="U125" s="177"/>
      <c r="V125" s="175"/>
      <c r="W125" s="197"/>
      <c r="X125" s="197"/>
      <c r="Y125" s="348"/>
      <c r="Z125" s="348"/>
      <c r="AA125" s="197"/>
      <c r="AB125" s="197"/>
      <c r="AC125" s="508"/>
      <c r="AD125" s="174"/>
      <c r="AE125" s="312"/>
      <c r="AF125" s="376"/>
      <c r="AG125" s="403"/>
      <c r="AH125" s="176"/>
      <c r="AI125" s="177"/>
      <c r="AJ125" s="178"/>
      <c r="AK125" s="177"/>
      <c r="AL125" s="175"/>
      <c r="AM125" s="197"/>
      <c r="AN125" s="197"/>
      <c r="AO125" s="348"/>
      <c r="AP125" s="348"/>
      <c r="AQ125" s="197"/>
      <c r="AR125" s="197"/>
      <c r="AS125" s="508"/>
      <c r="AT125" s="172"/>
      <c r="AU125" s="310"/>
      <c r="AV125" s="376"/>
    </row>
    <row r="126" spans="2:48">
      <c r="B126" s="176"/>
      <c r="C126" s="177"/>
      <c r="D126" s="178"/>
      <c r="E126" s="177"/>
      <c r="F126" s="190"/>
      <c r="G126" s="197"/>
      <c r="H126" s="196"/>
      <c r="I126" s="196"/>
      <c r="J126" s="196"/>
      <c r="K126" s="196"/>
      <c r="L126" s="405"/>
      <c r="M126" s="508"/>
      <c r="N126" s="174"/>
      <c r="O126" s="312"/>
      <c r="P126" s="376"/>
      <c r="Q126" s="403"/>
      <c r="R126" s="176"/>
      <c r="S126" s="177"/>
      <c r="T126" s="178"/>
      <c r="U126" s="177"/>
      <c r="V126" s="175"/>
      <c r="W126" s="197"/>
      <c r="X126" s="197"/>
      <c r="Y126" s="348"/>
      <c r="Z126" s="348"/>
      <c r="AA126" s="197"/>
      <c r="AB126" s="197"/>
      <c r="AC126" s="508"/>
      <c r="AD126" s="174"/>
      <c r="AE126" s="312"/>
      <c r="AF126" s="376"/>
      <c r="AG126" s="403"/>
      <c r="AH126" s="176"/>
      <c r="AI126" s="177"/>
      <c r="AJ126" s="178"/>
      <c r="AK126" s="177"/>
      <c r="AL126" s="175"/>
      <c r="AM126" s="197"/>
      <c r="AN126" s="197"/>
      <c r="AO126" s="348"/>
      <c r="AP126" s="348"/>
      <c r="AQ126" s="197"/>
      <c r="AR126" s="197"/>
      <c r="AS126" s="508"/>
      <c r="AT126" s="172"/>
      <c r="AU126" s="310"/>
      <c r="AV126" s="376"/>
    </row>
    <row r="127" spans="2:48">
      <c r="B127" s="176"/>
      <c r="C127" s="177"/>
      <c r="D127" s="178"/>
      <c r="E127" s="177"/>
      <c r="F127" s="190"/>
      <c r="G127" s="197"/>
      <c r="H127" s="196"/>
      <c r="I127" s="196"/>
      <c r="J127" s="196"/>
      <c r="K127" s="196"/>
      <c r="L127" s="405"/>
      <c r="M127" s="508"/>
      <c r="N127" s="174"/>
      <c r="O127" s="312"/>
      <c r="P127" s="376"/>
      <c r="Q127" s="403"/>
      <c r="R127" s="176"/>
      <c r="S127" s="177"/>
      <c r="T127" s="178"/>
      <c r="U127" s="177"/>
      <c r="V127" s="175"/>
      <c r="W127" s="197"/>
      <c r="X127" s="197"/>
      <c r="Y127" s="348"/>
      <c r="Z127" s="348"/>
      <c r="AA127" s="197"/>
      <c r="AB127" s="197"/>
      <c r="AC127" s="508"/>
      <c r="AD127" s="174"/>
      <c r="AE127" s="312"/>
      <c r="AF127" s="376"/>
      <c r="AG127" s="403"/>
      <c r="AH127" s="176"/>
      <c r="AI127" s="177"/>
      <c r="AJ127" s="178"/>
      <c r="AK127" s="177"/>
      <c r="AL127" s="175"/>
      <c r="AM127" s="197"/>
      <c r="AN127" s="197"/>
      <c r="AO127" s="348"/>
      <c r="AP127" s="348"/>
      <c r="AQ127" s="197"/>
      <c r="AR127" s="197"/>
      <c r="AS127" s="508"/>
      <c r="AT127" s="172"/>
      <c r="AU127" s="310"/>
      <c r="AV127" s="376"/>
    </row>
    <row r="128" spans="2:48">
      <c r="B128" s="176"/>
      <c r="C128" s="177"/>
      <c r="D128" s="178"/>
      <c r="E128" s="177"/>
      <c r="F128" s="190"/>
      <c r="G128" s="197"/>
      <c r="H128" s="196"/>
      <c r="I128" s="196"/>
      <c r="J128" s="196"/>
      <c r="K128" s="196"/>
      <c r="L128" s="405"/>
      <c r="M128" s="508"/>
      <c r="N128" s="174"/>
      <c r="O128" s="312"/>
      <c r="P128" s="376"/>
      <c r="Q128" s="403"/>
      <c r="R128" s="176"/>
      <c r="S128" s="177"/>
      <c r="T128" s="178"/>
      <c r="U128" s="177"/>
      <c r="V128" s="175"/>
      <c r="W128" s="197"/>
      <c r="X128" s="197"/>
      <c r="Y128" s="348"/>
      <c r="Z128" s="348"/>
      <c r="AA128" s="197"/>
      <c r="AB128" s="197"/>
      <c r="AC128" s="508"/>
      <c r="AD128" s="174"/>
      <c r="AE128" s="312"/>
      <c r="AF128" s="376"/>
      <c r="AG128" s="403"/>
      <c r="AH128" s="176"/>
      <c r="AI128" s="177"/>
      <c r="AJ128" s="178"/>
      <c r="AK128" s="177"/>
      <c r="AL128" s="175"/>
      <c r="AM128" s="197"/>
      <c r="AN128" s="197"/>
      <c r="AO128" s="348"/>
      <c r="AP128" s="348"/>
      <c r="AQ128" s="197"/>
      <c r="AR128" s="197"/>
      <c r="AS128" s="508"/>
      <c r="AT128" s="172"/>
      <c r="AU128" s="310"/>
      <c r="AV128" s="376"/>
    </row>
    <row r="129" spans="2:48">
      <c r="B129" s="176"/>
      <c r="C129" s="177"/>
      <c r="D129" s="178"/>
      <c r="E129" s="177"/>
      <c r="F129" s="190"/>
      <c r="G129" s="197"/>
      <c r="H129" s="196"/>
      <c r="I129" s="196"/>
      <c r="J129" s="196"/>
      <c r="K129" s="196"/>
      <c r="L129" s="405"/>
      <c r="M129" s="508"/>
      <c r="N129" s="174"/>
      <c r="O129" s="312"/>
      <c r="P129" s="376"/>
      <c r="Q129" s="403"/>
      <c r="R129" s="176"/>
      <c r="S129" s="177"/>
      <c r="T129" s="178"/>
      <c r="U129" s="177"/>
      <c r="V129" s="175"/>
      <c r="W129" s="197"/>
      <c r="X129" s="197"/>
      <c r="Y129" s="348"/>
      <c r="Z129" s="348"/>
      <c r="AA129" s="197"/>
      <c r="AB129" s="197"/>
      <c r="AC129" s="508"/>
      <c r="AD129" s="174"/>
      <c r="AE129" s="312"/>
      <c r="AF129" s="376"/>
      <c r="AG129" s="403"/>
      <c r="AH129" s="176"/>
      <c r="AI129" s="177"/>
      <c r="AJ129" s="178"/>
      <c r="AK129" s="177"/>
      <c r="AL129" s="175"/>
      <c r="AM129" s="197"/>
      <c r="AN129" s="197"/>
      <c r="AO129" s="348"/>
      <c r="AP129" s="348"/>
      <c r="AQ129" s="197"/>
      <c r="AR129" s="197"/>
      <c r="AS129" s="508"/>
      <c r="AT129" s="172"/>
      <c r="AU129" s="310"/>
      <c r="AV129" s="376"/>
    </row>
    <row r="130" spans="2:48">
      <c r="B130" s="176"/>
      <c r="C130" s="177"/>
      <c r="D130" s="178"/>
      <c r="E130" s="177"/>
      <c r="F130" s="190"/>
      <c r="G130" s="197"/>
      <c r="H130" s="196"/>
      <c r="I130" s="196"/>
      <c r="J130" s="196"/>
      <c r="K130" s="196"/>
      <c r="L130" s="405"/>
      <c r="M130" s="508"/>
      <c r="N130" s="174"/>
      <c r="O130" s="312"/>
      <c r="P130" s="376"/>
      <c r="Q130" s="403"/>
      <c r="R130" s="176"/>
      <c r="S130" s="177"/>
      <c r="T130" s="178"/>
      <c r="U130" s="177"/>
      <c r="V130" s="175"/>
      <c r="W130" s="197"/>
      <c r="X130" s="197"/>
      <c r="Y130" s="348"/>
      <c r="Z130" s="348"/>
      <c r="AA130" s="197"/>
      <c r="AB130" s="197"/>
      <c r="AC130" s="508"/>
      <c r="AD130" s="174"/>
      <c r="AE130" s="312"/>
      <c r="AF130" s="376"/>
      <c r="AG130" s="403"/>
      <c r="AH130" s="176"/>
      <c r="AI130" s="177"/>
      <c r="AJ130" s="178"/>
      <c r="AK130" s="177"/>
      <c r="AL130" s="175"/>
      <c r="AM130" s="197"/>
      <c r="AN130" s="197"/>
      <c r="AO130" s="348"/>
      <c r="AP130" s="348"/>
      <c r="AQ130" s="197"/>
      <c r="AR130" s="197"/>
      <c r="AS130" s="508"/>
      <c r="AT130" s="172"/>
      <c r="AU130" s="310"/>
      <c r="AV130" s="376"/>
    </row>
    <row r="131" spans="2:48">
      <c r="B131" s="176"/>
      <c r="C131" s="177"/>
      <c r="D131" s="178"/>
      <c r="E131" s="177"/>
      <c r="F131" s="190"/>
      <c r="G131" s="197"/>
      <c r="H131" s="196"/>
      <c r="I131" s="196"/>
      <c r="J131" s="196"/>
      <c r="K131" s="196"/>
      <c r="L131" s="405"/>
      <c r="M131" s="508"/>
      <c r="N131" s="174"/>
      <c r="O131" s="312"/>
      <c r="P131" s="376"/>
      <c r="Q131" s="403"/>
      <c r="R131" s="176"/>
      <c r="S131" s="177"/>
      <c r="T131" s="178"/>
      <c r="U131" s="177"/>
      <c r="V131" s="175"/>
      <c r="W131" s="197"/>
      <c r="X131" s="197"/>
      <c r="Y131" s="348"/>
      <c r="Z131" s="348"/>
      <c r="AA131" s="197"/>
      <c r="AB131" s="197"/>
      <c r="AC131" s="508"/>
      <c r="AD131" s="174"/>
      <c r="AE131" s="312"/>
      <c r="AF131" s="376"/>
      <c r="AG131" s="403"/>
      <c r="AH131" s="176"/>
      <c r="AI131" s="177"/>
      <c r="AJ131" s="178"/>
      <c r="AK131" s="177"/>
      <c r="AL131" s="175"/>
      <c r="AM131" s="197"/>
      <c r="AN131" s="197"/>
      <c r="AO131" s="348"/>
      <c r="AP131" s="348"/>
      <c r="AQ131" s="197"/>
      <c r="AR131" s="197"/>
      <c r="AS131" s="508"/>
      <c r="AT131" s="172"/>
      <c r="AU131" s="310"/>
      <c r="AV131" s="376"/>
    </row>
    <row r="132" spans="2:48">
      <c r="B132" s="176"/>
      <c r="C132" s="177"/>
      <c r="D132" s="178"/>
      <c r="E132" s="177"/>
      <c r="F132" s="190"/>
      <c r="G132" s="197"/>
      <c r="H132" s="196"/>
      <c r="I132" s="196"/>
      <c r="J132" s="196"/>
      <c r="K132" s="196"/>
      <c r="L132" s="405"/>
      <c r="M132" s="508"/>
      <c r="N132" s="174"/>
      <c r="O132" s="312"/>
      <c r="P132" s="376"/>
      <c r="Q132" s="403"/>
      <c r="R132" s="176"/>
      <c r="S132" s="177"/>
      <c r="T132" s="178"/>
      <c r="U132" s="177"/>
      <c r="V132" s="175"/>
      <c r="W132" s="197"/>
      <c r="X132" s="197"/>
      <c r="Y132" s="348"/>
      <c r="Z132" s="348"/>
      <c r="AA132" s="197"/>
      <c r="AB132" s="197"/>
      <c r="AC132" s="508"/>
      <c r="AD132" s="174"/>
      <c r="AE132" s="312"/>
      <c r="AF132" s="376"/>
      <c r="AG132" s="403"/>
      <c r="AH132" s="176"/>
      <c r="AI132" s="177"/>
      <c r="AJ132" s="178"/>
      <c r="AK132" s="177"/>
      <c r="AL132" s="175"/>
      <c r="AM132" s="197"/>
      <c r="AN132" s="197"/>
      <c r="AO132" s="348"/>
      <c r="AP132" s="348"/>
      <c r="AQ132" s="197"/>
      <c r="AR132" s="197"/>
      <c r="AS132" s="508"/>
      <c r="AT132" s="172"/>
      <c r="AU132" s="310"/>
      <c r="AV132" s="376"/>
    </row>
    <row r="133" spans="2:48">
      <c r="B133" s="176"/>
      <c r="C133" s="177"/>
      <c r="D133" s="178"/>
      <c r="E133" s="177"/>
      <c r="F133" s="190"/>
      <c r="G133" s="197"/>
      <c r="H133" s="196"/>
      <c r="I133" s="196"/>
      <c r="J133" s="196"/>
      <c r="K133" s="196"/>
      <c r="L133" s="405"/>
      <c r="M133" s="508"/>
      <c r="N133" s="174"/>
      <c r="O133" s="312"/>
      <c r="P133" s="376"/>
      <c r="Q133" s="403"/>
      <c r="R133" s="176"/>
      <c r="S133" s="177"/>
      <c r="T133" s="178"/>
      <c r="U133" s="177"/>
      <c r="V133" s="175"/>
      <c r="W133" s="197"/>
      <c r="X133" s="197"/>
      <c r="Y133" s="348"/>
      <c r="Z133" s="348"/>
      <c r="AA133" s="197"/>
      <c r="AB133" s="197"/>
      <c r="AC133" s="508"/>
      <c r="AD133" s="174"/>
      <c r="AE133" s="312"/>
      <c r="AF133" s="376"/>
      <c r="AG133" s="403"/>
      <c r="AH133" s="176"/>
      <c r="AI133" s="177"/>
      <c r="AJ133" s="178"/>
      <c r="AK133" s="177"/>
      <c r="AL133" s="175"/>
      <c r="AM133" s="197"/>
      <c r="AN133" s="197"/>
      <c r="AO133" s="348"/>
      <c r="AP133" s="348"/>
      <c r="AQ133" s="197"/>
      <c r="AR133" s="197"/>
      <c r="AS133" s="508"/>
      <c r="AT133" s="172"/>
      <c r="AU133" s="310"/>
      <c r="AV133" s="376"/>
    </row>
    <row r="134" spans="2:48">
      <c r="B134" s="176"/>
      <c r="C134" s="177"/>
      <c r="D134" s="178"/>
      <c r="E134" s="177"/>
      <c r="F134" s="190"/>
      <c r="G134" s="197"/>
      <c r="H134" s="196"/>
      <c r="I134" s="196"/>
      <c r="J134" s="196"/>
      <c r="K134" s="196"/>
      <c r="L134" s="405"/>
      <c r="M134" s="508"/>
      <c r="N134" s="174"/>
      <c r="O134" s="312"/>
      <c r="P134" s="376"/>
      <c r="Q134" s="403"/>
      <c r="R134" s="176"/>
      <c r="S134" s="177"/>
      <c r="T134" s="178"/>
      <c r="U134" s="177"/>
      <c r="V134" s="175"/>
      <c r="W134" s="197"/>
      <c r="X134" s="197"/>
      <c r="Y134" s="348"/>
      <c r="Z134" s="348"/>
      <c r="AA134" s="197"/>
      <c r="AB134" s="197"/>
      <c r="AC134" s="508"/>
      <c r="AD134" s="174"/>
      <c r="AE134" s="312"/>
      <c r="AF134" s="376"/>
      <c r="AG134" s="403"/>
      <c r="AH134" s="176"/>
      <c r="AI134" s="177"/>
      <c r="AJ134" s="178"/>
      <c r="AK134" s="177"/>
      <c r="AL134" s="175"/>
      <c r="AM134" s="197"/>
      <c r="AN134" s="197"/>
      <c r="AO134" s="348"/>
      <c r="AP134" s="348"/>
      <c r="AQ134" s="197"/>
      <c r="AR134" s="197"/>
      <c r="AS134" s="508"/>
      <c r="AT134" s="172"/>
      <c r="AU134" s="310"/>
      <c r="AV134" s="376"/>
    </row>
    <row r="135" spans="2:48">
      <c r="B135" s="176"/>
      <c r="C135" s="177"/>
      <c r="D135" s="178"/>
      <c r="E135" s="177"/>
      <c r="F135" s="190"/>
      <c r="G135" s="197"/>
      <c r="H135" s="196"/>
      <c r="I135" s="196"/>
      <c r="J135" s="196"/>
      <c r="K135" s="196"/>
      <c r="L135" s="405"/>
      <c r="M135" s="508"/>
      <c r="N135" s="174"/>
      <c r="O135" s="312"/>
      <c r="P135" s="376"/>
      <c r="Q135" s="403"/>
      <c r="R135" s="176"/>
      <c r="S135" s="177"/>
      <c r="T135" s="178"/>
      <c r="U135" s="177"/>
      <c r="V135" s="175"/>
      <c r="W135" s="197"/>
      <c r="X135" s="197"/>
      <c r="Y135" s="348"/>
      <c r="Z135" s="348"/>
      <c r="AA135" s="197"/>
      <c r="AB135" s="197"/>
      <c r="AC135" s="508"/>
      <c r="AD135" s="174"/>
      <c r="AE135" s="312"/>
      <c r="AF135" s="376"/>
      <c r="AG135" s="403"/>
      <c r="AH135" s="176"/>
      <c r="AI135" s="177"/>
      <c r="AJ135" s="178"/>
      <c r="AK135" s="177"/>
      <c r="AL135" s="175"/>
      <c r="AM135" s="197"/>
      <c r="AN135" s="197"/>
      <c r="AO135" s="348"/>
      <c r="AP135" s="348"/>
      <c r="AQ135" s="197"/>
      <c r="AR135" s="197"/>
      <c r="AS135" s="508"/>
      <c r="AT135" s="172"/>
      <c r="AU135" s="310"/>
      <c r="AV135" s="376"/>
    </row>
    <row r="136" spans="2:48">
      <c r="B136" s="176"/>
      <c r="C136" s="177"/>
      <c r="D136" s="178"/>
      <c r="E136" s="177"/>
      <c r="F136" s="190"/>
      <c r="G136" s="197"/>
      <c r="H136" s="196"/>
      <c r="I136" s="196"/>
      <c r="J136" s="196"/>
      <c r="K136" s="196"/>
      <c r="L136" s="405"/>
      <c r="M136" s="508"/>
      <c r="N136" s="174"/>
      <c r="O136" s="312"/>
      <c r="P136" s="376"/>
      <c r="Q136" s="403"/>
      <c r="R136" s="176"/>
      <c r="S136" s="177"/>
      <c r="T136" s="178"/>
      <c r="U136" s="177"/>
      <c r="V136" s="175"/>
      <c r="W136" s="197"/>
      <c r="X136" s="197"/>
      <c r="Y136" s="348"/>
      <c r="Z136" s="348"/>
      <c r="AA136" s="197"/>
      <c r="AB136" s="197"/>
      <c r="AC136" s="508"/>
      <c r="AD136" s="174"/>
      <c r="AE136" s="312"/>
      <c r="AF136" s="376"/>
      <c r="AG136" s="403"/>
      <c r="AH136" s="176"/>
      <c r="AI136" s="177"/>
      <c r="AJ136" s="178"/>
      <c r="AK136" s="177"/>
      <c r="AL136" s="175"/>
      <c r="AM136" s="197"/>
      <c r="AN136" s="197"/>
      <c r="AO136" s="348"/>
      <c r="AP136" s="348"/>
      <c r="AQ136" s="197"/>
      <c r="AR136" s="197"/>
      <c r="AS136" s="508"/>
      <c r="AT136" s="172"/>
      <c r="AU136" s="310"/>
      <c r="AV136" s="376"/>
    </row>
    <row r="137" spans="2:48">
      <c r="B137" s="176"/>
      <c r="C137" s="177"/>
      <c r="D137" s="178"/>
      <c r="E137" s="177"/>
      <c r="F137" s="190"/>
      <c r="G137" s="197"/>
      <c r="H137" s="196"/>
      <c r="I137" s="196"/>
      <c r="J137" s="196"/>
      <c r="K137" s="196"/>
      <c r="L137" s="405"/>
      <c r="M137" s="508"/>
      <c r="N137" s="174"/>
      <c r="O137" s="312"/>
      <c r="P137" s="376"/>
      <c r="Q137" s="403"/>
      <c r="R137" s="176"/>
      <c r="S137" s="177"/>
      <c r="T137" s="178"/>
      <c r="U137" s="177"/>
      <c r="V137" s="175"/>
      <c r="W137" s="197"/>
      <c r="X137" s="197"/>
      <c r="Y137" s="348"/>
      <c r="Z137" s="348"/>
      <c r="AA137" s="197"/>
      <c r="AB137" s="197"/>
      <c r="AC137" s="508"/>
      <c r="AD137" s="174"/>
      <c r="AE137" s="312"/>
      <c r="AF137" s="376"/>
      <c r="AG137" s="403"/>
      <c r="AH137" s="176"/>
      <c r="AI137" s="177"/>
      <c r="AJ137" s="178"/>
      <c r="AK137" s="177"/>
      <c r="AL137" s="175"/>
      <c r="AM137" s="197"/>
      <c r="AN137" s="197"/>
      <c r="AO137" s="348"/>
      <c r="AP137" s="348"/>
      <c r="AQ137" s="197"/>
      <c r="AR137" s="197"/>
      <c r="AS137" s="508"/>
      <c r="AT137" s="172"/>
      <c r="AU137" s="310"/>
      <c r="AV137" s="376"/>
    </row>
    <row r="138" spans="2:48">
      <c r="B138" s="176"/>
      <c r="C138" s="177"/>
      <c r="D138" s="178"/>
      <c r="E138" s="177"/>
      <c r="F138" s="190"/>
      <c r="G138" s="197"/>
      <c r="H138" s="196"/>
      <c r="I138" s="196"/>
      <c r="J138" s="196"/>
      <c r="K138" s="196"/>
      <c r="L138" s="405"/>
      <c r="M138" s="508"/>
      <c r="N138" s="174"/>
      <c r="O138" s="312"/>
      <c r="P138" s="376"/>
      <c r="Q138" s="403"/>
      <c r="R138" s="176"/>
      <c r="S138" s="177"/>
      <c r="T138" s="178"/>
      <c r="U138" s="177"/>
      <c r="V138" s="175"/>
      <c r="W138" s="197"/>
      <c r="X138" s="197"/>
      <c r="Y138" s="348"/>
      <c r="Z138" s="348"/>
      <c r="AA138" s="197"/>
      <c r="AB138" s="197"/>
      <c r="AC138" s="508"/>
      <c r="AD138" s="174"/>
      <c r="AE138" s="312"/>
      <c r="AF138" s="376"/>
      <c r="AG138" s="403"/>
      <c r="AH138" s="176"/>
      <c r="AI138" s="177"/>
      <c r="AJ138" s="178"/>
      <c r="AK138" s="177"/>
      <c r="AL138" s="175"/>
      <c r="AM138" s="197"/>
      <c r="AN138" s="197"/>
      <c r="AO138" s="348"/>
      <c r="AP138" s="348"/>
      <c r="AQ138" s="197"/>
      <c r="AR138" s="197"/>
      <c r="AS138" s="508"/>
      <c r="AT138" s="172"/>
      <c r="AU138" s="310"/>
      <c r="AV138" s="376"/>
    </row>
    <row r="139" spans="2:48">
      <c r="B139" s="176"/>
      <c r="C139" s="177"/>
      <c r="D139" s="178"/>
      <c r="E139" s="177"/>
      <c r="F139" s="190"/>
      <c r="G139" s="197"/>
      <c r="H139" s="196"/>
      <c r="I139" s="196"/>
      <c r="J139" s="196"/>
      <c r="K139" s="196"/>
      <c r="L139" s="405"/>
      <c r="M139" s="508"/>
      <c r="N139" s="174"/>
      <c r="O139" s="312"/>
      <c r="P139" s="376"/>
      <c r="Q139" s="403"/>
      <c r="R139" s="176"/>
      <c r="S139" s="177"/>
      <c r="T139" s="178"/>
      <c r="U139" s="177"/>
      <c r="V139" s="175"/>
      <c r="W139" s="197"/>
      <c r="X139" s="197"/>
      <c r="Y139" s="348"/>
      <c r="Z139" s="348"/>
      <c r="AA139" s="197"/>
      <c r="AB139" s="197"/>
      <c r="AC139" s="508"/>
      <c r="AD139" s="174"/>
      <c r="AE139" s="312"/>
      <c r="AF139" s="376"/>
      <c r="AG139" s="403"/>
      <c r="AH139" s="176"/>
      <c r="AI139" s="177"/>
      <c r="AJ139" s="178"/>
      <c r="AK139" s="177"/>
      <c r="AL139" s="175"/>
      <c r="AM139" s="197"/>
      <c r="AN139" s="197"/>
      <c r="AO139" s="348"/>
      <c r="AP139" s="348"/>
      <c r="AQ139" s="197"/>
      <c r="AR139" s="197"/>
      <c r="AS139" s="508"/>
      <c r="AT139" s="172"/>
      <c r="AU139" s="310"/>
      <c r="AV139" s="376"/>
    </row>
    <row r="140" spans="2:48">
      <c r="B140" s="176"/>
      <c r="C140" s="177"/>
      <c r="D140" s="178"/>
      <c r="E140" s="177"/>
      <c r="F140" s="190"/>
      <c r="G140" s="197"/>
      <c r="H140" s="196"/>
      <c r="I140" s="196"/>
      <c r="J140" s="196"/>
      <c r="K140" s="196"/>
      <c r="L140" s="405"/>
      <c r="M140" s="508"/>
      <c r="N140" s="174"/>
      <c r="O140" s="312"/>
      <c r="P140" s="376"/>
      <c r="Q140" s="403"/>
      <c r="R140" s="176"/>
      <c r="S140" s="177"/>
      <c r="T140" s="178"/>
      <c r="U140" s="177"/>
      <c r="V140" s="175"/>
      <c r="W140" s="197"/>
      <c r="X140" s="197"/>
      <c r="Y140" s="348"/>
      <c r="Z140" s="348"/>
      <c r="AA140" s="197"/>
      <c r="AB140" s="197"/>
      <c r="AC140" s="508"/>
      <c r="AD140" s="174"/>
      <c r="AE140" s="312"/>
      <c r="AF140" s="376"/>
      <c r="AG140" s="403"/>
      <c r="AH140" s="176"/>
      <c r="AI140" s="177"/>
      <c r="AJ140" s="178"/>
      <c r="AK140" s="177"/>
      <c r="AL140" s="175"/>
      <c r="AM140" s="197"/>
      <c r="AN140" s="197"/>
      <c r="AO140" s="348"/>
      <c r="AP140" s="348"/>
      <c r="AQ140" s="197"/>
      <c r="AR140" s="197"/>
      <c r="AS140" s="508"/>
      <c r="AT140" s="172"/>
      <c r="AU140" s="310"/>
      <c r="AV140" s="376"/>
    </row>
    <row r="141" spans="2:48">
      <c r="B141" s="176"/>
      <c r="C141" s="177"/>
      <c r="D141" s="178"/>
      <c r="E141" s="177"/>
      <c r="F141" s="190"/>
      <c r="G141" s="197"/>
      <c r="H141" s="196"/>
      <c r="I141" s="196"/>
      <c r="J141" s="196"/>
      <c r="K141" s="196"/>
      <c r="L141" s="405"/>
      <c r="M141" s="508"/>
      <c r="N141" s="174"/>
      <c r="O141" s="312"/>
      <c r="P141" s="376"/>
      <c r="Q141" s="403"/>
      <c r="R141" s="176"/>
      <c r="S141" s="177"/>
      <c r="T141" s="178"/>
      <c r="U141" s="177"/>
      <c r="V141" s="175"/>
      <c r="W141" s="197"/>
      <c r="X141" s="197"/>
      <c r="Y141" s="348"/>
      <c r="Z141" s="348"/>
      <c r="AA141" s="197"/>
      <c r="AB141" s="197"/>
      <c r="AC141" s="508"/>
      <c r="AD141" s="174"/>
      <c r="AE141" s="312"/>
      <c r="AF141" s="376"/>
      <c r="AG141" s="403"/>
      <c r="AH141" s="176"/>
      <c r="AI141" s="177"/>
      <c r="AJ141" s="178"/>
      <c r="AK141" s="177"/>
      <c r="AL141" s="175"/>
      <c r="AM141" s="197"/>
      <c r="AN141" s="197"/>
      <c r="AO141" s="348"/>
      <c r="AP141" s="348"/>
      <c r="AQ141" s="197"/>
      <c r="AR141" s="197"/>
      <c r="AS141" s="508"/>
      <c r="AT141" s="172"/>
      <c r="AU141" s="310"/>
      <c r="AV141" s="376"/>
    </row>
    <row r="142" spans="2:48">
      <c r="B142" s="176"/>
      <c r="C142" s="177"/>
      <c r="D142" s="178"/>
      <c r="E142" s="177"/>
      <c r="F142" s="190"/>
      <c r="G142" s="197"/>
      <c r="H142" s="196"/>
      <c r="I142" s="196"/>
      <c r="J142" s="196"/>
      <c r="K142" s="196"/>
      <c r="L142" s="405"/>
      <c r="M142" s="508"/>
      <c r="N142" s="174"/>
      <c r="O142" s="312"/>
      <c r="P142" s="376"/>
      <c r="Q142" s="403"/>
      <c r="R142" s="176"/>
      <c r="S142" s="177"/>
      <c r="T142" s="178"/>
      <c r="U142" s="177"/>
      <c r="V142" s="175"/>
      <c r="W142" s="197"/>
      <c r="X142" s="197"/>
      <c r="Y142" s="348"/>
      <c r="Z142" s="348"/>
      <c r="AA142" s="197"/>
      <c r="AB142" s="197"/>
      <c r="AC142" s="508"/>
      <c r="AD142" s="174"/>
      <c r="AE142" s="312"/>
      <c r="AF142" s="376"/>
      <c r="AG142" s="403"/>
      <c r="AH142" s="176"/>
      <c r="AI142" s="177"/>
      <c r="AJ142" s="178"/>
      <c r="AK142" s="177"/>
      <c r="AL142" s="175"/>
      <c r="AM142" s="197"/>
      <c r="AN142" s="197"/>
      <c r="AO142" s="348"/>
      <c r="AP142" s="348"/>
      <c r="AQ142" s="197"/>
      <c r="AR142" s="197"/>
      <c r="AS142" s="508"/>
      <c r="AT142" s="172"/>
      <c r="AU142" s="310"/>
      <c r="AV142" s="376"/>
    </row>
    <row r="143" spans="2:48">
      <c r="B143" s="176"/>
      <c r="C143" s="177"/>
      <c r="D143" s="178"/>
      <c r="E143" s="177"/>
      <c r="F143" s="190"/>
      <c r="G143" s="197"/>
      <c r="H143" s="196"/>
      <c r="I143" s="196"/>
      <c r="J143" s="196"/>
      <c r="K143" s="196"/>
      <c r="L143" s="405"/>
      <c r="M143" s="508"/>
      <c r="N143" s="174"/>
      <c r="O143" s="312"/>
      <c r="P143" s="376"/>
      <c r="Q143" s="403"/>
      <c r="R143" s="176"/>
      <c r="S143" s="177"/>
      <c r="T143" s="178"/>
      <c r="U143" s="177"/>
      <c r="V143" s="175"/>
      <c r="W143" s="197"/>
      <c r="X143" s="197"/>
      <c r="Y143" s="348"/>
      <c r="Z143" s="348"/>
      <c r="AA143" s="197"/>
      <c r="AB143" s="197"/>
      <c r="AC143" s="508"/>
      <c r="AD143" s="174"/>
      <c r="AE143" s="312"/>
      <c r="AF143" s="376"/>
      <c r="AG143" s="403"/>
      <c r="AH143" s="176"/>
      <c r="AI143" s="177"/>
      <c r="AJ143" s="178"/>
      <c r="AK143" s="177"/>
      <c r="AL143" s="175"/>
      <c r="AM143" s="197"/>
      <c r="AN143" s="197"/>
      <c r="AO143" s="348"/>
      <c r="AP143" s="348"/>
      <c r="AQ143" s="197"/>
      <c r="AR143" s="197"/>
      <c r="AS143" s="508"/>
      <c r="AT143" s="172"/>
      <c r="AU143" s="310"/>
      <c r="AV143" s="376"/>
    </row>
    <row r="144" spans="2:48">
      <c r="B144" s="176"/>
      <c r="C144" s="177"/>
      <c r="D144" s="178"/>
      <c r="E144" s="177"/>
      <c r="F144" s="190"/>
      <c r="G144" s="197"/>
      <c r="H144" s="196"/>
      <c r="I144" s="196"/>
      <c r="J144" s="196"/>
      <c r="K144" s="196"/>
      <c r="L144" s="405"/>
      <c r="M144" s="508"/>
      <c r="N144" s="174"/>
      <c r="O144" s="312"/>
      <c r="P144" s="376"/>
      <c r="Q144" s="403"/>
      <c r="R144" s="176"/>
      <c r="S144" s="177"/>
      <c r="T144" s="178"/>
      <c r="U144" s="177"/>
      <c r="V144" s="175"/>
      <c r="W144" s="197"/>
      <c r="X144" s="197"/>
      <c r="Y144" s="348"/>
      <c r="Z144" s="348"/>
      <c r="AA144" s="197"/>
      <c r="AB144" s="197"/>
      <c r="AC144" s="508"/>
      <c r="AD144" s="174"/>
      <c r="AE144" s="312"/>
      <c r="AF144" s="376"/>
      <c r="AG144" s="403"/>
      <c r="AH144" s="176"/>
      <c r="AI144" s="177"/>
      <c r="AJ144" s="178"/>
      <c r="AK144" s="177"/>
      <c r="AL144" s="175"/>
      <c r="AM144" s="197"/>
      <c r="AN144" s="197"/>
      <c r="AO144" s="348"/>
      <c r="AP144" s="348"/>
      <c r="AQ144" s="197"/>
      <c r="AR144" s="197"/>
      <c r="AS144" s="508"/>
      <c r="AT144" s="172"/>
      <c r="AU144" s="310"/>
      <c r="AV144" s="376"/>
    </row>
    <row r="145" spans="1:48">
      <c r="B145" s="176"/>
      <c r="C145" s="177"/>
      <c r="D145" s="178"/>
      <c r="E145" s="177"/>
      <c r="F145" s="190"/>
      <c r="G145" s="197"/>
      <c r="H145" s="196"/>
      <c r="I145" s="196"/>
      <c r="J145" s="196"/>
      <c r="K145" s="196"/>
      <c r="L145" s="405"/>
      <c r="M145" s="508"/>
      <c r="N145" s="174"/>
      <c r="O145" s="312"/>
      <c r="P145" s="376"/>
      <c r="Q145" s="403"/>
      <c r="R145" s="176"/>
      <c r="S145" s="177"/>
      <c r="T145" s="178"/>
      <c r="U145" s="177"/>
      <c r="V145" s="175"/>
      <c r="W145" s="197"/>
      <c r="X145" s="197"/>
      <c r="Y145" s="348"/>
      <c r="Z145" s="348"/>
      <c r="AA145" s="197"/>
      <c r="AB145" s="197"/>
      <c r="AC145" s="508"/>
      <c r="AD145" s="174"/>
      <c r="AE145" s="312"/>
      <c r="AF145" s="376"/>
      <c r="AG145" s="403"/>
      <c r="AH145" s="176"/>
      <c r="AI145" s="177"/>
      <c r="AJ145" s="178"/>
      <c r="AK145" s="177"/>
      <c r="AL145" s="175"/>
      <c r="AM145" s="197"/>
      <c r="AN145" s="197"/>
      <c r="AO145" s="348"/>
      <c r="AP145" s="348"/>
      <c r="AQ145" s="197"/>
      <c r="AR145" s="197"/>
      <c r="AS145" s="508"/>
      <c r="AT145" s="172"/>
      <c r="AU145" s="310"/>
      <c r="AV145" s="376"/>
    </row>
    <row r="146" spans="1:48">
      <c r="B146" s="176"/>
      <c r="C146" s="177"/>
      <c r="D146" s="178"/>
      <c r="E146" s="177"/>
      <c r="F146" s="190"/>
      <c r="G146" s="197"/>
      <c r="H146" s="196"/>
      <c r="I146" s="196"/>
      <c r="J146" s="196"/>
      <c r="K146" s="196"/>
      <c r="L146" s="405"/>
      <c r="M146" s="508"/>
      <c r="N146" s="174"/>
      <c r="O146" s="312"/>
      <c r="P146" s="376"/>
      <c r="Q146" s="403"/>
      <c r="R146" s="176"/>
      <c r="S146" s="177"/>
      <c r="T146" s="178"/>
      <c r="U146" s="177"/>
      <c r="V146" s="175"/>
      <c r="W146" s="197"/>
      <c r="X146" s="197"/>
      <c r="Y146" s="348"/>
      <c r="Z146" s="348"/>
      <c r="AA146" s="197"/>
      <c r="AB146" s="197"/>
      <c r="AC146" s="508"/>
      <c r="AD146" s="174"/>
      <c r="AE146" s="312"/>
      <c r="AF146" s="376"/>
      <c r="AG146" s="403"/>
      <c r="AH146" s="176"/>
      <c r="AI146" s="177"/>
      <c r="AJ146" s="178"/>
      <c r="AK146" s="177"/>
      <c r="AL146" s="175"/>
      <c r="AM146" s="197"/>
      <c r="AN146" s="197"/>
      <c r="AO146" s="348"/>
      <c r="AP146" s="348"/>
      <c r="AQ146" s="197"/>
      <c r="AR146" s="197"/>
      <c r="AS146" s="508"/>
      <c r="AT146" s="172"/>
      <c r="AU146" s="310"/>
      <c r="AV146" s="376"/>
    </row>
    <row r="147" spans="1:48">
      <c r="B147" s="176"/>
      <c r="C147" s="177"/>
      <c r="D147" s="178"/>
      <c r="E147" s="177"/>
      <c r="F147" s="190"/>
      <c r="G147" s="197"/>
      <c r="H147" s="196"/>
      <c r="I147" s="196"/>
      <c r="J147" s="196"/>
      <c r="K147" s="196"/>
      <c r="L147" s="405"/>
      <c r="M147" s="508"/>
      <c r="N147" s="174"/>
      <c r="O147" s="312"/>
      <c r="P147" s="376"/>
      <c r="Q147" s="403"/>
      <c r="R147" s="176"/>
      <c r="S147" s="177"/>
      <c r="T147" s="178"/>
      <c r="U147" s="177"/>
      <c r="V147" s="175"/>
      <c r="W147" s="197"/>
      <c r="X147" s="197"/>
      <c r="Y147" s="348"/>
      <c r="Z147" s="348"/>
      <c r="AA147" s="197"/>
      <c r="AB147" s="197"/>
      <c r="AC147" s="508"/>
      <c r="AD147" s="174"/>
      <c r="AE147" s="312"/>
      <c r="AF147" s="376"/>
      <c r="AG147" s="403"/>
      <c r="AH147" s="176"/>
      <c r="AI147" s="177"/>
      <c r="AJ147" s="178"/>
      <c r="AK147" s="177"/>
      <c r="AL147" s="175"/>
      <c r="AM147" s="197"/>
      <c r="AN147" s="197"/>
      <c r="AO147" s="348"/>
      <c r="AP147" s="348"/>
      <c r="AQ147" s="197"/>
      <c r="AR147" s="197"/>
      <c r="AS147" s="508"/>
      <c r="AT147" s="172"/>
      <c r="AU147" s="310"/>
      <c r="AV147" s="376"/>
    </row>
    <row r="148" spans="1:48">
      <c r="B148" s="176"/>
      <c r="C148" s="177"/>
      <c r="D148" s="178"/>
      <c r="E148" s="177"/>
      <c r="F148" s="190"/>
      <c r="G148" s="197"/>
      <c r="H148" s="196"/>
      <c r="I148" s="196"/>
      <c r="J148" s="196"/>
      <c r="K148" s="196"/>
      <c r="L148" s="405"/>
      <c r="M148" s="508"/>
      <c r="N148" s="174"/>
      <c r="O148" s="312"/>
      <c r="P148" s="376"/>
      <c r="Q148" s="403"/>
      <c r="R148" s="176"/>
      <c r="S148" s="177"/>
      <c r="T148" s="178"/>
      <c r="U148" s="177"/>
      <c r="V148" s="175"/>
      <c r="W148" s="197"/>
      <c r="X148" s="197"/>
      <c r="Y148" s="348"/>
      <c r="Z148" s="348"/>
      <c r="AA148" s="197"/>
      <c r="AB148" s="197"/>
      <c r="AC148" s="508"/>
      <c r="AD148" s="174"/>
      <c r="AE148" s="312"/>
      <c r="AF148" s="376"/>
      <c r="AG148" s="403"/>
      <c r="AH148" s="176"/>
      <c r="AI148" s="177"/>
      <c r="AJ148" s="178"/>
      <c r="AK148" s="177"/>
      <c r="AL148" s="175"/>
      <c r="AM148" s="197"/>
      <c r="AN148" s="197"/>
      <c r="AO148" s="348"/>
      <c r="AP148" s="348"/>
      <c r="AQ148" s="197"/>
      <c r="AR148" s="197"/>
      <c r="AS148" s="508"/>
      <c r="AT148" s="172"/>
      <c r="AU148" s="310"/>
      <c r="AV148" s="376"/>
    </row>
    <row r="149" spans="1:48">
      <c r="B149" s="176"/>
      <c r="C149" s="177"/>
      <c r="D149" s="178"/>
      <c r="E149" s="177"/>
      <c r="F149" s="190"/>
      <c r="G149" s="197"/>
      <c r="H149" s="196"/>
      <c r="I149" s="196"/>
      <c r="J149" s="196"/>
      <c r="K149" s="196"/>
      <c r="L149" s="405"/>
      <c r="M149" s="508"/>
      <c r="N149" s="174"/>
      <c r="O149" s="312"/>
      <c r="P149" s="376"/>
      <c r="Q149" s="403"/>
      <c r="R149" s="176"/>
      <c r="S149" s="177"/>
      <c r="T149" s="178"/>
      <c r="U149" s="177"/>
      <c r="V149" s="175"/>
      <c r="W149" s="197"/>
      <c r="X149" s="197"/>
      <c r="Y149" s="348"/>
      <c r="Z149" s="348"/>
      <c r="AA149" s="197"/>
      <c r="AB149" s="197"/>
      <c r="AC149" s="508"/>
      <c r="AD149" s="174"/>
      <c r="AE149" s="312"/>
      <c r="AF149" s="376"/>
      <c r="AG149" s="403"/>
      <c r="AH149" s="176"/>
      <c r="AI149" s="177"/>
      <c r="AJ149" s="178"/>
      <c r="AK149" s="177"/>
      <c r="AL149" s="175"/>
      <c r="AM149" s="197"/>
      <c r="AN149" s="197"/>
      <c r="AO149" s="348"/>
      <c r="AP149" s="348"/>
      <c r="AQ149" s="197"/>
      <c r="AR149" s="197"/>
      <c r="AS149" s="508"/>
      <c r="AT149" s="172"/>
      <c r="AU149" s="310"/>
      <c r="AV149" s="376"/>
    </row>
    <row r="150" spans="1:48">
      <c r="B150" s="176"/>
      <c r="C150" s="177"/>
      <c r="D150" s="178"/>
      <c r="E150" s="177"/>
      <c r="F150" s="190"/>
      <c r="G150" s="197"/>
      <c r="H150" s="196"/>
      <c r="I150" s="196"/>
      <c r="J150" s="196"/>
      <c r="K150" s="196"/>
      <c r="L150" s="405"/>
      <c r="M150" s="508"/>
      <c r="N150" s="174"/>
      <c r="O150" s="312"/>
      <c r="P150" s="376"/>
      <c r="Q150" s="403"/>
      <c r="R150" s="176"/>
      <c r="S150" s="177"/>
      <c r="T150" s="178"/>
      <c r="U150" s="177"/>
      <c r="V150" s="175"/>
      <c r="W150" s="197"/>
      <c r="X150" s="197"/>
      <c r="Y150" s="348"/>
      <c r="Z150" s="348"/>
      <c r="AA150" s="197"/>
      <c r="AB150" s="197"/>
      <c r="AC150" s="508"/>
      <c r="AD150" s="174"/>
      <c r="AE150" s="312"/>
      <c r="AF150" s="376"/>
      <c r="AG150" s="403"/>
      <c r="AH150" s="176"/>
      <c r="AI150" s="177"/>
      <c r="AJ150" s="178"/>
      <c r="AK150" s="177"/>
      <c r="AL150" s="175"/>
      <c r="AM150" s="197"/>
      <c r="AN150" s="197"/>
      <c r="AO150" s="348"/>
      <c r="AP150" s="348"/>
      <c r="AQ150" s="197"/>
      <c r="AR150" s="197"/>
      <c r="AS150" s="508"/>
      <c r="AT150" s="172"/>
      <c r="AU150" s="310"/>
      <c r="AV150" s="376"/>
    </row>
    <row r="151" spans="1:48">
      <c r="B151" s="176"/>
      <c r="C151" s="177"/>
      <c r="D151" s="178"/>
      <c r="E151" s="177"/>
      <c r="F151" s="190"/>
      <c r="G151" s="197"/>
      <c r="H151" s="196"/>
      <c r="I151" s="196"/>
      <c r="J151" s="196"/>
      <c r="K151" s="196"/>
      <c r="L151" s="405"/>
      <c r="M151" s="508"/>
      <c r="N151" s="174"/>
      <c r="O151" s="312"/>
      <c r="P151" s="376"/>
      <c r="Q151" s="403"/>
      <c r="R151" s="176"/>
      <c r="S151" s="177"/>
      <c r="T151" s="178"/>
      <c r="U151" s="177"/>
      <c r="V151" s="175"/>
      <c r="W151" s="197"/>
      <c r="X151" s="197"/>
      <c r="Y151" s="348"/>
      <c r="Z151" s="348"/>
      <c r="AA151" s="197"/>
      <c r="AB151" s="197"/>
      <c r="AC151" s="508"/>
      <c r="AD151" s="174"/>
      <c r="AE151" s="312"/>
      <c r="AF151" s="376"/>
      <c r="AG151" s="403"/>
      <c r="AH151" s="176"/>
      <c r="AI151" s="177"/>
      <c r="AJ151" s="178"/>
      <c r="AK151" s="177"/>
      <c r="AL151" s="175"/>
      <c r="AM151" s="197"/>
      <c r="AN151" s="197"/>
      <c r="AO151" s="348"/>
      <c r="AP151" s="348"/>
      <c r="AQ151" s="197"/>
      <c r="AR151" s="197"/>
      <c r="AS151" s="508"/>
      <c r="AT151" s="172"/>
      <c r="AU151" s="310"/>
      <c r="AV151" s="376"/>
    </row>
    <row r="152" spans="1:48">
      <c r="B152" s="176"/>
      <c r="C152" s="177"/>
      <c r="D152" s="178"/>
      <c r="E152" s="177"/>
      <c r="F152" s="190"/>
      <c r="G152" s="197"/>
      <c r="H152" s="196"/>
      <c r="I152" s="196"/>
      <c r="J152" s="196"/>
      <c r="K152" s="196"/>
      <c r="L152" s="405"/>
      <c r="M152" s="508"/>
      <c r="N152" s="174"/>
      <c r="O152" s="312"/>
      <c r="P152" s="376"/>
      <c r="Q152" s="403"/>
      <c r="R152" s="176"/>
      <c r="S152" s="177"/>
      <c r="T152" s="178"/>
      <c r="U152" s="177"/>
      <c r="V152" s="175"/>
      <c r="W152" s="197"/>
      <c r="X152" s="197"/>
      <c r="Y152" s="348"/>
      <c r="Z152" s="348"/>
      <c r="AA152" s="197"/>
      <c r="AB152" s="197"/>
      <c r="AC152" s="508"/>
      <c r="AD152" s="174"/>
      <c r="AE152" s="312"/>
      <c r="AF152" s="376"/>
      <c r="AG152" s="403"/>
      <c r="AH152" s="176"/>
      <c r="AI152" s="177"/>
      <c r="AJ152" s="178"/>
      <c r="AK152" s="177"/>
      <c r="AL152" s="175"/>
      <c r="AM152" s="197"/>
      <c r="AN152" s="197"/>
      <c r="AO152" s="348"/>
      <c r="AP152" s="348"/>
      <c r="AQ152" s="197"/>
      <c r="AR152" s="197"/>
      <c r="AS152" s="508"/>
      <c r="AT152" s="172"/>
      <c r="AU152" s="310"/>
      <c r="AV152" s="376"/>
    </row>
    <row r="153" spans="1:48">
      <c r="B153" s="176"/>
      <c r="C153" s="177"/>
      <c r="D153" s="178"/>
      <c r="E153" s="177"/>
      <c r="F153" s="190"/>
      <c r="G153" s="197"/>
      <c r="H153" s="196"/>
      <c r="I153" s="196"/>
      <c r="J153" s="196"/>
      <c r="K153" s="196"/>
      <c r="L153" s="405"/>
      <c r="M153" s="508"/>
      <c r="N153" s="174"/>
      <c r="O153" s="312"/>
      <c r="P153" s="376"/>
      <c r="Q153" s="403"/>
      <c r="R153" s="176"/>
      <c r="S153" s="177"/>
      <c r="T153" s="178"/>
      <c r="U153" s="177"/>
      <c r="V153" s="175"/>
      <c r="W153" s="197"/>
      <c r="X153" s="197"/>
      <c r="Y153" s="348"/>
      <c r="Z153" s="348"/>
      <c r="AA153" s="197"/>
      <c r="AB153" s="197"/>
      <c r="AC153" s="508"/>
      <c r="AD153" s="174"/>
      <c r="AE153" s="312"/>
      <c r="AF153" s="376"/>
      <c r="AG153" s="403"/>
      <c r="AH153" s="176"/>
      <c r="AI153" s="177"/>
      <c r="AJ153" s="178"/>
      <c r="AK153" s="177"/>
      <c r="AL153" s="175"/>
      <c r="AM153" s="197"/>
      <c r="AN153" s="197"/>
      <c r="AO153" s="348"/>
      <c r="AP153" s="348"/>
      <c r="AQ153" s="197"/>
      <c r="AR153" s="197"/>
      <c r="AS153" s="508"/>
      <c r="AT153" s="172"/>
      <c r="AU153" s="310"/>
      <c r="AV153" s="376"/>
    </row>
    <row r="154" spans="1:48">
      <c r="B154" s="176"/>
      <c r="C154" s="177"/>
      <c r="D154" s="178"/>
      <c r="E154" s="177"/>
      <c r="F154" s="190"/>
      <c r="G154" s="197"/>
      <c r="H154" s="196"/>
      <c r="I154" s="196"/>
      <c r="J154" s="196"/>
      <c r="K154" s="196"/>
      <c r="L154" s="405"/>
      <c r="M154" s="508"/>
      <c r="N154" s="174"/>
      <c r="O154" s="312"/>
      <c r="P154" s="376"/>
      <c r="Q154" s="403"/>
      <c r="R154" s="176"/>
      <c r="S154" s="177"/>
      <c r="T154" s="178"/>
      <c r="U154" s="177"/>
      <c r="V154" s="175"/>
      <c r="W154" s="197"/>
      <c r="X154" s="197"/>
      <c r="Y154" s="348"/>
      <c r="Z154" s="348"/>
      <c r="AA154" s="197"/>
      <c r="AB154" s="197"/>
      <c r="AC154" s="508"/>
      <c r="AD154" s="174"/>
      <c r="AE154" s="312"/>
      <c r="AF154" s="376"/>
      <c r="AG154" s="403"/>
      <c r="AH154" s="176"/>
      <c r="AI154" s="177"/>
      <c r="AJ154" s="178"/>
      <c r="AK154" s="177"/>
      <c r="AL154" s="175"/>
      <c r="AM154" s="197"/>
      <c r="AN154" s="197"/>
      <c r="AO154" s="348"/>
      <c r="AP154" s="348"/>
      <c r="AQ154" s="197"/>
      <c r="AR154" s="197"/>
      <c r="AS154" s="508"/>
      <c r="AT154" s="172"/>
      <c r="AU154" s="310"/>
      <c r="AV154" s="376"/>
    </row>
    <row r="155" spans="1:48">
      <c r="B155" s="176"/>
      <c r="C155" s="177"/>
      <c r="D155" s="178"/>
      <c r="E155" s="177"/>
      <c r="F155" s="190"/>
      <c r="G155" s="197"/>
      <c r="H155" s="196"/>
      <c r="I155" s="196"/>
      <c r="J155" s="196"/>
      <c r="K155" s="196"/>
      <c r="L155" s="405"/>
      <c r="M155" s="508"/>
      <c r="N155" s="174"/>
      <c r="O155" s="312"/>
      <c r="P155" s="376"/>
      <c r="Q155" s="403"/>
      <c r="R155" s="176"/>
      <c r="S155" s="177"/>
      <c r="T155" s="178"/>
      <c r="U155" s="177"/>
      <c r="V155" s="175"/>
      <c r="W155" s="197"/>
      <c r="X155" s="197"/>
      <c r="Y155" s="348"/>
      <c r="Z155" s="348"/>
      <c r="AA155" s="197"/>
      <c r="AB155" s="197"/>
      <c r="AC155" s="508"/>
      <c r="AD155" s="174"/>
      <c r="AE155" s="312"/>
      <c r="AF155" s="376"/>
      <c r="AG155" s="403"/>
      <c r="AH155" s="176"/>
      <c r="AI155" s="177"/>
      <c r="AJ155" s="178"/>
      <c r="AK155" s="177"/>
      <c r="AL155" s="175"/>
      <c r="AM155" s="197"/>
      <c r="AN155" s="197"/>
      <c r="AO155" s="348"/>
      <c r="AP155" s="348"/>
      <c r="AQ155" s="197"/>
      <c r="AR155" s="197"/>
      <c r="AS155" s="508"/>
      <c r="AT155" s="172"/>
      <c r="AU155" s="310"/>
      <c r="AV155" s="376"/>
    </row>
    <row r="156" spans="1:48">
      <c r="B156" s="176"/>
      <c r="C156" s="177"/>
      <c r="D156" s="178"/>
      <c r="E156" s="177"/>
      <c r="F156" s="190"/>
      <c r="G156" s="197"/>
      <c r="H156" s="196"/>
      <c r="I156" s="196"/>
      <c r="J156" s="196"/>
      <c r="K156" s="196"/>
      <c r="L156" s="405"/>
      <c r="M156" s="508"/>
      <c r="N156" s="174"/>
      <c r="O156" s="312"/>
      <c r="P156" s="376"/>
      <c r="Q156" s="403"/>
      <c r="R156" s="176"/>
      <c r="S156" s="177"/>
      <c r="T156" s="178"/>
      <c r="U156" s="177"/>
      <c r="V156" s="175"/>
      <c r="W156" s="197"/>
      <c r="X156" s="197"/>
      <c r="Y156" s="348"/>
      <c r="Z156" s="348"/>
      <c r="AA156" s="197"/>
      <c r="AB156" s="197"/>
      <c r="AC156" s="508"/>
      <c r="AD156" s="174"/>
      <c r="AE156" s="312"/>
      <c r="AF156" s="376"/>
      <c r="AG156" s="403"/>
      <c r="AH156" s="176"/>
      <c r="AI156" s="177"/>
      <c r="AJ156" s="178"/>
      <c r="AK156" s="177"/>
      <c r="AL156" s="175"/>
      <c r="AM156" s="197"/>
      <c r="AN156" s="197"/>
      <c r="AO156" s="348"/>
      <c r="AP156" s="348"/>
      <c r="AQ156" s="197"/>
      <c r="AR156" s="197"/>
      <c r="AS156" s="508"/>
      <c r="AT156" s="172"/>
      <c r="AU156" s="310"/>
      <c r="AV156" s="376"/>
    </row>
    <row r="157" spans="1:48">
      <c r="B157" s="176"/>
      <c r="C157" s="177"/>
      <c r="D157" s="178"/>
      <c r="E157" s="177"/>
      <c r="F157" s="190"/>
      <c r="G157" s="197"/>
      <c r="H157" s="196"/>
      <c r="I157" s="196"/>
      <c r="J157" s="196"/>
      <c r="K157" s="196"/>
      <c r="L157" s="405"/>
      <c r="M157" s="508"/>
      <c r="N157" s="174"/>
      <c r="O157" s="312"/>
      <c r="P157" s="376"/>
      <c r="Q157" s="403"/>
      <c r="R157" s="176"/>
      <c r="S157" s="177"/>
      <c r="T157" s="178"/>
      <c r="U157" s="177"/>
      <c r="V157" s="175"/>
      <c r="W157" s="197"/>
      <c r="X157" s="197"/>
      <c r="Y157" s="348"/>
      <c r="Z157" s="348"/>
      <c r="AA157" s="197"/>
      <c r="AB157" s="197"/>
      <c r="AC157" s="508"/>
      <c r="AD157" s="174"/>
      <c r="AE157" s="312"/>
      <c r="AF157" s="376"/>
      <c r="AG157" s="403"/>
      <c r="AH157" s="176"/>
      <c r="AI157" s="177"/>
      <c r="AJ157" s="178"/>
      <c r="AK157" s="177"/>
      <c r="AL157" s="175"/>
      <c r="AM157" s="197"/>
      <c r="AN157" s="197"/>
      <c r="AO157" s="348"/>
      <c r="AP157" s="348"/>
      <c r="AQ157" s="197"/>
      <c r="AR157" s="197"/>
      <c r="AS157" s="508"/>
      <c r="AT157" s="172"/>
      <c r="AU157" s="310"/>
      <c r="AV157" s="376"/>
    </row>
    <row r="158" spans="1:48">
      <c r="B158" s="176"/>
      <c r="C158" s="177"/>
      <c r="D158" s="178"/>
      <c r="E158" s="177"/>
      <c r="F158" s="190"/>
      <c r="G158" s="197"/>
      <c r="H158" s="196"/>
      <c r="I158" s="196"/>
      <c r="J158" s="196"/>
      <c r="K158" s="196"/>
      <c r="L158" s="405"/>
      <c r="M158" s="508"/>
      <c r="N158" s="174"/>
      <c r="O158" s="312"/>
      <c r="P158" s="376"/>
      <c r="Q158" s="403"/>
      <c r="R158" s="176"/>
      <c r="S158" s="177"/>
      <c r="T158" s="178"/>
      <c r="U158" s="177"/>
      <c r="V158" s="175"/>
      <c r="W158" s="197"/>
      <c r="X158" s="197"/>
      <c r="Y158" s="348"/>
      <c r="Z158" s="348"/>
      <c r="AA158" s="197"/>
      <c r="AB158" s="197"/>
      <c r="AC158" s="508"/>
      <c r="AD158" s="174"/>
      <c r="AE158" s="312"/>
      <c r="AF158" s="376"/>
      <c r="AG158" s="403"/>
      <c r="AH158" s="176"/>
      <c r="AI158" s="177"/>
      <c r="AJ158" s="178"/>
      <c r="AK158" s="177"/>
      <c r="AL158" s="175"/>
      <c r="AM158" s="197"/>
      <c r="AN158" s="197"/>
      <c r="AO158" s="348"/>
      <c r="AP158" s="348"/>
      <c r="AQ158" s="197"/>
      <c r="AR158" s="197"/>
      <c r="AS158" s="508"/>
      <c r="AT158" s="172"/>
      <c r="AU158" s="310"/>
      <c r="AV158" s="376"/>
    </row>
    <row r="159" spans="1:48">
      <c r="B159" s="176"/>
      <c r="C159" s="177"/>
      <c r="D159" s="178"/>
      <c r="E159" s="177"/>
      <c r="F159" s="190"/>
      <c r="G159" s="197"/>
      <c r="H159" s="196"/>
      <c r="I159" s="196"/>
      <c r="J159" s="196"/>
      <c r="K159" s="196"/>
      <c r="L159" s="405"/>
      <c r="M159" s="508"/>
      <c r="N159" s="174"/>
      <c r="O159" s="312"/>
      <c r="P159" s="376"/>
      <c r="Q159" s="403"/>
      <c r="R159" s="176"/>
      <c r="S159" s="177"/>
      <c r="T159" s="178"/>
      <c r="U159" s="177"/>
      <c r="V159" s="175"/>
      <c r="W159" s="197"/>
      <c r="X159" s="197"/>
      <c r="Y159" s="348"/>
      <c r="Z159" s="348"/>
      <c r="AA159" s="197"/>
      <c r="AB159" s="197"/>
      <c r="AC159" s="508"/>
      <c r="AD159" s="174"/>
      <c r="AE159" s="312"/>
      <c r="AF159" s="376"/>
      <c r="AG159" s="403"/>
      <c r="AH159" s="176"/>
      <c r="AI159" s="177"/>
      <c r="AJ159" s="178"/>
      <c r="AK159" s="177"/>
      <c r="AL159" s="175"/>
      <c r="AM159" s="197"/>
      <c r="AN159" s="197"/>
      <c r="AO159" s="348"/>
      <c r="AP159" s="348"/>
      <c r="AQ159" s="197"/>
      <c r="AR159" s="197"/>
      <c r="AS159" s="508"/>
      <c r="AT159" s="172"/>
      <c r="AU159" s="310"/>
      <c r="AV159" s="376"/>
    </row>
    <row r="160" spans="1:48" ht="12.75" customHeight="1">
      <c r="A160" s="695" t="s">
        <v>345</v>
      </c>
      <c r="B160" s="395">
        <f t="shared" ref="B160:B171" si="42">IF(G160="","",RANK(G160,G$10:G$171,1))</f>
        <v>39</v>
      </c>
      <c r="C160" s="396">
        <f t="shared" ref="C160:C171" si="43">IF(F160="","",IF(COUNTIF(B$10:B$171,B160)&gt;1,RANK(N160,N$10:N$171)/100,0))</f>
        <v>0</v>
      </c>
      <c r="D160" s="397">
        <f t="shared" ref="D160:D171" si="44">IF(B160="","",B160+C160)</f>
        <v>39</v>
      </c>
      <c r="E160" s="396">
        <f t="shared" ref="E160:E171" si="45">IF(D160="","",RANK(D160,D$10:D$171,1))</f>
        <v>39</v>
      </c>
      <c r="F160" s="378">
        <v>40</v>
      </c>
      <c r="G160" s="384">
        <v>0.5</v>
      </c>
      <c r="H160" s="386"/>
      <c r="I160" s="386"/>
      <c r="J160" s="386"/>
      <c r="K160" s="386">
        <v>0.5</v>
      </c>
      <c r="L160" s="406"/>
      <c r="M160" s="509" t="s">
        <v>222</v>
      </c>
      <c r="N160" s="391" t="s">
        <v>183</v>
      </c>
      <c r="O160" s="392">
        <v>50</v>
      </c>
      <c r="P160" s="376" t="str">
        <f t="shared" ref="P160:P171" si="46">IF(I160="",IF(G160="","",IF(H160="","",(H160-G160))),IF(G160="","",IF(H160="","",(H160-G160)))+(J160-I160))</f>
        <v/>
      </c>
      <c r="Q160" s="696" t="s">
        <v>345</v>
      </c>
      <c r="R160" s="176">
        <f t="shared" ref="R160:R171" si="47">IF(W160="","",RANK(W160,W$10:W$171,1))</f>
        <v>33</v>
      </c>
      <c r="S160" s="177">
        <f t="shared" ref="S160:S171" si="48">IF(V160="","",IF(COUNTIF(R$10:R$171,R160)&gt;1,RANK(AD160,AD$10:AD$171)/100,0))</f>
        <v>0</v>
      </c>
      <c r="T160" s="178">
        <f t="shared" ref="T160:T171" si="49">IF(R160="","",R160+S160)</f>
        <v>33</v>
      </c>
      <c r="U160" s="177">
        <f t="shared" ref="U160:U171" si="50">IF(T160="","",RANK(T160,T$10:T$171,1))</f>
        <v>33</v>
      </c>
      <c r="V160" s="388" t="s">
        <v>125</v>
      </c>
      <c r="W160" s="384">
        <v>0.43263888888888885</v>
      </c>
      <c r="X160" s="384">
        <v>0.6069444444444444</v>
      </c>
      <c r="Y160" s="390"/>
      <c r="Z160" s="390"/>
      <c r="AA160" s="384">
        <v>0.44444444444444442</v>
      </c>
      <c r="AB160" s="384">
        <v>0.59722222222222221</v>
      </c>
      <c r="AC160" s="378" t="s">
        <v>214</v>
      </c>
      <c r="AD160" s="391">
        <v>1502</v>
      </c>
      <c r="AE160" s="392">
        <v>50</v>
      </c>
      <c r="AF160" s="376">
        <f t="shared" ref="AF160:AF171" si="51">IF(Y160="",IF(W160="","",IF(X160="","",(X160-W160))),IF(W160="","",IF(X160="","",(X160-W160)))+(Z160-Y160))</f>
        <v>0.17430555555555555</v>
      </c>
      <c r="AG160" s="696" t="s">
        <v>345</v>
      </c>
      <c r="AH160" s="176" t="str">
        <f t="shared" ref="AH160:AH171" si="52">IF(AM160="","",RANK(AM160,AM$10:AM$171,1))</f>
        <v/>
      </c>
      <c r="AI160" s="177" t="str">
        <f t="shared" ref="AI160:AI171" si="53">IF(AL160="","",IF(COUNTIF(AH$10:AH$171,AH160)&gt;1,RANK(AT160,AT$10:AT$171)/100,0))</f>
        <v/>
      </c>
      <c r="AJ160" s="178" t="str">
        <f t="shared" ref="AJ160:AJ171" si="54">IF(AH160="","",AH160+AI160)</f>
        <v/>
      </c>
      <c r="AK160" s="177" t="str">
        <f t="shared" ref="AK160:AK171" si="55">IF(AJ160="","",RANK(AJ160,AJ$10:AJ$171,1))</f>
        <v/>
      </c>
      <c r="AL160" s="388"/>
      <c r="AM160" s="384"/>
      <c r="AN160" s="384"/>
      <c r="AO160" s="390"/>
      <c r="AP160" s="390"/>
      <c r="AQ160" s="384"/>
      <c r="AR160" s="384"/>
      <c r="AS160" s="378"/>
      <c r="AT160" s="379"/>
      <c r="AU160" s="380"/>
      <c r="AV160" s="376" t="str">
        <f t="shared" ref="AV160:AV171" si="56">IF(AO160="",IF(AM160="","",IF(AN160="","",(AN160-AM160))),IF(AM160="","",IF(AN160="","",(AN160-AM160)))+(AP160-AO160))</f>
        <v/>
      </c>
    </row>
    <row r="161" spans="1:48">
      <c r="A161" s="695"/>
      <c r="B161" s="395" t="str">
        <f t="shared" si="42"/>
        <v/>
      </c>
      <c r="C161" s="396" t="str">
        <f t="shared" si="43"/>
        <v/>
      </c>
      <c r="D161" s="397" t="str">
        <f t="shared" si="44"/>
        <v/>
      </c>
      <c r="E161" s="396" t="str">
        <f t="shared" si="45"/>
        <v/>
      </c>
      <c r="F161" s="378"/>
      <c r="G161" s="384"/>
      <c r="H161" s="386"/>
      <c r="I161" s="386"/>
      <c r="J161" s="386"/>
      <c r="K161" s="386"/>
      <c r="L161" s="406"/>
      <c r="M161" s="509"/>
      <c r="N161" s="391"/>
      <c r="O161" s="392"/>
      <c r="P161" s="376" t="str">
        <f t="shared" si="46"/>
        <v/>
      </c>
      <c r="Q161" s="696"/>
      <c r="R161" s="176">
        <f t="shared" si="47"/>
        <v>52</v>
      </c>
      <c r="S161" s="177">
        <f t="shared" si="48"/>
        <v>0</v>
      </c>
      <c r="T161" s="178">
        <f t="shared" si="49"/>
        <v>52</v>
      </c>
      <c r="U161" s="177">
        <f t="shared" si="50"/>
        <v>52</v>
      </c>
      <c r="V161" s="388">
        <v>60</v>
      </c>
      <c r="W161" s="384">
        <v>0.75208333333333333</v>
      </c>
      <c r="X161" s="384">
        <v>0.98055555555555551</v>
      </c>
      <c r="Y161" s="390"/>
      <c r="Z161" s="390"/>
      <c r="AA161" s="384">
        <v>0.76041666666666663</v>
      </c>
      <c r="AB161" s="384">
        <v>0.97222222222222221</v>
      </c>
      <c r="AC161" s="378" t="s">
        <v>21</v>
      </c>
      <c r="AD161" s="391">
        <v>2339</v>
      </c>
      <c r="AE161" s="392">
        <v>32</v>
      </c>
      <c r="AF161" s="376">
        <f t="shared" si="51"/>
        <v>0.22847222222222219</v>
      </c>
      <c r="AG161" s="696"/>
      <c r="AH161" s="176" t="str">
        <f t="shared" si="52"/>
        <v/>
      </c>
      <c r="AI161" s="177" t="str">
        <f t="shared" si="53"/>
        <v/>
      </c>
      <c r="AJ161" s="178" t="str">
        <f t="shared" si="54"/>
        <v/>
      </c>
      <c r="AK161" s="177" t="str">
        <f t="shared" si="55"/>
        <v/>
      </c>
      <c r="AL161" s="388"/>
      <c r="AM161" s="384"/>
      <c r="AN161" s="384"/>
      <c r="AO161" s="390"/>
      <c r="AP161" s="390"/>
      <c r="AQ161" s="384"/>
      <c r="AR161" s="384"/>
      <c r="AS161" s="378"/>
      <c r="AT161" s="379"/>
      <c r="AU161" s="380"/>
      <c r="AV161" s="376" t="str">
        <f t="shared" si="56"/>
        <v/>
      </c>
    </row>
    <row r="162" spans="1:48">
      <c r="A162" s="695"/>
      <c r="B162" s="395" t="str">
        <f t="shared" si="42"/>
        <v/>
      </c>
      <c r="C162" s="396" t="str">
        <f t="shared" si="43"/>
        <v/>
      </c>
      <c r="D162" s="397" t="str">
        <f t="shared" si="44"/>
        <v/>
      </c>
      <c r="E162" s="396" t="str">
        <f t="shared" si="45"/>
        <v/>
      </c>
      <c r="F162" s="378"/>
      <c r="G162" s="384"/>
      <c r="H162" s="386"/>
      <c r="I162" s="386"/>
      <c r="J162" s="386"/>
      <c r="K162" s="386"/>
      <c r="L162" s="406"/>
      <c r="M162" s="509"/>
      <c r="N162" s="391"/>
      <c r="O162" s="392"/>
      <c r="P162" s="376" t="str">
        <f t="shared" si="46"/>
        <v/>
      </c>
      <c r="Q162" s="696"/>
      <c r="R162" s="176" t="str">
        <f t="shared" si="47"/>
        <v/>
      </c>
      <c r="S162" s="177" t="str">
        <f t="shared" si="48"/>
        <v/>
      </c>
      <c r="T162" s="178" t="str">
        <f t="shared" si="49"/>
        <v/>
      </c>
      <c r="U162" s="177" t="str">
        <f t="shared" si="50"/>
        <v/>
      </c>
      <c r="V162" s="388"/>
      <c r="W162" s="384"/>
      <c r="X162" s="384"/>
      <c r="Y162" s="390"/>
      <c r="Z162" s="390"/>
      <c r="AA162" s="384"/>
      <c r="AB162" s="384"/>
      <c r="AC162" s="378"/>
      <c r="AD162" s="391"/>
      <c r="AE162" s="392"/>
      <c r="AF162" s="376" t="str">
        <f t="shared" si="51"/>
        <v/>
      </c>
      <c r="AG162" s="696"/>
      <c r="AH162" s="176" t="str">
        <f t="shared" si="52"/>
        <v/>
      </c>
      <c r="AI162" s="177" t="str">
        <f t="shared" si="53"/>
        <v/>
      </c>
      <c r="AJ162" s="178" t="str">
        <f t="shared" si="54"/>
        <v/>
      </c>
      <c r="AK162" s="177" t="str">
        <f t="shared" si="55"/>
        <v/>
      </c>
      <c r="AL162" s="388"/>
      <c r="AM162" s="384"/>
      <c r="AN162" s="384"/>
      <c r="AO162" s="390"/>
      <c r="AP162" s="390"/>
      <c r="AQ162" s="384"/>
      <c r="AR162" s="384"/>
      <c r="AS162" s="378"/>
      <c r="AT162" s="379"/>
      <c r="AU162" s="380"/>
      <c r="AV162" s="376" t="str">
        <f t="shared" si="56"/>
        <v/>
      </c>
    </row>
    <row r="163" spans="1:48">
      <c r="A163" s="695"/>
      <c r="B163" s="395" t="str">
        <f t="shared" si="42"/>
        <v/>
      </c>
      <c r="C163" s="396" t="str">
        <f t="shared" si="43"/>
        <v/>
      </c>
      <c r="D163" s="397" t="str">
        <f t="shared" si="44"/>
        <v/>
      </c>
      <c r="E163" s="396" t="str">
        <f t="shared" si="45"/>
        <v/>
      </c>
      <c r="F163" s="378"/>
      <c r="G163" s="384"/>
      <c r="H163" s="386"/>
      <c r="I163" s="386"/>
      <c r="J163" s="386"/>
      <c r="K163" s="386"/>
      <c r="L163" s="406"/>
      <c r="M163" s="509"/>
      <c r="N163" s="391"/>
      <c r="O163" s="392"/>
      <c r="P163" s="376" t="str">
        <f t="shared" si="46"/>
        <v/>
      </c>
      <c r="Q163" s="696"/>
      <c r="R163" s="176" t="str">
        <f t="shared" si="47"/>
        <v/>
      </c>
      <c r="S163" s="177" t="str">
        <f t="shared" si="48"/>
        <v/>
      </c>
      <c r="T163" s="178" t="str">
        <f t="shared" si="49"/>
        <v/>
      </c>
      <c r="U163" s="177" t="str">
        <f t="shared" si="50"/>
        <v/>
      </c>
      <c r="V163" s="388"/>
      <c r="W163" s="384"/>
      <c r="X163" s="384"/>
      <c r="Y163" s="390"/>
      <c r="Z163" s="390"/>
      <c r="AA163" s="384"/>
      <c r="AB163" s="384"/>
      <c r="AC163" s="378"/>
      <c r="AD163" s="391"/>
      <c r="AE163" s="392"/>
      <c r="AF163" s="376" t="str">
        <f t="shared" si="51"/>
        <v/>
      </c>
      <c r="AG163" s="696"/>
      <c r="AH163" s="176" t="str">
        <f t="shared" si="52"/>
        <v/>
      </c>
      <c r="AI163" s="177" t="str">
        <f t="shared" si="53"/>
        <v/>
      </c>
      <c r="AJ163" s="178" t="str">
        <f t="shared" si="54"/>
        <v/>
      </c>
      <c r="AK163" s="177" t="str">
        <f t="shared" si="55"/>
        <v/>
      </c>
      <c r="AL163" s="388"/>
      <c r="AM163" s="384"/>
      <c r="AN163" s="384"/>
      <c r="AO163" s="390"/>
      <c r="AP163" s="390"/>
      <c r="AQ163" s="384"/>
      <c r="AR163" s="384"/>
      <c r="AS163" s="378"/>
      <c r="AT163" s="379"/>
      <c r="AU163" s="380"/>
      <c r="AV163" s="376" t="str">
        <f t="shared" si="56"/>
        <v/>
      </c>
    </row>
    <row r="164" spans="1:48">
      <c r="A164" s="695"/>
      <c r="B164" s="395" t="str">
        <f t="shared" si="42"/>
        <v/>
      </c>
      <c r="C164" s="396" t="str">
        <f t="shared" si="43"/>
        <v/>
      </c>
      <c r="D164" s="397" t="str">
        <f t="shared" si="44"/>
        <v/>
      </c>
      <c r="E164" s="396" t="str">
        <f t="shared" si="45"/>
        <v/>
      </c>
      <c r="F164" s="378"/>
      <c r="G164" s="384"/>
      <c r="H164" s="386"/>
      <c r="I164" s="386"/>
      <c r="J164" s="386"/>
      <c r="K164" s="386"/>
      <c r="L164" s="406"/>
      <c r="M164" s="509"/>
      <c r="N164" s="391"/>
      <c r="O164" s="392"/>
      <c r="P164" s="376" t="str">
        <f t="shared" si="46"/>
        <v/>
      </c>
      <c r="Q164" s="696"/>
      <c r="R164" s="176" t="str">
        <f t="shared" si="47"/>
        <v/>
      </c>
      <c r="S164" s="177" t="str">
        <f t="shared" si="48"/>
        <v/>
      </c>
      <c r="T164" s="178" t="str">
        <f t="shared" si="49"/>
        <v/>
      </c>
      <c r="U164" s="177" t="str">
        <f t="shared" si="50"/>
        <v/>
      </c>
      <c r="V164" s="388"/>
      <c r="W164" s="384"/>
      <c r="X164" s="384"/>
      <c r="Y164" s="390"/>
      <c r="Z164" s="390"/>
      <c r="AA164" s="384"/>
      <c r="AB164" s="384"/>
      <c r="AC164" s="378"/>
      <c r="AD164" s="391"/>
      <c r="AE164" s="392"/>
      <c r="AF164" s="376" t="str">
        <f t="shared" si="51"/>
        <v/>
      </c>
      <c r="AG164" s="696"/>
      <c r="AH164" s="176" t="str">
        <f t="shared" si="52"/>
        <v/>
      </c>
      <c r="AI164" s="177" t="str">
        <f t="shared" si="53"/>
        <v/>
      </c>
      <c r="AJ164" s="178" t="str">
        <f t="shared" si="54"/>
        <v/>
      </c>
      <c r="AK164" s="177" t="str">
        <f t="shared" si="55"/>
        <v/>
      </c>
      <c r="AL164" s="388"/>
      <c r="AM164" s="384"/>
      <c r="AN164" s="384"/>
      <c r="AO164" s="390"/>
      <c r="AP164" s="390"/>
      <c r="AQ164" s="384"/>
      <c r="AR164" s="384"/>
      <c r="AS164" s="378"/>
      <c r="AT164" s="379"/>
      <c r="AU164" s="380"/>
      <c r="AV164" s="376" t="str">
        <f t="shared" si="56"/>
        <v/>
      </c>
    </row>
    <row r="165" spans="1:48">
      <c r="A165" s="695"/>
      <c r="B165" s="395" t="str">
        <f t="shared" si="42"/>
        <v/>
      </c>
      <c r="C165" s="396" t="str">
        <f t="shared" si="43"/>
        <v/>
      </c>
      <c r="D165" s="397" t="str">
        <f t="shared" si="44"/>
        <v/>
      </c>
      <c r="E165" s="396" t="str">
        <f t="shared" si="45"/>
        <v/>
      </c>
      <c r="F165" s="378"/>
      <c r="G165" s="384"/>
      <c r="H165" s="386"/>
      <c r="I165" s="386"/>
      <c r="J165" s="386"/>
      <c r="K165" s="386"/>
      <c r="L165" s="406"/>
      <c r="M165" s="509"/>
      <c r="N165" s="391"/>
      <c r="O165" s="392"/>
      <c r="P165" s="376" t="str">
        <f t="shared" si="46"/>
        <v/>
      </c>
      <c r="Q165" s="696"/>
      <c r="R165" s="176" t="str">
        <f t="shared" si="47"/>
        <v/>
      </c>
      <c r="S165" s="177" t="str">
        <f t="shared" si="48"/>
        <v/>
      </c>
      <c r="T165" s="178" t="str">
        <f t="shared" si="49"/>
        <v/>
      </c>
      <c r="U165" s="177" t="str">
        <f t="shared" si="50"/>
        <v/>
      </c>
      <c r="V165" s="388"/>
      <c r="W165" s="384"/>
      <c r="X165" s="384"/>
      <c r="Y165" s="390"/>
      <c r="Z165" s="390"/>
      <c r="AA165" s="384"/>
      <c r="AB165" s="384"/>
      <c r="AC165" s="378"/>
      <c r="AD165" s="391"/>
      <c r="AE165" s="392"/>
      <c r="AF165" s="376" t="str">
        <f t="shared" si="51"/>
        <v/>
      </c>
      <c r="AG165" s="696"/>
      <c r="AH165" s="176" t="str">
        <f t="shared" si="52"/>
        <v/>
      </c>
      <c r="AI165" s="177" t="str">
        <f t="shared" si="53"/>
        <v/>
      </c>
      <c r="AJ165" s="178" t="str">
        <f t="shared" si="54"/>
        <v/>
      </c>
      <c r="AK165" s="177" t="str">
        <f t="shared" si="55"/>
        <v/>
      </c>
      <c r="AL165" s="388"/>
      <c r="AM165" s="384"/>
      <c r="AN165" s="384"/>
      <c r="AO165" s="390"/>
      <c r="AP165" s="390"/>
      <c r="AQ165" s="384"/>
      <c r="AR165" s="384"/>
      <c r="AS165" s="378"/>
      <c r="AT165" s="379"/>
      <c r="AU165" s="380"/>
      <c r="AV165" s="376" t="str">
        <f t="shared" si="56"/>
        <v/>
      </c>
    </row>
    <row r="166" spans="1:48">
      <c r="A166" s="695"/>
      <c r="B166" s="395" t="str">
        <f t="shared" si="42"/>
        <v/>
      </c>
      <c r="C166" s="396" t="str">
        <f t="shared" si="43"/>
        <v/>
      </c>
      <c r="D166" s="397" t="str">
        <f t="shared" si="44"/>
        <v/>
      </c>
      <c r="E166" s="396" t="str">
        <f t="shared" si="45"/>
        <v/>
      </c>
      <c r="F166" s="378"/>
      <c r="G166" s="384"/>
      <c r="H166" s="386"/>
      <c r="I166" s="386"/>
      <c r="J166" s="386"/>
      <c r="K166" s="386"/>
      <c r="L166" s="406"/>
      <c r="M166" s="509"/>
      <c r="N166" s="391"/>
      <c r="O166" s="392"/>
      <c r="P166" s="376" t="str">
        <f t="shared" si="46"/>
        <v/>
      </c>
      <c r="Q166" s="696"/>
      <c r="R166" s="176" t="str">
        <f t="shared" si="47"/>
        <v/>
      </c>
      <c r="S166" s="177" t="str">
        <f t="shared" si="48"/>
        <v/>
      </c>
      <c r="T166" s="178" t="str">
        <f t="shared" si="49"/>
        <v/>
      </c>
      <c r="U166" s="177" t="str">
        <f t="shared" si="50"/>
        <v/>
      </c>
      <c r="V166" s="388"/>
      <c r="W166" s="384"/>
      <c r="X166" s="384"/>
      <c r="Y166" s="390"/>
      <c r="Z166" s="390"/>
      <c r="AA166" s="384"/>
      <c r="AB166" s="384"/>
      <c r="AC166" s="378"/>
      <c r="AD166" s="391"/>
      <c r="AE166" s="392"/>
      <c r="AF166" s="376" t="str">
        <f t="shared" si="51"/>
        <v/>
      </c>
      <c r="AG166" s="696"/>
      <c r="AH166" s="176" t="str">
        <f t="shared" si="52"/>
        <v/>
      </c>
      <c r="AI166" s="177" t="str">
        <f t="shared" si="53"/>
        <v/>
      </c>
      <c r="AJ166" s="178" t="str">
        <f t="shared" si="54"/>
        <v/>
      </c>
      <c r="AK166" s="177" t="str">
        <f t="shared" si="55"/>
        <v/>
      </c>
      <c r="AL166" s="388"/>
      <c r="AM166" s="384"/>
      <c r="AN166" s="384"/>
      <c r="AO166" s="390"/>
      <c r="AP166" s="390"/>
      <c r="AQ166" s="384"/>
      <c r="AR166" s="384"/>
      <c r="AS166" s="378"/>
      <c r="AT166" s="379"/>
      <c r="AU166" s="380"/>
      <c r="AV166" s="376" t="str">
        <f t="shared" si="56"/>
        <v/>
      </c>
    </row>
    <row r="167" spans="1:48">
      <c r="A167" s="695"/>
      <c r="B167" s="395" t="str">
        <f t="shared" si="42"/>
        <v/>
      </c>
      <c r="C167" s="396" t="str">
        <f t="shared" si="43"/>
        <v/>
      </c>
      <c r="D167" s="397" t="str">
        <f t="shared" si="44"/>
        <v/>
      </c>
      <c r="E167" s="396" t="str">
        <f t="shared" si="45"/>
        <v/>
      </c>
      <c r="F167" s="378"/>
      <c r="G167" s="384"/>
      <c r="H167" s="386"/>
      <c r="I167" s="386"/>
      <c r="J167" s="386"/>
      <c r="K167" s="386"/>
      <c r="L167" s="406"/>
      <c r="M167" s="509"/>
      <c r="N167" s="391"/>
      <c r="O167" s="392"/>
      <c r="P167" s="376" t="str">
        <f t="shared" si="46"/>
        <v/>
      </c>
      <c r="Q167" s="696"/>
      <c r="R167" s="176" t="str">
        <f t="shared" si="47"/>
        <v/>
      </c>
      <c r="S167" s="177" t="str">
        <f t="shared" si="48"/>
        <v/>
      </c>
      <c r="T167" s="178" t="str">
        <f t="shared" si="49"/>
        <v/>
      </c>
      <c r="U167" s="177" t="str">
        <f t="shared" si="50"/>
        <v/>
      </c>
      <c r="V167" s="388"/>
      <c r="W167" s="384"/>
      <c r="X167" s="384"/>
      <c r="Y167" s="390"/>
      <c r="Z167" s="390"/>
      <c r="AA167" s="384"/>
      <c r="AB167" s="384"/>
      <c r="AC167" s="378"/>
      <c r="AD167" s="391"/>
      <c r="AE167" s="392"/>
      <c r="AF167" s="376" t="str">
        <f t="shared" si="51"/>
        <v/>
      </c>
      <c r="AG167" s="696"/>
      <c r="AH167" s="176" t="str">
        <f t="shared" si="52"/>
        <v/>
      </c>
      <c r="AI167" s="177" t="str">
        <f t="shared" si="53"/>
        <v/>
      </c>
      <c r="AJ167" s="178" t="str">
        <f t="shared" si="54"/>
        <v/>
      </c>
      <c r="AK167" s="177" t="str">
        <f t="shared" si="55"/>
        <v/>
      </c>
      <c r="AL167" s="388"/>
      <c r="AM167" s="384"/>
      <c r="AN167" s="384"/>
      <c r="AO167" s="390"/>
      <c r="AP167" s="390"/>
      <c r="AQ167" s="384"/>
      <c r="AR167" s="384"/>
      <c r="AS167" s="378"/>
      <c r="AT167" s="379"/>
      <c r="AU167" s="380"/>
      <c r="AV167" s="376" t="str">
        <f t="shared" si="56"/>
        <v/>
      </c>
    </row>
    <row r="168" spans="1:48">
      <c r="A168" s="695"/>
      <c r="B168" s="395" t="str">
        <f t="shared" si="42"/>
        <v/>
      </c>
      <c r="C168" s="396" t="str">
        <f t="shared" si="43"/>
        <v/>
      </c>
      <c r="D168" s="397" t="str">
        <f t="shared" si="44"/>
        <v/>
      </c>
      <c r="E168" s="396" t="str">
        <f t="shared" si="45"/>
        <v/>
      </c>
      <c r="F168" s="378"/>
      <c r="G168" s="384"/>
      <c r="H168" s="386"/>
      <c r="I168" s="386"/>
      <c r="J168" s="386"/>
      <c r="K168" s="386"/>
      <c r="L168" s="406"/>
      <c r="M168" s="509"/>
      <c r="N168" s="391"/>
      <c r="O168" s="392"/>
      <c r="P168" s="376" t="str">
        <f t="shared" si="46"/>
        <v/>
      </c>
      <c r="Q168" s="696"/>
      <c r="R168" s="176" t="str">
        <f t="shared" si="47"/>
        <v/>
      </c>
      <c r="S168" s="177" t="str">
        <f t="shared" si="48"/>
        <v/>
      </c>
      <c r="T168" s="178" t="str">
        <f t="shared" si="49"/>
        <v/>
      </c>
      <c r="U168" s="177" t="str">
        <f t="shared" si="50"/>
        <v/>
      </c>
      <c r="V168" s="388"/>
      <c r="W168" s="384"/>
      <c r="X168" s="384"/>
      <c r="Y168" s="384"/>
      <c r="Z168" s="384"/>
      <c r="AA168" s="384"/>
      <c r="AB168" s="384"/>
      <c r="AC168" s="378"/>
      <c r="AD168" s="391"/>
      <c r="AE168" s="392"/>
      <c r="AF168" s="376" t="str">
        <f t="shared" si="51"/>
        <v/>
      </c>
      <c r="AG168" s="696"/>
      <c r="AH168" s="176" t="str">
        <f t="shared" si="52"/>
        <v/>
      </c>
      <c r="AI168" s="177" t="str">
        <f t="shared" si="53"/>
        <v/>
      </c>
      <c r="AJ168" s="178" t="str">
        <f t="shared" si="54"/>
        <v/>
      </c>
      <c r="AK168" s="177" t="str">
        <f t="shared" si="55"/>
        <v/>
      </c>
      <c r="AL168" s="388"/>
      <c r="AM168" s="384"/>
      <c r="AN168" s="384"/>
      <c r="AO168" s="384"/>
      <c r="AP168" s="384"/>
      <c r="AQ168" s="384"/>
      <c r="AR168" s="384"/>
      <c r="AS168" s="378"/>
      <c r="AT168" s="379"/>
      <c r="AU168" s="380"/>
      <c r="AV168" s="376" t="str">
        <f t="shared" si="56"/>
        <v/>
      </c>
    </row>
    <row r="169" spans="1:48">
      <c r="A169" s="695"/>
      <c r="B169" s="395" t="str">
        <f t="shared" si="42"/>
        <v/>
      </c>
      <c r="C169" s="396" t="str">
        <f t="shared" si="43"/>
        <v/>
      </c>
      <c r="D169" s="397" t="str">
        <f t="shared" si="44"/>
        <v/>
      </c>
      <c r="E169" s="396" t="str">
        <f t="shared" si="45"/>
        <v/>
      </c>
      <c r="F169" s="378"/>
      <c r="G169" s="384"/>
      <c r="H169" s="386"/>
      <c r="I169" s="386"/>
      <c r="J169" s="386"/>
      <c r="K169" s="386"/>
      <c r="L169" s="406"/>
      <c r="M169" s="509"/>
      <c r="N169" s="391"/>
      <c r="O169" s="392"/>
      <c r="P169" s="376" t="str">
        <f t="shared" si="46"/>
        <v/>
      </c>
      <c r="Q169" s="696"/>
      <c r="R169" s="176" t="str">
        <f t="shared" si="47"/>
        <v/>
      </c>
      <c r="S169" s="177" t="str">
        <f t="shared" si="48"/>
        <v/>
      </c>
      <c r="T169" s="178" t="str">
        <f t="shared" si="49"/>
        <v/>
      </c>
      <c r="U169" s="177" t="str">
        <f t="shared" si="50"/>
        <v/>
      </c>
      <c r="V169" s="388"/>
      <c r="W169" s="384"/>
      <c r="X169" s="384"/>
      <c r="Y169" s="390"/>
      <c r="Z169" s="390"/>
      <c r="AA169" s="384"/>
      <c r="AB169" s="384"/>
      <c r="AC169" s="378"/>
      <c r="AD169" s="391"/>
      <c r="AE169" s="392"/>
      <c r="AF169" s="376" t="str">
        <f t="shared" si="51"/>
        <v/>
      </c>
      <c r="AG169" s="696"/>
      <c r="AH169" s="176" t="str">
        <f t="shared" si="52"/>
        <v/>
      </c>
      <c r="AI169" s="177" t="str">
        <f t="shared" si="53"/>
        <v/>
      </c>
      <c r="AJ169" s="178" t="str">
        <f t="shared" si="54"/>
        <v/>
      </c>
      <c r="AK169" s="177" t="str">
        <f t="shared" si="55"/>
        <v/>
      </c>
      <c r="AL169" s="388"/>
      <c r="AM169" s="384"/>
      <c r="AN169" s="384"/>
      <c r="AO169" s="390"/>
      <c r="AP169" s="390"/>
      <c r="AQ169" s="384"/>
      <c r="AR169" s="384"/>
      <c r="AS169" s="378"/>
      <c r="AT169" s="379"/>
      <c r="AU169" s="380"/>
      <c r="AV169" s="376" t="str">
        <f t="shared" si="56"/>
        <v/>
      </c>
    </row>
    <row r="170" spans="1:48">
      <c r="A170" s="695"/>
      <c r="B170" s="395" t="str">
        <f t="shared" si="42"/>
        <v/>
      </c>
      <c r="C170" s="396" t="str">
        <f t="shared" si="43"/>
        <v/>
      </c>
      <c r="D170" s="397" t="str">
        <f t="shared" si="44"/>
        <v/>
      </c>
      <c r="E170" s="396" t="str">
        <f t="shared" si="45"/>
        <v/>
      </c>
      <c r="F170" s="378"/>
      <c r="G170" s="384"/>
      <c r="H170" s="386"/>
      <c r="I170" s="386"/>
      <c r="J170" s="386"/>
      <c r="K170" s="386"/>
      <c r="L170" s="406"/>
      <c r="M170" s="509"/>
      <c r="N170" s="391"/>
      <c r="O170" s="392"/>
      <c r="P170" s="376" t="str">
        <f t="shared" si="46"/>
        <v/>
      </c>
      <c r="Q170" s="696"/>
      <c r="R170" s="176" t="str">
        <f t="shared" si="47"/>
        <v/>
      </c>
      <c r="S170" s="177" t="str">
        <f t="shared" si="48"/>
        <v/>
      </c>
      <c r="T170" s="178" t="str">
        <f t="shared" si="49"/>
        <v/>
      </c>
      <c r="U170" s="177" t="str">
        <f t="shared" si="50"/>
        <v/>
      </c>
      <c r="V170" s="388"/>
      <c r="W170" s="384"/>
      <c r="X170" s="384"/>
      <c r="Y170" s="390"/>
      <c r="Z170" s="390"/>
      <c r="AA170" s="384"/>
      <c r="AB170" s="384"/>
      <c r="AC170" s="378"/>
      <c r="AD170" s="391"/>
      <c r="AE170" s="392"/>
      <c r="AF170" s="376" t="str">
        <f t="shared" si="51"/>
        <v/>
      </c>
      <c r="AG170" s="696"/>
      <c r="AH170" s="176" t="str">
        <f t="shared" si="52"/>
        <v/>
      </c>
      <c r="AI170" s="177" t="str">
        <f t="shared" si="53"/>
        <v/>
      </c>
      <c r="AJ170" s="178" t="str">
        <f t="shared" si="54"/>
        <v/>
      </c>
      <c r="AK170" s="177" t="str">
        <f t="shared" si="55"/>
        <v/>
      </c>
      <c r="AL170" s="388"/>
      <c r="AM170" s="384"/>
      <c r="AN170" s="384"/>
      <c r="AO170" s="390"/>
      <c r="AP170" s="390"/>
      <c r="AQ170" s="384"/>
      <c r="AR170" s="384"/>
      <c r="AS170" s="378"/>
      <c r="AT170" s="379"/>
      <c r="AU170" s="380"/>
      <c r="AV170" s="376" t="str">
        <f t="shared" si="56"/>
        <v/>
      </c>
    </row>
    <row r="171" spans="1:48" ht="13.5" thickBot="1">
      <c r="A171" s="695"/>
      <c r="B171" s="398" t="str">
        <f t="shared" si="42"/>
        <v/>
      </c>
      <c r="C171" s="399" t="str">
        <f t="shared" si="43"/>
        <v/>
      </c>
      <c r="D171" s="400" t="str">
        <f t="shared" si="44"/>
        <v/>
      </c>
      <c r="E171" s="399" t="str">
        <f t="shared" si="45"/>
        <v/>
      </c>
      <c r="F171" s="381"/>
      <c r="G171" s="385"/>
      <c r="H171" s="387"/>
      <c r="I171" s="387"/>
      <c r="J171" s="387"/>
      <c r="K171" s="387"/>
      <c r="L171" s="407"/>
      <c r="M171" s="510"/>
      <c r="N171" s="393"/>
      <c r="O171" s="394"/>
      <c r="P171" s="377" t="str">
        <f t="shared" si="46"/>
        <v/>
      </c>
      <c r="Q171" s="696"/>
      <c r="R171" s="179" t="str">
        <f t="shared" si="47"/>
        <v/>
      </c>
      <c r="S171" s="180" t="str">
        <f t="shared" si="48"/>
        <v/>
      </c>
      <c r="T171" s="181" t="str">
        <f t="shared" si="49"/>
        <v/>
      </c>
      <c r="U171" s="180" t="str">
        <f t="shared" si="50"/>
        <v/>
      </c>
      <c r="V171" s="389"/>
      <c r="W171" s="385"/>
      <c r="X171" s="385"/>
      <c r="Y171" s="385"/>
      <c r="Z171" s="385"/>
      <c r="AA171" s="385"/>
      <c r="AB171" s="385"/>
      <c r="AC171" s="381"/>
      <c r="AD171" s="393"/>
      <c r="AE171" s="394"/>
      <c r="AF171" s="377" t="str">
        <f t="shared" si="51"/>
        <v/>
      </c>
      <c r="AG171" s="696"/>
      <c r="AH171" s="179" t="str">
        <f t="shared" si="52"/>
        <v/>
      </c>
      <c r="AI171" s="180" t="str">
        <f t="shared" si="53"/>
        <v/>
      </c>
      <c r="AJ171" s="181" t="str">
        <f t="shared" si="54"/>
        <v/>
      </c>
      <c r="AK171" s="180" t="str">
        <f t="shared" si="55"/>
        <v/>
      </c>
      <c r="AL171" s="389"/>
      <c r="AM171" s="385"/>
      <c r="AN171" s="385"/>
      <c r="AO171" s="385"/>
      <c r="AP171" s="385"/>
      <c r="AQ171" s="385"/>
      <c r="AR171" s="385"/>
      <c r="AS171" s="381"/>
      <c r="AT171" s="382"/>
      <c r="AU171" s="383"/>
      <c r="AV171" s="377" t="str">
        <f t="shared" si="56"/>
        <v/>
      </c>
    </row>
    <row r="172" spans="1:48" ht="13.5" thickBot="1"/>
    <row r="173" spans="1:48">
      <c r="F173" s="184"/>
      <c r="G173" s="185" t="s">
        <v>1</v>
      </c>
      <c r="H173" s="185" t="s">
        <v>113</v>
      </c>
      <c r="I173" s="343"/>
      <c r="J173" s="343"/>
      <c r="K173" s="186" t="s">
        <v>121</v>
      </c>
      <c r="L173" s="170"/>
      <c r="M173" s="170"/>
      <c r="N173" s="170"/>
      <c r="O173" s="170"/>
      <c r="P173" s="170"/>
      <c r="Q173" s="170"/>
      <c r="V173" s="184"/>
      <c r="W173" s="185" t="s">
        <v>1</v>
      </c>
      <c r="X173" s="185" t="s">
        <v>113</v>
      </c>
      <c r="Y173" s="343"/>
      <c r="Z173" s="343"/>
      <c r="AA173" s="186" t="s">
        <v>121</v>
      </c>
      <c r="AB173" s="170"/>
      <c r="AC173" s="170"/>
      <c r="AD173" s="170"/>
      <c r="AE173" s="170"/>
      <c r="AF173" s="170"/>
      <c r="AG173" s="170"/>
      <c r="AL173" s="184"/>
      <c r="AM173" s="185" t="s">
        <v>1</v>
      </c>
      <c r="AN173" s="185" t="s">
        <v>113</v>
      </c>
      <c r="AO173" s="343"/>
      <c r="AP173" s="343"/>
      <c r="AQ173" s="186" t="s">
        <v>121</v>
      </c>
      <c r="AR173" s="170"/>
      <c r="AS173" s="170"/>
      <c r="AT173" s="170"/>
      <c r="AU173" s="170"/>
      <c r="AV173" s="170"/>
    </row>
    <row r="174" spans="1:48" ht="15">
      <c r="F174" s="187" t="s">
        <v>118</v>
      </c>
      <c r="G174" s="78">
        <f>COUNTIF(P10:P171,"&gt;0")</f>
        <v>54</v>
      </c>
      <c r="H174" s="152">
        <f>$F$3*G174</f>
        <v>18</v>
      </c>
      <c r="I174" s="344"/>
      <c r="J174" s="344"/>
      <c r="K174" s="164"/>
      <c r="L174" s="171"/>
      <c r="M174" s="171"/>
      <c r="N174" s="171"/>
      <c r="O174" s="171"/>
      <c r="P174" s="171"/>
      <c r="Q174" s="171"/>
      <c r="V174" s="187" t="s">
        <v>118</v>
      </c>
      <c r="W174" s="78">
        <f>COUNTIF(AF10:AF171,"&gt;0")</f>
        <v>40</v>
      </c>
      <c r="X174" s="152">
        <f>$F$3*W174</f>
        <v>13.333333333333332</v>
      </c>
      <c r="Y174" s="344"/>
      <c r="Z174" s="344"/>
      <c r="AA174" s="164"/>
      <c r="AB174" s="171"/>
      <c r="AC174" s="171"/>
      <c r="AD174" s="171"/>
      <c r="AE174" s="171"/>
      <c r="AF174" s="171"/>
      <c r="AG174" s="171"/>
      <c r="AL174" s="187" t="s">
        <v>118</v>
      </c>
      <c r="AM174" s="78">
        <f>COUNTIF(AV10:AV171,"&gt;0")</f>
        <v>20</v>
      </c>
      <c r="AN174" s="152">
        <f>$F$3*AM174</f>
        <v>6.6666666666666661</v>
      </c>
      <c r="AO174" s="344"/>
      <c r="AP174" s="344"/>
      <c r="AQ174" s="164"/>
      <c r="AR174" s="171"/>
      <c r="AS174" s="171"/>
      <c r="AT174" s="171"/>
      <c r="AU174" s="171"/>
      <c r="AV174" s="171"/>
    </row>
    <row r="175" spans="1:48" ht="15">
      <c r="F175" s="188" t="s">
        <v>116</v>
      </c>
      <c r="G175" s="78">
        <f>COUNTIF(P10:P171,"&gt;0")</f>
        <v>54</v>
      </c>
      <c r="H175" s="151">
        <f>(SUM(P10:P171))</f>
        <v>18.770138888888894</v>
      </c>
      <c r="I175" s="345"/>
      <c r="J175" s="345"/>
      <c r="K175" s="164"/>
      <c r="L175" s="171"/>
      <c r="M175" s="171"/>
      <c r="N175" s="171"/>
      <c r="O175" s="171"/>
      <c r="P175" s="171"/>
      <c r="Q175" s="171"/>
      <c r="V175" s="188" t="s">
        <v>116</v>
      </c>
      <c r="W175" s="78">
        <f>COUNTIF(AF10:AF171,"&gt;0")</f>
        <v>40</v>
      </c>
      <c r="X175" s="151">
        <f>(SUM(AF10:AF171))</f>
        <v>13.629166666666665</v>
      </c>
      <c r="Y175" s="345"/>
      <c r="Z175" s="345"/>
      <c r="AA175" s="164"/>
      <c r="AB175" s="171"/>
      <c r="AC175" s="171"/>
      <c r="AD175" s="171"/>
      <c r="AE175" s="171"/>
      <c r="AF175" s="171"/>
      <c r="AG175" s="171"/>
      <c r="AL175" s="188" t="s">
        <v>116</v>
      </c>
      <c r="AM175" s="78">
        <f>COUNTIF(AV10:AV171,"&gt;0")</f>
        <v>20</v>
      </c>
      <c r="AN175" s="151">
        <f>(SUM(AV10:AV171))</f>
        <v>6.7347222222222207</v>
      </c>
      <c r="AO175" s="345"/>
      <c r="AP175" s="345"/>
      <c r="AQ175" s="164"/>
      <c r="AR175" s="171"/>
      <c r="AS175" s="171"/>
      <c r="AT175" s="171"/>
      <c r="AU175" s="171"/>
      <c r="AV175" s="171"/>
    </row>
    <row r="176" spans="1:48" ht="15">
      <c r="F176" s="188" t="s">
        <v>115</v>
      </c>
      <c r="G176" s="153">
        <f>COUNTIF(P10:P171,"&gt;8:00")</f>
        <v>45</v>
      </c>
      <c r="H176" s="154">
        <f>SUMIF(P10:P171,"&gt;8:00")</f>
        <v>15.911805555555553</v>
      </c>
      <c r="I176" s="346"/>
      <c r="J176" s="346"/>
      <c r="K176" s="165">
        <f>H176-($F$3*G176)</f>
        <v>0.91180555555555287</v>
      </c>
      <c r="L176" s="171"/>
      <c r="M176" s="171"/>
      <c r="N176" s="171"/>
      <c r="O176" s="171"/>
      <c r="P176" s="171"/>
      <c r="Q176" s="171"/>
      <c r="V176" s="188" t="s">
        <v>115</v>
      </c>
      <c r="W176" s="153">
        <f>COUNTIF(AF10:AF171,"&gt;8:00")</f>
        <v>31</v>
      </c>
      <c r="X176" s="154">
        <f>SUMIF(AF10:AF171,"&gt;8:00")</f>
        <v>11.001388888888886</v>
      </c>
      <c r="Y176" s="346"/>
      <c r="Z176" s="346"/>
      <c r="AA176" s="165">
        <f>X176-($F$3*W176)</f>
        <v>0.66805555555555429</v>
      </c>
      <c r="AB176" s="171"/>
      <c r="AC176" s="171"/>
      <c r="AD176" s="171"/>
      <c r="AE176" s="171"/>
      <c r="AF176" s="171"/>
      <c r="AG176" s="171"/>
      <c r="AL176" s="188" t="s">
        <v>115</v>
      </c>
      <c r="AM176" s="153">
        <f>COUNTIF(AV10:AV171,"&gt;8:00")</f>
        <v>10</v>
      </c>
      <c r="AN176" s="154">
        <f>SUMIF(AV10:AV171,"&gt;8:00")</f>
        <v>3.6687499999999997</v>
      </c>
      <c r="AO176" s="346"/>
      <c r="AP176" s="346"/>
      <c r="AQ176" s="165">
        <f>AN176-($F$3*AM176)</f>
        <v>0.3354166666666667</v>
      </c>
      <c r="AR176" s="171"/>
      <c r="AS176" s="171"/>
      <c r="AT176" s="171"/>
      <c r="AU176" s="171"/>
      <c r="AV176" s="171"/>
    </row>
    <row r="177" spans="6:48" ht="15">
      <c r="F177" s="188" t="s">
        <v>117</v>
      </c>
      <c r="G177" s="153">
        <f>COUNTIF(P10:P171,"&lt;8:00")</f>
        <v>7</v>
      </c>
      <c r="H177" s="154">
        <f>SUMIF(P10:P171,"&lt;8:00")</f>
        <v>2.1916666666666664</v>
      </c>
      <c r="I177" s="346"/>
      <c r="J177" s="346"/>
      <c r="K177" s="165">
        <f>(G177*$F$3)-H177</f>
        <v>0.14166666666666661</v>
      </c>
      <c r="L177" s="171"/>
      <c r="M177" s="171"/>
      <c r="N177" s="171"/>
      <c r="O177" s="171"/>
      <c r="P177" s="171"/>
      <c r="Q177" s="171"/>
      <c r="V177" s="188" t="s">
        <v>117</v>
      </c>
      <c r="W177" s="153">
        <f>COUNTIF(AF10:AF171,"&lt;8:00")</f>
        <v>9</v>
      </c>
      <c r="X177" s="154">
        <f>SUMIF(AF10:AF171,"&lt;8:00")</f>
        <v>2.6277777777777782</v>
      </c>
      <c r="Y177" s="346"/>
      <c r="Z177" s="346"/>
      <c r="AA177" s="165">
        <f>(W177*$F$3)-X177</f>
        <v>0.37222222222222179</v>
      </c>
      <c r="AB177" s="171"/>
      <c r="AC177" s="171"/>
      <c r="AD177" s="171"/>
      <c r="AE177" s="171"/>
      <c r="AF177" s="171"/>
      <c r="AG177" s="171"/>
      <c r="AL177" s="188" t="s">
        <v>117</v>
      </c>
      <c r="AM177" s="153">
        <f>COUNTIF(AV10:AV171,"&lt;8:00")</f>
        <v>10</v>
      </c>
      <c r="AN177" s="154">
        <f>SUMIF(AV10:AV171,"&lt;8:00")</f>
        <v>3.0659722222222223</v>
      </c>
      <c r="AO177" s="346"/>
      <c r="AP177" s="346"/>
      <c r="AQ177" s="165">
        <f>(AM177*$F$3)-AN177</f>
        <v>0.26736111111111072</v>
      </c>
      <c r="AR177" s="171"/>
      <c r="AS177" s="171"/>
      <c r="AT177" s="171"/>
      <c r="AU177" s="171"/>
      <c r="AV177" s="171"/>
    </row>
    <row r="178" spans="6:48" ht="15">
      <c r="F178" s="188" t="s">
        <v>119</v>
      </c>
      <c r="G178" s="78">
        <f>COUNTIF(P10:P171,"=8:00")</f>
        <v>2</v>
      </c>
      <c r="H178" s="151">
        <f>(SUMIF(P10:P171,"=8:00"))</f>
        <v>0.66666666666666652</v>
      </c>
      <c r="I178" s="345"/>
      <c r="J178" s="345"/>
      <c r="K178" s="165">
        <f>(G178*$F$3)-H178</f>
        <v>0</v>
      </c>
      <c r="L178" s="171"/>
      <c r="M178" s="171"/>
      <c r="N178" s="171"/>
      <c r="O178" s="171"/>
      <c r="P178" s="171"/>
      <c r="Q178" s="171"/>
      <c r="V178" s="188" t="s">
        <v>119</v>
      </c>
      <c r="W178" s="78">
        <f>COUNTIF(AF10:AF171,"=8:00")</f>
        <v>0</v>
      </c>
      <c r="X178" s="151">
        <f>(SUMIF(AF10:AF171,"=8:00"))</f>
        <v>0</v>
      </c>
      <c r="Y178" s="345"/>
      <c r="Z178" s="345"/>
      <c r="AA178" s="165">
        <f>(W178*$F$3)-X178</f>
        <v>0</v>
      </c>
      <c r="AB178" s="171"/>
      <c r="AC178" s="171"/>
      <c r="AD178" s="171"/>
      <c r="AE178" s="171"/>
      <c r="AF178" s="171"/>
      <c r="AG178" s="171"/>
      <c r="AL178" s="188" t="s">
        <v>119</v>
      </c>
      <c r="AM178" s="78">
        <f>COUNTIF(AV10:AV171,"=8:00")</f>
        <v>0</v>
      </c>
      <c r="AN178" s="151">
        <f>(SUMIF(AV10:AV171,"=8:00"))</f>
        <v>0</v>
      </c>
      <c r="AO178" s="345"/>
      <c r="AP178" s="345"/>
      <c r="AQ178" s="165">
        <f>(AM178*$F$3)-AN178</f>
        <v>0</v>
      </c>
      <c r="AR178" s="171"/>
      <c r="AS178" s="171"/>
      <c r="AT178" s="171"/>
      <c r="AU178" s="171"/>
      <c r="AV178" s="171"/>
    </row>
    <row r="179" spans="6:48" ht="13.5" thickBot="1">
      <c r="F179" s="189" t="s">
        <v>120</v>
      </c>
      <c r="G179" s="166">
        <f>G176+G177+G178</f>
        <v>54</v>
      </c>
      <c r="H179" s="167">
        <f>H176+H177+H178</f>
        <v>18.770138888888887</v>
      </c>
      <c r="I179" s="347"/>
      <c r="J179" s="347"/>
      <c r="K179" s="168"/>
      <c r="L179" s="171"/>
      <c r="M179" s="171"/>
      <c r="N179" s="171"/>
      <c r="O179" s="171"/>
      <c r="P179" s="171"/>
      <c r="Q179" s="171"/>
      <c r="V179" s="189" t="s">
        <v>120</v>
      </c>
      <c r="W179" s="166">
        <f>W176+W177+W178</f>
        <v>40</v>
      </c>
      <c r="X179" s="167">
        <f>X176+X177+X178</f>
        <v>13.629166666666665</v>
      </c>
      <c r="Y179" s="347"/>
      <c r="Z179" s="347"/>
      <c r="AA179" s="168"/>
      <c r="AB179" s="171"/>
      <c r="AC179" s="171"/>
      <c r="AD179" s="171"/>
      <c r="AE179" s="171"/>
      <c r="AF179" s="171"/>
      <c r="AG179" s="171"/>
      <c r="AL179" s="189" t="s">
        <v>120</v>
      </c>
      <c r="AM179" s="166">
        <f>AM176+AM177+AM178</f>
        <v>20</v>
      </c>
      <c r="AN179" s="167">
        <f>AN176+AN177+AN178</f>
        <v>6.7347222222222225</v>
      </c>
      <c r="AO179" s="347"/>
      <c r="AP179" s="347"/>
      <c r="AQ179" s="168"/>
      <c r="AR179" s="171"/>
      <c r="AS179" s="171"/>
      <c r="AT179" s="171"/>
      <c r="AU179" s="171"/>
      <c r="AV179" s="171"/>
    </row>
  </sheetData>
  <sheetProtection password="A667" sheet="1" objects="1" scenarios="1" selectLockedCells="1"/>
  <mergeCells count="13">
    <mergeCell ref="B5:AV6"/>
    <mergeCell ref="AH7:AV7"/>
    <mergeCell ref="R7:AF7"/>
    <mergeCell ref="B7:P7"/>
    <mergeCell ref="G8:H8"/>
    <mergeCell ref="I8:J8"/>
    <mergeCell ref="W8:X8"/>
    <mergeCell ref="Y8:Z8"/>
    <mergeCell ref="A160:A171"/>
    <mergeCell ref="Q160:Q171"/>
    <mergeCell ref="AG160:AG171"/>
    <mergeCell ref="AM8:AN8"/>
    <mergeCell ref="AO8:AP8"/>
  </mergeCells>
  <phoneticPr fontId="3" type="noConversion"/>
  <conditionalFormatting sqref="F9 V9 AL9">
    <cfRule type="cellIs" dxfId="41" priority="6" stopIfTrue="1" operator="equal">
      <formula>"TURNO"</formula>
    </cfRule>
    <cfRule type="cellIs" dxfId="40" priority="7" stopIfTrue="1" operator="notEqual">
      <formula>"TURNO"</formula>
    </cfRule>
  </conditionalFormatting>
  <conditionalFormatting sqref="G179:J179 W179:Z179 AM179:AP179">
    <cfRule type="cellIs" dxfId="39" priority="10" stopIfTrue="1" operator="notEqual">
      <formula>G175</formula>
    </cfRule>
  </conditionalFormatting>
  <conditionalFormatting sqref="P10:P171 AF10:AF171 AV10:AV171">
    <cfRule type="cellIs" dxfId="38" priority="11" stopIfTrue="1" operator="greaterThan">
      <formula>$F$3</formula>
    </cfRule>
  </conditionalFormatting>
  <conditionalFormatting sqref="AW6:AW8">
    <cfRule type="cellIs" dxfId="37" priority="8" stopIfTrue="1" operator="equal">
      <formula>""</formula>
    </cfRule>
    <cfRule type="cellIs" dxfId="36" priority="9" stopIfTrue="1" operator="equal">
      <formula>0</formula>
    </cfRule>
  </conditionalFormatting>
  <pageMargins left="0.75" right="0.75" top="1" bottom="1" header="0" footer="0"/>
  <pageSetup paperSize="9" orientation="portrait" horizontalDpi="360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CALCULADORA</vt:lpstr>
      <vt:lpstr>BORRADOR</vt:lpstr>
      <vt:lpstr>CUADRO</vt:lpstr>
      <vt:lpstr>SALIDAS</vt:lpstr>
      <vt:lpstr>AVERIAS</vt:lpstr>
      <vt:lpstr>CAMBIOS</vt:lpstr>
      <vt:lpstr>FLOTASNET</vt:lpstr>
      <vt:lpstr>H. INV.</vt:lpstr>
      <vt:lpstr>H. VER.</vt:lpstr>
      <vt:lpstr>CONDUCTORES</vt:lpstr>
      <vt:lpstr>IMPR. A3 V</vt:lpstr>
      <vt:lpstr>IMPR. A4 H</vt:lpstr>
      <vt:lpstr>AVERIAS!Área_de_impresión</vt:lpstr>
      <vt:lpstr>CALCULADORA!Área_de_impresión</vt:lpstr>
      <vt:lpstr>CAMBIOS!Área_de_impresión</vt:lpstr>
      <vt:lpstr>CUADRO!Área_de_impresión</vt:lpstr>
      <vt:lpstr>FLOTASNET!Área_de_impresión</vt:lpstr>
      <vt:lpstr>'IMPR. A3 V'!Área_de_impresión</vt:lpstr>
      <vt:lpstr>'IMPR. A4 H'!Área_de_impresión</vt:lpstr>
      <vt:lpstr>SALIDAS!Área_de_impresión</vt:lpstr>
    </vt:vector>
  </TitlesOfParts>
  <Company>usr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INSPECTORES</cp:lastModifiedBy>
  <cp:lastPrinted>2023-07-26T15:10:26Z</cp:lastPrinted>
  <dcterms:created xsi:type="dcterms:W3CDTF">2010-01-19T18:49:42Z</dcterms:created>
  <dcterms:modified xsi:type="dcterms:W3CDTF">2023-08-18T06:24:13Z</dcterms:modified>
</cp:coreProperties>
</file>